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Users/rafaelcantovazquez/Desktop/EEFF dirac/EFF anuales Dirac/"/>
    </mc:Choice>
  </mc:AlternateContent>
  <xr:revisionPtr revIDLastSave="0" documentId="13_ncr:1_{285081FA-DEF8-C940-A85E-B427AFE4E25B}" xr6:coauthVersionLast="47" xr6:coauthVersionMax="47" xr10:uidLastSave="{00000000-0000-0000-0000-000000000000}"/>
  <bookViews>
    <workbookView xWindow="0" yWindow="500" windowWidth="28800" windowHeight="16020" firstSheet="10" activeTab="84" xr2:uid="{24F331B8-1F90-4F8E-950A-28F5B55F7AF2}"/>
  </bookViews>
  <sheets>
    <sheet name="UTILIDAD OTROS MID ENE 23" sheetId="16" state="hidden" r:id="rId1"/>
    <sheet name="UTILIDAD ACEITES MID ENE 23" sheetId="15" state="hidden" r:id="rId2"/>
    <sheet name="UTILIDAD CAMP ENE 23" sheetId="17" state="hidden" r:id="rId3"/>
    <sheet name="NC CAMP FEB 23" sheetId="27" state="hidden" r:id="rId4"/>
    <sheet name="NC MID FEB 23" sheetId="25" state="hidden" r:id="rId5"/>
    <sheet name="UTILIDAD MID FEB 23 DONALDSON" sheetId="24" state="hidden" r:id="rId6"/>
    <sheet name="UTILIDAD MID FEB 23 OTROS" sheetId="23" state="hidden" r:id="rId7"/>
    <sheet name="UTILIDAD MID FEB 23 ACEITES" sheetId="22" state="hidden" r:id="rId8"/>
    <sheet name="UTILIDAD CAMP FEB 23" sheetId="26" state="hidden" r:id="rId9"/>
    <sheet name="NC ABR 23 MID" sheetId="42" state="hidden" r:id="rId10"/>
    <sheet name="UTILIDAD MID ABR 23 DONALDSON" sheetId="41" state="hidden" r:id="rId11"/>
    <sheet name="UTILIDAD MID ABR 23 ACEITES" sheetId="40" state="hidden" r:id="rId12"/>
    <sheet name="UTILIDAD MID ABR 23 OTROS" sheetId="39" state="hidden" r:id="rId13"/>
    <sheet name="NC CAMP MZO 23" sheetId="36" state="hidden" r:id="rId14"/>
    <sheet name="NC MID MZO 23" sheetId="34" state="hidden" r:id="rId15"/>
    <sheet name="UTILIDAD MID MZO 23 DONALDSON" sheetId="33" state="hidden" r:id="rId16"/>
    <sheet name="UTILIDAD MID MZO 23 OTROS" sheetId="31" state="hidden" r:id="rId17"/>
    <sheet name="UTILIDAD MID MZO 23 ACEITES" sheetId="32" state="hidden" r:id="rId18"/>
    <sheet name="UTILIDAD CAMP MZO 23" sheetId="35" state="hidden" r:id="rId19"/>
    <sheet name="UTILIDAD CAMP ABR 23" sheetId="43" state="hidden" r:id="rId20"/>
    <sheet name="UTILIDAD CAMP MYO 23" sheetId="53" state="hidden" r:id="rId21"/>
    <sheet name="UTILIDAD MID MYO 23 OTROS" sheetId="50" state="hidden" r:id="rId22"/>
    <sheet name="UTILIDAD DONALDSON MID MYO 23" sheetId="49" state="hidden" r:id="rId23"/>
    <sheet name="UTILIDAD MID MAYO 23 ACEITES" sheetId="48" state="hidden" r:id="rId24"/>
    <sheet name="MID JUN 23 OTROS" sheetId="59" state="hidden" r:id="rId25"/>
    <sheet name="MID JUN 23 FILTROS " sheetId="58" state="hidden" r:id="rId26"/>
    <sheet name="MID JUN 23 ACEITES" sheetId="57" state="hidden" r:id="rId27"/>
    <sheet name="UTILIDAD MID JUL 23 FILTROS" sheetId="64" state="hidden" r:id="rId28"/>
    <sheet name="UTILIDAD MID JUL 23 OTROS" sheetId="63" state="hidden" r:id="rId29"/>
    <sheet name="UTILIDAD MID JUL 23" sheetId="62" state="hidden" r:id="rId30"/>
    <sheet name="UTILIDAD CAMP JUL 23" sheetId="65" state="hidden" r:id="rId31"/>
    <sheet name="UTILIDAD MID AGO 23 FILTROS" sheetId="69" state="hidden" r:id="rId32"/>
    <sheet name="UTILIDAD MID AGO 23 ACEITES" sheetId="68" state="hidden" r:id="rId33"/>
    <sheet name="UTILIDAD CAMP AGO 23" sheetId="72" state="hidden" r:id="rId34"/>
    <sheet name="ACEITES MID SEPT 23" sheetId="76" state="hidden" r:id="rId35"/>
    <sheet name="DONALDSON-OTROS MID SEPT 23" sheetId="75" state="hidden" r:id="rId36"/>
    <sheet name="UTILIDAD CAMP SEPT 23" sheetId="77" state="hidden" r:id="rId37"/>
    <sheet name="UTILIDAD CAMP NOV 23" sheetId="87" state="hidden" r:id="rId38"/>
    <sheet name="UTILIDAD MID NOV 23 OTROS" sheetId="86" state="hidden" r:id="rId39"/>
    <sheet name="UTILIDAD MID NOV 23 ACEITES" sheetId="85" state="hidden" r:id="rId40"/>
    <sheet name="UTILIDAD MID OCT 23 ACEITES" sheetId="81" state="hidden" r:id="rId41"/>
    <sheet name="UTILIDAD MID OCT 23 OTROS" sheetId="80" state="hidden" r:id="rId42"/>
    <sheet name="UTILIDAD CAMP OCT 23" sheetId="82" state="hidden" r:id="rId43"/>
    <sheet name="UTILIDAD MID DIC 23 ACEITES" sheetId="93" r:id="rId44"/>
    <sheet name="UTILIDAD MID DIC 23 OTROS" sheetId="91" r:id="rId45"/>
    <sheet name="UTILIDAD CAMP DIC 23" sheetId="95" r:id="rId46"/>
    <sheet name="UTILIDAD VTS MERIDA" sheetId="1" r:id="rId47"/>
    <sheet name="UTILIDAD CAMP JUN 23" sheetId="56" state="hidden" r:id="rId48"/>
    <sheet name="UTILIDAD VTS CAMPECHE" sheetId="2" r:id="rId49"/>
    <sheet name="SANTANDER ENE 23" sheetId="13" state="hidden" r:id="rId50"/>
    <sheet name="GTS EFECT 2023" sheetId="3" r:id="rId51"/>
    <sheet name="HSBC ENE 23" sheetId="14" state="hidden" r:id="rId52"/>
    <sheet name="HSBC FEB 23" sheetId="30" state="hidden" r:id="rId53"/>
    <sheet name="SANTANDER FEB 23" sheetId="28" state="hidden" r:id="rId54"/>
    <sheet name="SANTANDER MZO 23" sheetId="37" state="hidden" r:id="rId55"/>
    <sheet name="HSBC MZO 23" sheetId="38" state="hidden" r:id="rId56"/>
    <sheet name="HSBC ABR 23" sheetId="44" state="hidden" r:id="rId57"/>
    <sheet name="SANTANDER ABR 23" sheetId="47" state="hidden" r:id="rId58"/>
    <sheet name="HSBC MYO 23" sheetId="52" state="hidden" r:id="rId59"/>
    <sheet name="SANTANDER MYO 23" sheetId="55" state="hidden" r:id="rId60"/>
    <sheet name="SANTANDER JUN 23" sheetId="61" state="hidden" r:id="rId61"/>
    <sheet name="HSBC JUN 23" sheetId="60" state="hidden" r:id="rId62"/>
    <sheet name="SANTANDER JULIO 23" sheetId="67" state="hidden" r:id="rId63"/>
    <sheet name="HSBC JUL 23" sheetId="66" state="hidden" r:id="rId64"/>
    <sheet name="SANTANDER AGO 23" sheetId="74" state="hidden" r:id="rId65"/>
    <sheet name="HSBC AGO 23" sheetId="73" state="hidden" r:id="rId66"/>
    <sheet name="HSBC SEPT 23" sheetId="78" state="hidden" r:id="rId67"/>
    <sheet name="SANTANDER SEPT 23" sheetId="79" state="hidden" r:id="rId68"/>
    <sheet name="SANTADER OCT 23" sheetId="83" state="hidden" r:id="rId69"/>
    <sheet name="BANREGIO NOV 23" sheetId="90" state="hidden" r:id="rId70"/>
    <sheet name="SANTANDER NOV 23" sheetId="88" state="hidden" r:id="rId71"/>
    <sheet name="HSBC NOV 23" sheetId="89" state="hidden" r:id="rId72"/>
    <sheet name="SANTANDER DIC 23" sheetId="96" r:id="rId73"/>
    <sheet name="HSBC DIC 23" sheetId="97" r:id="rId74"/>
    <sheet name="GTOS OPERATIVOS DIRAC MID" sheetId="4" r:id="rId75"/>
    <sheet name="HSBC OCT 23" sheetId="84" state="hidden" r:id="rId76"/>
    <sheet name="GTOS OPERATIVOS CAMPECHE" sheetId="5" r:id="rId77"/>
    <sheet name="BONIFIC EMTEC " sheetId="6" r:id="rId78"/>
    <sheet name="BONIFICACIONES MEX" sheetId="7" r:id="rId79"/>
    <sheet name="NC MEX " sheetId="8" r:id="rId80"/>
    <sheet name="ED0S FIN YUCATAN" sheetId="9" r:id="rId81"/>
    <sheet name="ED0S FIN CAMPECHE" sheetId="10" r:id="rId82"/>
    <sheet name="CUMPLIMIENTO DE OBJETIVO" sheetId="11" r:id="rId83"/>
    <sheet name="CUMPLIMIENTO DE OBJ CAMPEC" sheetId="12" r:id="rId84"/>
    <sheet name="ANALISIS 2024" sheetId="98" r:id="rId85"/>
    <sheet name="Hoja1" sheetId="99" r:id="rId86"/>
  </sheets>
  <externalReferences>
    <externalReference r:id="rId87"/>
    <externalReference r:id="rId88"/>
    <externalReference r:id="rId89"/>
    <externalReference r:id="rId90"/>
    <externalReference r:id="rId91"/>
    <externalReference r:id="rId92"/>
    <externalReference r:id="rId93"/>
    <externalReference r:id="rId94"/>
    <externalReference r:id="rId95"/>
  </externalReferences>
  <definedNames>
    <definedName name="_xlnm._FilterDatabase" localSheetId="34" hidden="1">'ACEITES MID SEPT 23'!$A$8:$J$153</definedName>
    <definedName name="_xlnm._FilterDatabase" localSheetId="35" hidden="1">'DONALDSON-OTROS MID SEPT 23'!$A$8:$J$275</definedName>
    <definedName name="_xlnm._FilterDatabase" localSheetId="26" hidden="1">'MID JUN 23 ACEITES'!$A$8:$J$158</definedName>
    <definedName name="_xlnm._FilterDatabase" localSheetId="25" hidden="1">'MID JUN 23 FILTROS '!$A$8:$J$8</definedName>
    <definedName name="_xlnm._FilterDatabase" localSheetId="24" hidden="1">'MID JUN 23 OTROS'!$A$8:$J$49</definedName>
    <definedName name="_xlnm._FilterDatabase" localSheetId="1" hidden="1">'UTILIDAD ACEITES MID ENE 23'!$A$8:$J$169</definedName>
    <definedName name="_xlnm._FilterDatabase" localSheetId="33" hidden="1">'UTILIDAD CAMP AGO 23'!$A$3:$J$104</definedName>
    <definedName name="_xlnm._FilterDatabase" localSheetId="45" hidden="1">'UTILIDAD CAMP DIC 23'!$A$8:$J$86</definedName>
    <definedName name="_xlnm._FilterDatabase" localSheetId="18" hidden="1">'UTILIDAD CAMP MZO 23'!$A$8:$J$112</definedName>
    <definedName name="_xlnm._FilterDatabase" localSheetId="36" hidden="1">'UTILIDAD CAMP SEPT 23'!$A$8:$J$89</definedName>
    <definedName name="_xlnm._FilterDatabase" localSheetId="22" hidden="1">'UTILIDAD DONALDSON MID MYO 23'!$A$8:$J$254</definedName>
    <definedName name="_xlnm._FilterDatabase" localSheetId="11" hidden="1">'UTILIDAD MID ABR 23 ACEITES'!$A$8:$J$149</definedName>
    <definedName name="_xlnm._FilterDatabase" localSheetId="10" hidden="1">'UTILIDAD MID ABR 23 DONALDSON'!$A$8:$J$255</definedName>
    <definedName name="_xlnm._FilterDatabase" localSheetId="12" hidden="1">'UTILIDAD MID ABR 23 OTROS'!$A$8:$J$57</definedName>
    <definedName name="_xlnm._FilterDatabase" localSheetId="32" hidden="1">'UTILIDAD MID AGO 23 ACEITES'!$A$7:$J$161</definedName>
    <definedName name="_xlnm._FilterDatabase" localSheetId="31" hidden="1">'UTILIDAD MID AGO 23 FILTROS'!$A$7:$J$340</definedName>
    <definedName name="_xlnm._FilterDatabase" localSheetId="43" hidden="1">'UTILIDAD MID DIC 23 ACEITES'!$A$8:$J$157</definedName>
    <definedName name="_xlnm._FilterDatabase" localSheetId="44" hidden="1">'UTILIDAD MID DIC 23 OTROS'!$A$8:$J$216</definedName>
    <definedName name="_xlnm._FilterDatabase" localSheetId="7" hidden="1">'UTILIDAD MID FEB 23 ACEITES'!$A$8:$J$165</definedName>
    <definedName name="_xlnm._FilterDatabase" localSheetId="5" hidden="1">'UTILIDAD MID FEB 23 DONALDSON'!$A$8:$J$290</definedName>
    <definedName name="_xlnm._FilterDatabase" localSheetId="6" hidden="1">'UTILIDAD MID FEB 23 OTROS'!$A$8:$J$45</definedName>
    <definedName name="_xlnm._FilterDatabase" localSheetId="29" hidden="1">'UTILIDAD MID JUL 23'!$A$8:$J$170</definedName>
    <definedName name="_xlnm._FilterDatabase" localSheetId="27" hidden="1">'UTILIDAD MID JUL 23 FILTROS'!$A$8:$J$250</definedName>
    <definedName name="_xlnm._FilterDatabase" localSheetId="28" hidden="1">'UTILIDAD MID JUL 23 OTROS'!$A$8:$J$52</definedName>
    <definedName name="_xlnm._FilterDatabase" localSheetId="23" hidden="1">'UTILIDAD MID MAYO 23 ACEITES'!$A$8:$J$157</definedName>
    <definedName name="_xlnm._FilterDatabase" localSheetId="21" hidden="1">'UTILIDAD MID MYO 23 OTROS'!$A$8:$J$56</definedName>
    <definedName name="_xlnm._FilterDatabase" localSheetId="17" hidden="1">'UTILIDAD MID MZO 23 ACEITES'!$A$8:$J$167</definedName>
    <definedName name="_xlnm._FilterDatabase" localSheetId="15" hidden="1">'UTILIDAD MID MZO 23 DONALDSON'!$A$8:$J$319</definedName>
    <definedName name="_xlnm._FilterDatabase" localSheetId="16" hidden="1">'UTILIDAD MID MZO 23 OTROS'!$A$8:$J$44</definedName>
    <definedName name="_xlnm._FilterDatabase" localSheetId="39" hidden="1">'UTILIDAD MID NOV 23 ACEITES'!$A$8:$J$170</definedName>
    <definedName name="_xlnm._FilterDatabase" localSheetId="38" hidden="1">'UTILIDAD MID NOV 23 OTROS'!$A$8:$J$291</definedName>
    <definedName name="_xlnm._FilterDatabase" localSheetId="40" hidden="1">'UTILIDAD MID OCT 23 ACEITES'!$A$8:$J$165</definedName>
    <definedName name="_xlnm._FilterDatabase" localSheetId="41" hidden="1">'UTILIDAD MID OCT 23 OTROS'!$A$8:$J$296</definedName>
    <definedName name="_xlnm._FilterDatabase" localSheetId="0" hidden="1">'UTILIDAD OTROS MID ENE 23'!$A$8:$J$304</definedName>
    <definedName name="ANALISIS_DE_CUOTAS_OBRERO_PATRONALES_EJERCICIO_1998" localSheetId="83">#REF!</definedName>
    <definedName name="ANALISIS_DE_CUOTAS_OBRERO_PATRONALES_EJERCICIO_1998" localSheetId="81">#REF!</definedName>
    <definedName name="ANALISIS_DE_CUOTAS_OBRERO_PATRONALES_EJERCICIO_1998" localSheetId="80">#REF!</definedName>
    <definedName name="ANALISIS_DE_CUOTAS_OBRERO_PATRONALES_EJERCICIO_1998" localSheetId="76">#REF!</definedName>
    <definedName name="ANALISIS_DE_CUOTAS_OBRERO_PATRONALES_EJERCICIO_1998" localSheetId="79">#REF!</definedName>
    <definedName name="ANALISIS_DE_CUOTAS_OBRERO_PATRONALES_EJERCICIO_1998" localSheetId="48">#REF!</definedName>
    <definedName name="ANALISIS_DE_CUOTAS_OBRERO_PATRONALES_EJERCICIO_1998">#REF!</definedName>
    <definedName name="CALCULO_DE_LA_PTU_DEL_EJERCICIO" localSheetId="83">#REF!</definedName>
    <definedName name="CALCULO_DE_LA_PTU_DEL_EJERCICIO" localSheetId="81">#REF!</definedName>
    <definedName name="CALCULO_DE_LA_PTU_DEL_EJERCICIO" localSheetId="80">#REF!</definedName>
    <definedName name="CALCULO_DE_LA_PTU_DEL_EJERCICIO" localSheetId="76">#REF!</definedName>
    <definedName name="CALCULO_DE_LA_PTU_DEL_EJERCICIO" localSheetId="79">#REF!</definedName>
    <definedName name="CALCULO_DE_LA_PTU_DEL_EJERCICIO" localSheetId="48">#REF!</definedName>
    <definedName name="CALCULO_DE_LA_PTU_DEL_EJERCICIO">#REF!</definedName>
    <definedName name="CALCULO_DEL_COEFICIENTE_DE_UTILIDAD" localSheetId="83">#REF!</definedName>
    <definedName name="CALCULO_DEL_COEFICIENTE_DE_UTILIDAD" localSheetId="81">#REF!</definedName>
    <definedName name="CALCULO_DEL_COEFICIENTE_DE_UTILIDAD" localSheetId="80">#REF!</definedName>
    <definedName name="CALCULO_DEL_COEFICIENTE_DE_UTILIDAD" localSheetId="76">#REF!</definedName>
    <definedName name="CALCULO_DEL_COEFICIENTE_DE_UTILIDAD" localSheetId="79">#REF!</definedName>
    <definedName name="CALCULO_DEL_COEFICIENTE_DE_UTILIDAD" localSheetId="48">#REF!</definedName>
    <definedName name="CALCULO_DEL_COEFICIENTE_DE_UTILIDAD">#REF!</definedName>
    <definedName name="CALCULO_DEL_INTERES_ACUMULABLE" localSheetId="83">#REF!</definedName>
    <definedName name="CALCULO_DEL_INTERES_ACUMULABLE" localSheetId="81">#REF!</definedName>
    <definedName name="CALCULO_DEL_INTERES_ACUMULABLE" localSheetId="76">#REF!</definedName>
    <definedName name="CALCULO_DEL_INTERES_ACUMULABLE" localSheetId="79">#REF!</definedName>
    <definedName name="CALCULO_DEL_INTERES_ACUMULABLE" localSheetId="48">#REF!</definedName>
    <definedName name="CALCULO_DEL_INTERES_ACUMULABLE">#REF!</definedName>
    <definedName name="CALCULO_GLOBAL_DE_TRASLADO_Y_ACREDITAMIENTO_DE_IVA_1997" localSheetId="83">#REF!</definedName>
    <definedName name="CALCULO_GLOBAL_DE_TRASLADO_Y_ACREDITAMIENTO_DE_IVA_1997" localSheetId="81">#REF!</definedName>
    <definedName name="CALCULO_GLOBAL_DE_TRASLADO_Y_ACREDITAMIENTO_DE_IVA_1997" localSheetId="76">#REF!</definedName>
    <definedName name="CALCULO_GLOBAL_DE_TRASLADO_Y_ACREDITAMIENTO_DE_IVA_1997" localSheetId="79">#REF!</definedName>
    <definedName name="CALCULO_GLOBAL_DE_TRASLADO_Y_ACREDITAMIENTO_DE_IVA_1997" localSheetId="48">#REF!</definedName>
    <definedName name="CALCULO_GLOBAL_DE_TRASLADO_Y_ACREDITAMIENTO_DE_IVA_1997">#REF!</definedName>
    <definedName name="cat_ct00" localSheetId="83">[1]Catalogo!#REF!</definedName>
    <definedName name="cat_ct00" localSheetId="81">[1]Catalogo!#REF!</definedName>
    <definedName name="cat_ct00" localSheetId="76">[1]Catalogo!#REF!</definedName>
    <definedName name="cat_ct00" localSheetId="79">[1]Catalogo!#REF!</definedName>
    <definedName name="cat_ct00" localSheetId="48">[1]Catalogo!#REF!</definedName>
    <definedName name="cat_ct00">[1]Catalogo!#REF!</definedName>
    <definedName name="cat_mo04" localSheetId="83">[1]Catalogo!#REF!</definedName>
    <definedName name="cat_mo04" localSheetId="81">[1]Catalogo!#REF!</definedName>
    <definedName name="cat_mo04" localSheetId="76">[1]Catalogo!#REF!</definedName>
    <definedName name="cat_mo04" localSheetId="79">[1]Catalogo!#REF!</definedName>
    <definedName name="cat_mo04" localSheetId="48">[1]Catalogo!#REF!</definedName>
    <definedName name="cat_mo04">[1]Catalogo!#REF!</definedName>
    <definedName name="CLASIFICACIONES" localSheetId="83">#REF!</definedName>
    <definedName name="CLASIFICACIONES" localSheetId="81">#REF!</definedName>
    <definedName name="CLASIFICACIONES" localSheetId="80">#REF!</definedName>
    <definedName name="CLASIFICACIONES" localSheetId="76">#REF!</definedName>
    <definedName name="CLASIFICACIONES" localSheetId="79">#REF!</definedName>
    <definedName name="CLASIFICACIONES" localSheetId="48">#REF!</definedName>
    <definedName name="CLASIFICACIONES">#REF!</definedName>
    <definedName name="CLIENTES" localSheetId="81">[2]subdistribuidores!$B$7:$D$25</definedName>
    <definedName name="CLIENTES" localSheetId="80">[2]subdistribuidores!$B$7:$D$25</definedName>
    <definedName name="CLIENTES">[3]subdistribuidores!$B$7:$D$25</definedName>
    <definedName name="CONCENTRADO_MENSUAL_DE_FACTURAS" localSheetId="83">#REF!</definedName>
    <definedName name="CONCENTRADO_MENSUAL_DE_FACTURAS" localSheetId="81">#REF!</definedName>
    <definedName name="CONCENTRADO_MENSUAL_DE_FACTURAS" localSheetId="80">#REF!</definedName>
    <definedName name="CONCENTRADO_MENSUAL_DE_FACTURAS" localSheetId="76">#REF!</definedName>
    <definedName name="CONCENTRADO_MENSUAL_DE_FACTURAS" localSheetId="79">#REF!</definedName>
    <definedName name="CONCENTRADO_MENSUAL_DE_FACTURAS" localSheetId="48">#REF!</definedName>
    <definedName name="CONCENTRADO_MENSUAL_DE_FACTURAS">#REF!</definedName>
    <definedName name="DECLARACION_ANUAL_DE_IVA" localSheetId="83">#REF!</definedName>
    <definedName name="DECLARACION_ANUAL_DE_IVA" localSheetId="81">#REF!</definedName>
    <definedName name="DECLARACION_ANUAL_DE_IVA" localSheetId="80">#REF!</definedName>
    <definedName name="DECLARACION_ANUAL_DE_IVA" localSheetId="76">#REF!</definedName>
    <definedName name="DECLARACION_ANUAL_DE_IVA" localSheetId="79">#REF!</definedName>
    <definedName name="DECLARACION_ANUAL_DE_IVA" localSheetId="48">#REF!</definedName>
    <definedName name="DECLARACION_ANUAL_DE_IVA">#REF!</definedName>
    <definedName name="DETERMINACION_DE_DEPRECIACIONES_ACUMULADAS" localSheetId="83">'[4]EDO. RESULTADOS'!#REF!</definedName>
    <definedName name="DETERMINACION_DE_DEPRECIACIONES_ACUMULADAS" localSheetId="81">'[4]EDO. RESULTADOS'!#REF!</definedName>
    <definedName name="DETERMINACION_DE_DEPRECIACIONES_ACUMULADAS" localSheetId="80">'[4]EDO. RESULTADOS'!#REF!</definedName>
    <definedName name="DETERMINACION_DE_DEPRECIACIONES_ACUMULADAS" localSheetId="76">'[4]EDO. RESULTADOS'!#REF!</definedName>
    <definedName name="DETERMINACION_DE_DEPRECIACIONES_ACUMULADAS" localSheetId="79">'[4]EDO. RESULTADOS'!#REF!</definedName>
    <definedName name="DETERMINACION_DE_DEPRECIACIONES_ACUMULADAS" localSheetId="48">'[4]EDO. RESULTADOS'!#REF!</definedName>
    <definedName name="DETERMINACION_DE_DEPRECIACIONES_ACUMULADAS">'[4]EDO. RESULTADOS'!#REF!</definedName>
    <definedName name="Determinación_de_la_PTU_del_ejercicio" localSheetId="83">[5]PTU!#REF!</definedName>
    <definedName name="Determinación_de_la_PTU_del_ejercicio" localSheetId="81">[5]PTU!#REF!</definedName>
    <definedName name="Determinación_de_la_PTU_del_ejercicio" localSheetId="80">[5]PTU!#REF!</definedName>
    <definedName name="Determinación_de_la_PTU_del_ejercicio" localSheetId="76">[5]PTU!#REF!</definedName>
    <definedName name="Determinación_de_la_PTU_del_ejercicio" localSheetId="79">[5]PTU!#REF!</definedName>
    <definedName name="Determinación_de_la_PTU_del_ejercicio" localSheetId="48">[5]PTU!#REF!</definedName>
    <definedName name="Determinación_de_la_PTU_del_ejercicio">[5]PTU!#REF!</definedName>
    <definedName name="DETERMINACION_DE_PAGOS_PROVISIONALES_DE_ISR_1998" localSheetId="83">#REF!</definedName>
    <definedName name="DETERMINACION_DE_PAGOS_PROVISIONALES_DE_ISR_1998" localSheetId="81">#REF!</definedName>
    <definedName name="DETERMINACION_DE_PAGOS_PROVISIONALES_DE_ISR_1998" localSheetId="80">#REF!</definedName>
    <definedName name="DETERMINACION_DE_PAGOS_PROVISIONALES_DE_ISR_1998" localSheetId="76">#REF!</definedName>
    <definedName name="DETERMINACION_DE_PAGOS_PROVISIONALES_DE_ISR_1998" localSheetId="79">#REF!</definedName>
    <definedName name="DETERMINACION_DE_PAGOS_PROVISIONALES_DE_ISR_1998" localSheetId="48">#REF!</definedName>
    <definedName name="DETERMINACION_DE_PAGOS_PROVISIONALES_DE_ISR_1998">#REF!</definedName>
    <definedName name="Determinación_del_interés_acumulable_y_deducible" localSheetId="83">#REF!</definedName>
    <definedName name="Determinación_del_interés_acumulable_y_deducible" localSheetId="81">#REF!</definedName>
    <definedName name="Determinación_del_interés_acumulable_y_deducible" localSheetId="80">#REF!</definedName>
    <definedName name="Determinación_del_interés_acumulable_y_deducible" localSheetId="76">#REF!</definedName>
    <definedName name="Determinación_del_interés_acumulable_y_deducible" localSheetId="79">#REF!</definedName>
    <definedName name="Determinación_del_interés_acumulable_y_deducible" localSheetId="48">#REF!</definedName>
    <definedName name="Determinación_del_interés_acumulable_y_deducible">#REF!</definedName>
    <definedName name="DETERMINACION_DEL_PROMEDIO_DE_ACTIVOS_FIJOS_CARGOS_Y_GATOS_DIFERIDOS_1997" localSheetId="83">'[4]EDO. RESULTADOS'!#REF!</definedName>
    <definedName name="DETERMINACION_DEL_PROMEDIO_DE_ACTIVOS_FIJOS_CARGOS_Y_GATOS_DIFERIDOS_1997" localSheetId="81">'[4]EDO. RESULTADOS'!#REF!</definedName>
    <definedName name="DETERMINACION_DEL_PROMEDIO_DE_ACTIVOS_FIJOS_CARGOS_Y_GATOS_DIFERIDOS_1997" localSheetId="80">'[4]EDO. RESULTADOS'!#REF!</definedName>
    <definedName name="DETERMINACION_DEL_PROMEDIO_DE_ACTIVOS_FIJOS_CARGOS_Y_GATOS_DIFERIDOS_1997" localSheetId="76">'[4]EDO. RESULTADOS'!#REF!</definedName>
    <definedName name="DETERMINACION_DEL_PROMEDIO_DE_ACTIVOS_FIJOS_CARGOS_Y_GATOS_DIFERIDOS_1997" localSheetId="79">'[4]EDO. RESULTADOS'!#REF!</definedName>
    <definedName name="DETERMINACION_DEL_PROMEDIO_DE_ACTIVOS_FIJOS_CARGOS_Y_GATOS_DIFERIDOS_1997" localSheetId="48">'[4]EDO. RESULTADOS'!#REF!</definedName>
    <definedName name="DETERMINACION_DEL_PROMEDIO_DE_ACTIVOS_FIJOS_CARGOS_Y_GATOS_DIFERIDOS_1997">'[4]EDO. RESULTADOS'!#REF!</definedName>
    <definedName name="DETERMINACION_DEL_PROMEDIO_DE_ACTIVOS_FINANCIEROS" localSheetId="83">'[4]EDO. RESULTADOS'!#REF!</definedName>
    <definedName name="DETERMINACION_DEL_PROMEDIO_DE_ACTIVOS_FINANCIEROS" localSheetId="81">'[4]EDO. RESULTADOS'!#REF!</definedName>
    <definedName name="DETERMINACION_DEL_PROMEDIO_DE_ACTIVOS_FINANCIEROS" localSheetId="80">'[4]EDO. RESULTADOS'!#REF!</definedName>
    <definedName name="DETERMINACION_DEL_PROMEDIO_DE_ACTIVOS_FINANCIEROS" localSheetId="76">'[4]EDO. RESULTADOS'!#REF!</definedName>
    <definedName name="DETERMINACION_DEL_PROMEDIO_DE_ACTIVOS_FINANCIEROS" localSheetId="79">'[4]EDO. RESULTADOS'!#REF!</definedName>
    <definedName name="DETERMINACION_DEL_PROMEDIO_DE_ACTIVOS_FINANCIEROS" localSheetId="48">'[4]EDO. RESULTADOS'!#REF!</definedName>
    <definedName name="DETERMINACION_DEL_PROMEDIO_DE_ACTIVOS_FINANCIEROS">'[4]EDO. RESULTADOS'!#REF!</definedName>
    <definedName name="diferimiento" localSheetId="83">[6]CompInfl!#REF!</definedName>
    <definedName name="diferimiento" localSheetId="81">[6]CompInfl!#REF!</definedName>
    <definedName name="diferimiento" localSheetId="80">[6]CompInfl!#REF!</definedName>
    <definedName name="diferimiento" localSheetId="76">[6]CompInfl!#REF!</definedName>
    <definedName name="diferimiento" localSheetId="79">[6]CompInfl!#REF!</definedName>
    <definedName name="diferimiento" localSheetId="48">[6]CompInfl!#REF!</definedName>
    <definedName name="diferimiento">[6]CompInfl!#REF!</definedName>
    <definedName name="enero" localSheetId="83">#REF!</definedName>
    <definedName name="enero" localSheetId="81">#REF!</definedName>
    <definedName name="enero" localSheetId="80">#REF!</definedName>
    <definedName name="enero" localSheetId="76">#REF!</definedName>
    <definedName name="enero" localSheetId="79">#REF!</definedName>
    <definedName name="enero" localSheetId="48">#REF!</definedName>
    <definedName name="enero">#REF!</definedName>
    <definedName name="ESTADO_DE_RESULTADOS" localSheetId="83">#REF!</definedName>
    <definedName name="ESTADO_DE_RESULTADOS" localSheetId="81">#REF!</definedName>
    <definedName name="ESTADO_DE_RESULTADOS" localSheetId="80">#REF!</definedName>
    <definedName name="ESTADO_DE_RESULTADOS" localSheetId="76">#REF!</definedName>
    <definedName name="ESTADO_DE_RESULTADOS" localSheetId="79">#REF!</definedName>
    <definedName name="ESTADO_DE_RESULTADOS" localSheetId="48">#REF!</definedName>
    <definedName name="ESTADO_DE_RESULTADOS">#REF!</definedName>
    <definedName name="FACTURA" localSheetId="83">#REF!</definedName>
    <definedName name="FACTURA" localSheetId="81">#REF!</definedName>
    <definedName name="FACTURA" localSheetId="80">#REF!</definedName>
    <definedName name="FACTURA" localSheetId="76">#REF!</definedName>
    <definedName name="FACTURA" localSheetId="79">#REF!</definedName>
    <definedName name="FACTURA" localSheetId="48">#REF!</definedName>
    <definedName name="FACTURA">#REF!</definedName>
    <definedName name="FACTURAS" localSheetId="83">#REF!</definedName>
    <definedName name="FACTURAS" localSheetId="81">#REF!</definedName>
    <definedName name="FACTURAS" localSheetId="76">#REF!</definedName>
    <definedName name="FACTURAS" localSheetId="79">#REF!</definedName>
    <definedName name="FACTURAS" localSheetId="48">#REF!</definedName>
    <definedName name="FACTURAS">#REF!</definedName>
    <definedName name="febrero" localSheetId="83">#REF!</definedName>
    <definedName name="febrero" localSheetId="81">#REF!</definedName>
    <definedName name="febrero" localSheetId="76">#REF!</definedName>
    <definedName name="febrero" localSheetId="79">#REF!</definedName>
    <definedName name="febrero" localSheetId="48">#REF!</definedName>
    <definedName name="febrero">#REF!</definedName>
    <definedName name="Integración_del_Impuesto_al_Valor_Agregado" localSheetId="83">#REF!</definedName>
    <definedName name="Integración_del_Impuesto_al_Valor_Agregado" localSheetId="81">#REF!</definedName>
    <definedName name="Integración_del_Impuesto_al_Valor_Agregado" localSheetId="76">#REF!</definedName>
    <definedName name="Integración_del_Impuesto_al_Valor_Agregado" localSheetId="79">#REF!</definedName>
    <definedName name="Integración_del_Impuesto_al_Valor_Agregado" localSheetId="48">#REF!</definedName>
    <definedName name="Integración_del_Impuesto_al_Valor_Agregado">#REF!</definedName>
    <definedName name="N_" localSheetId="83">[7]notas!#REF!</definedName>
    <definedName name="N_" localSheetId="81">[8]notas!#REF!</definedName>
    <definedName name="N_" localSheetId="80">[8]notas!#REF!</definedName>
    <definedName name="N_" localSheetId="76">[7]notas!#REF!</definedName>
    <definedName name="N_" localSheetId="79">[7]notas!#REF!</definedName>
    <definedName name="N_" localSheetId="48">[7]notas!#REF!</definedName>
    <definedName name="N_">[7]notas!#REF!</definedName>
    <definedName name="N_6" localSheetId="83">[7]notas!#REF!</definedName>
    <definedName name="N_6" localSheetId="81">[8]notas!#REF!</definedName>
    <definedName name="N_6" localSheetId="80">[8]notas!#REF!</definedName>
    <definedName name="N_6" localSheetId="76">[7]notas!#REF!</definedName>
    <definedName name="N_6" localSheetId="79">[7]notas!#REF!</definedName>
    <definedName name="N_6" localSheetId="48">[7]notas!#REF!</definedName>
    <definedName name="N_6">[7]notas!#REF!</definedName>
    <definedName name="nomemp" localSheetId="81">[2]DATOS!$C$4</definedName>
    <definedName name="nomemp" localSheetId="80">[2]DATOS!$C$4</definedName>
    <definedName name="nomemp">[3]DATOS!$C$4</definedName>
    <definedName name="Pagos_Provisionales_del_Ejercicio" localSheetId="83">#REF!</definedName>
    <definedName name="Pagos_Provisionales_del_Ejercicio" localSheetId="81">#REF!</definedName>
    <definedName name="Pagos_Provisionales_del_Ejercicio" localSheetId="80">#REF!</definedName>
    <definedName name="Pagos_Provisionales_del_Ejercicio" localSheetId="76">#REF!</definedName>
    <definedName name="Pagos_Provisionales_del_Ejercicio" localSheetId="79">#REF!</definedName>
    <definedName name="Pagos_Provisionales_del_Ejercicio" localSheetId="48">#REF!</definedName>
    <definedName name="Pagos_Provisionales_del_Ejercicio">#REF!</definedName>
    <definedName name="PERDIDA_INFLACIONARAI_E_INTERES_ACUMULABLE" localSheetId="83">'[4]EDO. RESULTADOS'!#REF!</definedName>
    <definedName name="PERDIDA_INFLACIONARAI_E_INTERES_ACUMULABLE" localSheetId="81">'[4]EDO. RESULTADOS'!#REF!</definedName>
    <definedName name="PERDIDA_INFLACIONARAI_E_INTERES_ACUMULABLE" localSheetId="80">'[4]EDO. RESULTADOS'!#REF!</definedName>
    <definedName name="PERDIDA_INFLACIONARAI_E_INTERES_ACUMULABLE" localSheetId="76">'[4]EDO. RESULTADOS'!#REF!</definedName>
    <definedName name="PERDIDA_INFLACIONARAI_E_INTERES_ACUMULABLE" localSheetId="79">'[4]EDO. RESULTADOS'!#REF!</definedName>
    <definedName name="PERDIDA_INFLACIONARAI_E_INTERES_ACUMULABLE" localSheetId="48">'[4]EDO. RESULTADOS'!#REF!</definedName>
    <definedName name="PERDIDA_INFLACIONARAI_E_INTERES_ACUMULABLE">'[4]EDO. RESULTADOS'!#REF!</definedName>
    <definedName name="periodo" localSheetId="81">[2]DATOS!$C$6</definedName>
    <definedName name="periodo" localSheetId="80">[2]DATOS!$C$6</definedName>
    <definedName name="periodo">[3]DATOS!$C$6</definedName>
    <definedName name="PRESTAMOS" localSheetId="81">[2]subdistribuidores!$B$45:$D$59</definedName>
    <definedName name="PRESTAMOS" localSheetId="80">[2]subdistribuidores!$B$45:$D$59</definedName>
    <definedName name="PRESTAMOS">[3]subdistribuidores!$B$45:$D$59</definedName>
    <definedName name="RESUMEN_DE_INGRESOS_Y_DEDUCCIONES" localSheetId="83">#REF!</definedName>
    <definedName name="RESUMEN_DE_INGRESOS_Y_DEDUCCIONES" localSheetId="81">#REF!</definedName>
    <definedName name="RESUMEN_DE_INGRESOS_Y_DEDUCCIONES" localSheetId="80">#REF!</definedName>
    <definedName name="RESUMEN_DE_INGRESOS_Y_DEDUCCIONES" localSheetId="76">#REF!</definedName>
    <definedName name="RESUMEN_DE_INGRESOS_Y_DEDUCCIONES" localSheetId="79">#REF!</definedName>
    <definedName name="RESUMEN_DE_INGRESOS_Y_DEDUCCIONES" localSheetId="48">#REF!</definedName>
    <definedName name="RESUMEN_DE_INGRESOS_Y_DEDUCCIONES">#REF!</definedName>
    <definedName name="SERVICIOS" localSheetId="81">[2]subdistribuidores!$B$28:$D$42</definedName>
    <definedName name="SERVICIOS" localSheetId="80">[2]subdistribuidores!$B$28:$D$42</definedName>
    <definedName name="SERVICIOS">[3]subdistribuidores!$B$28:$D$42</definedName>
    <definedName name="_xlnm.Print_Titles" localSheetId="34">'ACEITES MID SEPT 23'!$1:$6</definedName>
    <definedName name="_xlnm.Print_Titles" localSheetId="35">'DONALDSON-OTROS MID SEPT 23'!$1:$6</definedName>
    <definedName name="_xlnm.Print_Titles" localSheetId="26">'MID JUN 23 ACEITES'!$1:$6</definedName>
    <definedName name="_xlnm.Print_Titles" localSheetId="25">'MID JUN 23 FILTROS '!$1:$6</definedName>
    <definedName name="_xlnm.Print_Titles" localSheetId="24">'MID JUN 23 OTROS'!$1:$6</definedName>
    <definedName name="_xlnm.Print_Titles" localSheetId="1">'UTILIDAD ACEITES MID ENE 23'!$1:$6</definedName>
    <definedName name="_xlnm.Print_Titles" localSheetId="19">'UTILIDAD CAMP ABR 23'!$1:$6</definedName>
    <definedName name="_xlnm.Print_Titles" localSheetId="33">'UTILIDAD CAMP AGO 23'!$1:$2</definedName>
    <definedName name="_xlnm.Print_Titles" localSheetId="45">'UTILIDAD CAMP DIC 23'!$1:$6</definedName>
    <definedName name="_xlnm.Print_Titles" localSheetId="2">'UTILIDAD CAMP ENE 23'!$1:$6</definedName>
    <definedName name="_xlnm.Print_Titles" localSheetId="8">'UTILIDAD CAMP FEB 23'!$1:$6</definedName>
    <definedName name="_xlnm.Print_Titles" localSheetId="30">'UTILIDAD CAMP JUL 23'!$1:$6</definedName>
    <definedName name="_xlnm.Print_Titles" localSheetId="47">'UTILIDAD CAMP JUN 23'!$1:$5</definedName>
    <definedName name="_xlnm.Print_Titles" localSheetId="20">'UTILIDAD CAMP MYO 23'!$1:$6</definedName>
    <definedName name="_xlnm.Print_Titles" localSheetId="18">'UTILIDAD CAMP MZO 23'!$1:$6</definedName>
    <definedName name="_xlnm.Print_Titles" localSheetId="37">'UTILIDAD CAMP NOV 23'!$1:$6</definedName>
    <definedName name="_xlnm.Print_Titles" localSheetId="42">'UTILIDAD CAMP OCT 23'!$1:$6</definedName>
    <definedName name="_xlnm.Print_Titles" localSheetId="36">'UTILIDAD CAMP SEPT 23'!$1:$6</definedName>
    <definedName name="_xlnm.Print_Titles" localSheetId="22">'UTILIDAD DONALDSON MID MYO 23'!$1:$6</definedName>
    <definedName name="_xlnm.Print_Titles" localSheetId="11">'UTILIDAD MID ABR 23 ACEITES'!$1:$6</definedName>
    <definedName name="_xlnm.Print_Titles" localSheetId="10">'UTILIDAD MID ABR 23 DONALDSON'!$1:$6</definedName>
    <definedName name="_xlnm.Print_Titles" localSheetId="12">'UTILIDAD MID ABR 23 OTROS'!$1:$6</definedName>
    <definedName name="_xlnm.Print_Titles" localSheetId="32">'UTILIDAD MID AGO 23 ACEITES'!$1:$5</definedName>
    <definedName name="_xlnm.Print_Titles" localSheetId="31">'UTILIDAD MID AGO 23 FILTROS'!$1:$5</definedName>
    <definedName name="_xlnm.Print_Titles" localSheetId="43">'UTILIDAD MID DIC 23 ACEITES'!$1:$6</definedName>
    <definedName name="_xlnm.Print_Titles" localSheetId="44">'UTILIDAD MID DIC 23 OTROS'!$1:$6</definedName>
    <definedName name="_xlnm.Print_Titles" localSheetId="7">'UTILIDAD MID FEB 23 ACEITES'!$1:$6</definedName>
    <definedName name="_xlnm.Print_Titles" localSheetId="5">'UTILIDAD MID FEB 23 DONALDSON'!$1:$6</definedName>
    <definedName name="_xlnm.Print_Titles" localSheetId="6">'UTILIDAD MID FEB 23 OTROS'!$1:$6</definedName>
    <definedName name="_xlnm.Print_Titles" localSheetId="29">'UTILIDAD MID JUL 23'!$1:$6</definedName>
    <definedName name="_xlnm.Print_Titles" localSheetId="27">'UTILIDAD MID JUL 23 FILTROS'!$1:$6</definedName>
    <definedName name="_xlnm.Print_Titles" localSheetId="28">'UTILIDAD MID JUL 23 OTROS'!$1:$6</definedName>
    <definedName name="_xlnm.Print_Titles" localSheetId="23">'UTILIDAD MID MAYO 23 ACEITES'!$1:$6</definedName>
    <definedName name="_xlnm.Print_Titles" localSheetId="21">'UTILIDAD MID MYO 23 OTROS'!$1:$6</definedName>
    <definedName name="_xlnm.Print_Titles" localSheetId="17">'UTILIDAD MID MZO 23 ACEITES'!$1:$6</definedName>
    <definedName name="_xlnm.Print_Titles" localSheetId="15">'UTILIDAD MID MZO 23 DONALDSON'!$1:$6</definedName>
    <definedName name="_xlnm.Print_Titles" localSheetId="16">'UTILIDAD MID MZO 23 OTROS'!$1:$6</definedName>
    <definedName name="_xlnm.Print_Titles" localSheetId="39">'UTILIDAD MID NOV 23 ACEITES'!$1:$6</definedName>
    <definedName name="_xlnm.Print_Titles" localSheetId="38">'UTILIDAD MID NOV 23 OTROS'!$1:$6</definedName>
    <definedName name="_xlnm.Print_Titles" localSheetId="40">'UTILIDAD MID OCT 23 ACEITES'!$1:$6</definedName>
    <definedName name="_xlnm.Print_Titles" localSheetId="41">'UTILIDAD MID OCT 23 OTROS'!$1:$6</definedName>
    <definedName name="_xlnm.Print_Titles" localSheetId="0">'UTILIDAD OTROS MID ENE 23'!$1:$6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 i="98" l="1"/>
  <c r="I19" i="98"/>
  <c r="I21" i="98" s="1"/>
  <c r="V14" i="9"/>
  <c r="V13" i="9"/>
  <c r="S23" i="9"/>
  <c r="U9" i="9"/>
  <c r="H8" i="98"/>
  <c r="H6" i="98"/>
  <c r="H15" i="98"/>
  <c r="H17" i="98"/>
  <c r="I17" i="98"/>
  <c r="G21" i="98"/>
  <c r="E21" i="98"/>
  <c r="C19" i="98"/>
  <c r="E19" i="98"/>
  <c r="G19" i="98" l="1"/>
  <c r="I12" i="98"/>
  <c r="I8" i="98"/>
  <c r="I10" i="98" s="1"/>
  <c r="I6" i="98"/>
  <c r="G12" i="98"/>
  <c r="E12" i="98"/>
  <c r="C10" i="98"/>
  <c r="E10" i="98"/>
  <c r="G10" i="98" l="1"/>
  <c r="T9" i="10"/>
  <c r="T9"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10" i="9"/>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4" i="10"/>
  <c r="Q46" i="10"/>
  <c r="Q47" i="10"/>
  <c r="Q10" i="10"/>
  <c r="P11" i="10"/>
  <c r="P13" i="10"/>
  <c r="P36" i="10"/>
  <c r="P44" i="10"/>
  <c r="P46" i="10"/>
  <c r="P47" i="10"/>
  <c r="O11" i="10"/>
  <c r="O12" i="10"/>
  <c r="P12" i="10" s="1"/>
  <c r="O13" i="10"/>
  <c r="O14" i="10"/>
  <c r="P14" i="10" s="1"/>
  <c r="O16" i="10"/>
  <c r="P16" i="10" s="1"/>
  <c r="O17" i="10"/>
  <c r="P17" i="10" s="1"/>
  <c r="O22" i="10"/>
  <c r="P22" i="10" s="1"/>
  <c r="O23" i="10"/>
  <c r="P23" i="10" s="1"/>
  <c r="O25" i="10"/>
  <c r="P25" i="10" s="1"/>
  <c r="O26" i="10"/>
  <c r="P26" i="10" s="1"/>
  <c r="O36" i="10"/>
  <c r="O38" i="10"/>
  <c r="P38" i="10" s="1"/>
  <c r="O39" i="10"/>
  <c r="P39" i="10" s="1"/>
  <c r="O44" i="10"/>
  <c r="F13" i="9"/>
  <c r="F15" i="9"/>
  <c r="D13" i="9"/>
  <c r="D15" i="9"/>
  <c r="B13" i="9"/>
  <c r="P6" i="9" l="1"/>
  <c r="P7" i="9"/>
  <c r="P8" i="9"/>
  <c r="P9" i="9"/>
  <c r="P10" i="9"/>
  <c r="P11" i="9"/>
  <c r="P12" i="9"/>
  <c r="P14" i="9"/>
  <c r="P16" i="9"/>
  <c r="P17" i="9"/>
  <c r="P18" i="9"/>
  <c r="P19" i="9"/>
  <c r="P20" i="9"/>
  <c r="P21" i="9"/>
  <c r="P22" i="9"/>
  <c r="P24" i="9"/>
  <c r="P25" i="9"/>
  <c r="P26" i="9"/>
  <c r="P27" i="9"/>
  <c r="P28" i="9"/>
  <c r="P29" i="9"/>
  <c r="P30" i="9"/>
  <c r="P31" i="9"/>
  <c r="P33" i="9"/>
  <c r="P34" i="9"/>
  <c r="P35" i="9"/>
  <c r="P36" i="9"/>
  <c r="P37" i="9"/>
  <c r="P38" i="9"/>
  <c r="P39" i="9"/>
  <c r="P40" i="9"/>
  <c r="P41" i="9"/>
  <c r="P42" i="9"/>
  <c r="P43" i="9"/>
  <c r="P44" i="9"/>
  <c r="P46" i="9"/>
  <c r="P47" i="9"/>
  <c r="P48" i="9"/>
  <c r="P49" i="9"/>
  <c r="P50" i="9"/>
  <c r="P54" i="9"/>
  <c r="P56" i="9"/>
  <c r="P57" i="9"/>
  <c r="P5" i="9"/>
  <c r="O6" i="9"/>
  <c r="O7" i="9"/>
  <c r="O8" i="9"/>
  <c r="O9" i="9"/>
  <c r="O10" i="9"/>
  <c r="O11" i="9"/>
  <c r="O12" i="9"/>
  <c r="O13" i="9"/>
  <c r="P13" i="9" s="1"/>
  <c r="O14" i="9"/>
  <c r="O15" i="9"/>
  <c r="P15" i="9" s="1"/>
  <c r="O16" i="9"/>
  <c r="O17" i="9"/>
  <c r="O18" i="9"/>
  <c r="O19" i="9"/>
  <c r="O20" i="9"/>
  <c r="O21" i="9"/>
  <c r="O22" i="9"/>
  <c r="O24" i="9"/>
  <c r="O25" i="9"/>
  <c r="O26" i="9"/>
  <c r="O27" i="9"/>
  <c r="O28" i="9"/>
  <c r="O29" i="9"/>
  <c r="O30" i="9"/>
  <c r="O31" i="9"/>
  <c r="O33" i="9"/>
  <c r="O34" i="9"/>
  <c r="O35" i="9"/>
  <c r="O36" i="9"/>
  <c r="O37" i="9"/>
  <c r="O38" i="9"/>
  <c r="O39" i="9"/>
  <c r="O40" i="9"/>
  <c r="O41" i="9"/>
  <c r="O42" i="9"/>
  <c r="O43" i="9"/>
  <c r="O44" i="9"/>
  <c r="O46" i="9"/>
  <c r="O47" i="9"/>
  <c r="O48" i="9"/>
  <c r="O49" i="9"/>
  <c r="O50" i="9"/>
  <c r="O54" i="9"/>
  <c r="O5" i="9"/>
  <c r="B213" i="9"/>
  <c r="C213" i="9"/>
  <c r="D213" i="9"/>
  <c r="E213" i="9"/>
  <c r="F213" i="9"/>
  <c r="G213" i="9"/>
  <c r="H213" i="9"/>
  <c r="I213" i="9"/>
  <c r="J213" i="9"/>
  <c r="K213" i="9"/>
  <c r="L213" i="9"/>
  <c r="M213" i="9"/>
  <c r="C206" i="9"/>
  <c r="D206" i="9"/>
  <c r="G206" i="9"/>
  <c r="H206" i="9"/>
  <c r="I206" i="9"/>
  <c r="J206" i="9"/>
  <c r="K206" i="9"/>
  <c r="L206" i="9"/>
  <c r="M206" i="9"/>
  <c r="C26" i="9"/>
  <c r="D26" i="9"/>
  <c r="E26" i="9"/>
  <c r="F26" i="9"/>
  <c r="G26" i="9"/>
  <c r="H26" i="9"/>
  <c r="I26" i="9"/>
  <c r="J26" i="9"/>
  <c r="K26" i="9"/>
  <c r="L26" i="9"/>
  <c r="M26" i="9"/>
  <c r="B26" i="9"/>
  <c r="M9" i="9"/>
  <c r="L9" i="9"/>
  <c r="M22" i="9"/>
  <c r="U270" i="6"/>
  <c r="T270" i="6"/>
  <c r="S270" i="6"/>
  <c r="R270" i="6"/>
  <c r="Q270" i="6"/>
  <c r="P270" i="6"/>
  <c r="O270" i="6"/>
  <c r="E270" i="6"/>
  <c r="V269" i="6"/>
  <c r="J269" i="6"/>
  <c r="I268" i="6"/>
  <c r="I270" i="6" s="1"/>
  <c r="H268" i="6"/>
  <c r="H270" i="6" s="1"/>
  <c r="G268" i="6"/>
  <c r="G270" i="6" s="1"/>
  <c r="F268" i="6"/>
  <c r="F270" i="6" s="1"/>
  <c r="E268" i="6"/>
  <c r="D268" i="6"/>
  <c r="D270" i="6" s="1"/>
  <c r="C268" i="6"/>
  <c r="C270" i="6" s="1"/>
  <c r="J270" i="6" l="1"/>
  <c r="V270" i="6"/>
  <c r="M31" i="4"/>
  <c r="M41" i="4"/>
  <c r="M39" i="4"/>
  <c r="M98" i="4"/>
  <c r="M96" i="5"/>
  <c r="M44" i="5"/>
  <c r="M34" i="4"/>
  <c r="M83" i="5"/>
  <c r="M90" i="4"/>
  <c r="M83" i="4"/>
  <c r="M56" i="4"/>
  <c r="M62" i="4"/>
  <c r="M55" i="4" l="1"/>
  <c r="U45" i="96"/>
  <c r="M54" i="5" s="1"/>
  <c r="T45" i="96"/>
  <c r="M133" i="5"/>
  <c r="M134" i="4"/>
  <c r="M25" i="5"/>
  <c r="U41" i="96"/>
  <c r="T41" i="96"/>
  <c r="M26" i="4" s="1"/>
  <c r="M61" i="4"/>
  <c r="M44" i="4"/>
  <c r="M63" i="4"/>
  <c r="M80" i="4"/>
  <c r="M79" i="5"/>
  <c r="M141" i="4"/>
  <c r="M143" i="4"/>
  <c r="E107" i="97"/>
  <c r="F107" i="97"/>
  <c r="E108" i="97" l="1"/>
  <c r="E403" i="96"/>
  <c r="F403" i="96"/>
  <c r="E404" i="96" s="1"/>
  <c r="F359" i="8" l="1"/>
  <c r="G384" i="8" l="1"/>
  <c r="G383" i="8"/>
  <c r="H383" i="8" s="1"/>
  <c r="I383" i="8" s="1"/>
  <c r="G382" i="8"/>
  <c r="G381" i="8"/>
  <c r="H381" i="8" s="1"/>
  <c r="I381" i="8" s="1"/>
  <c r="G380" i="8"/>
  <c r="H380" i="8" s="1"/>
  <c r="G379" i="8"/>
  <c r="H379" i="8" s="1"/>
  <c r="I379" i="8" s="1"/>
  <c r="G378" i="8"/>
  <c r="H378" i="8" s="1"/>
  <c r="G377" i="8"/>
  <c r="G376" i="8"/>
  <c r="H376" i="8" s="1"/>
  <c r="I376" i="8" s="1"/>
  <c r="G375" i="8"/>
  <c r="H375" i="8" s="1"/>
  <c r="G374" i="8"/>
  <c r="G373" i="8"/>
  <c r="G372" i="8"/>
  <c r="H372" i="8" s="1"/>
  <c r="I372" i="8" s="1"/>
  <c r="G371" i="8"/>
  <c r="H371" i="8" s="1"/>
  <c r="G370" i="8"/>
  <c r="G369" i="8"/>
  <c r="G368" i="8"/>
  <c r="H368" i="8" s="1"/>
  <c r="I368" i="8" s="1"/>
  <c r="H367" i="8"/>
  <c r="I367" i="8" s="1"/>
  <c r="G367" i="8"/>
  <c r="G366" i="8"/>
  <c r="G365" i="8"/>
  <c r="H365" i="8" s="1"/>
  <c r="I365" i="8" s="1"/>
  <c r="G364" i="8"/>
  <c r="G363" i="8"/>
  <c r="H363" i="8" s="1"/>
  <c r="I363" i="8" s="1"/>
  <c r="G362" i="8"/>
  <c r="H362" i="8" s="1"/>
  <c r="G361" i="8"/>
  <c r="G360" i="8"/>
  <c r="H360" i="8" s="1"/>
  <c r="I360" i="8" s="1"/>
  <c r="G359" i="8"/>
  <c r="H359" i="8" s="1"/>
  <c r="G358" i="8"/>
  <c r="G357" i="8"/>
  <c r="G356" i="8"/>
  <c r="H356" i="8" s="1"/>
  <c r="I356" i="8" s="1"/>
  <c r="G355" i="8"/>
  <c r="H355" i="8" s="1"/>
  <c r="G354" i="8"/>
  <c r="G353" i="8"/>
  <c r="G352" i="8"/>
  <c r="H352" i="8" s="1"/>
  <c r="I352" i="8" s="1"/>
  <c r="G351" i="8"/>
  <c r="H351" i="8" s="1"/>
  <c r="I351" i="8" s="1"/>
  <c r="M36" i="2"/>
  <c r="M31" i="2"/>
  <c r="M8" i="2"/>
  <c r="E87" i="95"/>
  <c r="N22" i="12" s="1"/>
  <c r="F87" i="95"/>
  <c r="M5" i="2" s="1"/>
  <c r="G87" i="95"/>
  <c r="H87" i="95"/>
  <c r="M23" i="2" s="1"/>
  <c r="M24" i="2" s="1"/>
  <c r="I87" i="95"/>
  <c r="D87" i="95"/>
  <c r="H384" i="8" l="1"/>
  <c r="I384" i="8" s="1"/>
  <c r="I374" i="8"/>
  <c r="I380" i="8"/>
  <c r="M20" i="9" s="1"/>
  <c r="H354" i="8"/>
  <c r="I354" i="8" s="1"/>
  <c r="M13" i="9" s="1"/>
  <c r="I359" i="8"/>
  <c r="M15" i="10" s="1"/>
  <c r="H370" i="8"/>
  <c r="I370" i="8" s="1"/>
  <c r="I375" i="8"/>
  <c r="H353" i="8"/>
  <c r="I353" i="8" s="1"/>
  <c r="M19" i="9" s="1"/>
  <c r="H369" i="8"/>
  <c r="I369" i="8" s="1"/>
  <c r="I355" i="8"/>
  <c r="M49" i="9" s="1"/>
  <c r="H366" i="8"/>
  <c r="I366" i="8" s="1"/>
  <c r="M19" i="10" s="1"/>
  <c r="I371" i="8"/>
  <c r="H382" i="8"/>
  <c r="I382" i="8" s="1"/>
  <c r="H361" i="8"/>
  <c r="I361" i="8" s="1"/>
  <c r="M21" i="9" s="1"/>
  <c r="H377" i="8"/>
  <c r="I377" i="8" s="1"/>
  <c r="H358" i="8"/>
  <c r="I358" i="8" s="1"/>
  <c r="H374" i="8"/>
  <c r="H364" i="8"/>
  <c r="I364" i="8" s="1"/>
  <c r="H357" i="8"/>
  <c r="I357" i="8" s="1"/>
  <c r="M14" i="9" s="1"/>
  <c r="I362" i="8"/>
  <c r="H373" i="8"/>
  <c r="I373" i="8" s="1"/>
  <c r="M15" i="9" s="1"/>
  <c r="I378" i="8"/>
  <c r="F217" i="91"/>
  <c r="M36" i="1" s="1"/>
  <c r="E270" i="91"/>
  <c r="F270" i="91"/>
  <c r="G270" i="91"/>
  <c r="H270" i="91"/>
  <c r="I270" i="91"/>
  <c r="D270" i="91"/>
  <c r="E217" i="91"/>
  <c r="G217" i="91"/>
  <c r="H217" i="91"/>
  <c r="I217" i="91"/>
  <c r="D217" i="91"/>
  <c r="E159" i="93"/>
  <c r="N22" i="11" s="1"/>
  <c r="F159" i="93"/>
  <c r="M5" i="1" s="1"/>
  <c r="G159" i="93"/>
  <c r="H159" i="93"/>
  <c r="M23" i="1" s="1"/>
  <c r="I159" i="93"/>
  <c r="D159" i="93"/>
  <c r="D528" i="3"/>
  <c r="M156" i="4" s="1"/>
  <c r="M18" i="9" l="1"/>
  <c r="M18" i="10"/>
  <c r="M31" i="1"/>
  <c r="L44" i="5"/>
  <c r="L84" i="5"/>
  <c r="L31" i="4"/>
  <c r="L39" i="4"/>
  <c r="L112" i="4"/>
  <c r="L96" i="5"/>
  <c r="L111" i="5"/>
  <c r="L83" i="5"/>
  <c r="L90" i="4"/>
  <c r="L83" i="4"/>
  <c r="O74" i="88" l="1"/>
  <c r="L54" i="5" s="1"/>
  <c r="N74" i="88"/>
  <c r="L55" i="4" s="1"/>
  <c r="L133" i="5"/>
  <c r="L134" i="4"/>
  <c r="L61" i="4"/>
  <c r="L62" i="4"/>
  <c r="O43" i="88"/>
  <c r="L26" i="5" s="1"/>
  <c r="O42" i="88"/>
  <c r="L27" i="4" s="1"/>
  <c r="N43" i="88"/>
  <c r="L25" i="5" s="1"/>
  <c r="N42" i="88"/>
  <c r="L26" i="4" s="1"/>
  <c r="O41" i="88"/>
  <c r="L143" i="4"/>
  <c r="L80" i="4"/>
  <c r="L79" i="5"/>
  <c r="L60" i="5"/>
  <c r="L44" i="4" l="1"/>
  <c r="L143" i="5"/>
  <c r="L146" i="4"/>
  <c r="L145" i="4"/>
  <c r="F225" i="90"/>
  <c r="E225" i="90"/>
  <c r="E226" i="90" l="1"/>
  <c r="F335" i="8"/>
  <c r="F337" i="8"/>
  <c r="F321" i="8"/>
  <c r="G345" i="8" l="1"/>
  <c r="H345" i="8" s="1"/>
  <c r="I345" i="8" s="1"/>
  <c r="G344" i="8"/>
  <c r="H344" i="8" s="1"/>
  <c r="I344" i="8" s="1"/>
  <c r="G343" i="8"/>
  <c r="G342" i="8"/>
  <c r="G341" i="8"/>
  <c r="G340" i="8"/>
  <c r="H340" i="8" s="1"/>
  <c r="I340" i="8" s="1"/>
  <c r="G339" i="8"/>
  <c r="H339" i="8" s="1"/>
  <c r="I339" i="8" s="1"/>
  <c r="G338" i="8"/>
  <c r="G337" i="8"/>
  <c r="G336" i="8"/>
  <c r="G335" i="8"/>
  <c r="G334" i="8"/>
  <c r="G333" i="8"/>
  <c r="G332" i="8"/>
  <c r="H332" i="8" s="1"/>
  <c r="I332" i="8" s="1"/>
  <c r="G331" i="8"/>
  <c r="H331" i="8" s="1"/>
  <c r="G330" i="8"/>
  <c r="H330" i="8" s="1"/>
  <c r="G329" i="8"/>
  <c r="H329" i="8" s="1"/>
  <c r="I329" i="8" s="1"/>
  <c r="G328" i="8"/>
  <c r="H328" i="8" s="1"/>
  <c r="I328" i="8" s="1"/>
  <c r="G327" i="8"/>
  <c r="G326" i="8"/>
  <c r="G325" i="8"/>
  <c r="H325" i="8" s="1"/>
  <c r="G324" i="8"/>
  <c r="H324" i="8" s="1"/>
  <c r="I324" i="8" s="1"/>
  <c r="G323" i="8"/>
  <c r="H323" i="8" s="1"/>
  <c r="I323" i="8" s="1"/>
  <c r="L19" i="10" s="1"/>
  <c r="G322" i="8"/>
  <c r="G321" i="8"/>
  <c r="G320" i="8"/>
  <c r="H320" i="8" s="1"/>
  <c r="G319" i="8"/>
  <c r="D482" i="3"/>
  <c r="L156" i="4" s="1"/>
  <c r="I330" i="8" l="1"/>
  <c r="L18" i="10" s="1"/>
  <c r="I320" i="8"/>
  <c r="L13" i="9" s="1"/>
  <c r="H341" i="8"/>
  <c r="I341" i="8" s="1"/>
  <c r="L21" i="9" s="1"/>
  <c r="H336" i="8"/>
  <c r="I336" i="8" s="1"/>
  <c r="H326" i="8"/>
  <c r="I326" i="8" s="1"/>
  <c r="L15" i="9" s="1"/>
  <c r="I331" i="8"/>
  <c r="H342" i="8"/>
  <c r="I342" i="8" s="1"/>
  <c r="H321" i="8"/>
  <c r="I321" i="8" s="1"/>
  <c r="H337" i="8"/>
  <c r="I337" i="8" s="1"/>
  <c r="H319" i="8"/>
  <c r="I319" i="8" s="1"/>
  <c r="L49" i="9" s="1"/>
  <c r="I325" i="8"/>
  <c r="L15" i="10" s="1"/>
  <c r="H343" i="8"/>
  <c r="I343" i="8" s="1"/>
  <c r="H327" i="8"/>
  <c r="I327" i="8" s="1"/>
  <c r="H322" i="8"/>
  <c r="I322" i="8" s="1"/>
  <c r="H338" i="8"/>
  <c r="I338" i="8" s="1"/>
  <c r="H333" i="8"/>
  <c r="I333" i="8" s="1"/>
  <c r="L18" i="9" s="1"/>
  <c r="H335" i="8"/>
  <c r="I335" i="8" s="1"/>
  <c r="H334" i="8"/>
  <c r="I334" i="8" s="1"/>
  <c r="E267" i="89"/>
  <c r="F267" i="89"/>
  <c r="E268" i="89" s="1"/>
  <c r="L14" i="9" l="1"/>
  <c r="E565" i="88"/>
  <c r="F565" i="88"/>
  <c r="E566" i="88" s="1"/>
  <c r="L36" i="2"/>
  <c r="L31" i="2"/>
  <c r="L23" i="2"/>
  <c r="L8" i="1"/>
  <c r="L23" i="1"/>
  <c r="L5" i="1"/>
  <c r="E171" i="85"/>
  <c r="M22" i="11" s="1"/>
  <c r="F171" i="85"/>
  <c r="G171" i="85"/>
  <c r="H171" i="85"/>
  <c r="I171" i="85"/>
  <c r="D171" i="85"/>
  <c r="D98" i="87"/>
  <c r="E98" i="87"/>
  <c r="M22" i="12" s="1"/>
  <c r="F98" i="87"/>
  <c r="L5" i="2" s="1"/>
  <c r="G98" i="87"/>
  <c r="H98" i="87"/>
  <c r="I98" i="87"/>
  <c r="D106" i="87"/>
  <c r="E106" i="87"/>
  <c r="F106" i="87"/>
  <c r="G106" i="87"/>
  <c r="H106" i="87"/>
  <c r="I106" i="87"/>
  <c r="E297" i="86" l="1"/>
  <c r="F297" i="86"/>
  <c r="G297" i="86"/>
  <c r="H297" i="86"/>
  <c r="I297" i="86"/>
  <c r="D297" i="86"/>
  <c r="E256" i="86"/>
  <c r="F256" i="86"/>
  <c r="L36" i="1" s="1"/>
  <c r="G256" i="86"/>
  <c r="H256" i="86"/>
  <c r="I256" i="86"/>
  <c r="D256" i="86"/>
  <c r="L39" i="11"/>
  <c r="L35" i="11"/>
  <c r="K84" i="5"/>
  <c r="K80" i="4"/>
  <c r="K31" i="4"/>
  <c r="K49" i="4"/>
  <c r="K96" i="5"/>
  <c r="K90" i="4"/>
  <c r="K64" i="4"/>
  <c r="K126" i="4"/>
  <c r="K83" i="5"/>
  <c r="K44" i="5"/>
  <c r="K79" i="5"/>
  <c r="K83" i="4"/>
  <c r="K98" i="4"/>
  <c r="K133" i="5"/>
  <c r="K134" i="4"/>
  <c r="P56" i="83"/>
  <c r="K54" i="5" s="1"/>
  <c r="O56" i="83"/>
  <c r="K55" i="4" s="1"/>
  <c r="K61" i="4"/>
  <c r="K25" i="5"/>
  <c r="P35" i="83"/>
  <c r="O35" i="83"/>
  <c r="K26" i="4" s="1"/>
  <c r="K143" i="4"/>
  <c r="E265" i="84"/>
  <c r="F265" i="84"/>
  <c r="E266" i="84" s="1"/>
  <c r="L31" i="1" l="1"/>
  <c r="D442" i="3"/>
  <c r="K156" i="4" s="1"/>
  <c r="E565" i="83" l="1"/>
  <c r="F565" i="83"/>
  <c r="E566" i="83" s="1"/>
  <c r="K20" i="10"/>
  <c r="K22" i="9"/>
  <c r="K15" i="10"/>
  <c r="G312" i="8"/>
  <c r="G311" i="8"/>
  <c r="H311" i="8" s="1"/>
  <c r="I311" i="8" s="1"/>
  <c r="G310" i="8"/>
  <c r="H310" i="8" s="1"/>
  <c r="I310" i="8" s="1"/>
  <c r="G309" i="8"/>
  <c r="H309" i="8" s="1"/>
  <c r="G308" i="8"/>
  <c r="H308" i="8" s="1"/>
  <c r="G307" i="8"/>
  <c r="G306" i="8"/>
  <c r="G305" i="8"/>
  <c r="G304" i="8"/>
  <c r="G303" i="8"/>
  <c r="H303" i="8" s="1"/>
  <c r="G302" i="8"/>
  <c r="G301" i="8"/>
  <c r="G300" i="8"/>
  <c r="H300" i="8" s="1"/>
  <c r="I300" i="8" s="1"/>
  <c r="G299" i="8"/>
  <c r="H299" i="8" s="1"/>
  <c r="I299" i="8" s="1"/>
  <c r="G298" i="8"/>
  <c r="G297" i="8"/>
  <c r="G296" i="8"/>
  <c r="G295" i="8"/>
  <c r="G294" i="8"/>
  <c r="H294" i="8" s="1"/>
  <c r="I294" i="8" s="1"/>
  <c r="G293" i="8"/>
  <c r="G292" i="8"/>
  <c r="G291" i="8"/>
  <c r="H291" i="8" s="1"/>
  <c r="G290" i="8"/>
  <c r="G289" i="8"/>
  <c r="G288" i="8"/>
  <c r="G287" i="8"/>
  <c r="G286" i="8"/>
  <c r="G285" i="8"/>
  <c r="I291" i="8" l="1"/>
  <c r="H295" i="8"/>
  <c r="I295" i="8" s="1"/>
  <c r="K18" i="10" s="1"/>
  <c r="H290" i="8"/>
  <c r="I290" i="8" s="1"/>
  <c r="H306" i="8"/>
  <c r="I306" i="8" s="1"/>
  <c r="H296" i="8"/>
  <c r="I296" i="8" s="1"/>
  <c r="K19" i="10" s="1"/>
  <c r="H312" i="8"/>
  <c r="I312" i="8" s="1"/>
  <c r="H307" i="8"/>
  <c r="I307" i="8" s="1"/>
  <c r="H286" i="8"/>
  <c r="I286" i="8" s="1"/>
  <c r="H292" i="8"/>
  <c r="I292" i="8" s="1"/>
  <c r="H287" i="8"/>
  <c r="I287" i="8" s="1"/>
  <c r="I308" i="8"/>
  <c r="I303" i="8"/>
  <c r="H288" i="8"/>
  <c r="I288" i="8" s="1"/>
  <c r="K20" i="9" s="1"/>
  <c r="H304" i="8"/>
  <c r="I304" i="8" s="1"/>
  <c r="I309" i="8"/>
  <c r="H285" i="8"/>
  <c r="I285" i="8" s="1"/>
  <c r="H301" i="8"/>
  <c r="I301" i="8" s="1"/>
  <c r="H302" i="8"/>
  <c r="I302" i="8" s="1"/>
  <c r="H297" i="8"/>
  <c r="I297" i="8" s="1"/>
  <c r="K15" i="9" s="1"/>
  <c r="H298" i="8"/>
  <c r="I298" i="8" s="1"/>
  <c r="H293" i="8"/>
  <c r="I293" i="8" s="1"/>
  <c r="H289" i="8"/>
  <c r="I289" i="8" s="1"/>
  <c r="K19" i="9" s="1"/>
  <c r="H305" i="8"/>
  <c r="I305" i="8" s="1"/>
  <c r="K23" i="2"/>
  <c r="K5" i="2"/>
  <c r="D95" i="82"/>
  <c r="E95" i="82"/>
  <c r="L22" i="12" s="1"/>
  <c r="F95" i="82"/>
  <c r="G95" i="82"/>
  <c r="H95" i="82"/>
  <c r="I95" i="82"/>
  <c r="D105" i="82"/>
  <c r="E105" i="82"/>
  <c r="F105" i="82"/>
  <c r="K36" i="2" s="1"/>
  <c r="G105" i="82"/>
  <c r="H105" i="82"/>
  <c r="I105" i="82"/>
  <c r="K31" i="2" s="1"/>
  <c r="E329" i="80"/>
  <c r="F329" i="80"/>
  <c r="G329" i="80"/>
  <c r="H329" i="80"/>
  <c r="I329" i="80"/>
  <c r="D329" i="80"/>
  <c r="K8" i="1"/>
  <c r="D171" i="81"/>
  <c r="E171" i="81"/>
  <c r="L22" i="11" s="1"/>
  <c r="F171" i="81"/>
  <c r="K5" i="1" s="1"/>
  <c r="G171" i="81"/>
  <c r="H171" i="81"/>
  <c r="K23" i="1" s="1"/>
  <c r="I171" i="81"/>
  <c r="D277" i="80"/>
  <c r="E277" i="80"/>
  <c r="F277" i="80"/>
  <c r="G277" i="80"/>
  <c r="H277" i="80"/>
  <c r="I277" i="80"/>
  <c r="K31" i="1" s="1"/>
  <c r="F257" i="8"/>
  <c r="F256" i="8"/>
  <c r="U257" i="6"/>
  <c r="T257" i="6"/>
  <c r="S257" i="6"/>
  <c r="R257" i="6"/>
  <c r="Q257" i="6"/>
  <c r="P257" i="6"/>
  <c r="O257" i="6"/>
  <c r="I257" i="6"/>
  <c r="E257" i="6"/>
  <c r="D257" i="6"/>
  <c r="V256" i="6"/>
  <c r="J256" i="6"/>
  <c r="I255" i="6"/>
  <c r="H255" i="6"/>
  <c r="H257" i="6" s="1"/>
  <c r="G255" i="6"/>
  <c r="G257" i="6" s="1"/>
  <c r="F255" i="6"/>
  <c r="F257" i="6" s="1"/>
  <c r="E255" i="6"/>
  <c r="D255" i="6"/>
  <c r="C255" i="6"/>
  <c r="C257" i="6" s="1"/>
  <c r="F337" i="80" l="1"/>
  <c r="K21" i="9"/>
  <c r="K36" i="1"/>
  <c r="V257" i="6"/>
  <c r="J28" i="9" s="1"/>
  <c r="K18" i="9"/>
  <c r="K49" i="9"/>
  <c r="J257" i="6"/>
  <c r="G278" i="8" l="1"/>
  <c r="H278" i="8" s="1"/>
  <c r="I278" i="8" s="1"/>
  <c r="G277" i="8"/>
  <c r="H277" i="8" s="1"/>
  <c r="I277" i="8" s="1"/>
  <c r="G276" i="8"/>
  <c r="G275" i="8"/>
  <c r="G274" i="8"/>
  <c r="G273" i="8"/>
  <c r="H273" i="8" s="1"/>
  <c r="G272" i="8"/>
  <c r="G271" i="8"/>
  <c r="G270" i="8"/>
  <c r="H270" i="8" s="1"/>
  <c r="I270" i="8" s="1"/>
  <c r="G269" i="8"/>
  <c r="H269" i="8" s="1"/>
  <c r="G268" i="8"/>
  <c r="H268" i="8" s="1"/>
  <c r="I268" i="8" s="1"/>
  <c r="G267" i="8"/>
  <c r="H267" i="8" s="1"/>
  <c r="I267" i="8" s="1"/>
  <c r="G266" i="8"/>
  <c r="H266" i="8" s="1"/>
  <c r="I266" i="8" s="1"/>
  <c r="G265" i="8"/>
  <c r="H265" i="8" s="1"/>
  <c r="I265" i="8" s="1"/>
  <c r="G264" i="8"/>
  <c r="G263" i="8"/>
  <c r="H263" i="8" s="1"/>
  <c r="G262" i="8"/>
  <c r="H262" i="8" s="1"/>
  <c r="I262" i="8" s="1"/>
  <c r="J19" i="9" s="1"/>
  <c r="G261" i="8"/>
  <c r="H261" i="8" s="1"/>
  <c r="I261" i="8" s="1"/>
  <c r="J20" i="9" s="1"/>
  <c r="G260" i="8"/>
  <c r="H260" i="8" s="1"/>
  <c r="G259" i="8"/>
  <c r="G258" i="8"/>
  <c r="G257" i="8"/>
  <c r="H257" i="8" s="1"/>
  <c r="G256" i="8"/>
  <c r="G255" i="8"/>
  <c r="G254" i="8"/>
  <c r="H254" i="8" s="1"/>
  <c r="I254" i="8" s="1"/>
  <c r="J83" i="4"/>
  <c r="J57" i="4"/>
  <c r="J25" i="5"/>
  <c r="R28" i="79"/>
  <c r="S27" i="79"/>
  <c r="J27" i="4" s="1"/>
  <c r="R27" i="79"/>
  <c r="J26" i="4" s="1"/>
  <c r="S26" i="79"/>
  <c r="S28" i="79" s="1"/>
  <c r="J26" i="5" s="1"/>
  <c r="J133" i="5"/>
  <c r="J134" i="4"/>
  <c r="J61" i="4"/>
  <c r="J54" i="5"/>
  <c r="S47" i="79"/>
  <c r="R47" i="79"/>
  <c r="J55" i="4" s="1"/>
  <c r="J143" i="4"/>
  <c r="J79" i="5"/>
  <c r="J80" i="4"/>
  <c r="J13" i="9" l="1"/>
  <c r="H274" i="8"/>
  <c r="I274" i="8" s="1"/>
  <c r="H258" i="8"/>
  <c r="I258" i="8" s="1"/>
  <c r="I269" i="8"/>
  <c r="J19" i="10" s="1"/>
  <c r="H275" i="8"/>
  <c r="I275" i="8" s="1"/>
  <c r="I273" i="8"/>
  <c r="I263" i="8"/>
  <c r="H264" i="8"/>
  <c r="I264" i="8" s="1"/>
  <c r="J15" i="9" s="1"/>
  <c r="H259" i="8"/>
  <c r="I259" i="8" s="1"/>
  <c r="I257" i="8"/>
  <c r="H276" i="8"/>
  <c r="I276" i="8" s="1"/>
  <c r="H255" i="8"/>
  <c r="I255" i="8" s="1"/>
  <c r="J14" i="9" s="1"/>
  <c r="I260" i="8"/>
  <c r="H271" i="8"/>
  <c r="I271" i="8" s="1"/>
  <c r="H256" i="8"/>
  <c r="I256" i="8" s="1"/>
  <c r="H272" i="8"/>
  <c r="I272" i="8" s="1"/>
  <c r="J84" i="5"/>
  <c r="J98" i="4"/>
  <c r="J34" i="4"/>
  <c r="J60" i="4"/>
  <c r="J90" i="4"/>
  <c r="J111" i="5"/>
  <c r="J44" i="5"/>
  <c r="J83" i="5"/>
  <c r="J96" i="5"/>
  <c r="D391" i="3"/>
  <c r="J156" i="4" s="1"/>
  <c r="J18" i="9" l="1"/>
  <c r="J21" i="9"/>
  <c r="J15" i="10"/>
  <c r="J49" i="9"/>
  <c r="J18" i="10"/>
  <c r="E563" i="79"/>
  <c r="F563" i="79"/>
  <c r="E564" i="79" s="1"/>
  <c r="F39" i="78"/>
  <c r="E39" i="78"/>
  <c r="E40" i="78" l="1"/>
  <c r="J8" i="2" l="1"/>
  <c r="J5" i="2"/>
  <c r="J23" i="1"/>
  <c r="D90" i="77"/>
  <c r="E90" i="77"/>
  <c r="K22" i="12" s="1"/>
  <c r="F90" i="77"/>
  <c r="G90" i="77"/>
  <c r="H90" i="77"/>
  <c r="J23" i="2" s="1"/>
  <c r="I90" i="77"/>
  <c r="D101" i="77"/>
  <c r="E101" i="77"/>
  <c r="F101" i="77"/>
  <c r="J36" i="2" s="1"/>
  <c r="G101" i="77"/>
  <c r="H101" i="77"/>
  <c r="I101" i="77"/>
  <c r="J31" i="2" s="1"/>
  <c r="E156" i="76"/>
  <c r="K22" i="11" s="1"/>
  <c r="F156" i="76"/>
  <c r="J5" i="1" s="1"/>
  <c r="G156" i="76"/>
  <c r="H156" i="76"/>
  <c r="I156" i="76"/>
  <c r="D156" i="76"/>
  <c r="D276" i="75"/>
  <c r="E276" i="75"/>
  <c r="F276" i="75"/>
  <c r="J36" i="1" s="1"/>
  <c r="G276" i="75"/>
  <c r="H276" i="75"/>
  <c r="I276" i="75"/>
  <c r="D327" i="75"/>
  <c r="E327" i="75"/>
  <c r="F327" i="75"/>
  <c r="G327" i="75"/>
  <c r="H327" i="75"/>
  <c r="I327" i="75"/>
  <c r="J31" i="1" s="1"/>
  <c r="F222" i="8"/>
  <c r="F221" i="8"/>
  <c r="I22" i="9"/>
  <c r="I31" i="4"/>
  <c r="I41" i="4"/>
  <c r="I84" i="5"/>
  <c r="I64" i="4"/>
  <c r="I39" i="4"/>
  <c r="I98" i="4"/>
  <c r="I83" i="5"/>
  <c r="I96" i="5"/>
  <c r="I34" i="4"/>
  <c r="I90" i="4"/>
  <c r="I83" i="4" l="1"/>
  <c r="I32" i="4"/>
  <c r="I104" i="4"/>
  <c r="I133" i="5"/>
  <c r="I134" i="4"/>
  <c r="I54" i="5"/>
  <c r="I44" i="4"/>
  <c r="I61" i="4"/>
  <c r="I79" i="5"/>
  <c r="I80" i="4"/>
  <c r="AK50" i="74"/>
  <c r="AJ50" i="74"/>
  <c r="I55" i="4" s="1"/>
  <c r="I143" i="4"/>
  <c r="I25" i="5"/>
  <c r="AK36" i="74"/>
  <c r="AJ36" i="74"/>
  <c r="I26" i="4" s="1"/>
  <c r="D360" i="3" l="1"/>
  <c r="I156" i="4" s="1"/>
  <c r="E562" i="74" l="1"/>
  <c r="F562" i="74"/>
  <c r="E563" i="74" s="1"/>
  <c r="E264" i="73"/>
  <c r="F264" i="73"/>
  <c r="E265" i="73" s="1"/>
  <c r="G246" i="8" l="1"/>
  <c r="G245" i="8"/>
  <c r="G244" i="8"/>
  <c r="G243" i="8"/>
  <c r="G242" i="8"/>
  <c r="G241" i="8"/>
  <c r="H241" i="8" s="1"/>
  <c r="I241" i="8" s="1"/>
  <c r="G240" i="8"/>
  <c r="H240" i="8" s="1"/>
  <c r="I240" i="8" s="1"/>
  <c r="G239" i="8"/>
  <c r="G238" i="8"/>
  <c r="G237" i="8"/>
  <c r="G236" i="8"/>
  <c r="H236" i="8" s="1"/>
  <c r="I236" i="8" s="1"/>
  <c r="G235" i="8"/>
  <c r="H235" i="8" s="1"/>
  <c r="I235" i="8" s="1"/>
  <c r="G234" i="8"/>
  <c r="H234" i="8" s="1"/>
  <c r="G233" i="8"/>
  <c r="H233" i="8" s="1"/>
  <c r="I233" i="8" s="1"/>
  <c r="G232" i="8"/>
  <c r="H232" i="8" s="1"/>
  <c r="G231" i="8"/>
  <c r="G230" i="8"/>
  <c r="G229" i="8"/>
  <c r="G228" i="8"/>
  <c r="H228" i="8" s="1"/>
  <c r="G227" i="8"/>
  <c r="H227" i="8" s="1"/>
  <c r="G226" i="8"/>
  <c r="H226" i="8" s="1"/>
  <c r="G225" i="8"/>
  <c r="H225" i="8" s="1"/>
  <c r="I225" i="8" s="1"/>
  <c r="G224" i="8"/>
  <c r="H224" i="8" s="1"/>
  <c r="G223" i="8"/>
  <c r="G222" i="8"/>
  <c r="G221" i="8"/>
  <c r="G220" i="8"/>
  <c r="H220" i="8" s="1"/>
  <c r="I220" i="8" s="1"/>
  <c r="G219" i="8"/>
  <c r="H219" i="8" s="1"/>
  <c r="F218" i="8"/>
  <c r="G218" i="8" s="1"/>
  <c r="H218" i="8" s="1"/>
  <c r="F135" i="8"/>
  <c r="E106" i="72"/>
  <c r="J22" i="12" s="1"/>
  <c r="F106" i="72"/>
  <c r="I5" i="2" s="1"/>
  <c r="G106" i="72"/>
  <c r="H106" i="72"/>
  <c r="I23" i="2" s="1"/>
  <c r="I106" i="72"/>
  <c r="D106" i="72"/>
  <c r="E116" i="72"/>
  <c r="F116" i="72"/>
  <c r="I36" i="2" s="1"/>
  <c r="G116" i="72"/>
  <c r="H116" i="72"/>
  <c r="I116" i="72"/>
  <c r="I31" i="2" s="1"/>
  <c r="D116" i="72"/>
  <c r="I5" i="1"/>
  <c r="E164" i="68"/>
  <c r="J22" i="11" s="1"/>
  <c r="F164" i="68"/>
  <c r="G164" i="68"/>
  <c r="H164" i="68"/>
  <c r="I23" i="1" s="1"/>
  <c r="I164" i="68"/>
  <c r="D164" i="68"/>
  <c r="E339" i="69"/>
  <c r="F339" i="69"/>
  <c r="G339" i="69"/>
  <c r="H339" i="69"/>
  <c r="I339" i="69"/>
  <c r="D339" i="69"/>
  <c r="E63" i="69"/>
  <c r="F63" i="69"/>
  <c r="I36" i="1" s="1"/>
  <c r="G63" i="69"/>
  <c r="H63" i="69"/>
  <c r="I63" i="69"/>
  <c r="I31" i="1" s="1"/>
  <c r="D63" i="69"/>
  <c r="H20" i="10"/>
  <c r="H22" i="9"/>
  <c r="I224" i="8" l="1"/>
  <c r="I234" i="8"/>
  <c r="I14" i="9"/>
  <c r="I228" i="8"/>
  <c r="I219" i="8"/>
  <c r="I244" i="8"/>
  <c r="I223" i="8"/>
  <c r="I245" i="8"/>
  <c r="H237" i="8"/>
  <c r="I237" i="8" s="1"/>
  <c r="I232" i="8"/>
  <c r="I15" i="9" s="1"/>
  <c r="H243" i="8"/>
  <c r="I243" i="8" s="1"/>
  <c r="H242" i="8"/>
  <c r="I242" i="8" s="1"/>
  <c r="H222" i="8"/>
  <c r="I222" i="8" s="1"/>
  <c r="H238" i="8"/>
  <c r="I238" i="8" s="1"/>
  <c r="I18" i="9" s="1"/>
  <c r="H231" i="8"/>
  <c r="I231" i="8" s="1"/>
  <c r="I227" i="8"/>
  <c r="I226" i="8"/>
  <c r="H244" i="8"/>
  <c r="H223" i="8"/>
  <c r="H239" i="8"/>
  <c r="I239" i="8" s="1"/>
  <c r="I19" i="10" s="1"/>
  <c r="I218" i="8"/>
  <c r="H229" i="8"/>
  <c r="I229" i="8" s="1"/>
  <c r="H245" i="8"/>
  <c r="H230" i="8"/>
  <c r="I230" i="8" s="1"/>
  <c r="H246" i="8"/>
  <c r="I246" i="8" s="1"/>
  <c r="H221" i="8"/>
  <c r="I221" i="8" s="1"/>
  <c r="I19" i="9" l="1"/>
  <c r="I15" i="10"/>
  <c r="I49" i="9"/>
  <c r="I20" i="9"/>
  <c r="I21" i="9"/>
  <c r="H83" i="5"/>
  <c r="H84" i="5"/>
  <c r="H39" i="4"/>
  <c r="H96" i="5"/>
  <c r="H31" i="4"/>
  <c r="H60" i="4"/>
  <c r="H58" i="4"/>
  <c r="H98" i="4"/>
  <c r="H90" i="4"/>
  <c r="H44" i="5"/>
  <c r="H143" i="5"/>
  <c r="H117" i="4"/>
  <c r="H83" i="4"/>
  <c r="H137" i="4"/>
  <c r="H136" i="4"/>
  <c r="H133" i="5"/>
  <c r="H134" i="4"/>
  <c r="H61" i="4"/>
  <c r="H97" i="4"/>
  <c r="O53" i="67"/>
  <c r="H54" i="5" s="1"/>
  <c r="N53" i="67"/>
  <c r="H55" i="4" s="1"/>
  <c r="H60" i="5"/>
  <c r="H44" i="4"/>
  <c r="H26" i="5"/>
  <c r="O34" i="67"/>
  <c r="O33" i="67"/>
  <c r="H27" i="4" s="1"/>
  <c r="N34" i="67"/>
  <c r="H25" i="5" s="1"/>
  <c r="N33" i="67"/>
  <c r="H26" i="4" s="1"/>
  <c r="H80" i="4"/>
  <c r="H79" i="5"/>
  <c r="H143" i="4"/>
  <c r="G211" i="8" l="1"/>
  <c r="G210" i="8"/>
  <c r="H210" i="8" s="1"/>
  <c r="I210" i="8" s="1"/>
  <c r="G209" i="8"/>
  <c r="H209" i="8" s="1"/>
  <c r="G208" i="8"/>
  <c r="H208" i="8" s="1"/>
  <c r="G207" i="8"/>
  <c r="G206" i="8"/>
  <c r="H206" i="8" s="1"/>
  <c r="I206" i="8" s="1"/>
  <c r="G205" i="8"/>
  <c r="G204" i="8"/>
  <c r="G203" i="8"/>
  <c r="G202" i="8"/>
  <c r="G201" i="8"/>
  <c r="H201" i="8" s="1"/>
  <c r="I201" i="8" s="1"/>
  <c r="H15" i="10" s="1"/>
  <c r="G200" i="8"/>
  <c r="G199" i="8"/>
  <c r="H199" i="8" s="1"/>
  <c r="I199" i="8" s="1"/>
  <c r="G198" i="8"/>
  <c r="H198" i="8" s="1"/>
  <c r="G197" i="8"/>
  <c r="H197" i="8" s="1"/>
  <c r="G196" i="8"/>
  <c r="G195" i="8"/>
  <c r="H195" i="8" s="1"/>
  <c r="I195" i="8" s="1"/>
  <c r="G194" i="8"/>
  <c r="H194" i="8" s="1"/>
  <c r="I194" i="8" s="1"/>
  <c r="G193" i="8"/>
  <c r="G192" i="8"/>
  <c r="G191" i="8"/>
  <c r="G190" i="8"/>
  <c r="H190" i="8" s="1"/>
  <c r="G189" i="8"/>
  <c r="G188" i="8"/>
  <c r="G187" i="8"/>
  <c r="H187" i="8" s="1"/>
  <c r="G186" i="8"/>
  <c r="H186" i="8" s="1"/>
  <c r="I190" i="8" l="1"/>
  <c r="H19" i="9" s="1"/>
  <c r="I198" i="8"/>
  <c r="H191" i="8"/>
  <c r="I191" i="8" s="1"/>
  <c r="H21" i="9" s="1"/>
  <c r="I186" i="8"/>
  <c r="I208" i="8"/>
  <c r="H204" i="8"/>
  <c r="I204" i="8" s="1"/>
  <c r="H18" i="10" s="1"/>
  <c r="I209" i="8"/>
  <c r="H14" i="9" s="1"/>
  <c r="H196" i="8"/>
  <c r="I196" i="8" s="1"/>
  <c r="H15" i="9" s="1"/>
  <c r="H207" i="8"/>
  <c r="I207" i="8" s="1"/>
  <c r="H192" i="8"/>
  <c r="I192" i="8" s="1"/>
  <c r="I187" i="8"/>
  <c r="H13" i="9" s="1"/>
  <c r="H193" i="8"/>
  <c r="I193" i="8" s="1"/>
  <c r="H188" i="8"/>
  <c r="I188" i="8" s="1"/>
  <c r="H202" i="8"/>
  <c r="I202" i="8" s="1"/>
  <c r="I197" i="8"/>
  <c r="H19" i="10" s="1"/>
  <c r="H203" i="8"/>
  <c r="I203" i="8" s="1"/>
  <c r="H205" i="8"/>
  <c r="I205" i="8" s="1"/>
  <c r="H200" i="8"/>
  <c r="I200" i="8" s="1"/>
  <c r="H189" i="8"/>
  <c r="I189" i="8" s="1"/>
  <c r="H211" i="8"/>
  <c r="I211" i="8" s="1"/>
  <c r="D326" i="3"/>
  <c r="H156" i="4" s="1"/>
  <c r="H49" i="9" l="1"/>
  <c r="H18" i="9"/>
  <c r="E560" i="67"/>
  <c r="F560" i="67"/>
  <c r="E561" i="67" s="1"/>
  <c r="F272" i="66"/>
  <c r="E272" i="66"/>
  <c r="E273" i="66" l="1"/>
  <c r="F65" i="63"/>
  <c r="E63" i="63"/>
  <c r="F63" i="63"/>
  <c r="G63" i="63"/>
  <c r="D63" i="63"/>
  <c r="I59" i="63"/>
  <c r="I63" i="63" s="1"/>
  <c r="I60" i="63"/>
  <c r="I61" i="63"/>
  <c r="I62" i="63"/>
  <c r="I58" i="63"/>
  <c r="H60" i="63"/>
  <c r="H63" i="63" s="1"/>
  <c r="I22" i="12"/>
  <c r="O16" i="12"/>
  <c r="D106" i="65"/>
  <c r="E106" i="65"/>
  <c r="F106" i="65"/>
  <c r="H5" i="2" s="1"/>
  <c r="G106" i="65"/>
  <c r="H106" i="65"/>
  <c r="H23" i="2" s="1"/>
  <c r="I106" i="65"/>
  <c r="D120" i="65"/>
  <c r="E120" i="65"/>
  <c r="F120" i="65"/>
  <c r="H36" i="2" s="1"/>
  <c r="G120" i="65"/>
  <c r="H120" i="65"/>
  <c r="I120" i="65"/>
  <c r="H31" i="2" s="1"/>
  <c r="H23" i="1"/>
  <c r="H8" i="1"/>
  <c r="E171" i="62"/>
  <c r="I22" i="11" s="1"/>
  <c r="F171" i="62"/>
  <c r="H5" i="1" s="1"/>
  <c r="G171" i="62"/>
  <c r="H171" i="62"/>
  <c r="I171" i="62"/>
  <c r="D171" i="62"/>
  <c r="E55" i="63"/>
  <c r="F55" i="63"/>
  <c r="G55" i="63"/>
  <c r="G65" i="63" s="1"/>
  <c r="H55" i="63"/>
  <c r="H65" i="63" s="1"/>
  <c r="I55" i="63"/>
  <c r="D55" i="63"/>
  <c r="E251" i="64"/>
  <c r="F251" i="64"/>
  <c r="H36" i="1" s="1"/>
  <c r="G251" i="64"/>
  <c r="H251" i="64"/>
  <c r="I251" i="64"/>
  <c r="D251" i="64"/>
  <c r="I65" i="63" l="1"/>
  <c r="H31" i="1"/>
  <c r="O16" i="11"/>
  <c r="G133" i="5"/>
  <c r="G134" i="4"/>
  <c r="G96" i="5" l="1"/>
  <c r="G41" i="4"/>
  <c r="G111" i="5"/>
  <c r="G117" i="4"/>
  <c r="G31" i="4"/>
  <c r="G98" i="4"/>
  <c r="G90" i="4"/>
  <c r="G84" i="5"/>
  <c r="G83" i="5"/>
  <c r="G44" i="5"/>
  <c r="Y40" i="61" l="1"/>
  <c r="G25" i="5" s="1"/>
  <c r="X40" i="61"/>
  <c r="G26" i="4" s="1"/>
  <c r="G79" i="5"/>
  <c r="G80" i="4"/>
  <c r="G83" i="4"/>
  <c r="G126" i="4"/>
  <c r="G61" i="4"/>
  <c r="G39" i="4"/>
  <c r="G116" i="4"/>
  <c r="G54" i="5"/>
  <c r="Y43" i="61"/>
  <c r="X43" i="61"/>
  <c r="G55" i="4" s="1"/>
  <c r="G44" i="4"/>
  <c r="G143" i="4"/>
  <c r="G143" i="5"/>
  <c r="D278" i="3"/>
  <c r="G156" i="4" s="1"/>
  <c r="G16" i="9" l="1"/>
  <c r="U247" i="6" l="1"/>
  <c r="T247" i="6"/>
  <c r="S247" i="6"/>
  <c r="R247" i="6"/>
  <c r="Q247" i="6"/>
  <c r="P247" i="6"/>
  <c r="O247" i="6"/>
  <c r="V247" i="6" s="1"/>
  <c r="V246" i="6"/>
  <c r="J245" i="6"/>
  <c r="I244" i="6"/>
  <c r="I246" i="6" s="1"/>
  <c r="H244" i="6"/>
  <c r="H246" i="6" s="1"/>
  <c r="G244" i="6"/>
  <c r="G246" i="6" s="1"/>
  <c r="F244" i="6"/>
  <c r="F246" i="6" s="1"/>
  <c r="E244" i="6"/>
  <c r="E246" i="6" s="1"/>
  <c r="D244" i="6"/>
  <c r="D246" i="6" s="1"/>
  <c r="C244" i="6"/>
  <c r="C246" i="6" s="1"/>
  <c r="J246" i="6" l="1"/>
  <c r="E560" i="61" l="1"/>
  <c r="F560" i="61"/>
  <c r="E561" i="61" s="1"/>
  <c r="E266" i="60"/>
  <c r="F266" i="60"/>
  <c r="E267" i="60" s="1"/>
  <c r="D50" i="59" l="1"/>
  <c r="E50" i="59"/>
  <c r="F50" i="59"/>
  <c r="G50" i="59"/>
  <c r="H50" i="59"/>
  <c r="I50" i="59"/>
  <c r="G31" i="1" s="1"/>
  <c r="D282" i="58"/>
  <c r="E282" i="58"/>
  <c r="F282" i="58"/>
  <c r="G36" i="1" s="1"/>
  <c r="G282" i="58"/>
  <c r="H282" i="58"/>
  <c r="I282" i="58"/>
  <c r="D159" i="57"/>
  <c r="E159" i="57"/>
  <c r="H22" i="11" s="1"/>
  <c r="F159" i="57"/>
  <c r="G5" i="1" s="1"/>
  <c r="G159" i="57"/>
  <c r="H159" i="57"/>
  <c r="G23" i="1" s="1"/>
  <c r="I159" i="57"/>
  <c r="G23" i="2" l="1"/>
  <c r="G5" i="2"/>
  <c r="D94" i="56"/>
  <c r="E94" i="56"/>
  <c r="H22" i="12" s="1"/>
  <c r="F94" i="56"/>
  <c r="G94" i="56"/>
  <c r="H94" i="56"/>
  <c r="I94" i="56"/>
  <c r="H96" i="56"/>
  <c r="I96" i="56"/>
  <c r="H97" i="56"/>
  <c r="I97" i="56"/>
  <c r="H98" i="56"/>
  <c r="I98" i="56" s="1"/>
  <c r="H99" i="56"/>
  <c r="I99" i="56" s="1"/>
  <c r="D100" i="56"/>
  <c r="E100" i="56"/>
  <c r="F100" i="56"/>
  <c r="G36" i="2" s="1"/>
  <c r="G100" i="56"/>
  <c r="J100" i="56"/>
  <c r="G179" i="8"/>
  <c r="G178" i="8"/>
  <c r="G177" i="8"/>
  <c r="G176" i="8"/>
  <c r="G175" i="8"/>
  <c r="G174" i="8"/>
  <c r="G173" i="8"/>
  <c r="G172" i="8"/>
  <c r="H172" i="8" s="1"/>
  <c r="G171" i="8"/>
  <c r="H171" i="8" s="1"/>
  <c r="G170" i="8"/>
  <c r="H170" i="8" s="1"/>
  <c r="I170" i="8" s="1"/>
  <c r="G169" i="8"/>
  <c r="H169" i="8" s="1"/>
  <c r="I169" i="8" s="1"/>
  <c r="G168" i="8"/>
  <c r="G167" i="8"/>
  <c r="G166" i="8"/>
  <c r="G165" i="8"/>
  <c r="H165" i="8" s="1"/>
  <c r="I165" i="8" s="1"/>
  <c r="G164" i="8"/>
  <c r="H164" i="8" s="1"/>
  <c r="I164" i="8" s="1"/>
  <c r="G163" i="8"/>
  <c r="G162" i="8"/>
  <c r="G161" i="8"/>
  <c r="G160" i="8"/>
  <c r="H160" i="8" s="1"/>
  <c r="G159" i="8"/>
  <c r="G158" i="8"/>
  <c r="G157" i="8"/>
  <c r="G156" i="8"/>
  <c r="H156" i="8" s="1"/>
  <c r="G155" i="8"/>
  <c r="G154" i="8"/>
  <c r="H154" i="8" s="1"/>
  <c r="I154" i="8" s="1"/>
  <c r="G153" i="8"/>
  <c r="H153" i="8" s="1"/>
  <c r="I153" i="8" s="1"/>
  <c r="G152" i="8"/>
  <c r="G151" i="8"/>
  <c r="H151" i="8" s="1"/>
  <c r="F95" i="4"/>
  <c r="H100" i="56" l="1"/>
  <c r="I100" i="56"/>
  <c r="G31" i="2" s="1"/>
  <c r="H176" i="8"/>
  <c r="I176" i="8" s="1"/>
  <c r="H155" i="8"/>
  <c r="I155" i="8" s="1"/>
  <c r="H166" i="8"/>
  <c r="I166" i="8" s="1"/>
  <c r="I171" i="8"/>
  <c r="H161" i="8"/>
  <c r="I161" i="8" s="1"/>
  <c r="H177" i="8"/>
  <c r="I177" i="8" s="1"/>
  <c r="G20" i="9" s="1"/>
  <c r="I156" i="8"/>
  <c r="H167" i="8"/>
  <c r="I167" i="8" s="1"/>
  <c r="I172" i="8"/>
  <c r="I151" i="8"/>
  <c r="H162" i="8"/>
  <c r="I162" i="8" s="1"/>
  <c r="G19" i="10" s="1"/>
  <c r="H178" i="8"/>
  <c r="I178" i="8" s="1"/>
  <c r="G19" i="9" s="1"/>
  <c r="H157" i="8"/>
  <c r="I157" i="8" s="1"/>
  <c r="H173" i="8"/>
  <c r="I173" i="8" s="1"/>
  <c r="G13" i="9" s="1"/>
  <c r="H152" i="8"/>
  <c r="I152" i="8" s="1"/>
  <c r="H168" i="8"/>
  <c r="I168" i="8" s="1"/>
  <c r="G15" i="10" s="1"/>
  <c r="H163" i="8"/>
  <c r="I163" i="8" s="1"/>
  <c r="G15" i="9" s="1"/>
  <c r="H179" i="8"/>
  <c r="I179" i="8" s="1"/>
  <c r="H158" i="8"/>
  <c r="I158" i="8" s="1"/>
  <c r="H174" i="8"/>
  <c r="I174" i="8" s="1"/>
  <c r="I160" i="8"/>
  <c r="H159" i="8"/>
  <c r="I159" i="8" s="1"/>
  <c r="H175" i="8"/>
  <c r="I175" i="8" s="1"/>
  <c r="G18" i="10" s="1"/>
  <c r="G144" i="8"/>
  <c r="G143" i="8"/>
  <c r="H143" i="8" s="1"/>
  <c r="I143" i="8" s="1"/>
  <c r="G142" i="8"/>
  <c r="G141" i="8"/>
  <c r="F138" i="8"/>
  <c r="G138" i="8" s="1"/>
  <c r="G135" i="8"/>
  <c r="H135" i="8" s="1"/>
  <c r="I135" i="8" s="1"/>
  <c r="F15" i="10" s="1"/>
  <c r="F120" i="8"/>
  <c r="G120" i="8" s="1"/>
  <c r="F119" i="8"/>
  <c r="G119" i="8" s="1"/>
  <c r="H119" i="8" s="1"/>
  <c r="I119" i="8" s="1"/>
  <c r="G140" i="8"/>
  <c r="G139" i="8"/>
  <c r="H139" i="8" s="1"/>
  <c r="I139" i="8" s="1"/>
  <c r="F20" i="9" s="1"/>
  <c r="G137" i="8"/>
  <c r="G136" i="8"/>
  <c r="H136" i="8" s="1"/>
  <c r="G134" i="8"/>
  <c r="H134" i="8" s="1"/>
  <c r="I134" i="8" s="1"/>
  <c r="F19" i="9" s="1"/>
  <c r="G133" i="8"/>
  <c r="G132" i="8"/>
  <c r="H132" i="8" s="1"/>
  <c r="I132" i="8" s="1"/>
  <c r="G131" i="8"/>
  <c r="G130" i="8"/>
  <c r="H130" i="8" s="1"/>
  <c r="I130" i="8" s="1"/>
  <c r="G129" i="8"/>
  <c r="H129" i="8" s="1"/>
  <c r="G128" i="8"/>
  <c r="G127" i="8"/>
  <c r="H127" i="8" s="1"/>
  <c r="I127" i="8" s="1"/>
  <c r="G126" i="8"/>
  <c r="G125" i="8"/>
  <c r="G124" i="8"/>
  <c r="G123" i="8"/>
  <c r="H123" i="8" s="1"/>
  <c r="I123" i="8" s="1"/>
  <c r="G122" i="8"/>
  <c r="G121" i="8"/>
  <c r="G118" i="8"/>
  <c r="H118" i="8" s="1"/>
  <c r="I118" i="8" s="1"/>
  <c r="E30" i="9"/>
  <c r="F30" i="9"/>
  <c r="G30" i="9"/>
  <c r="H30" i="9"/>
  <c r="I30" i="9"/>
  <c r="J30" i="9"/>
  <c r="K30" i="9"/>
  <c r="L30" i="9"/>
  <c r="M30" i="9"/>
  <c r="G21" i="9" l="1"/>
  <c r="G49" i="9"/>
  <c r="G18" i="9"/>
  <c r="H141" i="8"/>
  <c r="I141" i="8" s="1"/>
  <c r="H142" i="8"/>
  <c r="I142" i="8" s="1"/>
  <c r="H144" i="8"/>
  <c r="I144" i="8" s="1"/>
  <c r="H126" i="8"/>
  <c r="I126" i="8" s="1"/>
  <c r="H121" i="8"/>
  <c r="I121" i="8" s="1"/>
  <c r="H137" i="8"/>
  <c r="I137" i="8" s="1"/>
  <c r="H138" i="8"/>
  <c r="I138" i="8" s="1"/>
  <c r="H125" i="8"/>
  <c r="I125" i="8" s="1"/>
  <c r="H120" i="8"/>
  <c r="I120" i="8" s="1"/>
  <c r="I136" i="8"/>
  <c r="H122" i="8"/>
  <c r="I122" i="8" s="1"/>
  <c r="F19" i="10" s="1"/>
  <c r="H133" i="8"/>
  <c r="I133" i="8" s="1"/>
  <c r="H131" i="8"/>
  <c r="I131" i="8" s="1"/>
  <c r="H128" i="8"/>
  <c r="I128" i="8" s="1"/>
  <c r="F18" i="9" s="1"/>
  <c r="H124" i="8"/>
  <c r="I124" i="8" s="1"/>
  <c r="I129" i="8"/>
  <c r="F18" i="10" s="1"/>
  <c r="H140" i="8"/>
  <c r="I140" i="8" s="1"/>
  <c r="F45" i="5"/>
  <c r="F22" i="9"/>
  <c r="F20" i="10"/>
  <c r="F98" i="4"/>
  <c r="F84" i="5"/>
  <c r="F41" i="4"/>
  <c r="F39" i="4"/>
  <c r="F83" i="5"/>
  <c r="F90" i="4"/>
  <c r="F40" i="5"/>
  <c r="F96" i="5"/>
  <c r="H57" i="55"/>
  <c r="F26" i="5" s="1"/>
  <c r="H56" i="55"/>
  <c r="F27" i="4" s="1"/>
  <c r="G57" i="55"/>
  <c r="F25" i="5" s="1"/>
  <c r="G56" i="55"/>
  <c r="F26" i="4" s="1"/>
  <c r="H55" i="55"/>
  <c r="F79" i="5"/>
  <c r="F80" i="4"/>
  <c r="F83" i="4"/>
  <c r="H69" i="55"/>
  <c r="F54" i="5" s="1"/>
  <c r="G69" i="55"/>
  <c r="F55" i="4" s="1"/>
  <c r="F61" i="4"/>
  <c r="F127" i="4"/>
  <c r="F32" i="4"/>
  <c r="F31" i="4"/>
  <c r="F143" i="4"/>
  <c r="F44" i="4"/>
  <c r="E553" i="55"/>
  <c r="F553" i="55"/>
  <c r="E554" i="55" l="1"/>
  <c r="F21" i="9"/>
  <c r="F49" i="9"/>
  <c r="D226" i="3"/>
  <c r="F156" i="4" s="1"/>
  <c r="G50" i="7" l="1"/>
  <c r="F31" i="2" l="1"/>
  <c r="F23" i="2"/>
  <c r="F8" i="2"/>
  <c r="F5" i="2"/>
  <c r="D117" i="53"/>
  <c r="E117" i="53"/>
  <c r="G22" i="12" s="1"/>
  <c r="F117" i="53"/>
  <c r="G117" i="53"/>
  <c r="H117" i="53"/>
  <c r="I117" i="53"/>
  <c r="D130" i="53"/>
  <c r="E130" i="53"/>
  <c r="F130" i="53"/>
  <c r="F36" i="2" s="1"/>
  <c r="G130" i="53"/>
  <c r="H130" i="53"/>
  <c r="I130" i="53"/>
  <c r="E267" i="52"/>
  <c r="F267" i="52"/>
  <c r="E268" i="52" s="1"/>
  <c r="E57" i="50" l="1"/>
  <c r="F57" i="50"/>
  <c r="F36" i="1" s="1"/>
  <c r="G57" i="50"/>
  <c r="H57" i="50"/>
  <c r="I57" i="50"/>
  <c r="F31" i="1" s="1"/>
  <c r="J57" i="50"/>
  <c r="D57" i="50"/>
  <c r="F8" i="1"/>
  <c r="D255" i="49"/>
  <c r="E255" i="49"/>
  <c r="F255" i="49"/>
  <c r="G255" i="49"/>
  <c r="H255" i="49"/>
  <c r="I255" i="49"/>
  <c r="D158" i="48"/>
  <c r="E158" i="48"/>
  <c r="G22" i="11" s="1"/>
  <c r="F158" i="48"/>
  <c r="F5" i="1" s="1"/>
  <c r="G158" i="48"/>
  <c r="H158" i="48"/>
  <c r="F23" i="1" s="1"/>
  <c r="I158" i="48"/>
  <c r="E83" i="4"/>
  <c r="E118" i="4"/>
  <c r="E111" i="5"/>
  <c r="E101" i="5"/>
  <c r="E103" i="4"/>
  <c r="E44" i="4"/>
  <c r="E31" i="4"/>
  <c r="E54" i="5"/>
  <c r="G39" i="47"/>
  <c r="F39" i="47"/>
  <c r="E55" i="4" s="1"/>
  <c r="G38" i="47"/>
  <c r="E25" i="5" s="1"/>
  <c r="F38" i="47"/>
  <c r="E26" i="4" s="1"/>
  <c r="E61" i="4"/>
  <c r="E57" i="4"/>
  <c r="E98" i="4"/>
  <c r="E80" i="4"/>
  <c r="E95" i="5"/>
  <c r="E143" i="4"/>
  <c r="E60" i="5"/>
  <c r="E79" i="5"/>
  <c r="E555" i="47"/>
  <c r="F555" i="47" l="1"/>
  <c r="E556" i="47" s="1"/>
  <c r="E20" i="10"/>
  <c r="E22" i="9"/>
  <c r="E97" i="4" l="1"/>
  <c r="E45" i="5"/>
  <c r="E60" i="4"/>
  <c r="E83" i="5"/>
  <c r="E90" i="4"/>
  <c r="E84" i="5"/>
  <c r="E158" i="4"/>
  <c r="D180" i="3"/>
  <c r="D182" i="3" s="1"/>
  <c r="E156" i="4" s="1"/>
  <c r="F95" i="8" l="1"/>
  <c r="G95" i="8" s="1"/>
  <c r="H95" i="8" s="1"/>
  <c r="I95" i="8" s="1"/>
  <c r="F91" i="8"/>
  <c r="G91" i="8" s="1"/>
  <c r="H91" i="8" s="1"/>
  <c r="I91" i="8" s="1"/>
  <c r="G110" i="8"/>
  <c r="G109" i="8"/>
  <c r="H109" i="8" s="1"/>
  <c r="I109" i="8" s="1"/>
  <c r="G108" i="8"/>
  <c r="G107" i="8"/>
  <c r="H107" i="8" s="1"/>
  <c r="I107" i="8" s="1"/>
  <c r="G106" i="8"/>
  <c r="G105" i="8"/>
  <c r="G104" i="8"/>
  <c r="H104" i="8" s="1"/>
  <c r="I104" i="8" s="1"/>
  <c r="E20" i="9" s="1"/>
  <c r="G103" i="8"/>
  <c r="H103" i="8" s="1"/>
  <c r="I103" i="8" s="1"/>
  <c r="E19" i="10" s="1"/>
  <c r="G102" i="8"/>
  <c r="H102" i="8" s="1"/>
  <c r="I102" i="8" s="1"/>
  <c r="G101" i="8"/>
  <c r="G100" i="8"/>
  <c r="H100" i="8" s="1"/>
  <c r="I100" i="8" s="1"/>
  <c r="G99" i="8"/>
  <c r="H99" i="8" s="1"/>
  <c r="G98" i="8"/>
  <c r="H98" i="8" s="1"/>
  <c r="I98" i="8" s="1"/>
  <c r="G97" i="8"/>
  <c r="G96" i="8"/>
  <c r="G94" i="8"/>
  <c r="H94" i="8" s="1"/>
  <c r="G93" i="8"/>
  <c r="H93" i="8" s="1"/>
  <c r="I93" i="8" s="1"/>
  <c r="G92" i="8"/>
  <c r="G90" i="8"/>
  <c r="G89" i="8"/>
  <c r="G88" i="8"/>
  <c r="H88" i="8" s="1"/>
  <c r="I88" i="8" s="1"/>
  <c r="E13" i="9" s="1"/>
  <c r="G87" i="8"/>
  <c r="H87" i="8" s="1"/>
  <c r="I87" i="8" s="1"/>
  <c r="E265" i="44"/>
  <c r="F265" i="44"/>
  <c r="E266" i="44" s="1"/>
  <c r="E15" i="9" l="1"/>
  <c r="E15" i="10"/>
  <c r="I99" i="8"/>
  <c r="E18" i="9" s="1"/>
  <c r="H110" i="8"/>
  <c r="I110" i="8" s="1"/>
  <c r="H89" i="8"/>
  <c r="I89" i="8" s="1"/>
  <c r="I94" i="8"/>
  <c r="H105" i="8"/>
  <c r="I105" i="8" s="1"/>
  <c r="E19" i="9" s="1"/>
  <c r="H90" i="8"/>
  <c r="I90" i="8" s="1"/>
  <c r="E14" i="9" s="1"/>
  <c r="H106" i="8"/>
  <c r="I106" i="8" s="1"/>
  <c r="H101" i="8"/>
  <c r="I101" i="8" s="1"/>
  <c r="H96" i="8"/>
  <c r="I96" i="8" s="1"/>
  <c r="E18" i="10" s="1"/>
  <c r="H97" i="8"/>
  <c r="I97" i="8" s="1"/>
  <c r="H92" i="8"/>
  <c r="I92" i="8" s="1"/>
  <c r="H108" i="8"/>
  <c r="I108" i="8" s="1"/>
  <c r="E21" i="9" l="1"/>
  <c r="E49" i="9"/>
  <c r="F22" i="12"/>
  <c r="E36" i="2"/>
  <c r="E31" i="2"/>
  <c r="E23" i="2"/>
  <c r="E5" i="2"/>
  <c r="D104" i="43"/>
  <c r="E104" i="43"/>
  <c r="F104" i="43"/>
  <c r="G104" i="43"/>
  <c r="H104" i="43"/>
  <c r="I104" i="43"/>
  <c r="D119" i="43"/>
  <c r="E119" i="43"/>
  <c r="F119" i="43"/>
  <c r="G119" i="43"/>
  <c r="H119" i="43"/>
  <c r="I119" i="43"/>
  <c r="E36" i="1"/>
  <c r="E31" i="1"/>
  <c r="E23" i="1"/>
  <c r="E53" i="42"/>
  <c r="E8" i="1"/>
  <c r="E150" i="40"/>
  <c r="F22" i="11" s="1"/>
  <c r="F150" i="40"/>
  <c r="E5" i="1" s="1"/>
  <c r="G150" i="40"/>
  <c r="H150" i="40"/>
  <c r="I150" i="40"/>
  <c r="D150" i="40"/>
  <c r="E256" i="41"/>
  <c r="F256" i="41"/>
  <c r="G256" i="41"/>
  <c r="H256" i="41"/>
  <c r="I256" i="41"/>
  <c r="D256" i="41"/>
  <c r="E58" i="39"/>
  <c r="F58" i="39"/>
  <c r="G58" i="39"/>
  <c r="H58" i="39"/>
  <c r="I58" i="39"/>
  <c r="D58" i="39"/>
  <c r="F57" i="8"/>
  <c r="G57" i="8" s="1"/>
  <c r="H57" i="8" s="1"/>
  <c r="I80" i="8"/>
  <c r="G80" i="8"/>
  <c r="H80" i="8" s="1"/>
  <c r="G79" i="8"/>
  <c r="H79" i="8" s="1"/>
  <c r="G78" i="8"/>
  <c r="H78" i="8" s="1"/>
  <c r="I78" i="8" s="1"/>
  <c r="G77" i="8"/>
  <c r="H77" i="8" s="1"/>
  <c r="I77" i="8" s="1"/>
  <c r="D19" i="10" s="1"/>
  <c r="G76" i="8"/>
  <c r="H76" i="8" s="1"/>
  <c r="G75" i="8"/>
  <c r="H75" i="8" s="1"/>
  <c r="G74" i="8"/>
  <c r="H74" i="8" s="1"/>
  <c r="I74" i="8" s="1"/>
  <c r="G73" i="8"/>
  <c r="H73" i="8" s="1"/>
  <c r="I73" i="8" s="1"/>
  <c r="G72" i="8"/>
  <c r="H72" i="8" s="1"/>
  <c r="G71" i="8"/>
  <c r="H71" i="8" s="1"/>
  <c r="G70" i="8"/>
  <c r="G69" i="8"/>
  <c r="H69" i="8" s="1"/>
  <c r="G68" i="8"/>
  <c r="H68" i="8" s="1"/>
  <c r="G67" i="8"/>
  <c r="H67" i="8" s="1"/>
  <c r="G66" i="8"/>
  <c r="H66" i="8" s="1"/>
  <c r="G65" i="8"/>
  <c r="H65" i="8" s="1"/>
  <c r="G64" i="8"/>
  <c r="H64" i="8" s="1"/>
  <c r="G63" i="8"/>
  <c r="H63" i="8" s="1"/>
  <c r="G62" i="8"/>
  <c r="H62" i="8" s="1"/>
  <c r="G61" i="8"/>
  <c r="G60" i="8"/>
  <c r="H60" i="8" s="1"/>
  <c r="G59" i="8"/>
  <c r="H59" i="8" s="1"/>
  <c r="I59" i="8" s="1"/>
  <c r="G58" i="8"/>
  <c r="H58" i="8" s="1"/>
  <c r="U234" i="6"/>
  <c r="T234" i="6"/>
  <c r="S234" i="6"/>
  <c r="R234" i="6"/>
  <c r="Q234" i="6"/>
  <c r="P234" i="6"/>
  <c r="V234" i="6" s="1"/>
  <c r="D28" i="9" s="1"/>
  <c r="D30" i="9" s="1"/>
  <c r="O234" i="6"/>
  <c r="V233" i="6"/>
  <c r="U218" i="6"/>
  <c r="T218" i="6"/>
  <c r="S218" i="6"/>
  <c r="R218" i="6"/>
  <c r="Q218" i="6"/>
  <c r="P218" i="6"/>
  <c r="O218" i="6"/>
  <c r="V217" i="6"/>
  <c r="H237" i="6"/>
  <c r="I237" i="6" s="1"/>
  <c r="F237" i="6"/>
  <c r="F236" i="6"/>
  <c r="H236" i="6" s="1"/>
  <c r="I236" i="6" s="1"/>
  <c r="I233" i="6"/>
  <c r="H233" i="6"/>
  <c r="G233" i="6"/>
  <c r="F233" i="6"/>
  <c r="E233" i="6"/>
  <c r="D233" i="6"/>
  <c r="C233" i="6"/>
  <c r="J232" i="6"/>
  <c r="H222" i="6"/>
  <c r="I222" i="6" s="1"/>
  <c r="F222" i="6"/>
  <c r="F221" i="6"/>
  <c r="H221" i="6" s="1"/>
  <c r="I221" i="6" s="1"/>
  <c r="I218" i="6"/>
  <c r="H218" i="6"/>
  <c r="G218" i="6"/>
  <c r="F218" i="6"/>
  <c r="E218" i="6"/>
  <c r="D218" i="6"/>
  <c r="C218" i="6"/>
  <c r="J217" i="6"/>
  <c r="J218" i="6" l="1"/>
  <c r="J233" i="6"/>
  <c r="I63" i="8"/>
  <c r="I64" i="8"/>
  <c r="I65" i="8"/>
  <c r="I69" i="8"/>
  <c r="D19" i="9" s="1"/>
  <c r="I66" i="8"/>
  <c r="I76" i="8"/>
  <c r="I75" i="8"/>
  <c r="I79" i="8"/>
  <c r="I58" i="8"/>
  <c r="D14" i="9" s="1"/>
  <c r="H61" i="8"/>
  <c r="I61" i="8" s="1"/>
  <c r="I62" i="8"/>
  <c r="D15" i="10" s="1"/>
  <c r="I67" i="8"/>
  <c r="D18" i="10" s="1"/>
  <c r="I60" i="8"/>
  <c r="D21" i="9" s="1"/>
  <c r="I68" i="8"/>
  <c r="D20" i="9" s="1"/>
  <c r="H70" i="8"/>
  <c r="I70" i="8" s="1"/>
  <c r="I57" i="8"/>
  <c r="I71" i="8"/>
  <c r="I72" i="8"/>
  <c r="V218" i="6"/>
  <c r="C28" i="9" s="1"/>
  <c r="C30" i="9" s="1"/>
  <c r="I223" i="6"/>
  <c r="D49" i="9" l="1"/>
  <c r="D18" i="9"/>
  <c r="I224" i="6"/>
  <c r="I225" i="6" s="1"/>
  <c r="D103" i="3" l="1"/>
  <c r="D131" i="3" s="1"/>
  <c r="D132" i="3" l="1"/>
  <c r="D158" i="4" s="1"/>
  <c r="D41" i="4"/>
  <c r="D111" i="5"/>
  <c r="D96" i="5"/>
  <c r="D80" i="4"/>
  <c r="D90" i="4"/>
  <c r="D98" i="4"/>
  <c r="D64" i="4"/>
  <c r="D39" i="4"/>
  <c r="D84" i="5"/>
  <c r="D45" i="5"/>
  <c r="E266" i="38"/>
  <c r="F266" i="38"/>
  <c r="E267" i="38" s="1"/>
  <c r="D133" i="3" l="1"/>
  <c r="D156" i="4" s="1"/>
  <c r="D79" i="5"/>
  <c r="D83" i="4"/>
  <c r="D40" i="4"/>
  <c r="D26" i="5"/>
  <c r="D27" i="4"/>
  <c r="D25" i="5"/>
  <c r="D26" i="4"/>
  <c r="AC60" i="37"/>
  <c r="AC59" i="37"/>
  <c r="AA60" i="37"/>
  <c r="AA59" i="37"/>
  <c r="D31" i="4"/>
  <c r="D34" i="4"/>
  <c r="D118" i="4"/>
  <c r="D61" i="4"/>
  <c r="D44" i="4"/>
  <c r="D143" i="4"/>
  <c r="AA52" i="37"/>
  <c r="D54" i="5" s="1"/>
  <c r="Z52" i="37"/>
  <c r="D55" i="4" s="1"/>
  <c r="E548" i="37"/>
  <c r="F548" i="37"/>
  <c r="E549" i="37" l="1"/>
  <c r="G11" i="36"/>
  <c r="D13" i="2" s="1"/>
  <c r="D5" i="2"/>
  <c r="D114" i="35"/>
  <c r="E114" i="35"/>
  <c r="E22" i="12" s="1"/>
  <c r="F114" i="35"/>
  <c r="G114" i="35"/>
  <c r="H114" i="35"/>
  <c r="D23" i="2" s="1"/>
  <c r="I114" i="35"/>
  <c r="J114" i="35"/>
  <c r="D130" i="35"/>
  <c r="E130" i="35"/>
  <c r="F130" i="35"/>
  <c r="D36" i="2" s="1"/>
  <c r="G130" i="35"/>
  <c r="H130" i="35"/>
  <c r="I130" i="35"/>
  <c r="D31" i="2" s="1"/>
  <c r="J130" i="35"/>
  <c r="G327" i="33"/>
  <c r="D36" i="1"/>
  <c r="D8" i="1"/>
  <c r="D5" i="1"/>
  <c r="G35" i="34"/>
  <c r="E171" i="32"/>
  <c r="E22" i="11" s="1"/>
  <c r="F171" i="32"/>
  <c r="G171" i="32"/>
  <c r="H171" i="32"/>
  <c r="D23" i="1" s="1"/>
  <c r="I171" i="32"/>
  <c r="J171" i="32"/>
  <c r="D171" i="32"/>
  <c r="E320" i="33"/>
  <c r="F320" i="33"/>
  <c r="G324" i="33" s="1"/>
  <c r="G320" i="33"/>
  <c r="G325" i="33" s="1"/>
  <c r="H320" i="33"/>
  <c r="I320" i="33"/>
  <c r="J320" i="33"/>
  <c r="D320" i="33"/>
  <c r="E45" i="31"/>
  <c r="F45" i="31"/>
  <c r="G45" i="31"/>
  <c r="H45" i="31"/>
  <c r="I45" i="31"/>
  <c r="D31" i="1" s="1"/>
  <c r="J45" i="31"/>
  <c r="D45" i="31"/>
  <c r="C20" i="10"/>
  <c r="O20" i="10" s="1"/>
  <c r="P20" i="10" s="1"/>
  <c r="C22" i="9"/>
  <c r="G326" i="33" l="1"/>
  <c r="G328" i="33" s="1"/>
  <c r="C63" i="4"/>
  <c r="C96" i="5"/>
  <c r="C83" i="5"/>
  <c r="C90" i="4" l="1"/>
  <c r="C60" i="4"/>
  <c r="C109" i="4"/>
  <c r="C45" i="5"/>
  <c r="C83" i="4"/>
  <c r="C118" i="4"/>
  <c r="C31" i="4"/>
  <c r="R69" i="28"/>
  <c r="C54" i="5" s="1"/>
  <c r="Q69" i="28"/>
  <c r="C55" i="4" s="1"/>
  <c r="C102" i="4"/>
  <c r="R66" i="28"/>
  <c r="C101" i="5" s="1"/>
  <c r="Q66" i="28"/>
  <c r="C61" i="4"/>
  <c r="C116" i="4"/>
  <c r="R38" i="28" l="1"/>
  <c r="C25" i="5" s="1"/>
  <c r="Q38" i="28"/>
  <c r="C26" i="4" s="1"/>
  <c r="Q36" i="28"/>
  <c r="C44" i="4"/>
  <c r="C143" i="4"/>
  <c r="E268" i="30"/>
  <c r="F268" i="30"/>
  <c r="E269" i="30" s="1"/>
  <c r="C79" i="5" l="1"/>
  <c r="C80" i="4"/>
  <c r="E548" i="28"/>
  <c r="F548" i="28"/>
  <c r="E549" i="28" s="1"/>
  <c r="C23" i="2" l="1"/>
  <c r="E14" i="27"/>
  <c r="C13" i="2" s="1"/>
  <c r="C5" i="2"/>
  <c r="D110" i="26"/>
  <c r="E110" i="26"/>
  <c r="D22" i="12" s="1"/>
  <c r="F110" i="26"/>
  <c r="G110" i="26"/>
  <c r="H110" i="26"/>
  <c r="I110" i="26"/>
  <c r="D123" i="26"/>
  <c r="E123" i="26"/>
  <c r="F123" i="26"/>
  <c r="C36" i="2" s="1"/>
  <c r="G123" i="26"/>
  <c r="H123" i="26"/>
  <c r="I123" i="26"/>
  <c r="C31" i="2" s="1"/>
  <c r="D81" i="3"/>
  <c r="C156" i="4" s="1"/>
  <c r="E38" i="25" l="1"/>
  <c r="C8" i="1"/>
  <c r="E46" i="23"/>
  <c r="F46" i="23"/>
  <c r="C36" i="1" s="1"/>
  <c r="G46" i="23"/>
  <c r="H46" i="23"/>
  <c r="I46" i="23"/>
  <c r="C31" i="1" s="1"/>
  <c r="D46" i="23"/>
  <c r="E291" i="24"/>
  <c r="F291" i="24"/>
  <c r="G291" i="24"/>
  <c r="H291" i="24"/>
  <c r="I291" i="24"/>
  <c r="D291" i="24"/>
  <c r="E166" i="22"/>
  <c r="D22" i="11" s="1"/>
  <c r="F166" i="22"/>
  <c r="C5" i="1" s="1"/>
  <c r="G166" i="22"/>
  <c r="H166" i="22"/>
  <c r="C23" i="1" s="1"/>
  <c r="I166" i="22"/>
  <c r="D166" i="22"/>
  <c r="G29" i="8"/>
  <c r="H29" i="8" s="1"/>
  <c r="G30" i="8"/>
  <c r="H30" i="8" s="1"/>
  <c r="G31" i="8"/>
  <c r="H31" i="8" s="1"/>
  <c r="I31" i="8" s="1"/>
  <c r="G32" i="8"/>
  <c r="H32" i="8" s="1"/>
  <c r="G33" i="8"/>
  <c r="H33" i="8" s="1"/>
  <c r="G34" i="8"/>
  <c r="H34" i="8" s="1"/>
  <c r="G35" i="8"/>
  <c r="H35" i="8" s="1"/>
  <c r="I35" i="8" s="1"/>
  <c r="C18" i="10" s="1"/>
  <c r="O18" i="10" s="1"/>
  <c r="P18" i="10" s="1"/>
  <c r="G36" i="8"/>
  <c r="H36" i="8" s="1"/>
  <c r="G37" i="8"/>
  <c r="H37" i="8" s="1"/>
  <c r="G38" i="8"/>
  <c r="H38" i="8" s="1"/>
  <c r="G39" i="8"/>
  <c r="H39" i="8" s="1"/>
  <c r="I39" i="8" s="1"/>
  <c r="C19" i="9" s="1"/>
  <c r="G40" i="8"/>
  <c r="H40" i="8" s="1"/>
  <c r="G41" i="8"/>
  <c r="H41" i="8" s="1"/>
  <c r="G42" i="8"/>
  <c r="H42" i="8" s="1"/>
  <c r="G43" i="8"/>
  <c r="H43" i="8" s="1"/>
  <c r="I43" i="8" s="1"/>
  <c r="G44" i="8"/>
  <c r="H44" i="8" s="1"/>
  <c r="G45" i="8"/>
  <c r="H45" i="8" s="1"/>
  <c r="G46" i="8"/>
  <c r="H46" i="8" s="1"/>
  <c r="G47" i="8"/>
  <c r="H47" i="8" s="1"/>
  <c r="I47" i="8" s="1"/>
  <c r="G48" i="8"/>
  <c r="H48" i="8" s="1"/>
  <c r="G49" i="8"/>
  <c r="H49" i="8" s="1"/>
  <c r="G50" i="8"/>
  <c r="H50" i="8" s="1"/>
  <c r="G28" i="8"/>
  <c r="H28" i="8" s="1"/>
  <c r="C15" i="9" l="1"/>
  <c r="I50" i="8"/>
  <c r="I46" i="8"/>
  <c r="I42" i="8"/>
  <c r="I38" i="8"/>
  <c r="I34" i="8"/>
  <c r="I30" i="8"/>
  <c r="I49" i="8"/>
  <c r="I45" i="8"/>
  <c r="I41" i="8"/>
  <c r="I37" i="8"/>
  <c r="I33" i="8"/>
  <c r="I29" i="8"/>
  <c r="I48" i="8"/>
  <c r="I44" i="8"/>
  <c r="C19" i="10" s="1"/>
  <c r="O19" i="10" s="1"/>
  <c r="P19" i="10" s="1"/>
  <c r="I40" i="8"/>
  <c r="I36" i="8"/>
  <c r="I32" i="8"/>
  <c r="I28" i="8"/>
  <c r="C13" i="9" s="1"/>
  <c r="C20" i="9" l="1"/>
  <c r="C49" i="9"/>
  <c r="C21" i="9"/>
  <c r="C18" i="9"/>
  <c r="B111" i="4"/>
  <c r="B22" i="9"/>
  <c r="B84" i="5"/>
  <c r="B96" i="5"/>
  <c r="B117" i="4"/>
  <c r="B39" i="4"/>
  <c r="B90" i="4"/>
  <c r="B41" i="4"/>
  <c r="B34" i="4"/>
  <c r="B45" i="5"/>
  <c r="B143" i="4"/>
  <c r="B32" i="4"/>
  <c r="B83" i="4"/>
  <c r="B90" i="5"/>
  <c r="O56" i="13"/>
  <c r="B54" i="5" s="1"/>
  <c r="N56" i="13"/>
  <c r="B55" i="4" s="1"/>
  <c r="B118" i="4"/>
  <c r="B58" i="4"/>
  <c r="B61" i="4"/>
  <c r="B26" i="4"/>
  <c r="O40" i="13"/>
  <c r="B26" i="5" s="1"/>
  <c r="N40" i="13"/>
  <c r="B27" i="4" s="1"/>
  <c r="O39" i="13"/>
  <c r="B25" i="5" s="1"/>
  <c r="N39" i="13"/>
  <c r="N34" i="13"/>
  <c r="B80" i="4" s="1"/>
  <c r="B44" i="4"/>
  <c r="O34" i="13" l="1"/>
  <c r="B79" i="5" s="1"/>
  <c r="B60" i="5"/>
  <c r="B149" i="5" l="1"/>
  <c r="B158" i="4"/>
  <c r="D51" i="3"/>
  <c r="D44" i="3"/>
  <c r="B156" i="4" s="1"/>
  <c r="G5" i="8" l="1"/>
  <c r="H5" i="8" s="1"/>
  <c r="I5" i="8" s="1"/>
  <c r="G6" i="8"/>
  <c r="H6" i="8" s="1"/>
  <c r="G7" i="8"/>
  <c r="H7" i="8" s="1"/>
  <c r="G8" i="8"/>
  <c r="H8" i="8" s="1"/>
  <c r="I8" i="8" s="1"/>
  <c r="G9" i="8"/>
  <c r="H9" i="8" s="1"/>
  <c r="I9" i="8" s="1"/>
  <c r="B15" i="10" s="1"/>
  <c r="O15" i="10" s="1"/>
  <c r="P15" i="10" s="1"/>
  <c r="G10" i="8"/>
  <c r="H10" i="8" s="1"/>
  <c r="G11" i="8"/>
  <c r="H11" i="8" s="1"/>
  <c r="G12" i="8"/>
  <c r="H12" i="8" s="1"/>
  <c r="G13" i="8"/>
  <c r="H13" i="8" s="1"/>
  <c r="I13" i="8" s="1"/>
  <c r="G14" i="8"/>
  <c r="H14" i="8" s="1"/>
  <c r="G15" i="8"/>
  <c r="H15" i="8" s="1"/>
  <c r="G16" i="8"/>
  <c r="H16" i="8" s="1"/>
  <c r="G17" i="8"/>
  <c r="H17" i="8" s="1"/>
  <c r="I17" i="8" s="1"/>
  <c r="G18" i="8"/>
  <c r="H18" i="8" s="1"/>
  <c r="G19" i="8"/>
  <c r="H19" i="8" s="1"/>
  <c r="G20" i="8"/>
  <c r="H20" i="8" s="1"/>
  <c r="I20" i="8" s="1"/>
  <c r="G4" i="8"/>
  <c r="H4" i="8" s="1"/>
  <c r="U208" i="6"/>
  <c r="T208" i="6"/>
  <c r="S208" i="6"/>
  <c r="R208" i="6"/>
  <c r="Q208" i="6"/>
  <c r="P208" i="6"/>
  <c r="O208" i="6"/>
  <c r="V208" i="6" s="1"/>
  <c r="V207" i="6"/>
  <c r="U196" i="6"/>
  <c r="T196" i="6"/>
  <c r="S196" i="6"/>
  <c r="R196" i="6"/>
  <c r="Q196" i="6"/>
  <c r="P196" i="6"/>
  <c r="O196" i="6"/>
  <c r="V195" i="6"/>
  <c r="I207" i="6"/>
  <c r="H207" i="6"/>
  <c r="G207" i="6"/>
  <c r="F207" i="6"/>
  <c r="E207" i="6"/>
  <c r="D207" i="6"/>
  <c r="C207" i="6"/>
  <c r="J206" i="6"/>
  <c r="I195" i="6"/>
  <c r="H195" i="6"/>
  <c r="G195" i="6"/>
  <c r="F195" i="6"/>
  <c r="E195" i="6"/>
  <c r="D195" i="6"/>
  <c r="C195" i="6"/>
  <c r="J194" i="6"/>
  <c r="J207" i="6" l="1"/>
  <c r="J195" i="6"/>
  <c r="I12" i="8"/>
  <c r="I4" i="8"/>
  <c r="I11" i="8"/>
  <c r="I19" i="8"/>
  <c r="I16" i="8"/>
  <c r="I7" i="8"/>
  <c r="I15" i="8"/>
  <c r="I18" i="8"/>
  <c r="I14" i="8"/>
  <c r="I10" i="8"/>
  <c r="I6" i="8"/>
  <c r="V196" i="6"/>
  <c r="B28" i="9" s="1"/>
  <c r="B14" i="9" l="1"/>
  <c r="B21" i="9"/>
  <c r="B49" i="9"/>
  <c r="E122" i="17"/>
  <c r="F122" i="17"/>
  <c r="B36" i="2" s="1"/>
  <c r="G122" i="17"/>
  <c r="H122" i="17"/>
  <c r="I122" i="17"/>
  <c r="B31" i="2" s="1"/>
  <c r="D122" i="17"/>
  <c r="E106" i="17"/>
  <c r="C22" i="12" s="1"/>
  <c r="F106" i="17"/>
  <c r="B5" i="2" s="1"/>
  <c r="G106" i="17"/>
  <c r="H106" i="17"/>
  <c r="B23" i="2" s="1"/>
  <c r="I106" i="17"/>
  <c r="D106" i="17"/>
  <c r="E305" i="16"/>
  <c r="F305" i="16"/>
  <c r="G305" i="16"/>
  <c r="H305" i="16"/>
  <c r="I305" i="16"/>
  <c r="D305" i="16"/>
  <c r="E48" i="16"/>
  <c r="F48" i="16"/>
  <c r="B36" i="1" s="1"/>
  <c r="G48" i="16"/>
  <c r="H48" i="16"/>
  <c r="I48" i="16"/>
  <c r="B31" i="1" s="1"/>
  <c r="D48" i="16"/>
  <c r="E170" i="15"/>
  <c r="C22" i="11" s="1"/>
  <c r="F170" i="15"/>
  <c r="B5" i="1" s="1"/>
  <c r="G170" i="15"/>
  <c r="H170" i="15"/>
  <c r="B23" i="1" s="1"/>
  <c r="I170" i="15"/>
  <c r="D170" i="15"/>
  <c r="E268" i="14"/>
  <c r="F268" i="14"/>
  <c r="E548" i="13"/>
  <c r="F548" i="13"/>
  <c r="E269" i="14" l="1"/>
  <c r="E549" i="13"/>
  <c r="N35" i="12"/>
  <c r="M35" i="12"/>
  <c r="L35" i="12"/>
  <c r="K35" i="12"/>
  <c r="J35" i="12"/>
  <c r="I35" i="12"/>
  <c r="H35" i="12"/>
  <c r="G35" i="12"/>
  <c r="F35" i="12"/>
  <c r="E35" i="12"/>
  <c r="D35" i="12"/>
  <c r="C35" i="12"/>
  <c r="N28" i="12"/>
  <c r="M28" i="12"/>
  <c r="L28" i="12"/>
  <c r="K28" i="12"/>
  <c r="J28" i="12"/>
  <c r="I28" i="12"/>
  <c r="H28" i="12"/>
  <c r="G28" i="12"/>
  <c r="F28" i="12"/>
  <c r="E28" i="12"/>
  <c r="D28" i="12"/>
  <c r="C28" i="12"/>
  <c r="N24" i="12"/>
  <c r="M24" i="12"/>
  <c r="L24" i="12"/>
  <c r="K24" i="12"/>
  <c r="J24" i="12"/>
  <c r="I24" i="12"/>
  <c r="H24" i="12"/>
  <c r="G24" i="12"/>
  <c r="F24" i="12"/>
  <c r="E24" i="12"/>
  <c r="D24" i="12"/>
  <c r="C24" i="12"/>
  <c r="B15" i="12"/>
  <c r="N40" i="11"/>
  <c r="M40" i="11"/>
  <c r="L40" i="11"/>
  <c r="K40" i="11"/>
  <c r="J40" i="11"/>
  <c r="I40" i="11"/>
  <c r="H40" i="11"/>
  <c r="G40" i="11"/>
  <c r="F40" i="11"/>
  <c r="E40" i="11"/>
  <c r="D40" i="11"/>
  <c r="C40" i="11"/>
  <c r="N36" i="11"/>
  <c r="M36" i="11"/>
  <c r="L36" i="11"/>
  <c r="K36" i="11"/>
  <c r="J36" i="11"/>
  <c r="I36" i="11"/>
  <c r="H36" i="11"/>
  <c r="G36" i="11"/>
  <c r="F36" i="11"/>
  <c r="E36" i="11"/>
  <c r="D36" i="11"/>
  <c r="C36" i="11"/>
  <c r="N28" i="11"/>
  <c r="M28" i="11"/>
  <c r="L28" i="11"/>
  <c r="K28" i="11"/>
  <c r="J28" i="11"/>
  <c r="I28" i="11"/>
  <c r="H28" i="11"/>
  <c r="G28" i="11"/>
  <c r="F28" i="11"/>
  <c r="E28" i="11"/>
  <c r="D28" i="11"/>
  <c r="C28" i="11"/>
  <c r="N24" i="11"/>
  <c r="M24" i="11"/>
  <c r="L24" i="11"/>
  <c r="K24" i="11"/>
  <c r="J24" i="11"/>
  <c r="I24" i="11"/>
  <c r="H24" i="11"/>
  <c r="G24" i="11"/>
  <c r="F24" i="11"/>
  <c r="E24" i="11"/>
  <c r="D24" i="11"/>
  <c r="C24" i="11"/>
  <c r="B15" i="11"/>
  <c r="I121" i="10"/>
  <c r="H121" i="10"/>
  <c r="G121" i="10"/>
  <c r="F121" i="10"/>
  <c r="E121" i="10"/>
  <c r="D121" i="10"/>
  <c r="C121" i="10"/>
  <c r="B121" i="10"/>
  <c r="I120" i="10"/>
  <c r="H120" i="10"/>
  <c r="G120" i="10"/>
  <c r="F120" i="10"/>
  <c r="E120" i="10"/>
  <c r="D120" i="10"/>
  <c r="C120" i="10"/>
  <c r="B120" i="10"/>
  <c r="I115" i="10"/>
  <c r="H115" i="10"/>
  <c r="G115" i="10"/>
  <c r="F115" i="10"/>
  <c r="E115" i="10"/>
  <c r="D115" i="10"/>
  <c r="C115" i="10"/>
  <c r="B115" i="10"/>
  <c r="I72" i="10"/>
  <c r="H72" i="10"/>
  <c r="G72" i="10"/>
  <c r="F72" i="10"/>
  <c r="E72" i="10"/>
  <c r="D72" i="10"/>
  <c r="C72" i="10"/>
  <c r="B72" i="10"/>
  <c r="I71" i="10"/>
  <c r="H71" i="10"/>
  <c r="G71" i="10"/>
  <c r="F71" i="10"/>
  <c r="E71" i="10"/>
  <c r="D71" i="10"/>
  <c r="C71" i="10"/>
  <c r="B71" i="10"/>
  <c r="I70" i="10"/>
  <c r="H70" i="10"/>
  <c r="G70" i="10"/>
  <c r="F70" i="10"/>
  <c r="E70" i="10"/>
  <c r="D70" i="10"/>
  <c r="C70" i="10"/>
  <c r="B70" i="10"/>
  <c r="J66" i="10"/>
  <c r="I65" i="10"/>
  <c r="H65" i="10"/>
  <c r="G65" i="10"/>
  <c r="F65" i="10"/>
  <c r="E65" i="10"/>
  <c r="D65" i="10"/>
  <c r="C65" i="10"/>
  <c r="B65" i="10"/>
  <c r="J65" i="10" s="1"/>
  <c r="I64" i="10"/>
  <c r="H64" i="10"/>
  <c r="G64" i="10"/>
  <c r="F64" i="10"/>
  <c r="E64" i="10"/>
  <c r="D64" i="10"/>
  <c r="C64" i="10"/>
  <c r="B64" i="10"/>
  <c r="J64" i="10" s="1"/>
  <c r="I63" i="10"/>
  <c r="H63" i="10"/>
  <c r="G63" i="10"/>
  <c r="F63" i="10"/>
  <c r="E63" i="10"/>
  <c r="D63" i="10"/>
  <c r="C63" i="10"/>
  <c r="B63" i="10"/>
  <c r="J63" i="10" s="1"/>
  <c r="I62" i="10"/>
  <c r="H62" i="10"/>
  <c r="G62" i="10"/>
  <c r="F62" i="10"/>
  <c r="E62" i="10"/>
  <c r="D62" i="10"/>
  <c r="C62" i="10"/>
  <c r="B62" i="10"/>
  <c r="J62" i="10" s="1"/>
  <c r="G60" i="10"/>
  <c r="F60" i="10"/>
  <c r="E60" i="10"/>
  <c r="D60" i="10"/>
  <c r="C60" i="10"/>
  <c r="B60" i="10"/>
  <c r="J60" i="10" s="1"/>
  <c r="G59" i="10"/>
  <c r="F59" i="10"/>
  <c r="E59" i="10"/>
  <c r="D59" i="10"/>
  <c r="C59" i="10"/>
  <c r="B59" i="10"/>
  <c r="J59" i="10" s="1"/>
  <c r="I56" i="10"/>
  <c r="H56" i="10"/>
  <c r="G56" i="10"/>
  <c r="F56" i="10"/>
  <c r="E56" i="10"/>
  <c r="D56" i="10"/>
  <c r="C56" i="10"/>
  <c r="B56" i="10"/>
  <c r="J56" i="10" s="1"/>
  <c r="I55" i="10"/>
  <c r="H55" i="10"/>
  <c r="G55" i="10"/>
  <c r="F55" i="10"/>
  <c r="E55" i="10"/>
  <c r="D55" i="10"/>
  <c r="C55" i="10"/>
  <c r="B55" i="10"/>
  <c r="J55" i="10" s="1"/>
  <c r="M34" i="10"/>
  <c r="L34" i="10"/>
  <c r="K34" i="10"/>
  <c r="J34" i="10"/>
  <c r="I34" i="10"/>
  <c r="H34" i="10"/>
  <c r="G34" i="10"/>
  <c r="F34" i="10"/>
  <c r="E34" i="10"/>
  <c r="D34" i="10"/>
  <c r="C34" i="10"/>
  <c r="B34" i="10"/>
  <c r="M21" i="10"/>
  <c r="L21" i="10"/>
  <c r="K21" i="10"/>
  <c r="J21" i="10"/>
  <c r="I21" i="10"/>
  <c r="I61" i="10" s="1"/>
  <c r="H21" i="10"/>
  <c r="H61" i="10" s="1"/>
  <c r="G21" i="10"/>
  <c r="G61" i="10" s="1"/>
  <c r="F21" i="10"/>
  <c r="F61" i="10" s="1"/>
  <c r="E21" i="10"/>
  <c r="E61" i="10" s="1"/>
  <c r="D21" i="10"/>
  <c r="D61" i="10" s="1"/>
  <c r="C21" i="10"/>
  <c r="C61" i="10" s="1"/>
  <c r="B21" i="10"/>
  <c r="M7" i="10"/>
  <c r="L7" i="10"/>
  <c r="K7" i="10"/>
  <c r="J7" i="10"/>
  <c r="I7" i="10"/>
  <c r="H7" i="10"/>
  <c r="G7" i="10"/>
  <c r="F7" i="10"/>
  <c r="E7" i="10"/>
  <c r="D7" i="10"/>
  <c r="C7" i="10"/>
  <c r="B7" i="10"/>
  <c r="M6" i="10"/>
  <c r="L6" i="10"/>
  <c r="K6" i="10"/>
  <c r="J6" i="10"/>
  <c r="I6" i="10"/>
  <c r="H6" i="10"/>
  <c r="G6" i="10"/>
  <c r="F6" i="10"/>
  <c r="E6" i="10"/>
  <c r="D6" i="10"/>
  <c r="C6" i="10"/>
  <c r="B6" i="10"/>
  <c r="I162" i="9"/>
  <c r="H162" i="9"/>
  <c r="G162" i="9"/>
  <c r="F162" i="9"/>
  <c r="E162" i="9"/>
  <c r="D162" i="9"/>
  <c r="C162" i="9"/>
  <c r="B162" i="9"/>
  <c r="I161" i="9"/>
  <c r="H161" i="9"/>
  <c r="G161" i="9"/>
  <c r="F161" i="9"/>
  <c r="E161" i="9"/>
  <c r="D161" i="9"/>
  <c r="C161" i="9"/>
  <c r="B161" i="9"/>
  <c r="I156" i="9"/>
  <c r="H156" i="9"/>
  <c r="G156" i="9"/>
  <c r="F156" i="9"/>
  <c r="E156" i="9"/>
  <c r="D156" i="9"/>
  <c r="C156" i="9"/>
  <c r="B156" i="9"/>
  <c r="M147" i="9"/>
  <c r="L147" i="9"/>
  <c r="K147" i="9"/>
  <c r="J147" i="9"/>
  <c r="I147" i="9"/>
  <c r="H147" i="9"/>
  <c r="G147" i="9"/>
  <c r="F147" i="9"/>
  <c r="E147" i="9"/>
  <c r="D147" i="9"/>
  <c r="C147" i="9"/>
  <c r="B147" i="9"/>
  <c r="M146" i="9"/>
  <c r="L146" i="9"/>
  <c r="K146" i="9"/>
  <c r="J146" i="9"/>
  <c r="I146" i="9"/>
  <c r="H146" i="9"/>
  <c r="G146" i="9"/>
  <c r="F146" i="9"/>
  <c r="E146" i="9"/>
  <c r="D146" i="9"/>
  <c r="C146" i="9"/>
  <c r="B146" i="9"/>
  <c r="M145" i="9"/>
  <c r="L145" i="9"/>
  <c r="K145" i="9"/>
  <c r="J145" i="9"/>
  <c r="I145" i="9"/>
  <c r="H145" i="9"/>
  <c r="G145" i="9"/>
  <c r="F145" i="9"/>
  <c r="E145" i="9"/>
  <c r="D145" i="9"/>
  <c r="C145" i="9"/>
  <c r="B145" i="9"/>
  <c r="M144" i="9"/>
  <c r="L144" i="9"/>
  <c r="K144" i="9"/>
  <c r="J144" i="9"/>
  <c r="I144" i="9"/>
  <c r="H144" i="9"/>
  <c r="G144" i="9"/>
  <c r="F144" i="9"/>
  <c r="E144" i="9"/>
  <c r="D144" i="9"/>
  <c r="C144" i="9"/>
  <c r="B144" i="9"/>
  <c r="B131" i="9"/>
  <c r="B130" i="9"/>
  <c r="M129" i="9"/>
  <c r="L129" i="9"/>
  <c r="K129" i="9"/>
  <c r="J129" i="9"/>
  <c r="I129" i="9"/>
  <c r="H129" i="9"/>
  <c r="G129" i="9"/>
  <c r="F129" i="9"/>
  <c r="E129" i="9"/>
  <c r="D129" i="9"/>
  <c r="C129" i="9"/>
  <c r="I100" i="9"/>
  <c r="H100" i="9"/>
  <c r="G100" i="9"/>
  <c r="F100" i="9"/>
  <c r="E100" i="9"/>
  <c r="D100" i="9"/>
  <c r="C100" i="9"/>
  <c r="B100" i="9"/>
  <c r="M85" i="9"/>
  <c r="L85" i="9"/>
  <c r="K85" i="9"/>
  <c r="J85" i="9"/>
  <c r="I85" i="9"/>
  <c r="H85" i="9"/>
  <c r="G85" i="9"/>
  <c r="F85" i="9"/>
  <c r="E85" i="9"/>
  <c r="D85" i="9"/>
  <c r="C85" i="9"/>
  <c r="B85" i="9"/>
  <c r="I84" i="9"/>
  <c r="H84" i="9"/>
  <c r="G84" i="9"/>
  <c r="F84" i="9"/>
  <c r="E84" i="9"/>
  <c r="D84" i="9"/>
  <c r="C84" i="9"/>
  <c r="B84" i="9"/>
  <c r="M73" i="9"/>
  <c r="L73" i="9"/>
  <c r="K73" i="9"/>
  <c r="J73" i="9"/>
  <c r="I73" i="9"/>
  <c r="H73" i="9"/>
  <c r="G73" i="9"/>
  <c r="F73" i="9"/>
  <c r="E73" i="9"/>
  <c r="D73" i="9"/>
  <c r="C73" i="9"/>
  <c r="B73" i="9"/>
  <c r="I71" i="9"/>
  <c r="J66" i="9"/>
  <c r="J64" i="9" s="1"/>
  <c r="I64" i="9"/>
  <c r="H64" i="9"/>
  <c r="G64" i="9"/>
  <c r="F64" i="9"/>
  <c r="E64" i="9"/>
  <c r="D64" i="9"/>
  <c r="C64" i="9"/>
  <c r="B64" i="9"/>
  <c r="B30" i="9"/>
  <c r="M23" i="9"/>
  <c r="L23" i="9"/>
  <c r="K23" i="9"/>
  <c r="J23" i="9"/>
  <c r="I23" i="9"/>
  <c r="H23" i="9"/>
  <c r="G23" i="9"/>
  <c r="F23" i="9"/>
  <c r="E23" i="9"/>
  <c r="D23" i="9"/>
  <c r="C23" i="9"/>
  <c r="B23" i="9"/>
  <c r="M7" i="9"/>
  <c r="L7" i="9"/>
  <c r="K7" i="9"/>
  <c r="J7" i="9"/>
  <c r="I7" i="9"/>
  <c r="H7" i="9"/>
  <c r="G7" i="9"/>
  <c r="F7" i="9"/>
  <c r="E7" i="9"/>
  <c r="D7" i="9"/>
  <c r="C7" i="9"/>
  <c r="B7" i="9"/>
  <c r="M6" i="9"/>
  <c r="L6" i="9"/>
  <c r="K6" i="9"/>
  <c r="J6" i="9"/>
  <c r="I6" i="9"/>
  <c r="H6" i="9"/>
  <c r="G6" i="9"/>
  <c r="F6" i="9"/>
  <c r="E6" i="9"/>
  <c r="D6" i="9"/>
  <c r="C6" i="9"/>
  <c r="B6" i="9"/>
  <c r="U186" i="6"/>
  <c r="T186" i="6"/>
  <c r="S186" i="6"/>
  <c r="R186" i="6"/>
  <c r="Q186" i="6"/>
  <c r="P186" i="6"/>
  <c r="O186" i="6"/>
  <c r="I186" i="6"/>
  <c r="I197" i="6" s="1"/>
  <c r="H186" i="6"/>
  <c r="H197" i="6" s="1"/>
  <c r="G186" i="6"/>
  <c r="G197" i="6" s="1"/>
  <c r="F186" i="6"/>
  <c r="F197" i="6" s="1"/>
  <c r="E186" i="6"/>
  <c r="E197" i="6" s="1"/>
  <c r="D186" i="6"/>
  <c r="D197" i="6" s="1"/>
  <c r="C186" i="6"/>
  <c r="V185" i="6"/>
  <c r="J185" i="6"/>
  <c r="I177" i="6"/>
  <c r="H177" i="6"/>
  <c r="G177" i="6"/>
  <c r="F177" i="6"/>
  <c r="E177" i="6"/>
  <c r="D177" i="6"/>
  <c r="C177" i="6"/>
  <c r="U176" i="6"/>
  <c r="T176" i="6"/>
  <c r="S176" i="6"/>
  <c r="R176" i="6"/>
  <c r="Q176" i="6"/>
  <c r="P176" i="6"/>
  <c r="O176" i="6"/>
  <c r="J176" i="6"/>
  <c r="V175" i="6"/>
  <c r="U167" i="6"/>
  <c r="T167" i="6"/>
  <c r="S167" i="6"/>
  <c r="R167" i="6"/>
  <c r="Q167" i="6"/>
  <c r="P167" i="6"/>
  <c r="O167" i="6"/>
  <c r="I167" i="6"/>
  <c r="H167" i="6"/>
  <c r="G167" i="6"/>
  <c r="F167" i="6"/>
  <c r="E167" i="6"/>
  <c r="D167" i="6"/>
  <c r="C167" i="6"/>
  <c r="V166" i="6"/>
  <c r="J166" i="6"/>
  <c r="T152" i="6"/>
  <c r="S152" i="6"/>
  <c r="R152" i="6"/>
  <c r="Q152" i="6"/>
  <c r="P152" i="6"/>
  <c r="O152" i="6"/>
  <c r="N152" i="6"/>
  <c r="I152" i="6"/>
  <c r="H152" i="6"/>
  <c r="G152" i="6"/>
  <c r="F152" i="6"/>
  <c r="E152" i="6"/>
  <c r="D152" i="6"/>
  <c r="C152" i="6"/>
  <c r="U151" i="6"/>
  <c r="J151" i="6"/>
  <c r="T142" i="6"/>
  <c r="S142" i="6"/>
  <c r="R142" i="6"/>
  <c r="Q142" i="6"/>
  <c r="P142" i="6"/>
  <c r="O142" i="6"/>
  <c r="N142" i="6"/>
  <c r="I142" i="6"/>
  <c r="H142" i="6"/>
  <c r="G142" i="6"/>
  <c r="F142" i="6"/>
  <c r="E142" i="6"/>
  <c r="D142" i="6"/>
  <c r="C142" i="6"/>
  <c r="U141" i="6"/>
  <c r="J141" i="6"/>
  <c r="T134" i="6"/>
  <c r="S134" i="6"/>
  <c r="R134" i="6"/>
  <c r="Q134" i="6"/>
  <c r="P134" i="6"/>
  <c r="O134" i="6"/>
  <c r="N134" i="6"/>
  <c r="I134" i="6"/>
  <c r="H134" i="6"/>
  <c r="G134" i="6"/>
  <c r="F134" i="6"/>
  <c r="E134" i="6"/>
  <c r="D134" i="6"/>
  <c r="C134" i="6"/>
  <c r="U133" i="6"/>
  <c r="J133" i="6"/>
  <c r="T126" i="6"/>
  <c r="S126" i="6"/>
  <c r="R126" i="6"/>
  <c r="Q126" i="6"/>
  <c r="P126" i="6"/>
  <c r="O126" i="6"/>
  <c r="N126" i="6"/>
  <c r="I126" i="6"/>
  <c r="H126" i="6"/>
  <c r="G126" i="6"/>
  <c r="F126" i="6"/>
  <c r="E126" i="6"/>
  <c r="D126" i="6"/>
  <c r="C126" i="6"/>
  <c r="U125" i="6"/>
  <c r="J125" i="6"/>
  <c r="T117" i="6"/>
  <c r="S117" i="6"/>
  <c r="R117" i="6"/>
  <c r="Q117" i="6"/>
  <c r="P117" i="6"/>
  <c r="O117" i="6"/>
  <c r="N117" i="6"/>
  <c r="I117" i="6"/>
  <c r="H117" i="6"/>
  <c r="G117" i="6"/>
  <c r="F117" i="6"/>
  <c r="E117" i="6"/>
  <c r="D117" i="6"/>
  <c r="C117" i="6"/>
  <c r="U116" i="6"/>
  <c r="J116" i="6"/>
  <c r="T107" i="6"/>
  <c r="S107" i="6"/>
  <c r="R107" i="6"/>
  <c r="Q107" i="6"/>
  <c r="P107" i="6"/>
  <c r="O107" i="6"/>
  <c r="N107" i="6"/>
  <c r="I107" i="6"/>
  <c r="H107" i="6"/>
  <c r="G107" i="6"/>
  <c r="F107" i="6"/>
  <c r="E107" i="6"/>
  <c r="D107" i="6"/>
  <c r="C107" i="6"/>
  <c r="U106" i="6"/>
  <c r="J106" i="6"/>
  <c r="T98" i="6"/>
  <c r="S98" i="6"/>
  <c r="R98" i="6"/>
  <c r="Q98" i="6"/>
  <c r="P98" i="6"/>
  <c r="O98" i="6"/>
  <c r="N98" i="6"/>
  <c r="I98" i="6"/>
  <c r="H98" i="6"/>
  <c r="G98" i="6"/>
  <c r="F98" i="6"/>
  <c r="E98" i="6"/>
  <c r="D98" i="6"/>
  <c r="C98" i="6"/>
  <c r="U97" i="6"/>
  <c r="J97" i="6"/>
  <c r="T89" i="6"/>
  <c r="S89" i="6"/>
  <c r="R89" i="6"/>
  <c r="Q89" i="6"/>
  <c r="P89" i="6"/>
  <c r="O89" i="6"/>
  <c r="N89" i="6"/>
  <c r="I89" i="6"/>
  <c r="H89" i="6"/>
  <c r="G89" i="6"/>
  <c r="F89" i="6"/>
  <c r="E89" i="6"/>
  <c r="D89" i="6"/>
  <c r="C89" i="6"/>
  <c r="U88" i="6"/>
  <c r="J88" i="6"/>
  <c r="T80" i="6"/>
  <c r="S80" i="6"/>
  <c r="R80" i="6"/>
  <c r="Q80" i="6"/>
  <c r="P80" i="6"/>
  <c r="O80" i="6"/>
  <c r="N80" i="6"/>
  <c r="I80" i="6"/>
  <c r="H80" i="6"/>
  <c r="G80" i="6"/>
  <c r="F80" i="6"/>
  <c r="E80" i="6"/>
  <c r="D80" i="6"/>
  <c r="C80" i="6"/>
  <c r="U79" i="6"/>
  <c r="J79" i="6"/>
  <c r="T71" i="6"/>
  <c r="S71" i="6"/>
  <c r="R71" i="6"/>
  <c r="Q71" i="6"/>
  <c r="P71" i="6"/>
  <c r="O71" i="6"/>
  <c r="N71" i="6"/>
  <c r="I71" i="6"/>
  <c r="H71" i="6"/>
  <c r="G71" i="6"/>
  <c r="F71" i="6"/>
  <c r="E71" i="6"/>
  <c r="D71" i="6"/>
  <c r="C71" i="6"/>
  <c r="U70" i="6"/>
  <c r="J70" i="6"/>
  <c r="T63" i="6"/>
  <c r="S63" i="6"/>
  <c r="R63" i="6"/>
  <c r="Q63" i="6"/>
  <c r="P63" i="6"/>
  <c r="O63" i="6"/>
  <c r="N63" i="6"/>
  <c r="I63" i="6"/>
  <c r="H63" i="6"/>
  <c r="G63" i="6"/>
  <c r="F63" i="6"/>
  <c r="E63" i="6"/>
  <c r="D63" i="6"/>
  <c r="C63" i="6"/>
  <c r="U62" i="6"/>
  <c r="J62" i="6"/>
  <c r="T54" i="6"/>
  <c r="S54" i="6"/>
  <c r="R54" i="6"/>
  <c r="Q54" i="6"/>
  <c r="P54" i="6"/>
  <c r="O54" i="6"/>
  <c r="N54" i="6"/>
  <c r="I54" i="6"/>
  <c r="H54" i="6"/>
  <c r="G54" i="6"/>
  <c r="F54" i="6"/>
  <c r="E54" i="6"/>
  <c r="D54" i="6"/>
  <c r="C54" i="6"/>
  <c r="U53" i="6"/>
  <c r="J53" i="6"/>
  <c r="T46" i="6"/>
  <c r="S46" i="6"/>
  <c r="R46" i="6"/>
  <c r="Q46" i="6"/>
  <c r="P46" i="6"/>
  <c r="O46" i="6"/>
  <c r="N46" i="6"/>
  <c r="I46" i="6"/>
  <c r="H46" i="6"/>
  <c r="G46" i="6"/>
  <c r="F46" i="6"/>
  <c r="E46" i="6"/>
  <c r="D46" i="6"/>
  <c r="C46" i="6"/>
  <c r="U45" i="6"/>
  <c r="J45" i="6"/>
  <c r="T38" i="6"/>
  <c r="S38" i="6"/>
  <c r="R38" i="6"/>
  <c r="Q38" i="6"/>
  <c r="P38" i="6"/>
  <c r="O38" i="6"/>
  <c r="N38" i="6"/>
  <c r="I38" i="6"/>
  <c r="H38" i="6"/>
  <c r="G38" i="6"/>
  <c r="F38" i="6"/>
  <c r="E38" i="6"/>
  <c r="D38" i="6"/>
  <c r="C38" i="6"/>
  <c r="U37" i="6"/>
  <c r="J37" i="6"/>
  <c r="T30" i="6"/>
  <c r="S30" i="6"/>
  <c r="R30" i="6"/>
  <c r="Q30" i="6"/>
  <c r="P30" i="6"/>
  <c r="O30" i="6"/>
  <c r="N30" i="6"/>
  <c r="I30" i="6"/>
  <c r="H30" i="6"/>
  <c r="G30" i="6"/>
  <c r="F30" i="6"/>
  <c r="E30" i="6"/>
  <c r="D30" i="6"/>
  <c r="C30" i="6"/>
  <c r="U29" i="6"/>
  <c r="J29" i="6"/>
  <c r="T22" i="6"/>
  <c r="S22" i="6"/>
  <c r="R22" i="6"/>
  <c r="Q22" i="6"/>
  <c r="P22" i="6"/>
  <c r="O22" i="6"/>
  <c r="N22" i="6"/>
  <c r="I22" i="6"/>
  <c r="H22" i="6"/>
  <c r="G22" i="6"/>
  <c r="F22" i="6"/>
  <c r="E22" i="6"/>
  <c r="D22" i="6"/>
  <c r="C22" i="6"/>
  <c r="U21" i="6"/>
  <c r="J21" i="6"/>
  <c r="T15" i="6"/>
  <c r="S15" i="6"/>
  <c r="R15" i="6"/>
  <c r="Q15" i="6"/>
  <c r="P15" i="6"/>
  <c r="O15" i="6"/>
  <c r="N15" i="6"/>
  <c r="I14" i="6"/>
  <c r="H14" i="6"/>
  <c r="G14" i="6"/>
  <c r="F14" i="6"/>
  <c r="E14" i="6"/>
  <c r="D14" i="6"/>
  <c r="C14" i="6"/>
  <c r="M137" i="5"/>
  <c r="L137" i="5"/>
  <c r="L40" i="10" s="1"/>
  <c r="K137" i="5"/>
  <c r="K40" i="10" s="1"/>
  <c r="J137" i="5"/>
  <c r="J40" i="10" s="1"/>
  <c r="I137" i="5"/>
  <c r="I40" i="10" s="1"/>
  <c r="H137" i="5"/>
  <c r="H40" i="10" s="1"/>
  <c r="G137" i="5"/>
  <c r="G40" i="10" s="1"/>
  <c r="F137" i="5"/>
  <c r="F40" i="10" s="1"/>
  <c r="E137" i="5"/>
  <c r="E40" i="10" s="1"/>
  <c r="D137" i="5"/>
  <c r="D40" i="10" s="1"/>
  <c r="C137" i="5"/>
  <c r="C40" i="10" s="1"/>
  <c r="B137" i="5"/>
  <c r="B40" i="10" s="1"/>
  <c r="M130" i="5"/>
  <c r="M33" i="10" s="1"/>
  <c r="L130" i="5"/>
  <c r="L33" i="10" s="1"/>
  <c r="K130" i="5"/>
  <c r="K33" i="10" s="1"/>
  <c r="J130" i="5"/>
  <c r="J33" i="10" s="1"/>
  <c r="I130" i="5"/>
  <c r="I33" i="10" s="1"/>
  <c r="H130" i="5"/>
  <c r="H33" i="10" s="1"/>
  <c r="G130" i="5"/>
  <c r="G33" i="10" s="1"/>
  <c r="F130" i="5"/>
  <c r="F33" i="10" s="1"/>
  <c r="E130" i="5"/>
  <c r="E33" i="10" s="1"/>
  <c r="D130" i="5"/>
  <c r="D33" i="10" s="1"/>
  <c r="C130" i="5"/>
  <c r="C33" i="10" s="1"/>
  <c r="B130" i="5"/>
  <c r="B33" i="10" s="1"/>
  <c r="O33" i="10" s="1"/>
  <c r="P33" i="10" s="1"/>
  <c r="M105" i="5"/>
  <c r="M32" i="10" s="1"/>
  <c r="L105" i="5"/>
  <c r="L32" i="10" s="1"/>
  <c r="K105" i="5"/>
  <c r="K32" i="10" s="1"/>
  <c r="J105" i="5"/>
  <c r="J32" i="10" s="1"/>
  <c r="I105" i="5"/>
  <c r="I32" i="10" s="1"/>
  <c r="H105" i="5"/>
  <c r="H32" i="10" s="1"/>
  <c r="G105" i="5"/>
  <c r="G32" i="10" s="1"/>
  <c r="F105" i="5"/>
  <c r="F32" i="10" s="1"/>
  <c r="E105" i="5"/>
  <c r="E32" i="10" s="1"/>
  <c r="D105" i="5"/>
  <c r="D32" i="10" s="1"/>
  <c r="C105" i="5"/>
  <c r="C32" i="10" s="1"/>
  <c r="B105" i="5"/>
  <c r="B32" i="10" s="1"/>
  <c r="M51" i="5"/>
  <c r="M31" i="10" s="1"/>
  <c r="L51" i="5"/>
  <c r="L31" i="10" s="1"/>
  <c r="K51" i="5"/>
  <c r="K31" i="10" s="1"/>
  <c r="J51" i="5"/>
  <c r="J31" i="10" s="1"/>
  <c r="I51" i="5"/>
  <c r="I31" i="10" s="1"/>
  <c r="H51" i="5"/>
  <c r="H31" i="10" s="1"/>
  <c r="G51" i="5"/>
  <c r="G31" i="10" s="1"/>
  <c r="F51" i="5"/>
  <c r="F31" i="10" s="1"/>
  <c r="E51" i="5"/>
  <c r="E31" i="10" s="1"/>
  <c r="D51" i="5"/>
  <c r="D31" i="10" s="1"/>
  <c r="C51" i="5"/>
  <c r="C31" i="10" s="1"/>
  <c r="B51" i="5"/>
  <c r="B31" i="10" s="1"/>
  <c r="O31" i="10" s="1"/>
  <c r="P31" i="10" s="1"/>
  <c r="M35" i="5"/>
  <c r="M30" i="10" s="1"/>
  <c r="L35" i="5"/>
  <c r="L30" i="10" s="1"/>
  <c r="K35" i="5"/>
  <c r="K30" i="10" s="1"/>
  <c r="J35" i="5"/>
  <c r="J30" i="10" s="1"/>
  <c r="I35" i="5"/>
  <c r="I30" i="10" s="1"/>
  <c r="H35" i="5"/>
  <c r="H30" i="10" s="1"/>
  <c r="G35" i="5"/>
  <c r="G30" i="10" s="1"/>
  <c r="F35" i="5"/>
  <c r="F30" i="10" s="1"/>
  <c r="E35" i="5"/>
  <c r="E30" i="10" s="1"/>
  <c r="D35" i="5"/>
  <c r="D30" i="10" s="1"/>
  <c r="C35" i="5"/>
  <c r="C30" i="10" s="1"/>
  <c r="B35" i="5"/>
  <c r="B30" i="10" s="1"/>
  <c r="M29" i="5"/>
  <c r="M27" i="10" s="1"/>
  <c r="L29" i="5"/>
  <c r="L27" i="10" s="1"/>
  <c r="K29" i="5"/>
  <c r="K27" i="10" s="1"/>
  <c r="J29" i="5"/>
  <c r="J27" i="10" s="1"/>
  <c r="I29" i="5"/>
  <c r="I27" i="10" s="1"/>
  <c r="H29" i="5"/>
  <c r="H27" i="10" s="1"/>
  <c r="G29" i="5"/>
  <c r="G27" i="10" s="1"/>
  <c r="F29" i="5"/>
  <c r="F27" i="10" s="1"/>
  <c r="E29" i="5"/>
  <c r="E27" i="10" s="1"/>
  <c r="D29" i="5"/>
  <c r="D27" i="10" s="1"/>
  <c r="C29" i="5"/>
  <c r="C27" i="10" s="1"/>
  <c r="B29" i="5"/>
  <c r="B27" i="10" s="1"/>
  <c r="O27" i="10" s="1"/>
  <c r="P27" i="10" s="1"/>
  <c r="M24" i="5"/>
  <c r="M29" i="10" s="1"/>
  <c r="L24" i="5"/>
  <c r="L29" i="10" s="1"/>
  <c r="K24" i="5"/>
  <c r="K29" i="10" s="1"/>
  <c r="J24" i="5"/>
  <c r="J29" i="10" s="1"/>
  <c r="I24" i="5"/>
  <c r="I29" i="10" s="1"/>
  <c r="H24" i="5"/>
  <c r="H29" i="10" s="1"/>
  <c r="G24" i="5"/>
  <c r="G29" i="10" s="1"/>
  <c r="F24" i="5"/>
  <c r="F29" i="10" s="1"/>
  <c r="E29" i="10"/>
  <c r="D24" i="5"/>
  <c r="D29" i="10" s="1"/>
  <c r="C24" i="5"/>
  <c r="C29" i="10" s="1"/>
  <c r="B24" i="5"/>
  <c r="B29" i="10" s="1"/>
  <c r="M22" i="5"/>
  <c r="M28" i="10" s="1"/>
  <c r="L22" i="5"/>
  <c r="L28" i="10" s="1"/>
  <c r="K22" i="5"/>
  <c r="K28" i="10" s="1"/>
  <c r="J22" i="5"/>
  <c r="J28" i="10" s="1"/>
  <c r="I22" i="5"/>
  <c r="I28" i="10" s="1"/>
  <c r="H22" i="5"/>
  <c r="H28" i="10" s="1"/>
  <c r="G22" i="5"/>
  <c r="G28" i="10" s="1"/>
  <c r="F22" i="5"/>
  <c r="F28" i="10" s="1"/>
  <c r="E22" i="5"/>
  <c r="E28" i="10" s="1"/>
  <c r="D22" i="5"/>
  <c r="D28" i="10" s="1"/>
  <c r="C22" i="5"/>
  <c r="C28" i="10" s="1"/>
  <c r="B22" i="5"/>
  <c r="B28" i="10" s="1"/>
  <c r="O28" i="10" s="1"/>
  <c r="P28" i="10" s="1"/>
  <c r="M152" i="4"/>
  <c r="M42" i="9" s="1"/>
  <c r="L152" i="4"/>
  <c r="L42" i="9" s="1"/>
  <c r="K152" i="4"/>
  <c r="K42" i="9" s="1"/>
  <c r="J152" i="4"/>
  <c r="J42" i="9" s="1"/>
  <c r="I152" i="4"/>
  <c r="I42" i="9" s="1"/>
  <c r="H152" i="4"/>
  <c r="H42" i="9" s="1"/>
  <c r="G152" i="4"/>
  <c r="G42" i="9" s="1"/>
  <c r="F152" i="4"/>
  <c r="F42" i="9" s="1"/>
  <c r="E152" i="4"/>
  <c r="E42" i="9" s="1"/>
  <c r="D152" i="4"/>
  <c r="D42" i="9" s="1"/>
  <c r="C152" i="4"/>
  <c r="C42" i="9" s="1"/>
  <c r="B152" i="4"/>
  <c r="B42" i="9" s="1"/>
  <c r="M139" i="4"/>
  <c r="M48" i="9" s="1"/>
  <c r="L139" i="4"/>
  <c r="L48" i="9" s="1"/>
  <c r="K139" i="4"/>
  <c r="K48" i="9" s="1"/>
  <c r="J139" i="4"/>
  <c r="J48" i="9" s="1"/>
  <c r="I139" i="4"/>
  <c r="I48" i="9" s="1"/>
  <c r="H139" i="4"/>
  <c r="H48" i="9" s="1"/>
  <c r="G139" i="4"/>
  <c r="G48" i="9" s="1"/>
  <c r="F139" i="4"/>
  <c r="F48" i="9" s="1"/>
  <c r="E139" i="4"/>
  <c r="E48" i="9" s="1"/>
  <c r="D139" i="4"/>
  <c r="D48" i="9" s="1"/>
  <c r="C139" i="4"/>
  <c r="C48" i="9" s="1"/>
  <c r="B139" i="4"/>
  <c r="B48" i="9" s="1"/>
  <c r="M131" i="4"/>
  <c r="M41" i="9" s="1"/>
  <c r="L131" i="4"/>
  <c r="L41" i="9" s="1"/>
  <c r="K131" i="4"/>
  <c r="K41" i="9" s="1"/>
  <c r="J131" i="4"/>
  <c r="J41" i="9" s="1"/>
  <c r="I131" i="4"/>
  <c r="I41" i="9" s="1"/>
  <c r="H131" i="4"/>
  <c r="H41" i="9" s="1"/>
  <c r="G131" i="4"/>
  <c r="G41" i="9" s="1"/>
  <c r="F131" i="4"/>
  <c r="F41" i="9" s="1"/>
  <c r="E131" i="4"/>
  <c r="E41" i="9" s="1"/>
  <c r="D131" i="4"/>
  <c r="D41" i="9" s="1"/>
  <c r="C131" i="4"/>
  <c r="C41" i="9" s="1"/>
  <c r="B131" i="4"/>
  <c r="B41" i="9" s="1"/>
  <c r="M106" i="4"/>
  <c r="M40" i="9" s="1"/>
  <c r="L106" i="4"/>
  <c r="L40" i="9" s="1"/>
  <c r="K106" i="4"/>
  <c r="K40" i="9" s="1"/>
  <c r="J106" i="4"/>
  <c r="J40" i="9" s="1"/>
  <c r="I106" i="4"/>
  <c r="I40" i="9" s="1"/>
  <c r="H106" i="4"/>
  <c r="H40" i="9" s="1"/>
  <c r="G106" i="4"/>
  <c r="G40" i="9" s="1"/>
  <c r="F106" i="4"/>
  <c r="F40" i="9" s="1"/>
  <c r="E106" i="4"/>
  <c r="E40" i="9" s="1"/>
  <c r="D106" i="4"/>
  <c r="D40" i="9" s="1"/>
  <c r="C106" i="4"/>
  <c r="C40" i="9" s="1"/>
  <c r="B106" i="4"/>
  <c r="B40" i="9" s="1"/>
  <c r="M52" i="4"/>
  <c r="M39" i="9" s="1"/>
  <c r="L52" i="4"/>
  <c r="L39" i="9" s="1"/>
  <c r="K52" i="4"/>
  <c r="K39" i="9" s="1"/>
  <c r="J52" i="4"/>
  <c r="J39" i="9" s="1"/>
  <c r="I52" i="4"/>
  <c r="I39" i="9" s="1"/>
  <c r="H52" i="4"/>
  <c r="H39" i="9" s="1"/>
  <c r="G52" i="4"/>
  <c r="G39" i="9" s="1"/>
  <c r="F52" i="4"/>
  <c r="F39" i="9" s="1"/>
  <c r="E52" i="4"/>
  <c r="E39" i="9" s="1"/>
  <c r="D52" i="4"/>
  <c r="D39" i="9" s="1"/>
  <c r="C52" i="4"/>
  <c r="C39" i="9" s="1"/>
  <c r="B52" i="4"/>
  <c r="B39" i="9" s="1"/>
  <c r="M36" i="4"/>
  <c r="M38" i="9" s="1"/>
  <c r="L36" i="4"/>
  <c r="L38" i="9" s="1"/>
  <c r="K36" i="4"/>
  <c r="K38" i="9" s="1"/>
  <c r="J36" i="4"/>
  <c r="J38" i="9" s="1"/>
  <c r="I36" i="4"/>
  <c r="I38" i="9" s="1"/>
  <c r="H36" i="4"/>
  <c r="H38" i="9" s="1"/>
  <c r="G36" i="4"/>
  <c r="G38" i="9" s="1"/>
  <c r="F36" i="4"/>
  <c r="F38" i="9" s="1"/>
  <c r="E36" i="4"/>
  <c r="E38" i="9" s="1"/>
  <c r="D36" i="4"/>
  <c r="D38" i="9" s="1"/>
  <c r="C36" i="4"/>
  <c r="C38" i="9" s="1"/>
  <c r="B36" i="4"/>
  <c r="B38" i="9" s="1"/>
  <c r="M30" i="4"/>
  <c r="M35" i="9" s="1"/>
  <c r="L30" i="4"/>
  <c r="L35" i="9" s="1"/>
  <c r="K30" i="4"/>
  <c r="K35" i="9" s="1"/>
  <c r="J30" i="4"/>
  <c r="J35" i="9" s="1"/>
  <c r="I30" i="4"/>
  <c r="I35" i="9" s="1"/>
  <c r="H30" i="4"/>
  <c r="H35" i="9" s="1"/>
  <c r="G30" i="4"/>
  <c r="G35" i="9" s="1"/>
  <c r="F30" i="4"/>
  <c r="F35" i="9" s="1"/>
  <c r="E30" i="4"/>
  <c r="E35" i="9" s="1"/>
  <c r="D30" i="4"/>
  <c r="D35" i="9" s="1"/>
  <c r="C30" i="4"/>
  <c r="C35" i="9" s="1"/>
  <c r="B30" i="4"/>
  <c r="B35" i="9" s="1"/>
  <c r="M25" i="4"/>
  <c r="M37" i="9" s="1"/>
  <c r="L25" i="4"/>
  <c r="L37" i="9" s="1"/>
  <c r="K25" i="4"/>
  <c r="K37" i="9" s="1"/>
  <c r="J25" i="4"/>
  <c r="J37" i="9" s="1"/>
  <c r="I25" i="4"/>
  <c r="I37" i="9" s="1"/>
  <c r="H25" i="4"/>
  <c r="H37" i="9" s="1"/>
  <c r="G25" i="4"/>
  <c r="G37" i="9" s="1"/>
  <c r="F25" i="4"/>
  <c r="F37" i="9" s="1"/>
  <c r="E37" i="9"/>
  <c r="D25" i="4"/>
  <c r="D37" i="9" s="1"/>
  <c r="C25" i="4"/>
  <c r="C37" i="9" s="1"/>
  <c r="B25" i="4"/>
  <c r="B37" i="9" s="1"/>
  <c r="M23" i="4"/>
  <c r="M36" i="9" s="1"/>
  <c r="L23" i="4"/>
  <c r="L36" i="9" s="1"/>
  <c r="K23" i="4"/>
  <c r="K36" i="9" s="1"/>
  <c r="J23" i="4"/>
  <c r="J36" i="9" s="1"/>
  <c r="I23" i="4"/>
  <c r="I36" i="9" s="1"/>
  <c r="H23" i="4"/>
  <c r="H36" i="9" s="1"/>
  <c r="G23" i="4"/>
  <c r="G36" i="9" s="1"/>
  <c r="F23" i="4"/>
  <c r="F36" i="9" s="1"/>
  <c r="E23" i="4"/>
  <c r="E36" i="9" s="1"/>
  <c r="D23" i="4"/>
  <c r="D36" i="9" s="1"/>
  <c r="C23" i="4"/>
  <c r="C36" i="9" s="1"/>
  <c r="B23" i="4"/>
  <c r="B36" i="9" s="1"/>
  <c r="M37" i="2"/>
  <c r="M38" i="2" s="1"/>
  <c r="L37" i="2"/>
  <c r="L38" i="2" s="1"/>
  <c r="K37" i="2"/>
  <c r="K38" i="2" s="1"/>
  <c r="J37" i="2"/>
  <c r="J38" i="2" s="1"/>
  <c r="I37" i="2"/>
  <c r="I38" i="2" s="1"/>
  <c r="H37" i="2"/>
  <c r="H38" i="2" s="1"/>
  <c r="G37" i="2"/>
  <c r="G38" i="2" s="1"/>
  <c r="F37" i="2"/>
  <c r="F38" i="2" s="1"/>
  <c r="E37" i="2"/>
  <c r="E38" i="2" s="1"/>
  <c r="D37" i="2"/>
  <c r="D38" i="2" s="1"/>
  <c r="C37" i="2"/>
  <c r="C38" i="2" s="1"/>
  <c r="B37" i="2"/>
  <c r="B38" i="2" s="1"/>
  <c r="C14" i="12" s="1"/>
  <c r="M32" i="2"/>
  <c r="M33" i="2" s="1"/>
  <c r="L32" i="2"/>
  <c r="L33" i="2" s="1"/>
  <c r="K32" i="2"/>
  <c r="K33" i="2" s="1"/>
  <c r="J32" i="2"/>
  <c r="J33" i="2" s="1"/>
  <c r="I32" i="2"/>
  <c r="I33" i="2" s="1"/>
  <c r="H32" i="2"/>
  <c r="H33" i="2" s="1"/>
  <c r="G32" i="2"/>
  <c r="G33" i="2" s="1"/>
  <c r="F32" i="2"/>
  <c r="F33" i="2" s="1"/>
  <c r="E32" i="2"/>
  <c r="E33" i="2" s="1"/>
  <c r="D32" i="2"/>
  <c r="D33" i="2" s="1"/>
  <c r="C32" i="2"/>
  <c r="C33" i="2" s="1"/>
  <c r="B32" i="2"/>
  <c r="B33" i="2" s="1"/>
  <c r="M25" i="2"/>
  <c r="M9" i="10" s="1"/>
  <c r="L24" i="2"/>
  <c r="L25" i="2" s="1"/>
  <c r="L9" i="10" s="1"/>
  <c r="K24" i="2"/>
  <c r="K25" i="2" s="1"/>
  <c r="K9" i="10" s="1"/>
  <c r="J24" i="2"/>
  <c r="J25" i="2" s="1"/>
  <c r="J9" i="10" s="1"/>
  <c r="I24" i="2"/>
  <c r="I25" i="2" s="1"/>
  <c r="H24" i="2"/>
  <c r="H25" i="2" s="1"/>
  <c r="G24" i="2"/>
  <c r="G25" i="2" s="1"/>
  <c r="F24" i="2"/>
  <c r="F25" i="2" s="1"/>
  <c r="E24" i="2"/>
  <c r="E25" i="2" s="1"/>
  <c r="D24" i="2"/>
  <c r="D25" i="2" s="1"/>
  <c r="C24" i="2"/>
  <c r="C25" i="2" s="1"/>
  <c r="B24" i="2"/>
  <c r="B25" i="2" s="1"/>
  <c r="M6" i="2"/>
  <c r="M7" i="2" s="1"/>
  <c r="M9" i="2" s="1"/>
  <c r="M5" i="10" s="1"/>
  <c r="L6" i="2"/>
  <c r="L7" i="2" s="1"/>
  <c r="L9" i="2" s="1"/>
  <c r="L5" i="10" s="1"/>
  <c r="K6" i="2"/>
  <c r="K7" i="2" s="1"/>
  <c r="K9" i="2" s="1"/>
  <c r="K5" i="10" s="1"/>
  <c r="J6" i="2"/>
  <c r="J7" i="2" s="1"/>
  <c r="J9" i="2" s="1"/>
  <c r="J5" i="10" s="1"/>
  <c r="I6" i="2"/>
  <c r="I7" i="2" s="1"/>
  <c r="I9" i="2" s="1"/>
  <c r="I5" i="10" s="1"/>
  <c r="H6" i="2"/>
  <c r="H7" i="2" s="1"/>
  <c r="H9" i="2" s="1"/>
  <c r="H5" i="10" s="1"/>
  <c r="G6" i="2"/>
  <c r="G7" i="2" s="1"/>
  <c r="G9" i="2" s="1"/>
  <c r="G5" i="10" s="1"/>
  <c r="F6" i="2"/>
  <c r="F7" i="2" s="1"/>
  <c r="F9" i="2" s="1"/>
  <c r="F5" i="10" s="1"/>
  <c r="E6" i="2"/>
  <c r="E7" i="2" s="1"/>
  <c r="E9" i="2" s="1"/>
  <c r="E5" i="10" s="1"/>
  <c r="D6" i="2"/>
  <c r="D7" i="2" s="1"/>
  <c r="D9" i="2" s="1"/>
  <c r="D5" i="10" s="1"/>
  <c r="C6" i="2"/>
  <c r="C7" i="2" s="1"/>
  <c r="C9" i="2" s="1"/>
  <c r="C5" i="10" s="1"/>
  <c r="B6" i="2"/>
  <c r="B7" i="2" s="1"/>
  <c r="B9" i="2" s="1"/>
  <c r="B5" i="10" s="1"/>
  <c r="M37" i="1"/>
  <c r="M38" i="1" s="1"/>
  <c r="N14" i="11" s="1"/>
  <c r="L37" i="1"/>
  <c r="L38" i="1" s="1"/>
  <c r="M14" i="11" s="1"/>
  <c r="K37" i="1"/>
  <c r="K38" i="1" s="1"/>
  <c r="L14" i="11" s="1"/>
  <c r="J37" i="1"/>
  <c r="J38" i="1" s="1"/>
  <c r="K14" i="11" s="1"/>
  <c r="I37" i="1"/>
  <c r="I38" i="1" s="1"/>
  <c r="J14" i="11" s="1"/>
  <c r="H37" i="1"/>
  <c r="H38" i="1" s="1"/>
  <c r="I14" i="11" s="1"/>
  <c r="G37" i="1"/>
  <c r="G38" i="1" s="1"/>
  <c r="H14" i="11" s="1"/>
  <c r="F37" i="1"/>
  <c r="F38" i="1" s="1"/>
  <c r="G14" i="11" s="1"/>
  <c r="E37" i="1"/>
  <c r="E38" i="1" s="1"/>
  <c r="F14" i="11" s="1"/>
  <c r="D37" i="1"/>
  <c r="D38" i="1" s="1"/>
  <c r="E14" i="11" s="1"/>
  <c r="C37" i="1"/>
  <c r="C38" i="1" s="1"/>
  <c r="D14" i="11" s="1"/>
  <c r="B37" i="1"/>
  <c r="B38" i="1" s="1"/>
  <c r="C14" i="11" s="1"/>
  <c r="M32" i="1"/>
  <c r="M33" i="1" s="1"/>
  <c r="L32" i="1"/>
  <c r="L33" i="1" s="1"/>
  <c r="K32" i="1"/>
  <c r="K33" i="1" s="1"/>
  <c r="J32" i="1"/>
  <c r="J33" i="1" s="1"/>
  <c r="I32" i="1"/>
  <c r="I33" i="1" s="1"/>
  <c r="H32" i="1"/>
  <c r="H33" i="1" s="1"/>
  <c r="G32" i="1"/>
  <c r="G33" i="1" s="1"/>
  <c r="F32" i="1"/>
  <c r="F33" i="1" s="1"/>
  <c r="E32" i="1"/>
  <c r="E33" i="1" s="1"/>
  <c r="D32" i="1"/>
  <c r="D33" i="1" s="1"/>
  <c r="C32" i="1"/>
  <c r="C33" i="1" s="1"/>
  <c r="B32" i="1"/>
  <c r="B33" i="1" s="1"/>
  <c r="M24" i="1"/>
  <c r="M25" i="1" s="1"/>
  <c r="L24" i="1"/>
  <c r="L25" i="1" s="1"/>
  <c r="K24" i="1"/>
  <c r="K25" i="1" s="1"/>
  <c r="K9" i="9" s="1"/>
  <c r="J24" i="1"/>
  <c r="J25" i="1" s="1"/>
  <c r="J9" i="9" s="1"/>
  <c r="I24" i="1"/>
  <c r="I25" i="1" s="1"/>
  <c r="H24" i="1"/>
  <c r="H25" i="1" s="1"/>
  <c r="G24" i="1"/>
  <c r="G25" i="1" s="1"/>
  <c r="F24" i="1"/>
  <c r="F25" i="1" s="1"/>
  <c r="E24" i="1"/>
  <c r="E25" i="1" s="1"/>
  <c r="D24" i="1"/>
  <c r="D25" i="1" s="1"/>
  <c r="C24" i="1"/>
  <c r="C25" i="1" s="1"/>
  <c r="B24" i="1"/>
  <c r="B25" i="1" s="1"/>
  <c r="M6" i="1"/>
  <c r="M7" i="1" s="1"/>
  <c r="M9" i="1" s="1"/>
  <c r="M5" i="9" s="1"/>
  <c r="L6" i="1"/>
  <c r="L7" i="1" s="1"/>
  <c r="L9" i="1" s="1"/>
  <c r="L5" i="9" s="1"/>
  <c r="L8" i="9" s="1"/>
  <c r="K6" i="1"/>
  <c r="K7" i="1" s="1"/>
  <c r="K9" i="1" s="1"/>
  <c r="K5" i="9" s="1"/>
  <c r="J6" i="1"/>
  <c r="J7" i="1" s="1"/>
  <c r="J9" i="1" s="1"/>
  <c r="J5" i="9" s="1"/>
  <c r="I6" i="1"/>
  <c r="I7" i="1" s="1"/>
  <c r="I9" i="1" s="1"/>
  <c r="I5" i="9" s="1"/>
  <c r="H6" i="1"/>
  <c r="H7" i="1" s="1"/>
  <c r="H9" i="1" s="1"/>
  <c r="H5" i="9" s="1"/>
  <c r="G6" i="1"/>
  <c r="G7" i="1" s="1"/>
  <c r="G9" i="1" s="1"/>
  <c r="G5" i="9" s="1"/>
  <c r="F6" i="1"/>
  <c r="F7" i="1" s="1"/>
  <c r="F9" i="1" s="1"/>
  <c r="F5" i="9" s="1"/>
  <c r="E6" i="1"/>
  <c r="E7" i="1" s="1"/>
  <c r="E9" i="1" s="1"/>
  <c r="E5" i="9" s="1"/>
  <c r="D6" i="1"/>
  <c r="D7" i="1" s="1"/>
  <c r="D9" i="1" s="1"/>
  <c r="D5" i="9" s="1"/>
  <c r="C6" i="1"/>
  <c r="C7" i="1" s="1"/>
  <c r="C9" i="1" s="1"/>
  <c r="C5" i="9" s="1"/>
  <c r="B6" i="1"/>
  <c r="B7" i="1" s="1"/>
  <c r="B9" i="1" s="1"/>
  <c r="B5" i="9" s="1"/>
  <c r="M8" i="10" l="1"/>
  <c r="B8" i="10"/>
  <c r="O5" i="10"/>
  <c r="P5" i="10" s="1"/>
  <c r="O29" i="10"/>
  <c r="P29" i="10" s="1"/>
  <c r="O30" i="10"/>
  <c r="P30" i="10" s="1"/>
  <c r="O32" i="10"/>
  <c r="P32" i="10" s="1"/>
  <c r="O40" i="10"/>
  <c r="P40" i="10" s="1"/>
  <c r="B61" i="10"/>
  <c r="O21" i="10"/>
  <c r="P21" i="10" s="1"/>
  <c r="O6" i="10"/>
  <c r="P6" i="10" s="1"/>
  <c r="C8" i="10"/>
  <c r="D8" i="10"/>
  <c r="O7" i="10"/>
  <c r="P7" i="10" s="1"/>
  <c r="O34" i="10"/>
  <c r="P34" i="10" s="1"/>
  <c r="O23" i="9"/>
  <c r="P23" i="9" s="1"/>
  <c r="C18" i="12"/>
  <c r="U38" i="6"/>
  <c r="U54" i="6"/>
  <c r="U71" i="6"/>
  <c r="U126" i="6"/>
  <c r="U142" i="6"/>
  <c r="V167" i="6"/>
  <c r="V186" i="6"/>
  <c r="M8" i="9"/>
  <c r="N13" i="11" s="1"/>
  <c r="N15" i="11" s="1"/>
  <c r="N29" i="11" s="1"/>
  <c r="N30" i="11" s="1"/>
  <c r="L8" i="10"/>
  <c r="C18" i="11"/>
  <c r="K8" i="10"/>
  <c r="J8" i="9"/>
  <c r="I8" i="9"/>
  <c r="H8" i="10"/>
  <c r="G8" i="10"/>
  <c r="G8" i="9"/>
  <c r="H8" i="9"/>
  <c r="I13" i="11" s="1"/>
  <c r="I15" i="11" s="1"/>
  <c r="J8" i="10"/>
  <c r="K13" i="12" s="1"/>
  <c r="I8" i="10"/>
  <c r="J13" i="12" s="1"/>
  <c r="B8" i="9"/>
  <c r="C8" i="9"/>
  <c r="D13" i="11" s="1"/>
  <c r="D15" i="11" s="1"/>
  <c r="F8" i="9"/>
  <c r="E8" i="10"/>
  <c r="E35" i="10" s="1"/>
  <c r="E8" i="9"/>
  <c r="D8" i="9"/>
  <c r="E13" i="11" s="1"/>
  <c r="E15" i="11" s="1"/>
  <c r="K8" i="9"/>
  <c r="L13" i="11" s="1"/>
  <c r="L15" i="11" s="1"/>
  <c r="J22" i="6"/>
  <c r="J38" i="6"/>
  <c r="J54" i="6"/>
  <c r="J71" i="6"/>
  <c r="J126" i="6"/>
  <c r="J142" i="6"/>
  <c r="J167" i="6"/>
  <c r="J186" i="6"/>
  <c r="J197" i="6" s="1"/>
  <c r="C197" i="6"/>
  <c r="J89" i="6"/>
  <c r="J107" i="6"/>
  <c r="J117" i="6"/>
  <c r="J14" i="6"/>
  <c r="J30" i="6"/>
  <c r="J46" i="6"/>
  <c r="J63" i="6"/>
  <c r="J80" i="6"/>
  <c r="J98" i="6"/>
  <c r="F8" i="10"/>
  <c r="G13" i="12" s="1"/>
  <c r="U22" i="6"/>
  <c r="U89" i="6"/>
  <c r="U107" i="6"/>
  <c r="U15" i="6"/>
  <c r="U30" i="6"/>
  <c r="U46" i="6"/>
  <c r="U63" i="6"/>
  <c r="U80" i="6"/>
  <c r="U98" i="6"/>
  <c r="B129" i="9"/>
  <c r="C13" i="11"/>
  <c r="C15" i="11" s="1"/>
  <c r="B43" i="9"/>
  <c r="E9" i="9"/>
  <c r="E27" i="1"/>
  <c r="E13" i="12"/>
  <c r="D35" i="10"/>
  <c r="H9" i="10"/>
  <c r="H27" i="2"/>
  <c r="C13" i="12"/>
  <c r="C15" i="12" s="1"/>
  <c r="B35" i="10"/>
  <c r="J35" i="10"/>
  <c r="B9" i="10"/>
  <c r="B27" i="2"/>
  <c r="F9" i="10"/>
  <c r="F27" i="2"/>
  <c r="G14" i="12"/>
  <c r="F40" i="2"/>
  <c r="K14" i="12"/>
  <c r="J40" i="2"/>
  <c r="K13" i="11"/>
  <c r="K15" i="11" s="1"/>
  <c r="J10" i="9"/>
  <c r="J32" i="9" s="1"/>
  <c r="I13" i="12"/>
  <c r="H35" i="10"/>
  <c r="M13" i="11"/>
  <c r="M15" i="11" s="1"/>
  <c r="L43" i="9"/>
  <c r="L10" i="9"/>
  <c r="L32" i="9" s="1"/>
  <c r="C9" i="9"/>
  <c r="C27" i="1"/>
  <c r="G9" i="9"/>
  <c r="G27" i="1"/>
  <c r="F13" i="11"/>
  <c r="F15" i="11" s="1"/>
  <c r="E43" i="9"/>
  <c r="J13" i="11"/>
  <c r="J15" i="11" s="1"/>
  <c r="I43" i="9"/>
  <c r="D9" i="9"/>
  <c r="D27" i="1"/>
  <c r="H9" i="9"/>
  <c r="H27" i="1"/>
  <c r="D13" i="12"/>
  <c r="C35" i="10"/>
  <c r="H13" i="12"/>
  <c r="G35" i="10"/>
  <c r="L13" i="12"/>
  <c r="K35" i="10"/>
  <c r="K10" i="10"/>
  <c r="K24" i="10" s="1"/>
  <c r="C9" i="10"/>
  <c r="C10" i="10" s="1"/>
  <c r="C24" i="10" s="1"/>
  <c r="C27" i="2"/>
  <c r="G9" i="10"/>
  <c r="G10" i="10" s="1"/>
  <c r="G24" i="10" s="1"/>
  <c r="G27" i="2"/>
  <c r="D14" i="12"/>
  <c r="C40" i="2"/>
  <c r="H14" i="12"/>
  <c r="G40" i="2"/>
  <c r="L14" i="12"/>
  <c r="K40" i="2"/>
  <c r="D9" i="10"/>
  <c r="D10" i="10" s="1"/>
  <c r="D24" i="10" s="1"/>
  <c r="D27" i="2"/>
  <c r="E14" i="12"/>
  <c r="D40" i="2"/>
  <c r="M14" i="12"/>
  <c r="L40" i="2"/>
  <c r="G13" i="11"/>
  <c r="G15" i="11" s="1"/>
  <c r="F43" i="9"/>
  <c r="I9" i="9"/>
  <c r="I10" i="9" s="1"/>
  <c r="I32" i="9" s="1"/>
  <c r="I27" i="1"/>
  <c r="M13" i="12"/>
  <c r="L35" i="10"/>
  <c r="L10" i="10"/>
  <c r="L24" i="10" s="1"/>
  <c r="I14" i="12"/>
  <c r="H40" i="2"/>
  <c r="C43" i="9"/>
  <c r="H13" i="11"/>
  <c r="H15" i="11" s="1"/>
  <c r="G43" i="9"/>
  <c r="K43" i="9"/>
  <c r="B27" i="1"/>
  <c r="B9" i="9"/>
  <c r="B10" i="9" s="1"/>
  <c r="B32" i="9" s="1"/>
  <c r="F9" i="9"/>
  <c r="F10" i="9" s="1"/>
  <c r="F32" i="9" s="1"/>
  <c r="F27" i="1"/>
  <c r="N13" i="12"/>
  <c r="M10" i="10"/>
  <c r="M24" i="10" s="1"/>
  <c r="E9" i="10"/>
  <c r="E27" i="2"/>
  <c r="I9" i="10"/>
  <c r="I27" i="2"/>
  <c r="F14" i="12"/>
  <c r="E40" i="2"/>
  <c r="J14" i="12"/>
  <c r="I40" i="2"/>
  <c r="N14" i="12"/>
  <c r="M40" i="2"/>
  <c r="C161" i="4"/>
  <c r="G161" i="4"/>
  <c r="K161" i="4"/>
  <c r="C160" i="5"/>
  <c r="G160" i="5"/>
  <c r="K160" i="5"/>
  <c r="U117" i="6"/>
  <c r="U134" i="6"/>
  <c r="U152" i="6"/>
  <c r="J177" i="6"/>
  <c r="M43" i="9"/>
  <c r="H43" i="9"/>
  <c r="D161" i="4"/>
  <c r="H161" i="4"/>
  <c r="L161" i="4"/>
  <c r="D160" i="5"/>
  <c r="H160" i="5"/>
  <c r="L160" i="5"/>
  <c r="J134" i="6"/>
  <c r="J152" i="6"/>
  <c r="V176" i="6"/>
  <c r="E161" i="4"/>
  <c r="I161" i="4"/>
  <c r="M161" i="4"/>
  <c r="I35" i="10"/>
  <c r="M35" i="10"/>
  <c r="E160" i="5"/>
  <c r="I160" i="5"/>
  <c r="M160" i="5"/>
  <c r="J43" i="9"/>
  <c r="B161" i="4"/>
  <c r="F161" i="4"/>
  <c r="J161" i="4"/>
  <c r="B160" i="5"/>
  <c r="F160" i="5"/>
  <c r="J160" i="5"/>
  <c r="J61" i="10"/>
  <c r="C17" i="12"/>
  <c r="C17" i="11"/>
  <c r="F13" i="12" l="1"/>
  <c r="B10" i="10"/>
  <c r="O9" i="10"/>
  <c r="P9" i="10" s="1"/>
  <c r="O8" i="10"/>
  <c r="P8" i="10" s="1"/>
  <c r="O35" i="10"/>
  <c r="P35" i="10" s="1"/>
  <c r="O15" i="11"/>
  <c r="U109" i="6"/>
  <c r="G10" i="9"/>
  <c r="G32" i="9" s="1"/>
  <c r="M10" i="9"/>
  <c r="M32" i="9" s="1"/>
  <c r="M45" i="9" s="1"/>
  <c r="M51" i="9" s="1"/>
  <c r="C10" i="9"/>
  <c r="C32" i="9" s="1"/>
  <c r="C45" i="9" s="1"/>
  <c r="C51" i="9" s="1"/>
  <c r="J10" i="10"/>
  <c r="J24" i="10" s="1"/>
  <c r="J37" i="10" s="1"/>
  <c r="J41" i="10" s="1"/>
  <c r="H10" i="10"/>
  <c r="H24" i="10" s="1"/>
  <c r="H37" i="10" s="1"/>
  <c r="H41" i="10" s="1"/>
  <c r="I10" i="10"/>
  <c r="I24" i="10" s="1"/>
  <c r="I37" i="10" s="1"/>
  <c r="I41" i="10" s="1"/>
  <c r="J7" i="12" s="1"/>
  <c r="J8" i="12" s="1"/>
  <c r="H10" i="9"/>
  <c r="H32" i="9" s="1"/>
  <c r="H45" i="9" s="1"/>
  <c r="H51" i="9" s="1"/>
  <c r="K10" i="9"/>
  <c r="K32" i="9" s="1"/>
  <c r="K45" i="9" s="1"/>
  <c r="K51" i="9" s="1"/>
  <c r="P16" i="11"/>
  <c r="E10" i="10"/>
  <c r="E24" i="10" s="1"/>
  <c r="E37" i="10" s="1"/>
  <c r="E41" i="10" s="1"/>
  <c r="F35" i="10"/>
  <c r="E10" i="9"/>
  <c r="E32" i="9" s="1"/>
  <c r="E45" i="9" s="1"/>
  <c r="E51" i="9" s="1"/>
  <c r="D43" i="9"/>
  <c r="D10" i="9"/>
  <c r="D32" i="9" s="1"/>
  <c r="O32" i="9" s="1"/>
  <c r="P32" i="9" s="1"/>
  <c r="F10" i="10"/>
  <c r="F24" i="10" s="1"/>
  <c r="C37" i="10"/>
  <c r="C41" i="10" s="1"/>
  <c r="D7" i="12" s="1"/>
  <c r="D8" i="12" s="1"/>
  <c r="G15" i="12"/>
  <c r="H18" i="12" s="1"/>
  <c r="K37" i="10"/>
  <c r="K41" i="10" s="1"/>
  <c r="K43" i="10" s="1"/>
  <c r="D37" i="10"/>
  <c r="D41" i="10" s="1"/>
  <c r="D42" i="10" s="1"/>
  <c r="I45" i="9"/>
  <c r="I51" i="9" s="1"/>
  <c r="J7" i="11" s="1"/>
  <c r="J8" i="11" s="1"/>
  <c r="B45" i="9"/>
  <c r="I41" i="2"/>
  <c r="I42" i="2" s="1"/>
  <c r="F15" i="12"/>
  <c r="L37" i="10"/>
  <c r="L41" i="10" s="1"/>
  <c r="J15" i="12"/>
  <c r="E18" i="11"/>
  <c r="E17" i="11"/>
  <c r="D29" i="11"/>
  <c r="D30" i="11" s="1"/>
  <c r="F45" i="9"/>
  <c r="F51" i="9" s="1"/>
  <c r="H15" i="12"/>
  <c r="G18" i="11"/>
  <c r="G17" i="11"/>
  <c r="F29" i="11"/>
  <c r="F30" i="11" s="1"/>
  <c r="K29" i="11"/>
  <c r="K30" i="11" s="1"/>
  <c r="L18" i="11"/>
  <c r="L17" i="11"/>
  <c r="F41" i="2"/>
  <c r="F42" i="2" s="1"/>
  <c r="K15" i="12"/>
  <c r="M41" i="2"/>
  <c r="M42" i="2" s="1"/>
  <c r="E41" i="2"/>
  <c r="E42" i="2"/>
  <c r="N15" i="12"/>
  <c r="N29" i="12" s="1"/>
  <c r="N30" i="12" s="1"/>
  <c r="I18" i="11"/>
  <c r="I17" i="11"/>
  <c r="H29" i="11"/>
  <c r="H30" i="11" s="1"/>
  <c r="H41" i="2"/>
  <c r="H42" i="2" s="1"/>
  <c r="M15" i="12"/>
  <c r="D41" i="2"/>
  <c r="D42" i="2" s="1"/>
  <c r="K41" i="2"/>
  <c r="K42" i="2" s="1"/>
  <c r="C41" i="2"/>
  <c r="C42" i="2" s="1"/>
  <c r="L15" i="12"/>
  <c r="K18" i="11"/>
  <c r="K17" i="11"/>
  <c r="J29" i="11"/>
  <c r="J30" i="11" s="1"/>
  <c r="L45" i="9"/>
  <c r="L51" i="9" s="1"/>
  <c r="I15" i="12"/>
  <c r="J18" i="11"/>
  <c r="J17" i="11"/>
  <c r="I29" i="11"/>
  <c r="I30" i="11" s="1"/>
  <c r="M18" i="11"/>
  <c r="M17" i="11"/>
  <c r="L29" i="11"/>
  <c r="L30" i="11" s="1"/>
  <c r="G29" i="11"/>
  <c r="G30" i="11" s="1"/>
  <c r="H18" i="11"/>
  <c r="H17" i="11"/>
  <c r="G37" i="10"/>
  <c r="G41" i="10" s="1"/>
  <c r="F18" i="11"/>
  <c r="F17" i="11"/>
  <c r="E29" i="11"/>
  <c r="E30" i="11" s="1"/>
  <c r="J45" i="9"/>
  <c r="J51" i="9" s="1"/>
  <c r="J41" i="2"/>
  <c r="J42" i="2" s="1"/>
  <c r="D18" i="12"/>
  <c r="D17" i="12"/>
  <c r="C29" i="12"/>
  <c r="C30" i="12" s="1"/>
  <c r="E15" i="12"/>
  <c r="M37" i="10"/>
  <c r="M41" i="10" s="1"/>
  <c r="G45" i="9"/>
  <c r="G51" i="9" s="1"/>
  <c r="L41" i="2"/>
  <c r="L42" i="2" s="1"/>
  <c r="G41" i="2"/>
  <c r="G42" i="2" s="1"/>
  <c r="D15" i="12"/>
  <c r="N18" i="11"/>
  <c r="N17" i="11"/>
  <c r="M29" i="11"/>
  <c r="M30" i="11" s="1"/>
  <c r="H17" i="12"/>
  <c r="C29" i="11"/>
  <c r="C30" i="11" s="1"/>
  <c r="D18" i="11"/>
  <c r="D17" i="11"/>
  <c r="B24" i="10" l="1"/>
  <c r="O10" i="10"/>
  <c r="P10" i="10" s="1"/>
  <c r="O15" i="12"/>
  <c r="P16" i="12" s="1"/>
  <c r="B51" i="9"/>
  <c r="D45" i="9"/>
  <c r="D51" i="9" s="1"/>
  <c r="E7" i="11" s="1"/>
  <c r="E8" i="11" s="1"/>
  <c r="I43" i="10"/>
  <c r="I53" i="9"/>
  <c r="I52" i="9"/>
  <c r="I42" i="10"/>
  <c r="G29" i="12"/>
  <c r="G30" i="12" s="1"/>
  <c r="F37" i="10"/>
  <c r="F41" i="10" s="1"/>
  <c r="G7" i="12" s="1"/>
  <c r="G8" i="12" s="1"/>
  <c r="D43" i="10"/>
  <c r="D45" i="10" s="1"/>
  <c r="C43" i="10"/>
  <c r="K42" i="10"/>
  <c r="K45" i="10" s="1"/>
  <c r="E7" i="12"/>
  <c r="E8" i="12" s="1"/>
  <c r="L7" i="12"/>
  <c r="L8" i="12" s="1"/>
  <c r="C42" i="10"/>
  <c r="C7" i="11"/>
  <c r="C8" i="11" s="1"/>
  <c r="B52" i="9"/>
  <c r="K7" i="11"/>
  <c r="K8" i="11" s="1"/>
  <c r="J53" i="9"/>
  <c r="J52" i="9"/>
  <c r="L43" i="10"/>
  <c r="L42" i="10"/>
  <c r="M7" i="12"/>
  <c r="M8" i="12" s="1"/>
  <c r="I7" i="11"/>
  <c r="I8" i="11" s="1"/>
  <c r="H53" i="9"/>
  <c r="H52" i="9"/>
  <c r="G7" i="11"/>
  <c r="G8" i="11" s="1"/>
  <c r="F53" i="9"/>
  <c r="F52" i="9"/>
  <c r="L7" i="11"/>
  <c r="L8" i="11" s="1"/>
  <c r="K53" i="9"/>
  <c r="K52" i="9"/>
  <c r="M7" i="11"/>
  <c r="M8" i="11" s="1"/>
  <c r="L53" i="9"/>
  <c r="L52" i="9"/>
  <c r="N7" i="11"/>
  <c r="N8" i="11" s="1"/>
  <c r="M53" i="9"/>
  <c r="M52" i="9"/>
  <c r="I7" i="12"/>
  <c r="I8" i="12" s="1"/>
  <c r="E18" i="12"/>
  <c r="E17" i="12"/>
  <c r="D29" i="12"/>
  <c r="D30" i="12" s="1"/>
  <c r="H7" i="11"/>
  <c r="H8" i="11" s="1"/>
  <c r="G53" i="9"/>
  <c r="G52" i="9"/>
  <c r="J18" i="12"/>
  <c r="J17" i="12"/>
  <c r="I29" i="12"/>
  <c r="I30" i="12" s="1"/>
  <c r="N18" i="12"/>
  <c r="N17" i="12"/>
  <c r="M29" i="12"/>
  <c r="M30" i="12" s="1"/>
  <c r="L18" i="12"/>
  <c r="L17" i="12"/>
  <c r="K29" i="12"/>
  <c r="K30" i="12" s="1"/>
  <c r="J29" i="12"/>
  <c r="J30" i="12" s="1"/>
  <c r="K18" i="12"/>
  <c r="K17" i="12"/>
  <c r="F7" i="11"/>
  <c r="F8" i="11" s="1"/>
  <c r="E53" i="9"/>
  <c r="E52" i="9"/>
  <c r="D7" i="11"/>
  <c r="D8" i="11" s="1"/>
  <c r="C53" i="9"/>
  <c r="C52" i="9"/>
  <c r="M43" i="10"/>
  <c r="M42" i="10"/>
  <c r="N7" i="12"/>
  <c r="N8" i="12" s="1"/>
  <c r="M18" i="12"/>
  <c r="M17" i="12"/>
  <c r="L29" i="12"/>
  <c r="L30" i="12" s="1"/>
  <c r="F18" i="12"/>
  <c r="F17" i="12"/>
  <c r="E29" i="12"/>
  <c r="E30" i="12" s="1"/>
  <c r="K7" i="12"/>
  <c r="K8" i="12" s="1"/>
  <c r="J43" i="10"/>
  <c r="J42" i="10"/>
  <c r="G43" i="10"/>
  <c r="G42" i="10"/>
  <c r="H7" i="12"/>
  <c r="H8" i="12" s="1"/>
  <c r="I18" i="12"/>
  <c r="I17" i="12"/>
  <c r="H29" i="12"/>
  <c r="H30" i="12" s="1"/>
  <c r="F29" i="12"/>
  <c r="F30" i="12" s="1"/>
  <c r="G18" i="12"/>
  <c r="G17" i="12"/>
  <c r="E43" i="10"/>
  <c r="E42" i="10"/>
  <c r="F7" i="12"/>
  <c r="F8" i="12" s="1"/>
  <c r="C45" i="10" l="1"/>
  <c r="I45" i="10"/>
  <c r="O24" i="10"/>
  <c r="P24" i="10" s="1"/>
  <c r="B37" i="10"/>
  <c r="D53" i="9"/>
  <c r="D52" i="9"/>
  <c r="O52" i="9" s="1"/>
  <c r="P52" i="9" s="1"/>
  <c r="O45" i="9"/>
  <c r="P45" i="9" s="1"/>
  <c r="B53" i="9"/>
  <c r="O51" i="9"/>
  <c r="P51" i="9" s="1"/>
  <c r="I55" i="9"/>
  <c r="G55" i="9"/>
  <c r="F42" i="10"/>
  <c r="F43" i="10"/>
  <c r="F55" i="9"/>
  <c r="K55" i="9"/>
  <c r="E55" i="9"/>
  <c r="J55" i="9"/>
  <c r="G45" i="10"/>
  <c r="L45" i="10"/>
  <c r="H45" i="10"/>
  <c r="E45" i="10"/>
  <c r="M45" i="10"/>
  <c r="J45" i="10"/>
  <c r="C55" i="9"/>
  <c r="M55" i="9"/>
  <c r="L55" i="9"/>
  <c r="H55" i="9"/>
  <c r="B41" i="10" l="1"/>
  <c r="O37" i="10"/>
  <c r="P37" i="10" s="1"/>
  <c r="D55" i="9"/>
  <c r="O53" i="9"/>
  <c r="P53" i="9" s="1"/>
  <c r="B55" i="9"/>
  <c r="O55" i="9" s="1"/>
  <c r="P55" i="9" s="1"/>
  <c r="F45" i="10"/>
  <c r="O41" i="10" l="1"/>
  <c r="P41" i="10" s="1"/>
  <c r="B43" i="10"/>
  <c r="O43" i="10" s="1"/>
  <c r="P43" i="10" s="1"/>
  <c r="Q43" i="10" s="1"/>
  <c r="B42" i="10"/>
  <c r="O42" i="10" s="1"/>
  <c r="P42" i="10" s="1"/>
  <c r="Q42" i="10" s="1"/>
  <c r="C7" i="12"/>
  <c r="C8" i="12" s="1"/>
  <c r="B45" i="10"/>
  <c r="O45" i="10" s="1"/>
  <c r="P45" i="10" s="1"/>
  <c r="Q45"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D230" authorId="0" shapeId="0" xr:uid="{A4530EFB-8B47-4280-87A0-08FB3B7DD679}">
      <text>
        <r>
          <rPr>
            <b/>
            <sz val="9"/>
            <color indexed="81"/>
            <rFont val="Tahoma"/>
            <family val="2"/>
          </rPr>
          <t>Jaely:</t>
        </r>
        <r>
          <rPr>
            <sz val="9"/>
            <color indexed="81"/>
            <rFont val="Tahoma"/>
            <family val="2"/>
          </rPr>
          <t xml:space="preserve">
$8400 SOBRE FREELEX RAFA
$7900 CAJA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Jaely</author>
    <author>Auxiliar</author>
  </authors>
  <commentList>
    <comment ref="K49" authorId="0" shapeId="0" xr:uid="{4D74FF95-6BBD-464D-857F-A5EAEAE3BCA8}">
      <text>
        <r>
          <rPr>
            <b/>
            <sz val="9"/>
            <color indexed="81"/>
            <rFont val="Tahoma"/>
            <family val="2"/>
          </rPr>
          <t>Jaely:</t>
        </r>
        <r>
          <rPr>
            <sz val="9"/>
            <color indexed="81"/>
            <rFont val="Tahoma"/>
            <family val="2"/>
          </rPr>
          <t xml:space="preserve">
pozo</t>
        </r>
      </text>
    </comment>
    <comment ref="E145" authorId="1" shapeId="0" xr:uid="{738133D2-3AB2-4B3F-B40B-8B48240C9423}">
      <text>
        <r>
          <rPr>
            <b/>
            <sz val="9"/>
            <color indexed="81"/>
            <rFont val="Tahoma"/>
            <family val="2"/>
          </rPr>
          <t>Jaely:</t>
        </r>
        <r>
          <rPr>
            <sz val="9"/>
            <color indexed="81"/>
            <rFont val="Tahoma"/>
            <family val="2"/>
          </rPr>
          <t xml:space="preserve">
se cargo hasta el 2 de mayo 23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Auxiliar</author>
    <author>DIRAC</author>
  </authors>
  <commentList>
    <comment ref="B15" authorId="0" shapeId="0" xr:uid="{1466EA8A-0DFB-49CE-96D1-049F92DAADD8}">
      <text>
        <r>
          <rPr>
            <b/>
            <sz val="9"/>
            <color indexed="81"/>
            <rFont val="Tahoma"/>
            <family val="2"/>
          </rPr>
          <t>Auxiliar:</t>
        </r>
        <r>
          <rPr>
            <sz val="9"/>
            <color indexed="81"/>
            <rFont val="Tahoma"/>
            <family val="2"/>
          </rPr>
          <t xml:space="preserve">
alberto vazquez $20,000</t>
        </r>
      </text>
    </comment>
    <comment ref="C15" authorId="0" shapeId="0" xr:uid="{E634AC8C-70CA-4054-BBE6-36B3ECC56C52}">
      <text>
        <r>
          <rPr>
            <b/>
            <sz val="9"/>
            <color indexed="81"/>
            <rFont val="Tahoma"/>
            <family val="2"/>
          </rPr>
          <t>Auxiliar:</t>
        </r>
        <r>
          <rPr>
            <sz val="9"/>
            <color indexed="81"/>
            <rFont val="Tahoma"/>
            <family val="2"/>
          </rPr>
          <t xml:space="preserve">
armando gomez $5000
julio flores $4000</t>
        </r>
      </text>
    </comment>
    <comment ref="M62" authorId="1" shapeId="0" xr:uid="{97ADBC4B-60DC-4C2A-B8B5-15EAC41C8731}">
      <text>
        <r>
          <rPr>
            <b/>
            <sz val="9"/>
            <color indexed="81"/>
            <rFont val="Tahoma"/>
            <family val="2"/>
          </rPr>
          <t>DIRAC:</t>
        </r>
        <r>
          <rPr>
            <sz val="9"/>
            <color indexed="81"/>
            <rFont val="Tahoma"/>
            <family val="2"/>
          </rPr>
          <t xml:space="preserve">
50% pavos navidad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Jaely Caballero</author>
  </authors>
  <commentList>
    <comment ref="J197" authorId="0" shapeId="0" xr:uid="{5AF5FFC0-EE54-4291-AE63-F5BBB88B79B7}">
      <text>
        <r>
          <rPr>
            <b/>
            <sz val="9"/>
            <color indexed="81"/>
            <rFont val="Tahoma"/>
            <family val="2"/>
          </rPr>
          <t>Jaely Caballero:</t>
        </r>
        <r>
          <rPr>
            <sz val="9"/>
            <color indexed="81"/>
            <rFont val="Tahoma"/>
            <family val="2"/>
          </rPr>
          <t xml:space="preserve">
corte al 17 ene 23</t>
        </r>
      </text>
    </comment>
    <comment ref="I221" authorId="0" shapeId="0" xr:uid="{64BA1AE1-C597-47D8-A6C8-13F2DC4B0962}">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22" authorId="0" shapeId="0" xr:uid="{ECE8F651-7CEC-4D47-98C5-57F421CBE76B}">
      <text>
        <r>
          <rPr>
            <b/>
            <sz val="9"/>
            <color indexed="81"/>
            <rFont val="Tahoma"/>
            <family val="2"/>
          </rPr>
          <t>Jaely Caballero:
P.L:</t>
        </r>
        <r>
          <rPr>
            <sz val="9"/>
            <color indexed="81"/>
            <rFont val="Tahoma"/>
            <family val="2"/>
          </rPr>
          <t xml:space="preserve"> $2118 *.5217= $1208.26 + $550 casco= $1758.26 + IVA= Total x garantia: $1919.75 * 2 entregadas</t>
        </r>
      </text>
    </comment>
    <comment ref="I236" authorId="0" shapeId="0" xr:uid="{417BF338-DFF1-43B6-A3D0-43A931570AD9}">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37" authorId="0" shapeId="0" xr:uid="{D47A509C-2F09-4C84-9CD9-0E0E28C1CF4B}">
      <text>
        <r>
          <rPr>
            <b/>
            <sz val="9"/>
            <color indexed="81"/>
            <rFont val="Tahoma"/>
            <family val="2"/>
          </rPr>
          <t>Jaely Caballero:
P.L:</t>
        </r>
        <r>
          <rPr>
            <sz val="9"/>
            <color indexed="81"/>
            <rFont val="Tahoma"/>
            <family val="2"/>
          </rPr>
          <t xml:space="preserve"> $2118 *.5217= $1208.26 + $550 casco= $1758.26 + IVA= Total x garantia: $1919.75 * 2 entregadas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NextClick</author>
    <author>Jaely</author>
  </authors>
  <commentList>
    <comment ref="A33" authorId="0" shapeId="0" xr:uid="{ACA537FA-9442-47C3-8A54-A510C1F89069}">
      <text>
        <r>
          <rPr>
            <b/>
            <sz val="9"/>
            <color indexed="81"/>
            <rFont val="Tahoma"/>
            <family val="2"/>
          </rPr>
          <t>NextClick:</t>
        </r>
        <r>
          <rPr>
            <sz val="9"/>
            <color indexed="81"/>
            <rFont val="Tahoma"/>
            <family val="2"/>
          </rPr>
          <t xml:space="preserve">
BASE BONO $4000 (apartir de mzo 22)
40% (LITROS 100% MX)
20% (100% IMPORTE LTS X 47.5)
40% (100% COBRANZA)</t>
        </r>
      </text>
    </comment>
    <comment ref="H35" authorId="1" shapeId="0" xr:uid="{26D75942-4A7D-444D-BE86-7CBAD03E824C}">
      <text>
        <r>
          <rPr>
            <b/>
            <sz val="9"/>
            <color indexed="81"/>
            <rFont val="Tahoma"/>
            <family val="2"/>
          </rPr>
          <t>Jaely:</t>
        </r>
        <r>
          <rPr>
            <sz val="9"/>
            <color indexed="81"/>
            <rFont val="Tahoma"/>
            <family val="2"/>
          </rPr>
          <t xml:space="preserve">
LIBERAR 50%
AUTORIZA RAFA CANTO</t>
        </r>
      </text>
    </comment>
    <comment ref="L36" authorId="1" shapeId="0" xr:uid="{4C949412-B89C-4B55-984E-2B83B3DFC1BB}">
      <text>
        <r>
          <rPr>
            <b/>
            <sz val="9"/>
            <color indexed="81"/>
            <rFont val="Tahoma"/>
            <family val="2"/>
          </rPr>
          <t>Jaely:</t>
        </r>
        <r>
          <rPr>
            <sz val="9"/>
            <color indexed="81"/>
            <rFont val="Tahoma"/>
            <family val="2"/>
          </rPr>
          <t xml:space="preserve">
se autoriza el pago de la cobranza recuperada del mes de sept
</t>
        </r>
      </text>
    </comment>
    <comment ref="A37" authorId="0" shapeId="0" xr:uid="{8A491C91-E080-4933-9F45-CF245D4EBF9D}">
      <text>
        <r>
          <rPr>
            <b/>
            <sz val="9"/>
            <color indexed="81"/>
            <rFont val="Tahoma"/>
            <family val="2"/>
          </rPr>
          <t>NextClick:</t>
        </r>
        <r>
          <rPr>
            <sz val="9"/>
            <color indexed="81"/>
            <rFont val="Tahoma"/>
            <family val="2"/>
          </rPr>
          <t xml:space="preserve">
BONO BASE $3500
50% ( LTS 100% MX)
50% (COBRANZA)</t>
        </r>
      </text>
    </comment>
    <comment ref="H39" authorId="1" shapeId="0" xr:uid="{41A99D94-1D2B-47C9-8647-B8B383A3C9AD}">
      <text>
        <r>
          <rPr>
            <b/>
            <sz val="9"/>
            <color indexed="81"/>
            <rFont val="Tahoma"/>
            <family val="2"/>
          </rPr>
          <t>Jaely:</t>
        </r>
        <r>
          <rPr>
            <sz val="9"/>
            <color indexed="81"/>
            <rFont val="Tahoma"/>
            <family val="2"/>
          </rPr>
          <t xml:space="preserve">
LIBERAR 50%
AUTORIZA RAFA CANTO</t>
        </r>
      </text>
    </comment>
    <comment ref="L40" authorId="1" shapeId="0" xr:uid="{A662E21C-99EB-42F4-9DB8-1C304E069C1F}">
      <text>
        <r>
          <rPr>
            <b/>
            <sz val="9"/>
            <color indexed="81"/>
            <rFont val="Tahoma"/>
            <family val="2"/>
          </rPr>
          <t>Jaely:</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NextClick</author>
  </authors>
  <commentList>
    <comment ref="A33" authorId="0" shapeId="0" xr:uid="{38D33FF1-F43A-4352-9C7C-7C0CC249EA55}">
      <text>
        <r>
          <rPr>
            <b/>
            <sz val="9"/>
            <color indexed="81"/>
            <rFont val="Tahoma"/>
            <family val="2"/>
          </rPr>
          <t>NextClick:</t>
        </r>
        <r>
          <rPr>
            <sz val="9"/>
            <color indexed="81"/>
            <rFont val="Tahoma"/>
            <family val="2"/>
          </rPr>
          <t xml:space="preserve">
BASE BONO $5,500
50% (LITROS 100% MX)
50% (100% DE COBRANZA)</t>
        </r>
      </text>
    </comment>
  </commentList>
</comments>
</file>

<file path=xl/sharedStrings.xml><?xml version="1.0" encoding="utf-8"?>
<sst xmlns="http://schemas.openxmlformats.org/spreadsheetml/2006/main" count="33536" uniqueCount="9748">
  <si>
    <t>ACEITES Y LUBRICANTES DIRAC S.A DE C.V</t>
  </si>
  <si>
    <t>VENTAS MENSUALES (UTILIDAD) MERIDA 2023</t>
  </si>
  <si>
    <t>ENERO</t>
  </si>
  <si>
    <t>FEBRERO</t>
  </si>
  <si>
    <t>MARZO</t>
  </si>
  <si>
    <t>ABRIL</t>
  </si>
  <si>
    <t>MAYO</t>
  </si>
  <si>
    <t>JUNIO</t>
  </si>
  <si>
    <t>JULIO</t>
  </si>
  <si>
    <t>AGOSTO</t>
  </si>
  <si>
    <t>SEPTIEMBRE</t>
  </si>
  <si>
    <t>OCTUBRE</t>
  </si>
  <si>
    <t>NOVIEMBRE</t>
  </si>
  <si>
    <t>DICIEMBRE</t>
  </si>
  <si>
    <t>VENTAS</t>
  </si>
  <si>
    <t>IVA</t>
  </si>
  <si>
    <t>TOTAL</t>
  </si>
  <si>
    <t>BONIF E.S y PUB COMP</t>
  </si>
  <si>
    <t>TOTAL VTS</t>
  </si>
  <si>
    <t>DESCUENTOS S/VTA</t>
  </si>
  <si>
    <t>DEVOLUCIONES S/VTA</t>
  </si>
  <si>
    <t>COSTO DE VENTA (INFORMATIVO)</t>
  </si>
  <si>
    <t>INV. INCIAL</t>
  </si>
  <si>
    <t>MÁS COMPRAS</t>
  </si>
  <si>
    <t>MENOS INV FINAL</t>
  </si>
  <si>
    <t>COSTO DE VENTA</t>
  </si>
  <si>
    <t>Vs</t>
  </si>
  <si>
    <t xml:space="preserve">C.V </t>
  </si>
  <si>
    <t>DIFERENCIA</t>
  </si>
  <si>
    <t>FILTROS/ ARTLUX/ LTH/LLANTAS / FREELEX</t>
  </si>
  <si>
    <t>UTILIDAD</t>
  </si>
  <si>
    <t>VENTAS DONALDSON/AXPRO/LLANTAS</t>
  </si>
  <si>
    <t xml:space="preserve">TOTAL VTS </t>
  </si>
  <si>
    <t>dif con despacho</t>
  </si>
  <si>
    <t>cto de vts merida filtro</t>
  </si>
  <si>
    <t>Total</t>
  </si>
  <si>
    <t>VENTAS MENSUALES (UTILIDAD) CAMPECHE 2023</t>
  </si>
  <si>
    <t>NOTA CRÉD.</t>
  </si>
  <si>
    <t>C.V DISTCLOUD</t>
  </si>
  <si>
    <t>FILTROS/ ARTLUX/ LTH</t>
  </si>
  <si>
    <t>VENTAS DONALDSON/AXPRO/LTH</t>
  </si>
  <si>
    <t>Cto de vts filtros campeche</t>
  </si>
  <si>
    <t xml:space="preserve"> </t>
  </si>
  <si>
    <t>GASTOS EN EFECTIVO ENERO 2023</t>
  </si>
  <si>
    <t>FECHA</t>
  </si>
  <si>
    <t>CONCEPTO</t>
  </si>
  <si>
    <t>CANTIDAD</t>
  </si>
  <si>
    <t>ENTREGUE</t>
  </si>
  <si>
    <t>GASTOS DE OPERACION</t>
  </si>
  <si>
    <t>2023</t>
  </si>
  <si>
    <t>MERIDA</t>
  </si>
  <si>
    <t>EROGACIONES POR SUELDOS Y SALARIOS</t>
  </si>
  <si>
    <t xml:space="preserve">ENERO </t>
  </si>
  <si>
    <t>SERVICIOS PERSONALES</t>
  </si>
  <si>
    <t>Sueldos y salarios</t>
  </si>
  <si>
    <t>Bono de asistencia</t>
  </si>
  <si>
    <t>Bono de puntualidad</t>
  </si>
  <si>
    <t>Comisiones</t>
  </si>
  <si>
    <t>Despensa</t>
  </si>
  <si>
    <t>Prima vacacional</t>
  </si>
  <si>
    <t>Aguinaldo</t>
  </si>
  <si>
    <t>Fondo de ahorro</t>
  </si>
  <si>
    <t>Bonificaciones</t>
  </si>
  <si>
    <t>Prima de antigüedad</t>
  </si>
  <si>
    <t>utilidad</t>
  </si>
  <si>
    <t>Seguro de vida empleados</t>
  </si>
  <si>
    <t>Descuentos infonavit</t>
  </si>
  <si>
    <t>Total nomina</t>
  </si>
  <si>
    <t>GASTOS DE SEGURIDAD SOCIAL</t>
  </si>
  <si>
    <t>Cuotas patronales IMSS</t>
  </si>
  <si>
    <t>Cuotas patronales RCV e INFONAVIT</t>
  </si>
  <si>
    <t>HONORARIOS Y SERVICIOS PROFESIONALES</t>
  </si>
  <si>
    <t>Honorarios Contables</t>
  </si>
  <si>
    <t>Honorarios juridicos</t>
  </si>
  <si>
    <t>Asesorias Externas</t>
  </si>
  <si>
    <t>Servicios de software y computo</t>
  </si>
  <si>
    <t>MATERIALES Y SUMINISTROS</t>
  </si>
  <si>
    <t>PAPELERIA Y UTILES</t>
  </si>
  <si>
    <t>Material de oficina</t>
  </si>
  <si>
    <t>Consumibles equipo de computo (tonners)</t>
  </si>
  <si>
    <t>COMBUSTIBLES</t>
  </si>
  <si>
    <t>Gasolina</t>
  </si>
  <si>
    <t>Gasolina Efectivo</t>
  </si>
  <si>
    <t>Gasolina petromayab mid -cun</t>
  </si>
  <si>
    <t>SEGURIDAD E HIGIENE</t>
  </si>
  <si>
    <t>Limpieza</t>
  </si>
  <si>
    <t>Insumos y herramientas</t>
  </si>
  <si>
    <t>SERVICIOS GENERALES</t>
  </si>
  <si>
    <t>SERVICIOS PARA OFICINA</t>
  </si>
  <si>
    <t>TELCEL</t>
  </si>
  <si>
    <t>Intalacion de camaras</t>
  </si>
  <si>
    <t>uniformes</t>
  </si>
  <si>
    <t>impresiones formatos</t>
  </si>
  <si>
    <t>Energia Electrica</t>
  </si>
  <si>
    <t>pavos navidad</t>
  </si>
  <si>
    <t>Insumos oficina</t>
  </si>
  <si>
    <t>Mob. y equipo de computo</t>
  </si>
  <si>
    <t>FLETES Y PAQUETERIA</t>
  </si>
  <si>
    <t>Fletes (QUIMICA)</t>
  </si>
  <si>
    <t>fletes clientes</t>
  </si>
  <si>
    <t>gtos varios (quimica)</t>
  </si>
  <si>
    <t>Gts operativos/TRASNPORTADORA DIRAC</t>
  </si>
  <si>
    <t>fletes y entregas</t>
  </si>
  <si>
    <t>comercializadora</t>
  </si>
  <si>
    <t>VIATICOS</t>
  </si>
  <si>
    <t>Alimentación</t>
  </si>
  <si>
    <t>Hospedaje</t>
  </si>
  <si>
    <t>Casetas</t>
  </si>
  <si>
    <t>Efectivo (comida-cursos)</t>
  </si>
  <si>
    <t>Gtos viaticos (transporte)</t>
  </si>
  <si>
    <t>anticipo de viaticos via transferencia</t>
  </si>
  <si>
    <t>RENTAS</t>
  </si>
  <si>
    <t>Arrendamiento local</t>
  </si>
  <si>
    <t>Arrendamiento Campeche</t>
  </si>
  <si>
    <t>Bodega Campeche</t>
  </si>
  <si>
    <t>IMPUESTOS Y DERECHOS</t>
  </si>
  <si>
    <t>Auditoria</t>
  </si>
  <si>
    <t>Impuesto predial</t>
  </si>
  <si>
    <t>2.5% S/N</t>
  </si>
  <si>
    <t>actualizaciones</t>
  </si>
  <si>
    <t>Impuestos federales</t>
  </si>
  <si>
    <t>MANTENIMIENTO</t>
  </si>
  <si>
    <t>Eq, de transporte</t>
  </si>
  <si>
    <t>Equipo de reparto</t>
  </si>
  <si>
    <t xml:space="preserve">Mobiliario y equipo </t>
  </si>
  <si>
    <t>mantenimiento de equipo transporte</t>
  </si>
  <si>
    <t>SEGUROS Y FIANZAS</t>
  </si>
  <si>
    <t>Seguros de vehículo</t>
  </si>
  <si>
    <t>Seguro Bodega</t>
  </si>
  <si>
    <t xml:space="preserve"> Gastos Medicos</t>
  </si>
  <si>
    <t>PUBLICIDAD</t>
  </si>
  <si>
    <t>PUBLICIDAD COOPERATIVA</t>
  </si>
  <si>
    <t>Fachada</t>
  </si>
  <si>
    <t>Exhibidores</t>
  </si>
  <si>
    <t>Eventos</t>
  </si>
  <si>
    <t>Edecanes</t>
  </si>
  <si>
    <t>Exclusividad y convenios</t>
  </si>
  <si>
    <t>Publicidad</t>
  </si>
  <si>
    <t>lavadores y gts promotoria</t>
  </si>
  <si>
    <t>Patrocinios</t>
  </si>
  <si>
    <t>Eq. Industria</t>
  </si>
  <si>
    <t>pub cooperativa el roble</t>
  </si>
  <si>
    <t>PUBLICIDAD INTERNA</t>
  </si>
  <si>
    <t>Mantenimiento Exhibidores</t>
  </si>
  <si>
    <t>rotulacion de vehiculos</t>
  </si>
  <si>
    <t>equipo industria</t>
  </si>
  <si>
    <t>Gts E.S</t>
  </si>
  <si>
    <t>Pza Z.A</t>
  </si>
  <si>
    <t>DEPRECIACION</t>
  </si>
  <si>
    <t>Mensualidades autos</t>
  </si>
  <si>
    <t>Nissan March</t>
  </si>
  <si>
    <t>Isuzu ELF 500</t>
  </si>
  <si>
    <t>GASTOS FINANCIEROS</t>
  </si>
  <si>
    <t>Intereses santander</t>
  </si>
  <si>
    <t>Intereses HSBC tarj de cred</t>
  </si>
  <si>
    <t>Comisiones bancarias Santander</t>
  </si>
  <si>
    <t>Comisiones bancarias HSBC</t>
  </si>
  <si>
    <t>Intereses Banregio</t>
  </si>
  <si>
    <t>intereses banorte credito 2022 No. 086273380</t>
  </si>
  <si>
    <t xml:space="preserve">seguro credito banorte 2022 </t>
  </si>
  <si>
    <t>Intereses Banorte No. 087317329</t>
  </si>
  <si>
    <t>Comisiones Banorte</t>
  </si>
  <si>
    <t xml:space="preserve">OTROS GASTOS </t>
  </si>
  <si>
    <t>Recargos</t>
  </si>
  <si>
    <t>Multas y actualización</t>
  </si>
  <si>
    <t>Gts varios (efectivo)</t>
  </si>
  <si>
    <t>Diferencias servilimpia (transferencia)</t>
  </si>
  <si>
    <t>traspasos (prestamo transportadora)</t>
  </si>
  <si>
    <t>CAMPECHE</t>
  </si>
  <si>
    <t>prestamo empleados</t>
  </si>
  <si>
    <t>Gratificaciones</t>
  </si>
  <si>
    <t>Servicios de actualización de software</t>
  </si>
  <si>
    <t>Impresos</t>
  </si>
  <si>
    <t>Consumibles equipo de computo</t>
  </si>
  <si>
    <t>Gasolina Megasur</t>
  </si>
  <si>
    <t>Gasolina Vales</t>
  </si>
  <si>
    <t>Telefono</t>
  </si>
  <si>
    <t>Equipos Telcel</t>
  </si>
  <si>
    <t>papeleria y utiles</t>
  </si>
  <si>
    <t>instalacion de camaras</t>
  </si>
  <si>
    <t>impresiones tarj presentancion</t>
  </si>
  <si>
    <t>Agua</t>
  </si>
  <si>
    <t>insumos oficina</t>
  </si>
  <si>
    <t>Fletes</t>
  </si>
  <si>
    <t>Mensajeria y Paqueteria</t>
  </si>
  <si>
    <t>Gruas</t>
  </si>
  <si>
    <t>Gts operativos/descargas/gral</t>
  </si>
  <si>
    <t>montacargas</t>
  </si>
  <si>
    <t>patin hidraulico (bodega)</t>
  </si>
  <si>
    <t>Efectivo</t>
  </si>
  <si>
    <t xml:space="preserve">Campeche </t>
  </si>
  <si>
    <t>Renta escarcega</t>
  </si>
  <si>
    <t>Impuesto sobre nómina</t>
  </si>
  <si>
    <t>Tenencia</t>
  </si>
  <si>
    <t>Permisos</t>
  </si>
  <si>
    <t>Edificio</t>
  </si>
  <si>
    <t>mtto de vehiculos</t>
  </si>
  <si>
    <t>Equipo de computo</t>
  </si>
  <si>
    <t xml:space="preserve">Publicidad </t>
  </si>
  <si>
    <t>Vales de Despensa</t>
  </si>
  <si>
    <t>Periodicos y Revistas</t>
  </si>
  <si>
    <t>rotulacion vehiculo E.S</t>
  </si>
  <si>
    <t>Promotoria camiones</t>
  </si>
  <si>
    <t>Pza/Eq Z.A</t>
  </si>
  <si>
    <t>Intereses HSBC credito 2022</t>
  </si>
  <si>
    <t>Perdida en venta de activo fijo</t>
  </si>
  <si>
    <t>Donativos</t>
  </si>
  <si>
    <t>Deducible seguro</t>
  </si>
  <si>
    <t>Penalización Gonher</t>
  </si>
  <si>
    <t>Comision cobranza</t>
  </si>
  <si>
    <t>Cuentas incobrables</t>
  </si>
  <si>
    <t>ESTIMACIONES FISCALES</t>
  </si>
  <si>
    <t>PTU Estimado</t>
  </si>
  <si>
    <t>ISR Estimado</t>
  </si>
  <si>
    <t>DEVOLUCION DE CASCOS EMTEC</t>
  </si>
  <si>
    <t>BONIFICACION</t>
  </si>
  <si>
    <t>No.</t>
  </si>
  <si>
    <t>NC EMTEC (DEV CASCOS)</t>
  </si>
  <si>
    <t>GPO 1</t>
  </si>
  <si>
    <t>GPO 2</t>
  </si>
  <si>
    <t>GPO 3</t>
  </si>
  <si>
    <t>GPO 4</t>
  </si>
  <si>
    <t>GPO 5</t>
  </si>
  <si>
    <t>GPO 6</t>
  </si>
  <si>
    <t>GPO 7</t>
  </si>
  <si>
    <t>mas IVA</t>
  </si>
  <si>
    <t>SE CONSIDERO EN EEFF FEB 22</t>
  </si>
  <si>
    <t>DEVOLUCION DE CASCOS OMEGA</t>
  </si>
  <si>
    <t>BONIFICACION DIRAC</t>
  </si>
  <si>
    <t>NC OMEGA (DEV CASCOS)</t>
  </si>
  <si>
    <t>CASCO NS40</t>
  </si>
  <si>
    <t>CASCO CHICO</t>
  </si>
  <si>
    <t>INTERMEDIO</t>
  </si>
  <si>
    <t>MEDIANO</t>
  </si>
  <si>
    <t>CASCO 31</t>
  </si>
  <si>
    <t>GRANDE</t>
  </si>
  <si>
    <t>EXTRA GDE</t>
  </si>
  <si>
    <t>BONIF NETA</t>
  </si>
  <si>
    <t>BONIF. NETA</t>
  </si>
  <si>
    <t>NETO</t>
  </si>
  <si>
    <t>VD-21308</t>
  </si>
  <si>
    <t>Aceites y Lubricantes Dirac,</t>
  </si>
  <si>
    <t>Mérida</t>
  </si>
  <si>
    <t>Del 1 al 31 de Enero de 2023</t>
  </si>
  <si>
    <t>Referencia</t>
  </si>
  <si>
    <t>Cla</t>
  </si>
  <si>
    <t>Fecha doc.</t>
  </si>
  <si>
    <t>Venc.neto</t>
  </si>
  <si>
    <t>mora</t>
  </si>
  <si>
    <t xml:space="preserve">     Importe </t>
  </si>
  <si>
    <t>Texto</t>
  </si>
  <si>
    <t>Notas de crédito emitidas MEXICANA DE LUBRICANTES</t>
  </si>
  <si>
    <t>Del 01 al 31 de enero de 2023</t>
  </si>
  <si>
    <t>Ref</t>
  </si>
  <si>
    <t>Fecha</t>
  </si>
  <si>
    <t>Folio</t>
  </si>
  <si>
    <t>Importe</t>
  </si>
  <si>
    <t>Subtotal</t>
  </si>
  <si>
    <t>Concepto</t>
  </si>
  <si>
    <t>EDO DE RESULTADOS</t>
  </si>
  <si>
    <t>Objetivo: $430,000 antes de impuestos</t>
  </si>
  <si>
    <t>Ventas</t>
  </si>
  <si>
    <t>Descuento sobre ventas</t>
  </si>
  <si>
    <t>Devoluciones sobre venta</t>
  </si>
  <si>
    <t>TOTAL VENTAS NETAS</t>
  </si>
  <si>
    <t>COSTO DE VENTAS</t>
  </si>
  <si>
    <t>UTILIDAD BRUTA MARGINAL</t>
  </si>
  <si>
    <t xml:space="preserve">   BONIFICACIONES</t>
  </si>
  <si>
    <t>Estructura y captura</t>
  </si>
  <si>
    <t>Servicio  a Clientes Gdes consumidores</t>
  </si>
  <si>
    <t>devolucion de equipos industria</t>
  </si>
  <si>
    <t>Bonificacion Rebate 1 %</t>
  </si>
  <si>
    <t>Bonificacion P.E</t>
  </si>
  <si>
    <t>Bonificaciones E.S (MEGASUR)</t>
  </si>
  <si>
    <t>Bonificaciones E.S (ESGES)</t>
  </si>
  <si>
    <t>Diferencias y devoluciones</t>
  </si>
  <si>
    <t>Publicidad cooperativa</t>
  </si>
  <si>
    <t>TOTAL BONIFICACIONES</t>
  </si>
  <si>
    <t xml:space="preserve">   OTROS INGRESOS</t>
  </si>
  <si>
    <t>Utilidad Otros productos(AXPRO/ DONALDSON / LTH/ LLANTAS)</t>
  </si>
  <si>
    <t>Bonificacion LTH / OMEGA</t>
  </si>
  <si>
    <t>Rebates  Donaldson</t>
  </si>
  <si>
    <t xml:space="preserve"> TOTAL OTROS INGRESOS</t>
  </si>
  <si>
    <t>UTILIDAD BRUTA TOTAL</t>
  </si>
  <si>
    <t xml:space="preserve">   GASTOS DE OPERACION</t>
  </si>
  <si>
    <t>HONORARIOS Y SERV PROFESIONALES</t>
  </si>
  <si>
    <t>GASTOS SEGURIDAD SOCIAL</t>
  </si>
  <si>
    <t>OTROS GASTOS</t>
  </si>
  <si>
    <t xml:space="preserve">   TOTAL GASTOS DE OPERACIÓN</t>
  </si>
  <si>
    <t>UTILIDAD DE OPERACIÓN</t>
  </si>
  <si>
    <t>COSTO INTEGRAL DE FINANCIAMIENTO</t>
  </si>
  <si>
    <t>Gastos Financieros</t>
  </si>
  <si>
    <t>Productos financieros (4%)</t>
  </si>
  <si>
    <t>UTILIDAD ANTES DE IMPUESTO</t>
  </si>
  <si>
    <t>PTU ESTIMADA</t>
  </si>
  <si>
    <t>ISR  ESTIMADO</t>
  </si>
  <si>
    <t>UTILIDAD DEL PERIODO</t>
  </si>
  <si>
    <t>BALANCE GENERAL</t>
  </si>
  <si>
    <t>A C T I V O</t>
  </si>
  <si>
    <t xml:space="preserve">   Activo disponible</t>
  </si>
  <si>
    <t>Bancos</t>
  </si>
  <si>
    <t>SANTANDER</t>
  </si>
  <si>
    <t>HSBC</t>
  </si>
  <si>
    <t>BANORTE</t>
  </si>
  <si>
    <t>BANREGIO</t>
  </si>
  <si>
    <t xml:space="preserve">   Activo Circulante</t>
  </si>
  <si>
    <t>Clientes</t>
  </si>
  <si>
    <t>cuentas por cobrar</t>
  </si>
  <si>
    <t>Inventarios</t>
  </si>
  <si>
    <t>ACEITES</t>
  </si>
  <si>
    <t>DONALDSON</t>
  </si>
  <si>
    <t>AXPRO</t>
  </si>
  <si>
    <t>Deudores diversos</t>
  </si>
  <si>
    <t>Anticipo de Impuestos</t>
  </si>
  <si>
    <t>Rentas pagadas por anticipado</t>
  </si>
  <si>
    <t>Iva por acreditar</t>
  </si>
  <si>
    <t xml:space="preserve">   Fijo</t>
  </si>
  <si>
    <t>Mejoras Edificio</t>
  </si>
  <si>
    <t>Mobiliario y Equipo</t>
  </si>
  <si>
    <t>Equipo de Transporte</t>
  </si>
  <si>
    <t>TSURU 1</t>
  </si>
  <si>
    <t>TSURU 2</t>
  </si>
  <si>
    <t>TSURU 3</t>
  </si>
  <si>
    <t>TSURU 4</t>
  </si>
  <si>
    <t>MARCH 1</t>
  </si>
  <si>
    <t>MARCH 2</t>
  </si>
  <si>
    <t>MARCH 3</t>
  </si>
  <si>
    <t>MARCH 4</t>
  </si>
  <si>
    <t>CHEVROLET SPARK</t>
  </si>
  <si>
    <t>NISSAN CABSTAR 2014</t>
  </si>
  <si>
    <t>ISUZU ELF 300</t>
  </si>
  <si>
    <t>NV 350 NISSAN URVAN</t>
  </si>
  <si>
    <t>CAMIONETA NISSAN NP300 2015</t>
  </si>
  <si>
    <t>CAMIONETA NISSAN NP 300 2018</t>
  </si>
  <si>
    <t>Equipo de Computo</t>
  </si>
  <si>
    <t>Maquinaria y Equipo</t>
  </si>
  <si>
    <t xml:space="preserve">   Depreciaciones Acumuladas</t>
  </si>
  <si>
    <t>Dep. acumulada Mobiliario</t>
  </si>
  <si>
    <t>Dep. acumulada de Trasporte</t>
  </si>
  <si>
    <t>Dep. acumulada de Equipo de computo</t>
  </si>
  <si>
    <t>Dep. acumulada</t>
  </si>
  <si>
    <t xml:space="preserve">   Diferido</t>
  </si>
  <si>
    <t>Gasto preoperativos</t>
  </si>
  <si>
    <t>Depositos en garantía</t>
  </si>
  <si>
    <t>Seguros y fianzas</t>
  </si>
  <si>
    <t>Inversiones en Asociadas</t>
  </si>
  <si>
    <t>Permiso uso de marca</t>
  </si>
  <si>
    <t xml:space="preserve">   Total Activo</t>
  </si>
  <si>
    <t>P A S I V O</t>
  </si>
  <si>
    <t xml:space="preserve">   A Corto Plazo</t>
  </si>
  <si>
    <t>Proveedores</t>
  </si>
  <si>
    <t>MEXICANA DE LUBRICANTES</t>
  </si>
  <si>
    <t>LUBRIOR INTEGRADORA</t>
  </si>
  <si>
    <t>OIL SOLUTION</t>
  </si>
  <si>
    <t>LUB DE CALIDAD LUBRIOR</t>
  </si>
  <si>
    <t>JAIME JINES AMAT</t>
  </si>
  <si>
    <t>ARTLUX</t>
  </si>
  <si>
    <t>Acreedores diversos</t>
  </si>
  <si>
    <t>NISSAN</t>
  </si>
  <si>
    <t>FINBE BEPENSA</t>
  </si>
  <si>
    <t>Iva por trasladar</t>
  </si>
  <si>
    <t>Impuestos por pagar</t>
  </si>
  <si>
    <t>Iva por pagar</t>
  </si>
  <si>
    <t>Isr Por pagar</t>
  </si>
  <si>
    <t>PTU por pagar</t>
  </si>
  <si>
    <t>Provision de prestaciones</t>
  </si>
  <si>
    <t>Gratificaciones por pagar</t>
  </si>
  <si>
    <t>Fondo de Ahorro</t>
  </si>
  <si>
    <t>Pasivo a corto plazo</t>
  </si>
  <si>
    <t>A Largo Plazo</t>
  </si>
  <si>
    <t>Acreedores bancarios</t>
  </si>
  <si>
    <t xml:space="preserve">Provisiones Fiscales </t>
  </si>
  <si>
    <t>Provisión PTU</t>
  </si>
  <si>
    <t>Total Pasivo</t>
  </si>
  <si>
    <t>C A P I T A L</t>
  </si>
  <si>
    <t>Capital Social</t>
  </si>
  <si>
    <t>Capital suscrito no pagado</t>
  </si>
  <si>
    <t>Reserva Legal</t>
  </si>
  <si>
    <t>Resultado de Ejercicios Anteriores</t>
  </si>
  <si>
    <t>Revaluación de inventarios</t>
  </si>
  <si>
    <t>Utilidad o pérdida</t>
  </si>
  <si>
    <t xml:space="preserve">   Total Pasivo + Capital</t>
  </si>
  <si>
    <t>Verificacion</t>
  </si>
  <si>
    <t>Resultado</t>
  </si>
  <si>
    <t>Estructura</t>
  </si>
  <si>
    <t>INVENTARIOS</t>
  </si>
  <si>
    <t>PC INV/COSTO VENTAS DIARIAS</t>
  </si>
  <si>
    <t>DIAS DE CONVERSION</t>
  </si>
  <si>
    <t>CLIENTES</t>
  </si>
  <si>
    <t>CLIENTES/VENTAS DIARIAS</t>
  </si>
  <si>
    <t>DIAS DE COBRO</t>
  </si>
  <si>
    <t>PROVEEDORES</t>
  </si>
  <si>
    <t>PROVEEDORES/CTO VTA DIA</t>
  </si>
  <si>
    <t>DIAS PROVEEDOR</t>
  </si>
  <si>
    <t>DIAS DE CONVERTIR EFECTIVO</t>
  </si>
  <si>
    <t>DEBERÍA DE SER</t>
  </si>
  <si>
    <t>Fecha Inicio</t>
  </si>
  <si>
    <t>Fecha Análisis</t>
  </si>
  <si>
    <t>DIAS</t>
  </si>
  <si>
    <t>Impuestos Federales Reales</t>
  </si>
  <si>
    <t>Ptu Real</t>
  </si>
  <si>
    <t>Objetivo: $50,000 antes de impuestos</t>
  </si>
  <si>
    <t xml:space="preserve">   Total VENTAS NETAS</t>
  </si>
  <si>
    <t>Devoluciones y diferencias</t>
  </si>
  <si>
    <t>Bonificaciones 2.9% Campeche</t>
  </si>
  <si>
    <t>Total Bonificaciones</t>
  </si>
  <si>
    <t>GTOS SEGURIDAD SOCIAL</t>
  </si>
  <si>
    <t xml:space="preserve">   Total GASTOS DE OPERACIÓN</t>
  </si>
  <si>
    <t>Costo Integral de Financiamiento</t>
  </si>
  <si>
    <t>Santander</t>
  </si>
  <si>
    <t>Bonificaciones por recibir</t>
  </si>
  <si>
    <t>Impuestos estatales Reales</t>
  </si>
  <si>
    <t>ALCANCE DE OBJETIVOS DIRAC MERIDA 2023</t>
  </si>
  <si>
    <t>OBJETIVO</t>
  </si>
  <si>
    <t>UTILIDAD ANTES DE IMP</t>
  </si>
  <si>
    <t>% DE CUMPLIMIENTO</t>
  </si>
  <si>
    <t>OBJETIVO DE COBRANZA</t>
  </si>
  <si>
    <t>VENTAS ACEITES</t>
  </si>
  <si>
    <t>TOTAL VENTAS</t>
  </si>
  <si>
    <t>COBRANZA</t>
  </si>
  <si>
    <t>ALCANCES</t>
  </si>
  <si>
    <t>*****</t>
  </si>
  <si>
    <t>TOTAL DE LITRAJE MENSUAL REAL</t>
  </si>
  <si>
    <t>MONTO $</t>
  </si>
  <si>
    <t>CUMPLIMIENTO DE OBJ EN MONTO $$</t>
  </si>
  <si>
    <t>ROGER VAZQUEZ</t>
  </si>
  <si>
    <t>VTS LITROS (40%)</t>
  </si>
  <si>
    <t>VTS IMPORTE $$ (20%)</t>
  </si>
  <si>
    <t>COBRANZA (40%)</t>
  </si>
  <si>
    <t>BONO MENSUAL</t>
  </si>
  <si>
    <t>EDUARDO MARTIN</t>
  </si>
  <si>
    <t>VTS LITROS (50%)</t>
  </si>
  <si>
    <t>VTS COBRANZA(50%)</t>
  </si>
  <si>
    <t>ALCANCE DE OBJETIVOS DIRAC CAMPECHE 2023</t>
  </si>
  <si>
    <t>ANTONIO UC</t>
  </si>
  <si>
    <t>VTS LITROS 50%</t>
  </si>
  <si>
    <t>COBRANZA 50%</t>
  </si>
  <si>
    <t xml:space="preserve">F-45880 CAB CHAN MARCO ANTONIO </t>
  </si>
  <si>
    <t xml:space="preserve">F-45695 RODRIGUEZ PAREDES ROMMEL </t>
  </si>
  <si>
    <t xml:space="preserve">F-44983-45119 PROVEEDORA DEL PANADERO </t>
  </si>
  <si>
    <t>F-45436-45437-45771-45772 COMERCIALIZADORA DE COMBUSTIBLES DIRAC</t>
  </si>
  <si>
    <t xml:space="preserve">F-45830 ELEIDA IDALID OSORIO CHAN </t>
  </si>
  <si>
    <t xml:space="preserve">F-44883-44884-44995-45015-45143 MAYAFLUIDS </t>
  </si>
  <si>
    <t xml:space="preserve">F-45198 REFACCIONARIA PENINSULA </t>
  </si>
  <si>
    <t xml:space="preserve">F-45852 JOSE LUIS ESPADAS GONZALEZ </t>
  </si>
  <si>
    <t xml:space="preserve">F-45796 PROYINGSA </t>
  </si>
  <si>
    <t xml:space="preserve">F-44900-44901 IES CONCRETOS </t>
  </si>
  <si>
    <t xml:space="preserve">F-45975 VERONICA DEL ROSARIO HERNANDEZ NUÑEZ </t>
  </si>
  <si>
    <t xml:space="preserve">F-45144-45376 EDUARDO MANUEL ENCALADA MONTALVO </t>
  </si>
  <si>
    <t xml:space="preserve">F-45480 COCOPESA DEL CARIBE </t>
  </si>
  <si>
    <t xml:space="preserve">F-45975-45092-45453 VERONICA DEL ROSARIO HERNANDEZ NUÑEZ </t>
  </si>
  <si>
    <t xml:space="preserve">F-45974 FLORICELDA RIVERA GARCIA </t>
  </si>
  <si>
    <t xml:space="preserve">F-44908-44918 PREFABRICADOS PRESUR </t>
  </si>
  <si>
    <t>F-44606 RECONSTRUCTORA ELECTRICA DEL SURESTE</t>
  </si>
  <si>
    <t>F-45862-45854-45849-45252-44864-44202-45257-45734-45595-4466  EFECTIVO</t>
  </si>
  <si>
    <t xml:space="preserve">F-45016  ANGEL FERNANDO PALMA CASTILLO </t>
  </si>
  <si>
    <t xml:space="preserve">F-45660 AURORA CECILIA LOPEZ VARGUEZ </t>
  </si>
  <si>
    <t>PENDIENTE NO TIENE FACTURAS</t>
  </si>
  <si>
    <t xml:space="preserve">F-44867-45004-45059-45102-44979 PRODUCTOS DE CONCRETOS PENINSULARES </t>
  </si>
  <si>
    <t xml:space="preserve">F-44934-44967-44968-44975-45011-45012 SISTEMAS DE ARQUITECTURA Y CONSTRUCCION DEL SURESTE </t>
  </si>
  <si>
    <t xml:space="preserve">F-44956 CONCRETERA DEL SURESTE </t>
  </si>
  <si>
    <t xml:space="preserve">F-45202-45203-45204-45205 COCOPESA DEL CARIBE </t>
  </si>
  <si>
    <t>F-45953 ESTRUCTURA COMERIAL INTEGRAL</t>
  </si>
  <si>
    <t xml:space="preserve">F-44762 JORGE ALBERTO TINAL TZID </t>
  </si>
  <si>
    <t xml:space="preserve">F-44696 ESTACIONES DE SERV. DEL MAYAB </t>
  </si>
  <si>
    <t xml:space="preserve">F-44680 ESTACION DE SERV. DEL MAYAB </t>
  </si>
  <si>
    <t xml:space="preserve">F-44705 NIDIA DEL ROSARIO DE FATIMA LUGO RICALDE </t>
  </si>
  <si>
    <t xml:space="preserve">F-44685 ESTACIONES DE SERV. DEL MAYAB </t>
  </si>
  <si>
    <t>F-44692 ESTACIONES DE SERV. DEL MAYAB</t>
  </si>
  <si>
    <t>F-44641 ESTACIONES DE SERV. DEL MAYAB</t>
  </si>
  <si>
    <t xml:space="preserve">F-44691 DAVID XACUR LUGO </t>
  </si>
  <si>
    <t>F-44684 ESTACIONES DE SERV. DEL MAYAB</t>
  </si>
  <si>
    <t xml:space="preserve">F-45404 COMBUSTIBLES DE TULUM Y DEL CARIBE </t>
  </si>
  <si>
    <t xml:space="preserve">F-45403 COMBUSTIBLES DE TULUM Y DEL CARIBE </t>
  </si>
  <si>
    <t xml:space="preserve">F-45398 COMBUSTIBLES DE TULUM Y DEL CARIBE </t>
  </si>
  <si>
    <t>F-45106-45107-45108-45109</t>
  </si>
  <si>
    <t xml:space="preserve">F-45551-45552-45555-45556 CARBURANTES Y LUBRICANTES DE PROGRESO </t>
  </si>
  <si>
    <t>F-45577-45572-45716-45718-45719-45308-45924-4580-45902-45903-44573 EFECTIVO</t>
  </si>
  <si>
    <t xml:space="preserve">F-44774-44999 RAUL ROBERTO PECH FIGUEROA </t>
  </si>
  <si>
    <t xml:space="preserve">F-45969 GRUPO AGROPECUARIO  GUARANI </t>
  </si>
  <si>
    <t xml:space="preserve">F-44877-44926 CORPORATIVO GL CD INDUSTRIAL </t>
  </si>
  <si>
    <t xml:space="preserve">F-44605 SERVICIOS HIDASA </t>
  </si>
  <si>
    <t xml:space="preserve">F-44862-44912-44932-44948 AT&amp;A INTERNATIONAL </t>
  </si>
  <si>
    <t xml:space="preserve">F-45539-45754 JOSE LUIS ESPADAS GONZALEZ </t>
  </si>
  <si>
    <t xml:space="preserve">F-45970 INDUSTRIAS ORDOÑEZ </t>
  </si>
  <si>
    <t xml:space="preserve">F-45122-45129-44190-45310 JOSE LUIS RENDON NOVELO </t>
  </si>
  <si>
    <t xml:space="preserve">F-44885 RODRIGO RAUL CARCAÑO MAY </t>
  </si>
  <si>
    <t>F-45221-45225 SERVICIO EL ROBLE</t>
  </si>
  <si>
    <t xml:space="preserve">F-44886 RODRIGO RAUL CARCAÑO MAY </t>
  </si>
  <si>
    <t xml:space="preserve">F-45960-45962 SERVITRANSPORTES DEL SURESTE </t>
  </si>
  <si>
    <t xml:space="preserve">F-45935-45936 SREVITRANSPORTES ERAGON </t>
  </si>
  <si>
    <t xml:space="preserve">F-45931 INGENIERIA INDUSTRIAL MAGE </t>
  </si>
  <si>
    <t xml:space="preserve">F-45440 TIENDAS DE AUTOSERVICIOS FERRETEROS DE LA PENINSULA </t>
  </si>
  <si>
    <t xml:space="preserve">F-45439 TIENDAS DE AUTOSERVICIOS FERRETEROS DE LA PENINSULA </t>
  </si>
  <si>
    <t xml:space="preserve">F-45932 CONSTRUCCIONES Y MATERIALES RAMIREZ </t>
  </si>
  <si>
    <t xml:space="preserve">F-41307 PAT CETINA EMILIO </t>
  </si>
  <si>
    <t xml:space="preserve">F-44410-44565-45164 MENA IMPORTACIONES </t>
  </si>
  <si>
    <t>F-45923  BRESCIA CASTRO SALAS</t>
  </si>
  <si>
    <t xml:space="preserve">F-45842 KYPCON INGENIERIA </t>
  </si>
  <si>
    <t xml:space="preserve">F-44820-44821-44822-44823-44829 MAQUINARIA Y SERVICIOS PROFECIONALES </t>
  </si>
  <si>
    <t xml:space="preserve">F-45865 MRT IMPORTADORA DE MAQUINARIAS </t>
  </si>
  <si>
    <t xml:space="preserve">F-44390 COSTAPURA </t>
  </si>
  <si>
    <t xml:space="preserve">F-44964-45125 MANUEL JESUS OXTE CABRERA </t>
  </si>
  <si>
    <t xml:space="preserve">F-45748-45749 MOO HUCHIM CRISTINA DEL ROSARIO </t>
  </si>
  <si>
    <t xml:space="preserve">F-45066 TECON CONCRETOS </t>
  </si>
  <si>
    <t>F-45401 RUTA MAYA EXPENDIO DE COMB. Y LUBR.</t>
  </si>
  <si>
    <t>F45413 RUTA MAYA EXPENDIO DE COMB. Y LUBR.</t>
  </si>
  <si>
    <t xml:space="preserve">F-45405 SERVICIO CARIBE </t>
  </si>
  <si>
    <t xml:space="preserve">F-45406 SERVICIO CARIBE </t>
  </si>
  <si>
    <t>F-45414 SERVICIO CVARIBE</t>
  </si>
  <si>
    <t>F-45400 RUTA MAYA EXPENDIO DE COMB. Y LUBR.</t>
  </si>
  <si>
    <t>F-45399 RUTA MAYA EXPENDIO DE COMB. Y LUB.</t>
  </si>
  <si>
    <t xml:space="preserve">F-45899 MRT IMPORTADORA DE MAQUINARIA </t>
  </si>
  <si>
    <t>F-45898 MRT IMPORTADORA DE MAQUINARIA</t>
  </si>
  <si>
    <t xml:space="preserve">F-45752 INMOVILIARIA MVC PENINSULAR </t>
  </si>
  <si>
    <t xml:space="preserve">F-44921 ARTURO PEREZ GONZALEZ </t>
  </si>
  <si>
    <t xml:space="preserve">F45637-45638 SERVICIOS LOGISTICOS DE ORIENTE </t>
  </si>
  <si>
    <t xml:space="preserve">F-45025 SAC XIB CHAAC </t>
  </si>
  <si>
    <t xml:space="preserve">F-45169 PROYECTISTAS Y ASOCIADOS DEL MAYAB </t>
  </si>
  <si>
    <t xml:space="preserve">F-45613 SELEM AGUILAR JORGE ABRAHAM </t>
  </si>
  <si>
    <t xml:space="preserve">F-44923 RIOS VENTURA JOSE LUIS </t>
  </si>
  <si>
    <t xml:space="preserve">F-44493-44494-44496-44649-44650-44651 MAYA FLUIDS </t>
  </si>
  <si>
    <t xml:space="preserve">F-45517 TECHOS INDUSTRIALES Y OBRAS CIVILES </t>
  </si>
  <si>
    <t xml:space="preserve">F-45207 SERVICIO IZAMAL </t>
  </si>
  <si>
    <t xml:space="preserve">F-45209 SERVICIO IZAMAL </t>
  </si>
  <si>
    <t xml:space="preserve">F-45881-45882-45883-45884-45885 CONSTRUCCIONES Y MATERIALES </t>
  </si>
  <si>
    <t xml:space="preserve">F-44856 LORENA BEATRIZ DORANTES RODRIGUEZ </t>
  </si>
  <si>
    <t>F-44873-45367-44690-43791-43792-44699-44118-45141-44674-43685-45261-45821-45302-45846-45491-45633-45786-45813-45814-45817-45818-45779-45519-45524-45520-45522-45523 EFECTIVO</t>
  </si>
  <si>
    <t xml:space="preserve">F-45829 CARLOS RICALDE VALDEZ </t>
  </si>
  <si>
    <t xml:space="preserve">F-44915 TANIA MELISA PACHECO MARTINEZ </t>
  </si>
  <si>
    <t xml:space="preserve">F-44898 TANIA MELISA PACHECO MARTINEZ </t>
  </si>
  <si>
    <t xml:space="preserve">F-44785-44770 HA TECH </t>
  </si>
  <si>
    <t xml:space="preserve">F-45851 GREGORIO BARRERA CORTES </t>
  </si>
  <si>
    <t xml:space="preserve">F-45135 IMPULSO PENINSULAR </t>
  </si>
  <si>
    <t xml:space="preserve">F-44809 FLOR MARIA PECH BACELIS </t>
  </si>
  <si>
    <t xml:space="preserve">F-44681-44735 DISTRIBUIDORA GARABANA DE COMBUSTIBLES Y LUBRICANTES </t>
  </si>
  <si>
    <t xml:space="preserve">F-45861CONSTRUCCIONES Y MATERIALES RAMIREZ </t>
  </si>
  <si>
    <t>F-44682-44683 MAYARLIN PABLO PABLO</t>
  </si>
  <si>
    <t xml:space="preserve">F-44974 COCOPESA DEL CARIBE </t>
  </si>
  <si>
    <t xml:space="preserve">F-45971 SERVI LIMPIA </t>
  </si>
  <si>
    <t>F-44969-44972-44973 ERRENDADORA DR</t>
  </si>
  <si>
    <t xml:space="preserve">F-45847 INFRAESTRUCTURA Y SERVICIOS ESPECIALIZADOS COETO </t>
  </si>
  <si>
    <t xml:space="preserve">F-45844 ERBANIMEX </t>
  </si>
  <si>
    <t xml:space="preserve">F-45848 CV DESARROLLADORA </t>
  </si>
  <si>
    <t xml:space="preserve">F-45841 MRT IMPORTADORA DE MAQUINARIA </t>
  </si>
  <si>
    <t xml:space="preserve">F-43464 PROMOTORA MEXICANA DE VEHICULOS </t>
  </si>
  <si>
    <t xml:space="preserve">F-45840 INDUSTRIAL CONSTRUCTOR PENINSULAR </t>
  </si>
  <si>
    <t xml:space="preserve">F-43450 MATERIALES PREFABRICADOS  DE ORIENTE </t>
  </si>
  <si>
    <t>F-45324-45325 IMPULSO ENERGETICO</t>
  </si>
  <si>
    <t>F-44981 ANDYMAQ</t>
  </si>
  <si>
    <t xml:space="preserve">F-44638 MARIO ACOSTA ROCHA </t>
  </si>
  <si>
    <t xml:space="preserve">F-44639 MARIO ACOSTA ROCHA </t>
  </si>
  <si>
    <t xml:space="preserve">F-44598 JOSE MANUEL RAMIREZ ARCEO </t>
  </si>
  <si>
    <t xml:space="preserve">F-45218 SAC XIB CHAAC </t>
  </si>
  <si>
    <t xml:space="preserve">F-43618-43619-43620-43621-43622-43623-43625-43626-43628-43629-43884-44155-44156-44223-44233-44254-44255-44256-44257-44258-44259 KYPCON INGENIEROS CIVILES </t>
  </si>
  <si>
    <t xml:space="preserve">F-45171-45172-45326-45327 PROMOTORA DE GASOLINERIAS </t>
  </si>
  <si>
    <t xml:space="preserve">F-45474 TECNOVENTAS </t>
  </si>
  <si>
    <t xml:space="preserve">F-45317 JOSE LUIS ESPADAS GONZALEZ </t>
  </si>
  <si>
    <t xml:space="preserve">F-44797 PRODUCOS DE CONCRETOS PENINSULARES </t>
  </si>
  <si>
    <t xml:space="preserve">F-44899 EXPRESO PENINSULAR </t>
  </si>
  <si>
    <t xml:space="preserve">F-45661 MAY BALAM ABRAHAM MANAHEM </t>
  </si>
  <si>
    <t xml:space="preserve">F-45507-45510-45632-45512-44747-45509-45561-45631-45508 EFECTIVO </t>
  </si>
  <si>
    <t xml:space="preserve">F-43477-43478-43479 SERVICIO RAMOS </t>
  </si>
  <si>
    <t xml:space="preserve">F-44293-44294 SERVICIO RAMOS </t>
  </si>
  <si>
    <t xml:space="preserve">F-45698-45699 MIGUEL ANGEL CAMPERO HERNANDEZ </t>
  </si>
  <si>
    <t xml:space="preserve">F-44906-44911-45047-45053 JOSE LUIS RENDON NOVELO </t>
  </si>
  <si>
    <t xml:space="preserve">F-45798 ASFALTO Y EMULCIONES PENINSULARES F-45795 CARLOS DEODOLFO CANCHE GONGORA F45793 MAGNO CAPITAL </t>
  </si>
  <si>
    <t>F-43944 JASPER AROGNO JUEREZ ARAUJO</t>
  </si>
  <si>
    <t xml:space="preserve">F-45081 CORPORATIVO MAYA ADITIVOS Y COMBUSTIBLES </t>
  </si>
  <si>
    <t>F-44434 SERVICIO METROPOLITANO CAUCEL</t>
  </si>
  <si>
    <t xml:space="preserve">F-45809 INDUSTRIAL CONSTRUCTOR PENINSULAR </t>
  </si>
  <si>
    <t xml:space="preserve">F-44435 SERVICIO METROPOLITANO CAUCEL </t>
  </si>
  <si>
    <t>F-44888 CONSTRUCCIONES Y EDIFICACIONES TECNICAS</t>
  </si>
  <si>
    <t xml:space="preserve">F-44693 LORENA BEATRIZ DORANTES RODRIGUEZ </t>
  </si>
  <si>
    <t xml:space="preserve">F-44719-44720-44721-44722 MULTISERVICIO PLAYA DEL CARMEN </t>
  </si>
  <si>
    <t xml:space="preserve">F-44723CARBURANTES DEL CARIBE </t>
  </si>
  <si>
    <t xml:space="preserve">F-43870 MOTORIDE </t>
  </si>
  <si>
    <t xml:space="preserve">F-44957-44958 MAXI CONSTRUCTORA HIDRAULICA Y MANTENIMIENTO INTEGRAL </t>
  </si>
  <si>
    <t xml:space="preserve">F-45513-45514-44971-45643-45531-45535-45650-45651-45705-45645-45649-45527-45653-45529 EFECTIVO </t>
  </si>
  <si>
    <t>F-45792 DANTE JUAREZ MARTINEZ</t>
  </si>
  <si>
    <t xml:space="preserve">F-45794 INFRAESTRUCTURA Y SERVICIOS ESPECIALIZADOS COETO </t>
  </si>
  <si>
    <t xml:space="preserve">F-44890 SELMER FERNANDO  PINO FALLA </t>
  </si>
  <si>
    <t xml:space="preserve">F-43942 CARLOS MARIO FALCON CARDENAS </t>
  </si>
  <si>
    <t xml:space="preserve">F-45769 DRILLER CIMENTACIONES </t>
  </si>
  <si>
    <t xml:space="preserve">F45614 ILEANA ECHAZARRETA VALENCIA </t>
  </si>
  <si>
    <t xml:space="preserve">F-13780-13771-13822 IMPULSORA AZUCARERA DEL TROPICO </t>
  </si>
  <si>
    <t xml:space="preserve">F-45777 HV CONSTRUYE </t>
  </si>
  <si>
    <t>F-44662 JACOBO REMPEL MARTENS</t>
  </si>
  <si>
    <t xml:space="preserve">F-44880 PERFORACIONES PENINSULARES ESPECIALIZADAS </t>
  </si>
  <si>
    <t xml:space="preserve">F-44661 GIL YAH ALEX FRANCISCO </t>
  </si>
  <si>
    <t xml:space="preserve">F-45045 MINIBUSES DEL PONIENTE </t>
  </si>
  <si>
    <t xml:space="preserve">F-45358-45360 PRETENSADOS MORELOS </t>
  </si>
  <si>
    <t>F-44919-45091 VERONICA DEL ROSARIO HERNANDEZ NUÑEZ</t>
  </si>
  <si>
    <t xml:space="preserve">F-45625 JUAN CARLOS AVILEZ GARCIA </t>
  </si>
  <si>
    <t>F-45735-45591-45570-45592-45571-45589-45585-45581-45593-45587-45594-45575-45753-45475-45476-45477-45478-45479 EFECTIVO</t>
  </si>
  <si>
    <t xml:space="preserve">F-44453-45228 COCOM OLALDE JAZMOIN DE FATIMA </t>
  </si>
  <si>
    <t xml:space="preserve">F-44985-44986 SREVICIO EL ROBLE </t>
  </si>
  <si>
    <t xml:space="preserve">F-45114-45115 SERVICIO EL ROBLE </t>
  </si>
  <si>
    <t xml:space="preserve">F-45111-45112-45113 SERVICIO EL ROBLE </t>
  </si>
  <si>
    <t xml:space="preserve">F-45028-45033-45035 SREVICIO EL ROBLE </t>
  </si>
  <si>
    <t xml:space="preserve">F-44989-44990-44991 SERVICIO EL ROBLE </t>
  </si>
  <si>
    <t xml:space="preserve">F-44987-44988 SERVICIO EL ROBLE </t>
  </si>
  <si>
    <t xml:space="preserve">F-45646 MAGNO CAPITAL F-45648 MAGNO CAPITAL F-45636 ERICK YUSSEP BARRAÑON NIETO </t>
  </si>
  <si>
    <t>F-45564-45498-45627-45565-45566-45511-45568-45569-45506 EFECTIVO</t>
  </si>
  <si>
    <t xml:space="preserve">F-45296 OPERADORA  POLLO BRUJO </t>
  </si>
  <si>
    <t>F-44389 CAMIONES Y AUTOBUSES PENINSULARES</t>
  </si>
  <si>
    <t xml:space="preserve">F-42532 ESTACION SE SERVICIO TEMOZON NORTE </t>
  </si>
  <si>
    <t>F-45548 OSIRIS YEDID CABRERA SANTINI</t>
  </si>
  <si>
    <t>F-45725 REFASO,REFACCIONARIA Y ACCESORIOS SOSA</t>
  </si>
  <si>
    <t xml:space="preserve">F-45284 TURRIZA BLANQUETO VICTOR MANUEL </t>
  </si>
  <si>
    <t>F-44711 ANGEL FERNANDO PALMA CASTILLO</t>
  </si>
  <si>
    <t>F-44965-44966-44998-45174-45175 COMERCIALIZADORA DE COMBUSTIBLES DIRAC</t>
  </si>
  <si>
    <t>F-44707-44794-45397 FROZAR</t>
  </si>
  <si>
    <t>F-45590 REFACCIONARIA CASTILLO</t>
  </si>
  <si>
    <t>F-45468-45447-45446-45518-45521-45435 EFECTIVO</t>
  </si>
  <si>
    <t xml:space="preserve">F-44445 NOEMI B. MONTERO CUEVAS </t>
  </si>
  <si>
    <t xml:space="preserve">F-45427 MARIA CRISTINA RAMIREZ COLLADO </t>
  </si>
  <si>
    <t xml:space="preserve">F-45426 AURORA CECILIA LOPEZ VARGUEZ </t>
  </si>
  <si>
    <t xml:space="preserve">F-45173 ESPADAS GONZALEZ JOSE LUIS </t>
  </si>
  <si>
    <t xml:space="preserve">F-44795 CONSTRUCORA LEIJO </t>
  </si>
  <si>
    <t xml:space="preserve">F-45039-45040-45044-45350-45351-45354-45050 TECON CONCRETOS </t>
  </si>
  <si>
    <t xml:space="preserve">F-44978-45134 MOO HUCHIN CRISTINA DEL ROSARIO </t>
  </si>
  <si>
    <t xml:space="preserve">F-45611 ELEMENTOS Y ESTRUCTURAS METALICAS </t>
  </si>
  <si>
    <t>F-45532 FLORICELDA RIVERA GARCIA</t>
  </si>
  <si>
    <t xml:space="preserve">F-45525 CONSTRUCCIONES Y MATERIALES RAMIREZ </t>
  </si>
  <si>
    <t>F-45678 FERNANDO AYOLA GALERA</t>
  </si>
  <si>
    <t xml:space="preserve">F-45060 EMPRESA GUTIERREZ </t>
  </si>
  <si>
    <t xml:space="preserve">F-44793-44768-44920 DISTRIBUIDORA GARABANA DE COMBUSTIBLES Y LUBRICANTES </t>
  </si>
  <si>
    <t xml:space="preserve">F-45554 JOSE MANUEL CORTEZ FERNANDEZ </t>
  </si>
  <si>
    <t xml:space="preserve">F-45553 GUAJARDO GARCIA HOMERO </t>
  </si>
  <si>
    <t xml:space="preserve">F-44594 BAAS SANTOS JOSE CONCEPCION </t>
  </si>
  <si>
    <t xml:space="preserve">F-44728 ADAD CRUZ SONIA </t>
  </si>
  <si>
    <t xml:space="preserve">F-44744 PCP DEL SURESTE </t>
  </si>
  <si>
    <t>F-45347-45344-45342-45345-45343-45371-45368-45369-45370-45357-45356-45337-45340-45341-45334-45335-45259 EFECTIVO</t>
  </si>
  <si>
    <t xml:space="preserve">F-43069 PROMOTORA MEXICANA DE VEHICULOS </t>
  </si>
  <si>
    <t xml:space="preserve">F-39641 LR TRITURADO </t>
  </si>
  <si>
    <t xml:space="preserve">F-45544 SERVI LIMPIA </t>
  </si>
  <si>
    <t xml:space="preserve">F-45543 SERVI LIMPIA </t>
  </si>
  <si>
    <t xml:space="preserve">F-44073-44074-44075 MAY MAY ELIAS </t>
  </si>
  <si>
    <t xml:space="preserve">F-44846-44876-44830-44831-44832-44976 COCOPESA DEL CARIBE </t>
  </si>
  <si>
    <t xml:space="preserve">F-45602 PRODUCTORA PORCINA YUCATECA </t>
  </si>
  <si>
    <t xml:space="preserve">F-43684 VAZQUEZ GONGORA MARIA EVELIA </t>
  </si>
  <si>
    <t>F-45471 MAGNO CAPITAL F-45486-45487 MANGUERAS Y CONEXIONES CTS</t>
  </si>
  <si>
    <t>F-45502-45526 CONSTRUCCIONES Y MATERIALES RAMIREZ</t>
  </si>
  <si>
    <t xml:space="preserve">F-44810-44775 CONSTRUCCIONES Y EDIFICACIONES TECNICAS </t>
  </si>
  <si>
    <t xml:space="preserve">F-44541 PRODUCTOS DE CONCRETOS PENINSULARES </t>
  </si>
  <si>
    <t>F-44760-44561-44813 PRODUCTOS DE CONCRETOS PENINSULARES</t>
  </si>
  <si>
    <t xml:space="preserve">F-44019-45680 TOMASA CORRERA SANTANA </t>
  </si>
  <si>
    <t xml:space="preserve">F-43682 ONTIVERO AVILA RAUL </t>
  </si>
  <si>
    <t>F-44799-44012-44640-44430-45285-45286-40604-44462-44461 EFECTIVO</t>
  </si>
  <si>
    <t xml:space="preserve">F43319-44482-44484-44495-44525-44526-44527-42206-42388-42481-44349 MAYA FLUIDS </t>
  </si>
  <si>
    <t xml:space="preserve">F-45387 WILIAMS ALEJANDRO CAMEJO GOMEZ </t>
  </si>
  <si>
    <t xml:space="preserve">F-45388 WILIAMS ALEJANDRO CAMEJO GOMEZ </t>
  </si>
  <si>
    <t xml:space="preserve">F-44947 LINEAS URBE </t>
  </si>
  <si>
    <t xml:space="preserve">F-45501 DISTRIBUIDORA DE MAQUINARIA DEL SUR </t>
  </si>
  <si>
    <t xml:space="preserve">F-42986-42987 JOSE ROBERTO MACARI MOLINA </t>
  </si>
  <si>
    <t xml:space="preserve">F-45346 POOT COLLI WILBERTH ANTONIO </t>
  </si>
  <si>
    <t xml:space="preserve">F-44743 VERONICA DEL ROSARIO HERNANDEZ NUÑEZ </t>
  </si>
  <si>
    <t xml:space="preserve">F-44741 VERONICA DEL ROSARIO HERNANDEZ NUÑEZ </t>
  </si>
  <si>
    <t xml:space="preserve">F-45472 JAIME GARCIA POLINA F-45451 PUBLICO EN GENERAL F-45452 ROCH CRUSHER F-45485 PUBLICO EN GENERAL </t>
  </si>
  <si>
    <t>F-44695 CARBURANTES DE YUCATAN</t>
  </si>
  <si>
    <t>F-44611MULTISERVICIOS PETROLIFEROS DE QUINTANA ROO</t>
  </si>
  <si>
    <t xml:space="preserve">F-43363-44727 AT&amp;A INTERNATIONAL </t>
  </si>
  <si>
    <t xml:space="preserve">F-44558-44559-44560 MAQUINARIA Y SERVICIOS PROFESIONALES </t>
  </si>
  <si>
    <t xml:space="preserve">F-44708 FALLA GOMEZ RAMON </t>
  </si>
  <si>
    <t>F-43979-44364-45419-45148-45269-45270-44801-45381-43555 EFECTIVO</t>
  </si>
  <si>
    <t>F-45243-45241-45246-44930-44799-43877-45278-45255-43685-43749-44047-445272-45273-45271-45245-45244-45274-45242-45268-45258-45266-45275-42265 EFCETIVO</t>
  </si>
  <si>
    <t xml:space="preserve">F-45469-45549 CV DESARROLLADORA </t>
  </si>
  <si>
    <t xml:space="preserve">F-44637 ULISES SINHUE MEDINA SUAREZ </t>
  </si>
  <si>
    <t xml:space="preserve">F-44545-44546-44713-44763-44889 ROMZA PAVIMENTACIONES </t>
  </si>
  <si>
    <t xml:space="preserve">F-41187-41291 PAT CETINA EMILIO </t>
  </si>
  <si>
    <t xml:space="preserve">F-45462-45463-45464 CONSTRUCCIONES Y MATERIALES RAMIREZ </t>
  </si>
  <si>
    <t xml:space="preserve">F-45192 MOTOSERVICIO A DOMIVILIO </t>
  </si>
  <si>
    <t xml:space="preserve">F-44663 JOSE ESQUIVEL RANGEL </t>
  </si>
  <si>
    <t xml:space="preserve">F-44506-44507 FERNANDO AVILA AYALA </t>
  </si>
  <si>
    <t xml:space="preserve">F-45438 TERRASERIAS Y CONSTRUCCIONES DE CONCRETOS </t>
  </si>
  <si>
    <t xml:space="preserve">F-44444 PECH CAHUICH NURY DEL CARMEN </t>
  </si>
  <si>
    <t xml:space="preserve">F-45391 MAYABTUN SA DE CV </t>
  </si>
  <si>
    <t xml:space="preserve">F-44391-44367 MATERIALES DE YUCATAN </t>
  </si>
  <si>
    <t xml:space="preserve">F-44840 CAMIONES Y AUTOBISES PENINSULARES </t>
  </si>
  <si>
    <t>F-45321-45353-45352-44954-44110-44579-44395-45200-45300-44203-44597 EFECTIVO</t>
  </si>
  <si>
    <t xml:space="preserve">F-43657 BICIMOTOS </t>
  </si>
  <si>
    <t xml:space="preserve">F-44414-44415-44416 COCOPESA DEL CARIBE </t>
  </si>
  <si>
    <t xml:space="preserve">F-44799 LUIS NAGEL CHEL YEH </t>
  </si>
  <si>
    <t xml:space="preserve">F-44448 CORPORATIVO GL INDUSTRIAL </t>
  </si>
  <si>
    <t xml:space="preserve">F-45428 TERRACERIA Y CONDUCCIONES DE CONCRETO </t>
  </si>
  <si>
    <t>F-44357 CIRCUITO</t>
  </si>
  <si>
    <t xml:space="preserve">F-45380-45382- ASFALTO Y EMULSIONES PENINSULARES </t>
  </si>
  <si>
    <t xml:space="preserve">F-45415 FLORICELDA RIVERA GARCIA </t>
  </si>
  <si>
    <t>F-45402 GARCIA PEÑA MANUEL IRAM</t>
  </si>
  <si>
    <t xml:space="preserve">F-44623-44707 FROZAR </t>
  </si>
  <si>
    <t>F-43590 ENVASES UNIVERSALES DE MEXICO</t>
  </si>
  <si>
    <t xml:space="preserve">F-45385 MANGUERAS Y CONEXIONES CTS </t>
  </si>
  <si>
    <t xml:space="preserve">F-44698 CERVANTE SUASTE FELIPE IDELFONSO </t>
  </si>
  <si>
    <t xml:space="preserve">F-44355-44356 REFACCIONES PENINSULA </t>
  </si>
  <si>
    <t xml:space="preserve">F-45384 ACEITES Y LUBRICANTES DE TEKAX </t>
  </si>
  <si>
    <t xml:space="preserve">F-44054 JOSE DANIEL UITZIL BALAM </t>
  </si>
  <si>
    <t>F-43871 CHAN CUA VICENTE MARTIN</t>
  </si>
  <si>
    <t>F-43465 TA 2000</t>
  </si>
  <si>
    <t xml:space="preserve">F-45976 MRT IMPORTADORA DE MAQUINARIA </t>
  </si>
  <si>
    <t xml:space="preserve">F-45378 WITON </t>
  </si>
  <si>
    <t xml:space="preserve">F-45074-45076 CONSTRUCTORA GRUPO TAPACHULA </t>
  </si>
  <si>
    <t xml:space="preserve">F-45375 DISTRIBUIDORA DE TUBOS Y ACEROS DEL SURESTE </t>
  </si>
  <si>
    <t xml:space="preserve">F-43852 CHAN MEX CONCEPCION SLFREDO </t>
  </si>
  <si>
    <t xml:space="preserve">F-45315 CONSTRUCCIONES Y MATERIALES RAMIREZ </t>
  </si>
  <si>
    <t>F45309 JORGE MARTIN ZAPATA MUÑOZ</t>
  </si>
  <si>
    <t>F-44635 PCP DEL SURESTE</t>
  </si>
  <si>
    <t>F-44090-43745-43746-43791-43776-43707-44278-44659-45249-45208-45206-45212-45210-45213-45219-45214-4216-45215-44060 EFECTIVO</t>
  </si>
  <si>
    <t>F-39793-45240-45237-45187-45194-45199-45191 EFECTIVO</t>
  </si>
  <si>
    <t>F-45149-44589-44799-44012-45161-45159-45001-44903-45003-44902-45002-44904-44345-44940 EFECTIVO</t>
  </si>
  <si>
    <t>F-43963-44791 TALLERES ALIBAL DEL STE.</t>
  </si>
  <si>
    <t xml:space="preserve">F-44509 SUPE SA DE CV </t>
  </si>
  <si>
    <t xml:space="preserve">F-45201 CARLOS RENAN RICALDE VALDEZ </t>
  </si>
  <si>
    <t xml:space="preserve">F-45266 F-OTTO DAVID CARRILLO CAMPOS </t>
  </si>
  <si>
    <t xml:space="preserve">F-43516 GRUPO BEMUS </t>
  </si>
  <si>
    <t xml:space="preserve">F-44270 EXPRESO PENINSULAR </t>
  </si>
  <si>
    <t xml:space="preserve">F-45373 RDA MEXICO </t>
  </si>
  <si>
    <t>F-45277 ZELMA KOOLER DE MEXICO</t>
  </si>
  <si>
    <t xml:space="preserve">F-44197 RIOS VENTURA JOSE LUIS </t>
  </si>
  <si>
    <t xml:space="preserve">F-44914 PROVEEDORA DEL PANADERO </t>
  </si>
  <si>
    <t xml:space="preserve">F-43683 DZUL CAN MAGDALENO </t>
  </si>
  <si>
    <t xml:space="preserve">F-45291 INDUSTRIAL CONSTRUCTOR PENINSULAR </t>
  </si>
  <si>
    <t xml:space="preserve">F-45289 SERVITRANSPORTES ERAGON </t>
  </si>
  <si>
    <t xml:space="preserve">F-44423 MEZCLAS Y EMULSIONES PROFESIONALES </t>
  </si>
  <si>
    <t>F-45288 DISTRIBUIDORA DE TUBOS Y ACERO DEL SURESTE</t>
  </si>
  <si>
    <t xml:space="preserve">F44540-44386-44478-44479 PRODUCTOS DE CONCRETOS PENINSULARES </t>
  </si>
  <si>
    <t xml:space="preserve">F-45146 INGENIERIA INDUSTRIAL MAGE </t>
  </si>
  <si>
    <t xml:space="preserve">F-45193  SCHAFFIT MOISES FAISAL MONTALVO </t>
  </si>
  <si>
    <t xml:space="preserve">F-45250 ERBANIMEX </t>
  </si>
  <si>
    <t xml:space="preserve">F-44436-44437 CARBURANTES DE YUCATAN </t>
  </si>
  <si>
    <t xml:space="preserve">F-42982 CARBURANTES DE YUATAN </t>
  </si>
  <si>
    <t xml:space="preserve">F-44290-44291 JACOBO REMPEL MARTENS </t>
  </si>
  <si>
    <t xml:space="preserve">F-44624 PROVEEDORA DEL PANADERO </t>
  </si>
  <si>
    <t xml:space="preserve">F-45186 TERRACERIAS Y CONDUCCIONES DE CONCRETOS </t>
  </si>
  <si>
    <t xml:space="preserve">F-44187 RIOS VENTURA JOSE LUIS </t>
  </si>
  <si>
    <t xml:space="preserve">F-43787 LILIANA DEL SOCORRO PACHECO MEX </t>
  </si>
  <si>
    <t>F-44279 CHAN COCOM GILMER</t>
  </si>
  <si>
    <t xml:space="preserve">F-44248-44249-44250-44252-44352-44372 COCOPESA DEL CARIBE </t>
  </si>
  <si>
    <t xml:space="preserve">F-39601 LR TRITURADOS CH REBOTADO </t>
  </si>
  <si>
    <t xml:space="preserve">F-43743-43744 ANGEL ALEXIS LARA MENA </t>
  </si>
  <si>
    <t xml:space="preserve">F-44489 TRACTOTANQUES DEL SURESTE </t>
  </si>
  <si>
    <t xml:space="preserve">F-45188 MRT IMPORTADORA DE MAQUINAS </t>
  </si>
  <si>
    <t xml:space="preserve">F-44213 LORENA BEATRIZ DORANTES RODRIGUEZ </t>
  </si>
  <si>
    <t xml:space="preserve">F-43639 LORENA BEATRIZ DORANTES RODRIGUEZ </t>
  </si>
  <si>
    <t xml:space="preserve">F-45158 GRUPO ANFIBIA LOGISTICA Y MANIOBRAS F-45167 CV DESARROLLADORA </t>
  </si>
  <si>
    <t>SPEI</t>
  </si>
  <si>
    <t xml:space="preserve">MEXICANA DE LUBRICANTES </t>
  </si>
  <si>
    <t xml:space="preserve">IVA COMISION </t>
  </si>
  <si>
    <t xml:space="preserve">F-43919-44059 CHAY MOO MARIA ROSALIA </t>
  </si>
  <si>
    <t xml:space="preserve">REPUESTO DE TOKEN </t>
  </si>
  <si>
    <t xml:space="preserve">F-44427-44428-44429 DIB ECHALAZ GLORIA NAZAREN </t>
  </si>
  <si>
    <t xml:space="preserve">F-44882 PERFORACIONES PENINSULARES ESPECIALIZADAS </t>
  </si>
  <si>
    <t>PAGO DE MEMB.PAQUETE T2</t>
  </si>
  <si>
    <t xml:space="preserve">F-45163 SERVITRANSPORTES ERAGON </t>
  </si>
  <si>
    <t>LINCOLN RODRIGO PALMA BARAHONA</t>
  </si>
  <si>
    <t xml:space="preserve">F-43263-44161-44574 SUN LIFT </t>
  </si>
  <si>
    <t>PROYECTOS INMOBILIAROS DE LA PENINSULA</t>
  </si>
  <si>
    <t xml:space="preserve">F-45162 SERVITRANSPORTES DEL SURSTE </t>
  </si>
  <si>
    <t>HEWLETT PACKARD OPERATIONS MEXICO</t>
  </si>
  <si>
    <t xml:space="preserve">F-43658 JORGE CHAVEZ GOMEZ </t>
  </si>
  <si>
    <t>TRANSFERENCIA ENTRE BANCOS (ACEITES Y LUBRICANTES DIRAC)</t>
  </si>
  <si>
    <t xml:space="preserve">F-43510 TOMASA CORREA SANTANA </t>
  </si>
  <si>
    <t>F-44963-45014-43018-45118-45117-45080-45101-45100-45104-45088-45096-45093-45128-45095 EFECTIVO</t>
  </si>
  <si>
    <t xml:space="preserve">PENDIENTES DE NOMINA </t>
  </si>
  <si>
    <t xml:space="preserve">F-44486 GRUPO ANGEBECO S DE RL DE CV </t>
  </si>
  <si>
    <t xml:space="preserve">F-44792 COMERCIALIZADORA DE COMBUSTIBLES DIRAC </t>
  </si>
  <si>
    <t xml:space="preserve">F-44566-44610 GRUPO SILCA PENINSULAR </t>
  </si>
  <si>
    <t>REF</t>
  </si>
  <si>
    <t xml:space="preserve">COMISION POR DEPOSITOS </t>
  </si>
  <si>
    <t xml:space="preserve">F-40604 RAMON EMILIO ALCOCER CIERRA </t>
  </si>
  <si>
    <t>ANTICIPO DE VIATICOS JAELY CABALLERO PALOMO</t>
  </si>
  <si>
    <t>F-45017 ANGEL FERNANDO PALMA CASTILLO</t>
  </si>
  <si>
    <t xml:space="preserve">VIATCOS UC NAH ELEAZAR ANTONIO </t>
  </si>
  <si>
    <t xml:space="preserve">F-44500-44501 PETROQUIMICA DE LA PENINSULA </t>
  </si>
  <si>
    <t>NOMINA DE 30 DE ENERO 2023</t>
  </si>
  <si>
    <t xml:space="preserve">F-44512-44522-44523 RODCOM </t>
  </si>
  <si>
    <t xml:space="preserve">F-44515-44516-44517-44518-44519-44520-44521 SC PETROQUIMICA </t>
  </si>
  <si>
    <t xml:space="preserve">COMISION DEL PAGO CON TARJETA </t>
  </si>
  <si>
    <t xml:space="preserve">F-44511-44514 CR PETROQUIMICA DE YUCATAN </t>
  </si>
  <si>
    <t xml:space="preserve">MEGASUR </t>
  </si>
  <si>
    <t>F-45138 MAGNO CAPITAL</t>
  </si>
  <si>
    <t>LUBRIOL INTEGRADORA DIRAC</t>
  </si>
  <si>
    <t xml:space="preserve">F-44815 TRANSPORTACION CARRETERA </t>
  </si>
  <si>
    <t>F-44021 LIZAMA SANTOYO LEYDI AMANDA</t>
  </si>
  <si>
    <t xml:space="preserve">F-44457 FABELA AGUILERA VICTOR MARIO </t>
  </si>
  <si>
    <t xml:space="preserve">F-44463 FABELA AGUILERA VICTOR MARIO </t>
  </si>
  <si>
    <t xml:space="preserve">PRESTAMO VAZQUEZ PEREZ ALBERTO MANUEL </t>
  </si>
  <si>
    <t xml:space="preserve">F-44827 ANGEL FERNANDO PALMA CASTILLO </t>
  </si>
  <si>
    <t xml:space="preserve">F-43983 MAYA FLUIDS </t>
  </si>
  <si>
    <t xml:space="preserve">F-43612 FLOR MARIA PECH BACELIS </t>
  </si>
  <si>
    <t>VIATICOS CAMPECHE (JAELY CABALLERO )</t>
  </si>
  <si>
    <t xml:space="preserve">F-45390 INGENIARIA INSTALACIONES HIDRONEUMATICAS ELECTRICAS Y MONTAJES </t>
  </si>
  <si>
    <t xml:space="preserve">REFACCINES PARA CONSTRUCCIONES DEL NORTE </t>
  </si>
  <si>
    <t xml:space="preserve">F-44408-44623 FROZAR </t>
  </si>
  <si>
    <t xml:space="preserve">F-44409 PROYECTISTAS ASOCIADOS DEL MAYAB </t>
  </si>
  <si>
    <t xml:space="preserve">F-43589-43611 INFRAESTRUCTURA  Y EDIFICACIONES DEL SURESTE </t>
  </si>
  <si>
    <t xml:space="preserve">F-43740-43741-43742 ANGEL ALEXIS LARA MENA </t>
  </si>
  <si>
    <t xml:space="preserve">F-44333-44339 CORPORATIVO GL CD INDUSTRIAL </t>
  </si>
  <si>
    <t xml:space="preserve">F-45136 SERVITRASPORTES DEL SURESTE </t>
  </si>
  <si>
    <t>UC CHAN ELEAZAR ANTONIO ( VIATICOS  )</t>
  </si>
  <si>
    <t>F-44061-43920-44057-44058-45021-45024-43126-44453-44455-44060-45058-45057-45056-43923-38869-44799-44011 EFECTIVO</t>
  </si>
  <si>
    <t>UC CHAN ELEAZAR ANTONIO ( PLACAS VAN CAMPECHE )</t>
  </si>
  <si>
    <t xml:space="preserve">F-45070 CARLOS RICALDE VALDEZ </t>
  </si>
  <si>
    <t xml:space="preserve">F-42942 CARLOS MARIO FALCON CARDENAS </t>
  </si>
  <si>
    <t>F-43132-43133 TA 200</t>
  </si>
  <si>
    <t xml:space="preserve">F-43958 KEB HEREDIA REYES CONCEPCION </t>
  </si>
  <si>
    <t>DOM</t>
  </si>
  <si>
    <t xml:space="preserve">F-45124 GRUPO AGROPECUARIO GUARANI </t>
  </si>
  <si>
    <t xml:space="preserve">F-44325-44326-44327-44332-44341 MAQUINARIA Y SERVICIOS PROFESIONALES </t>
  </si>
  <si>
    <t xml:space="preserve">F-45079 ROCK CRUSHERS F-45084 CHAGAL GONZALEZ FREDDY </t>
  </si>
  <si>
    <t>QUINTAL PEREZ DAVID RICARDO ( OTROS PAGOS )</t>
  </si>
  <si>
    <t xml:space="preserve">F-43364 RODRIGO SOLIS RODRIGO </t>
  </si>
  <si>
    <t xml:space="preserve">F-45133 TERRACERIA Y CONDUCCION DE CONCRETO </t>
  </si>
  <si>
    <t>F-45072 MRT IMPORTADORA DE MAQUINARIA</t>
  </si>
  <si>
    <t xml:space="preserve">F-43781 ESTACION DE SERVICIO DEL MAYAB </t>
  </si>
  <si>
    <t xml:space="preserve">F-44510 SUPE SA DE CV </t>
  </si>
  <si>
    <t xml:space="preserve">F-43183 TOMASA CORREA SATANA </t>
  </si>
  <si>
    <t xml:space="preserve">RADIOMOVIL DIPSA SA DE CV </t>
  </si>
  <si>
    <t xml:space="preserve">F-43148 TIMASA CORREA SANTANA </t>
  </si>
  <si>
    <t xml:space="preserve">SI VALE MEXICO </t>
  </si>
  <si>
    <t>F-45064-450065 MAYABTUN</t>
  </si>
  <si>
    <t>F-44878-4339-44076-44012-38450-44358-44359-44026-44056-43809-44461-44027-45038-45037-45036-45034-45032-45031-45030-45029-45027-45026-45006-45018-43262 EFECTIVO</t>
  </si>
  <si>
    <t xml:space="preserve">F-44145 ENLACES TURISTICOS TETIZ </t>
  </si>
  <si>
    <t xml:space="preserve">F-44020 BAEZA ARGAEZ EIZER JESUS </t>
  </si>
  <si>
    <t xml:space="preserve">VIATICOS DE UC CHAN ELEAZAR ANTONIO </t>
  </si>
  <si>
    <t>MARJOS INGENIERIA S DE RL DE CV</t>
  </si>
  <si>
    <t>F-44130 PLAFONES Y ACABADOS DEL SURESTE</t>
  </si>
  <si>
    <t>MARTIN SOLIS EDUARDO DE JESUS (OTROS PAGOS )</t>
  </si>
  <si>
    <t>F-45067 EMPAQUES MAYAN</t>
  </si>
  <si>
    <t xml:space="preserve">F-43793 LOPEZ HERRERA CRISTIAN FAUSTINO </t>
  </si>
  <si>
    <t>F-42928 HACIENDA THUL SPR</t>
  </si>
  <si>
    <t xml:space="preserve">F-44305-44369 COMERCIALIZADORA GELOP </t>
  </si>
  <si>
    <t xml:space="preserve">LUBRIOR INTEGRADORA </t>
  </si>
  <si>
    <t xml:space="preserve">F-45061-45062 TERRACERIAS Y CONSTRUCCIONES DE CONCRETOS </t>
  </si>
  <si>
    <t>PAGO DE NOMINA ( 15 DE ENERO DEL 2023)</t>
  </si>
  <si>
    <t xml:space="preserve">F44253 MATERIALES Y TRITURADOS DE TIZIMIN </t>
  </si>
  <si>
    <t xml:space="preserve">F-45055 M.G. ELECTROMECANICOS  DEL SURESTE </t>
  </si>
  <si>
    <t>F-27110 MAQUINARIA KAMBUL</t>
  </si>
  <si>
    <t xml:space="preserve">F-44211 CONCRETERA DEL SURESTE </t>
  </si>
  <si>
    <t xml:space="preserve">PAGO VIVIENDA </t>
  </si>
  <si>
    <t xml:space="preserve">F-45052 INDUSTRIAL CONSTRUCTOR PENINSULAR </t>
  </si>
  <si>
    <t>PAGO DEL IMSS</t>
  </si>
  <si>
    <t xml:space="preserve">F-45063 TALLERES Y TRANSPORTES </t>
  </si>
  <si>
    <t xml:space="preserve">CHEQUE REBOTADO </t>
  </si>
  <si>
    <t>F-43887 JR ENVASE Y PLATICOS DEL  STE.</t>
  </si>
  <si>
    <t xml:space="preserve">F-45020 PABLO CESAR ESTRELLA LIZAMA </t>
  </si>
  <si>
    <t xml:space="preserve">F-45005 MAGNO CAPITAL </t>
  </si>
  <si>
    <t xml:space="preserve">F45048 GRUPO  CONVERTIDORA DE PAPEL </t>
  </si>
  <si>
    <t xml:space="preserve">PAGO SEGURO PYME </t>
  </si>
  <si>
    <t xml:space="preserve">F-43821 BAAS SANTO JOSE CONCEPCION </t>
  </si>
  <si>
    <t xml:space="preserve">INTERES DE CREDITO </t>
  </si>
  <si>
    <t xml:space="preserve">F-45019 ILEANA ECHAZARRETA VALENCIA </t>
  </si>
  <si>
    <t xml:space="preserve">CREDITO DE SANTANDER </t>
  </si>
  <si>
    <t xml:space="preserve">F-45010 GACOMX DESARROLLADORES DEL SURESTE </t>
  </si>
  <si>
    <t xml:space="preserve">LINCONL RODRIGO PALMA BARAHONA </t>
  </si>
  <si>
    <t>F-43272-43273-43274 ENLACES TURISTICOS TETIZ</t>
  </si>
  <si>
    <t>F-45013 BRESCIA CASTRO SALA</t>
  </si>
  <si>
    <t xml:space="preserve">F-43715 RAUL ROBERTO CARDEÑA VILLANUEVA </t>
  </si>
  <si>
    <t xml:space="preserve">F-45008 SERVI-LIMPIA </t>
  </si>
  <si>
    <t>F-43382 MAYARLIN PABLO PABLO</t>
  </si>
  <si>
    <t xml:space="preserve">MEXINE EVENTOS SA DE VC </t>
  </si>
  <si>
    <t>F-43704-43710 JACOBO REMPEL MARTENS</t>
  </si>
  <si>
    <t xml:space="preserve">JAIME GINES IGNACIO AMAT DORANTES </t>
  </si>
  <si>
    <t>F-44996 MERLY STPHANIE PEÑA MARIN</t>
  </si>
  <si>
    <t xml:space="preserve">F-44300-44302-44314 SERVICIO EL ROBLE </t>
  </si>
  <si>
    <t xml:space="preserve">F-44398-44399 SERVICIO EL ROBLE </t>
  </si>
  <si>
    <t xml:space="preserve">F-44215 PROVEEDORA DEL PANADERO </t>
  </si>
  <si>
    <t xml:space="preserve">F-43886 LUCELLY BEATRIZ CANUL UICAB </t>
  </si>
  <si>
    <t>PAGO ABC LEASING</t>
  </si>
  <si>
    <t xml:space="preserve">F-43311-43541-43582 PLAFONES Y ACABADOS DEL SURESTE </t>
  </si>
  <si>
    <t xml:space="preserve">F-44961 MAGNO CAPITAL </t>
  </si>
  <si>
    <t>PAGOS DE VIATICOS DE UC NAH ELEAZAR ANTONIO</t>
  </si>
  <si>
    <t xml:space="preserve">F-43682 RAUL ONTIVEROS AVILA </t>
  </si>
  <si>
    <t xml:space="preserve">PAGO DE VIATICOS DE UC NAH ELEAZAR ANTONIO </t>
  </si>
  <si>
    <t>F-44554-44587-44655-44704-44790-44806-44942 MANUEL OXTE CABRERA F-44946 GRUPO ANFIBIA LOG. Y MANT. Y MANI.</t>
  </si>
  <si>
    <t xml:space="preserve">F-44157-44229-44230 ARTURO PEREZ GONZALEZ </t>
  </si>
  <si>
    <t xml:space="preserve">CUOTA AFILIACION TERMINAL </t>
  </si>
  <si>
    <t xml:space="preserve">F-44982 IVAN ANTONIO MOO CHAN </t>
  </si>
  <si>
    <t xml:space="preserve">F-44465 FERNANDO AVILA AYALA </t>
  </si>
  <si>
    <t xml:space="preserve">F-44706 INMOBILIARIA MVC PENINSULAR </t>
  </si>
  <si>
    <t>F-44875 SAC XIB CHAAC</t>
  </si>
  <si>
    <t xml:space="preserve">PRUEBA </t>
  </si>
  <si>
    <t>RETENCION ISR</t>
  </si>
  <si>
    <t xml:space="preserve">SALDO INICIAL DEL MES </t>
  </si>
  <si>
    <t>CHEQUE</t>
  </si>
  <si>
    <t>DEPOSITOS</t>
  </si>
  <si>
    <t>BANCOS</t>
  </si>
  <si>
    <t>DE</t>
  </si>
  <si>
    <t>C    O    N    C    E    P    T    O</t>
  </si>
  <si>
    <t>H</t>
  </si>
  <si>
    <t>NUM.</t>
  </si>
  <si>
    <t>ENERO 2023</t>
  </si>
  <si>
    <t>CONCILIACION SANTANDER</t>
  </si>
  <si>
    <t>ACEITES Y LUBRICANTES DIRAC S.A. DE C.V.</t>
  </si>
  <si>
    <t>F.13691 - ZACARIAS CHAN ROSA ISELA</t>
  </si>
  <si>
    <t>F.13865 - ASOCIADOS Y SUCESORES MOYCRUZ S.A. DE C.V.</t>
  </si>
  <si>
    <t>F.13995,13998,13971,13972,14002 - EFECTIVO</t>
  </si>
  <si>
    <t>F.13829,13830 - AGROSERVICIOS LA TRINIDAD</t>
  </si>
  <si>
    <t>F.13497 - DAVID BANMAN WALL</t>
  </si>
  <si>
    <t>F.13746 - EL VALLE TEMPORAL</t>
  </si>
  <si>
    <t>F.13861,13944 -ASOCIADOS Y SUCESORES MOYCRUZ S.A. DE C.V.</t>
  </si>
  <si>
    <t>F.13783 - JOSE ANTONIO ESTRELLA CHUC</t>
  </si>
  <si>
    <t>F.13297 - OMAR VIDAL HUERTA</t>
  </si>
  <si>
    <t>F.13834 - DAVID CHAN GAMEZ</t>
  </si>
  <si>
    <t>F.13412 - PRODUCTORES LOS CHENES</t>
  </si>
  <si>
    <t>F.13924 - WILBERT GODOY GARCIA</t>
  </si>
  <si>
    <t>F.13657 - NICOLAS ANTONIO POOL POOT</t>
  </si>
  <si>
    <t>F.13868 - MIGUEL ANGEL CHABLE KANTUN</t>
  </si>
  <si>
    <t>F.13672 - HIELO SAN BARTOLO S.A. DE C.V.</t>
  </si>
  <si>
    <t>F.13869 - HIELO SAN BARTOLO S.A. DE C.V.</t>
  </si>
  <si>
    <t xml:space="preserve">F.13593,13639,13642,13643,13644,13645,13646 - ADMINISTRACION DE ESTACIONES  DEL SURESTE </t>
  </si>
  <si>
    <t>F13525,13526,13527,13537,13538,13545,13546,13547,13552,13555,13557,13560,13561,13563,13574,13575,13576,13577,13581,13582,13583,13591,13594,13608,13610,13622,13624,13636,13637,13638,13640,13647,13648,13659,13661,13664,13665,13669,44388 - E.S.G.E.S.</t>
  </si>
  <si>
    <t>13580 - COMBUSTIBLES LUGO</t>
  </si>
  <si>
    <t>F.13860 - INDUSTRIALIZADORA CALIZA, S.A. DE C.V.</t>
  </si>
  <si>
    <t>F.13830 - AGROSERVICIOS LA TRINIDAD SPR DE RL</t>
  </si>
  <si>
    <t>F.13996 - GRUPO DE ESPECIALISTAS TERRACEROS</t>
  </si>
  <si>
    <t>F.13747 - REPRESENTACIONES ALDO DE CAMPECHE S.A. DE C.V.</t>
  </si>
  <si>
    <t>F13760,13857,13716,13447,13448,13568,13569,13775,13620,13853,13851,13948,13947,13945,13430,13916 - EFECTIVO</t>
  </si>
  <si>
    <t>F.13495 - KATHARINA FRIESSEN FRIESSEN (FUE REBOTADO)</t>
  </si>
  <si>
    <t>F.13733 - NILVIA MAY CANCHE</t>
  </si>
  <si>
    <t>F.13738 - MARIA DEL ROSARIO CAHUN CEN</t>
  </si>
  <si>
    <t>F.13915 - JUAN PABLO FLORES SULUB</t>
  </si>
  <si>
    <t>F.13918 - MOTO REFACCIONARIA ALFARO</t>
  </si>
  <si>
    <t>F.13848 - JOSE MIGUEL HERNANDEZ</t>
  </si>
  <si>
    <t>F.13468 - GUADALUPE FERNANDO URIBE SIERRA</t>
  </si>
  <si>
    <t>FR.13931,13932,13933 -  RAFAEL RAMIREZ ROSADO</t>
  </si>
  <si>
    <t>F.13925 - CEYDI NAYELI CAAMAL</t>
  </si>
  <si>
    <t>F.13966,13956,13950,13961,13964 - EFECTIVO</t>
  </si>
  <si>
    <t>F.13967 - MARIO ALBERTO CORTES RINCON</t>
  </si>
  <si>
    <t>F.13923,13962 - EFECTIVO</t>
  </si>
  <si>
    <t>F.13717 - AMANTINA UC PAREDES</t>
  </si>
  <si>
    <t>F.13628 - EDGAR GABRIEL FLORES GUTIERREZ</t>
  </si>
  <si>
    <t>F.13707,13735 -  NORMA ARACELI VARGAS CABELLO</t>
  </si>
  <si>
    <t>F.13656 - NICOLAS ANTONIO POOL POOT</t>
  </si>
  <si>
    <t>F.13935 - MARIA DEL REFUGIO PRIETO HERNANDEZ</t>
  </si>
  <si>
    <t>F.13920,13921 - MARTHA ALICIA HERRERA MENDEZ</t>
  </si>
  <si>
    <t xml:space="preserve">F.13904 - MIGUEL ANGEL CHABLE KANTUN </t>
  </si>
  <si>
    <t>F.13954 - MARIO ALBERTO CORTES RINCON</t>
  </si>
  <si>
    <t>F.13478,13480,13482,13550,13562,13564,44168 - ADMINISTRACION DE ESTACIONES DEL SURESTE</t>
  </si>
  <si>
    <t>F.44312 - E.S.G.E.S.</t>
  </si>
  <si>
    <t>F.13327,13336,13337,13339,13340,13341,13371,13428,13429,13458,13471,13512,13513,13514,13515,13516,13517,13518,13519,13520,13521,13522,13523,13535,13536,13539,13540,13541,13549,13551,13553,13554,13556,13559,13565,13571,13572,43729,44119 - E.S.G.E.S.</t>
  </si>
  <si>
    <t>F.13919 - BEATRIZ ADRIANA PEREZ FUENTES</t>
  </si>
  <si>
    <t>F.13597 - MARIO ALBERTO CEH CAMARA</t>
  </si>
  <si>
    <t>F.13596  - CAMARA ZURITA MARIA ISABEL</t>
  </si>
  <si>
    <t>F.13760,13391,13617,13716,13447,13756,13774,13775,13430,13852 - EFECTIVO</t>
  </si>
  <si>
    <t>F.13784 - CARLOS OLVERA ALEGRIA</t>
  </si>
  <si>
    <t>F.13782 - VICTOR ROSADO CORDOBA</t>
  </si>
  <si>
    <t>F.13753 - CELIA CHAN DZUL</t>
  </si>
  <si>
    <t>F.13086 - ABRAM BARTSCH DUECK</t>
  </si>
  <si>
    <t>F.13745,13666,13667 - AGROSERVICIOS LA TRINIDAD</t>
  </si>
  <si>
    <t>F.13681 - NORMA ARACELI VARGAS CABELLO</t>
  </si>
  <si>
    <t>F.13324 - AHMED JOSE BURAD MENDEZ</t>
  </si>
  <si>
    <t>F.13905 - JOSE MEDINA</t>
  </si>
  <si>
    <t>F.13762 - ADDA MARIA DZIB DZUL</t>
  </si>
  <si>
    <t>F.13866 - GRUPO DE ESPECIALISTAS TERRACEROS</t>
  </si>
  <si>
    <t>F.13654,13655 - NORMA ARACELI VARGAS CABELLO</t>
  </si>
  <si>
    <t>CHEQUE DEVUELTO -F.13495</t>
  </si>
  <si>
    <t>F.13832,13833,13847 - EFECTIVO</t>
  </si>
  <si>
    <t>F.13901,13902 - PATRICIA - MOBILIARIO PUZA</t>
  </si>
  <si>
    <t>F.13380 - COMBUSTIBLES LUGO S.A. DE C.V.</t>
  </si>
  <si>
    <t>F.13265,13266,13270,13274,13277,13278,13283,13299,13304,13305,13306,13307,13309,13311,13312,13313,13322,13323,13363,13364,13365,13366,13367,13369,13372,13373,13374,13378,13379,13381,13382,13383,13384,13406,13408,13409,13415,13453,13454,13455,13479,13489,13491,13505,13506,13507,13508,13509,13511,43424,43694 - E.S.G.E.S.</t>
  </si>
  <si>
    <t>F.43730 - E.S.G.E.S.</t>
  </si>
  <si>
    <t>F.13867 - CONSTRUCCIONES OSPOVER S.A. DE C.V.</t>
  </si>
  <si>
    <t>F.13846,13859 - EFECTIVO</t>
  </si>
  <si>
    <t>F.13821 - MANUEL CENTENO GONZALEZ</t>
  </si>
  <si>
    <t>F.13356 - CONTROL GAS KALA</t>
  </si>
  <si>
    <t>F.13528 - YECENIA LEDER BARAHONA</t>
  </si>
  <si>
    <t>F.13845 - GRUPO DE ESPECIALISTAS TERRACEROS</t>
  </si>
  <si>
    <t>SALVADOR OROZCO  TAPIA</t>
  </si>
  <si>
    <t>F.13837 - JOSE MEDINA</t>
  </si>
  <si>
    <t>MEXICANA DE LUBRICANTES S.A. DE C.V.</t>
  </si>
  <si>
    <t>F.13841,13842,13843,13844 - EFECTIVO</t>
  </si>
  <si>
    <t>F.13820 - MARIBEL PALMER TUCUCH</t>
  </si>
  <si>
    <t>LLANTRAC SAPI DE C.V.</t>
  </si>
  <si>
    <t>F.13460,13391,13617,13615,13447,13568,13599,13775,13716,13617,13592,13438,13435,13806,13807,13805 - EFECTIVO</t>
  </si>
  <si>
    <t>EDGAR IGNACIO  POOT MAY</t>
  </si>
  <si>
    <t>CARGO POR PAGO DE NOMINA HSBCNET</t>
  </si>
  <si>
    <t>F.13819, 13836 -  ISAACK BUECKERT GUENTHER</t>
  </si>
  <si>
    <t>ENVASUR S.A. DE C.V.</t>
  </si>
  <si>
    <t>F.13500 - LAS PALMAS HOPELCHEN</t>
  </si>
  <si>
    <t>F.13611 - AGROSERVICIOS LA TRINIDAD</t>
  </si>
  <si>
    <t>F.13818 - MOTO REFACCIONARIA ALFARO</t>
  </si>
  <si>
    <t>DONALDSON S.A. DE C.V.</t>
  </si>
  <si>
    <t>F.13738 - MARIAL DEL ROSARIO CAHUN CEN</t>
  </si>
  <si>
    <t>SOLSINS S.A. DE C.V.</t>
  </si>
  <si>
    <t>F.13754 - CEYDI NAYELI CAAMAL</t>
  </si>
  <si>
    <t>REFACCIONARIA AUTOMOTRIZ</t>
  </si>
  <si>
    <t>F.13456 - JOSE ANTONIO ESTRELLA CHUC</t>
  </si>
  <si>
    <t>F.13715, 13776 - MAYRA ESTHER DE LA CRUZ REYES</t>
  </si>
  <si>
    <t xml:space="preserve">CHEQUE DEVUELTO </t>
  </si>
  <si>
    <t>F.45185 CONSTRUCCIONES OSPOVER</t>
  </si>
  <si>
    <t>ALMED PRODUCTOS PLASTICOS</t>
  </si>
  <si>
    <t>F.13764 - ADDA MARIA DZIB DZUL</t>
  </si>
  <si>
    <t>F.13475 - KEREN DIZ JUAREZ</t>
  </si>
  <si>
    <t>F.13785,13786,13787,13788,13789,13790,13791,13792,13793,13794,13795,13796 - EFECTIVO</t>
  </si>
  <si>
    <t>F.13599,13770 - JUVENTINO GARCIA JIMENEZ</t>
  </si>
  <si>
    <t>E.S.G.E.S.  S.A. DE C.V.</t>
  </si>
  <si>
    <t>F.13816 - CONSTRUCCIONES OSPOVER S.A. DE C.V.</t>
  </si>
  <si>
    <t>F.13267,13268,43347 - ADMINISTRACION DE ESTACIONES DEL SURESTE.</t>
  </si>
  <si>
    <t>TBC DE MEXICO S.A. DE C.V.</t>
  </si>
  <si>
    <t>F.13159,13161,13162,13163,13164,13165,13166,13173,13177,13179,13178 - E.S.E.GE.S.</t>
  </si>
  <si>
    <t>F.43346 - SERVIVIO PERIFERICO SELNAV</t>
  </si>
  <si>
    <t>F.133778 - INDUSTRIALIZADORA DE CALIZA S.A. DE C.V.</t>
  </si>
  <si>
    <t>F.13183 - COMBUSTIBLES LUGO</t>
  </si>
  <si>
    <t>F.13180,13218 - ADMINISTRACION DE ESTACIONES DEL SURESTE</t>
  </si>
  <si>
    <t>F.13104,13129,13150,13160,13181,13182,13184,13186,13190,13194,13195,13197,13198,13199,13200,13205,13218,13247,13255,13256,13258,13259,13261,13262,13263,13264,13269,13272,13275,13279,13280,13281,13282,13300,13301,13310,42963,42965,42960,43023,43141-E.S.G.E.S.</t>
  </si>
  <si>
    <t>F.13809 - MINERALES Y AGREGADOS DEL SURESTE S.A. DE C.V.</t>
  </si>
  <si>
    <t>RODICAR HIDRAHULICO DE MEX</t>
  </si>
  <si>
    <t>F.13570 - NORMA ARACELI VARGAS CABELLO</t>
  </si>
  <si>
    <t>F.13691 - ROSA ISELA ZACARIAS CHAN</t>
  </si>
  <si>
    <t>NETNM 13 ENE 23</t>
  </si>
  <si>
    <t>F.13466 - JOSE DEL CARMEN SARRICOLEA ORTEGON</t>
  </si>
  <si>
    <t>F.13421,13422,13391,13592,13716,13474,13615,13601,13689,11401,13741,10892,13599,13434,13435,13438,13430 - EFECTIVO</t>
  </si>
  <si>
    <t>F.13246 - AHMED JOSE BURAD MENDEZ</t>
  </si>
  <si>
    <t>F.13208,13298,13297 - OMAR VIDAL HUERTA</t>
  </si>
  <si>
    <t>F.44016 - MAXIMO SILVA BOJORQUEZ</t>
  </si>
  <si>
    <t>GRUPO TRES PENINSULAR S.A. DE C.V.</t>
  </si>
  <si>
    <t>F. 11058,11066,11304,11481,11485,12942 - CONSORCIO PESQUERO DEL GOLFO S.A. DE C.V.</t>
  </si>
  <si>
    <t>F.13484 - FRANCISCO ELIAS ROMELLON HERRERA</t>
  </si>
  <si>
    <t>F.13462 - FRANCISCO ELIAS ROMELLON HERRERA</t>
  </si>
  <si>
    <t>SECRETARIA DE ADMINISTRACION Y FINANZAS</t>
  </si>
  <si>
    <t>F.13768 - CONSTRUCCIONES OSPOVER S.A. DE C.V.</t>
  </si>
  <si>
    <t>GRUPO CAIMX S.A. DE C.V.</t>
  </si>
  <si>
    <t>F.13526 - SALAZAR HERNANDEZ ANASTACIO</t>
  </si>
  <si>
    <t>F.13765 - INSTITUTO NACIONAL DE ANTROPOLOGÍA E HISTORIA</t>
  </si>
  <si>
    <t>F.13767 - MANUEL GONZALEZ CENTENO</t>
  </si>
  <si>
    <t>PAGO RBB SIMPLE PM NEG</t>
  </si>
  <si>
    <t>F.13096 - HIELO Y CONGELACION DE CHAMPOTON S.A. DE C.V.</t>
  </si>
  <si>
    <t>PAGO DE AUTO TARJETA DE CREDITO</t>
  </si>
  <si>
    <t>SALDO INCIAL DEL MES</t>
  </si>
  <si>
    <t>CONCILIACION HSBC</t>
  </si>
  <si>
    <t>NC - 0583921</t>
  </si>
  <si>
    <t>NC - 0583865</t>
  </si>
  <si>
    <t>NC - 0583717</t>
  </si>
  <si>
    <t>NC - 0583269</t>
  </si>
  <si>
    <t>NC - 0583270</t>
  </si>
  <si>
    <t>NC - 0583130</t>
  </si>
  <si>
    <t>NC - 0582383</t>
  </si>
  <si>
    <t>NC - 0582380</t>
  </si>
  <si>
    <t>NC - 0582135</t>
  </si>
  <si>
    <t>NC - 0581537</t>
  </si>
  <si>
    <t>NC - 0580962</t>
  </si>
  <si>
    <t>NC - 0580011</t>
  </si>
  <si>
    <t>NC - 0580015</t>
  </si>
  <si>
    <t>NC - 0580016</t>
  </si>
  <si>
    <t>NC - 0579548</t>
  </si>
  <si>
    <t>NC - 0578853</t>
  </si>
  <si>
    <t>NC - 0578666</t>
  </si>
  <si>
    <t>PIEZA</t>
  </si>
  <si>
    <t>BATERIA DE MOTO CB12A-A</t>
  </si>
  <si>
    <t>CB12A-A</t>
  </si>
  <si>
    <t>CUBETA 19 LT</t>
  </si>
  <si>
    <t>331464-Custom CI-4 Plus M SAE 15W-40 *C19</t>
  </si>
  <si>
    <t>331464</t>
  </si>
  <si>
    <t>4.00-8 TT 6 59J CHAOYANG H607</t>
  </si>
  <si>
    <t>11011270104</t>
  </si>
  <si>
    <t>TAMBOR 208 LT</t>
  </si>
  <si>
    <t>531464 -CUSTOM CI-4 PLUS M SAE 15W40</t>
  </si>
  <si>
    <t>531464</t>
  </si>
  <si>
    <t>CAJA 4 GRF 5 LT</t>
  </si>
  <si>
    <t>PREMIUM SP SAE 10W30 C-4/5LT</t>
  </si>
  <si>
    <t>10621453</t>
  </si>
  <si>
    <t>AKRON COLANT  T-208</t>
  </si>
  <si>
    <t>53056</t>
  </si>
  <si>
    <t>PREMIUM SP SAE 20W50 C-4/5LT</t>
  </si>
  <si>
    <t>10621455</t>
  </si>
  <si>
    <t>PREMIUM SP SAE 15W40 AKRON</t>
  </si>
  <si>
    <t>10621454</t>
  </si>
  <si>
    <t>3.00-18 TT 4 47P CHAOYANG H605</t>
  </si>
  <si>
    <t>11131250102</t>
  </si>
  <si>
    <t>GARRAFA 5 LT</t>
  </si>
  <si>
    <t>1529194-EXTRA FLEET DF/DF-2 SAE 50</t>
  </si>
  <si>
    <t>1529194</t>
  </si>
  <si>
    <t>CASCO INTERMEDIO</t>
  </si>
  <si>
    <t>C_INT CASCO</t>
  </si>
  <si>
    <t>CASCO EXTRA GRANDE</t>
  </si>
  <si>
    <t>C_ EGDE CASCO</t>
  </si>
  <si>
    <t>C_31 CASCO</t>
  </si>
  <si>
    <t>CASCO GRANDE</t>
  </si>
  <si>
    <t>C_GDE CASCO</t>
  </si>
  <si>
    <t>ACUMULADOR TIPO 135 23P 12V</t>
  </si>
  <si>
    <t>135D CBI 4D</t>
  </si>
  <si>
    <t>ACUMULADOR TIPO 130 LM 13P 12V</t>
  </si>
  <si>
    <t>130 LM BCI 47</t>
  </si>
  <si>
    <t>BCI 99 ACUMULADOR 129  11P 12V</t>
  </si>
  <si>
    <t>129 BCI 99</t>
  </si>
  <si>
    <t>ACUMULADOR TIPO 122 13P 12V - +</t>
  </si>
  <si>
    <t>122 INV 58 - BCI 42</t>
  </si>
  <si>
    <t>BCI 42 ACUMULADOR TIPO 121A 11P 12V REF</t>
  </si>
  <si>
    <t>121A BCI 42 560</t>
  </si>
  <si>
    <t>8D ACUMULADOR TIPO 120 29P 12V</t>
  </si>
  <si>
    <t>120  8D</t>
  </si>
  <si>
    <t>BCI 31P ACUMULADOR TIPO 118RP 21P SELLADO</t>
  </si>
  <si>
    <t>118RP 21P  31P</t>
  </si>
  <si>
    <t>BCI 31P ACUMULADOR TIPO 118RP 17P 12V</t>
  </si>
  <si>
    <t>118RP 31P</t>
  </si>
  <si>
    <t>BCI 31T ACUMULADOR TIPO 118RT 21P SELLADO</t>
  </si>
  <si>
    <t>118RT 21 BCI 31T</t>
  </si>
  <si>
    <t>BCI31T ACUMULADOR TIPO 118RT 17P  12V</t>
  </si>
  <si>
    <t>118RT  31T</t>
  </si>
  <si>
    <t>BCI 22F ACUMULADOR TIPO 117B LM 13P</t>
  </si>
  <si>
    <t>117 B LM BCI 22F</t>
  </si>
  <si>
    <t>BCI 22F N ACUMULADOR TIPO 117 9P SELLADO</t>
  </si>
  <si>
    <t>117 BCI 22F N</t>
  </si>
  <si>
    <t>BCI 24 ACUMULADOR TIPO 106 A 11P 12V REF</t>
  </si>
  <si>
    <t>106 A BCI 24</t>
  </si>
  <si>
    <t>C_CH</t>
  </si>
  <si>
    <t>BCI 42ACUMULADOR TIPO 121 8P 12V</t>
  </si>
  <si>
    <t>121-8 GRUPO 42</t>
  </si>
  <si>
    <t>BOTELLA DE 450 ML</t>
  </si>
  <si>
    <t>AKRON SUPER ARRANCADOR DE MOTOR</t>
  </si>
  <si>
    <t>9395075</t>
  </si>
  <si>
    <t>BOTELLA 946 ML</t>
  </si>
  <si>
    <t>819194-EXTRA FLEET DF/DF-2 SAE 50</t>
  </si>
  <si>
    <t>819194</t>
  </si>
  <si>
    <t>CAJA 12 BOT 946 ML</t>
  </si>
  <si>
    <t>BOTELLA</t>
  </si>
  <si>
    <t>2121461 SPITZEN SP SAE 5W-40  C/6 /1LT</t>
  </si>
  <si>
    <t>2121461</t>
  </si>
  <si>
    <t>CAJA 6 BOT 1 LT</t>
  </si>
  <si>
    <t>CAJA 12 BOT 545 ML</t>
  </si>
  <si>
    <t>AKRON LUBRICHAIN</t>
  </si>
  <si>
    <t>9395074</t>
  </si>
  <si>
    <t>P124866  FILTRO DE AIRE</t>
  </si>
  <si>
    <t>P124866</t>
  </si>
  <si>
    <t>332197 - AKRON EXTRA FLEET SERIE III DF SAE 50 C-19</t>
  </si>
  <si>
    <t>332197</t>
  </si>
  <si>
    <t>88196- MXL DF-SUPER SAE 40 C-19</t>
  </si>
  <si>
    <t>88196</t>
  </si>
  <si>
    <t>88133- MXL DF-4 SAE 20W50 C-19</t>
  </si>
  <si>
    <t>88133</t>
  </si>
  <si>
    <t>88117-MXL DF-4 SAE 15W40 C-19</t>
  </si>
  <si>
    <t>88117</t>
  </si>
  <si>
    <t>332112- OPTIMA PRESION DF SAE 25W50 CUB  19/L</t>
  </si>
  <si>
    <t>332112</t>
  </si>
  <si>
    <t>88197- DF SUPER SAE 50 CUB. /19 LTS</t>
  </si>
  <si>
    <t>88197</t>
  </si>
  <si>
    <t>LITRO</t>
  </si>
  <si>
    <t>5049 AN-NO USAR</t>
  </si>
  <si>
    <t>5049 AN</t>
  </si>
  <si>
    <t>FREELEX  ANTICONGELANTE VERDE GARRAFA 3.785 LTS</t>
  </si>
  <si>
    <t>FREE ANTICON GARRAFA</t>
  </si>
  <si>
    <t>FREELEX ANTICONGELANTE ROSA GALON DE 3.785</t>
  </si>
  <si>
    <t>FREE GALON</t>
  </si>
  <si>
    <t>FREELEX ANTICONGELANTE VERDE DE 1 LITRO</t>
  </si>
  <si>
    <t>FREE LITRO VERDE</t>
  </si>
  <si>
    <t>8121453-PREMIUM SP SAE 10W30 946 ML</t>
  </si>
  <si>
    <t>8121453</t>
  </si>
  <si>
    <t>P551025 - FILTRO DIESEL GASO</t>
  </si>
  <si>
    <t>P551025</t>
  </si>
  <si>
    <t>P614547 FILTRO DE AIRE VENTILACION</t>
  </si>
  <si>
    <t>P614547</t>
  </si>
  <si>
    <t>2121460-SPITZEN SP SAE 5W-30 C-6/1LT</t>
  </si>
  <si>
    <t>2121460</t>
  </si>
  <si>
    <t>CAJA 6 BOT 946 ML</t>
  </si>
  <si>
    <t>8121454 AKRON PREMIUM SP SAE 15W40</t>
  </si>
  <si>
    <t>8121454</t>
  </si>
  <si>
    <t>8121455 AKRON PREMIUM SP SAE 20W50 946 ML.</t>
  </si>
  <si>
    <t>8121455</t>
  </si>
  <si>
    <t>ROADSH RS618A 24.5 LINEAL N</t>
  </si>
  <si>
    <t>11R245.</t>
  </si>
  <si>
    <t>FREELEX ANTICONGELANTE GARRAFA DE 3.785 LTS. CAJA CON 6 PZS.</t>
  </si>
  <si>
    <t>FREELEX  GARRAFA</t>
  </si>
  <si>
    <t>STONETRAC14 12-16.5 STONE 14 L4 S</t>
  </si>
  <si>
    <t>12165</t>
  </si>
  <si>
    <t>P634517-FILTRO DE AIRE PRIMARIO</t>
  </si>
  <si>
    <t>P634517</t>
  </si>
  <si>
    <t>P781098 FILTRO DE AIRE RADIAL</t>
  </si>
  <si>
    <t>P781098</t>
  </si>
  <si>
    <t>P781102 FILTRO DE AIRE RADIAL</t>
  </si>
  <si>
    <t>P781102</t>
  </si>
  <si>
    <t>P565243 FILTRO HIDRÁULICO</t>
  </si>
  <si>
    <t>P565243</t>
  </si>
  <si>
    <t>P564425 FILTRO HIDRÁULICO</t>
  </si>
  <si>
    <t>P564425</t>
  </si>
  <si>
    <t>C045001 FILTRO DE AIRE PRIMARIO</t>
  </si>
  <si>
    <t>C045001</t>
  </si>
  <si>
    <t>P573354 FILTRO HIDRÁULICO</t>
  </si>
  <si>
    <t>P573354</t>
  </si>
  <si>
    <t>P167162 FILTRO HIDRÁULICO</t>
  </si>
  <si>
    <t>P167162</t>
  </si>
  <si>
    <t>P628355 FILTRO DE AIRE</t>
  </si>
  <si>
    <t>P628355</t>
  </si>
  <si>
    <t>P502477 FILTRO DE ACEITE</t>
  </si>
  <si>
    <t>P502477</t>
  </si>
  <si>
    <t>P502478 FILTRO GASOLINA</t>
  </si>
  <si>
    <t>P502478</t>
  </si>
  <si>
    <t>P502479 FILTRO DE GASOLINA</t>
  </si>
  <si>
    <t>P502479</t>
  </si>
  <si>
    <t>P578571 - FILTRO DE ACEITE</t>
  </si>
  <si>
    <t>P578571</t>
  </si>
  <si>
    <t>P550597 FILTRO DE ACEITE</t>
  </si>
  <si>
    <t>P550597</t>
  </si>
  <si>
    <t>P628328 FILTRO DE AIRE</t>
  </si>
  <si>
    <t>P628328</t>
  </si>
  <si>
    <t>P634451  FILTRO DE AIRE</t>
  </si>
  <si>
    <t>P634451</t>
  </si>
  <si>
    <t>CAJA 12 PZA</t>
  </si>
  <si>
    <t>AXP-LCAR-540M LIMPIADOR DE CARBURADOR</t>
  </si>
  <si>
    <t>AXP-LCAR-540M</t>
  </si>
  <si>
    <t>54752 TECNOL C-250 T-208</t>
  </si>
  <si>
    <t>54752</t>
  </si>
  <si>
    <t>P564424- FILTRO HIDRAULICO</t>
  </si>
  <si>
    <t>P564424</t>
  </si>
  <si>
    <t>P551850-FILTRO SEPARADOR COMB</t>
  </si>
  <si>
    <t>P551850</t>
  </si>
  <si>
    <t>P902310-FILTRO AIRE SEGURIDAD</t>
  </si>
  <si>
    <t>P902310</t>
  </si>
  <si>
    <t>P902309-FILTRO DE AIRE PRIMARIO</t>
  </si>
  <si>
    <t>P902309</t>
  </si>
  <si>
    <t>P829333-FILTRO DE AIRE</t>
  </si>
  <si>
    <t>P829333</t>
  </si>
  <si>
    <t>P829332-FILTRO AIRE</t>
  </si>
  <si>
    <t>P829332</t>
  </si>
  <si>
    <t>P828889-FILTRO DE AIRE PRIMARIO</t>
  </si>
  <si>
    <t>P828889</t>
  </si>
  <si>
    <t>P827653-FILTRO DE AIRE PRIMARIO</t>
  </si>
  <si>
    <t>P827653</t>
  </si>
  <si>
    <t>P822858-FILTRO DE AIRE</t>
  </si>
  <si>
    <t>P822858</t>
  </si>
  <si>
    <t>P822768-FILTRO AIRE</t>
  </si>
  <si>
    <t>P822768</t>
  </si>
  <si>
    <t>P785965-FILTRO DE AIRE</t>
  </si>
  <si>
    <t>P785965</t>
  </si>
  <si>
    <t>P784850-FILTRO DE AIRE</t>
  </si>
  <si>
    <t>P784850</t>
  </si>
  <si>
    <t>P782857-FILTRO AIRE</t>
  </si>
  <si>
    <t>P782857</t>
  </si>
  <si>
    <t>P782109-FILTRO DE AIRE</t>
  </si>
  <si>
    <t>P782109</t>
  </si>
  <si>
    <t>P782108-FILTRO AIRE</t>
  </si>
  <si>
    <t>P782108</t>
  </si>
  <si>
    <t>P782107-FILTRO DE AIRE</t>
  </si>
  <si>
    <t>P782107</t>
  </si>
  <si>
    <t>P782106-FILTRO DE AIRE PRIMARIO</t>
  </si>
  <si>
    <t>P782106</t>
  </si>
  <si>
    <t>P782105-FILTRO AIRE</t>
  </si>
  <si>
    <t>P782105</t>
  </si>
  <si>
    <t>P782104-FILTRO DE AIRE PRIMARIO</t>
  </si>
  <si>
    <t>P782104</t>
  </si>
  <si>
    <t>P781039-FILTRO DE AIRE PRIMARIO</t>
  </si>
  <si>
    <t>P781039</t>
  </si>
  <si>
    <t>P780523-FILTRO DE AIRE</t>
  </si>
  <si>
    <t>P780523</t>
  </si>
  <si>
    <t>P780522-FILTRO DE AIRE</t>
  </si>
  <si>
    <t>P780522</t>
  </si>
  <si>
    <t>P780030-FILTRO DE AIRE</t>
  </si>
  <si>
    <t>P780030</t>
  </si>
  <si>
    <t>P778994-FILTRO DE AIRE</t>
  </si>
  <si>
    <t>P778994</t>
  </si>
  <si>
    <t>P777869-FILTRO DE AIRE SECUNDARIO</t>
  </si>
  <si>
    <t>P777869</t>
  </si>
  <si>
    <t>P777868-FILTRO DE AIRE</t>
  </si>
  <si>
    <t>P777868</t>
  </si>
  <si>
    <t>P777639-FILTRO DE AIRE</t>
  </si>
  <si>
    <t>P777639</t>
  </si>
  <si>
    <t>P776696-FILTRO DE AIRE</t>
  </si>
  <si>
    <t>P776696</t>
  </si>
  <si>
    <t>P635335-FILTRO DE AIRE PRIMARIO</t>
  </si>
  <si>
    <t>P635335</t>
  </si>
  <si>
    <t>P633607-FILTRO DE AIRE PRIMARIO</t>
  </si>
  <si>
    <t>P633607</t>
  </si>
  <si>
    <t>P629469-FILTRO DE AIRE</t>
  </si>
  <si>
    <t>P629469</t>
  </si>
  <si>
    <t>P628327-FILTRO DE AIRE PRIMARIO</t>
  </si>
  <si>
    <t>P628327</t>
  </si>
  <si>
    <t>P622149-FILTRO DE AIRE</t>
  </si>
  <si>
    <t>P622149</t>
  </si>
  <si>
    <t>P618478-FILTRO DE AIRE CUMMINS ISX</t>
  </si>
  <si>
    <t>P618478</t>
  </si>
  <si>
    <t>P616056-FILTRO AIRE</t>
  </si>
  <si>
    <t>P616056</t>
  </si>
  <si>
    <t>P613337-FILTRO DE AIRE SEGURIDAD</t>
  </si>
  <si>
    <t>P613337</t>
  </si>
  <si>
    <t>P613336-FILTRO DE AIRE PRIMARIO</t>
  </si>
  <si>
    <t>P613336</t>
  </si>
  <si>
    <t>P613335-FILTRO AIRE</t>
  </si>
  <si>
    <t>P613335</t>
  </si>
  <si>
    <t>P613334-FILTRO AIRE</t>
  </si>
  <si>
    <t>P613334</t>
  </si>
  <si>
    <t>P609239-FILTRO DE AIRE</t>
  </si>
  <si>
    <t>P609239</t>
  </si>
  <si>
    <t>P608885-FILTRO AIRE</t>
  </si>
  <si>
    <t>P608885</t>
  </si>
  <si>
    <t>P608766-FILTRO DE AIRE</t>
  </si>
  <si>
    <t>P608766</t>
  </si>
  <si>
    <t>P608599-FILTRO DE AIRE</t>
  </si>
  <si>
    <t>P608599</t>
  </si>
  <si>
    <t>P607955-FILTRO DE AIRE</t>
  </si>
  <si>
    <t>P607955</t>
  </si>
  <si>
    <t>P607301-FILTRO AIRE</t>
  </si>
  <si>
    <t>P607301</t>
  </si>
  <si>
    <t>P606503-FILTRO DE AIRE PRIMARIO</t>
  </si>
  <si>
    <t>P606503</t>
  </si>
  <si>
    <t>P606121-FILTRO DE AIRE</t>
  </si>
  <si>
    <t>P606121</t>
  </si>
  <si>
    <t>P603232-FILTRO DE AIRE PRIMARIO MERCEDEZ 904 (KIT)</t>
  </si>
  <si>
    <t>P603232</t>
  </si>
  <si>
    <t>P577086-LUBE FILTER</t>
  </si>
  <si>
    <t>P577086</t>
  </si>
  <si>
    <t>P576918-FILTRO DE COMBUSTIBLE</t>
  </si>
  <si>
    <t>P576918</t>
  </si>
  <si>
    <t>P576047-FILTRO HIDARUILICO</t>
  </si>
  <si>
    <t>P576047</t>
  </si>
  <si>
    <t>P573481-FILTRO HIDRAULICO</t>
  </si>
  <si>
    <t>P573481</t>
  </si>
  <si>
    <t>P571271-FILTRO HIDRAULICO</t>
  </si>
  <si>
    <t>P571271</t>
  </si>
  <si>
    <t>P569206-FILTRO HIDRAULICO</t>
  </si>
  <si>
    <t>P569206</t>
  </si>
  <si>
    <t>P559740-FILTRO CARTUCHO HIDRAULICO CATERPILLAR</t>
  </si>
  <si>
    <t>P559740</t>
  </si>
  <si>
    <t>P559000-FILTRO DE ACEITE</t>
  </si>
  <si>
    <t>P559000</t>
  </si>
  <si>
    <t>P558616-FILTRO DE ACEITE 3908616</t>
  </si>
  <si>
    <t>P558616</t>
  </si>
  <si>
    <t>P558000-FILTRO SEPARADOR DE COMB.</t>
  </si>
  <si>
    <t>P558000</t>
  </si>
  <si>
    <t>P557440-FILTRO DE COMBUSTIBLE</t>
  </si>
  <si>
    <t>P557440</t>
  </si>
  <si>
    <t>P556916-FILTRO DE COMBUSTIBLE</t>
  </si>
  <si>
    <t>P556916</t>
  </si>
  <si>
    <t>P556915-FILTRO DE COMBUSTIBLE</t>
  </si>
  <si>
    <t>P556915</t>
  </si>
  <si>
    <t>P556287-FILTRO SEPARADOR DE COMB.</t>
  </si>
  <si>
    <t>P556287</t>
  </si>
  <si>
    <t>P556245-FILTRO DE COMBUSTIBLE "CDP"</t>
  </si>
  <si>
    <t>P556245</t>
  </si>
  <si>
    <t>P556064-FILTRO DE CARTUCHO HIDRAULICO</t>
  </si>
  <si>
    <t>P556064</t>
  </si>
  <si>
    <t>P556005-FILTRO HIDRAULICO</t>
  </si>
  <si>
    <t>P556005</t>
  </si>
  <si>
    <t>P555627-FILTRO SEPARADOR DE AGUA</t>
  </si>
  <si>
    <t>P555627</t>
  </si>
  <si>
    <t>P554407-FILTRO DE ACEITE</t>
  </si>
  <si>
    <t>P554407</t>
  </si>
  <si>
    <t>P554105-FILTRO DE ACEITE</t>
  </si>
  <si>
    <t>P554105</t>
  </si>
  <si>
    <t>P554071-FILTRO DE AGUA</t>
  </si>
  <si>
    <t>P554071</t>
  </si>
  <si>
    <t>P554019-FILTRO DE AGUA</t>
  </si>
  <si>
    <t>P554019</t>
  </si>
  <si>
    <t>P554005-FILTRO DE ACEITE</t>
  </si>
  <si>
    <t>P554005</t>
  </si>
  <si>
    <t>P554004-FILTRO DE ACEITE</t>
  </si>
  <si>
    <t>P554004</t>
  </si>
  <si>
    <t>P553855-FILTRO DE COMBUSTIBLE</t>
  </si>
  <si>
    <t>P553855</t>
  </si>
  <si>
    <t>P553771-FILTRO DE ACEITE</t>
  </si>
  <si>
    <t>P553771</t>
  </si>
  <si>
    <t>P553712-FILTRO DE ACEITE</t>
  </si>
  <si>
    <t>P553712</t>
  </si>
  <si>
    <t>P553201-FILTRO SEPARADOR DE AGUA</t>
  </si>
  <si>
    <t>P553201</t>
  </si>
  <si>
    <t>P553191-FILTRO ACEITE</t>
  </si>
  <si>
    <t>P553191</t>
  </si>
  <si>
    <t>P553004-FILTRO COMB</t>
  </si>
  <si>
    <t>P553004</t>
  </si>
  <si>
    <t>P553000-FILTRO DE ACEITE</t>
  </si>
  <si>
    <t>P553000</t>
  </si>
  <si>
    <t>P552603-FILTRO DE COMBUSTIBLE</t>
  </si>
  <si>
    <t>P552603</t>
  </si>
  <si>
    <t>P552200-FILTRO DE COMBUSTIBLE CUMMINS ISX</t>
  </si>
  <si>
    <t>P552200</t>
  </si>
  <si>
    <t>P552100-FILTRO DE ACEITE</t>
  </si>
  <si>
    <t>P552100</t>
  </si>
  <si>
    <t>P552074-FILTRO DE AGUA</t>
  </si>
  <si>
    <t>P552074</t>
  </si>
  <si>
    <t>P552073-FILTRO DE AGUA DETROIT</t>
  </si>
  <si>
    <t>P552073</t>
  </si>
  <si>
    <t>P552071-FILTRO DE AGUA CUMMINS N14</t>
  </si>
  <si>
    <t>P552071</t>
  </si>
  <si>
    <t>P552025-FILTRO DE ACEITE</t>
  </si>
  <si>
    <t>P552025</t>
  </si>
  <si>
    <t>P552010-FILTRO SEPARADOR DE AGUA</t>
  </si>
  <si>
    <t>P552010</t>
  </si>
  <si>
    <t>P551864-FILTRO SEPARADOR COMB.</t>
  </si>
  <si>
    <t>P551864</t>
  </si>
  <si>
    <t>P551858-FILTRO SEPARADOR</t>
  </si>
  <si>
    <t>P551858</t>
  </si>
  <si>
    <t>P551855-FUEL FILTER WATER SEPARATOR SPIN-ON</t>
  </si>
  <si>
    <t>P551855</t>
  </si>
  <si>
    <t>P551851-FILTRO SEPARADOR DE AGUA</t>
  </si>
  <si>
    <t>P551851</t>
  </si>
  <si>
    <t>P551808-FILTRO DE ACEITE</t>
  </si>
  <si>
    <t>P551808</t>
  </si>
  <si>
    <t>P551770-FILTRO DE COMBUSTIBLE</t>
  </si>
  <si>
    <t>P551770</t>
  </si>
  <si>
    <t>P551670-FILTRO DE ACEITE</t>
  </si>
  <si>
    <t>P551670</t>
  </si>
  <si>
    <t>P551551-FILTRO HIDRAULICO</t>
  </si>
  <si>
    <t>P551551</t>
  </si>
  <si>
    <t>P551435-FILTRO DE COMBUSTIBLE</t>
  </si>
  <si>
    <t>P551435</t>
  </si>
  <si>
    <t>P551434-FILTRO SEPARADOR</t>
  </si>
  <si>
    <t>P551434</t>
  </si>
  <si>
    <t>P551433-FILTRO DE COMBUSTIBLE</t>
  </si>
  <si>
    <t>P551433</t>
  </si>
  <si>
    <t>P551430-FILTRO SEPARADOR DE AGUA</t>
  </si>
  <si>
    <t>P551430</t>
  </si>
  <si>
    <t>P551427-FILTRO DE COMBUSTIBLE</t>
  </si>
  <si>
    <t>P551427</t>
  </si>
  <si>
    <t>P551426-FILTRO SEPARADOR</t>
  </si>
  <si>
    <t>P551426</t>
  </si>
  <si>
    <t>P551424-FILTRO DE COMBUSTIBLE</t>
  </si>
  <si>
    <t>P551424</t>
  </si>
  <si>
    <t>P551422-FILTRO DE COMBUSTIBLE</t>
  </si>
  <si>
    <t>P551422</t>
  </si>
  <si>
    <t>P551361-FILTRO DE COMBUSTIBLE</t>
  </si>
  <si>
    <t>P551361</t>
  </si>
  <si>
    <t>P551354-FILTRO SEPARADOR DE AGUA</t>
  </si>
  <si>
    <t>P551354</t>
  </si>
  <si>
    <t>P551348-FILTRO HIDRAULICO</t>
  </si>
  <si>
    <t>P551348</t>
  </si>
  <si>
    <t>P551343-FILTRO DE ACEITE</t>
  </si>
  <si>
    <t>P551343</t>
  </si>
  <si>
    <t>P551329-FILTRO SEPARADOR</t>
  </si>
  <si>
    <t>P551329</t>
  </si>
  <si>
    <t>P551318-FILTRO DE COMBUSTIBLE NAVISTAR DTA360</t>
  </si>
  <si>
    <t>P551318</t>
  </si>
  <si>
    <t>P551315-FILTRO DE COMBUSTIBLE</t>
  </si>
  <si>
    <t>P551315</t>
  </si>
  <si>
    <t>P551313-FILTRO DE COMB. SPINON 93 MM DIA X 174 MM HT X 1-14 CAT.</t>
  </si>
  <si>
    <t>P551313</t>
  </si>
  <si>
    <t>P551312-FILTRO DE COMBUS SPINON 93MM</t>
  </si>
  <si>
    <t>P551312</t>
  </si>
  <si>
    <t>P551311-FILTRO DE COMBUSTIBLE SPINON 93 MM DIA X 240 MM HT X1.14 CAT</t>
  </si>
  <si>
    <t>P551311</t>
  </si>
  <si>
    <t>P551124-FILTRO DE COMBUSTIBLE</t>
  </si>
  <si>
    <t>P551124</t>
  </si>
  <si>
    <t>P551103-FILTRO SEPARADOR</t>
  </si>
  <si>
    <t>P551103</t>
  </si>
  <si>
    <t>P551100-FILTRO DE ACEITE</t>
  </si>
  <si>
    <t>P551100</t>
  </si>
  <si>
    <t>P551067-FILTRO DE COMBUSTIBLE</t>
  </si>
  <si>
    <t>P551067</t>
  </si>
  <si>
    <t>P551063-FILTRO DE COMBUSTIBLE</t>
  </si>
  <si>
    <t>P551063</t>
  </si>
  <si>
    <t>P551047-FILTRO DE COMBUSTIBLE</t>
  </si>
  <si>
    <t>P551047</t>
  </si>
  <si>
    <t>P551034-FILTRO DE COMBUSTIBLE DETROIT</t>
  </si>
  <si>
    <t>P551034</t>
  </si>
  <si>
    <t>P551011-FILTRO DE COMBUSTIBLE</t>
  </si>
  <si>
    <t>P551011</t>
  </si>
  <si>
    <t>P551010-FILTRO SEPARA DE AGUA CON SENSOR CATERP</t>
  </si>
  <si>
    <t>P551010</t>
  </si>
  <si>
    <t>P551000-FILTRO DE COMBUSTIBLE</t>
  </si>
  <si>
    <t>P551000</t>
  </si>
  <si>
    <t>P550965-FILTRO DE ACEITE</t>
  </si>
  <si>
    <t>P550965</t>
  </si>
  <si>
    <t>P550963-FILTRO DE ACEITE</t>
  </si>
  <si>
    <t>P550963</t>
  </si>
  <si>
    <t>P550949-FILRO DE ACEITE CUMMINS ISX PFLRTLF</t>
  </si>
  <si>
    <t>P550949</t>
  </si>
  <si>
    <t>P550937-FILTRO SEPARADOR</t>
  </si>
  <si>
    <t>P550937</t>
  </si>
  <si>
    <t>P550932-FILTRO COMB</t>
  </si>
  <si>
    <t>P550932</t>
  </si>
  <si>
    <t>P550929-FILTRO SEPARADOR DE AGUA</t>
  </si>
  <si>
    <t>P550929</t>
  </si>
  <si>
    <t>P550920-FILTRO DE ACEITE</t>
  </si>
  <si>
    <t>P550920</t>
  </si>
  <si>
    <t>P550909-FILTRO DE ACEITE</t>
  </si>
  <si>
    <t>P550909</t>
  </si>
  <si>
    <t>P550904-FILTRO DE COMBUSTIBLE</t>
  </si>
  <si>
    <t>P550904</t>
  </si>
  <si>
    <t>P550900-FILTRO SEPARADOR DE AGUA CATERPILLAR</t>
  </si>
  <si>
    <t>P550900</t>
  </si>
  <si>
    <t>P550899-FILTRO SEPARADOR DE AGUA</t>
  </si>
  <si>
    <t>P550899</t>
  </si>
  <si>
    <t>P550881-FILTRO DE COMBUSTIBLE</t>
  </si>
  <si>
    <t>P550881</t>
  </si>
  <si>
    <t>P550880-FILTRO COMB</t>
  </si>
  <si>
    <t>P550880</t>
  </si>
  <si>
    <t>P550867-FILTRO DE AGUA</t>
  </si>
  <si>
    <t>P550867</t>
  </si>
  <si>
    <t>P550851-FUEL FILTER WATER SEPARATOR CARTRIDGE</t>
  </si>
  <si>
    <t>P550851</t>
  </si>
  <si>
    <t>P550848-FILTRO SEPARADOR</t>
  </si>
  <si>
    <t>P550848</t>
  </si>
  <si>
    <t>P550779-FILTRO DE ACEITE</t>
  </si>
  <si>
    <t>P550779</t>
  </si>
  <si>
    <t>P550777-FILTRO DE ACEITE</t>
  </si>
  <si>
    <t>P550777</t>
  </si>
  <si>
    <t>P550774-FILTRO DE COMBUSTIBLE</t>
  </si>
  <si>
    <t>P550774</t>
  </si>
  <si>
    <t>P550768-CARTUCHO DE ACEITE (KIT)</t>
  </si>
  <si>
    <t>P550768</t>
  </si>
  <si>
    <t>P550762-FILTRO DE COMBUSTIBLE</t>
  </si>
  <si>
    <t>P550762</t>
  </si>
  <si>
    <t>P550761-FILTRO DE ACEITE (KIT)</t>
  </si>
  <si>
    <t>P550761</t>
  </si>
  <si>
    <t>P550729-FILTRO SEPARADOR DE AGUA NAVISTAR DT 466</t>
  </si>
  <si>
    <t>P550729</t>
  </si>
  <si>
    <t>P550690-FILTRO DE COMBUSTIBLE</t>
  </si>
  <si>
    <t>P550690</t>
  </si>
  <si>
    <t>P550671-FILTRO DE COMBUSTIBLE</t>
  </si>
  <si>
    <t>P550671</t>
  </si>
  <si>
    <t>P550657-FILTRO DE COMBUSTIBLE SEADASO P/INTERNACIONAL 4300 MOD. 2009</t>
  </si>
  <si>
    <t>P550657</t>
  </si>
  <si>
    <t>P550632-FILTRO DE COMBUSTIBLE (KIT)</t>
  </si>
  <si>
    <t>P550632</t>
  </si>
  <si>
    <t>P550625-FILTRO PRIMARIO DE COMB. 94 MM DIA X 265 MM HT X 1-14 UNS-2B</t>
  </si>
  <si>
    <t>P550625</t>
  </si>
  <si>
    <t>P550588-FILTRO DE COMBUSTIBLE PRIMARIO</t>
  </si>
  <si>
    <t>P550588</t>
  </si>
  <si>
    <t>P550587-FILTRO DE COMBUSTIBLE</t>
  </si>
  <si>
    <t>P550587</t>
  </si>
  <si>
    <t>P550529-FILTRO COMB</t>
  </si>
  <si>
    <t>P550529</t>
  </si>
  <si>
    <t>P550487-FILTRO HIDRAULICO DE DIRECCION</t>
  </si>
  <si>
    <t>P550487</t>
  </si>
  <si>
    <t>P550467-FILTRO DE COMBUSTIBLE</t>
  </si>
  <si>
    <t>P550467</t>
  </si>
  <si>
    <t>P550463-FILTRO DE COMBUSTIBLE</t>
  </si>
  <si>
    <t>P550463</t>
  </si>
  <si>
    <t>P550440-FILTRO DE COMBUSTIBLE</t>
  </si>
  <si>
    <t>P550440</t>
  </si>
  <si>
    <t>P550428-FILTRO DE ACEITE CUMMINS FL 70</t>
  </si>
  <si>
    <t>P550428</t>
  </si>
  <si>
    <t>P550425-FILTRO DE ACEITE</t>
  </si>
  <si>
    <t>P550425</t>
  </si>
  <si>
    <t>P550422-FILTRO DE ACEITE</t>
  </si>
  <si>
    <t>P550422</t>
  </si>
  <si>
    <t>P550406-FILTRO DE ACEITE</t>
  </si>
  <si>
    <t>P550406</t>
  </si>
  <si>
    <t>P550400-FILTRO DE ACEITE</t>
  </si>
  <si>
    <t>P550400</t>
  </si>
  <si>
    <t>P550390-FILTRO DE COMBUSTIBLE</t>
  </si>
  <si>
    <t>P550390</t>
  </si>
  <si>
    <t>P550388-FILTRO HIDRAULICO</t>
  </si>
  <si>
    <t>P550388</t>
  </si>
  <si>
    <t>P550372-FILTRO DE COMBUSTIBLE</t>
  </si>
  <si>
    <t>P550372</t>
  </si>
  <si>
    <t>P550367-FILTRO DE ACEITE NAVISTAR 466 ELCT.</t>
  </si>
  <si>
    <t>P550367</t>
  </si>
  <si>
    <t>P550319-FILTRO DE ACEITE NAVISTAR DTA 360</t>
  </si>
  <si>
    <t>P550319</t>
  </si>
  <si>
    <t>P550309-FILTRO HIDRAULICO</t>
  </si>
  <si>
    <t>P550309</t>
  </si>
  <si>
    <t>P550299-FILTRO DE ACEITE</t>
  </si>
  <si>
    <t>P550299</t>
  </si>
  <si>
    <t>P550248-FILTRO DE COMBUSTIBLE</t>
  </si>
  <si>
    <t>P550248</t>
  </si>
  <si>
    <t>P550162-FILTRO DE ACEITE (**)</t>
  </si>
  <si>
    <t>P550162</t>
  </si>
  <si>
    <t>P550127-FILTRO COMB</t>
  </si>
  <si>
    <t>P550127</t>
  </si>
  <si>
    <t>P550120-FILTRO DE COMBUSTIBLE MERCEDES</t>
  </si>
  <si>
    <t>P550120</t>
  </si>
  <si>
    <t>P550106-FILTRO DE COMBUSTIBLE</t>
  </si>
  <si>
    <t>P550106</t>
  </si>
  <si>
    <t>P550105-FILTRO COMBUSTIBLE</t>
  </si>
  <si>
    <t>P550105</t>
  </si>
  <si>
    <t>P550060-FILTRO DE COMBUSTIBLE</t>
  </si>
  <si>
    <t>P550060</t>
  </si>
  <si>
    <t>P550020-FILTRO DE ACEITE</t>
  </si>
  <si>
    <t>P550020</t>
  </si>
  <si>
    <t>P540388-FILTRO DE AIRE PRIMARIO</t>
  </si>
  <si>
    <t>P540388</t>
  </si>
  <si>
    <t>P537877-FILTRO DE AIRE SECUNDARIO</t>
  </si>
  <si>
    <t>P537877</t>
  </si>
  <si>
    <t>P537876-FILTRO DE AIRE PRIMARIO</t>
  </si>
  <si>
    <t>P537876</t>
  </si>
  <si>
    <t>P536492-FILTRO AIRE</t>
  </si>
  <si>
    <t>P536492</t>
  </si>
  <si>
    <t>P536457-FILTRO AIRE</t>
  </si>
  <si>
    <t>P536457</t>
  </si>
  <si>
    <t>P534885-FILTRO DE AIRE SEGURIDAD</t>
  </si>
  <si>
    <t>P534885</t>
  </si>
  <si>
    <t>P533930-FILTRO PRIMARIO NAVISTAR</t>
  </si>
  <si>
    <t>P533930</t>
  </si>
  <si>
    <t>P533781-FILTRO DE AIRE</t>
  </si>
  <si>
    <t>P533781</t>
  </si>
  <si>
    <t>P533235-FILTRO DE AIRE PRIMARIO</t>
  </si>
  <si>
    <t>P533235</t>
  </si>
  <si>
    <t>P532966-FILTRO DE AIRE CUMMINS FL 70</t>
  </si>
  <si>
    <t>P532966</t>
  </si>
  <si>
    <t>P532510-FILTRO DE AIRE</t>
  </si>
  <si>
    <t>P532510</t>
  </si>
  <si>
    <t>P532509-FILTRO AIRE</t>
  </si>
  <si>
    <t>P532509</t>
  </si>
  <si>
    <t>P532506-FILTRO PRIMARIO RADIAL</t>
  </si>
  <si>
    <t>P532506</t>
  </si>
  <si>
    <t>P532505-FILTRO DE AIRE PRIMARIO RADIAL SEAL</t>
  </si>
  <si>
    <t>P532505</t>
  </si>
  <si>
    <t>P532504-FILTRO DE AIRE</t>
  </si>
  <si>
    <t>P532504</t>
  </si>
  <si>
    <t>P532503-FILTRO DE AIRE PRIMARIO</t>
  </si>
  <si>
    <t>P532503</t>
  </si>
  <si>
    <t>P532502-FILTRO SECUNDARIO</t>
  </si>
  <si>
    <t>P532502</t>
  </si>
  <si>
    <t>P532501-FILTRO DE AIRE PRIMARIO RADIAL SEAL CAT 6I2500</t>
  </si>
  <si>
    <t>P532501</t>
  </si>
  <si>
    <t>P532499-FILTRO DE AIRE</t>
  </si>
  <si>
    <t>P532499</t>
  </si>
  <si>
    <t>P532474-ELEMENTO DE AIRE 0.62PLT X 186MM</t>
  </si>
  <si>
    <t>P532474</t>
  </si>
  <si>
    <t>P532473-FILTRO DE AIRE PRIMARIO</t>
  </si>
  <si>
    <t>P532473</t>
  </si>
  <si>
    <t>P528206-FILTRO DE AIRE PRIMARIO</t>
  </si>
  <si>
    <t>P528206</t>
  </si>
  <si>
    <t>P527683-AIR FILTER SAFETY</t>
  </si>
  <si>
    <t>P527683</t>
  </si>
  <si>
    <t>P527682-FILTRO DE AIRE DETROIT</t>
  </si>
  <si>
    <t>P527682</t>
  </si>
  <si>
    <t>P527680-FILTRO DE AIRE SEGURIDAD</t>
  </si>
  <si>
    <t>P527680</t>
  </si>
  <si>
    <t>P527484-AIR FILTER, PRIMARY RADIALSEAL</t>
  </si>
  <si>
    <t>P527484</t>
  </si>
  <si>
    <t>P502540-FILTRO HIDRAULICO</t>
  </si>
  <si>
    <t>P502540</t>
  </si>
  <si>
    <t>P502504-FILTRO DE COMBUSTIBLE</t>
  </si>
  <si>
    <t>P502504</t>
  </si>
  <si>
    <t>P502480-FILTRO DE COMBUSTIBLE</t>
  </si>
  <si>
    <t>P502480</t>
  </si>
  <si>
    <t>P502420-FILTRO COMBUSTIBLE</t>
  </si>
  <si>
    <t>P502420</t>
  </si>
  <si>
    <t>P502378-FILTRO DE COMBUSTIBLE</t>
  </si>
  <si>
    <t>P502378</t>
  </si>
  <si>
    <t>P502143-FILTRO DE COMBUSTIBLE</t>
  </si>
  <si>
    <t>P502143</t>
  </si>
  <si>
    <t>P502134-FILTRO DE COMBUSTIBLE</t>
  </si>
  <si>
    <t>P502134</t>
  </si>
  <si>
    <t>P502042-FILTRO DE ACEITE 290654800</t>
  </si>
  <si>
    <t>P502042</t>
  </si>
  <si>
    <t>P502015-FILTRO DE COMBUSTIBLE</t>
  </si>
  <si>
    <t>P502015</t>
  </si>
  <si>
    <t>P502007-FILTRO DE ACEITE</t>
  </si>
  <si>
    <t>P502007</t>
  </si>
  <si>
    <t>P181104-FILTRO DE AIRE PRIMARIO</t>
  </si>
  <si>
    <t>P181104</t>
  </si>
  <si>
    <t>P181099-FILTRO AIRE</t>
  </si>
  <si>
    <t>P181099</t>
  </si>
  <si>
    <t>P181054-FILTRO DE AIRE</t>
  </si>
  <si>
    <t>P181054</t>
  </si>
  <si>
    <t>P181052-FILTRO DE AIRE</t>
  </si>
  <si>
    <t>P181052</t>
  </si>
  <si>
    <t>P181041-FILTRO DE AIRE</t>
  </si>
  <si>
    <t>P181041</t>
  </si>
  <si>
    <t>P181015-FILTRO AIRE</t>
  </si>
  <si>
    <t>P181015</t>
  </si>
  <si>
    <t>P181002-FILTRO DE AIRE</t>
  </si>
  <si>
    <t>P181002</t>
  </si>
  <si>
    <t>P179342-FILTRO HIDRAULICO SPIN-ON DURAMAX</t>
  </si>
  <si>
    <t>P179342</t>
  </si>
  <si>
    <t>P165876-HYDRAULIC FILTRO</t>
  </si>
  <si>
    <t>P165876</t>
  </si>
  <si>
    <t>P165675-FILTRO HIDRAULICO</t>
  </si>
  <si>
    <t>P165675</t>
  </si>
  <si>
    <t>P164384-FILTRO HIDRAULICO ROSCADO</t>
  </si>
  <si>
    <t>P164384</t>
  </si>
  <si>
    <t>P164381-FILTRO HIDRAULICO</t>
  </si>
  <si>
    <t>P164381</t>
  </si>
  <si>
    <t>P164375-FILTRO HIDRAULICO</t>
  </si>
  <si>
    <t>P164375</t>
  </si>
  <si>
    <t>P153551-FILTRO PARA AIRE KW T450</t>
  </si>
  <si>
    <t>P153551</t>
  </si>
  <si>
    <t>P150695-FILTRO DE AIRE PRIMARIO</t>
  </si>
  <si>
    <t>P150695</t>
  </si>
  <si>
    <t>P130959-FILTRO DE AIRE</t>
  </si>
  <si>
    <t>P130959</t>
  </si>
  <si>
    <t>P119370-FILTRO DE AIRE</t>
  </si>
  <si>
    <t>P119370</t>
  </si>
  <si>
    <t>C105004-FILTRO DE AIRE PRIMARIO</t>
  </si>
  <si>
    <t>C105004</t>
  </si>
  <si>
    <t>C085001-FILTRO DE AIRE PRIMARIO</t>
  </si>
  <si>
    <t>C085001</t>
  </si>
  <si>
    <t>CAJA 24 PZA</t>
  </si>
  <si>
    <t>AXPSBR070-SILICON EN BLISTER ROJO CJA-24 PZAS</t>
  </si>
  <si>
    <t>AXPSBR070</t>
  </si>
  <si>
    <t>AXPSBN070-SILICON EN BLISTER NEGRO CJA-24PZAS</t>
  </si>
  <si>
    <t>AXPSBN070</t>
  </si>
  <si>
    <t>AXPSAT217-SUPER AFLOJATODO DE 10 OZ C/12</t>
  </si>
  <si>
    <t>AXPSAT217</t>
  </si>
  <si>
    <t>AXPSAFL400M-SUPER AFLOJATODO DE 16 OZ C/12</t>
  </si>
  <si>
    <t>AXPSAFL400M</t>
  </si>
  <si>
    <t>AXPLIB500-LIMPIADOR DE INYECTORES BOYA C/12</t>
  </si>
  <si>
    <t>AXPLIB500</t>
  </si>
  <si>
    <t>AXPLIAE400M-LIMPIADOR DE INYECTORES EN AEROSOL C/12</t>
  </si>
  <si>
    <t>AXPLIAE400M</t>
  </si>
  <si>
    <t>AXPLCAR430M-LIMPIADOR DE CARBURADOR Y PARTES C/12</t>
  </si>
  <si>
    <t>AXPLCAR430M</t>
  </si>
  <si>
    <t>AXPGCMO400M-GRASA PARA CADENA DE MOTOS C/12</t>
  </si>
  <si>
    <t>AXPGCMO400M</t>
  </si>
  <si>
    <t>AXPDDIE400G-DESENGRASANTE DIELECTRICO</t>
  </si>
  <si>
    <t>AXPDDIE400G</t>
  </si>
  <si>
    <t>AXPAMOT400M-ARRANCADOR PARA MOTORES C/12</t>
  </si>
  <si>
    <t>AXPAMOT400M</t>
  </si>
  <si>
    <t>8121423-Motorcycle 4stroke SL SAE 25W-60</t>
  </si>
  <si>
    <t>8121423</t>
  </si>
  <si>
    <t>1-CONTENEDOR 1000 LTS. (USED)</t>
  </si>
  <si>
    <t>1</t>
  </si>
  <si>
    <t>SERVICIO</t>
  </si>
  <si>
    <t>PUBLI-PUBLICIDAD COMPARTIDA</t>
  </si>
  <si>
    <t>PUBLI</t>
  </si>
  <si>
    <t>TAMBOR 180 LT</t>
  </si>
  <si>
    <t>96962- MXL- Grasa Litio EP 2</t>
  </si>
  <si>
    <t>96962</t>
  </si>
  <si>
    <t xml:space="preserve">96930- MXL- Grasa Chassis Plus </t>
  </si>
  <si>
    <t>96930</t>
  </si>
  <si>
    <t>812193- Motorcycle 2T Jasso FB</t>
  </si>
  <si>
    <t>812193</t>
  </si>
  <si>
    <t>812189- AK- MARINE</t>
  </si>
  <si>
    <t>812189</t>
  </si>
  <si>
    <t>812119- Akron Motorcycle Synthetic 4T SAE 20W-50</t>
  </si>
  <si>
    <t>812119</t>
  </si>
  <si>
    <t>812108- Akron Resistance SL SAE 25W-50</t>
  </si>
  <si>
    <t>812108</t>
  </si>
  <si>
    <t>812107- Akron HD Intense SL SAE 50</t>
  </si>
  <si>
    <t>812107</t>
  </si>
  <si>
    <t>812104- Akron HD Intense SL SAE 40</t>
  </si>
  <si>
    <t>812104</t>
  </si>
  <si>
    <t>812080- AKRON LIMPIA PARABRISAS</t>
  </si>
  <si>
    <t>812080</t>
  </si>
  <si>
    <t>CAJA 12 BOT 1 LT</t>
  </si>
  <si>
    <t>812041- Anticongelante Listo p/Usarse</t>
  </si>
  <si>
    <t>812041</t>
  </si>
  <si>
    <t>812040- Akron líquido para frenos</t>
  </si>
  <si>
    <t>812040</t>
  </si>
  <si>
    <t>812030- Akron Aditivo para Diesel</t>
  </si>
  <si>
    <t>812030</t>
  </si>
  <si>
    <t>CUBETA 16 KG</t>
  </si>
  <si>
    <t>74967- MXL- GRASA MULTILITIO MOLLY 2</t>
  </si>
  <si>
    <t>74967</t>
  </si>
  <si>
    <t>74962- MXL- Grasa Litio EP 2</t>
  </si>
  <si>
    <t>74962</t>
  </si>
  <si>
    <t>74942- MX- MULTILITIO 2</t>
  </si>
  <si>
    <t>74942</t>
  </si>
  <si>
    <t xml:space="preserve">74930- MXL- Grasa Chassis Plus </t>
  </si>
  <si>
    <t>74930</t>
  </si>
  <si>
    <t>73990- Grasa Lithiumplex XP 2</t>
  </si>
  <si>
    <t>73990</t>
  </si>
  <si>
    <t>71974- Akron Faktor XT Grasa</t>
  </si>
  <si>
    <t>71974</t>
  </si>
  <si>
    <t>71958- Grasa Akron Faktor III</t>
  </si>
  <si>
    <t>71958</t>
  </si>
  <si>
    <t>71930- Chassis Max</t>
  </si>
  <si>
    <t>71930</t>
  </si>
  <si>
    <t>CUBETA 4 KG</t>
  </si>
  <si>
    <t>70962- 86105610-16913 GRASA USO MULTIPLE</t>
  </si>
  <si>
    <t>70962</t>
  </si>
  <si>
    <t>68974- Akron Faktor XT Grasa</t>
  </si>
  <si>
    <t>68974</t>
  </si>
  <si>
    <t>68958- Grasa Akron Faktor III</t>
  </si>
  <si>
    <t>68958</t>
  </si>
  <si>
    <t>68930- Chassis Max</t>
  </si>
  <si>
    <t>68930</t>
  </si>
  <si>
    <t>6403- MXL- HIDRAULICO MH-300 (ISO 68)</t>
  </si>
  <si>
    <t>6403</t>
  </si>
  <si>
    <t>6305- MXL- TRANSFORMADORES W</t>
  </si>
  <si>
    <t>6305</t>
  </si>
  <si>
    <t>CAJA 24 BOT 900 ML</t>
  </si>
  <si>
    <t>613194- MXL- CF/CF-2 SUPER SAE 50</t>
  </si>
  <si>
    <t>613194</t>
  </si>
  <si>
    <t xml:space="preserve">613167- SL SAE 50 </t>
  </si>
  <si>
    <t>613167</t>
  </si>
  <si>
    <t>BOTELLA 900 ML</t>
  </si>
  <si>
    <t>613164- SL SAE 15W-40</t>
  </si>
  <si>
    <t>613164</t>
  </si>
  <si>
    <t>54403- MXL- HIDRAULICO MH-300 (ISO 68)</t>
  </si>
  <si>
    <t>54403</t>
  </si>
  <si>
    <t>54402- MXL- HIDRAULICO MH-220 (ISO 46)</t>
  </si>
  <si>
    <t>54402</t>
  </si>
  <si>
    <t>54151- MXL- NACIONAL TRANSMISIONES SAE 140</t>
  </si>
  <si>
    <t>54151</t>
  </si>
  <si>
    <t>54135- MXL- Trans TO-4 SAE50</t>
  </si>
  <si>
    <t>54135</t>
  </si>
  <si>
    <t>53593- Industrial Gear 220</t>
  </si>
  <si>
    <t>53593</t>
  </si>
  <si>
    <t>53492- Hydraulic L 68</t>
  </si>
  <si>
    <t>53492</t>
  </si>
  <si>
    <t>53462- Turbine Oil L 68</t>
  </si>
  <si>
    <t>53462</t>
  </si>
  <si>
    <t>53403- Akron Hydraulic ISO 68</t>
  </si>
  <si>
    <t>53403</t>
  </si>
  <si>
    <t>53174- AK- ATF III</t>
  </si>
  <si>
    <t>53174</t>
  </si>
  <si>
    <t>53159- Super Gear GL-5 80W-90</t>
  </si>
  <si>
    <t>53159</t>
  </si>
  <si>
    <t>53154- AK- SUPER GEAR SAE 85W-140</t>
  </si>
  <si>
    <t>53154</t>
  </si>
  <si>
    <t>531433- CUSTOM CI-4 20W-50</t>
  </si>
  <si>
    <t>531433</t>
  </si>
  <si>
    <t>53132- Custom CI-4 Plus SAE 15W-40</t>
  </si>
  <si>
    <t>53132</t>
  </si>
  <si>
    <t>53049  Anticongelante Long Life Max (50%)</t>
  </si>
  <si>
    <t>53049</t>
  </si>
  <si>
    <t>53043- ANTICONGELANTE 50/50</t>
  </si>
  <si>
    <t>53043</t>
  </si>
  <si>
    <t>53041- Anticongelante Listo p/Usarse</t>
  </si>
  <si>
    <t>53041</t>
  </si>
  <si>
    <t>53018- Aditivo Green DEF</t>
  </si>
  <si>
    <t>53018</t>
  </si>
  <si>
    <t>5132- Custom CI-4 Plus SAE 15W-40</t>
  </si>
  <si>
    <t>5132</t>
  </si>
  <si>
    <t>5043- ANTICONGELANTE 50/50</t>
  </si>
  <si>
    <t>5043</t>
  </si>
  <si>
    <t>5018- Aditivo Green DEF</t>
  </si>
  <si>
    <t>5018</t>
  </si>
  <si>
    <t>415174- AK- ATF III</t>
  </si>
  <si>
    <t>415174</t>
  </si>
  <si>
    <t>CAJA 15 BOT 946 ML</t>
  </si>
  <si>
    <t>415152- Akron Super Gear SAE 250 GL1</t>
  </si>
  <si>
    <t>415152</t>
  </si>
  <si>
    <t>415151- AK- Super Gear SAE 140 GL-1</t>
  </si>
  <si>
    <t>415151</t>
  </si>
  <si>
    <t>415150- AK- Super Gear SAE 90 GL-1</t>
  </si>
  <si>
    <t>415150</t>
  </si>
  <si>
    <t>CAJA 24 BOT 250 ML</t>
  </si>
  <si>
    <t>3409193- Motorcycle 2T Jasso FB</t>
  </si>
  <si>
    <t>3409193</t>
  </si>
  <si>
    <t>BOTELLA 250 ML</t>
  </si>
  <si>
    <t>3409171- Akron Power Steering Fluid</t>
  </si>
  <si>
    <t>3409171</t>
  </si>
  <si>
    <t>3409040- Akron líquido para frenos</t>
  </si>
  <si>
    <t>3409040</t>
  </si>
  <si>
    <t>3409020- Akron Mejorador de Octanaje</t>
  </si>
  <si>
    <t>3409020</t>
  </si>
  <si>
    <t>3409011- Akron Limpiador de Inyectores</t>
  </si>
  <si>
    <t>3409011</t>
  </si>
  <si>
    <t>3409010- Akron Aditivo P/Gasolina</t>
  </si>
  <si>
    <t>3409010</t>
  </si>
  <si>
    <t>BIDON 20 LT</t>
  </si>
  <si>
    <t>34073- Akron Desengrasante</t>
  </si>
  <si>
    <t>34073</t>
  </si>
  <si>
    <t>34018- Aditivo Green DEF</t>
  </si>
  <si>
    <t>34018</t>
  </si>
  <si>
    <t>33596- Industrial Gear 680</t>
  </si>
  <si>
    <t>33596</t>
  </si>
  <si>
    <t>33592- Industrial Gear 150</t>
  </si>
  <si>
    <t>33592</t>
  </si>
  <si>
    <t>33403- Akron Hydraulic ISO 68</t>
  </si>
  <si>
    <t>33403</t>
  </si>
  <si>
    <t>33197- AK- EXTRA FLEET 50</t>
  </si>
  <si>
    <t>33197</t>
  </si>
  <si>
    <t>33174- AK- ATF III</t>
  </si>
  <si>
    <t>33174</t>
  </si>
  <si>
    <t>BOTELLA 473 ML</t>
  </si>
  <si>
    <t>3317012- ESP- SUPER TRATAMIENTO P/GASOLINA</t>
  </si>
  <si>
    <t>3317012</t>
  </si>
  <si>
    <t>CAJA 12 BOT 473 ML</t>
  </si>
  <si>
    <t>33159- Super Gear GL-5 80W-90</t>
  </si>
  <si>
    <t>33159</t>
  </si>
  <si>
    <t>33151- AK- Super Gear SAE 140 GL-1</t>
  </si>
  <si>
    <t>33151</t>
  </si>
  <si>
    <t>33150- AK- Super Gear SAE 90 GL-1</t>
  </si>
  <si>
    <t>33150</t>
  </si>
  <si>
    <t>33132- Custom CI-4 Plus SAE 15W-40</t>
  </si>
  <si>
    <t>33132</t>
  </si>
  <si>
    <t>33104- Akron HD Intense SL SAE 40</t>
  </si>
  <si>
    <t>33104</t>
  </si>
  <si>
    <t>33043- ANTICONGELANTE 50/50</t>
  </si>
  <si>
    <t>33043</t>
  </si>
  <si>
    <t>33041- Anticongelante Listo p/Usarse</t>
  </si>
  <si>
    <t>33041</t>
  </si>
  <si>
    <t>CAJA 24 BOT 460 ML</t>
  </si>
  <si>
    <t>3218060- AK- AGUA PARA BATERIA</t>
  </si>
  <si>
    <t>3218060</t>
  </si>
  <si>
    <t>BOTELLA 443 ML</t>
  </si>
  <si>
    <t>3116031- ESP- ADITIVO P/ACEITE</t>
  </si>
  <si>
    <t>3116031</t>
  </si>
  <si>
    <t>30822- MX- CORTACERO A-5090</t>
  </si>
  <si>
    <t>30822</t>
  </si>
  <si>
    <t>30820- MX- NACIONAL SOLUBLE  ESPECIAL NO 4</t>
  </si>
  <si>
    <t>30820</t>
  </si>
  <si>
    <t>30750- MXL- TECNOL 90</t>
  </si>
  <si>
    <t>30750</t>
  </si>
  <si>
    <t>30603- Neumoaceite ISO 150</t>
  </si>
  <si>
    <t>30603</t>
  </si>
  <si>
    <t>30602- MX- NEUMOACEITE SAE 40</t>
  </si>
  <si>
    <t>30602</t>
  </si>
  <si>
    <t>30553- MX- ENGRANES COMPUESTOS 3A</t>
  </si>
  <si>
    <t>30553</t>
  </si>
  <si>
    <t>30403- MXL- HIDRAULICO MH-300 (ISO 68)</t>
  </si>
  <si>
    <t>30403</t>
  </si>
  <si>
    <t>30206- MXL- FLUIDO HIDROTRACTOR  20 C</t>
  </si>
  <si>
    <t>30206</t>
  </si>
  <si>
    <t>30202- MXL- FLUIDO PARA TRACTOR BB</t>
  </si>
  <si>
    <t>30202</t>
  </si>
  <si>
    <t>30179- SL SAE 20W-50</t>
  </si>
  <si>
    <t>30179</t>
  </si>
  <si>
    <t>30175- MXL- Trans TO-4 SAE 10W</t>
  </si>
  <si>
    <t>30175</t>
  </si>
  <si>
    <t>30171- MXL- DEXRON II</t>
  </si>
  <si>
    <t>30171</t>
  </si>
  <si>
    <t>30159- MX- ENGRANES UNIVERSALES SAE 80W-90</t>
  </si>
  <si>
    <t>30159</t>
  </si>
  <si>
    <t>30154- MX- ENGRANES UNIVERSALES MP 85W/140 GL-5</t>
  </si>
  <si>
    <t>30154</t>
  </si>
  <si>
    <t>30152- MXL- NACIONAL TRANSMISIONES SAE 250</t>
  </si>
  <si>
    <t>30152</t>
  </si>
  <si>
    <t>30151- MXL- NACIONAL TRANSMISIONES SAE 140</t>
  </si>
  <si>
    <t>30151</t>
  </si>
  <si>
    <t>30150- MXL- NACIONAL TRANSMISIONES SAE 90</t>
  </si>
  <si>
    <t>30150</t>
  </si>
  <si>
    <t>30135- MXL- Trans TO-4 SAE50</t>
  </si>
  <si>
    <t>30135</t>
  </si>
  <si>
    <t>CAJA 12 BOT 400 ML</t>
  </si>
  <si>
    <t>2657958- Grasa Akron Faktor III</t>
  </si>
  <si>
    <t>2657958</t>
  </si>
  <si>
    <t>CAJA 24 BOT 470 ML</t>
  </si>
  <si>
    <t>2361974- Akron Faktor XT Grasa</t>
  </si>
  <si>
    <t>2361974</t>
  </si>
  <si>
    <t>CAJA 12 TAR 940 ML</t>
  </si>
  <si>
    <t>2266974- Akron Faktor XT Grasa</t>
  </si>
  <si>
    <t>2266974</t>
  </si>
  <si>
    <t>2169974- Akron Faktor XT Grasa</t>
  </si>
  <si>
    <t>2169974</t>
  </si>
  <si>
    <t>1710056- Akron Coolant 17 %</t>
  </si>
  <si>
    <t>1710056</t>
  </si>
  <si>
    <t>1710047- DELTEC ANTICONGELANTE LISTO P/USARSE</t>
  </si>
  <si>
    <t>1710047</t>
  </si>
  <si>
    <t>CAJA 6 GRF 3.785 LT</t>
  </si>
  <si>
    <t>1425056- Akron Coolant 17 %</t>
  </si>
  <si>
    <t>1425056</t>
  </si>
  <si>
    <t>1425047- DELTEC ANTICONGELANTE LISTO P/USARSE</t>
  </si>
  <si>
    <t>1425047</t>
  </si>
  <si>
    <t>12192- Motorcycle 4T SL 20W-50</t>
  </si>
  <si>
    <t>12192</t>
  </si>
  <si>
    <t>CAJA 4 GAL 3.785 LT</t>
  </si>
  <si>
    <t>1058054- Anticongelante OAT 50%</t>
  </si>
  <si>
    <t>1058054</t>
  </si>
  <si>
    <t>GALON 3.785 LT</t>
  </si>
  <si>
    <t>1058041- Anticongelante Listo p/Usarse</t>
  </si>
  <si>
    <t>1058041</t>
  </si>
  <si>
    <t>1015192- Motorcycle 4T SL 20W-50</t>
  </si>
  <si>
    <t>1015192</t>
  </si>
  <si>
    <t>1014054- Anticongelante OAT 50%</t>
  </si>
  <si>
    <t>1014054</t>
  </si>
  <si>
    <t>10131404- Premium Pro SN SAE 5W-20</t>
  </si>
  <si>
    <t>10131404</t>
  </si>
  <si>
    <t>1005039- Akron líquido de frenos DOT 4</t>
  </si>
  <si>
    <t>1005039</t>
  </si>
  <si>
    <t>1005015- Aditivo Green Road Diesel</t>
  </si>
  <si>
    <t>1005015</t>
  </si>
  <si>
    <t>1005014 - Aditivo Green Road Gasolina</t>
  </si>
  <si>
    <t>1005014</t>
  </si>
  <si>
    <t>%
Utilidad</t>
  </si>
  <si>
    <t>Margen
de Utilidad</t>
  </si>
  <si>
    <t>Costo de
 Ventas/Dev.</t>
  </si>
  <si>
    <t>Devoluciones</t>
  </si>
  <si>
    <t>Litros</t>
  </si>
  <si>
    <t>Cantidad</t>
  </si>
  <si>
    <t>Unidad</t>
  </si>
  <si>
    <t>Descripcion 
Producto</t>
  </si>
  <si>
    <t>Codigo Producto</t>
  </si>
  <si>
    <t>Utilidad por código de producto Concentrado
Del 01/01/2023 al 31/01/2023</t>
  </si>
  <si>
    <t>PERIFERICO PONIENTE CARRETERA UMAN - CAUCEL KM 41.5 TABLAJE CATASTRAL 23477 LOCAL 38 y 39NORA QUINTANA 97238
MERIDA, YUCATAN</t>
  </si>
  <si>
    <t>Aceites y Lubricantes Dirac,  S.A de C.V.</t>
  </si>
  <si>
    <t>P552010 - FUEL FILTER, WATER SEPARATOR CARTRIDGE</t>
  </si>
  <si>
    <t>P552020 - FUEL FILTER, WATER SEPARATOR CARTRIDGE</t>
  </si>
  <si>
    <t>P552020</t>
  </si>
  <si>
    <t>331464-CUSTOM CI-4 PLUS M SAE 15W-40</t>
  </si>
  <si>
    <t>1144108-AK Resistance API SL SAE 25w-50</t>
  </si>
  <si>
    <t>1144108</t>
  </si>
  <si>
    <t>1529194 -AKRON Extra Fleet DF/DF-2 SAE 50</t>
  </si>
  <si>
    <t>3409189 - AKRON MARINE TC-W3</t>
  </si>
  <si>
    <t>3409189</t>
  </si>
  <si>
    <t>9395074 - AKRON LUBRICHAIN</t>
  </si>
  <si>
    <t>819194- AKRON Extra Fleet DF/DF-2 SAE 50</t>
  </si>
  <si>
    <t>332197-Akron Extra Fleet SERIE III DF SAE 50 *C19</t>
  </si>
  <si>
    <t>88196-MXL DF SUPER SAE 40 *C19</t>
  </si>
  <si>
    <t>1523188-MXL DF-DF-2 SUPER SAE 40 *4G5</t>
  </si>
  <si>
    <t>1523188</t>
  </si>
  <si>
    <t>88133-MXL DF-4 SAE 20W-50 *C19</t>
  </si>
  <si>
    <t>332112-Akron OPTIMA PRESION DF SAE 25W-50 *C19</t>
  </si>
  <si>
    <t>88197 -MXL DF SUPER SAE 50  *C19</t>
  </si>
  <si>
    <t>819188- AKN EXTRA FLEET DF/-2 SAE 40</t>
  </si>
  <si>
    <t>819188</t>
  </si>
  <si>
    <t>88117-MXL DF -4 SAE 15W-40</t>
  </si>
  <si>
    <t>2121461-SPITZEN SP SAE 5W-40</t>
  </si>
  <si>
    <t>8121453-PREMIUM SP  SAE 10W-30</t>
  </si>
  <si>
    <t>2121460-SPITZEN SP 5W-30</t>
  </si>
  <si>
    <t>8121454-PREMIUM SP SAE  15W-40</t>
  </si>
  <si>
    <t>8121455-PREMIUM  SP SAE 20W-50</t>
  </si>
  <si>
    <t>FLEELEX-ANTICONGELANTE</t>
  </si>
  <si>
    <t>FLEELEX</t>
  </si>
  <si>
    <t>BOTELLA 450 ML</t>
  </si>
  <si>
    <t>9395075-SUPER ARRANCADOR DE MOTOR</t>
  </si>
  <si>
    <t>AXPLCAP540M-LIMPIADOR DE CARBURADOR Y PARTES</t>
  </si>
  <si>
    <t>AXPLCAR540M</t>
  </si>
  <si>
    <t>AXPGCMO400-GRASA PARA CADENAS DE MOTOCICLETAS</t>
  </si>
  <si>
    <t>AXPGCMO400</t>
  </si>
  <si>
    <t xml:space="preserve">30318-HIDRAULICO HH ISO 68 MEX                                    </t>
  </si>
  <si>
    <t>30318</t>
  </si>
  <si>
    <t xml:space="preserve">1-CONTENEDOR 1000 LITROS (USED)                               </t>
  </si>
  <si>
    <t>613166- SL SAE 40</t>
  </si>
  <si>
    <t>613166</t>
  </si>
  <si>
    <t>54305- MXL- TRANSFORMADORES W</t>
  </si>
  <si>
    <t>54305</t>
  </si>
  <si>
    <t>53592- Industrial Gear 150</t>
  </si>
  <si>
    <t>53592</t>
  </si>
  <si>
    <t>5206- MXL- FLUIDO HIDROTRACTOR  20 C</t>
  </si>
  <si>
    <t>5206</t>
  </si>
  <si>
    <t>33196- AK- EXTRA FLEET 40</t>
  </si>
  <si>
    <t>33196</t>
  </si>
  <si>
    <t xml:space="preserve">33049- Anticongelante Long Life Max (50%)  </t>
  </si>
  <si>
    <t>33049</t>
  </si>
  <si>
    <t>BOTELLA 460 ML</t>
  </si>
  <si>
    <t>30164- SL SAE 15W-40</t>
  </si>
  <si>
    <t>30164</t>
  </si>
  <si>
    <t>2657974- Akron Faktor XT Grasa</t>
  </si>
  <si>
    <t>2657974</t>
  </si>
  <si>
    <t>1005014- Aditivo Green Road Gasolina</t>
  </si>
  <si>
    <t>C.20 Manzana 1 Lote 3 . Parque Industrial Lerma 24500
SAN FRANCISCO, CAMPECHE</t>
  </si>
  <si>
    <t>Aceites y Lubricantes Dirac, S.A de C.V.</t>
  </si>
  <si>
    <t>VD-21308MA</t>
  </si>
  <si>
    <t>SA</t>
  </si>
  <si>
    <t>30.01.2023</t>
  </si>
  <si>
    <t>Promocionales 45165</t>
  </si>
  <si>
    <t>Bonificación 45094</t>
  </si>
  <si>
    <t>DEVUELTOS TOTALES</t>
  </si>
  <si>
    <t>GARANTIAS</t>
  </si>
  <si>
    <t>31T (118RT 21P)</t>
  </si>
  <si>
    <t>PENDIENTE NC</t>
  </si>
  <si>
    <t>NO APLICADO</t>
  </si>
  <si>
    <t>31P (118RT 21P)</t>
  </si>
  <si>
    <t>DESC. P.P. 4% FACTS.</t>
  </si>
  <si>
    <t>Volumen incremental al objetivo para incentivo a la venta resultado Enero 2023</t>
  </si>
  <si>
    <t>DESC. P.P. 4% FACTS</t>
  </si>
  <si>
    <t>Dif. proyección Diciembre 2022.</t>
  </si>
  <si>
    <t>Dif. proyección Diciembre 2022. (campeche)</t>
  </si>
  <si>
    <t>Devolucion contenedor 1, campeche</t>
  </si>
  <si>
    <t>pago de servicio al cliente Nadro</t>
  </si>
  <si>
    <t>Devolucion contenedor 2, merida</t>
  </si>
  <si>
    <t>Devolucion contenedor 12, merida</t>
  </si>
  <si>
    <t>devolucion de producto en mal estado, campeche</t>
  </si>
  <si>
    <t>pago de servicio al cliente C.Traxion</t>
  </si>
  <si>
    <t>Pago de servicio al cliente C.Traxion</t>
  </si>
  <si>
    <t>enrique almeida</t>
  </si>
  <si>
    <t>mtto moto diligenciero</t>
  </si>
  <si>
    <t>limpieza oficina</t>
  </si>
  <si>
    <t>gloria</t>
  </si>
  <si>
    <t>comida rafa oficina</t>
  </si>
  <si>
    <t>rosca de reyes</t>
  </si>
  <si>
    <t>cuota futbol</t>
  </si>
  <si>
    <t>manuel alonzo</t>
  </si>
  <si>
    <t>prestamo</t>
  </si>
  <si>
    <t>gabriel pech</t>
  </si>
  <si>
    <t>desayuno rafa</t>
  </si>
  <si>
    <t>totalplay</t>
  </si>
  <si>
    <t>agua purificada</t>
  </si>
  <si>
    <t>viaticos jose lopez</t>
  </si>
  <si>
    <t>jose lopez</t>
  </si>
  <si>
    <t>cambio de llantas elf 500</t>
  </si>
  <si>
    <t xml:space="preserve">samuel interian </t>
  </si>
  <si>
    <t>cumpleaños enrique</t>
  </si>
  <si>
    <t>Dalia kauil</t>
  </si>
  <si>
    <t>envio paqueteria procon</t>
  </si>
  <si>
    <t>richard sanchez</t>
  </si>
  <si>
    <t>limpiarabrisas/ focos spark israel</t>
  </si>
  <si>
    <t>israel arellano</t>
  </si>
  <si>
    <t>filtro para cambio march david</t>
  </si>
  <si>
    <t>david quintal</t>
  </si>
  <si>
    <t>gas para montacarga</t>
  </si>
  <si>
    <t>eduardo martin</t>
  </si>
  <si>
    <t>cambio de aceites moto diligenciero</t>
  </si>
  <si>
    <t>roger vazquez</t>
  </si>
  <si>
    <t>reembolso tarjetas de presentacion</t>
  </si>
  <si>
    <t>ricardo luna</t>
  </si>
  <si>
    <t>candados para oficina</t>
  </si>
  <si>
    <t>cigarros rafa</t>
  </si>
  <si>
    <t>pedro martin</t>
  </si>
  <si>
    <t>duplicado llave candados</t>
  </si>
  <si>
    <t>Limpieza oficina</t>
  </si>
  <si>
    <t>Gloria</t>
  </si>
  <si>
    <t>Materiales para instalar publicidad</t>
  </si>
  <si>
    <t>Roger vazquez</t>
  </si>
  <si>
    <t xml:space="preserve">Samuel interian </t>
  </si>
  <si>
    <t>Focos oficina y sobres oficio</t>
  </si>
  <si>
    <t>Enrique almeida</t>
  </si>
  <si>
    <t>viaticos Miguel Ortiz (tizimin)</t>
  </si>
  <si>
    <t>Miguel Ortiz</t>
  </si>
  <si>
    <t>bujias para montacarga</t>
  </si>
  <si>
    <t>comida oficina</t>
  </si>
  <si>
    <t>EFECTIVO ENERO 23</t>
  </si>
  <si>
    <t>SERVILIMPIA</t>
  </si>
  <si>
    <t>IMPULSORA AZUCARERA</t>
  </si>
  <si>
    <t xml:space="preserve">Servilimpia efectivo </t>
  </si>
  <si>
    <t>Efectivo Impulsora azucarera</t>
  </si>
  <si>
    <t>PAGO DE VIATICOS ALBERTO VAZQUEZ</t>
  </si>
  <si>
    <t>PRESTAMO RAFAEL CANTO VAZQUEZ</t>
  </si>
  <si>
    <t>ANTICIPO DE VIATICOS MIGUEL/ EDUARDO/ANTONIO / DAVID</t>
  </si>
  <si>
    <t>JAELY CABALLERO PALOMO( DEV. POR COMPRA DE BOLETOS )</t>
  </si>
  <si>
    <t>GO CONTROL SCP</t>
  </si>
  <si>
    <t>Richard Oswaldo Sanchez Ojeda</t>
  </si>
  <si>
    <t>Miguel Alejandro Ortiz Rodriguez</t>
  </si>
  <si>
    <t>OBJETIVOS VENTA (LITROS) 2022 MEX</t>
  </si>
  <si>
    <t>Del 01 al 28 de FEBRERO de 2023</t>
  </si>
  <si>
    <t>NC - 0589119</t>
  </si>
  <si>
    <t>NC - 0589189</t>
  </si>
  <si>
    <t>NC - 0589243</t>
  </si>
  <si>
    <t>NC - 0589005</t>
  </si>
  <si>
    <t>NC - 0589007</t>
  </si>
  <si>
    <t>NC - 0588881</t>
  </si>
  <si>
    <t>NC - 0588883</t>
  </si>
  <si>
    <t>NC - 0588868</t>
  </si>
  <si>
    <t>NC - 0588866</t>
  </si>
  <si>
    <t>NC - 0588867</t>
  </si>
  <si>
    <t>NC - 0588512</t>
  </si>
  <si>
    <t>NC - 0587913</t>
  </si>
  <si>
    <t>NC - 0587335</t>
  </si>
  <si>
    <t>NC - 0587336</t>
  </si>
  <si>
    <t>NC - 0587050</t>
  </si>
  <si>
    <t>NC - 0586359</t>
  </si>
  <si>
    <t>NC - 0586489</t>
  </si>
  <si>
    <t>NC - 0586180</t>
  </si>
  <si>
    <t>NC - 0585428</t>
  </si>
  <si>
    <t>NC - 0585251</t>
  </si>
  <si>
    <t>NC - 0585276</t>
  </si>
  <si>
    <t>NC - 0584432</t>
  </si>
  <si>
    <t>NC - 0584362</t>
  </si>
  <si>
    <t>Volumen incremental al objetivo para incentivo a la venta resultado</t>
  </si>
  <si>
    <t>Dev 14306. F-1011156602</t>
  </si>
  <si>
    <t>Se crea pedido por producto facturado con precio que no se mandó sin
precio en la proyección de Diciembre 2022.</t>
  </si>
  <si>
    <t>Pago Contry Club Dic22</t>
  </si>
  <si>
    <t>Bonificación Grupo Ges Ene23</t>
  </si>
  <si>
    <t>Plataforma SPE Enero23, Campeche</t>
  </si>
  <si>
    <t>Plataforma SPE Enero23, Mérida</t>
  </si>
  <si>
    <t>Dev 14292. F-1011152157.</t>
  </si>
  <si>
    <t>Convenios Enero 23, Mérida</t>
  </si>
  <si>
    <t>Porteo cliente Cedis Cancún. 15.02.2023.</t>
  </si>
  <si>
    <t>5 días Akron Enero 2023</t>
  </si>
  <si>
    <t>5 Días Akron resultados Enero 2023</t>
  </si>
  <si>
    <t>5 Días Akron Diciembre de 2022</t>
  </si>
  <si>
    <t>Complemento ESGES Dic22</t>
  </si>
  <si>
    <t>332196 EXTRA FLEET SERIE 11 DF SAE 40</t>
  </si>
  <si>
    <t>332196</t>
  </si>
  <si>
    <t>P502574 - FILTRO AIRE</t>
  </si>
  <si>
    <t>P502574</t>
  </si>
  <si>
    <t>11R245 YOK RY023</t>
  </si>
  <si>
    <t>11R245 YOK</t>
  </si>
  <si>
    <t>STONETRAC14 12-16.5 14PR L4</t>
  </si>
  <si>
    <t>12165 L4</t>
  </si>
  <si>
    <t>P181105 FILTRO DE AIRE PRIMARIO</t>
  </si>
  <si>
    <t>P181105</t>
  </si>
  <si>
    <t>P142810 - FILTRO DE AIRE PANEL ENGINE</t>
  </si>
  <si>
    <t>P142810</t>
  </si>
  <si>
    <t>P629466 FILTRO DE AIRE RADIALAEAL</t>
  </si>
  <si>
    <t>P629466</t>
  </si>
  <si>
    <t>175/70R13 82T GOODRIDE RADIAL RP28</t>
  </si>
  <si>
    <t>7501997100203</t>
  </si>
  <si>
    <t>CUSTOM CI-4 PLUS M SAE 15W40</t>
  </si>
  <si>
    <t>51464</t>
  </si>
  <si>
    <t>BCI 58 ACUMULADOR TIPO 122 13P 12V</t>
  </si>
  <si>
    <t>122 BCI 58</t>
  </si>
  <si>
    <t>CASCO MEDIANO</t>
  </si>
  <si>
    <t>C_MED CASCO</t>
  </si>
  <si>
    <t>ACUMULADOR TIPO F5000 23P 12V</t>
  </si>
  <si>
    <t>F500 BCI 4DLT</t>
  </si>
  <si>
    <t>ACUMULADOR TIPO 126 LM 17P 12V</t>
  </si>
  <si>
    <t>126 LM BCI 65</t>
  </si>
  <si>
    <t>CAJA 12 BOT 450 ML</t>
  </si>
  <si>
    <t>42565R225 ROAD RS609 MIXTA N</t>
  </si>
  <si>
    <t>42565R225</t>
  </si>
  <si>
    <t>ACTIVIDAD</t>
  </si>
  <si>
    <t>ANTICIPO DEL BIEN O SERVICIO</t>
  </si>
  <si>
    <t>SERVICIOS DE FACT.</t>
  </si>
  <si>
    <t>8121456-PREMIUM PRO SP SAE 5W-30</t>
  </si>
  <si>
    <t>8121456</t>
  </si>
  <si>
    <t>RS602  22.5 MIXTA</t>
  </si>
  <si>
    <t>RS602 22.5</t>
  </si>
  <si>
    <t>RS602 ROADSHI 24.5 MIXTA</t>
  </si>
  <si>
    <t>RS602</t>
  </si>
  <si>
    <t>STONETRAC1 14.00-24 STONE16G2 S</t>
  </si>
  <si>
    <t>140024</t>
  </si>
  <si>
    <t>P502542 FILTRO HIDRÁULICO</t>
  </si>
  <si>
    <t>P502542</t>
  </si>
  <si>
    <t>P551746 FILTRO GASOLINA</t>
  </si>
  <si>
    <t>P551746</t>
  </si>
  <si>
    <t>54318 HIDRAULICO HH ISO 68</t>
  </si>
  <si>
    <t>54318</t>
  </si>
  <si>
    <t>P553293 FILTRO HIDRÁULICO</t>
  </si>
  <si>
    <t>P553293</t>
  </si>
  <si>
    <t>9395067 AKRON  LIMPIADOR DE CARBURADOR</t>
  </si>
  <si>
    <t>9395067</t>
  </si>
  <si>
    <t>P524835 FILTRO DE AIRE</t>
  </si>
  <si>
    <t>P524835</t>
  </si>
  <si>
    <t>P551088 FILTRO DE ACEITE</t>
  </si>
  <si>
    <t>P551088</t>
  </si>
  <si>
    <t>P550821  FILTRO DE COMBUSTIBLE</t>
  </si>
  <si>
    <t>P550821</t>
  </si>
  <si>
    <t>P558010-FILTRO DE GASOLINA</t>
  </si>
  <si>
    <t>P558010</t>
  </si>
  <si>
    <t>P-566652- FILTRO HIDRÁULICO</t>
  </si>
  <si>
    <t>P566652</t>
  </si>
  <si>
    <t>P953571-FILTRO DE AIRE</t>
  </si>
  <si>
    <t>P953571</t>
  </si>
  <si>
    <t>P780012-FILTRO DE AIRE</t>
  </si>
  <si>
    <t>P780012</t>
  </si>
  <si>
    <t>P778972-FILTRO AIRE</t>
  </si>
  <si>
    <t>P778972</t>
  </si>
  <si>
    <t>P778906-FILTRO AIRE</t>
  </si>
  <si>
    <t>P778906</t>
  </si>
  <si>
    <t>P778905-FILTRO AIRE</t>
  </si>
  <si>
    <t>P778905</t>
  </si>
  <si>
    <t>P776697-FILTRO DE AIRE</t>
  </si>
  <si>
    <t>P776697</t>
  </si>
  <si>
    <t>P765325-FILTRO DE COMBUSTIBLE</t>
  </si>
  <si>
    <t>P765325</t>
  </si>
  <si>
    <t>P628324-FILTRO DE AIRE PRIMARIO</t>
  </si>
  <si>
    <t>P628324</t>
  </si>
  <si>
    <t>P623400-FILTRO DE AIRE</t>
  </si>
  <si>
    <t>P623400</t>
  </si>
  <si>
    <t>P611190-FILTRO DE AIRE PRIMARIO</t>
  </si>
  <si>
    <t>P611190</t>
  </si>
  <si>
    <t>P611189-FILTRO DE AIRE</t>
  </si>
  <si>
    <t>P611189</t>
  </si>
  <si>
    <t>P610905-FILTRO AIRE</t>
  </si>
  <si>
    <t>P610905</t>
  </si>
  <si>
    <t>P608533-FILTRO DE AIRE PRIMARIO</t>
  </si>
  <si>
    <t>P608533</t>
  </si>
  <si>
    <t>P606079-FILTRO DE AIRE</t>
  </si>
  <si>
    <t>P606079</t>
  </si>
  <si>
    <t>P601476-FILTRO DE AIRE</t>
  </si>
  <si>
    <t>P601476</t>
  </si>
  <si>
    <t>P600975-FILTRO DE AIRE</t>
  </si>
  <si>
    <t>P600975</t>
  </si>
  <si>
    <t>P565245-FILTRO HIDRAULICO</t>
  </si>
  <si>
    <t>P565245</t>
  </si>
  <si>
    <t>P558615-FILTRO P/ACEITE RAM 4000 DIESEL MTX GP178</t>
  </si>
  <si>
    <t>P558615</t>
  </si>
  <si>
    <t>P558250-FILTRO ACEITE</t>
  </si>
  <si>
    <t>P558250</t>
  </si>
  <si>
    <t>P555680-FILTRO ACEITE</t>
  </si>
  <si>
    <t>P555680</t>
  </si>
  <si>
    <t>P554770-FILTRO DE ACEITE</t>
  </si>
  <si>
    <t>P554770</t>
  </si>
  <si>
    <t>P554403-FILTRO DE  ACEITE</t>
  </si>
  <si>
    <t>P554403</t>
  </si>
  <si>
    <t>P554075-FILTRO AGUA</t>
  </si>
  <si>
    <t>P554075</t>
  </si>
  <si>
    <t>P554073-FILTRO DE AGUA</t>
  </si>
  <si>
    <t>P554073</t>
  </si>
  <si>
    <t>P554072-FILTRO PARA AGUA</t>
  </si>
  <si>
    <t>P554072</t>
  </si>
  <si>
    <t>P553634-FILTRO DE ACEITE</t>
  </si>
  <si>
    <t>P553634</t>
  </si>
  <si>
    <t>P553161-FILTRO DE ACEITE</t>
  </si>
  <si>
    <t>P553161</t>
  </si>
  <si>
    <t>P552341-FILTRO DE COMBUSTIBLE</t>
  </si>
  <si>
    <t>P552341</t>
  </si>
  <si>
    <t>P552075-FILTRO AGUA</t>
  </si>
  <si>
    <t>P552075</t>
  </si>
  <si>
    <t>P552040-FUEL FILTER WATER SEPARATOR CARTTRIDGE</t>
  </si>
  <si>
    <t>P552040</t>
  </si>
  <si>
    <t>P551840-FILTRO SEPARADOR DE AGUA</t>
  </si>
  <si>
    <t>P551840</t>
  </si>
  <si>
    <t>P551807-FILTRO DE ACEITE</t>
  </si>
  <si>
    <t>P551807</t>
  </si>
  <si>
    <t>P551756-FILTRO HIDRAULICO</t>
  </si>
  <si>
    <t>P551756</t>
  </si>
  <si>
    <t>P551604-FILTRO DE ACEITE</t>
  </si>
  <si>
    <t>P551604</t>
  </si>
  <si>
    <t>P551553-FILTRO HIDRAUILICO</t>
  </si>
  <si>
    <t>P551553</t>
  </si>
  <si>
    <t>P551425-FILTRO DE COMBUSTIBLE</t>
  </si>
  <si>
    <t>P551425</t>
  </si>
  <si>
    <t>P551423-FILTRO DE COMBUSTIBLE</t>
  </si>
  <si>
    <t>P551423</t>
  </si>
  <si>
    <t>P551421-FILTRO COMBUSTIBLE</t>
  </si>
  <si>
    <t>P551421</t>
  </si>
  <si>
    <t>P551352-FILTRO DE ACEITE</t>
  </si>
  <si>
    <t>P551352</t>
  </si>
  <si>
    <t>P551210-FILTRO HIDRAULICO</t>
  </si>
  <si>
    <t>P551210</t>
  </si>
  <si>
    <t>P551130-FILTRO DE COMBUSTIBLE</t>
  </si>
  <si>
    <t>P551130</t>
  </si>
  <si>
    <t>P551077-FILTRO COMBUSTIBLE</t>
  </si>
  <si>
    <t>P551077</t>
  </si>
  <si>
    <t>P551065-FILTRO DE COMBUSTIBLE</t>
  </si>
  <si>
    <t>P551065</t>
  </si>
  <si>
    <t>P551057-FILTRO DE COMBUSTIBLE</t>
  </si>
  <si>
    <t>P551057</t>
  </si>
  <si>
    <t>P551027-FILTRO SEPARADOR DE AGUA</t>
  </si>
  <si>
    <t>P551027</t>
  </si>
  <si>
    <t>P551026-FILTRO SEPARADOR DE AGUA</t>
  </si>
  <si>
    <t>P551026</t>
  </si>
  <si>
    <t>P551005-FILTRO DE ACEITE</t>
  </si>
  <si>
    <t>P551005</t>
  </si>
  <si>
    <t>P550974-FILTRO DE COMBUSTIBLE</t>
  </si>
  <si>
    <t>P550974</t>
  </si>
  <si>
    <t>P550939-FILTRO DE ACEITE</t>
  </si>
  <si>
    <t>P550939</t>
  </si>
  <si>
    <t>P550914-FILTRO SEPARADOR</t>
  </si>
  <si>
    <t>P550914</t>
  </si>
  <si>
    <t>P550879-FILTRO DE COMBUSTIBLE</t>
  </si>
  <si>
    <t>P550879</t>
  </si>
  <si>
    <t>P550866-FILTRO DE AGUA</t>
  </si>
  <si>
    <t>P550866</t>
  </si>
  <si>
    <t>P550752-FILTRO DE COMBUSTIBLE</t>
  </si>
  <si>
    <t>P550752</t>
  </si>
  <si>
    <t>P550596-FILTRO DE ACEITE</t>
  </si>
  <si>
    <t>P550596</t>
  </si>
  <si>
    <t>P550486-FILTRO HIDRAULICO</t>
  </si>
  <si>
    <t>P550486</t>
  </si>
  <si>
    <t>P550387-FILTRO HIDRAULICO</t>
  </si>
  <si>
    <t>P550387</t>
  </si>
  <si>
    <t>P550386-FILTRO HIDRAULICO</t>
  </si>
  <si>
    <t>P550386</t>
  </si>
  <si>
    <t>P550371-FILTRO DE ACEITE V8 7.3 POWER STROKER</t>
  </si>
  <si>
    <t>P550371</t>
  </si>
  <si>
    <t>P550345-FILTRO SEPARADOR DE AGUA</t>
  </si>
  <si>
    <t>P550345</t>
  </si>
  <si>
    <t>P550318-FILTRO ACEITE</t>
  </si>
  <si>
    <t>P550318</t>
  </si>
  <si>
    <t>P550251-FILTRO HIDRAULICO</t>
  </si>
  <si>
    <t>P550251</t>
  </si>
  <si>
    <t>P550138-FILTRO HIDRAULICO</t>
  </si>
  <si>
    <t>P550138</t>
  </si>
  <si>
    <t>P550115-FILTRO DE COMBUSTIBLE</t>
  </si>
  <si>
    <t>P550115</t>
  </si>
  <si>
    <t>P550090-FILTRO DE COMBUSTIBLE</t>
  </si>
  <si>
    <t>P550090</t>
  </si>
  <si>
    <t>P550012-FILTRO COMB</t>
  </si>
  <si>
    <t>P550012</t>
  </si>
  <si>
    <t>P550008-FILTRO DE ACEITE</t>
  </si>
  <si>
    <t>P550008</t>
  </si>
  <si>
    <t>P532500-FILTRO AIRE</t>
  </si>
  <si>
    <t>P532500</t>
  </si>
  <si>
    <t>P532410-FILTRO DE AIRE PRIMARIO</t>
  </si>
  <si>
    <t>P532410</t>
  </si>
  <si>
    <t>P502577-FILTRO DE ACEITE</t>
  </si>
  <si>
    <t>P502577</t>
  </si>
  <si>
    <t>P502476-FILTRO DE ACEITE</t>
  </si>
  <si>
    <t>P502476</t>
  </si>
  <si>
    <t>P502465-FILTRO DE ACEITE</t>
  </si>
  <si>
    <t>P502465</t>
  </si>
  <si>
    <t>P502270-FILTRO HIDRAULICO</t>
  </si>
  <si>
    <t>P502270</t>
  </si>
  <si>
    <t>P502163-FILTRO DE COMBUSTIBLE</t>
  </si>
  <si>
    <t>P502163</t>
  </si>
  <si>
    <t>P502019-FILTRO DE ACEITE</t>
  </si>
  <si>
    <t>P502019</t>
  </si>
  <si>
    <t>P181137-FILTRO DE AIRE</t>
  </si>
  <si>
    <t>P181137</t>
  </si>
  <si>
    <t>P181103-FILTRO AIRE</t>
  </si>
  <si>
    <t>P181103</t>
  </si>
  <si>
    <t>P181064-FILTRO DE AIRE PRIMARIO</t>
  </si>
  <si>
    <t>P181064</t>
  </si>
  <si>
    <t>P181059-FILTRO DE AIRE</t>
  </si>
  <si>
    <t>P181059</t>
  </si>
  <si>
    <t>P181043-FILTRO DE AIRE PRIMARIO</t>
  </si>
  <si>
    <t>P181043</t>
  </si>
  <si>
    <t>P181028-FILTRO DE AIRE</t>
  </si>
  <si>
    <t>P181028</t>
  </si>
  <si>
    <t>P177047-FILTRO HIDRAULICO</t>
  </si>
  <si>
    <t>P177047</t>
  </si>
  <si>
    <t>P170308-FILTRO HIDRAULICO</t>
  </si>
  <si>
    <t>P170308</t>
  </si>
  <si>
    <t>P165354-FILTRO HIDRAUILICO</t>
  </si>
  <si>
    <t>P165354</t>
  </si>
  <si>
    <t>P165332-FILTRO HIDRAULICO</t>
  </si>
  <si>
    <t>P165332</t>
  </si>
  <si>
    <t>P165239-FILTRO HIDRAULICO</t>
  </si>
  <si>
    <t>P165239</t>
  </si>
  <si>
    <t>P164200-FILTRO HIDRAULICO</t>
  </si>
  <si>
    <t>P164200</t>
  </si>
  <si>
    <t>P158669-FILTRO AIRE</t>
  </si>
  <si>
    <t>P158669</t>
  </si>
  <si>
    <t>P158662-FILTRO DE AIRE PRIMARIO</t>
  </si>
  <si>
    <t>P158662</t>
  </si>
  <si>
    <t>P158661-FILTRO AIRE</t>
  </si>
  <si>
    <t>P158661</t>
  </si>
  <si>
    <t>P145704-FILTRO DE AIRE PRIMARIO</t>
  </si>
  <si>
    <t>P145704</t>
  </si>
  <si>
    <t>P145703-FILTRO AIRE DE SEGURIDAD</t>
  </si>
  <si>
    <t>P145703</t>
  </si>
  <si>
    <t>P141319-FILTRO DE AIRE</t>
  </si>
  <si>
    <t>P141319</t>
  </si>
  <si>
    <t>P137640-FILTRO DE AIRE SAFETY</t>
  </si>
  <si>
    <t>P137640</t>
  </si>
  <si>
    <t>P136255-FILTRO DE AIRE PRIMARIO</t>
  </si>
  <si>
    <t>P136255</t>
  </si>
  <si>
    <t>P124860-FILTRO DE AIRE SEGURIDAD</t>
  </si>
  <si>
    <t>P124860</t>
  </si>
  <si>
    <t>P119410-FILTRO DE AIRE</t>
  </si>
  <si>
    <t>P119410</t>
  </si>
  <si>
    <t>AXPLCAP400M-LIMPIADOR DEL CUERPO DE ACELERACION Y PARTES C/12</t>
  </si>
  <si>
    <t>AXPLCAP400M</t>
  </si>
  <si>
    <t>AXPDMOT400M-DESENGRASANTE DE MOTOR C/12</t>
  </si>
  <si>
    <t>AXPDMOT400M</t>
  </si>
  <si>
    <t>TAMBOR 180 KG</t>
  </si>
  <si>
    <t>97958- Grasa Akron Faktor III</t>
  </si>
  <si>
    <t>97958</t>
  </si>
  <si>
    <t>97930- Chassis Max</t>
  </si>
  <si>
    <t>97930</t>
  </si>
  <si>
    <t>91996- Grease Ultra SC M52</t>
  </si>
  <si>
    <t>91996</t>
  </si>
  <si>
    <t>812115- Akron HD Intense SJ SAE 60</t>
  </si>
  <si>
    <t>812115</t>
  </si>
  <si>
    <t>70942- MX- MULTILITIO 2</t>
  </si>
  <si>
    <t>70942</t>
  </si>
  <si>
    <t>68990- Grasa Lithiumplex XP 2</t>
  </si>
  <si>
    <t>68990</t>
  </si>
  <si>
    <t>613179- SL SAE 20W-50</t>
  </si>
  <si>
    <t>613179</t>
  </si>
  <si>
    <t>53457- Hydraulic D 32</t>
  </si>
  <si>
    <t>53457</t>
  </si>
  <si>
    <t>415154- MX- ENGRANES UNIVERSALES MP 85W/140 GL-5</t>
  </si>
  <si>
    <t>415154</t>
  </si>
  <si>
    <t>33595- Industrial Gear 460</t>
  </si>
  <si>
    <t>33595</t>
  </si>
  <si>
    <t>33152- AK- Super Gear SAE 250 GL-1</t>
  </si>
  <si>
    <t>33152</t>
  </si>
  <si>
    <t>33108- Akron Resistance SL SAE 25W-50</t>
  </si>
  <si>
    <t>33108</t>
  </si>
  <si>
    <t>311356- Akron Vektor S-GearEP680</t>
  </si>
  <si>
    <t>311356</t>
  </si>
  <si>
    <t>30556- Engranes Compuestos 7A (ISO 460)</t>
  </si>
  <si>
    <t>30556</t>
  </si>
  <si>
    <t>30555- MX- Engranes Compuesto 6A</t>
  </si>
  <si>
    <t>30555</t>
  </si>
  <si>
    <t>30452- MXL- TURBINAS 15 (ISO 68)</t>
  </si>
  <si>
    <t>30452</t>
  </si>
  <si>
    <t>30401- MXL- HIDRAULICO MH-150 (ISO 32)</t>
  </si>
  <si>
    <t>30401</t>
  </si>
  <si>
    <t>30134- MXL- TRANSMISION TO-4 SAE30</t>
  </si>
  <si>
    <t>30134</t>
  </si>
  <si>
    <t>2169967- Grasa Akron Juntas Homocinéticas</t>
  </si>
  <si>
    <t>2169967</t>
  </si>
  <si>
    <t>2169958- Grasa Akron Faktor III</t>
  </si>
  <si>
    <t>2169958</t>
  </si>
  <si>
    <t>1526174- AK- ATF III</t>
  </si>
  <si>
    <t>1526174</t>
  </si>
  <si>
    <t>1526152- Akron Super Gear SAE 250 GL1</t>
  </si>
  <si>
    <t>1526152</t>
  </si>
  <si>
    <t>1526132- Custom CI-4 Plus SAE 15W-40</t>
  </si>
  <si>
    <t>1526132</t>
  </si>
  <si>
    <t>1522403- MXL- HIDRAULICO MH-300 (ISO 68)</t>
  </si>
  <si>
    <t>1522403</t>
  </si>
  <si>
    <t>Utilidad por código de producto Concentrado
Del 01/02/2023 al 28/02/2023</t>
  </si>
  <si>
    <t>José Ricardo López Pérez</t>
  </si>
  <si>
    <t>PUC SAURI JESUS ENGELBETH</t>
  </si>
  <si>
    <t>MARRUFO ESTRADA ALEJANDRA DEL CARMEN</t>
  </si>
  <si>
    <t>Israel Arellano Cano</t>
  </si>
  <si>
    <t>FERVORSA SA DE CV</t>
  </si>
  <si>
    <t>RAFAEL ANGEL CANTO VAZQUEZ</t>
  </si>
  <si>
    <t>ARTURO PEREZ GONZALEZ</t>
  </si>
  <si>
    <t>MAQUINARIA Y EQUIPOS RECREACIONALES DEL SURESTE</t>
  </si>
  <si>
    <t>ROBERTO ARANDA</t>
  </si>
  <si>
    <t>AT&amp;A INTERNATIONAL SA DE CV</t>
  </si>
  <si>
    <t>CAUICH CHIN JULIO ADDIEL</t>
  </si>
  <si>
    <t>German Enrique Garnica Tepal</t>
  </si>
  <si>
    <t>PERFORACIONES PENINSULARES ESPECIALIZADAS SA DE CV</t>
  </si>
  <si>
    <t>German Enrique 1 Garnica Tepal</t>
  </si>
  <si>
    <t>MONTERO CUEVAS NOEMI BEATRIZ</t>
  </si>
  <si>
    <t>CANTERAS CREATIVAS</t>
  </si>
  <si>
    <t>SERVICIOS KANASIN</t>
  </si>
  <si>
    <t>PETROMERIDA</t>
  </si>
  <si>
    <t>KEB HEREDIA REYES CONCEPCION</t>
  </si>
  <si>
    <t>David Quintal Perez</t>
  </si>
  <si>
    <t>IDZINCAB CHACON JOSUE</t>
  </si>
  <si>
    <t>PROMOTORA MEXICANA DE VEHICULOS SA DE CV</t>
  </si>
  <si>
    <t>ANGEL JIMENEZ FLORES</t>
  </si>
  <si>
    <t>RECONSTRUCTORA ELECTRICA DEL SURESTE</t>
  </si>
  <si>
    <t>LUGO RICALDE NIDIA DEL ROSARIO DE FATIMA</t>
  </si>
  <si>
    <t>CAROLINA SALDIVAR CORONA</t>
  </si>
  <si>
    <t>PECH MORENO MARIA ISELA</t>
  </si>
  <si>
    <t>SUPE SA DE CV</t>
  </si>
  <si>
    <t>PODER FLUIDO</t>
  </si>
  <si>
    <t>MAQUINARIA Y SERVICIOS PROFESIONALES</t>
  </si>
  <si>
    <t>RAMON EMILIO ALCOCER SIERRA</t>
  </si>
  <si>
    <t>TECON CONCRETOS SA DE CV</t>
  </si>
  <si>
    <t>PROYINGSA</t>
  </si>
  <si>
    <t>TALLERES ALIBAL DEL SURESTE S DE RL DE CV</t>
  </si>
  <si>
    <t>COMERCIALIZADORA GELOP</t>
  </si>
  <si>
    <t>Vendedor</t>
  </si>
  <si>
    <t>Nombre</t>
  </si>
  <si>
    <t>﻿Folio</t>
  </si>
  <si>
    <t>GASTOS EN EFECTIVO FEBRERO 2023</t>
  </si>
  <si>
    <t>CUOTA FUTBOL</t>
  </si>
  <si>
    <t>MANUEL ALONZO</t>
  </si>
  <si>
    <t>TORNILLOS PARA ALMACEN</t>
  </si>
  <si>
    <t>ORLANDO SMITH</t>
  </si>
  <si>
    <t>VIATICOS ROGER VAZQUEZ</t>
  </si>
  <si>
    <t>LIMPIEZA OFICINA</t>
  </si>
  <si>
    <t>GLORIA</t>
  </si>
  <si>
    <t>TOTAL PLAY</t>
  </si>
  <si>
    <t>ENRIQUE ALMEIDA</t>
  </si>
  <si>
    <t>AGUA PURIFICADA</t>
  </si>
  <si>
    <t>ESCANEO DE DOC (ACTAS CONST) RAFA</t>
  </si>
  <si>
    <t>ELIZABET PEREZ</t>
  </si>
  <si>
    <t>VIATICOS JOSE LOPEZ</t>
  </si>
  <si>
    <t>JOSE LOPEZ</t>
  </si>
  <si>
    <t>EMPLAYE PARA ALMACEN</t>
  </si>
  <si>
    <t>INSUMOS OFICINA</t>
  </si>
  <si>
    <t xml:space="preserve">PASTEL </t>
  </si>
  <si>
    <t>JAELY CABALLERO</t>
  </si>
  <si>
    <t>GAS PARA MONTACARGAS</t>
  </si>
  <si>
    <t>DALIA KAUIL</t>
  </si>
  <si>
    <t>PERMISO DESCARGAR TIZIMIN</t>
  </si>
  <si>
    <t>SAMUEL INTERIAN</t>
  </si>
  <si>
    <t>EFECTIVO RAFAEL</t>
  </si>
  <si>
    <t>RAFAEL CANTO</t>
  </si>
  <si>
    <t>ENVIO DOC RAFA CRE</t>
  </si>
  <si>
    <t>SOLDADURA DE DIABLOS DE CARGA</t>
  </si>
  <si>
    <t>ALMUERZO RAFAEL</t>
  </si>
  <si>
    <t>ENVIO MUESTRAS PROCON</t>
  </si>
  <si>
    <t>AXPSAFL540M-SUPER AFLOJA TODO AXPRO</t>
  </si>
  <si>
    <t>AXPSAFL540M</t>
  </si>
  <si>
    <t>CAJA 24 PZAS</t>
  </si>
  <si>
    <t>AXPSBN070G-Sellador de Silicón en Blister (Negro)</t>
  </si>
  <si>
    <t>AXPSBN070G</t>
  </si>
  <si>
    <t>AXPSAT217-SUPER AFLOJATODO</t>
  </si>
  <si>
    <t>10621455 - AKRON PREMIUM SP SAE 20W-50</t>
  </si>
  <si>
    <t>332196-Akron Extra Fleet SERIE III DF SAE 40 *C19</t>
  </si>
  <si>
    <t>1058018-GREEN DEF</t>
  </si>
  <si>
    <t>1058018</t>
  </si>
  <si>
    <t>415159- Super Gear GL-5 80W-90</t>
  </si>
  <si>
    <t>415159</t>
  </si>
  <si>
    <t>33189- AK- MARINE</t>
  </si>
  <si>
    <t>33189</t>
  </si>
  <si>
    <t>33152- AKRON - Super Gear SAE 250 GL-1</t>
  </si>
  <si>
    <t>CAJA 12 BOT 750 ML</t>
  </si>
  <si>
    <t>1914338- Deltec ATF</t>
  </si>
  <si>
    <t>1914338</t>
  </si>
  <si>
    <t>1914125- ACEITE P/ MOTOR SA SAE 50</t>
  </si>
  <si>
    <t>1914125</t>
  </si>
  <si>
    <t>1526107- Akron HD Intense SL SAE 50</t>
  </si>
  <si>
    <t>1526107</t>
  </si>
  <si>
    <t>10141408- Marine 4 Stroke SAE 15W-40</t>
  </si>
  <si>
    <t>10141408</t>
  </si>
  <si>
    <t>Eleazar Uc Nah</t>
  </si>
  <si>
    <t>MANUEL CENTENO GONZALEZ</t>
  </si>
  <si>
    <t>Antonio Uc</t>
  </si>
  <si>
    <t>IMPULSORA AZUCARERA DEL TROPICO</t>
  </si>
  <si>
    <t>Joaquin Estrella Keb</t>
  </si>
  <si>
    <t>E.S.G.E.S</t>
  </si>
  <si>
    <t>F 45234 CARBURANTES DE YUCATAN</t>
  </si>
  <si>
    <t>F 46063 46655 46782 FERVORSA</t>
  </si>
  <si>
    <t xml:space="preserve">TRANSFERENCIA TRANSPORTES ENERGETICOS DIRAC </t>
  </si>
  <si>
    <t>TRANSFERENCIA COMERCILAIZADORA DE COMBUSTIBLES DIRAC</t>
  </si>
  <si>
    <t>F 45331 JACOBO REMPEL MARTENS</t>
  </si>
  <si>
    <t>F 45896 45897 ARTURO PEREZ GONZALEZ</t>
  </si>
  <si>
    <t xml:space="preserve">F 46947 46948 FERNANDO AVILA AYALA </t>
  </si>
  <si>
    <t>F 45806 FREDY CHAGAL GONZALEZ</t>
  </si>
  <si>
    <t>F 46584 SAC XIB CHAAC</t>
  </si>
  <si>
    <t>F 46716 46721 46723 46760 46761 AURORA CECILIA LOPEZ VARGUEZ</t>
  </si>
  <si>
    <t xml:space="preserve">F 46758 CHAGAL CRUZ FRANCISCO </t>
  </si>
  <si>
    <t>F 46594 46595 PROMOTORA DE GASOLINERIAS</t>
  </si>
  <si>
    <t xml:space="preserve">F </t>
  </si>
  <si>
    <t xml:space="preserve">F 45085, 45086, 45087 LUIS MARTIN ALONZO MORALES </t>
  </si>
  <si>
    <t>F 45677, 45676, 45684, 45671, 45674, 45673 EFECTIVO</t>
  </si>
  <si>
    <t>F 45672 SAURI SANSORES LUZ MARI</t>
  </si>
  <si>
    <t>F 45707 CORREA SANTANA TOMASA</t>
  </si>
  <si>
    <t>F 45706 CORREA SANTANA TOMASA</t>
  </si>
  <si>
    <t>F 46714, 46747, 46746, 46756, 38450, 45710, 45529, 46757, 46658, 46686,46687, 46688, 46689, 46690, 46691, 45791 EFECTIVO</t>
  </si>
  <si>
    <t>F-46807-APROIL COMERCIALIZADORA F-46810 OTTO DAVID CARRILLO CAMP</t>
  </si>
  <si>
    <t xml:space="preserve">F-45770 JOSE ROBERTO DELGADO GALENO </t>
  </si>
  <si>
    <t xml:space="preserve">F-46584-46583 SAC XIB CHAAC </t>
  </si>
  <si>
    <t xml:space="preserve">F-45810-45930-45939-45948 JOSE LUIS RENDON NOVELO </t>
  </si>
  <si>
    <t xml:space="preserve">F-46345 RODRIGO SOLIS RODRIGUEZ </t>
  </si>
  <si>
    <t xml:space="preserve">F-45623 BICIMOTOS </t>
  </si>
  <si>
    <t xml:space="preserve">F-45077-45379-45466-45467-45482-45741-45755-45900-45949 AT&amp;A INTERNATIONAL </t>
  </si>
  <si>
    <t xml:space="preserve">F-45697 FABELA AGUILERA VICTOR MARIO </t>
  </si>
  <si>
    <t xml:space="preserve">F-45263 MAQUINARIA Y EQUIPOS RECREACIONALES DEL SURESTE </t>
  </si>
  <si>
    <t>F-45488 PROYIGNSA</t>
  </si>
  <si>
    <t xml:space="preserve">F-46827 MRT IMPORTADORA DE MAQUINARIAS </t>
  </si>
  <si>
    <t xml:space="preserve">F-44739 DISTRIBUIDORA GARABANA DE COMBUSTIBLES Y LUBRICANTES </t>
  </si>
  <si>
    <t xml:space="preserve">F-46181 SERVICIO EL ROBLE </t>
  </si>
  <si>
    <t xml:space="preserve">F-45894-45937-46021 CANTO PENICHE LUIS FERNANDO </t>
  </si>
  <si>
    <t xml:space="preserve">F-46132 RUBY DE JESUS CHALE AMAYA </t>
  </si>
  <si>
    <t xml:space="preserve">F-46809 PUBLICO EN GENERAL </t>
  </si>
  <si>
    <t xml:space="preserve">F-45886 MAYARLI PABLO PABLO </t>
  </si>
  <si>
    <t xml:space="preserve">F-45983-45984-45985-45986 COCOPESA DEL CARIBE </t>
  </si>
  <si>
    <t>F-46777 RICARDO AGUSTO CARDENAS PINO</t>
  </si>
  <si>
    <t>F-46429 SISTEMAS DE ARQUITECTURA  Y CONSTRUCCIONES DEL SURESTE</t>
  </si>
  <si>
    <t>F-46787 ROCK CRUSHERS</t>
  </si>
  <si>
    <t>F-46463-46464-46465-46466-46484-46483-46482-46481-46480-46479-46478-46477-46476-46473-46598-46618-46620-46619-46634-45305-46680-46622-45626-40228-40232-40233-46648-46638 EFECTIVO</t>
  </si>
  <si>
    <t xml:space="preserve">F-46676 CARLOS RENAN RICALDE VALDEZ </t>
  </si>
  <si>
    <t xml:space="preserve">F-44678-45422 NIDIA DEL ROSARIO LUGO RICALDE </t>
  </si>
  <si>
    <t>F-44927-45545 AUTOBUSES BRISAS</t>
  </si>
  <si>
    <t xml:space="preserve">F-45640 2 GATOS CONSTRUCTORA </t>
  </si>
  <si>
    <t xml:space="preserve">F-45254 JORGE ALBERTO TINAL DZIB </t>
  </si>
  <si>
    <t xml:space="preserve">F-45423 ESTACIONES DE SERV. DEL MAYAB </t>
  </si>
  <si>
    <t xml:space="preserve">F-45774 ESTACIONES DE SERV. DEL MAYAB </t>
  </si>
  <si>
    <t>F-45421 ESTACIONES DE SERV. DEL MAYAB</t>
  </si>
  <si>
    <t>F-45445-45515 ESTACIONES DE SERV. DEL MAYAB</t>
  </si>
  <si>
    <t xml:space="preserve">F-45776 ESTACIONES DE SERV. DEL MAYAB </t>
  </si>
  <si>
    <t xml:space="preserve">F-44679-45425 NIDIA DEL ROSARIO LUGO RICALDE </t>
  </si>
  <si>
    <t xml:space="preserve">F-45196 FLOR MARIA PECH BACELIS </t>
  </si>
  <si>
    <t xml:space="preserve">F-46582 IMNOBILIARIA  MBC PENINSULAR </t>
  </si>
  <si>
    <t xml:space="preserve">F-45417 ANGELALEXIS LARA MENA </t>
  </si>
  <si>
    <t>F-46783 GRUPO BEMUS</t>
  </si>
  <si>
    <t>F-45366 CAMAL VAZQUEZ GREGORIO</t>
  </si>
  <si>
    <t xml:space="preserve">F-46376 SERVICIO LOGISTICO DE ORIENTE </t>
  </si>
  <si>
    <t xml:space="preserve">F-45696 GIL YAH ALEX FRANCISCO </t>
  </si>
  <si>
    <t xml:space="preserve">F-45455-45461-45495-45857 RAUL ROBERTO PECH FIGUEROA </t>
  </si>
  <si>
    <t xml:space="preserve">F-45746 MAYA FLUIDS </t>
  </si>
  <si>
    <t xml:space="preserve">F-46730 ASFALTERA DE LA PENINSULA </t>
  </si>
  <si>
    <t xml:space="preserve">F-44262 INFRAESTRUCTURA </t>
  </si>
  <si>
    <t xml:space="preserve">F-45516-45790 JOSE MANUEL CORTAZAR LARA </t>
  </si>
  <si>
    <t xml:space="preserve">F-46772 DISTRIBUIDORA DE ACERO Y TUBOS DEL SUERESTE </t>
  </si>
  <si>
    <t>F-45887 MANUEL ARTURO PENICHE HERNANDEZ</t>
  </si>
  <si>
    <t xml:space="preserve">F-46060-46078-46217-46509 VERONICA DEL ROSARIO HERNANDEZ NUÑEZ </t>
  </si>
  <si>
    <t xml:space="preserve">F-45763 WILMER DOMIMGO AVILES PRECIAD </t>
  </si>
  <si>
    <t>F-44690-45694-45693-45691-45280-45619-46102-45634 EFECTIVO</t>
  </si>
  <si>
    <t xml:space="preserve">F-43572 ESTACION DE SERVICIO TEMOZON NORTE </t>
  </si>
  <si>
    <t xml:space="preserve">F-45131 GORETTI DE JESUS PERERA CORREA </t>
  </si>
  <si>
    <t xml:space="preserve">F-43408 ASFALTO Y EMULSIONES PENINSULARES </t>
  </si>
  <si>
    <t xml:space="preserve">F-46375 JOSE LUIS ESPADAS GONZALEZ </t>
  </si>
  <si>
    <t xml:space="preserve">F-46685 CONSTRUCCIONES OSPOVER </t>
  </si>
  <si>
    <t xml:space="preserve">F-46004 CIRCUITO </t>
  </si>
  <si>
    <t xml:space="preserve">F-45815-45816-45858-45859-45860 COCOPESA DEL CARIBE </t>
  </si>
  <si>
    <t xml:space="preserve">F-45864 TANIA MELISSA PACHECO MARTINEZ </t>
  </si>
  <si>
    <t>F-45151-45152 TA 2000</t>
  </si>
  <si>
    <t xml:space="preserve">F-46673 OSMAR LARA </t>
  </si>
  <si>
    <t xml:space="preserve">F-45528 MONICA GUADALUPE UICAB VIZCARRA </t>
  </si>
  <si>
    <t xml:space="preserve">F-46656 JOSE ABRAHAM PINZON MAGAÑA </t>
  </si>
  <si>
    <t xml:space="preserve">F 46664, 46840 AHAL ETERNO </t>
  </si>
  <si>
    <t xml:space="preserve">F-46371 ESTACION DE SERVICIO JP SEGUNDO </t>
  </si>
  <si>
    <t>F-46654 MAGNO CAPITAL</t>
  </si>
  <si>
    <t>F-45742 ANGEL FERNANDO PALMA CASTILLO</t>
  </si>
  <si>
    <t xml:space="preserve">F-45247-46536-46535-46507-45620-45178-45618-45281-45389-45098-45576-45306 EFECTIVO </t>
  </si>
  <si>
    <t xml:space="preserve">F-39821 LR TRITURADOS </t>
  </si>
  <si>
    <t xml:space="preserve">F-45292 GRUPO ANGEBECO </t>
  </si>
  <si>
    <t xml:space="preserve">F-46013 PCP DEL SURESTE </t>
  </si>
  <si>
    <t xml:space="preserve">F-45276 RIOS VENTURA JOSE LUIS </t>
  </si>
  <si>
    <t xml:space="preserve">F-45765-45766-45767-45768 COCOPESA DEL CARIBE </t>
  </si>
  <si>
    <t xml:space="preserve">F-45170 PEÑA RUIZ MARIA ANTONIA </t>
  </si>
  <si>
    <t xml:space="preserve">F-45450 JAVIER ALEJANDRI FRANCO CHAVERO </t>
  </si>
  <si>
    <t xml:space="preserve">F-45470 LINEAS URBE </t>
  </si>
  <si>
    <t xml:space="preserve">F-45811 CORPORATIVO GL CD INDUSTRIAL </t>
  </si>
  <si>
    <t xml:space="preserve">F-46624 CONSTRUCCIONES Y MATERIALES RAMIREZ </t>
  </si>
  <si>
    <t xml:space="preserve">F-45743 ANGEL FERNANDO PALM ACASTILLO </t>
  </si>
  <si>
    <t>F-45441 MCR PROYECTOS Y DESARROLLO</t>
  </si>
  <si>
    <t xml:space="preserve">F-44737 DISTRIBUIDORA GARABANA DE COMBUSTIBLES Y LUBRICANTES </t>
  </si>
  <si>
    <t xml:space="preserve">F-45747-45429-45444-45812-45839-45787 PRODUCTOS DE CONCRETOS PENINSULARES </t>
  </si>
  <si>
    <t xml:space="preserve">F-44196 PROMOTORA MEXICANA DE VEHICULOS </t>
  </si>
  <si>
    <t>F-45823 MCR PROYECTOS Y DESARROLLO</t>
  </si>
  <si>
    <t xml:space="preserve">F-45083 CHAGAL GONZALEZ FREDY </t>
  </si>
  <si>
    <t xml:space="preserve">F-46527 CHAGAL CRUZ FRANCISCO </t>
  </si>
  <si>
    <t xml:space="preserve">F-46525 CHAGAL GONZALEZ  FREDDY </t>
  </si>
  <si>
    <t>F-45366-46504-46505-46506-44690-45364-45365-44673-45333-45336-45359 EFECTIVO</t>
  </si>
  <si>
    <t xml:space="preserve">F-45377 EDUARDO MANUEL ANCALADA MONTALVO </t>
  </si>
  <si>
    <t xml:space="preserve">F-46570 MRT IMPORTADORA DE MAQUINARIAS </t>
  </si>
  <si>
    <t>F-46550 GRUPO ANFIBIA DEL GOLFO</t>
  </si>
  <si>
    <t xml:space="preserve">F-46564 TERRACERIAS Y CONDUCCIONES DE CONCRETOS </t>
  </si>
  <si>
    <t xml:space="preserve">F-46562 TERRACERIA Y CONDUCCIONES DE CONCRETOS </t>
  </si>
  <si>
    <t xml:space="preserve">F-45628 CARBURANTES DE YUCATAN </t>
  </si>
  <si>
    <t xml:space="preserve">F-44733 DISTRIBUIDORA GARABANA DE COMBUSTIBLES Y LUBRICANTES </t>
  </si>
  <si>
    <t xml:space="preserve">F-46563 JORGE EDUARDO CHAY TAMAYO </t>
  </si>
  <si>
    <t xml:space="preserve">F-45586 KEB HEREDIA REYES CONCEPCION </t>
  </si>
  <si>
    <t>F-46311 AURORA CECILIA LOPEZ VARGUEZ</t>
  </si>
  <si>
    <t>F-44940-46471-45251-45307-45450-46500-46522-46487-46485-46486 EFECTIVO</t>
  </si>
  <si>
    <t xml:space="preserve">F-44970-45739 ARRENDADORA DR </t>
  </si>
  <si>
    <t xml:space="preserve">F-45635 CARBURANTES DE YUCATAN </t>
  </si>
  <si>
    <t xml:space="preserve">F-45622 CARBURANTES DE YUCATAN </t>
  </si>
  <si>
    <t xml:space="preserve">F-45773 SERVICIO DOGRE </t>
  </si>
  <si>
    <t xml:space="preserve">F-45499 PREFABRICADO PRESUR </t>
  </si>
  <si>
    <t xml:space="preserve">F-45176-45177 MAQUINARIAS Y EQUIPOS RECREACIONALES </t>
  </si>
  <si>
    <t>F-44944 YARED ARMANDO UICAB ROSAS</t>
  </si>
  <si>
    <t>F-46530-46531 MRT IMPORTADORA DE MAQUINARIA F-46529 ACD PARTS FOR HEAVY EQUIPMENT</t>
  </si>
  <si>
    <t xml:space="preserve">F 46788, 46826 INGENIERIA DEL MAYAB </t>
  </si>
  <si>
    <t xml:space="preserve">F-46540 CAROLINA ALESSANDRA FLORES MARTINEZ </t>
  </si>
  <si>
    <t xml:space="preserve">F-45396 TECON CONCRETOS </t>
  </si>
  <si>
    <t xml:space="preserve">F-45540 MEZCLAS Y EMULCIONES PROFECIONALES </t>
  </si>
  <si>
    <t xml:space="preserve">F-46381-46382 PROMOTORA DE GASOLINERIAS </t>
  </si>
  <si>
    <t xml:space="preserve">F-46023 MOO HUCHIN CRISTINA DEL ROSARIO </t>
  </si>
  <si>
    <t xml:space="preserve">F-46548 DISTRIBUIDORA DE MAQUINARIA DEL SUR </t>
  </si>
  <si>
    <t xml:space="preserve">F-46541 CV DESARROLLADORA </t>
  </si>
  <si>
    <t xml:space="preserve">F-45690 GIL YAH ALEX FRANCISCO </t>
  </si>
  <si>
    <t xml:space="preserve">F-45711-45712-45713-45714 FERNANDO AVILA YALA </t>
  </si>
  <si>
    <t xml:space="preserve">F-45691 CHAN COCOM GILMER GABRIEL </t>
  </si>
  <si>
    <t xml:space="preserve">F-46537 COMERCIALIZADORA DE RECICLABLES AVE FENIX </t>
  </si>
  <si>
    <t>F-46439 TRIMMSA</t>
  </si>
  <si>
    <t xml:space="preserve">F-45495-45493-45494-45559-45560 MAQUINARIAS Y SERVICIOS PROFECIONESL </t>
  </si>
  <si>
    <t xml:space="preserve">F-45197 MUKUL CASTILLO JOSE MANUEL </t>
  </si>
  <si>
    <t xml:space="preserve">F-44871 RUBEN ALBERTO CARDEÑA VILLANUEVA </t>
  </si>
  <si>
    <t xml:space="preserve">F-45313-45576 ABRIL CECILIA CAN POOL </t>
  </si>
  <si>
    <t>TERRASUR</t>
  </si>
  <si>
    <t xml:space="preserve">F-46508 JENNY MATILDE VALENCIA QUINTAL </t>
  </si>
  <si>
    <t xml:space="preserve">F-46494 LUIS ANGEL MENA </t>
  </si>
  <si>
    <t xml:space="preserve">F-45022 LEON COCOM JESUS VENTURA </t>
  </si>
  <si>
    <t xml:space="preserve">F-45009 GRUAS DEL SURESTE </t>
  </si>
  <si>
    <t xml:space="preserve">F-45407 GRUAS DEL SURESTE </t>
  </si>
  <si>
    <t>F-46434-46433-46450-46454-46455-46452-46051-45852-44634-44084-45784-46074-46472 EFECTIVO</t>
  </si>
  <si>
    <t>F-45489-46301-45490 ANDYMAQ</t>
  </si>
  <si>
    <t xml:space="preserve">F-45977 JOSE LUIS ESPADA GONZALEZ </t>
  </si>
  <si>
    <t>F 44907 PODER FLUIDO</t>
  </si>
  <si>
    <t xml:space="preserve">F-46107 SERVICIO EL ROBLE </t>
  </si>
  <si>
    <t xml:space="preserve">F-46182 SERVICIO EL ROBLE </t>
  </si>
  <si>
    <t xml:space="preserve">F-45454 ARTURO PEREZ GONZALEZ </t>
  </si>
  <si>
    <t xml:space="preserve">F-45183 AVIPRODUCTOS SANJOR </t>
  </si>
  <si>
    <t>F 46614, 46782 FERVORSA</t>
  </si>
  <si>
    <t xml:space="preserve">F-43463 PROMOTORA MEXICANA DE VEHICULOS </t>
  </si>
  <si>
    <t>F46003 CONSTRUCCION Y SERVICIOS CARRETEROS CAMPECHE MERIDA</t>
  </si>
  <si>
    <t xml:space="preserve">F-46489 SERVITRANSPORTES ERAGON </t>
  </si>
  <si>
    <t xml:space="preserve">F-44702-44703 DISTRIBUIDORA GARABANA DE COMBUSTIBLES Y LUBRICANTES </t>
  </si>
  <si>
    <t xml:space="preserve">F-45550 ALAMCENES DE GRANOS DE LA PENINSULA </t>
  </si>
  <si>
    <t>F-45295-45980 COMERCIALIZADORA DE COMBUSTIBLES DIRAC</t>
  </si>
  <si>
    <t>F-45281-45612-46411-46427-46431-46436-46412-45099-46401-46402-46403-46404-45228-45229-45664-45231-45658-45178-46102-45634-45626-44799 EFECTIVO</t>
  </si>
  <si>
    <t xml:space="preserve">F-45496-45443 CAMIONES Y AUROBUSES </t>
  </si>
  <si>
    <t xml:space="preserve">F-45282 TALLERES ALIBAL DEL SURESTE </t>
  </si>
  <si>
    <t xml:space="preserve">F-46474 MRT IMPORTADORA DE MAQUINARIAS </t>
  </si>
  <si>
    <t xml:space="preserve">F-46458 JORGE EDUARDO CHAY TAMAYO F-46445 MRT IMPORTADORA DE MAQUINARIA </t>
  </si>
  <si>
    <t xml:space="preserve">F-45607-45608-45610-45764-45780-45781  MANUEL OXTE JESUS CABRERA </t>
  </si>
  <si>
    <t xml:space="preserve">F-46650 TALLERES Y TYRANSPORTE </t>
  </si>
  <si>
    <t>F45808 GRUPO VAQUEIRO FERRETERO</t>
  </si>
  <si>
    <t xml:space="preserve">F-46457 INGENIERIA INDUSTRIAL MAGE </t>
  </si>
  <si>
    <t xml:space="preserve">F-45731-45732 GRUPO SILCA PENINSULAE </t>
  </si>
  <si>
    <t xml:space="preserve">F-46443 WITON </t>
  </si>
  <si>
    <t xml:space="preserve">F-44571 PLAFONES Y ACABADOS DEL SURESTE </t>
  </si>
  <si>
    <t xml:space="preserve">F-44992-45050-45051-45110-45303-45497  ROMZA PAVIMENTACIONES </t>
  </si>
  <si>
    <t>F-45322 TRIMMSA</t>
  </si>
  <si>
    <t xml:space="preserve">F-45395-45624 HERMENEGILDO SANTIAGO NAH </t>
  </si>
  <si>
    <t xml:space="preserve">F-46446 POLIEMEX </t>
  </si>
  <si>
    <t xml:space="preserve">F-45294-45311-45312 CONSTRUCTORA GRUPO TAPACHULA </t>
  </si>
  <si>
    <t xml:space="preserve">F-45675 UITZIL BALAM JOSE DANIEL </t>
  </si>
  <si>
    <t xml:space="preserve">F-46377 TURRIZA BLANQUETO VICTOR MANUEL </t>
  </si>
  <si>
    <t xml:space="preserve">F-46400 ALEIDA IDALID OSORIO CHAN </t>
  </si>
  <si>
    <t xml:space="preserve">F-45448-45449 CORPORATIVO GL CD INDUSTRIAL </t>
  </si>
  <si>
    <t xml:space="preserve">F-46414 MANUEL IRAN GARCIA PEÑA </t>
  </si>
  <si>
    <t xml:space="preserve">F-45473 CANTERAS CREATIVAS </t>
  </si>
  <si>
    <t>44971-46364-46365-46366-46358-46357-46321-46276-46320-4631946318-46274-46275-46271-46209-46317-46286-46287-46266-45227-45679-45689-45224-45279-44758-44917-46126-46239-46240-46283-46325-46347-46378 EFECTIVO</t>
  </si>
  <si>
    <t xml:space="preserve">F-45655-45750-45751 SISTEMAS DE ARQUITECTURA Y CONSTRUCCION DEL SURESTE </t>
  </si>
  <si>
    <t xml:space="preserve">F-RAMON EUDALDO CORTAZAR LARA </t>
  </si>
  <si>
    <t xml:space="preserve">F-45500 PRODUCTOS DE CONCRETOS PENINSULARES </t>
  </si>
  <si>
    <t xml:space="preserve">F-45603 CONCRETERAS DEL SURESTE </t>
  </si>
  <si>
    <t xml:space="preserve">F-45046 JOSE MANUEL CORTAZAR LARA </t>
  </si>
  <si>
    <t xml:space="preserve">F-46419-46420 COMERCIALIZADORA DE RECICLABLES AVE FENIX </t>
  </si>
  <si>
    <t xml:space="preserve">F-45416 ADAD CRUZ SONIA </t>
  </si>
  <si>
    <t xml:space="preserve">F-46417 JOSE LUIS RENDON NOVELO </t>
  </si>
  <si>
    <t xml:space="preserve">F-45737 TIENDAS DE AUTOSERVICIO FERRETERO DE LA PENINSULA </t>
  </si>
  <si>
    <t xml:space="preserve">F-45744 TIENDAS DE AUTOSERVICIO FERRETERO DE LA PENINSULA </t>
  </si>
  <si>
    <t xml:space="preserve">F-46368 DANTE JUAREZ MARTINEZ </t>
  </si>
  <si>
    <t>F-46396 MIGUEL ANGEL KUK CETINA  F-46387 GRUPO CHARINA</t>
  </si>
  <si>
    <t xml:space="preserve">F-45075 RRRG CONSTRUCTORA </t>
  </si>
  <si>
    <t xml:space="preserve">F-45147 CARBURANTES DE YUCATAN </t>
  </si>
  <si>
    <t xml:space="preserve">F-46247 CONSTRUCCIONES Y MATERIALES RAMIREZ </t>
  </si>
  <si>
    <t xml:space="preserve">F-46388 INGENIERIA INDUSTRIAL MAGE </t>
  </si>
  <si>
    <t>F-44993-45323 WILMER DOMINGO AVILES PRECIAT</t>
  </si>
  <si>
    <t xml:space="preserve">F-46265 RITA MARGARITA HERRERA REA </t>
  </si>
  <si>
    <t xml:space="preserve">F-46290 RITA MARGARITA HERRERA REA </t>
  </si>
  <si>
    <t xml:space="preserve">F-45148 CARBURNTES DE YUCATAN </t>
  </si>
  <si>
    <t xml:space="preserve">F-45290 CARBURANTES DE YUCATAN </t>
  </si>
  <si>
    <t xml:space="preserve">F-46406 SERVI-LIMPIA </t>
  </si>
  <si>
    <t xml:space="preserve">F-46374 INFRAESTRUCTURA Y SERVICIOS ESPECIALIZADOS COETO </t>
  </si>
  <si>
    <t xml:space="preserve">F-46347 CAROLINA SALDIVAR CORONA </t>
  </si>
  <si>
    <t xml:space="preserve">F-45410 PROVEEDORA DEL PANADERO </t>
  </si>
  <si>
    <t xml:space="preserve">F-45264 BAAS SANTOS JOSE CONCEPCION </t>
  </si>
  <si>
    <t xml:space="preserve">F-45230 FABELA AGUILERA VICTOR MARIO </t>
  </si>
  <si>
    <t xml:space="preserve">F-45481 FABELA AGUILERA VICTOR MARIO </t>
  </si>
  <si>
    <t xml:space="preserve">F-45397 FROZAR </t>
  </si>
  <si>
    <t xml:space="preserve">F-46361-463162-46363 WITON </t>
  </si>
  <si>
    <t>F-46251 EDEKSA</t>
  </si>
  <si>
    <t xml:space="preserve">F-45220 BACELIS CORDOBA MARIO RAFAEL </t>
  </si>
  <si>
    <t xml:space="preserve">F-46133-44879-46326-46296 EFECTIVO </t>
  </si>
  <si>
    <t>TRANSFERENCIA ENTRE BANCOS DIRAC HSBC</t>
  </si>
  <si>
    <t>F-45942-45946-45947-45954-46130-46131 COMERCIALIZADORA DE COMBUSTIBLES DIRAC</t>
  </si>
  <si>
    <t>IVA MEMBRESIA T2</t>
  </si>
  <si>
    <t xml:space="preserve">F-44316-44671-44977-45069 AT&amp;A INTERNATIONAL </t>
  </si>
  <si>
    <t>COM MEMBRESIA PAQ TRANSACC 2 MEMBRESIA T2</t>
  </si>
  <si>
    <t xml:space="preserve">F-45156-45157-45189 MAQUINARIAS Y SERVICIO PROFECIONALES </t>
  </si>
  <si>
    <t xml:space="preserve">PROYECTOS INMOBILIARIOS DE LA PENINSULA </t>
  </si>
  <si>
    <t xml:space="preserve">F-43967-44528-44529 INGENIERIA INDUSTRIAL MAGE </t>
  </si>
  <si>
    <t>SI VALE MEXICO</t>
  </si>
  <si>
    <t xml:space="preserve">F-45372 CERVANTES SUASTE FELIPE IDELFONSO </t>
  </si>
  <si>
    <t xml:space="preserve">F-46341 CV DESARROLLADORA </t>
  </si>
  <si>
    <t>CARGO PAGO POR TRANSFERENCIA ACEITES Y LUBRICANTES DIRAC SA</t>
  </si>
  <si>
    <t>F-46125 SAC XIB</t>
  </si>
  <si>
    <t xml:space="preserve">F-46225-46226-46227-46230-46229-46228-45097-46260-46259-46258-46233-46253-46235-46232-46236-45644-45503-46262-46243-46242 EFECTIVO </t>
  </si>
  <si>
    <t xml:space="preserve">F46244-46245 MAYABTUN CONSTRUCCIONES </t>
  </si>
  <si>
    <t>NOMINA DE 28 DE FEBRERO 2023</t>
  </si>
  <si>
    <t xml:space="preserve">F-46339 CV DESARROLLADORA </t>
  </si>
  <si>
    <t xml:space="preserve">IVA POR COMISION </t>
  </si>
  <si>
    <t xml:space="preserve">F-46340 CV DESARROLLADORA </t>
  </si>
  <si>
    <t>COMISION DEPOSITO REFERENCIADO</t>
  </si>
  <si>
    <t xml:space="preserve">F-45542 TIENDAS DE AUTOSERVICIO FERRETERO DE LA PENINSULA </t>
  </si>
  <si>
    <t xml:space="preserve">F-45541 TIENDAS DE AUTOSERVICIO FERRTEROS DE LA PENINSULA </t>
  </si>
  <si>
    <t xml:space="preserve">VIATICOS ANTONIO </t>
  </si>
  <si>
    <t xml:space="preserve">F-45409 PROVEEDORA DEL PANADERO </t>
  </si>
  <si>
    <t>F-45297 FERVORSA</t>
  </si>
  <si>
    <t xml:space="preserve">F-46302 JUAN FRANCISCO MANRIQUE CAMPOS </t>
  </si>
  <si>
    <t xml:space="preserve">F-45853 JOSE LUIS ESPADAS GONZALEZ </t>
  </si>
  <si>
    <t xml:space="preserve">F-45000 YA AXIL </t>
  </si>
  <si>
    <t xml:space="preserve">HEWLETT PACKARD OPERATIONS MEXICO </t>
  </si>
  <si>
    <t xml:space="preserve">F-44169 PROMOTORA MEXICANA DE VEHICULOS </t>
  </si>
  <si>
    <t xml:space="preserve">F-46252-46254-26255 CAROLINA ALESSANDRA FLORES MARTINEZ </t>
  </si>
  <si>
    <t xml:space="preserve">F-46282 ELEMENTOS Y ESTRUCTURAS METALICAS </t>
  </si>
  <si>
    <t xml:space="preserve">F-45139 T&amp;E ASA DE CV </t>
  </si>
  <si>
    <t>F-44771 TA 2000</t>
  </si>
  <si>
    <t>CERVERA SOTO Y ASOCIADOS SCP</t>
  </si>
  <si>
    <t>F-46278 GRUPO BEMUS</t>
  </si>
  <si>
    <t>F-46248 ACD PARTS FOR HEAVY EQUIPMENT F-46212 LOPEZ CAMARA GREYTI LUSNEY</t>
  </si>
  <si>
    <t xml:space="preserve">F-46206 ERIC ALBERTO ARELLANO HERNANDEZ </t>
  </si>
  <si>
    <t>COBRO IVA AFIL</t>
  </si>
  <si>
    <t xml:space="preserve">F-45121 GDM REFACCIONES </t>
  </si>
  <si>
    <t>COBRO POR TASA DE DESCUENTO AFIL</t>
  </si>
  <si>
    <t xml:space="preserve">ARTLUX SA DE CV </t>
  </si>
  <si>
    <t xml:space="preserve">F-46246 URBANIZACIONES Y DESARROLOS CARRETEROS </t>
  </si>
  <si>
    <t xml:space="preserve">F-46171-46189-46170-46173-46172-46166-46196-46177-46163-46162 EFECTIVO </t>
  </si>
  <si>
    <t xml:space="preserve">F-46215 AGUILAR CONSTRUCTORA DEL SURESTE </t>
  </si>
  <si>
    <t xml:space="preserve">F-46241 SCHAFFIT MOISES FAISAL MONTALVO </t>
  </si>
  <si>
    <t xml:space="preserve">PAGO DE VIATICOS UC NAH ELEAZAR ANTONIO </t>
  </si>
  <si>
    <t xml:space="preserve">F-46241 RANCHO COCOYOL </t>
  </si>
  <si>
    <t xml:space="preserve">F-45239 CANTERAS CREATIVAS </t>
  </si>
  <si>
    <t xml:space="preserve"> COBRO POR TASA DE DESCUENTO AFIL</t>
  </si>
  <si>
    <t>F44161 SUN LIFT</t>
  </si>
  <si>
    <t xml:space="preserve">COBRO IVA AFILICACION </t>
  </si>
  <si>
    <t xml:space="preserve">F-46202 ILEANA ECHAZARRETA VALENCIA </t>
  </si>
  <si>
    <t xml:space="preserve">F-45120 MAQUINARIAS Y EQUIPOS RECREACIONALES </t>
  </si>
  <si>
    <t>ANTICIPO DE VIATICOS ( MARTIN SOLIS EDUARDO JESUS)</t>
  </si>
  <si>
    <t xml:space="preserve">F-46342 ECISA CONSTRUCCIONES </t>
  </si>
  <si>
    <t xml:space="preserve">F-46213 RECUPERADORA VELAZUQEZ </t>
  </si>
  <si>
    <t xml:space="preserve">F-44799-46127-45262-45261-45689-45140-45349-44872-46137-46138-46139-46140-46141-46142-46143-46144-46145-46146-44699-44700-45363-45142-45332-45348-45366 EFECTIVO </t>
  </si>
  <si>
    <t xml:space="preserve">F-45233 SAURI SANSORES LUZ MARIA </t>
  </si>
  <si>
    <t xml:space="preserve">MEGASUR SA DE CV </t>
  </si>
  <si>
    <t xml:space="preserve">F-46195 RAYMUNDO REYES ALVAREZ </t>
  </si>
  <si>
    <t>PAGO IMP. FEDERAL COMPLEMENTO OCTURE 22</t>
  </si>
  <si>
    <t xml:space="preserve">F-45963 GRUPO CANTO PLUS </t>
  </si>
  <si>
    <t>PAGO DE IMPUESTO FEDERAL OCTUBRE 22</t>
  </si>
  <si>
    <t>F-45154 ANGEL FERNANDO PALMA CASTILLO</t>
  </si>
  <si>
    <t>PAGOS IMPUESTO COMPLEMENTO SEPT. 22</t>
  </si>
  <si>
    <t xml:space="preserve">F-45153 ANGEL FERNANDO PALMA CASTILLO </t>
  </si>
  <si>
    <t>PAGO IMPUESTO FEDERAL SEPT. 22</t>
  </si>
  <si>
    <t>F-46209-46210 RANCHO LOS HERRADORES SPR</t>
  </si>
  <si>
    <t xml:space="preserve">F-44532-44533-44534-44535-44701 DISTRIBUIDORA GARABANA DE COMBUSTIBLES Y LUBRICANTES </t>
  </si>
  <si>
    <t xml:space="preserve">F-44812-45042-45043 MATERIALES D YUCATAN </t>
  </si>
  <si>
    <t xml:space="preserve">F-44997-46082-46085-46085-46084-46095-46115-46113-44589-46132-46112 EFECTIVO </t>
  </si>
  <si>
    <t>IVA COMISION</t>
  </si>
  <si>
    <t xml:space="preserve">F-45361 GUSTAVO LOPEZ ARCE SOROA </t>
  </si>
  <si>
    <t xml:space="preserve">COMISION DE PAGO CON TARJETA </t>
  </si>
  <si>
    <t xml:space="preserve">F-45362 GUSTAVO LOPEZ ARCE SOROA </t>
  </si>
  <si>
    <t xml:space="preserve">ANA COMPAÑÍA DE SEGUROS </t>
  </si>
  <si>
    <t xml:space="preserve">F-45283 DALIA VERONICA CHUC UC </t>
  </si>
  <si>
    <t xml:space="preserve">F-45073-45182-45127-45150 PRODUCTOS DE CONCRETOS PENINSULARES </t>
  </si>
  <si>
    <t>UC NAH ELEAZAR ANTONIO (OTROS PAGOS )</t>
  </si>
  <si>
    <t xml:space="preserve">F-43448-43449 MATERIALES PREFABRICADOS DE ORIENTE </t>
  </si>
  <si>
    <t xml:space="preserve">F-45155 ANGEL FERNANDO PALMA CASTILLO </t>
  </si>
  <si>
    <t xml:space="preserve">F-44660 DZUL CAN MAGDALENO </t>
  </si>
  <si>
    <t>F-46199 JOSE LUIS RENDON NOVELO</t>
  </si>
  <si>
    <t>ANTICIPO DE VIATICOS (UC NAH ELEAZAR ANTONIO)</t>
  </si>
  <si>
    <t xml:space="preserve">F-46192 MAGNO CAPITAL </t>
  </si>
  <si>
    <t xml:space="preserve">F-46161 ROCK CRUSHER F-45082 CHAGAL CRUZ FRANCISCO F-46154 ALEX JIMENEZ </t>
  </si>
  <si>
    <t>TRITURADOS Y CONCRETOS TICOPO (REEMBOLSO PAGO ERRONEO)</t>
  </si>
  <si>
    <t xml:space="preserve">F-45538-45537 PERFORACIONES PENINSULARES ESPECIALIZADAS </t>
  </si>
  <si>
    <t>F-44109 ENVASES UNIVERSALES DE MEXICO</t>
  </si>
  <si>
    <t xml:space="preserve">F-45105 MYRNA MARIBEL VARGAS URBANO </t>
  </si>
  <si>
    <t xml:space="preserve">PAGO DE NOMINA DEL 01 AL 15 DE FEBRERO </t>
  </si>
  <si>
    <t xml:space="preserve">F-46168 POLIENMEX </t>
  </si>
  <si>
    <t xml:space="preserve">CAMPECHE CONTRY CLUB </t>
  </si>
  <si>
    <t xml:space="preserve">F-45195 FALLA GOMEZ RAMON </t>
  </si>
  <si>
    <t xml:space="preserve">TRANSFERENCIAS ENTRE BANCOS </t>
  </si>
  <si>
    <t xml:space="preserve">F-45089-45090 DISTRIBUIDORA GARABANA DE COMBUSTIBLES Y LUBRICANTES </t>
  </si>
  <si>
    <t xml:space="preserve">BONO LIBERADO DEL 31 DE ENERO (GOMEZ FIGUEROA ARMANDO </t>
  </si>
  <si>
    <t xml:space="preserve">F-45483-45904 TRITURADOS Y CONCRETOS TICOPO </t>
  </si>
  <si>
    <t>PRESTAMO (GOMEZ FIGUEROA ARMANDO )</t>
  </si>
  <si>
    <t xml:space="preserve">F-46155 AGREGADOS Y TRITURADOS HONEY </t>
  </si>
  <si>
    <t xml:space="preserve">F-44773-45078-45123-45130 MEZCLAS Y EMULSIONES PROFECIONALES </t>
  </si>
  <si>
    <t xml:space="preserve">F-46585-46586 JOHAN REDECOP NICKES </t>
  </si>
  <si>
    <t xml:space="preserve">F-46090 JORGE EDUARDO CHAY TAMAYO F-46099 CAROLINA SALDIVAR CORONA </t>
  </si>
  <si>
    <t xml:space="preserve">F-45433 SERVICOMBUSTIBLES KANASIN </t>
  </si>
  <si>
    <t xml:space="preserve">F-45598 SERVICIO GLORIETA SAN FERNANDO </t>
  </si>
  <si>
    <t xml:space="preserve">F-45597 ESTACION DE SERVICIO JACINTO CANEK </t>
  </si>
  <si>
    <t xml:space="preserve">F-45596 ESTACION DE SERVICIO JACINTO CANEK </t>
  </si>
  <si>
    <t xml:space="preserve">F-45639 ESTACION DE SERVICIO JUAN PABLO </t>
  </si>
  <si>
    <t xml:space="preserve">F-45007-45160-45166 FERVORSA </t>
  </si>
  <si>
    <t xml:space="preserve">F-45293 CONSTRUCTOTA GRUPO TAPACHULA </t>
  </si>
  <si>
    <t xml:space="preserve">F-45304 CONSTRUCTORA GRUPO TAPACHULA </t>
  </si>
  <si>
    <t xml:space="preserve">PAGO DEL IMSS </t>
  </si>
  <si>
    <t xml:space="preserve">F-46147-46148-46149 TERRACERIAS Y CONDUCCIONES DE CONCRETOS </t>
  </si>
  <si>
    <t>QUINTAL PEREZ DAVID RICARDO (ANTICIPO DE VIATICOS)</t>
  </si>
  <si>
    <t>VIATICOS PTO. VALLARTA (ROGER VAZQUE Y ANTONIO UC)</t>
  </si>
  <si>
    <t>F-46076-46073-46064-46068-46070-46069-44940-44345-46071-46041-46042-46043-46045-46044-46046-46077-46072-46065-46067 EFECTIVO</t>
  </si>
  <si>
    <t xml:space="preserve">PRESTAMO SOCIO (RAFAEL CANTO VAZQUEZ </t>
  </si>
  <si>
    <t xml:space="preserve">F-44801 JAVIER ALEJANDRO FRANCO CHAVERO </t>
  </si>
  <si>
    <t xml:space="preserve">PRRMA SEGIROS PYME </t>
  </si>
  <si>
    <t xml:space="preserve">F-46165 GIESBRECHT ISIDRO CORNELIOS </t>
  </si>
  <si>
    <t xml:space="preserve">F-46136 OCP- OBRAS CIVILES Y PROYECTOS DE MEXICO </t>
  </si>
  <si>
    <t>CARGO POR INTERESES DE CREDITO CRE</t>
  </si>
  <si>
    <t xml:space="preserve">F-45879 MAUEL ARTURO PENICHE HERNANDEZ </t>
  </si>
  <si>
    <t>CARGO CAPITAL DE CREDITO CRE</t>
  </si>
  <si>
    <t xml:space="preserve">F-44994 CAMIONES Y AUTOBUSES </t>
  </si>
  <si>
    <t>UC NAH ELEAZAR ANTONIO ( ANTICIPO DE VIATICOS)</t>
  </si>
  <si>
    <t>F-45988-45951-45952-44843-44841-45989-44913-44778-45533-46053-46007-46011-44058-44058-45981-45231-44799-45302-44842 EFECTIVFO</t>
  </si>
  <si>
    <t>VAZQUEZ PEREZ ALBERTO MANUEL ( ANTICIPO DE VIATICOS)</t>
  </si>
  <si>
    <t xml:space="preserve">F-46178 SERVI-LIMPIA </t>
  </si>
  <si>
    <t>JOSE LOPEZ JOSE RICARDO (DEVOL. PAGO ACUMULADOR)</t>
  </si>
  <si>
    <t>F-44450 TA 2000</t>
  </si>
  <si>
    <t>PRESTAMO (JULIO GUALBERTO FLORES VALLEJO )</t>
  </si>
  <si>
    <t xml:space="preserve">F-45314 TANIA YOLANDA HERRERA DIAZ </t>
  </si>
  <si>
    <t xml:space="preserve">F-44690 UREÑA HUERTA LETICIA </t>
  </si>
  <si>
    <t xml:space="preserve">F-39601 LR TRITURADOS </t>
  </si>
  <si>
    <t xml:space="preserve">F-44865 GORETTY DE JESUS PERERA CORREA </t>
  </si>
  <si>
    <t xml:space="preserve">F-44960-44959 MAXI CONSTRUCTORA HIDRAULICA </t>
  </si>
  <si>
    <t>F-45990-45991 FERROTLAPALERIA EL MULIX</t>
  </si>
  <si>
    <t xml:space="preserve">F-46058-46059 CV DESARROLLADORA </t>
  </si>
  <si>
    <t xml:space="preserve">F-44752 TUBOS DE ACERO DE MEXICO </t>
  </si>
  <si>
    <t>F-46052-46323-46255 GRUPO AGROPECUARIO GUARANI</t>
  </si>
  <si>
    <t xml:space="preserve">F-46049 INFRAESTRUCTURA Y SERVICIOS ESPECIALIZADOS COETO </t>
  </si>
  <si>
    <t>SERVICIO SECURE 3DS ECOMM</t>
  </si>
  <si>
    <t xml:space="preserve">F-45484 TRITURADOS Y CONCRETOS TICOPO </t>
  </si>
  <si>
    <t xml:space="preserve">F-46039 SERGIO ALONSO PECH CHABLE </t>
  </si>
  <si>
    <t xml:space="preserve">CUOTA DE AFILIACION </t>
  </si>
  <si>
    <t xml:space="preserve">F-45456 PROVEEDORA DEL PANADERO </t>
  </si>
  <si>
    <t xml:space="preserve">F-46016 GRUPO FACIMOTORS DE MEXICO </t>
  </si>
  <si>
    <t xml:space="preserve">F-44757 METERIALES Y TRITURADOS DE TIZIMIN </t>
  </si>
  <si>
    <t>F-45895-44589-45577-45717-44931-45965-44897-45679-45223-45830-45689-45683-45687-45686-45688-45700EFECTIVO</t>
  </si>
  <si>
    <t xml:space="preserve">F-45972 INOVACION LOGIKA EN TRANSPORTE </t>
  </si>
  <si>
    <t>ALBERTO VAZQUEZ (BONOS RETENIDOS )</t>
  </si>
  <si>
    <t>FEBRERO  2023</t>
  </si>
  <si>
    <t>COM</t>
  </si>
  <si>
    <t>F.13856 - PEREZ ROMERO MARGARITA DE LA LUZ</t>
  </si>
  <si>
    <t>F.13855 - LEDER BARAHONA YECENIA</t>
  </si>
  <si>
    <t>F.14042 - JOSE MEDINA</t>
  </si>
  <si>
    <t>TRANSFERENCIAS ENTRE BANCOS</t>
  </si>
  <si>
    <t xml:space="preserve">F.13755 -COMUNIDAD DURANGO HOPELCHEN SPR DE RI </t>
  </si>
  <si>
    <t xml:space="preserve">F.13682 - HUCHIN CAB JOSE VIDAL </t>
  </si>
  <si>
    <t xml:space="preserve">F.13984 - JOSE ANTONIO ESTRELLA CHUC </t>
  </si>
  <si>
    <t>F.14261 - ALEJANDRO CAJUN BOLIVAR</t>
  </si>
  <si>
    <t>F.13850 - NICOLAS AVALOS CRUZ</t>
  </si>
  <si>
    <t>F.14266 - MINERALES Y AGREGADOS DEL SURESTE S.A. DE C.V.</t>
  </si>
  <si>
    <t>F.14222 - MARIA LOPEZ AVENDAÑO</t>
  </si>
  <si>
    <t>F.45226 - JESUS VERTURA</t>
  </si>
  <si>
    <t>F.13874 - ASOCIADOS Y SUCESORES MOYCRUZ S.A. DE C.V.</t>
  </si>
  <si>
    <t>F.13981 - REPRESENTACIONES ALDO DE CAMPECHE S.A. DE C.V.</t>
  </si>
  <si>
    <t>F.13999 - REPRESENTACIONES ALDO DE CAMPECHE S.A. DE C.V.</t>
  </si>
  <si>
    <t>F.14241 - JOSE MEDINA</t>
  </si>
  <si>
    <t>F.14191 - CERVANTES PRIETO CESAR FERNANDO</t>
  </si>
  <si>
    <t>F.13959 - AHMED JOSE BURAD MENDEZ</t>
  </si>
  <si>
    <t>F.14106 - ZACARIAS CHAN ROSA ISELA</t>
  </si>
  <si>
    <t>F.14208 - MANUEL CENTENO GONZALEZ</t>
  </si>
  <si>
    <t>F.13777 - MANUEL DE ATOCHA VARGUEZ LARA</t>
  </si>
  <si>
    <t>F.13895 - ADMINISTRACION DE ESTACIONES DEL SURESTE</t>
  </si>
  <si>
    <t>F.13888,13886,13889,13891,13892,13893,13894,13898,13899,13900 - E.S.G.E.S.</t>
  </si>
  <si>
    <t>F.13896 - COMBUSTIBLES LUGO</t>
  </si>
  <si>
    <t>F.14193,14215 - EFECTIVO</t>
  </si>
  <si>
    <t>F.14217 - CONSTRUCCIONES OSPOVER S.A. DE C.V.</t>
  </si>
  <si>
    <t>F.13938 - LOPEZ MARTINEZ MARIA ALEJANDRA</t>
  </si>
  <si>
    <t>F.14212 - GRUPO DE ESPECIALISTAS TERRACEROS</t>
  </si>
  <si>
    <t>F.13356 - CONTROL GAS KALA S.A. DE C.V.</t>
  </si>
  <si>
    <t>F.14211 - JOSE MEDINA</t>
  </si>
  <si>
    <t>F.13857,13840,13716,13850,13450,13941,14144,14149,14148,13776,13940,13952 - EFECTIVO</t>
  </si>
  <si>
    <t>F.13934 - AMANTINA UC PAREDES</t>
  </si>
  <si>
    <t>F.45666 - SILVA BOJORQUEZ MAXIMO</t>
  </si>
  <si>
    <t>F.14101 - AG E IRRIGACION S.A. DE C.V.</t>
  </si>
  <si>
    <t xml:space="preserve">F.13858 - ABRAM BARTSCH DUECK </t>
  </si>
  <si>
    <t>F.13970 - PRODUCTORES LOS CHENES</t>
  </si>
  <si>
    <t xml:space="preserve">F.14139 - OSCAR PAPALOZI CRUZ </t>
  </si>
  <si>
    <t xml:space="preserve">F.14141 - CARLOS OLVERA ALEGRIA </t>
  </si>
  <si>
    <t xml:space="preserve">F.14142 - DAVID CHAN GAMEZ </t>
  </si>
  <si>
    <t>F.14140 - VICTOR ROSADO CORDOBA</t>
  </si>
  <si>
    <t>F.14199 - CONSTRUCCIONES OSPOVER S.A. DE .C.V.</t>
  </si>
  <si>
    <t>F.13982,13917 - NORMA ARACELI VARGAS CABELLO</t>
  </si>
  <si>
    <t>F.13496 - DAVID NEUDORF FEHR</t>
  </si>
  <si>
    <t>F.14161 - CONSTRUCTORA GORDILLO S.A. DE .C.V</t>
  </si>
  <si>
    <t>F.14159,14160,14162 - CONSTRUCTORA GORDILLO S.A. DE C.V.</t>
  </si>
  <si>
    <t>F.13973 - CERVANTES PRIETO CESAR FERNANDO</t>
  </si>
  <si>
    <t>F.13958 - AHMED JOSE BURAD MENDEZ</t>
  </si>
  <si>
    <t>F.13946 - EDGAR GABRIEL FLORES GUTIERREZ</t>
  </si>
  <si>
    <t>F.13854 - LEDER BARAHONA YECENIA</t>
  </si>
  <si>
    <t>F.14136,13131 - MANUEL CENTENO GONZALEZ</t>
  </si>
  <si>
    <t>F.14135,14134,13432 - EFECTIVO</t>
  </si>
  <si>
    <t>F.13876,13877,13880 - ADMINISTRACION DE ESTACIONES DEL SURESTE</t>
  </si>
  <si>
    <t>F.13803,13870,13872,13873,13875,13878,13879,13881,13882,13883,13884,13885,13887,13890 - E.S.G.E.S.</t>
  </si>
  <si>
    <t>F.14145 - GRUPO DE ESPECIALISTAS TERRACEROS</t>
  </si>
  <si>
    <t>F.13838 - PEREZ ROMERO MARGARITA DE LA LUZ</t>
  </si>
  <si>
    <t>F.14129,14137 - JOSE MEDINA</t>
  </si>
  <si>
    <t>F.13716,13951,13569,13450,13620,13949,13840,13941,13939,14103,13953,14107 - EFECTIVO</t>
  </si>
  <si>
    <t>F.14119 - MANUEL CENTENO GONZALEZ</t>
  </si>
  <si>
    <t>F.14114 - MANUEL CENTENO GONZALEZ</t>
  </si>
  <si>
    <t>F.14113 - MANUEL CENTENO GONZALEZ</t>
  </si>
  <si>
    <t>F.13828,13827 - AGROSERVICIOS LA TRINIDAD</t>
  </si>
  <si>
    <t>F.14083 -  JULIETA CARRILLO DEL ANGEL</t>
  </si>
  <si>
    <t>F.13849,13823 - NORMA ARACELI VARGAS CABELLO</t>
  </si>
  <si>
    <t>F.13776 - MAYRA ESTHER DE LA CRUZ REYES</t>
  </si>
  <si>
    <t>F.13863 - ASOCIADOS Y SUCESORES MOYCRUZ S.A. DE C.V.</t>
  </si>
  <si>
    <t>F.14111 - MANUEL CENTENO GONZALEZ</t>
  </si>
  <si>
    <t>F.13929 - ADDA MARIA DZIB DZUL</t>
  </si>
  <si>
    <t>F.13942,13943 - MARIA ELENA MENDEZ FLORES</t>
  </si>
  <si>
    <t>F.45232 - SILVA BOJORQUEZ MAXIMO</t>
  </si>
  <si>
    <t>F.14105 - ZACARIAS CHAN ROSA ISELA</t>
  </si>
  <si>
    <t>F.14102,14104 - EFECTIVO</t>
  </si>
  <si>
    <t>F.14079,14087,14085,14084,14086 - EFECTIVO</t>
  </si>
  <si>
    <t>F.14081 - ISAACK BUECKERT GUENTHER</t>
  </si>
  <si>
    <t>F.13749 - REFACCIONARIA AUTOMOTRIZ DE LA 16</t>
  </si>
  <si>
    <t>F.13757 - REFACCIONARIA AUTOMOTRIZ DE LA 16</t>
  </si>
  <si>
    <t>F.14108 - MINERALES Y AGREGADOS DEL SURESTE S.A. DE C.V.</t>
  </si>
  <si>
    <t>F.14080 - MANUEL CENTENO GONZALEZ</t>
  </si>
  <si>
    <t>F.44645 - LUBRICANTES COSTA MAYA S.A. DE C.V.</t>
  </si>
  <si>
    <t>MEXICANA DE LUBRICANTES SA DE CV</t>
  </si>
  <si>
    <t>F.13606,13719,13797,13798,13799,13800,13801,13802,13804,13808,13810,13811,13812,13813,13814,13815,13871,44786 - E.S.G.E.S.</t>
  </si>
  <si>
    <t>TBC DE MEXICO SA DE CV</t>
  </si>
  <si>
    <t>F.13495 - KATHARINA FRIESSEN FRIESSEN</t>
  </si>
  <si>
    <t>GRUPO TRES PENINSULAR SA DE CV</t>
  </si>
  <si>
    <t>F.13769,13817 - NORMA ARACELI VARGAS CABELLO</t>
  </si>
  <si>
    <t>LLANTRAC SAPI DE CV</t>
  </si>
  <si>
    <t>F.14070 - MANUEL CENTENO GONZALEZ</t>
  </si>
  <si>
    <t>ALMED PRODUCTOS PLASTICOS SA DE CV</t>
  </si>
  <si>
    <t>F.13831 - LAS PALMAS HOPELCHEN</t>
  </si>
  <si>
    <t>DONALDSON SA DE CV</t>
  </si>
  <si>
    <t>F.13825,13826 - AGROSERVICIOS LA TRINIDAD</t>
  </si>
  <si>
    <t>ELIU BENITO MATU</t>
  </si>
  <si>
    <t xml:space="preserve">F.13738 - MARIA DEL ROSARIO CAHUN CEN </t>
  </si>
  <si>
    <t>NETNM CARGO POR PAGO DE NOMINA HSBC N ET</t>
  </si>
  <si>
    <t xml:space="preserve">F.13497 - DAVID BANMAN WALL </t>
  </si>
  <si>
    <t>F.14015 - LUIS HERNANDEZ ORTIZ</t>
  </si>
  <si>
    <t>SOLSINS SA DE CV</t>
  </si>
  <si>
    <t>F.14014 - CARLOS OLVERA ALEGRIA</t>
  </si>
  <si>
    <t>F.14078 - CONSTRUCCIONES OSPOVER S.A. DE C.V.</t>
  </si>
  <si>
    <t>F.13760,13839,13857,13766,13620,13939,13450,13569,13775,13941,13953,13766,14044 - EFECTIVO</t>
  </si>
  <si>
    <t>F.13928 - ADDA MARIA DZIBDZUL</t>
  </si>
  <si>
    <t>ETIQUETAS Y ETIQ DEL STE SA DE CV</t>
  </si>
  <si>
    <t>LUIS VELA</t>
  </si>
  <si>
    <t>F.14071 - LIN FUFHUA</t>
  </si>
  <si>
    <t>F.14072 - MARIBEL PALMER TUCUCH</t>
  </si>
  <si>
    <t>SERVIDORA QUIM PG DEL STE SA DE CV</t>
  </si>
  <si>
    <t>F.14053 - IRV SOLUCIONES SA DE CV</t>
  </si>
  <si>
    <t>F.14054,14112 - MANUEL CENTENO GONZALEZ</t>
  </si>
  <si>
    <t>ESGES SA DE CV</t>
  </si>
  <si>
    <t>KARLA PAOLA ANDRES MARENTES</t>
  </si>
  <si>
    <t>NETNM 15 FEB 23</t>
  </si>
  <si>
    <t>NETNM CARGO POR PAGO DE NOMINA HSBC NET</t>
  </si>
  <si>
    <t>SECRETARIA DE ADMIN Y FINANZAS</t>
  </si>
  <si>
    <t>F.13702 - REFACCIONARIA AUTOMOTRIZ DE LA 16</t>
  </si>
  <si>
    <t>F.13697 - REFACCIONARIA AUTOMOTRIZ DE LA 16</t>
  </si>
  <si>
    <t>F.13696,13698 - REFACCIONARIA AUTOMOTRIZ DE LA 16</t>
  </si>
  <si>
    <t>F.13740,13759- SALAZAR HERNANDEZ ANASTACIO</t>
  </si>
  <si>
    <t>HORACIO ARIEL DZUL CHIM</t>
  </si>
  <si>
    <t>F.13579,13621,44313 - ADMINISTRACION DE ESTACIONES DEL SURESTE</t>
  </si>
  <si>
    <t>ACUMULADORES OMEGA SA DE CV</t>
  </si>
  <si>
    <t>F13573,13566,13607,13609,13625,13635,13641,13660,13662,13663,13670,13671,13674,13675,13676,13678,13714,13699,13701,13703,13705,13708,13709,13710,13712,13713,13718,13726,13727,13728,13729,13734,13736,13737,14073,14074,13911,44646,44656,44658,44644,44868 - E.S.G.E.S.</t>
  </si>
  <si>
    <t>MARIA JOSE BASTO SANTOS</t>
  </si>
  <si>
    <t>F.13613 - EL VALLE DEL TEMPORAL</t>
  </si>
  <si>
    <t>F.14033,14043,14013 - EFECTIVO</t>
  </si>
  <si>
    <t>F.14023 - MANUEL CENTENO GONZALEZ</t>
  </si>
  <si>
    <t>F.13857,13760,13766,13716,13939,13850,13448,13620,13775,13955,13949,13430 - EFECTIVO</t>
  </si>
  <si>
    <t>PAGO AUT TARJ CRED</t>
  </si>
  <si>
    <t>F.13694,13695 - REFACCIONARIA AUTOMOTRIZ DE LA 16</t>
  </si>
  <si>
    <t>PAGO RBB SIMPLE PM</t>
  </si>
  <si>
    <t>F.13668 -  DOROTEO ORLANDO BARRADAS FLORES</t>
  </si>
  <si>
    <t>TECNOLLANTAS SA DE CV</t>
  </si>
  <si>
    <t>F.13763 - ADDA MARIA DZIB DZUL</t>
  </si>
  <si>
    <t>F.13761 - ADDA MARIA DZIB DZUL</t>
  </si>
  <si>
    <t>FEBRERO 2023</t>
  </si>
  <si>
    <t>PAGO DOM ABC LEASING</t>
  </si>
  <si>
    <t>PRESTAMO SOCIO RAFAEL CANTO</t>
  </si>
  <si>
    <t>TRANSF ENTRE BANCOS SANTANDER - BANREGIO</t>
  </si>
  <si>
    <t>TRANSF ENTRE BANCOS SANTANDER - BANORTE</t>
  </si>
  <si>
    <t>TRANSF ENTRE BANCOS HSBC - SANTANDER</t>
  </si>
  <si>
    <t>24.02.2023</t>
  </si>
  <si>
    <t>Publicidad 46176</t>
  </si>
  <si>
    <t>Edecanes 14052</t>
  </si>
  <si>
    <t>Bonificación 46151</t>
  </si>
  <si>
    <t>23.02.2023</t>
  </si>
  <si>
    <t>46153, Rotulacion de fachada</t>
  </si>
  <si>
    <t>Del 1 al 28 febrero de 2023</t>
  </si>
  <si>
    <t>Del 01 al 31 de marzo de 2023</t>
  </si>
  <si>
    <t>NC - 0595532</t>
  </si>
  <si>
    <t>NC - 0595538</t>
  </si>
  <si>
    <t>NC - 0595489</t>
  </si>
  <si>
    <t>NC - 0595357</t>
  </si>
  <si>
    <t>NC - 0595362</t>
  </si>
  <si>
    <t>NC - 0595365</t>
  </si>
  <si>
    <t>NC - 0594902</t>
  </si>
  <si>
    <t>NC - 0594805</t>
  </si>
  <si>
    <t>NC - 0593481</t>
  </si>
  <si>
    <t>NC - 0593483</t>
  </si>
  <si>
    <t>NC - 0593484</t>
  </si>
  <si>
    <t>NC - 0593367</t>
  </si>
  <si>
    <t>NC - 0593368</t>
  </si>
  <si>
    <t>NC - 0593275</t>
  </si>
  <si>
    <t>NC - 0593113</t>
  </si>
  <si>
    <t>NC - 0592720</t>
  </si>
  <si>
    <t>NC - 0592729</t>
  </si>
  <si>
    <t>NC - 0592222</t>
  </si>
  <si>
    <t>NC - 0591710</t>
  </si>
  <si>
    <t>NC - 0591387</t>
  </si>
  <si>
    <t>NC - 0591404</t>
  </si>
  <si>
    <t>NC - 0591263</t>
  </si>
  <si>
    <t>NC - 0590482</t>
  </si>
  <si>
    <t>NC - 0589655</t>
  </si>
  <si>
    <t>11R225 TRION18 MIXTA</t>
  </si>
  <si>
    <t>11R22.5 TRION18</t>
  </si>
  <si>
    <t>P171739 - FILTRO HIDRAULICO CARTUCHO</t>
  </si>
  <si>
    <t>P171739</t>
  </si>
  <si>
    <t>P636773 - FILTRO DE AIRE PRIMARIO</t>
  </si>
  <si>
    <t>P636773</t>
  </si>
  <si>
    <t>P166597 - FILTRO HIDRAULICO</t>
  </si>
  <si>
    <t>P166597</t>
  </si>
  <si>
    <t>P771524 FILTRO DE AIRE</t>
  </si>
  <si>
    <t>P551524</t>
  </si>
  <si>
    <t>BCI 35 ACUMULADOR TIPO 35 LM 13P 12V</t>
  </si>
  <si>
    <t>35 LM BCI 35</t>
  </si>
  <si>
    <t>BCI 34 ACUMULADOR TIPO 124 13P 12V</t>
  </si>
  <si>
    <t>124 BCI 34</t>
  </si>
  <si>
    <t>ACUMULADOR TIPO 127DL LM 15P 12V</t>
  </si>
  <si>
    <t>127DL ML BCI 34-78</t>
  </si>
  <si>
    <t>BCI 65 ACUMULADOR TIPO 126 17P 12V</t>
  </si>
  <si>
    <t>126 BCI 65</t>
  </si>
  <si>
    <t>BCI 58 42 ACUMULADOR TIPO 122 LM 13P 12V REF</t>
  </si>
  <si>
    <t>122 LM BCI 58 - 42</t>
  </si>
  <si>
    <t>BCI 42 ACUMULADOR TIPO 121 9P 12V</t>
  </si>
  <si>
    <t>121  BCI 42 395</t>
  </si>
  <si>
    <t>P171606 - FILTRO HIDRAULICO</t>
  </si>
  <si>
    <t>P171606</t>
  </si>
  <si>
    <t>P551132-FILTRO DE ACEITE</t>
  </si>
  <si>
    <t>P551132</t>
  </si>
  <si>
    <t>481133- MXL- DF- SAE 20W50</t>
  </si>
  <si>
    <t>481133</t>
  </si>
  <si>
    <t>P148586 FILTRO DE AIRE PRIMARIO</t>
  </si>
  <si>
    <t>P148586</t>
  </si>
  <si>
    <t>RIN 24.5X8.25 UNEMON</t>
  </si>
  <si>
    <t>UNEMON 8000 LBS</t>
  </si>
  <si>
    <t>P551110 FILTRO DE GASOLINA</t>
  </si>
  <si>
    <t>P551110</t>
  </si>
  <si>
    <t>22.5 LINEAL N</t>
  </si>
  <si>
    <t>11R225 ROADSH RS618A</t>
  </si>
  <si>
    <t>P955606-FILTRO DE COMBUSTIBLE</t>
  </si>
  <si>
    <t>P955606</t>
  </si>
  <si>
    <t>X-EXHIBIDOR HEXAGONAL METÁLICO NEGRO</t>
  </si>
  <si>
    <t>EXH</t>
  </si>
  <si>
    <t>P550700 FILTRO HIDRÁULICO</t>
  </si>
  <si>
    <t>P550700</t>
  </si>
  <si>
    <t>P954603 FILTRO DE AIRE</t>
  </si>
  <si>
    <t>P954603</t>
  </si>
  <si>
    <t>P636914- AIR FILTER, PRIMARY OBROUND POWERCORE</t>
  </si>
  <si>
    <t>P636914</t>
  </si>
  <si>
    <t>P502622 FILTRO HIDRAULICO</t>
  </si>
  <si>
    <t>P502622</t>
  </si>
  <si>
    <t>P776695 FILTRO DE AIRE</t>
  </si>
  <si>
    <t>P776695</t>
  </si>
  <si>
    <t>P954970 FILTRO DE COMBUSTIBLE</t>
  </si>
  <si>
    <t>P954970</t>
  </si>
  <si>
    <t>P764831 FILTRO HIDRAULICO</t>
  </si>
  <si>
    <t>P764831</t>
  </si>
  <si>
    <t>P552562 FILTRO DE ACEITE</t>
  </si>
  <si>
    <t>P552562</t>
  </si>
  <si>
    <t>P185292 FILTRO  DE AIRE</t>
  </si>
  <si>
    <t>P185292</t>
  </si>
  <si>
    <t>P551402-FILTRO DE ACEITEV</t>
  </si>
  <si>
    <t>P551402</t>
  </si>
  <si>
    <t>P550941 -FILTRO DE ACEITE</t>
  </si>
  <si>
    <t>P550941</t>
  </si>
  <si>
    <t>P119374- FILTRO DE AIRE</t>
  </si>
  <si>
    <t>P119374</t>
  </si>
  <si>
    <t>P822686-FILTRO DE AIRE PRIMARIO</t>
  </si>
  <si>
    <t>P822686</t>
  </si>
  <si>
    <t>P821575-FILTRO AIRE</t>
  </si>
  <si>
    <t>P821575</t>
  </si>
  <si>
    <t>P780036-FILTRO DE AIRE</t>
  </si>
  <si>
    <t>P780036</t>
  </si>
  <si>
    <t>P629560-FILTRO DE AIRE PRIMARIO</t>
  </si>
  <si>
    <t>P629560</t>
  </si>
  <si>
    <t>P605552-FILTRO DE AIRE</t>
  </si>
  <si>
    <t>P605552</t>
  </si>
  <si>
    <t>P601280-FILTRO AIRE PRIMARIO</t>
  </si>
  <si>
    <t>P601280</t>
  </si>
  <si>
    <t>P564859-FILTRO HIDRAULICO</t>
  </si>
  <si>
    <t>P564859</t>
  </si>
  <si>
    <t>P559418-FILTRO PARA ACEITE</t>
  </si>
  <si>
    <t>P559418</t>
  </si>
  <si>
    <t>P557380-FILTRO CARTUCHO HIDRAULICO</t>
  </si>
  <si>
    <t>P557380</t>
  </si>
  <si>
    <t>P557207-FILTRO DE ACEITE</t>
  </si>
  <si>
    <t>P557207</t>
  </si>
  <si>
    <t>P557004-FILTRO SEPARADOR DE AGUA</t>
  </si>
  <si>
    <t>P557004</t>
  </si>
  <si>
    <t>P555570-FILTRO ACEITE</t>
  </si>
  <si>
    <t>P555570</t>
  </si>
  <si>
    <t>P555001-FILTRO SEPARADOR DE AGUA</t>
  </si>
  <si>
    <t>P555001</t>
  </si>
  <si>
    <t>P554685-FILTRO PARA AGUA</t>
  </si>
  <si>
    <t>P554685</t>
  </si>
  <si>
    <t>P553854-FILTRO SEPARADOR</t>
  </si>
  <si>
    <t>P553854</t>
  </si>
  <si>
    <t>P553261-FILTRO DE COMBUSTIBLE</t>
  </si>
  <si>
    <t>P553261</t>
  </si>
  <si>
    <t>P552518-FILTRO ACEITE</t>
  </si>
  <si>
    <t>P552518</t>
  </si>
  <si>
    <t>P552076-FILTRO REFRIGERANTE</t>
  </si>
  <si>
    <t>P552076</t>
  </si>
  <si>
    <t>P551854-FILTRO SEPARADOR DE AGUA</t>
  </si>
  <si>
    <t>P551854</t>
  </si>
  <si>
    <t>P551844-FILTRO DE GASOLINA</t>
  </si>
  <si>
    <t>P551844</t>
  </si>
  <si>
    <t>P551712-FILTRO DE COMBUSTIBLE</t>
  </si>
  <si>
    <t>P551712</t>
  </si>
  <si>
    <t>P551081-FILTRO DE COMBUSTIBLE</t>
  </si>
  <si>
    <t>P551081</t>
  </si>
  <si>
    <t>P550928-FUEL FILTER SPIN-ON SECONDARY</t>
  </si>
  <si>
    <t>P550928</t>
  </si>
  <si>
    <t>P550787-FILTRO HIDRAULICO</t>
  </si>
  <si>
    <t>P550787</t>
  </si>
  <si>
    <t>P550769-FILTRO DE ACEITE</t>
  </si>
  <si>
    <t>P550769</t>
  </si>
  <si>
    <t>P550758-FILTRO DE ACEITE</t>
  </si>
  <si>
    <t>P550758</t>
  </si>
  <si>
    <t>P550576-FILTRO HIDRAULICO</t>
  </si>
  <si>
    <t>P550576</t>
  </si>
  <si>
    <t>P550527-FILTRO DE COMBUSTIBLE</t>
  </si>
  <si>
    <t>P550527</t>
  </si>
  <si>
    <t>P550516-FILTRO DE ACEITE</t>
  </si>
  <si>
    <t>P550516</t>
  </si>
  <si>
    <t>P550484-FILTRO ACEITE</t>
  </si>
  <si>
    <t>P550484</t>
  </si>
  <si>
    <t>P550393-FILTRO DE ACEITE</t>
  </si>
  <si>
    <t>P550393</t>
  </si>
  <si>
    <t>P550385-FILTRO SEPARADOR DE AGUA</t>
  </si>
  <si>
    <t>P550385</t>
  </si>
  <si>
    <t>P550335-FILTRO DE ACEITE</t>
  </si>
  <si>
    <t>P550335</t>
  </si>
  <si>
    <t>P5501051-FILTRO</t>
  </si>
  <si>
    <t>P5501051</t>
  </si>
  <si>
    <t>P550104-FILTRO DE COMBUSTIBLE</t>
  </si>
  <si>
    <t>P550104</t>
  </si>
  <si>
    <t>P550047-FILTRO ACEITE</t>
  </si>
  <si>
    <t>P550047</t>
  </si>
  <si>
    <t>P536941-FILTRO DE AIRE SEGURIDAD</t>
  </si>
  <si>
    <t>P536941</t>
  </si>
  <si>
    <t>P536940-FILTRO DE AIRE PRIMARIO</t>
  </si>
  <si>
    <t>P536940</t>
  </si>
  <si>
    <t>P535365-FILTRO DE AIRE PRIMARIO</t>
  </si>
  <si>
    <t>P535365</t>
  </si>
  <si>
    <t>P524838-FILTRO DE AIRE</t>
  </si>
  <si>
    <t>P524838</t>
  </si>
  <si>
    <t>P502563-FILTRO DE AIRE</t>
  </si>
  <si>
    <t>P502563</t>
  </si>
  <si>
    <t>P502518-FILTRO HIDRAULICO</t>
  </si>
  <si>
    <t>P502518</t>
  </si>
  <si>
    <t>P181183-FILTRO DE AIRE PRIMARIO</t>
  </si>
  <si>
    <t>P181183</t>
  </si>
  <si>
    <t>P181082-FILTRO DE AIRE PRIMARIO</t>
  </si>
  <si>
    <t>P181082</t>
  </si>
  <si>
    <t>P181062-FILTRO DE AIRE PRIMARIO</t>
  </si>
  <si>
    <t>P181062</t>
  </si>
  <si>
    <t>P181049-FILTRO DE AIRE</t>
  </si>
  <si>
    <t>P181049</t>
  </si>
  <si>
    <t>P181046-FILTRO DE AIRE PRIMARIO</t>
  </si>
  <si>
    <t>P181046</t>
  </si>
  <si>
    <t>P165569-FILTRO HIDRAULICO SPIN ON DURAMAX</t>
  </si>
  <si>
    <t>P165569</t>
  </si>
  <si>
    <t>P164378-FILTRO HIDRAULICO</t>
  </si>
  <si>
    <t>P164378</t>
  </si>
  <si>
    <t>P164348-FILTRO HIDRAULICO</t>
  </si>
  <si>
    <t>P164348</t>
  </si>
  <si>
    <t>P158668-FILTRO DE AIRE</t>
  </si>
  <si>
    <t>P158668</t>
  </si>
  <si>
    <t>P131394-FILTRO DE AIRE</t>
  </si>
  <si>
    <t>P131394</t>
  </si>
  <si>
    <t>P123160-FILTRO DE AIRE</t>
  </si>
  <si>
    <t>P123160</t>
  </si>
  <si>
    <t>P119373-FILTRO DE AIRE</t>
  </si>
  <si>
    <t>P119373</t>
  </si>
  <si>
    <t>C085004-FILTRO DE AIRE PRIMARIO</t>
  </si>
  <si>
    <t>C085004</t>
  </si>
  <si>
    <t>AXPSBA070-SILICON EN BLISTER ALUMINIO CJA-24 PZAS</t>
  </si>
  <si>
    <t>AXPSBA070</t>
  </si>
  <si>
    <t>SERV-SERVICIO DE ENTREGA NACIONAL</t>
  </si>
  <si>
    <t>SERV</t>
  </si>
  <si>
    <t>812132- Custom CI-4 Plus SAE 15W-40</t>
  </si>
  <si>
    <t>812132</t>
  </si>
  <si>
    <t>73996- Grease Ultra SC M52</t>
  </si>
  <si>
    <t>73996</t>
  </si>
  <si>
    <t>54812- MXL- TERM 300</t>
  </si>
  <si>
    <t>54812</t>
  </si>
  <si>
    <t>54410- Hidráulico HVI ISO 68 T208</t>
  </si>
  <si>
    <t>54410</t>
  </si>
  <si>
    <t>54175- MXL- Trans TO-4 SAE 10W</t>
  </si>
  <si>
    <t>54175</t>
  </si>
  <si>
    <t>54134- MXL- TRANSMISION TO-4 SAE30</t>
  </si>
  <si>
    <t>54134</t>
  </si>
  <si>
    <t>33593- Industrial Gear 220</t>
  </si>
  <si>
    <t>33593</t>
  </si>
  <si>
    <t>331419- Ultra Clear Plus CK-4 SAE 15W-40</t>
  </si>
  <si>
    <t>331419</t>
  </si>
  <si>
    <t>33042- ESP- ANTICONGELANTE CONCENTRADO</t>
  </si>
  <si>
    <t>33042</t>
  </si>
  <si>
    <t>CAJA 24 BOT 443 ML</t>
  </si>
  <si>
    <t>30404- MX- HIDRAULICO MH-450 ISO 100</t>
  </si>
  <si>
    <t>30404</t>
  </si>
  <si>
    <t>30402- MXL- HIDRAULICO MH-220 (ISO 46)</t>
  </si>
  <si>
    <t>30402</t>
  </si>
  <si>
    <t>2361930- Chassis Max</t>
  </si>
  <si>
    <t>2361930</t>
  </si>
  <si>
    <t>10141415- Motorcycle 4 Stroke SL MB SAE 10W-40</t>
  </si>
  <si>
    <t>10141415</t>
  </si>
  <si>
    <t>Utilidad por código de producto Concentrado
Del 01/03/2023 al 31/03/2023</t>
  </si>
  <si>
    <t>PERIFERICO PONIENTE CARRETERA UMAN - CAUCEL KM 41.5 TAB CAT  23477 LOCAL 38 y 39NORA QUINTANA 97238
MERIDA, YUCATAN</t>
  </si>
  <si>
    <t>ACEITES Y LUBRICANTES DIRAC</t>
  </si>
  <si>
    <t>TECON CONCRETOS</t>
  </si>
  <si>
    <t>REYES CONCEPCION KEB HEREDIA</t>
  </si>
  <si>
    <t>PRODIN TRANSFORMADORES</t>
  </si>
  <si>
    <t>RUBEN ALBERTO CARDEÑA VILLANUEVA</t>
  </si>
  <si>
    <t>LORENA BEATRIZ DORANTES RODRIGUEZ</t>
  </si>
  <si>
    <t>MAGNO CAPITAL</t>
  </si>
  <si>
    <t>ROMZA PAVIMENTACIONES</t>
  </si>
  <si>
    <t>RECICLADOS PENINSULARES REDV</t>
  </si>
  <si>
    <t>FERVORSA</t>
  </si>
  <si>
    <t>"PUBLICO EN GENERAL"</t>
  </si>
  <si>
    <t>FRANCISCO CHAGAL CRUZ</t>
  </si>
  <si>
    <t>MRT IMPORTADORA DE MAQUINARIA</t>
  </si>
  <si>
    <t>SERVICOMBUSTIBLES INSURGENTES SA DE CV</t>
  </si>
  <si>
    <t>ANGEL FERNANDO PALMA CASTILLO</t>
  </si>
  <si>
    <t>J ROSADO DISTRIBUCIONES</t>
  </si>
  <si>
    <t>MILDRED DE LA CRUZ CAMPOS GUERRA</t>
  </si>
  <si>
    <t>AVIPRODUCTOS SANJOR</t>
  </si>
  <si>
    <t>JACOBO REMPEL MARTENS</t>
  </si>
  <si>
    <t>Iva</t>
  </si>
  <si>
    <t xml:space="preserve">VTS </t>
  </si>
  <si>
    <t>DEV/DES VTA</t>
  </si>
  <si>
    <t>VTS NETAS</t>
  </si>
  <si>
    <t>CTO DE VTA</t>
  </si>
  <si>
    <t>DIRAC MZO 23</t>
  </si>
  <si>
    <t>P902311 - FILTRO DE AIRE PRIMARIO</t>
  </si>
  <si>
    <t>P902311</t>
  </si>
  <si>
    <t>P551670-LUBE FILTER,SPIN-ON FULL FLOW</t>
  </si>
  <si>
    <t>P829333-AIR FILTER, SAFETY RADIALSEAL</t>
  </si>
  <si>
    <t>P828889-AIR FILTER, PRIMARY RADIALSEAL</t>
  </si>
  <si>
    <t>P550440-FUEL FILTER, SPIN-ON SECONDARY</t>
  </si>
  <si>
    <t>610194-DF/DF2 SUPER SAE 50</t>
  </si>
  <si>
    <t>610194</t>
  </si>
  <si>
    <t>6451-Turbinas 11  (ISO 46) Granel</t>
  </si>
  <si>
    <t>6451</t>
  </si>
  <si>
    <t xml:space="preserve">8121423-Akron Motos 4Stroke SL SAE 25W-60 12/0.946L                 </t>
  </si>
  <si>
    <t>6636079- AKCC 8 Pack Mix</t>
  </si>
  <si>
    <t>6636079</t>
  </si>
  <si>
    <t>6552- MX- ENGRANES COMPUESTOS 2A (ISO 150)</t>
  </si>
  <si>
    <t>6552</t>
  </si>
  <si>
    <t>54641- MX- Refrigeración (ISO 68)</t>
  </si>
  <si>
    <t>54641</t>
  </si>
  <si>
    <t>10141402- Premium SN SAE 20W-50</t>
  </si>
  <si>
    <t>10141402</t>
  </si>
  <si>
    <t>Alberto Vazquez</t>
  </si>
  <si>
    <t>GUADALUPE DEL CARMEN HUCHIN MAY</t>
  </si>
  <si>
    <t>Armando Gomez Figueroa</t>
  </si>
  <si>
    <t>AGROSERVICIOS LA TRINIDAD</t>
  </si>
  <si>
    <t>AHMED JOSE BURAD MENDEZ</t>
  </si>
  <si>
    <t>MARTIN DOMINGUEZ MARTINEZ</t>
  </si>
  <si>
    <t xml:space="preserve">F 46625 TIENDAS DE AUTOSERVICIO FERRETERO DE LA PENINSULA </t>
  </si>
  <si>
    <t xml:space="preserve">F 44800 FERNANDO JOSE SANSORES HERNANDEZ </t>
  </si>
  <si>
    <t xml:space="preserve">FAC 45996,FAC 45998,FAC 45999 MATERIALES DE YUCATAN </t>
  </si>
  <si>
    <t>F 47640 MAGALITA</t>
  </si>
  <si>
    <t>F 46330 JOSE MANUEL RAMIREZ ARCEO</t>
  </si>
  <si>
    <t>F 46185 CHAGAL CRUZ FRANCISCO</t>
  </si>
  <si>
    <t>F 47636 GRUPO CONVERTIDORA DE PAPEL</t>
  </si>
  <si>
    <t>F 46160 JR ENVASES Y PLASTICOS DEL SURESTE</t>
  </si>
  <si>
    <t xml:space="preserve">FAC 47632,FAC 47633 RENTA DE PLANTAS DE LUZ Y BANCOS DE RESISTENCIA </t>
  </si>
  <si>
    <t>F 47626 INGENIERIA INDUSTRIAL MAGE</t>
  </si>
  <si>
    <t xml:space="preserve">FAC 45927,FAC 45928,FAC 45978,FAC 46089,FAC 46352,FAC 46407,FAC 46408,FAC 46409,FAC 46410 MAQUINARIA Y SERVICIOS PROFESIONALES </t>
  </si>
  <si>
    <t>FAC 46344,FAC 46444 CORPORATIVO GL CIUDAD INDUSTRIAL</t>
  </si>
  <si>
    <t>F 45855 EDUARDO MANUEL ENCALADA MONTALVO</t>
  </si>
  <si>
    <t>FAC 46461,FAC 46470 JOSE DANIEL UITZIL BALAM</t>
  </si>
  <si>
    <t>F 46316 ADAD CRUZ SONIA</t>
  </si>
  <si>
    <t>F 47533 ROCK CRUSERS</t>
  </si>
  <si>
    <t>F 45968 JOSE LUIS RENDON NOVELO</t>
  </si>
  <si>
    <t xml:space="preserve">FAC 46528,FAC 46572,FAC 46872 MANUEL JESUS OXTE CABRERA </t>
  </si>
  <si>
    <t xml:space="preserve">f 47717 LOGISTICA OPERACIONES A GRANEL </t>
  </si>
  <si>
    <t xml:space="preserve">F 46111 46510 ARTURO PEREZ GONZALEZ </t>
  </si>
  <si>
    <t>F 46499 FERNANDO AVILA AYALA</t>
  </si>
  <si>
    <t>F 47346 JORGE ABRAHAM SELEM AGUILAR</t>
  </si>
  <si>
    <t>FAC 47597,FAC 47608 SERVITRANSPORTES ERAGON</t>
  </si>
  <si>
    <t>F 47277 ESTUCOS Y ADESIVOS EY</t>
  </si>
  <si>
    <t>FAC 46692,FAC 46693,FAC 46694,FAC 46695,FAC 46696,FAC 46697,FAC 46698,FAC 46700,FAC 46701,FAC 46785 VERONICA DEL ROSARIO HERNANDEZ NUÑES</t>
  </si>
  <si>
    <t>F 46425 INDIAN TRADING COMPANY</t>
  </si>
  <si>
    <t>FAC 47011,FAC 47012,FAC 47013,FAC 47014 MAYA FLUIDS</t>
  </si>
  <si>
    <t>F 47553 SERVITRANSPORTES ERAGON</t>
  </si>
  <si>
    <t>f 45922 JORGE LUIS DE JESUS CAMPOS ORTEGA</t>
  </si>
  <si>
    <t xml:space="preserve">FAC 46353,FAC 46453 CAMIONES Y AUTOBUSES PENINSULAR </t>
  </si>
  <si>
    <t>F 47405 45863 4695347436 47435 46850 47393 47373 47380 47378 47392 47356 47366 47369 47394 46932 46467 45982 47399 46372 47397 47400 47396 47398 47319 4732047308 47329 DEPOSITO EN EFECTIVO</t>
  </si>
  <si>
    <t>F 47552 JOSE MANUEL ZAPATA CARRILLO</t>
  </si>
  <si>
    <t xml:space="preserve">F 47359 ILIANA ECHAZERRETA VALENCIA </t>
  </si>
  <si>
    <t xml:space="preserve">FAC 45504,FAC 45621 BODEGA DE REMATES MOTOS BUTIQUE </t>
  </si>
  <si>
    <t>F 46489 SERVITRANSPORTES ERAGON</t>
  </si>
  <si>
    <t xml:space="preserve">F 46552 ALMACEN DE GRANOS DE LA PENINSULA </t>
  </si>
  <si>
    <t>FAC 47474,FAC 47477,FAC 47478 MAGNO CAPITA</t>
  </si>
  <si>
    <t>F 47526 JORGE EDUARDO CHAY TAMAYO</t>
  </si>
  <si>
    <t>F 45722 VAZQUES GONGORA MARIA EVELIA</t>
  </si>
  <si>
    <t>F 47502 MRT IMPORTADORA DE MAQUINARIA</t>
  </si>
  <si>
    <t>F 47523 EL ESFUERZO DE LOS MIRANTES</t>
  </si>
  <si>
    <t>F 47524 EL ESFUERZO DE LOS MIRAMONTES</t>
  </si>
  <si>
    <t>F 47517 RENTA DE PLANTAS DE LUZ Y BANCOS DE RESISTENCIA</t>
  </si>
  <si>
    <t>F 47373 LUCIO ALEJANDRO CHAN CANUL</t>
  </si>
  <si>
    <t>F 46424 TALLERES ALIBAL</t>
  </si>
  <si>
    <t>F 45408 SUPE</t>
  </si>
  <si>
    <t>F 45708 CORREA SANTANA TOMASA</t>
  </si>
  <si>
    <t>FAC 47459,FAC 47460 MAYABTUN</t>
  </si>
  <si>
    <t>F 45252 46928 46164 47379 45580 46048 46050 45834 47367 45588 46101 47260 47111 47261 47099 47262 47265 47131 47093 47178 47180 47216 DEPOSITO EFECTIVO</t>
  </si>
  <si>
    <t>F 46973 47163 SERVICIO L ROBLE</t>
  </si>
  <si>
    <t>F 46962 46863 ABRAHAM MANAHEM MAY BALAM</t>
  </si>
  <si>
    <t xml:space="preserve">F 47406 ASFALTOS Y EMULSONES PENINSULARES </t>
  </si>
  <si>
    <t>F 45616 MONICA GUADALUPE UICAB VIZCARRA</t>
  </si>
  <si>
    <t>F 46496 CR PETROQUIMICA</t>
  </si>
  <si>
    <t>F 47357 REFASO, REFACCIONES Y ACCESORIOS SOSA</t>
  </si>
  <si>
    <t>F 46158 FLOR MARIA PECH BACELIS</t>
  </si>
  <si>
    <t>F 47323 ANAHI ALONDRA BALAM CAAMAL</t>
  </si>
  <si>
    <t xml:space="preserve">F 46833 JOSE LUIS ESPADAS GONZALES </t>
  </si>
  <si>
    <t>F 47416 SCHAFFIT MOISES FAISAL MONTALVO</t>
  </si>
  <si>
    <t>F 47446 AHAL ETERNO</t>
  </si>
  <si>
    <t>F 46442 CANTERAS CREATIVAS</t>
  </si>
  <si>
    <t>FAC 46367 PROMOTORA MEXICANA DE VEHICULOS</t>
  </si>
  <si>
    <t>FAC 47432 COMERCIALIZADORA DE RECICLABLES AVE FENIX</t>
  </si>
  <si>
    <t xml:space="preserve">FAC 47450,FAC 47451 DISTRIBUIDORA DE TUBOS Y ACEROS </t>
  </si>
  <si>
    <t>FAC 46000,FAC 46001 ARRENDADORA DR</t>
  </si>
  <si>
    <t>FAC 46297,FAC 46329,FAC 46348,FAC 46359,FAC 46386,FAC 46399,FAC 46426 PRODUCTOS DE CONCRETO PENINSULARES</t>
  </si>
  <si>
    <t>F 46336 LORENA BEATRIZ DORANTES RODRIGUEZ</t>
  </si>
  <si>
    <t xml:space="preserve">F 46288 PECH CIAU ROQUE JACINTO </t>
  </si>
  <si>
    <t>F 47452 ELEMENTOS Y ESTRUCTURAS METALICAS</t>
  </si>
  <si>
    <t>FAC 46079,FAC 46379,FAC 46380,FAC 46447 RAUL PECH FIGUEROA</t>
  </si>
  <si>
    <t xml:space="preserve">F 45925 45926 MAQUINARIA Y SERVICIOS PROFESIONALES </t>
  </si>
  <si>
    <t>F 47314 47332 47317 DEPOSITO TARJETAS</t>
  </si>
  <si>
    <t>F 46719 SERVICONBUSTIBLES INSURGENTES</t>
  </si>
  <si>
    <t>F 46856 SERVICOMBUSTIBLES INSURGENTES</t>
  </si>
  <si>
    <t>F 46722 SERVICOMBUSTIBLES INSURGENTES</t>
  </si>
  <si>
    <t>F 46737 SERVICOMBUSTIBLES UMAN</t>
  </si>
  <si>
    <t>F 46724 SERVICOMBUSTIBLES UMAN</t>
  </si>
  <si>
    <t xml:space="preserve">FAC 47341,FAC 47342,FAC 47365 MAGNO CAPITAL </t>
  </si>
  <si>
    <t>F 46334 CARBURANTES DE YUCATAN</t>
  </si>
  <si>
    <t xml:space="preserve">F 46327 MANUEL ARTURO PENICHE HERNANDEZ </t>
  </si>
  <si>
    <t>F 45968 RENDON NOVELO JOSE LUIS</t>
  </si>
  <si>
    <t>F 47395 RENDON NOVELO JOSE LUIS</t>
  </si>
  <si>
    <t>F 46214 RAMON EUDALDO CORTAZAR LARA</t>
  </si>
  <si>
    <t>F 46315 LILIANA DEL SOCORRO PACHECO MEX</t>
  </si>
  <si>
    <t>FAC 46335,FAC 46337 DISTRIBUIDORA GARABANA DE COMBUSTIBLES Y LUBRICANTES</t>
  </si>
  <si>
    <t>F 46333 CARBURANTES DE YUCATAN</t>
  </si>
  <si>
    <t>F 45802 IGNACIO ROSADO COHUO</t>
  </si>
  <si>
    <t>F 47313 INGENIERIA INDUSTRIAL MAGE</t>
  </si>
  <si>
    <t xml:space="preserve">F 46389 46390 CAMAL VAZQUEZ GREGORIO </t>
  </si>
  <si>
    <t>F 46204 CONSTRUCTORA GRUPO TAPACHULA</t>
  </si>
  <si>
    <t>F 47106 KYPCON INGENIEROS CIVILES</t>
  </si>
  <si>
    <t>F 47070 MIGUEL ANGEL KUK CETINA</t>
  </si>
  <si>
    <t>F 47140 47139 47204 46628 46250 46865 45054 45644 45702 DEPOSITO EFECTIVO</t>
  </si>
  <si>
    <t>F 46674 MEZCLAZ Y EMULSIONES PROFERSIONALES</t>
  </si>
  <si>
    <t>F 46413 SERVICIO DOGRE</t>
  </si>
  <si>
    <t>F 47307 VH CONSTRUYE</t>
  </si>
  <si>
    <t>F 45709 VICENTE MARTIN CHAN CUA</t>
  </si>
  <si>
    <t>F 47282 MAGNO CAPITAL</t>
  </si>
  <si>
    <t>F 47295 AHAL ETERNO</t>
  </si>
  <si>
    <t>F 47294 RENTA DE PLANTAS DE LUS Y BANCOS DE RESISRTENCIA</t>
  </si>
  <si>
    <t>F 45982 MARIA ROSALIA CHAY MOO</t>
  </si>
  <si>
    <t>F 46287 RANCHO COCOYOL</t>
  </si>
  <si>
    <t>F 47292 TALLERES Y TRANSPORTES</t>
  </si>
  <si>
    <t>F 46276 SEDIGSA</t>
  </si>
  <si>
    <t>F 47187 CHAGAL GNZALEZ FREDDY</t>
  </si>
  <si>
    <t>FAC 46349,FAC 46350,FAC 46351,FAC 46543,FAC 46546,FAC 46815,FAC 46816 COMERCIALIZADORA DE COMBUSTIBLES DIRAC</t>
  </si>
  <si>
    <t xml:space="preserve">F 47285 ANGA MAQUINARIA Y CONSTRUCCION </t>
  </si>
  <si>
    <t>F 47217 MAGNO CAPITAL</t>
  </si>
  <si>
    <t>F 46227 46273 AROLDO RENE DOMENZAIN</t>
  </si>
  <si>
    <t>F 47954 47192 47208 DEPOSITO TARJETA</t>
  </si>
  <si>
    <t>F 2390.64 JOSE ESQUIVEL RANGEL</t>
  </si>
  <si>
    <t>F 45630 COMBUSTIBLES Y LUBRICANTES DE MERIDA SA DE VC</t>
  </si>
  <si>
    <t>F 45617 COMBUSTIBLES Y LUBRICANTES CINCO COLONIAS</t>
  </si>
  <si>
    <t>F 47842 OPERADORA POLLO BRUJO</t>
  </si>
  <si>
    <t>F 46025 CAMIONES Y AUTOBUSES PENINSULAR</t>
  </si>
  <si>
    <t>F 47174 45922 45730 47156 47153 47158 47155 47151 47157 47161 45835 45720 DEPOSITO EFECTIVO</t>
  </si>
  <si>
    <t>F 47220 ARMANDO TORRES PARRA</t>
  </si>
  <si>
    <t>F 46182 SERVICIO EL ROBLE</t>
  </si>
  <si>
    <t>F 45878 DZUL CAN MAGDALENO</t>
  </si>
  <si>
    <t>F 46993 CORPORATIVO MAYA ADITIVOS</t>
  </si>
  <si>
    <t>FAC 46061,FAC 46218,FAC 46511,FAC 46569,FAC 46784 DISTRIBUIDORA GARABANA DE COMBUSTIBLES Y LUBRICANTES</t>
  </si>
  <si>
    <t>F 47199 JUAN MANUEL PIÑA MARTINEZ</t>
  </si>
  <si>
    <t>F 47198 GRUPO ANFIBIA LOGISTICA Y MANIOBRAS</t>
  </si>
  <si>
    <t>F 47207 SERVITRANSPORTES DEL SURESTE</t>
  </si>
  <si>
    <t>F 47200 47201 SERVITRANSPORTES ERAGON</t>
  </si>
  <si>
    <t>F 46128 46129 46157 46231 46370 46493 46557 46790 46791 46792 46793 46794 46936 47071 MAYA FLUIDS</t>
  </si>
  <si>
    <t>F 47196 JUAN MANUEL PIÑA MARTINEZ</t>
  </si>
  <si>
    <t>F 46189 MEZCLAZ Y EMULSIONES PROFESIONALES</t>
  </si>
  <si>
    <t>F 45235 45778 45788 45891 45892 45966 45967 TECON CONCRETOS</t>
  </si>
  <si>
    <t>F 47189 VERTICAL CITY LIFT</t>
  </si>
  <si>
    <t>F 47087 47089 47090 47068 47067 47069 47079 47078 47077 47084 47085 47083 45574 45819 45863 46850 47101 46005 45732 45696 46835 46308 46309 46310 45723 46707 45875 45876 45877 46527 46312 46313</t>
  </si>
  <si>
    <t>F 46961 MENA IMPORTACIONES</t>
  </si>
  <si>
    <t>F 45740 TA 200</t>
  </si>
  <si>
    <t>F 45704 TA 200</t>
  </si>
  <si>
    <t>F 47138 JORGE EDUARDO CHAY TAMAY</t>
  </si>
  <si>
    <t>F 46610 SERVICIO EL ROBLE</t>
  </si>
  <si>
    <t>F 46617 46789 SERVICIO EL ROBLE</t>
  </si>
  <si>
    <t>F 46611 46612 SERVICIO EL ROBLE</t>
  </si>
  <si>
    <t>DEVOLUCION PRESTAMO SOCIO</t>
  </si>
  <si>
    <t>MEMBRESIA T2</t>
  </si>
  <si>
    <t>F46346 ALMACEN DE GRANOS DE LA PENINSULA</t>
  </si>
  <si>
    <t>F 45562 BICIMOTOS</t>
  </si>
  <si>
    <t>F 46108 46109 46110 RODCOM</t>
  </si>
  <si>
    <t>MEGASUR SA DE CV</t>
  </si>
  <si>
    <t>F 46096 46097 46098 PETROQUIMICA DE LA PENINSULA</t>
  </si>
  <si>
    <t>CONSTRUCTORA GORDILLO REEMBOLSO</t>
  </si>
  <si>
    <t>F 46459 46567 TERRASUR</t>
  </si>
  <si>
    <t>PAGO COMISIONES JOSE LOPEZ Y JOAQUIN ESTRELLA</t>
  </si>
  <si>
    <t>FAC 46017,FAC 46018,FAC 46062 MAXICONSTRUCTORA HIDRAULICA Y MANTENIMIENTO INTEGRAL</t>
  </si>
  <si>
    <t>IVA X COMISION</t>
  </si>
  <si>
    <t>F 46941 46925 46964 46961 46962 46963 46960 46931 46914 47019 45605 46006 47022 46114 47091 47040 47047 47048 46577 47063 46415 46035 DEPOSITO EFECTIVO</t>
  </si>
  <si>
    <t>F 46080 BICIMOTOS</t>
  </si>
  <si>
    <t>F 47103 MAGNO CAPITAL</t>
  </si>
  <si>
    <t>F 45921 46873 46978 46979 46988 47004 47016 47026 47027 47028 47029 47030 47031 47032 47033,FAC 47034  47035 47037 47038 KYPCON INGENIEROS CIVILES</t>
  </si>
  <si>
    <t>COMISION DEPOSITO REFENCIADO</t>
  </si>
  <si>
    <t>F 47100 GAMAQ RENTA MAQUINARIA</t>
  </si>
  <si>
    <t>PRESTAMO SOCIO</t>
  </si>
  <si>
    <t>F 46289 CAAMAL VAZQUEZ GREGORIO</t>
  </si>
  <si>
    <t>F 46174 46198 46249 PRODUCTOS DE CONCRETO PENINSULARES</t>
  </si>
  <si>
    <t>PAGO COMISIONES ARMANDO GOMER Y ALBERTO VAZQUEZ</t>
  </si>
  <si>
    <t>F 46066 CONCRETERA DEL SURESTE</t>
  </si>
  <si>
    <t xml:space="preserve">PAGO DE NOMINA </t>
  </si>
  <si>
    <t>F 47081 MAGNO CAPITAL</t>
  </si>
  <si>
    <t>F 47080 MAYABTUN CONSTRUCCIONES SA DE CV</t>
  </si>
  <si>
    <t>HEWLETT PACKARD OPERATIONS MEXICO S DE R</t>
  </si>
  <si>
    <t>F 45681 LIZAMA SANTOYO LEYDI AMADA</t>
  </si>
  <si>
    <t>F 47408 SERVICIO SAN JOSE KUCHÉ</t>
  </si>
  <si>
    <t>F 47213 SERVICIO SAN JOSE KUCHÉ</t>
  </si>
  <si>
    <t>ARTLUX SA DE CV F85000</t>
  </si>
  <si>
    <t>F 46021 46150 COMERCIALIZADORA GELOP</t>
  </si>
  <si>
    <t>PAGO DE VIATICOS EDUARDO MARTIN</t>
  </si>
  <si>
    <t>F 47041 47050 47042 47056 DEPOSITO VENTAS</t>
  </si>
  <si>
    <t xml:space="preserve">PAGO DE VIATICOS ANTONIO </t>
  </si>
  <si>
    <t>F 43465 TA 2000</t>
  </si>
  <si>
    <t>COMERCIALIZADORA DE COMBUSTIBLES DIRAC FAC 31</t>
  </si>
  <si>
    <t xml:space="preserve">F 47039 47064 47103 MAGNO CAPITAL </t>
  </si>
  <si>
    <t>COMERCIALIZADORA DE COMBUSTIBLES DIRAC FAC 18</t>
  </si>
  <si>
    <t>F 47008 DANTE JUAREZ MARTINEZ</t>
  </si>
  <si>
    <t>COMERCIALIZADORA DE COMBUSTIBLES DIRAC FAC 14 Y 22</t>
  </si>
  <si>
    <t>F 47060 RENTA DE PLANTAS DE LUZ Y BANCOS DE RESISTENCIA</t>
  </si>
  <si>
    <t>COMERCIALIZADORA DE COMBUSTIBLES DIRAC FAC 2B2A</t>
  </si>
  <si>
    <t>F 46193 46194 ANGEL FERNANDO PALMA CASTILLO</t>
  </si>
  <si>
    <t>F 47053 CONSTRUCCIONES Y MATERIALES RAMIREZ</t>
  </si>
  <si>
    <t>F 47204 RUBI DE JESUS CHALE AMAYA</t>
  </si>
  <si>
    <t>F 47044 MRT IMPORTADORA DE MAQUINARIA</t>
  </si>
  <si>
    <t>f 46221 CARBURANTES DE YUCATAN</t>
  </si>
  <si>
    <t>TRASPASO ENTRE BANCOS</t>
  </si>
  <si>
    <t>F 46125 SAC XIB CHAAC</t>
  </si>
  <si>
    <t>F 45442 MATERIALES DE YUCATAN</t>
  </si>
  <si>
    <t>F 45803 J ROSADO DISTRIBUCIONES</t>
  </si>
  <si>
    <t>F 46055 J ROSADO DISTRIBUCIONES</t>
  </si>
  <si>
    <t>F 45958 ESTACION RUTA MAYA II</t>
  </si>
  <si>
    <t xml:space="preserve">TANIA PAMELA GONZALEZ, OPTICA SARVAN </t>
  </si>
  <si>
    <t>F 45956 ESTACION RUTA MAYA II</t>
  </si>
  <si>
    <t>PAGO CERVERA SOTO Y ASOCIADOS</t>
  </si>
  <si>
    <t>F 45955 ESTACION RUTA MAYA II</t>
  </si>
  <si>
    <t>PAGO DE IMPUESTOS FEDERALES</t>
  </si>
  <si>
    <t>F 45957 ESTACION RUTA MAYA II</t>
  </si>
  <si>
    <t>F 48979 COMBUSTIBLES DE TULUM Y DEL CARIBE</t>
  </si>
  <si>
    <t>F 45728 GORETTY PERERA CORREA</t>
  </si>
  <si>
    <t>F 46996 SCHAFFIT FAISAL MONTALVO</t>
  </si>
  <si>
    <t>F 45729 FLOR MARIA PECH BACELIS</t>
  </si>
  <si>
    <t>F 46597 ESTACION DE SERVICIO PANABA</t>
  </si>
  <si>
    <t>F 46355 ESTACION DE SERVICIO PERIFERICO SUR</t>
  </si>
  <si>
    <t xml:space="preserve">F 46604 SERVICIOS FUTV DEL ESTADO DE YUCATAN </t>
  </si>
  <si>
    <t>F 46601 SERVICOMBUSTIBLES LOS REYES</t>
  </si>
  <si>
    <t>F 46603 ESTACION DE SERVICIOS NUEVA MAYAPAN</t>
  </si>
  <si>
    <t>f 46602 SERVICIOS TAC</t>
  </si>
  <si>
    <t>F 46600 SERVICIOS TAC</t>
  </si>
  <si>
    <t>F 46599 SERVICIO GLORIETA SAN FERNANDO</t>
  </si>
  <si>
    <t>F 46356 ESTACION DE SERVICIO JACINTO KANEK</t>
  </si>
  <si>
    <t>PAQUETERIA OFFICE</t>
  </si>
  <si>
    <t>F 46605 SERVICOMBUSTIBLES KANASIN</t>
  </si>
  <si>
    <t>F 46571 SURTIDORA DE COMPONENTES DIESEL</t>
  </si>
  <si>
    <t>F 45253 CHAGAL GONZALEZ FREDDY</t>
  </si>
  <si>
    <t xml:space="preserve">F 46103 FROZAR </t>
  </si>
  <si>
    <t>F 46081 ARMANDO INOCENTE MOGUEL EK</t>
  </si>
  <si>
    <t>F 45943 PERFORACIONES PENINSULARES ESPECIALIZADAS</t>
  </si>
  <si>
    <t>F 47017 ELEMENTOS Y ESTRUCTURAS METALICAS</t>
  </si>
  <si>
    <t>F 47009 47010 INGENIERIA Y CONSTRUCCIONES DEL MAYAB</t>
  </si>
  <si>
    <t>F. 46969 RAFAEL PADILLA, F.46980 CONSTRUCTORA GRUPO TAPACHULA</t>
  </si>
  <si>
    <t>ANTICIPO DE VIATICOS ANTONIO</t>
  </si>
  <si>
    <t>F 46956 RICARDO CORTEZ LUNA, F46954 CONSTRUCTORA GRUPO TAPACHULA</t>
  </si>
  <si>
    <t>F. 46984 INFRAESTRUCTURA Y SERVICIOS ESPECIALIZADOS COETO</t>
  </si>
  <si>
    <t>F. 46977 MRT IMPORTADORA DE MAQUINARIA</t>
  </si>
  <si>
    <t>PAGO DE FILTRO CABSTAR</t>
  </si>
  <si>
    <t>F 46034 46606 MAGNO CAPITAL</t>
  </si>
  <si>
    <t xml:space="preserve">RADIOMOVIL DIPSA </t>
  </si>
  <si>
    <t>F 46607, 46606 SERVICIO EL ROBLE</t>
  </si>
  <si>
    <t>SI VALE MEXICO SA DE CV</t>
  </si>
  <si>
    <t>F 46608 46609 SERVICIO EL ROBLE</t>
  </si>
  <si>
    <t>F 46167 PROVEEDORA DEL PANADERO</t>
  </si>
  <si>
    <t>F. 45654, 45820, 45905, 46040, 46197, ROMZA</t>
  </si>
  <si>
    <t>F 45499 PREFABRICADOS PRESUR</t>
  </si>
  <si>
    <t xml:space="preserve">F. 44373, 44374 CORPORATIVO LA COMPLETA </t>
  </si>
  <si>
    <t xml:space="preserve">ANTICIPO DE VIATICOS ANTONIO </t>
  </si>
  <si>
    <t>F 45692 ONTIVEROS AVILA RAUL</t>
  </si>
  <si>
    <t>F 45041 MAXI CONSTRUCTORA HIDRAULICA Y MANTENIMIENTO INTEGRAL</t>
  </si>
  <si>
    <t>F 46038 TALLERESALIBAL</t>
  </si>
  <si>
    <t>F 46468, 46766, 46841, 45580, 45582, 45179, 46846, 45832,46847, 46866, 45643, 46869, 46870, 46867, 46754, 45670, 45229, 4565845664, 45682, 45634, 46845 EFECTIVO</t>
  </si>
  <si>
    <t>F. 45838 PROMOTORA MEXICANA DE VEHICULOS</t>
  </si>
  <si>
    <t>F 46075 MYRNA MARIBEL VARGAS URBANO</t>
  </si>
  <si>
    <t>F 47453 ECOPULSE</t>
  </si>
  <si>
    <t>F. 46958 SERVITRANSPORTES ERAGON</t>
  </si>
  <si>
    <t>F. 46966 OCP OBRAS CIVILES</t>
  </si>
  <si>
    <t>F 46976 SERVITRANSPORTES DEL SURESTE</t>
  </si>
  <si>
    <t>F 46975 SERVITRANSPORTES DEL SURESTE</t>
  </si>
  <si>
    <t xml:space="preserve">F. 46972 SERVITRANSPORTES DEL SURESTE </t>
  </si>
  <si>
    <t>PRIMA SEG PYME</t>
  </si>
  <si>
    <t>SALDO DE LA F. 44944 YARED ARMANDO UICAB ROSAS</t>
  </si>
  <si>
    <t>CARGI INT CRE</t>
  </si>
  <si>
    <t>F.45995 ANGEL FERNANDO PALMA CASTILLO</t>
  </si>
  <si>
    <t>CARGO CAPITAL CRE</t>
  </si>
  <si>
    <t>ABONO FAC. 45196 FLOR MARIA PECH BACELIS</t>
  </si>
  <si>
    <t>F 46909 MARIA DE LOURDES DIAZ BARRERA</t>
  </si>
  <si>
    <t>F 46920 TALLERES Y TRANSPORTES</t>
  </si>
  <si>
    <t>FAC 44529 , 44531 INGENIERIA INDUSTRIAL MAGE</t>
  </si>
  <si>
    <t>F 45604 PRODUCTOS DE CONCRETO PENINSULARES</t>
  </si>
  <si>
    <t>VIATICOS DAVID</t>
  </si>
  <si>
    <t>F46889 WITON SA DE CV</t>
  </si>
  <si>
    <t>PAGO ANTONIO UC</t>
  </si>
  <si>
    <t>F 45893 CORPORATIVO GL CIUDAD INDUSTRIAL</t>
  </si>
  <si>
    <t>ANTICIPO DE VIATICOS ANTONIO Y ALBERTO</t>
  </si>
  <si>
    <t>F 46885 MAYABTUN CONSTRUCCIONES SA DE CV</t>
  </si>
  <si>
    <t>.</t>
  </si>
  <si>
    <t>F 46884 MAYABTUN CONSTRUCCIONES SA DE CV</t>
  </si>
  <si>
    <t>F45681 LIZAMA SANTOYO LEYDI AMADA</t>
  </si>
  <si>
    <t>F 46203 CONSTRUCTORA GRUPO TAPACHULA</t>
  </si>
  <si>
    <t>F 45420 CONSTRUCTORA GRUPO TAPACHULA</t>
  </si>
  <si>
    <t>F 45921 KYPCON INGENIEROS CIVILES</t>
  </si>
  <si>
    <t>COBRO ABC LEASING</t>
  </si>
  <si>
    <t>F 45720 MILDRED DE LA CRUZ CAMPOS GUERRA</t>
  </si>
  <si>
    <t>F 45238 JORGE CHAVEZ GOMEZ</t>
  </si>
  <si>
    <t>F46672, 46256, 45701, 45605, 45828,45184, 45137, 45626, 45530,46415, 46817, 46809, 45677, 45676, 45684, 45671, 45674,45673, 46709, 46708, 46786,46741,46742,46715, 46717, 46739, 46736,46743, 46726,46732,46734,46705,46704,46703,46729,46728,46731,46727,46773,46774,46999 EFECTIVO</t>
  </si>
  <si>
    <t>SECURE 3DS ECO</t>
  </si>
  <si>
    <t>FACTURA 45824</t>
  </si>
  <si>
    <t>FACTURA 45827</t>
  </si>
  <si>
    <t>CUOTA DE AFILIACION TERMINAL</t>
  </si>
  <si>
    <t>FACTURA 46019</t>
  </si>
  <si>
    <t>FACTURA 45944, 45945</t>
  </si>
  <si>
    <t>TASA DESCUENTO CREDITO</t>
  </si>
  <si>
    <t>MARZO  2023</t>
  </si>
  <si>
    <t>PAGO IMSS</t>
  </si>
  <si>
    <t>PROYECTOS INMOBILIARIOS DE LA PENINSULA (MTTO FEB 23)</t>
  </si>
  <si>
    <t>Apoyo lentes empleados</t>
  </si>
  <si>
    <t>F.14275 - CESAR FERNANDO CERVANTES PRIETO</t>
  </si>
  <si>
    <t>F.14510 - MIRIAN ELIZA</t>
  </si>
  <si>
    <t>F.14459 - EDGAR GABRIEL FLORES GUTIERREZ</t>
  </si>
  <si>
    <t>F.14253 - ASOCIADOS Y SUCESORES MOYCRUZ S.A. DE C.V.</t>
  </si>
  <si>
    <t>F.14437,14438 - PAULA ESTHER CAUICH CANCHE.</t>
  </si>
  <si>
    <t>F14497,14237,14281,14436,14278,14394,14182,14368,14390,14239,14495,14496,14385,14265 - EFECTIVO</t>
  </si>
  <si>
    <t>F.13937 - MAYRA ESTHER DE LA CRUZ REYES</t>
  </si>
  <si>
    <t>F.13772,13773 - FRANCISCO ELIAS ROMELLON HERRERA</t>
  </si>
  <si>
    <t>F.14254 - LEDER BARAHONA YECENIA</t>
  </si>
  <si>
    <t>F.14255 - LEDER BARAHONA YECENIA</t>
  </si>
  <si>
    <t>F.14195,14197,14262 - AGROSERVICIOS LA TRINIDAD</t>
  </si>
  <si>
    <t xml:space="preserve">F.14218 - JOSE ANTONIO ESTRELLA CHUC </t>
  </si>
  <si>
    <t>F.14016 -  DOROTEO ORLANDO BARRADAS FLORES</t>
  </si>
  <si>
    <t>F.13985 -  ABRAM BARTSCH DUECK</t>
  </si>
  <si>
    <t xml:space="preserve">F.14093 -PRODUCTORES DE LOS CHENES </t>
  </si>
  <si>
    <t>F.14398 - CARLOS OLVERA ALEGRIA</t>
  </si>
  <si>
    <t>F.14198 - NORMA ARACELI VARGAS CABELLO</t>
  </si>
  <si>
    <t>F.14493,14502 - EFECTIVO</t>
  </si>
  <si>
    <t>F.14249 - AG E IRRIGACION S.A. DE C.V.</t>
  </si>
  <si>
    <t>F.14151,14264 - ANASTACIO SALAZAR HERNANDEZ</t>
  </si>
  <si>
    <t>F.14252 - ASOCIADOS Y SUCESORES MOYCRUZ S.A. DE C.V.</t>
  </si>
  <si>
    <t>F.14146 - REPRESENTACIONES ALDO DE CAMPECHE S.A. DE C.V.</t>
  </si>
  <si>
    <t>F.14434 - LETICIA GUADALUPE VARGAS CAN</t>
  </si>
  <si>
    <t>F.14205 - AG E IRRIGACION</t>
  </si>
  <si>
    <t>F.14400 - WILBERT GOODOY GARCIA</t>
  </si>
  <si>
    <t>F.14245 - CERVANTES PRIETO CESAR FERNANDO</t>
  </si>
  <si>
    <t>F.14461 - DERIVADOS DE MADERAS TROPICALES ALMORE S.A. DE C.V.</t>
  </si>
  <si>
    <t xml:space="preserve">F.14428 -BEATRIZ ADRIANA PEREZ FUENTES </t>
  </si>
  <si>
    <t>F.14477 - NORMA ARACELI VARGAS CABELLO</t>
  </si>
  <si>
    <t>F.14423 -  CEYDI NAYELI CAAMAL</t>
  </si>
  <si>
    <t>F.14446 - JOSE MEDINA</t>
  </si>
  <si>
    <t>F.14424 - MARICELA DZIB CAMAL</t>
  </si>
  <si>
    <t xml:space="preserve">F.14100 - MARIA DEL ROSARIO CAHUN CEN </t>
  </si>
  <si>
    <t>F.14177 - SERVICIOS DE COMBUSTIBLES RAYMEL S.A. DE C.V.</t>
  </si>
  <si>
    <t>F.14153 - EDGAR GABRIEL FLORES GUTIERREZ</t>
  </si>
  <si>
    <t>F.14457 - SERVICIOS SUBACUATICOS Y MARINOS MR</t>
  </si>
  <si>
    <t>F.13857 - JOSE ANTONIO QUEJ AKE</t>
  </si>
  <si>
    <t>F.13857,14182,14367,14285,14450,14441,14443,14444,14442,14453,14366,13940,13937,14396 - EFECTIVO</t>
  </si>
  <si>
    <t>F.14099 - NORMA ARACELI VARGAS CABELLO</t>
  </si>
  <si>
    <t>URBANIZACIONES Y DESARROLLOS CARRETEROS (CLIENTE DE MERIDA)</t>
  </si>
  <si>
    <t>F.14456,14449,14458 - MANUEL CENTENO GONZALEZ</t>
  </si>
  <si>
    <t>F.14427 - MARTHA ALICIA HERRERA MENDEZ</t>
  </si>
  <si>
    <t>F.14238 - LUIS ENRIQUE ZACARIAS SOLIS</t>
  </si>
  <si>
    <t>F.13835 - DAVID NEUDORF FEHR</t>
  </si>
  <si>
    <t>F.14017,14152 - EDGAR GABRIEL FLORES GUTIERRREZ</t>
  </si>
  <si>
    <t>F.13451,13452 - RUTH VANESSA GOMEZ HERNANDEZ</t>
  </si>
  <si>
    <t>F.14133 - SALAZAR HERNANDEZ ANASTACIO</t>
  </si>
  <si>
    <t>MAXIMO SILVA (CLIENTE DE MERIDA)</t>
  </si>
  <si>
    <t>F.14003 - REFACCIONARIA AUTOMOTRIZ DE LA 16</t>
  </si>
  <si>
    <t>F.14004 - REFACCIONARIA AUTOMOTRIZ DE LA 16</t>
  </si>
  <si>
    <t>F.14447,14448 - EFECTIVO</t>
  </si>
  <si>
    <t>F.45871 -  LUBRICANTTES COSTA MAYA S.A. DE C.V.</t>
  </si>
  <si>
    <t>F.13989,13993,13994,14005,14006,45866,45868,45874,45870,45869 - E.S.G.E.S.</t>
  </si>
  <si>
    <t>F.14077 - NORMA ARACELI VARGAS CABELLO</t>
  </si>
  <si>
    <t>F.14440 - GRUPO DE ESPECIALISTAS TERRACEROS</t>
  </si>
  <si>
    <t>F.14409 - MINERALES Y AGREGADOS DEL SURESTE S.A. DE C.V.</t>
  </si>
  <si>
    <t>F.14182,13450,13451,14239,14110,13952,14346,14365,14280,14227,13937,14265,14237 - EFECTIVO</t>
  </si>
  <si>
    <t>F.14499 - CONSTRUCTORA GORDILLO.</t>
  </si>
  <si>
    <t>F.13969 - EL VALLE DEL TEMPORAL</t>
  </si>
  <si>
    <t>F.14092 -  NILVIA MAY CANCHE</t>
  </si>
  <si>
    <t>F.14094 - LAS PALMAS HOPELCHEN</t>
  </si>
  <si>
    <t>F.13997 - JACOB HARDER DOERKSEN</t>
  </si>
  <si>
    <t>F.13970,14093 - PRODUCTORES DE LOS CHENES</t>
  </si>
  <si>
    <t>F.14356 - GRACIELA CANUL CHAN</t>
  </si>
  <si>
    <t>F.14192 - CERVANTES PRIETO CESAR FERNANDO</t>
  </si>
  <si>
    <t>F.14041 - EFRAIN JESUS ROSADO JIMENEZ</t>
  </si>
  <si>
    <t>F.13469 - LIN FUHUA</t>
  </si>
  <si>
    <t>F.13482 - GLOBAL CONSTRUMINING &amp; ENERGY PROJECTS, S.A. DE C.V.</t>
  </si>
  <si>
    <t>F.13983 - AHMED JOSE BURAD MENDEZ</t>
  </si>
  <si>
    <t>F.13960 - AHMED JOSE BURAD MENDEZ</t>
  </si>
  <si>
    <t>F.14363,14373 - EFECTIVO</t>
  </si>
  <si>
    <t>F.14376 - CONTROL GAS KALA</t>
  </si>
  <si>
    <t>F.14359 - ISAACK BUECKERT GUENTHER</t>
  </si>
  <si>
    <t>F.14350 - DERIVADOS DE MADERAS TROPICSALES ALMORE S.A. DE C.V.</t>
  </si>
  <si>
    <t>F.14360 - GRUPO DE ESPECIALISTAS TERRACEROS</t>
  </si>
  <si>
    <t>F.14355 - GRUPO INVERSIONISTAS DEL SURESTA S.A. DE C.V.</t>
  </si>
  <si>
    <t>SERVIDORA QUIM PG DEL STE</t>
  </si>
  <si>
    <t>F.45601 - E.S.G.E.S.</t>
  </si>
  <si>
    <t>F13974,13975,13976,45600 - ADMINISTRACION DE ESTACIONES DEL SURESTE</t>
  </si>
  <si>
    <t>F.13965,13977,13978,13986,13987,13988,13990,13991,13992,45826 - E.S.G.E.S.</t>
  </si>
  <si>
    <t>STARTING MARKETING S.A. DE C.V.</t>
  </si>
  <si>
    <t>29.03-23</t>
  </si>
  <si>
    <t>NETNM CARGO POR PAGO DE NOMINA</t>
  </si>
  <si>
    <t>F.13936 - ROGER ERIBERTO LOPEZ MAY</t>
  </si>
  <si>
    <t>F.13857,14110,14187,14239,14265,14045,14143,14147,14240,14279,13952 - EFECTIVO</t>
  </si>
  <si>
    <t>WILBERT ALBERTO CASTILLO</t>
  </si>
  <si>
    <t>ESGES S.A. DE C.V.</t>
  </si>
  <si>
    <t>F.14194,14200,14196 - AGROSERVICIOS LA TRINIDAD</t>
  </si>
  <si>
    <t>EDGAR IGNACIO POOT MAY</t>
  </si>
  <si>
    <t>ACUMULADORES OMEGA S.A. DE C.V.</t>
  </si>
  <si>
    <t xml:space="preserve">F.13970 - PRODUCTORES DE LOS CHENES </t>
  </si>
  <si>
    <t xml:space="preserve">F.14256 - NORMA DEL ROCIO MORENO ROSADO </t>
  </si>
  <si>
    <t xml:space="preserve">F.14257 - DAVID CHAN GAMEZ </t>
  </si>
  <si>
    <t xml:space="preserve">F.14260 - CEYDI NAYELI CAAMAL </t>
  </si>
  <si>
    <t xml:space="preserve">F.14258 - NOVER DE LEON CASTILLO </t>
  </si>
  <si>
    <t>F.14347 - CONSTRUCTORA GORDILLO</t>
  </si>
  <si>
    <t>F.14326 - CONSTRUCCIONES OSPOVER S.A. DE C.V.</t>
  </si>
  <si>
    <t>F.14285 - MANUEL CENTENO GONZALEZ</t>
  </si>
  <si>
    <t>F.14288 - MANUEL CENTENO GONZALEZ</t>
  </si>
  <si>
    <t>F.14283 - MIRIAN ELIZA</t>
  </si>
  <si>
    <t>F.14060 - HIELO SAN BARTOLO</t>
  </si>
  <si>
    <t>JULIO CESAR CANTO VAZQUEZ</t>
  </si>
  <si>
    <t>F.14001 - SERVICIOS Y SUMINISTROS INDUSTRIALES VIFAC</t>
  </si>
  <si>
    <t>F.14246 - MANUEL CENTENO GONZALEZ</t>
  </si>
  <si>
    <t xml:space="preserve">F.14259 - MARIA DEL CARMEN MAY CHI </t>
  </si>
  <si>
    <t>JUAN ALFREDO REYES SONDA</t>
  </si>
  <si>
    <t>SISTEMAS INTEGRALES GOCO</t>
  </si>
  <si>
    <t>F.14277 - MINERALES Y AGREGADOS DEL SURESTE S.A. DE C.V.</t>
  </si>
  <si>
    <t>F.45599,13987,13903,13906,13907,13909,13910,13911,13912,13913,13914,13957,13963 - E.S.G.E.S.</t>
  </si>
  <si>
    <t>F.14271,14272 - AGROINDUSTRIA PENINSULAR DEL GOLFO S.A DE C.V</t>
  </si>
  <si>
    <t>DISTRIBUIDORA MAY DE OFICINA</t>
  </si>
  <si>
    <t>F.13450,14221,14176,14150,14175,13939,13840,14082,13952 - EFECTIVO</t>
  </si>
  <si>
    <t>F.14268 - VICTOR ALEJANDRO ESCAMILLA RUIZ</t>
  </si>
  <si>
    <t>SALVADOR OROZCO TAPIA</t>
  </si>
  <si>
    <t xml:space="preserve">F.14213,14214 - JOHNSON CONTROLS SBT MEXICO SA DE CV </t>
  </si>
  <si>
    <t>TRANSFERENCIA  ENTRE BANCOS</t>
  </si>
  <si>
    <t>F.13927 - ADDA MARIA DZIL DZUL</t>
  </si>
  <si>
    <t>F.13930 - ADDA MARIA DZIL DZUL</t>
  </si>
  <si>
    <t xml:space="preserve"> MARZO 2023</t>
  </si>
  <si>
    <t>CARGO POR NOMINA</t>
  </si>
  <si>
    <t>GASTOS EN EFECTIVO MARZO 2023</t>
  </si>
  <si>
    <t xml:space="preserve">GASOLINA PARA CAMPECHE </t>
  </si>
  <si>
    <t>ALMUERZO OFICINA</t>
  </si>
  <si>
    <t>USB WIFI EXTENSIONES OFICINA</t>
  </si>
  <si>
    <t>ENVIO MUESTRAS RICHARD</t>
  </si>
  <si>
    <t>DESAYUNO RAFA</t>
  </si>
  <si>
    <t xml:space="preserve">EMPLAYE </t>
  </si>
  <si>
    <t>PEDRO MARTIN</t>
  </si>
  <si>
    <t>REPARACION MOTO DILIGENCIERO</t>
  </si>
  <si>
    <t>SOBRES PARA ENVIO</t>
  </si>
  <si>
    <t>COMIDA OFICINA</t>
  </si>
  <si>
    <t>DESAYUNOS RAFA (ORLANDO)</t>
  </si>
  <si>
    <t>GAS PARA MONTACARGA</t>
  </si>
  <si>
    <t>ENVIO RECONOCIMIENTO CHIAPAS</t>
  </si>
  <si>
    <t>PASTEL SAMUEL</t>
  </si>
  <si>
    <t>RAFAEL CANTO (LIQUIDACION)</t>
  </si>
  <si>
    <t>RECEPTOR WIFI DPTO VTS</t>
  </si>
  <si>
    <t>PASTEL ROGER</t>
  </si>
  <si>
    <t>REEMBOLSO DE VIATICOS</t>
  </si>
  <si>
    <t>FALTA DE LIQUIDACION SAMUEL</t>
  </si>
  <si>
    <t>REPARACION TSURU ROGER</t>
  </si>
  <si>
    <t>PERMISO DE DESCARGA TIZIMIN</t>
  </si>
  <si>
    <t xml:space="preserve">RAFAEL CANTO </t>
  </si>
  <si>
    <t>MUESTRAS PROCON</t>
  </si>
  <si>
    <t>PRESTAMO GLORIA</t>
  </si>
  <si>
    <t>REEMBOLSO AGUA PURIFICADA</t>
  </si>
  <si>
    <t>PASTEL DANIEL HOIL</t>
  </si>
  <si>
    <t>COMIDA DANIEL</t>
  </si>
  <si>
    <t>DIF DE PAGO DE GARANTIAS BOD 38</t>
  </si>
  <si>
    <t>DIF DE PAGO DE GARANTIAS BOD 39</t>
  </si>
  <si>
    <t>PRODUCTOS DE LIMPIEZA</t>
  </si>
  <si>
    <t>servilimpia</t>
  </si>
  <si>
    <t>total</t>
  </si>
  <si>
    <t>efectivo</t>
  </si>
  <si>
    <t>TIPO</t>
  </si>
  <si>
    <t>P.U</t>
  </si>
  <si>
    <t>IMPORTE</t>
  </si>
  <si>
    <t>subtotal</t>
  </si>
  <si>
    <t>31P (118RT 17P)</t>
  </si>
  <si>
    <t>Del 1 al 31 de marzo de 2023</t>
  </si>
  <si>
    <t>16.03.2023</t>
  </si>
  <si>
    <t>Bonificación 46921</t>
  </si>
  <si>
    <t>Porteo cliente Cedis Cancún. 31.03.2023.</t>
  </si>
  <si>
    <t>Dev 14343. 2 pzas contenedor mid</t>
  </si>
  <si>
    <t>Dev 14362. 6 pzas contenedor mid</t>
  </si>
  <si>
    <t>Dev 14361. 1 pza. campeche</t>
  </si>
  <si>
    <t>Volumen incremental al objetivo para incentivo a la venta resultados de Marzo de 2023</t>
  </si>
  <si>
    <t>Plataforma SPE Febrero 23, Mérida, Complemento, IND-2023-11384 se otorgó la cantidad de $$5,926.12 debiendo ser por $8,926.12 diferencia $3,000 más iva</t>
  </si>
  <si>
    <t>Plataforma SPE Febrero 23 DET-2023-13526 DET-2023-13721 mid</t>
  </si>
  <si>
    <t>Plataforma SPE Febrero 23, Mérida IND-2023-11383 IND-2023-11384 IND-2023-11387 IND-2023-11393 IND-2023-11399 IND-2023-11827</t>
  </si>
  <si>
    <t>Plataforma SPE Febrero 23 DET-2023-13986 DET-2023-13908 DET-2023-13780 DET-2023-13722 DET-2023-13577 DET-2023-13576 DET-2023-13570 DET-2023-13569 campeche</t>
  </si>
  <si>
    <t>Pago Convenio Grupo Ges Feb23</t>
  </si>
  <si>
    <t>Pago Convenio EMESUR Feb23</t>
  </si>
  <si>
    <t>- ERROR EN CAPTURA. - CORRESPONDIENTE A LA FACTURA 1170760.</t>
  </si>
  <si>
    <t>5 días Akron resultados Febrero 2023</t>
  </si>
  <si>
    <t xml:space="preserve"> campeche 5 días Akron resultados Febrero 2023</t>
  </si>
  <si>
    <t>desc 24.5%</t>
  </si>
  <si>
    <t>TORNEL 7.50-17</t>
  </si>
  <si>
    <t>75017 TORNEL</t>
  </si>
  <si>
    <t>22570R15 RS901 ROAD</t>
  </si>
  <si>
    <t>225/70R15 RS901</t>
  </si>
  <si>
    <t>185/60R15 TORNEL DIRECCIONAL 84S</t>
  </si>
  <si>
    <t>1355218415084</t>
  </si>
  <si>
    <t>ACUMULADOR TIPO 114A 13P 12V MARINA</t>
  </si>
  <si>
    <t>114A MARINA</t>
  </si>
  <si>
    <t>STONE12 QH 9.5L-24 12PR L4 N</t>
  </si>
  <si>
    <t>195L24</t>
  </si>
  <si>
    <t>ACUMULADOR TIPO 134 11P 12V</t>
  </si>
  <si>
    <t>134 BCI 51R</t>
  </si>
  <si>
    <t>ACUMULADOR TIPO 124 LM 13P 12V</t>
  </si>
  <si>
    <t>L24 LM BCI 34</t>
  </si>
  <si>
    <t>BCI 41  ACUMULADOR TIPO 123 13P 12V</t>
  </si>
  <si>
    <t>123 BCI 41</t>
  </si>
  <si>
    <t>7.00-14 TORNEL T1300 LT S/C 8C</t>
  </si>
  <si>
    <t>1232270014008MT130</t>
  </si>
  <si>
    <t>195R15 TORNEL AMERICA CARGO 107/105Q 8C</t>
  </si>
  <si>
    <t>1255219015107QCGGO0</t>
  </si>
  <si>
    <t>PTIMA PRESION DF SAE 25W-50 AKRON TAMBOR 208L</t>
  </si>
  <si>
    <t>542112</t>
  </si>
  <si>
    <t>LLANTA RS 907 205 /55R16 ROADS</t>
  </si>
  <si>
    <t>RS 907  205/55R16</t>
  </si>
  <si>
    <t>P764729 FILTRO HIDRÁULICO</t>
  </si>
  <si>
    <t>P764729</t>
  </si>
  <si>
    <t>P171813 FILTRO HIDRÁULICO</t>
  </si>
  <si>
    <t>P171813</t>
  </si>
  <si>
    <t>P608677 FILTRO DE AIRE</t>
  </si>
  <si>
    <t>P608677</t>
  </si>
  <si>
    <t>P609422 FILTRO DE AIRE PANEL</t>
  </si>
  <si>
    <t>P609422</t>
  </si>
  <si>
    <t>P164174 FILTRO HIDRAULICO</t>
  </si>
  <si>
    <t>P164174</t>
  </si>
  <si>
    <t>XVL-EXHIBIDOR TRIANGULAR NEGRO PEMEX</t>
  </si>
  <si>
    <t>XVL</t>
  </si>
  <si>
    <t>P502424-FILTRTO DE COMBUSTIBLE</t>
  </si>
  <si>
    <t>P502424</t>
  </si>
  <si>
    <t>P-628326 FILTRO DE AIRE PRIMARIO</t>
  </si>
  <si>
    <t>P628326</t>
  </si>
  <si>
    <t>P606555-FILTRO DE AIRE</t>
  </si>
  <si>
    <t>P606555</t>
  </si>
  <si>
    <t>P181014-FILTRO DE AIRE</t>
  </si>
  <si>
    <t>P181014</t>
  </si>
  <si>
    <t>P822769-FILTRO DE AIRE</t>
  </si>
  <si>
    <t>P822769</t>
  </si>
  <si>
    <t>P778989-FILTRO DE AIRE PRIMARIO</t>
  </si>
  <si>
    <t>P778989</t>
  </si>
  <si>
    <t>P771508-FILTRO DE AIRE PRIMARIO</t>
  </si>
  <si>
    <t>P771508</t>
  </si>
  <si>
    <t>P762921-FILTRO HIDRAULICO</t>
  </si>
  <si>
    <t>P762921</t>
  </si>
  <si>
    <t>P629467-FILTRO DE AIRE</t>
  </si>
  <si>
    <t>P629467</t>
  </si>
  <si>
    <t>P613333-FILTRO DE AIRE</t>
  </si>
  <si>
    <t>P613333</t>
  </si>
  <si>
    <t>P607557-FILTRO DE AIRE</t>
  </si>
  <si>
    <t>P607557</t>
  </si>
  <si>
    <t>P606804-FILTRO DE AIRE PRIMARIO</t>
  </si>
  <si>
    <t>P606804</t>
  </si>
  <si>
    <t>P574617-FILTRO HIDRAULICO</t>
  </si>
  <si>
    <t>P574617</t>
  </si>
  <si>
    <t>P569204-FILTRO HIDRAULICO</t>
  </si>
  <si>
    <t>P569204</t>
  </si>
  <si>
    <t>P565149-FILTRO HIDRAULICO</t>
  </si>
  <si>
    <t>P565149</t>
  </si>
  <si>
    <t>P557500-FILTRO DE ACEITE</t>
  </si>
  <si>
    <t>P557500</t>
  </si>
  <si>
    <t>P554620-FILTRO DE COMBUSTIBLE</t>
  </si>
  <si>
    <t>P554620</t>
  </si>
  <si>
    <t>P553880-FILTRO SEPARADOR DE AGUA</t>
  </si>
  <si>
    <t>P553880</t>
  </si>
  <si>
    <t>P552849-FILTRO ACEITE</t>
  </si>
  <si>
    <t>P552849</t>
  </si>
  <si>
    <t>P552819-FILTRO DE ACEITE</t>
  </si>
  <si>
    <t>P552819</t>
  </si>
  <si>
    <t>P552203-FILTRO DE COMBUSTIBLE</t>
  </si>
  <si>
    <t>P552203</t>
  </si>
  <si>
    <t>P552006-FILTRO COMBUSTIBLE</t>
  </si>
  <si>
    <t>P552006</t>
  </si>
  <si>
    <t>P551852-FUEL FILTER WATER SEPARATOR SPIN ON</t>
  </si>
  <si>
    <t>P551852</t>
  </si>
  <si>
    <t>P551436-FILTRO DE COMBUSTIBLE</t>
  </si>
  <si>
    <t>P551436</t>
  </si>
  <si>
    <t>P551429-FILTRO DE COMBUSTIBLE</t>
  </si>
  <si>
    <t>P551429</t>
  </si>
  <si>
    <t>P551039-FILTRO SEPARADOR DE AGUA</t>
  </si>
  <si>
    <t>P551039</t>
  </si>
  <si>
    <t>P550936-FILTRO COMB</t>
  </si>
  <si>
    <t>P550936</t>
  </si>
  <si>
    <t>P550750-FILTRO DE ACEITE CATERPILLAR</t>
  </si>
  <si>
    <t>P550750</t>
  </si>
  <si>
    <t>P550433-FILTRO COMBUSTIBLE</t>
  </si>
  <si>
    <t>P550433</t>
  </si>
  <si>
    <t>P550132-FILTRO DE ACEITE</t>
  </si>
  <si>
    <t>P550132</t>
  </si>
  <si>
    <t>P550057-FILTRO DE COMBUSTIBLE</t>
  </si>
  <si>
    <t>P550057</t>
  </si>
  <si>
    <t>P532508-FILTRO DE AIRE</t>
  </si>
  <si>
    <t>P532508</t>
  </si>
  <si>
    <t>P529241-FILTRO DE AIRE</t>
  </si>
  <si>
    <t>P529241</t>
  </si>
  <si>
    <t>P502905-FILTRO DE COMBUSTIBLE</t>
  </si>
  <si>
    <t>P502905</t>
  </si>
  <si>
    <t>P502458-FILTRO DE ACEITE</t>
  </si>
  <si>
    <t>P502458</t>
  </si>
  <si>
    <t>P502382-FILTRO HIDRAULICO</t>
  </si>
  <si>
    <t>P502382</t>
  </si>
  <si>
    <t>P502051-FILTRO DE ACEITE</t>
  </si>
  <si>
    <t>P502051</t>
  </si>
  <si>
    <t>P500174-FILTRO DE AIRE</t>
  </si>
  <si>
    <t>P500174</t>
  </si>
  <si>
    <t>P181045-FILTRO DE AIRE</t>
  </si>
  <si>
    <t>P181045</t>
  </si>
  <si>
    <t>P181035-FILTRO AIRE</t>
  </si>
  <si>
    <t>P181035</t>
  </si>
  <si>
    <t>P181034-FILTRO DE AIRE</t>
  </si>
  <si>
    <t>P181034</t>
  </si>
  <si>
    <t>P181019-FILTRO DE AIRE PRIMARIO NAVISTAR DTA 360</t>
  </si>
  <si>
    <t>P181019</t>
  </si>
  <si>
    <t>P181000-FILTRO DE AIRE PRIMARIO</t>
  </si>
  <si>
    <t>P181000</t>
  </si>
  <si>
    <t>P172467-FILTRO HIDRAULICO</t>
  </si>
  <si>
    <t>P172467</t>
  </si>
  <si>
    <t>P165659-FILTRO HIDRAULICO DURAMAX</t>
  </si>
  <si>
    <t>P165659</t>
  </si>
  <si>
    <t>P158852-FILTRO AIRE</t>
  </si>
  <si>
    <t>P158852</t>
  </si>
  <si>
    <t>P130766-FILTRO AIRE</t>
  </si>
  <si>
    <t>P130766</t>
  </si>
  <si>
    <t>P119375-FILTRO AIRE</t>
  </si>
  <si>
    <t>P119375</t>
  </si>
  <si>
    <t>AXPSBT070-SILICON EN BLISTER TRANSPARENTE CJA-24 PZAS</t>
  </si>
  <si>
    <t>AXPSBT070</t>
  </si>
  <si>
    <t>73998- Grease Ultra SC XP 2</t>
  </si>
  <si>
    <t>73998</t>
  </si>
  <si>
    <t>33046- ANTICONGELANTE CONCENTRADO ESPECIAL</t>
  </si>
  <si>
    <t>33046</t>
  </si>
  <si>
    <t>30851- MX- PEMTAC No 4</t>
  </si>
  <si>
    <t>30851</t>
  </si>
  <si>
    <t>30850- MX- PEMTAC No 2</t>
  </si>
  <si>
    <t>30850</t>
  </si>
  <si>
    <t>30812- MXL- TERM 300</t>
  </si>
  <si>
    <t>30812</t>
  </si>
  <si>
    <t>30552- MX- ENGRANES COMPUESTOS 2A (ISO 150)</t>
  </si>
  <si>
    <t>30552</t>
  </si>
  <si>
    <t>30410- Hidráulico HVI ISO 68</t>
  </si>
  <si>
    <t>30410</t>
  </si>
  <si>
    <t>121405- Akron CVT</t>
  </si>
  <si>
    <t>121405</t>
  </si>
  <si>
    <t>Utilidad por código de producto Concentrado
Del 01/04/2023 al 30/04/2023</t>
  </si>
  <si>
    <t>MARIA GRACIELITA COUOH COUOH</t>
  </si>
  <si>
    <t>EMPAQUES MAYAN</t>
  </si>
  <si>
    <t>EDEKSA</t>
  </si>
  <si>
    <t>GAMAQ RENTA MAQUINARIA</t>
  </si>
  <si>
    <t>PROMOTORA MEXICANA DE VEHICULOS</t>
  </si>
  <si>
    <t>FREDDY CHAGAL GONZALEZ</t>
  </si>
  <si>
    <t>JAZMIN DE FATIMA COCOM OLALDE</t>
  </si>
  <si>
    <t>MIGUEL ANGEL KUK CETINA</t>
  </si>
  <si>
    <t>TANIA MELISSA PACHECO MARTINEZ</t>
  </si>
  <si>
    <t>Pedro Jesus Ruiz Santana</t>
  </si>
  <si>
    <t>MAYA FLUIDS</t>
  </si>
  <si>
    <t>JOSE LUIS RIOS VENTURA</t>
  </si>
  <si>
    <t>TRANSPORTACION CARRETERA</t>
  </si>
  <si>
    <t>CONSORCIO DE DURMIENTES DEL MAYAB</t>
  </si>
  <si>
    <t>ARMANDO AGUIRRE BARRADAS</t>
  </si>
  <si>
    <t>WALL WEILER JACOBO</t>
  </si>
  <si>
    <t>YARIM ANTONIO GUTIERREZ LOPEZ</t>
  </si>
  <si>
    <t>German Enrique 2 Garnica Tepal</t>
  </si>
  <si>
    <t>ANDYMAQ</t>
  </si>
  <si>
    <t>DANIEL RAMOS BAROUDI</t>
  </si>
  <si>
    <t>GDM REFACCIONES</t>
  </si>
  <si>
    <t>JOSE MANUEL CORTAZAR LARA</t>
  </si>
  <si>
    <t>RAMON EUDALDO CORTAZAR LARA</t>
  </si>
  <si>
    <t>FERNANDO AVILA AYALA</t>
  </si>
  <si>
    <t>MARIEL DE JESUS TUN TUN</t>
  </si>
  <si>
    <t>BRESCIA CASTRO SALA</t>
  </si>
  <si>
    <t>CONSTRUCCIONES SKY UNIVERSAL SA DE CV</t>
  </si>
  <si>
    <t>AXPSBR070-SEllador de Silicón en Blister (Rojo)</t>
  </si>
  <si>
    <t>AXPAMOT400-ARRANCADOR PARA MOTORES</t>
  </si>
  <si>
    <t>AXPAMOT400</t>
  </si>
  <si>
    <t>10621454 - AKRON PREMIUM SP SAE 15W-40</t>
  </si>
  <si>
    <t>812188- AK- Extra Fleet CF/CF-2 SAE 40</t>
  </si>
  <si>
    <t>812188</t>
  </si>
  <si>
    <t>74973- GRASA BENTONA</t>
  </si>
  <si>
    <t>74973</t>
  </si>
  <si>
    <t>CAJA 9 BOT 320 ML</t>
  </si>
  <si>
    <t>7446072- AKCC Tratamiento Plasticos</t>
  </si>
  <si>
    <t>7446072</t>
  </si>
  <si>
    <t>70962- Grasa Litio EP 2 NLGI 2 C4K</t>
  </si>
  <si>
    <t>54301- MX- NACIONAL TRANSFORMADORES M</t>
  </si>
  <si>
    <t>54301</t>
  </si>
  <si>
    <t>30155- MX- ENGRANES UNIVERSALES SAE 90</t>
  </si>
  <si>
    <t>30155</t>
  </si>
  <si>
    <t>Del 01 al 30 de abril de 2023</t>
  </si>
  <si>
    <t>NC - 0601322</t>
  </si>
  <si>
    <t>NC - 0600847</t>
  </si>
  <si>
    <t>NC - 0600421</t>
  </si>
  <si>
    <t>NC - 0600423</t>
  </si>
  <si>
    <t>NC - 0600132</t>
  </si>
  <si>
    <t>NC - 0600254</t>
  </si>
  <si>
    <t>NC - 0600115</t>
  </si>
  <si>
    <t>NC - 0600125</t>
  </si>
  <si>
    <t>NC - 0600128</t>
  </si>
  <si>
    <t>NC - 0599772</t>
  </si>
  <si>
    <t>NC - 0599773</t>
  </si>
  <si>
    <t>NC - 0599766</t>
  </si>
  <si>
    <t>NC - 0599768</t>
  </si>
  <si>
    <t>NC - 0599673</t>
  </si>
  <si>
    <t>NC - 0599204</t>
  </si>
  <si>
    <t>NC - 0598862</t>
  </si>
  <si>
    <t>NC - 0598877</t>
  </si>
  <si>
    <t>NC - 0598770</t>
  </si>
  <si>
    <t>NC - 0598771</t>
  </si>
  <si>
    <t>NC - 0598283</t>
  </si>
  <si>
    <t>NC - 0597909</t>
  </si>
  <si>
    <t>NC - 0597115</t>
  </si>
  <si>
    <t>NC - 0596972</t>
  </si>
  <si>
    <t>NC - 0596114</t>
  </si>
  <si>
    <t>F.14710 -  SERVICIOS Y SUMINISTROS INDUSTRIALES VIFAC S.A DE C.V.</t>
  </si>
  <si>
    <t>F.14714 -  SERVICIOS Y SUMINISTROS INDUSTRIALES VIFAC S.A DE C.V.</t>
  </si>
  <si>
    <t>F.14542 - SERVICIOS Y SUMINISTROS INDUSTRIALES VIFAC S.A DE C.V.</t>
  </si>
  <si>
    <t>TRANSFERENCIA ENTRE BANCOS</t>
  </si>
  <si>
    <t>F.46300 -  LUBRICANTTES COSTA MAYA S.A. DE C.V.</t>
  </si>
  <si>
    <t>F.14089,14090,14095,14096,14097,14121,14122,14123,14128,14184,46299,46306,46295,46644 - E.S.G.E.S.</t>
  </si>
  <si>
    <t>F.14460,14462,14464 - EDGAR GABRIEL FLORES GUTIERREZ</t>
  </si>
  <si>
    <t>F.14470 - DAVID NEUDORF FEHR</t>
  </si>
  <si>
    <t>F.14688,14683,14744 - EFECTIVO</t>
  </si>
  <si>
    <t>F.14684 - ISAACK BUECKERT GUENTHER</t>
  </si>
  <si>
    <t>F.14308 - HIELO Y CONGELACION DE CHAMPOTON S.A. DE C.V.</t>
  </si>
  <si>
    <t>F.14728 - GRUPO DE ESPECIALISTAS TERRACEROS</t>
  </si>
  <si>
    <t>F.14527 - ASOCIADOS Y SUCESORES MOYCRUZ S.A. DE C.V.</t>
  </si>
  <si>
    <t>F.14323 -  PRODUCTORES DE LOS CHENES</t>
  </si>
  <si>
    <t>F.14491 - CESAR FERNANDO CERVANTES PRIETO</t>
  </si>
  <si>
    <t>F.14455 - EL VALLE DEL TEMPORAL</t>
  </si>
  <si>
    <t>F.14492,14592,14573 - AGROSERVICIOS LA TRINIDAD</t>
  </si>
  <si>
    <t>F.14561,14278,14436,14559,14675,14676,14322,14282,14638,14386 - EFECTIVO</t>
  </si>
  <si>
    <t>F.14613 - GRUPO PATA DE JAGUAR DE CALAKMUL S.A. DE C.V.</t>
  </si>
  <si>
    <t>F.14523 - ASOCIADOS Y SUCESORES MOYCRUZ S.A. DE C.V.</t>
  </si>
  <si>
    <t>F.14319 - SERVICIOS Y SUMINISTROS INDUSTRIALES VIFAC S.A. DE C.V.</t>
  </si>
  <si>
    <t>F.14706 - JOSE MEDINA</t>
  </si>
  <si>
    <t>F.14454 -  MARIA DEL ROSARIO CAHUN CEN</t>
  </si>
  <si>
    <t>F.14612,14613 - GRUPO PATA DE JAGUAR DE CALAKMUL S.A. DE C.V.</t>
  </si>
  <si>
    <t>F.14391 - MANUEL DE ATOCHA VARGUEZ LARA</t>
  </si>
  <si>
    <t>F.14387 - MAYRA ESTHER DE LA CRUZ REYES</t>
  </si>
  <si>
    <t>F.14388 - LOPEZ MARTINEZ MARIA ALEJANDRA</t>
  </si>
  <si>
    <t>F.14474 - NICOLAS ANTONIO POOL POOT</t>
  </si>
  <si>
    <t>F.14588 - LUIS FRANCISCO VELA CEN</t>
  </si>
  <si>
    <t>F.14680 - TECNOLOGICO NACIONAL DE MEXICO</t>
  </si>
  <si>
    <t>F.14690,14691,14692 - KENDY BENJAMIN</t>
  </si>
  <si>
    <t>F.14430 - ADDA MARIA DZIB DZUL</t>
  </si>
  <si>
    <t>F.14395 - EFRAIN JESUS ROSADO RAMIREZ</t>
  </si>
  <si>
    <t>F.14628 - EDGAR GABRIEL FLORES GUTIERREZ</t>
  </si>
  <si>
    <t>F.14654 - EDGAR GABRIEL FLORES GUTIERREZ</t>
  </si>
  <si>
    <t>46331 - E.S.G.E.S.</t>
  </si>
  <si>
    <t>F.14075,14076 - ADMINISTRACION  DE ESTACIONES DEL SURESTE</t>
  </si>
  <si>
    <t>F.14057,14058,14059,14061,14064,14065,14066,14067,14068,14069,14088,14091,14098 - E.S.G.E.S.</t>
  </si>
  <si>
    <t>F.14413,14415,14575 - AGROSERVICOS LA TRINIDAD</t>
  </si>
  <si>
    <t>F.14689 - DAVID REDECOPP WIEBE</t>
  </si>
  <si>
    <t>F.14325 - LAS PALMAS DE HOPELCHEN</t>
  </si>
  <si>
    <t>F.14414,14465 - EL VALLE DEL TEMPORAL</t>
  </si>
  <si>
    <t>F.14410 - NILVIA MAY CANCHE</t>
  </si>
  <si>
    <t>F.14645,14646 - JUAN PABLO FLORES SULUB</t>
  </si>
  <si>
    <t>F.14372,14278,14436,14383,14390,14385,14237,14282,14364,14521 - EFECTIVO</t>
  </si>
  <si>
    <t>URBANIZACIONES Y DESARROLLO CARRETEROS</t>
  </si>
  <si>
    <t>F.14254 - YECENIA LEDER BARAHONA</t>
  </si>
  <si>
    <t>F.14660 - MINERALES Y AGREGADOS DEL SURESTE S.A. DE C.V.</t>
  </si>
  <si>
    <t>F.14219 -  GUADALUPE FERNANDO URIBE SIERRA</t>
  </si>
  <si>
    <t>F.14509 -  JOSE ANTONIO ESTRELLA CHUC</t>
  </si>
  <si>
    <t>F.14476 - CERVANTES PRIETO CESAR FERNANDO</t>
  </si>
  <si>
    <t>f.14561 - MIGUEL DEL CARMEN GARCIA JUAREZ</t>
  </si>
  <si>
    <t>F.14389 - AMANTINA UC PAREDES</t>
  </si>
  <si>
    <t>F.14503,14429 - NORMA ARACELI VARGAS CABELLO</t>
  </si>
  <si>
    <t>F.14517 - ALEJAN DRO CAJUN BOLIVAR</t>
  </si>
  <si>
    <t>F.13997 -  JACOB HARDER DOERKSEN</t>
  </si>
  <si>
    <t>F.14269 - JACOB TUZ LOPEZ</t>
  </si>
  <si>
    <t>F.14631 -  NOEMI PACHECO PEREZ</t>
  </si>
  <si>
    <t>F.14433 - ADDA MARIA DZIB DZUL</t>
  </si>
  <si>
    <t>F.14598,14522 - EDGAR GABRIEL FLORES GUTIERREZ</t>
  </si>
  <si>
    <t>F.1441 - CERVANTES PRIETO CESAR FERNANDO</t>
  </si>
  <si>
    <t>F.14007,14030,14031,14032,14034,14035,14036,14037,14038,14039,14040,14046,14047,14048,14049,14050,14051,14056 - E.S.G.E.S.</t>
  </si>
  <si>
    <t>F.13985 - ABRAM BARTSCH DUECK</t>
  </si>
  <si>
    <t>F.14399 - RAFAEL RAMIREZ ROSADO</t>
  </si>
  <si>
    <t xml:space="preserve">F.14248,14509 - JOSE ANTONIO ESTRELLA CHUC </t>
  </si>
  <si>
    <t>F.14394,14367,14368,14557,14564,14436,14281,14385,14383,14396,14237 - EFECTIVO</t>
  </si>
  <si>
    <t>F.14273 - NORMA ARACELI VARGAS CABELLO</t>
  </si>
  <si>
    <t>F.14587 - JOSE MEDINA</t>
  </si>
  <si>
    <t>F.14247 - HIELO SAN BARTOLO S.A. DE C.V.</t>
  </si>
  <si>
    <t>F.14585 -  ISAACK BUECKERT GUENTHER</t>
  </si>
  <si>
    <t>F.14354 - REPRESENTACIONES ALDO DE CAMPECHE</t>
  </si>
  <si>
    <t>GREYTI LUSNEY LOPEZ CAMARA</t>
  </si>
  <si>
    <t>F.14270 -ARACELY SARAI VARGAS PINTO</t>
  </si>
  <si>
    <t>F.14589 - EDGAR GABRIEL FLORES GUTIERREZ</t>
  </si>
  <si>
    <t>F.14545,14544 - CONSTRUCCIONES OSPOVER S.A. DE C.V.</t>
  </si>
  <si>
    <t>NETNM nom 30 abr</t>
  </si>
  <si>
    <t>F.14432 - ADDA MARIA DZIB DZUL</t>
  </si>
  <si>
    <t>NETNM CARGO POR PAGO DE NOMINA HSBCNET</t>
  </si>
  <si>
    <t>F.14008,14009,14010,14011,14012,14018,14019,14020,14021,14022,14024,14025,14026,14027,14028,14029 - E.S.G.E.S.</t>
  </si>
  <si>
    <t>F.14278,14281,14239,14390,14518,14396,14520,14364,14385,14383,14452 - EFECTIVO</t>
  </si>
  <si>
    <t>F.14512 - RAFAEL JIMENEZ ORDOÑEZ</t>
  </si>
  <si>
    <t>F.14093 - PRODUCTORES DE LOS CHENES</t>
  </si>
  <si>
    <t>F.14511 - JULIETA CARRILLO DEL ANGEL</t>
  </si>
  <si>
    <t>SOLUCIONES DE NEGOCIOS FNX</t>
  </si>
  <si>
    <t>F.14514 - JOSE MEDINA</t>
  </si>
  <si>
    <t>F.14515 - NOVER DE LEON CASTILLO</t>
  </si>
  <si>
    <t>F.14016 - DOROTEO ORLANDO BARRADAS FLORES</t>
  </si>
  <si>
    <t>F.14265 - MIGUEL DEL CARMEN GARCIA JUAREZ</t>
  </si>
  <si>
    <t>F.14274 - NICOLAS ANTONIO POOL POOT</t>
  </si>
  <si>
    <t>F.14539 - AGUSTIN RAMON VITE SANCHEZ</t>
  </si>
  <si>
    <t>F.14543 - CONSTRUCCIONES OSPOVER S.A. DE C.V.</t>
  </si>
  <si>
    <t>F.14276,14324 - AGROSERVICIOS LA TRINIDAD</t>
  </si>
  <si>
    <t>F.14250,14251 - ARACELY SARAI PINTO VARGAS</t>
  </si>
  <si>
    <t>SELLADO PARA SU PROTECCION SA DE CV</t>
  </si>
  <si>
    <t>F.14570 - GRUPO DE ESPECIALISTAS TERRACEROS</t>
  </si>
  <si>
    <t>F.14343,14345 - ANASTACIO SALAZAR HERNANDEZ</t>
  </si>
  <si>
    <t>F.14220,14223 - EFRAIN JESUS ROSADO RAMIREZ</t>
  </si>
  <si>
    <t>F.14538 - MUNICIPIO DE CAMPECHE</t>
  </si>
  <si>
    <t>F.14431 - ADDA MARIA DZIB DZUL</t>
  </si>
  <si>
    <t>F.14224,14225,14226 - MARIA JOSEFINA LUGO PEREZ</t>
  </si>
  <si>
    <t xml:space="preserve"> ABRIL 2023</t>
  </si>
  <si>
    <t>Diferencia en Precio Abril23 por Liquidación de Productos CF y DF 2023</t>
  </si>
  <si>
    <t>Volumen incremental al objetivo para incentivo a la venta resultados Abril 2023</t>
  </si>
  <si>
    <t>Porteo cliente MV. 26.04.2023.</t>
  </si>
  <si>
    <t>Dev 14409. F-1011182437 (Dev producto campeche)</t>
  </si>
  <si>
    <t>Dev 14417. 2 pzas dev contenedor merida</t>
  </si>
  <si>
    <t>Dev 14411. 5 pzas (contenedor merida)</t>
  </si>
  <si>
    <t>Dev 14410. F-1011182388</t>
  </si>
  <si>
    <t>taforma SPE Marzo 23, Campeche</t>
  </si>
  <si>
    <t>Plataforma SPE Marzo 23</t>
  </si>
  <si>
    <t>Plataforma SPE Marzo 23 Mérisa</t>
  </si>
  <si>
    <t>Plataforma SPE Marzo 23 Mérida</t>
  </si>
  <si>
    <t>Dev 14399. 2 pzas. (devolucion contenedor campeche)</t>
  </si>
  <si>
    <t>5 días Akron Marzo 2023 (MERIDA)</t>
  </si>
  <si>
    <t>5 días Akron Marzo 2023 (CAMPECHE)</t>
  </si>
  <si>
    <t>Convenios Grupo GES Mzo23</t>
  </si>
  <si>
    <t>Convenios Mzo23</t>
  </si>
  <si>
    <t>Dev 14377. 3 pzas. (dev de contenedores merida)</t>
  </si>
  <si>
    <t>Del 1 al 30 de abril de 2023</t>
  </si>
  <si>
    <t>27.04.2023</t>
  </si>
  <si>
    <t>Bonificación 48158</t>
  </si>
  <si>
    <t>Edecanes 14540</t>
  </si>
  <si>
    <t>Publicidad en Redes 48160</t>
  </si>
  <si>
    <t>GASTOS EN EFECTIVO ABRIL 2023</t>
  </si>
  <si>
    <t>reembolso de viaticos jose lopez</t>
  </si>
  <si>
    <t>serv montaje de llantas jose lopéz</t>
  </si>
  <si>
    <t>envio de muestras</t>
  </si>
  <si>
    <t>pastel israel</t>
  </si>
  <si>
    <t>daniel hoil</t>
  </si>
  <si>
    <t>Aserrin para bodega</t>
  </si>
  <si>
    <t>samuel interian</t>
  </si>
  <si>
    <t>tortas rafa y vts</t>
  </si>
  <si>
    <t>patronicio futbol dirac</t>
  </si>
  <si>
    <t xml:space="preserve">Total play </t>
  </si>
  <si>
    <t>almuerzo rafa y oficina</t>
  </si>
  <si>
    <t>usb para contabilidad</t>
  </si>
  <si>
    <t>envio de doc NISSAN</t>
  </si>
  <si>
    <t>dif pago de contabilidad ene 22</t>
  </si>
  <si>
    <t>jaely caballero</t>
  </si>
  <si>
    <t>inscripcion 2 futbol dirac + arbitraje</t>
  </si>
  <si>
    <t>almuerzo rafa</t>
  </si>
  <si>
    <t>baterias roger</t>
  </si>
  <si>
    <t>lalo</t>
  </si>
  <si>
    <t>dalia</t>
  </si>
  <si>
    <t>medicamento Rafa</t>
  </si>
  <si>
    <t>cambio de llantas march</t>
  </si>
  <si>
    <t>Tubo de pvc y agarradera bodega</t>
  </si>
  <si>
    <t>gabriel gurubel</t>
  </si>
  <si>
    <t>doña Liz</t>
  </si>
  <si>
    <t>liquidacion elizabet</t>
  </si>
  <si>
    <t>elizabet perez</t>
  </si>
  <si>
    <t>comida dirac</t>
  </si>
  <si>
    <t>rafael canto</t>
  </si>
  <si>
    <t>arbitraje futbol</t>
  </si>
  <si>
    <t>fasia march jose lopez</t>
  </si>
  <si>
    <t>compro usb cot crio</t>
  </si>
  <si>
    <t>llaves para los lavabos</t>
  </si>
  <si>
    <t>orlando smith</t>
  </si>
  <si>
    <t>servilimpia 2</t>
  </si>
  <si>
    <t>Finiquito empleados</t>
  </si>
  <si>
    <t xml:space="preserve">mtto Mobiliario y equipo </t>
  </si>
  <si>
    <t>ABRIL  2023</t>
  </si>
  <si>
    <t xml:space="preserve">IVA COMISON </t>
  </si>
  <si>
    <t>TRASNFERENCIA ENTRE BANCOS</t>
  </si>
  <si>
    <t>ABC LEASING</t>
  </si>
  <si>
    <t>PAGO VIATICOS DAVID QUINTAL</t>
  </si>
  <si>
    <t>MEXICANA DE LUBRICANTES PAGO DE FACTURAS VARIAS</t>
  </si>
  <si>
    <t>VIATICOS ELEAZAR ANTONIO UC NAH</t>
  </si>
  <si>
    <t>CARGO CAPITAL CREDITO</t>
  </si>
  <si>
    <t>CARGO POR INTERESES CREDITOS</t>
  </si>
  <si>
    <t>TASA DESCUENTO CRED</t>
  </si>
  <si>
    <t>PRIMA SEGURO PYME</t>
  </si>
  <si>
    <t>PROYECTOS INMOBILIARIOS DE LA PENINSULA MANTENIMIENTO DE LA BODEGAS MARZO</t>
  </si>
  <si>
    <t>VALTO TECNOLOGIA COMPRA DE FILTROS PARA MAQUINA FREELEX</t>
  </si>
  <si>
    <t xml:space="preserve">PAGO SUA </t>
  </si>
  <si>
    <t>RADIOMOVIL DISPA SA DE CV</t>
  </si>
  <si>
    <t>COMISION DE PAGO CON TARJETA</t>
  </si>
  <si>
    <t xml:space="preserve">TRANSFERENCIA ENTRE BANCOS </t>
  </si>
  <si>
    <t>CERVERA SOTO PAGO HONORARIOS CONTABLES</t>
  </si>
  <si>
    <t>PAGO DE NOMINA DIRAC 15 DE MARZO</t>
  </si>
  <si>
    <t xml:space="preserve">PRESTAMO ORLANDO SMITH </t>
  </si>
  <si>
    <t>CERVERA SOTO FINIQUITO DECLARACION ANUAL</t>
  </si>
  <si>
    <t>ANTICIPO VIATICOS JAELY CABALLERO</t>
  </si>
  <si>
    <t xml:space="preserve">PAGO VIATICOS EDUARDO MARTIN SOLIS </t>
  </si>
  <si>
    <t>PAGO EDECAN CAMPECHE</t>
  </si>
  <si>
    <t xml:space="preserve">PAGO VIATICOS ELEAZAR ANTONIO UC NAH </t>
  </si>
  <si>
    <t>TASA DESC CRED</t>
  </si>
  <si>
    <t>FERRE CONSTRU SA DE CV</t>
  </si>
  <si>
    <t xml:space="preserve">MEXICANA DE LUBRICXANTES </t>
  </si>
  <si>
    <t xml:space="preserve">TRASPASO ENTRE BANCOS </t>
  </si>
  <si>
    <t>PROYECTOS INMOBILIARIOS DE LA PENINSULA F 10575</t>
  </si>
  <si>
    <t>PROYECTOS INMOBILIARIOS DE LA PENINSULA F 10574</t>
  </si>
  <si>
    <t>NOMINA 30 ABR 23</t>
  </si>
  <si>
    <t>COMISION DEL PAGO CON TARJERTA</t>
  </si>
  <si>
    <t>IVA POR COMISION</t>
  </si>
  <si>
    <t>IVA C COMISION</t>
  </si>
  <si>
    <t>MEXICANA DE LUBRICANTES FAC VRS</t>
  </si>
  <si>
    <t>COBRO IVA AFILIACION</t>
  </si>
  <si>
    <t>COBRO POR TASA DE DESCUENTO</t>
  </si>
  <si>
    <t>PRESTAMO ENRIQUE ALMEIDA</t>
  </si>
  <si>
    <t>MEGASUR 201613 COM</t>
  </si>
  <si>
    <t>MEGASUR 201038 COM</t>
  </si>
  <si>
    <t>COMPRA MERCADO LIBRE</t>
  </si>
  <si>
    <t>DISPERSION NOMINA ANTONIO UC (PAGO LUZ CAMPECHE)</t>
  </si>
  <si>
    <t>DISPERSION NOMINA EDUARDO MARTIN (BONO FEBRERO AUTORIZADO)</t>
  </si>
  <si>
    <t>DISPERSION NOMINA ROGER VAZQUEZ (BONO FEBRERO AUTORIZADO)</t>
  </si>
  <si>
    <t>DISPERSION NOMINA JOAQUIN ESTRELLA (BONO UTILIDAD RETENIDO MZO)</t>
  </si>
  <si>
    <t>PAGO VIATICOS ANTONIO UC</t>
  </si>
  <si>
    <t>ANTICIPO DE VIATICOS ALBERTO VAZQUEZ</t>
  </si>
  <si>
    <t>ANTICIPO DE VIATICOS EDUARDO MARTIN</t>
  </si>
  <si>
    <t>DISPERSION DE NOMINA JAELY CABALLERO (REEMBOLSO GASTO CLUTCHS Y FRENOS MERIDA 2000)</t>
  </si>
  <si>
    <t>ANTICIPO DE VIATICOS ANTONIO UC</t>
  </si>
  <si>
    <t>PAGO DE NOMINA ANTONIO UC NAH (BONO VENTA MARZO AUTORIZADO)</t>
  </si>
  <si>
    <t>PRIMERO SEGUROS SA DE CV PAGO SEGURO BODEGAS MERIDA</t>
  </si>
  <si>
    <t>PRIMERO SEGUROS SA DE CV PAGO SEGURO BODEGA CAMPECHE</t>
  </si>
  <si>
    <t>prestamos</t>
  </si>
  <si>
    <t>MEGASUR 202814COM</t>
  </si>
  <si>
    <t>COMISION POR PAGO REFERENCIADO</t>
  </si>
  <si>
    <t>BONIFICACION AL 50% EQUIPO BOMBEO</t>
  </si>
  <si>
    <t>BONIFI</t>
  </si>
  <si>
    <t>CAJA 12 BOT 369 GR</t>
  </si>
  <si>
    <t>9395068 AKRON  AEROSOL AFLOJATODO</t>
  </si>
  <si>
    <t>9395068</t>
  </si>
  <si>
    <t>EX-EXHIBIDOR HEXAGONAL METALICO</t>
  </si>
  <si>
    <t>EX</t>
  </si>
  <si>
    <t>74960- Grasa Litio EP 0</t>
  </si>
  <si>
    <t>74960</t>
  </si>
  <si>
    <t>54401- MXL- HIDRAULICO MH-150 (ISO 32)</t>
  </si>
  <si>
    <t>54401</t>
  </si>
  <si>
    <t>54171- MXL- DEXRON II</t>
  </si>
  <si>
    <t>54171</t>
  </si>
  <si>
    <t>54152- MXL- NACIONAL TRANSMISIONES SAE 250</t>
  </si>
  <si>
    <t>54152</t>
  </si>
  <si>
    <t>33594- Industrial Gear 320*</t>
  </si>
  <si>
    <t>33594</t>
  </si>
  <si>
    <t>33491- Hydraulic L 46</t>
  </si>
  <si>
    <t>33491</t>
  </si>
  <si>
    <t>33490- Akron Hydraulic L 32</t>
  </si>
  <si>
    <t>33490</t>
  </si>
  <si>
    <t>311361- Akron Vektor S-Com P  ISO 46</t>
  </si>
  <si>
    <t>311361</t>
  </si>
  <si>
    <t>30455- MXL- Turbinas 900 (ISO 220)</t>
  </si>
  <si>
    <t>30455</t>
  </si>
  <si>
    <t>Utilidad por código de producto Concentrado
Del 01/05/2023 al 31/05/2023</t>
  </si>
  <si>
    <t>P601286 - FILTRO DE AIRE RADIAL</t>
  </si>
  <si>
    <t>P601286</t>
  </si>
  <si>
    <t>P569381 FILTRO HIDRAULICO</t>
  </si>
  <si>
    <t>P569381</t>
  </si>
  <si>
    <t>X011861 FILTRO DE AIRE</t>
  </si>
  <si>
    <t>X011861</t>
  </si>
  <si>
    <t>H001249 FILTRO DE AIRE PRE-CLEANER</t>
  </si>
  <si>
    <t>H001249</t>
  </si>
  <si>
    <t>P781470 FILTRO DE AIRE PRIMARIO</t>
  </si>
  <si>
    <t>P781470</t>
  </si>
  <si>
    <t>P781471 FILTRO DE AIRE ELEMNT</t>
  </si>
  <si>
    <t>P781471</t>
  </si>
  <si>
    <t>P164166 FILTRO HIDRÁULICO</t>
  </si>
  <si>
    <t>P164166</t>
  </si>
  <si>
    <t>P778984-FILTRO DE AIRE</t>
  </si>
  <si>
    <t>P778984</t>
  </si>
  <si>
    <t>P780298 FILTRO DE AIRE PANEL</t>
  </si>
  <si>
    <t>P780298</t>
  </si>
  <si>
    <t>P502022 FILTRO DE ACEITE</t>
  </si>
  <si>
    <t>P502022</t>
  </si>
  <si>
    <t>P555706 FILTRO DE COMBUSTIBLE</t>
  </si>
  <si>
    <t>P555706</t>
  </si>
  <si>
    <t>P782937-FILTRO DE AIRE PRIMARIO</t>
  </si>
  <si>
    <t>P782937</t>
  </si>
  <si>
    <t>P781176-FILTRO DE AIRE</t>
  </si>
  <si>
    <t>P781176</t>
  </si>
  <si>
    <t>P610489-FILTRO DE AIRE</t>
  </si>
  <si>
    <t>P610489</t>
  </si>
  <si>
    <t>P574055-FILTRO DE HIDRAULICO</t>
  </si>
  <si>
    <t>P574055</t>
  </si>
  <si>
    <t>P564748-ENSAMBLE DE TAZONES</t>
  </si>
  <si>
    <t>P564748</t>
  </si>
  <si>
    <t>P559803-FILTRO DE COMBUSTIBLE</t>
  </si>
  <si>
    <t>P559803</t>
  </si>
  <si>
    <t>P557382-FILTRO DE ACEITE</t>
  </si>
  <si>
    <t>P557382</t>
  </si>
  <si>
    <t>P555776-FILTRO DE COMBUSTIBLE</t>
  </si>
  <si>
    <t>P555776</t>
  </si>
  <si>
    <t>P554471-FILTRO DE COMBUSTIBLE</t>
  </si>
  <si>
    <t>P554471</t>
  </si>
  <si>
    <t>P552020-FILTRO SEPARADOR DE COMB.</t>
  </si>
  <si>
    <t>P551856-FILTRO SEPARADOR DE AGUA</t>
  </si>
  <si>
    <t>P551856</t>
  </si>
  <si>
    <t>P551757-FILTRO HIDRAULICO</t>
  </si>
  <si>
    <t>P551757</t>
  </si>
  <si>
    <t>P551428-FILTRO DE COMBUSTIBLE</t>
  </si>
  <si>
    <t>P551428</t>
  </si>
  <si>
    <t>P551310-FILTRO DE GASOLINA</t>
  </si>
  <si>
    <t>P551310</t>
  </si>
  <si>
    <t>P551017-FILTRO DE ACEITE</t>
  </si>
  <si>
    <t>P551017</t>
  </si>
  <si>
    <t>P550849-FILTRO SEPARADOR DE AGUA</t>
  </si>
  <si>
    <t>P550849</t>
  </si>
  <si>
    <t>P550737-FILTRO COMBUSTIBLE SEPARADOR</t>
  </si>
  <si>
    <t>P550737</t>
  </si>
  <si>
    <t>P550691-FILTRO SEPARADOR DE AGUA</t>
  </si>
  <si>
    <t>P550691</t>
  </si>
  <si>
    <t>P550528-FILTRO DE ACEITE</t>
  </si>
  <si>
    <t>P550528</t>
  </si>
  <si>
    <t>P550437-FILTRO DE COMBUSTIBLE</t>
  </si>
  <si>
    <t>P550437</t>
  </si>
  <si>
    <t>P549644-FILTRO AIRE</t>
  </si>
  <si>
    <t>P549644</t>
  </si>
  <si>
    <t>P543614-FILTRO DE AIRE ISUZU</t>
  </si>
  <si>
    <t>P543614</t>
  </si>
  <si>
    <t>P537405-FILTRO DE AIRE PRIMARIO</t>
  </si>
  <si>
    <t>P537405</t>
  </si>
  <si>
    <t>P532507-FILTRO DE AIRE PRIMARIO</t>
  </si>
  <si>
    <t>P532507</t>
  </si>
  <si>
    <t>P129472-AIR FILTER</t>
  </si>
  <si>
    <t>P129472</t>
  </si>
  <si>
    <t>LLANTA ROAD  RS9 265/70R17 115H</t>
  </si>
  <si>
    <t>26570R17 DOAD</t>
  </si>
  <si>
    <t>ACUMULADOR L-49-900 AGM</t>
  </si>
  <si>
    <t>L-49-900 AGM</t>
  </si>
  <si>
    <t>ACUMULADOR TIPO 127 DL 13P BCI 34/78</t>
  </si>
  <si>
    <t>127 DL</t>
  </si>
  <si>
    <t>LLANTA GREMAX 27X8.50R14</t>
  </si>
  <si>
    <t>10GRX0015</t>
  </si>
  <si>
    <t>GOOGLE TV 4K DOLBY VISION HISENSE 85" UHD</t>
  </si>
  <si>
    <t>TV 4K</t>
  </si>
  <si>
    <t>SOPORTE 42-90</t>
  </si>
  <si>
    <t>SOPORTE</t>
  </si>
  <si>
    <t>ACUMULADOR TIPO NS40 (-/+) 10P 12V</t>
  </si>
  <si>
    <t>NS40 BCI NS40</t>
  </si>
  <si>
    <t>7.00-15 TORNEL T1300 S/C 6C</t>
  </si>
  <si>
    <t>1232270015006MT130</t>
  </si>
  <si>
    <t>11R225 LAND LDA26 22.5 LINEAL N</t>
  </si>
  <si>
    <t>LAND26 11R225</t>
  </si>
  <si>
    <t>L4DLT-LTH ACUMULADOR L4LT 23 PLACAS</t>
  </si>
  <si>
    <t>L4DLT</t>
  </si>
  <si>
    <t>L35575-LTH ACUMULADOR L35-575 13 PLACAS</t>
  </si>
  <si>
    <t>L35575</t>
  </si>
  <si>
    <t>GRUPO4-ACUMULADOR USADO MEDIANO</t>
  </si>
  <si>
    <t>GRUPO4</t>
  </si>
  <si>
    <t>F.14898 - MIGUEL DEL CARMEN GARCIA JIMENEZ</t>
  </si>
  <si>
    <t>F.15007 - KENDY BENAJMIN</t>
  </si>
  <si>
    <t>F.47147,14313,14305 - ADMINISTRACION DE ESTACIONES DEL SURESTE</t>
  </si>
  <si>
    <t>F74146,47133,47145,14291,14292,14291,14297,14298,14299,14301,14304,1430614307,14309,14310,14311,14312,14320,14321,14327,14328,14329,14330,14331,14332,14333,14334,14335,14336,14337,14338,14339,14340,14341,14342,14351,14374,14377 - E.S.G.E.S.</t>
  </si>
  <si>
    <t>F.47144 - E.S.G.E.S.</t>
  </si>
  <si>
    <t>F.14314 - COMBUSTIBLES LUGO</t>
  </si>
  <si>
    <t>F.14837 - JUVENTINO GARCIA JIMENEZ</t>
  </si>
  <si>
    <t>F.14475 - NICOLAS ANTONIO POOT POOL</t>
  </si>
  <si>
    <t xml:space="preserve">F.14425 - AHMED JOSE BURAD MENDEZ </t>
  </si>
  <si>
    <t xml:space="preserve">F.14940 - MIGUEL ANGEL CHABLE KANTUN </t>
  </si>
  <si>
    <t xml:space="preserve">F.14138 - DAVID BANMAN WALL </t>
  </si>
  <si>
    <t xml:space="preserve">F.15004 - MOTO REFACCIONARIA ALFARO </t>
  </si>
  <si>
    <t xml:space="preserve">F.14695 - MARIA DEL ROSARIO CAHUN CEN </t>
  </si>
  <si>
    <t>F.14650 - ARACELY SARAI PINTO VARGAS</t>
  </si>
  <si>
    <t xml:space="preserve">F.15005 - GRUPO CONSTRUCTOR PATTERSON </t>
  </si>
  <si>
    <t>F.14639 - ZACARIAS CHAN ROSA ISELA</t>
  </si>
  <si>
    <t>F.14666,14702,14703,14704,14711,14725 - EDGAR GABRIEL FLORES GUTIERREZ</t>
  </si>
  <si>
    <t>F.49719 - URBANIZACION Y DESARROLLOS CARRETEROS</t>
  </si>
  <si>
    <t>F.49711 - URBANIZACION Y DESARROLLOS CARRETEROS</t>
  </si>
  <si>
    <t>F.14995,15000 - EFECTIVO</t>
  </si>
  <si>
    <t>F.14990 - MANUEL CENTENO GONZALEZ</t>
  </si>
  <si>
    <t>F.14661,14662 - ARACELY SARAI PINTO VARGAS</t>
  </si>
  <si>
    <t xml:space="preserve">F.14535 - DOROTEO ORLANDO BARRADAS FLORES </t>
  </si>
  <si>
    <t>F.14361 - COMISION NACIONAL FORESTAL (NO DIERON COMPROBANTE DE PAGO)</t>
  </si>
  <si>
    <t>F.14499 - KENDY BENJAMIN</t>
  </si>
  <si>
    <t>F.48530 - MAXIMO SILVA BOJORQUEZ</t>
  </si>
  <si>
    <t>F.14663 - ARACELY SARAI PINTO VARGAS</t>
  </si>
  <si>
    <t>F.15003 - SERVICIOS SUBACUATICOS Y MARINOS MR S.A. DE C.V.</t>
  </si>
  <si>
    <t xml:space="preserve">F.14984 - MARTHA COLLI CABAÑAS </t>
  </si>
  <si>
    <t>F.14709 - ASOCIADOS Y SUCESORES MOYCRUZ</t>
  </si>
  <si>
    <t xml:space="preserve">F.14685 - NILVIA MAY CANCHE </t>
  </si>
  <si>
    <t>F.14872 - JOSE ANTONIO ESTRELLA CHUC</t>
  </si>
  <si>
    <t>F.14915 - MANUEL CENTENO GONZALEZ</t>
  </si>
  <si>
    <t>F.14985 - GRUPO DE ESPECIALISTAS TERRACEROS</t>
  </si>
  <si>
    <t>F.14974 - MOTOSUMINISTROS</t>
  </si>
  <si>
    <t>F.46332-14286-14287 - ADMINISTRACION DE ESTACIONES DEL SURESTE</t>
  </si>
  <si>
    <t>F.14062,14109,14248,14289,14290,14294,14295,14296,14300,14302,14303,14315,14316,14317,14318 - E.S.G.E.S.</t>
  </si>
  <si>
    <t>F.14679 - AG E IRRIGACION</t>
  </si>
  <si>
    <t>F.14436,14637,14958,14897,14902,14699,14791,14647,14559,14832,14808,14903,14843,14670,14700,14863,14895,14866 - EFECTIVO</t>
  </si>
  <si>
    <t>F.14697,14905 - MAYRA ESTHER DE LA CRUZ REYES</t>
  </si>
  <si>
    <t>F.14708 - ASOCIADOS Y SUCESORES MOYCRUZ</t>
  </si>
  <si>
    <t>F.14686 - EL VALLE TEMPORAL</t>
  </si>
  <si>
    <t>F.14580 - PRODUCTORES DE LOS CHENES</t>
  </si>
  <si>
    <t xml:space="preserve">F.14924 - WILBERT GOODOY GARCIA </t>
  </si>
  <si>
    <t xml:space="preserve">F.14923 - JUAN PABLO FLORES SULUB </t>
  </si>
  <si>
    <t xml:space="preserve">F.14926 - WILLY MARTIN AVILA US </t>
  </si>
  <si>
    <t xml:space="preserve">F.14921 - CARLOS OLVERA ALEGRIA </t>
  </si>
  <si>
    <t>F.14831 - YECENIA LEDER BARAHONA</t>
  </si>
  <si>
    <t>F.14644 - ARACELY SARAI PINTO VARGAS</t>
  </si>
  <si>
    <t>F.14898,14899 - MIGUEL DEL CARMEN GARCIA JUAREZ</t>
  </si>
  <si>
    <t>F.14763,14842 - CERVANTES PRIETO CESAR FERNANDO</t>
  </si>
  <si>
    <t>F.14798,14797 - AGROSERVICIOS LA TRINIDAD</t>
  </si>
  <si>
    <t>F.14969 - JOSE MEDINA</t>
  </si>
  <si>
    <t>F.14832 - EDGAR GABRIEL FLORES GUTIERREZ</t>
  </si>
  <si>
    <t>F.14697 - MAYRA ESTHER DE LA CRUZ REYES</t>
  </si>
  <si>
    <t>F.14229,14230,14231,14232 - ADMINISTRACION DE ESTACIONES DEL SURESTE</t>
  </si>
  <si>
    <t>F.14130,14163,14166,14169,14186,14187,14233,14234,14242,14243,14244,14263 - E.S.G.E.S.</t>
  </si>
  <si>
    <t>F.14961 - REDES ELECTRICAS Y CONSTRUCCIONES GAIMO</t>
  </si>
  <si>
    <t>F.14949 - JOSE MEDINA</t>
  </si>
  <si>
    <t xml:space="preserve">F.14925 - GRACIELA CANUL CHAN </t>
  </si>
  <si>
    <t xml:space="preserve">F.14927 - CARLA PECH NEGRETE </t>
  </si>
  <si>
    <t>F.14937,14936 - EFECTIVO</t>
  </si>
  <si>
    <t>F.14901 - DERIVADOS DE MADERAS TROPICALES ALMORE S.A. DE C.V.</t>
  </si>
  <si>
    <t>F.14651 - ARACELY SARAI PINTO VARGAS</t>
  </si>
  <si>
    <t>F.14946 - GRUPO DE ESPECIALISTAS TERRACEROS</t>
  </si>
  <si>
    <t xml:space="preserve">F.14578 - EL VALLE DEL TEMPORAL </t>
  </si>
  <si>
    <t>F.14658 - NILVIA MAY CANCHE</t>
  </si>
  <si>
    <t xml:space="preserve">F.14869 - CEYDI NAYELI CAAMAL </t>
  </si>
  <si>
    <t xml:space="preserve">F.14870 - WILLY MARTIN AVILA US </t>
  </si>
  <si>
    <t xml:space="preserve">F.14868 - RAFAEL JIMENEZ ORDOÑEZ </t>
  </si>
  <si>
    <t xml:space="preserve">F.14881,14882 - MARTHA ALICIA HERRERA MENDEZ </t>
  </si>
  <si>
    <t xml:space="preserve">F.14640 - JOSE ANTONIO ESTRELLA CHUC </t>
  </si>
  <si>
    <t>F.14436,14726,14699,14556,14865,14559,14867,14519,14386,14844,14845,14818,14821 - EFECTIVO</t>
  </si>
  <si>
    <t>F.14947 - KENDY BENJAMIN</t>
  </si>
  <si>
    <t>F.14674 - AVALOS CRUZ NICOLAS</t>
  </si>
  <si>
    <t>F.14387,14697 - MAYRA ESTHER DE LA CRUZ REYES</t>
  </si>
  <si>
    <t>F.14916 - ALEJANDRO CAJUN BOLIVAR</t>
  </si>
  <si>
    <t>F.14652 - ARACELY SARAI PINTO VARGAS</t>
  </si>
  <si>
    <t>F.14892 - CONSTRUCCIONES OSPOVER</t>
  </si>
  <si>
    <t>F.14629 - EDGAR GABRIEL FLORES GUTIERREZ</t>
  </si>
  <si>
    <t>F.14877 - MANUEL CENTENO GONZALEZ</t>
  </si>
  <si>
    <t>F.14649 - AMANTINA UC PAREDES</t>
  </si>
  <si>
    <t>F.14864 - LIN FUHUA</t>
  </si>
  <si>
    <t>F.14873,14874 - EFECTIVO</t>
  </si>
  <si>
    <t>F.14561 - MIGUEL DEL CARMEN GARCIA JUAREZ</t>
  </si>
  <si>
    <t>F.14657 - CERVANTES PRIETO CESAR FERNANDO</t>
  </si>
  <si>
    <t>F.14802 - ADDA MARIA DZIB DZUL</t>
  </si>
  <si>
    <t>F.14801 - ADDA MARIA DZIB DZUL</t>
  </si>
  <si>
    <t>F.14705 - GRUPO PATA DE JAGUAR DE CALAKMUL S.A. DE C.V.</t>
  </si>
  <si>
    <t>F.14558 - EFRAIN JESUS ROSADO RAMIREZ</t>
  </si>
  <si>
    <t>F.14124,14125,14126,14127,14165,14168,14170,14188,14190,14206,14207,14216,14228,14235,14236 - E.S.G.E.S.</t>
  </si>
  <si>
    <t>F.14853 - KENDY BENJAMIN</t>
  </si>
  <si>
    <t>F.     JUAN ALFREDO REYES SONDA</t>
  </si>
  <si>
    <t>F.14854 - MANUEL CENTENO GONZALEZ</t>
  </si>
  <si>
    <t>F.14833 - DERIVADOS DE MADERAS TROPICALES ALMORE S.A. DE C.V.</t>
  </si>
  <si>
    <t>F.33224 - ACUMULADORES OMEGA</t>
  </si>
  <si>
    <t>F.    SALVADOR OROZCO TAPIA</t>
  </si>
  <si>
    <t>F.1957202,1957203,1957261,1957337,1957502,1957645,1958667,1958858,1959102 - DONALDSON</t>
  </si>
  <si>
    <t>F.14559,14726,14823,14753,14322,14638,14694,14561,14386 - EFECTIVO</t>
  </si>
  <si>
    <t>F.1927,1984 - LLANTRAC</t>
  </si>
  <si>
    <t>F.14586,14583,14687,14762 - AGROSERVICIOS LA TRINIDAD</t>
  </si>
  <si>
    <t>F.14849 - JOSE MEDINA</t>
  </si>
  <si>
    <t>DANIEL ALONSO HOIL PECH</t>
  </si>
  <si>
    <t>F.14582 - LAS PALMAS DE HOPELCHEN</t>
  </si>
  <si>
    <t xml:space="preserve">F.14799 - MARCELA JIMENEZ CANTUN </t>
  </si>
  <si>
    <t>F.9078602038,9078603086 - TBC DE MEXICO S.A. DE C.V.</t>
  </si>
  <si>
    <t xml:space="preserve">F.14730 - MIGUEL ANGEL CHABLE KANTUN </t>
  </si>
  <si>
    <t>F.1635,1689 - LLANTRAC</t>
  </si>
  <si>
    <t xml:space="preserve">F.14665 - CEYDI NAYELI CAAMAL </t>
  </si>
  <si>
    <t>F.1282 - SOLSINS S.A. DE C.V.</t>
  </si>
  <si>
    <t>F.14828 - TECNOLOGICO NACIONAL DE MEXICO</t>
  </si>
  <si>
    <t>F.1281 - SOLSINS S.A. DE C.V.</t>
  </si>
  <si>
    <t>F.14682 - ADDA MARIA DZIB DZUL</t>
  </si>
  <si>
    <t>F.35592 - GRUPO CAIMX S.A. DE C.V.</t>
  </si>
  <si>
    <t>F.14681 - ADDA MARIA DZIB DZUL</t>
  </si>
  <si>
    <t>F.176647,148270,148324 - DISTRIBUIDORA MAY DE OFIC S.A. DE C.V.</t>
  </si>
  <si>
    <t>F.14822 - REDES ELECTRICAS Y CONSTRUCCIONES GAIMO S.A. DE C.V.</t>
  </si>
  <si>
    <t>F.36072 - ENVASUR S.A. DE C.V.</t>
  </si>
  <si>
    <t xml:space="preserve">F.14820 - DESARROLLOS ELECTROMECANICOS PENINSULARES </t>
  </si>
  <si>
    <t>F.14562 - EDGAR GABRIEL FLORES GUTIERREZ</t>
  </si>
  <si>
    <t>F.10568 - SERVIDORA QUIM PG DEL STE S.A. DE C.V.</t>
  </si>
  <si>
    <t>F.14698,14701 - YECENIA LEDER BARAHONA</t>
  </si>
  <si>
    <t>F. 337198 - DEVOLUCION DE AGENCIAS MERCANTILES</t>
  </si>
  <si>
    <t>F.3188 - SISTEMAS INTEGRALES GO CONTROL</t>
  </si>
  <si>
    <t>F.14371 - PERES ROMERO MARGARITA DE LA LUZ</t>
  </si>
  <si>
    <t>F.14173 - ADMINISTRACION DE ESTACIONES DEL SURESTE</t>
  </si>
  <si>
    <t>F.1614 - LLANTRAC</t>
  </si>
  <si>
    <t>F.14063,14115,14116,141117,14118,14120,14164,14167,14172,17178,14179,14180,14181,14185,14189,14201,14202,14203,14204 - E.S.G.E.S.</t>
  </si>
  <si>
    <t>F.14370 - PEREZ ROMERO MARGARITA DE LA LUZ</t>
  </si>
  <si>
    <t>F.14171 - COMBUSTIBLE LUGO</t>
  </si>
  <si>
    <t>F.14812 - ALEJANDRO CAJUN BOLIVAR</t>
  </si>
  <si>
    <t>DAVID CUTZ CHAN</t>
  </si>
  <si>
    <t>F.14761,14813 - EFECTIVO</t>
  </si>
  <si>
    <t>NETNM CARGO POR PAGO DE NOMINA HSBCNE</t>
  </si>
  <si>
    <t>F.14576,14574,14571 - AGROSERVICIOS LA TRINIDAD</t>
  </si>
  <si>
    <t>DISPERSION DE NOMINA</t>
  </si>
  <si>
    <t xml:space="preserve">F.14509,14640 - JOSE ANTONIO ESTRELLA CHUC </t>
  </si>
  <si>
    <t>E.S.G.E.S.</t>
  </si>
  <si>
    <t>F.14323 - PRODUCTORES DE LOS CHENES</t>
  </si>
  <si>
    <t>F.VRS - MEXICANA DE LUBRICANTES</t>
  </si>
  <si>
    <t>F.14436,14699,14674,14647,14638,14386 - EFECTIVO</t>
  </si>
  <si>
    <t xml:space="preserve">F.1863 - LUISA CONTRERAS NERIA </t>
  </si>
  <si>
    <t>F.14581 - CERVANTES PRIETO CESAR FERNANDO</t>
  </si>
  <si>
    <t>PAGO AUTOMATICO DE TARJETA DE CRÉDITO</t>
  </si>
  <si>
    <t>F.14435 - KEREN DIAZ JUAREZ</t>
  </si>
  <si>
    <t>F.14498 - ANASTACIO SALAZAR HERNANDEZ</t>
  </si>
  <si>
    <t>F.1188394 - MEXICANA DE LUBRICANTES</t>
  </si>
  <si>
    <t>F.14780 - JOSE MEDINA</t>
  </si>
  <si>
    <t>F.1594 - LLANTRAC SAPI DE C.V.</t>
  </si>
  <si>
    <t>F.35443 - GRUPO CAIMX S.A. DE C.V.</t>
  </si>
  <si>
    <t>F.14524 - YECENIA LEDER BARAHONA</t>
  </si>
  <si>
    <t>F.14750,14751 - MANUEL CENTENO GONZALEZ</t>
  </si>
  <si>
    <t>F.795 - EDGAR POOT MAYOR</t>
  </si>
  <si>
    <t>ABONO NET CREDITO THE 4931661000182514</t>
  </si>
  <si>
    <t>F.27 - A   WILBERT ALBERTO CASTILLOS ARCOS</t>
  </si>
  <si>
    <t>F.141,142 - LLANTAS DE CAMPECHE S.A. DE C.V.</t>
  </si>
  <si>
    <t>F.14106,14639 - ROSA ISELA ZACARIAS CHAN</t>
  </si>
  <si>
    <t>PAGO RBB SIMPLE PM NEG 1 CRED 85253247</t>
  </si>
  <si>
    <t xml:space="preserve">F.14729 -MARIA DEL CARMEN MAY CHI </t>
  </si>
  <si>
    <t>F.47550 - JESUS VENTURA LEON COCOM</t>
  </si>
  <si>
    <t xml:space="preserve"> MAYO 2023</t>
  </si>
  <si>
    <t>51464-Custom CI-4 Plus M SAE 15w-40</t>
  </si>
  <si>
    <t>BONIF E.S Y PUB COMP</t>
  </si>
  <si>
    <t>F 206502 COM MEGASUR</t>
  </si>
  <si>
    <t>RAFAEL ANGEL CANTO VAZQUEZ PAGO PTU</t>
  </si>
  <si>
    <t>COMISION DEL PAGO CON TARJETA</t>
  </si>
  <si>
    <t>PAGO NOMINA QUINCENA 2</t>
  </si>
  <si>
    <t xml:space="preserve">DONALDSON SA </t>
  </si>
  <si>
    <t>F 86178 B ARTLUX SA DE CV</t>
  </si>
  <si>
    <t>TRANFERENCIA ENTRE BANCOS SANTANDER - BANREGIO</t>
  </si>
  <si>
    <t>F 1490319 HEWLETT PACKARD OPERAONS MEXICO</t>
  </si>
  <si>
    <t>F39 COMERCIALIZADORA DE COMBUSTIBLED DIRAC</t>
  </si>
  <si>
    <t>DISPERSION DE NOMINA (VIATICOS ELEAZAR ANTONIO UC NAH)</t>
  </si>
  <si>
    <t>DISPERSION DE NOMINA (VIATICOS DAVID QUINTAL)</t>
  </si>
  <si>
    <t>F 205485 MEGASUR</t>
  </si>
  <si>
    <t>F 10803 10804 PROYECTOS INMOBILIARIOS DE LA PENINSULA</t>
  </si>
  <si>
    <t>DEVOLUCION DE CHEQUE</t>
  </si>
  <si>
    <t>F 10120197 JAIME GINES AMAT DORANTES</t>
  </si>
  <si>
    <t>DISPERSION NOMINA (VIATICOS ELEAZAR ANTONIO UN NAH)</t>
  </si>
  <si>
    <t xml:space="preserve">F 204781 MEGASUR </t>
  </si>
  <si>
    <t>DISPERSION NOMINA (PAGO VIATICOS JOAQUIN ESTRELLA)</t>
  </si>
  <si>
    <t xml:space="preserve">F 10960 PROYECTOS INMOBILIARIOS DE YUCATAN </t>
  </si>
  <si>
    <t xml:space="preserve">DISPERSION NOMINA (VIATICOS EDUARDO MARTIN SOLIS) </t>
  </si>
  <si>
    <t>DISPERSION NOMINA QUINCENA 1</t>
  </si>
  <si>
    <t xml:space="preserve">F 204135 MEGASUR </t>
  </si>
  <si>
    <t>F 365292 PAGO SUA</t>
  </si>
  <si>
    <t>FAC 111004672448 SI VALE MEXICO</t>
  </si>
  <si>
    <t>CARGO INTERES CREDITO</t>
  </si>
  <si>
    <t>CARGO CAP CREDITO</t>
  </si>
  <si>
    <t>FLORICELI NAVARRETE (UNIFORMES)</t>
  </si>
  <si>
    <t>F 1168486 1168775 MEXICANA DE LUBRICANTES</t>
  </si>
  <si>
    <t>FF 77704 LINCOLN RODRIGO PALMA BARAHONA</t>
  </si>
  <si>
    <t>MEGASUR FAC 203523</t>
  </si>
  <si>
    <t>TASA DE DESCEUNTO CREDITO</t>
  </si>
  <si>
    <t xml:space="preserve">DEVOLUCION DE CHEQUE DEL CLIENTE MIGUEL ANGEL KUK CETINA </t>
  </si>
  <si>
    <t>TRASPASO ENTRE BANCOS SANTANDER - HSBC</t>
  </si>
  <si>
    <t>PAGO CERVERA SOTO</t>
  </si>
  <si>
    <t>TRANFERENCIA ENTRE BANCOS SANTANDER - BANORTE</t>
  </si>
  <si>
    <t xml:space="preserve"> HEWLETT PACKARD OPERATIONS MEXICO</t>
  </si>
  <si>
    <t>CUOTA AFILIACION</t>
  </si>
  <si>
    <t>DISPERSION NOMINA (ANTICIPO DE VIATICOS DAVID QUINTAL)</t>
  </si>
  <si>
    <t>DISPERSION NOMINA (JOAQUIN ESTRELLA KEB)</t>
  </si>
  <si>
    <t>MAYO 2023</t>
  </si>
  <si>
    <t>Del 1 al 31 de mayo de 2023</t>
  </si>
  <si>
    <t>CONTRATACIÓN DE 1 EDECAN EVENTOS ESTACIONES 21 Y 22 DE ABRIL DEL PRESENTE AÑO EN N.SUC. 326 - CHAMPOTON PARAISO</t>
  </si>
  <si>
    <t>CONTRATACIÓN DE 1 EDECAN EVENTOS ESTACIONES DE LOS DÍAS 28 Y 29 DE ABRIL DEL PRESENTE AÑO EN SUC. "CONTROL GAS KALA"</t>
  </si>
  <si>
    <t>BONIFICACION DEL 2% PARA GRUPO EL ROBLE</t>
  </si>
  <si>
    <t>transferencia MDL</t>
  </si>
  <si>
    <t>GASTOS EN EFECTIVO MAYO 2023</t>
  </si>
  <si>
    <t>Gas para montacarga</t>
  </si>
  <si>
    <t>aguas oxxo</t>
  </si>
  <si>
    <t>insumos limpieza</t>
  </si>
  <si>
    <t>paqueteria tres guerras</t>
  </si>
  <si>
    <t>prestamo de caja</t>
  </si>
  <si>
    <t>Ravel</t>
  </si>
  <si>
    <t>cambio de alineacion y balanceo tsuru</t>
  </si>
  <si>
    <t>Roger</t>
  </si>
  <si>
    <t>richard</t>
  </si>
  <si>
    <t>sueldo proporcional</t>
  </si>
  <si>
    <t>Isabel</t>
  </si>
  <si>
    <t>bono por viaje chetumal 9-10mayo</t>
  </si>
  <si>
    <t>samuel</t>
  </si>
  <si>
    <t>almuerzo oficina</t>
  </si>
  <si>
    <t>candado moto</t>
  </si>
  <si>
    <t>reembolso viaticos jose lopez</t>
  </si>
  <si>
    <t xml:space="preserve">reembolso fac 49588 </t>
  </si>
  <si>
    <t>pastel German</t>
  </si>
  <si>
    <t>mochila oficina</t>
  </si>
  <si>
    <t>duplicado e llaves oficina</t>
  </si>
  <si>
    <t>reparacion moto</t>
  </si>
  <si>
    <t>compra de filtro (camiones rafa)</t>
  </si>
  <si>
    <t>dif nom guillermo Romero</t>
  </si>
  <si>
    <t>guillermo romero</t>
  </si>
  <si>
    <t xml:space="preserve">Envio doc licitacion </t>
  </si>
  <si>
    <t>TASA DE DESCUENTO CREDITO</t>
  </si>
  <si>
    <t>DISPERSION NOMINA (ANTICIPO DE VIATICOS ELEAZAR ANTONIO UC NAH)</t>
  </si>
  <si>
    <t>DISPERSION NOMINA (VIATICOS DAVID QUINTAL PEREZ)</t>
  </si>
  <si>
    <t>DISPERSION NOMINA (PAGO VIATICOS JOAQUIN ESTRELLA KEB)</t>
  </si>
  <si>
    <t>IMSSS</t>
  </si>
  <si>
    <t>INFONAVIT</t>
  </si>
  <si>
    <t>F.337198 - AGENCIAS MERCANTILES S.A. DE C.V. (REBOTADO)</t>
  </si>
  <si>
    <t xml:space="preserve">F.337198 - AGENCIAS MERCANTILES S.A. DE C.V. </t>
  </si>
  <si>
    <t>F.732A - LUIS VELA</t>
  </si>
  <si>
    <t xml:space="preserve">dispersion nom hsbc ENRIQUE ALBERTO ALMEIDA KUMUL, JOSE MANUEL ALONZO SANTANA, ISRAEL DAMIAN ARELLANO CANO, JAELY DE LOS ANGELES CABALLERO PALOMO, SAMUEL ISRAEL INTERIAN GERONIMO, DALIA  ELENA KAUIL BAQUEDANO </t>
  </si>
  <si>
    <t>NETNM CARGO POR PAGO DE NOMINA HSBCNET DIF ISRAEL ARELLANO</t>
  </si>
  <si>
    <t>✓</t>
  </si>
  <si>
    <t>Del 01 al 31 Mayo de 2023</t>
  </si>
  <si>
    <t>NC - 0602515</t>
  </si>
  <si>
    <t>NC - 0602861</t>
  </si>
  <si>
    <t>NC - 0602868</t>
  </si>
  <si>
    <t>NC - 0603640</t>
  </si>
  <si>
    <t>NC - 0603653</t>
  </si>
  <si>
    <t>NC - 0603669</t>
  </si>
  <si>
    <t>NC - 0603728</t>
  </si>
  <si>
    <t>NC - 0604199</t>
  </si>
  <si>
    <t>NC - 0604227</t>
  </si>
  <si>
    <t>NC - 0604782</t>
  </si>
  <si>
    <t>NC - 0604783</t>
  </si>
  <si>
    <t>NC - 0604784</t>
  </si>
  <si>
    <t>NC - 0604855</t>
  </si>
  <si>
    <t>NC - 0606461</t>
  </si>
  <si>
    <t>NC - 0606737</t>
  </si>
  <si>
    <t>NC - 0607116</t>
  </si>
  <si>
    <t>NC - 0607167</t>
  </si>
  <si>
    <t>NC - 0607451</t>
  </si>
  <si>
    <t>NC - 0607453</t>
  </si>
  <si>
    <t>NC - 0607462</t>
  </si>
  <si>
    <t>NC - 0607461</t>
  </si>
  <si>
    <t>NC - 0607515</t>
  </si>
  <si>
    <t>NC - 0607683</t>
  </si>
  <si>
    <t>DESC. P.P. 4% FA-1188394</t>
  </si>
  <si>
    <t>Dev 14430. F-1011186633 (MERIDA)</t>
  </si>
  <si>
    <t>Dev 14402. F-1011180984 (MERIDA)</t>
  </si>
  <si>
    <t>5 días Akron Abril de 2023 (MERIDA)</t>
  </si>
  <si>
    <t>5 días Akron Abril de 2023 (CAMPECHE)</t>
  </si>
  <si>
    <t>5 días Akron complemento Marzo 2023 (CAMPECHE)</t>
  </si>
  <si>
    <t>Plataforma SPE Abril 23, Detalle, Mérida DET-2023-14695</t>
  </si>
  <si>
    <t>Plataforma SPE Abril 23, Industria, Mérida</t>
  </si>
  <si>
    <t>Plataforma SPE Abril 23 Detalle CMP DET-2023-14688</t>
  </si>
  <si>
    <t>Volumen incremental al objetivo para incentivo a la venta resultados Mayo 2023</t>
  </si>
  <si>
    <t>Convenios Abril 23, Mérida</t>
  </si>
  <si>
    <t>Dev 14457. F.1011192254 (CAMPECHE)</t>
  </si>
  <si>
    <t>Dev 14454. 3 pzas. CONTENEDORES MERIDA</t>
  </si>
  <si>
    <t>Dev 14446. F-1011190511 (MERIDA)</t>
  </si>
  <si>
    <t>Convenios Abril 23 Grupo GES Abril 2023</t>
  </si>
  <si>
    <t>Dev 14472. 1 pza CONTENEDOR MERIDA</t>
  </si>
  <si>
    <t>NC - 0601523</t>
  </si>
  <si>
    <t>NC - 0601527</t>
  </si>
  <si>
    <t>NC - 0601572</t>
  </si>
  <si>
    <t>NC - 0601670</t>
  </si>
  <si>
    <t>DESC. P.P. 4% FA-1186633</t>
  </si>
  <si>
    <t>DESC. P.P. 4% FACTS. FA-1189017 FA-1189020</t>
  </si>
  <si>
    <t>DESC. P.P. 4% FACTS. FA-1185492 FA-1185495 FA-1185779 FA-1185782</t>
  </si>
  <si>
    <t>DESC. P.P. 4% FACTS. FA-1185494 FA-1186634</t>
  </si>
  <si>
    <t>DAOSA SA DE CV</t>
  </si>
  <si>
    <t xml:space="preserve">BONIFICACION AL 50% EQUIPOS DE BOMBEO PARA MINIS 2000 </t>
  </si>
  <si>
    <t>3 EQUIPOS EQUIPO MOVIL DE SUMINISTRO UREA 220V SOBRE BIDON, PISTOLA DIGITAL CONTADORA</t>
  </si>
  <si>
    <t>Del 01 al 30 de junio de 2023</t>
  </si>
  <si>
    <t>NC - 0613213</t>
  </si>
  <si>
    <t>NC - 0612777</t>
  </si>
  <si>
    <t>NC - 0612779</t>
  </si>
  <si>
    <t>NC - 0612778</t>
  </si>
  <si>
    <t>NC - 0612780</t>
  </si>
  <si>
    <t>NC - 0612707</t>
  </si>
  <si>
    <t>NC - 0612734</t>
  </si>
  <si>
    <t>NC - 0612338</t>
  </si>
  <si>
    <t>NC - 0612339</t>
  </si>
  <si>
    <t>NC - 0612340</t>
  </si>
  <si>
    <t>NC - 0612465</t>
  </si>
  <si>
    <t>NC - 0612335</t>
  </si>
  <si>
    <t>NC - 0612328</t>
  </si>
  <si>
    <t>NC - 0612332</t>
  </si>
  <si>
    <t>NC - 0612078</t>
  </si>
  <si>
    <t>NC - 0612076</t>
  </si>
  <si>
    <t>NC - 0611632</t>
  </si>
  <si>
    <t>NC - 0611631</t>
  </si>
  <si>
    <t>NC - 0611607</t>
  </si>
  <si>
    <t>NC - 0611162</t>
  </si>
  <si>
    <t>NC - 0610779</t>
  </si>
  <si>
    <t>NC - 0610576</t>
  </si>
  <si>
    <t>NC - 0610271</t>
  </si>
  <si>
    <t>NC - 0609980</t>
  </si>
  <si>
    <t>NC - 0609470</t>
  </si>
  <si>
    <t>NC - 0609245</t>
  </si>
  <si>
    <t>NC - 0609258</t>
  </si>
  <si>
    <t>NC - 0608640</t>
  </si>
  <si>
    <t>NC - 0607812</t>
  </si>
  <si>
    <t>331471-OPTIMA PRESION CH-4 SAE 20W-50</t>
  </si>
  <si>
    <t>331471</t>
  </si>
  <si>
    <t>P550422- FILTRO DE ACEITE</t>
  </si>
  <si>
    <t>301468-CH-4 SUPER 50 SAE 20W-50 *C19</t>
  </si>
  <si>
    <t>301468</t>
  </si>
  <si>
    <t>481117 - DF-4 SAE 15W-40</t>
  </si>
  <si>
    <t>481117</t>
  </si>
  <si>
    <t>812194- Extra Fleet CF/CF-2 SAE 50</t>
  </si>
  <si>
    <t>812194</t>
  </si>
  <si>
    <t>30131- MXL- CH-4 SAE 15W40</t>
  </si>
  <si>
    <t>30131</t>
  </si>
  <si>
    <t>Utilidad por código de producto Concentrado
Del 01/06/2023 al 30/06/2023</t>
  </si>
  <si>
    <t>331471 OPTIMA PRESION CH-4 SAE 20W50</t>
  </si>
  <si>
    <t>ANALISIS DE ACEITE VISCOCIDAD-CONTENIDO DE AGUA REALIZADO CON PORTALAB</t>
  </si>
  <si>
    <t>ANALISIS</t>
  </si>
  <si>
    <t>301472 ACEITE CUBETA 19 LT-CH-4 SAE 20W50</t>
  </si>
  <si>
    <t>301472</t>
  </si>
  <si>
    <t>1523197- MXL DF SUPER SAE 50  *4G5</t>
  </si>
  <si>
    <t>1523197</t>
  </si>
  <si>
    <t>1144108 - AKRON RESISTANCE API SAE 25W50</t>
  </si>
  <si>
    <t>6402- MXL- HIDRAULICO MH-220 (ISO 46)</t>
  </si>
  <si>
    <t>6402</t>
  </si>
  <si>
    <t>33402- Akron Hidraulic ISO 46</t>
  </si>
  <si>
    <t>33402</t>
  </si>
  <si>
    <t>33154- MX- ENGRANES UNIVERSALES MP 85W/140 GL-5</t>
  </si>
  <si>
    <t>33154</t>
  </si>
  <si>
    <t xml:space="preserve">1058049- Anticongelante Long Life Max (50%)  </t>
  </si>
  <si>
    <t>1058049</t>
  </si>
  <si>
    <t>P765075 - FILTRO DE HYDRAULICO</t>
  </si>
  <si>
    <t>P765075</t>
  </si>
  <si>
    <t>G090226 FILTRO DE AIRE ASSY</t>
  </si>
  <si>
    <t>G090226</t>
  </si>
  <si>
    <t>P550086 - FILTRO DE ACEITE</t>
  </si>
  <si>
    <t>P550086</t>
  </si>
  <si>
    <t>P610903 - FILTRO DE AIRE PRIMARIO</t>
  </si>
  <si>
    <t>P610903</t>
  </si>
  <si>
    <t>P845570 - FILTRO DE AIRE RADIAL</t>
  </si>
  <si>
    <t>P845570</t>
  </si>
  <si>
    <t>P550252 - FILTRO DE HYDRAULICO SPNON</t>
  </si>
  <si>
    <t>P550252</t>
  </si>
  <si>
    <t>P526512 FILTRO DE AIRE PRIMARIO</t>
  </si>
  <si>
    <t>P526512</t>
  </si>
  <si>
    <t>P502536-FILTRO DE COMBUSTIBLE</t>
  </si>
  <si>
    <t>P502536</t>
  </si>
  <si>
    <t>P550800 - FILTRO GASOLINA SEPARADOR</t>
  </si>
  <si>
    <t>P550800</t>
  </si>
  <si>
    <t>P551848 - FILTRO SEP, AGUA GASOLI</t>
  </si>
  <si>
    <t>P551848</t>
  </si>
  <si>
    <t>P535770 FILTRO DE AIRE</t>
  </si>
  <si>
    <t>P535770</t>
  </si>
  <si>
    <t>P618643 FILTRO DE AIRE</t>
  </si>
  <si>
    <t>P618643</t>
  </si>
  <si>
    <t>P606483 FILTRO DE AIRE</t>
  </si>
  <si>
    <t>P606483</t>
  </si>
  <si>
    <t>P772579-FILTRO DE AIRE PRIMARIO</t>
  </si>
  <si>
    <t>P772579</t>
  </si>
  <si>
    <t>P558329-FILTRO DE ACEITE</t>
  </si>
  <si>
    <t>P558329</t>
  </si>
  <si>
    <t>P556745-FILTRO DE COMBUSTIBLE</t>
  </si>
  <si>
    <t>P556745</t>
  </si>
  <si>
    <t>P555095-FILTRO DE COMBUSTIBLE</t>
  </si>
  <si>
    <t>P555095</t>
  </si>
  <si>
    <t>P552461-FILTRO HIDRAULICO</t>
  </si>
  <si>
    <t>P552461</t>
  </si>
  <si>
    <t>P552096-FILTRO DE COMBUSTIBLE</t>
  </si>
  <si>
    <t>P552096</t>
  </si>
  <si>
    <t>P551381-FILTRO DE ACEITE</t>
  </si>
  <si>
    <t>P551381</t>
  </si>
  <si>
    <t>P551323-FILTRO HIDRAULICO</t>
  </si>
  <si>
    <t>P551323</t>
  </si>
  <si>
    <t>P551204-FILTRO HIDRAULICO</t>
  </si>
  <si>
    <t>P551204</t>
  </si>
  <si>
    <t>P551082-FILTRO DE COMBUSTIBLE</t>
  </si>
  <si>
    <t>P551082</t>
  </si>
  <si>
    <t>P551056-FILTRO DE COMBUSTIBLE</t>
  </si>
  <si>
    <t>P551056</t>
  </si>
  <si>
    <t>P550868-FILTRO DE COMBUSTIBLE</t>
  </si>
  <si>
    <t>P550868</t>
  </si>
  <si>
    <t>P550249-FILTRO COMBUSTIBLE</t>
  </si>
  <si>
    <t>P550249</t>
  </si>
  <si>
    <t>P546641-FILTRO DE AIRE PRIMARIO</t>
  </si>
  <si>
    <t>P546641</t>
  </si>
  <si>
    <t>P538456-FILTRO DE AIRE</t>
  </si>
  <si>
    <t>P538456</t>
  </si>
  <si>
    <t>P537716-FILTRO DE AIRE</t>
  </si>
  <si>
    <t>P537716</t>
  </si>
  <si>
    <t>P534096-FILTRO AIRE PRIMARIO</t>
  </si>
  <si>
    <t>P534096</t>
  </si>
  <si>
    <t>P533890-FILTRO SECUND INTERNATIONAL</t>
  </si>
  <si>
    <t>P533890</t>
  </si>
  <si>
    <t>P181063-FILTRO DE AIRE PRIMARIO</t>
  </si>
  <si>
    <t>P181063</t>
  </si>
  <si>
    <t>P181039-FILTRO DE AIRE</t>
  </si>
  <si>
    <t>P181039</t>
  </si>
  <si>
    <t>P181031-FILTRO AIRE</t>
  </si>
  <si>
    <t>P181031</t>
  </si>
  <si>
    <t>P174552-FILTRO HIDRAULICO</t>
  </si>
  <si>
    <t>P174552</t>
  </si>
  <si>
    <t>P165238-FILTRO HIDRAULICO</t>
  </si>
  <si>
    <t>P165238</t>
  </si>
  <si>
    <t>P114931-FILTRO DE AIRE</t>
  </si>
  <si>
    <t>P114931</t>
  </si>
  <si>
    <t>LLANTA ROAD RS906 175/70R13</t>
  </si>
  <si>
    <t>RS906 17570R13</t>
  </si>
  <si>
    <t>LLANTA 155/80R15 TORNEL AMERICA SELECTA 83S</t>
  </si>
  <si>
    <t>1355215815083SSEL0</t>
  </si>
  <si>
    <t>TORN-20515092VRELO P205/65R35 92V TONEL REAL</t>
  </si>
  <si>
    <t>205/65R15 92V</t>
  </si>
  <si>
    <t>TORNEL AMERICA CARGO 106/104P 8C</t>
  </si>
  <si>
    <t>1255219014106PCGO0</t>
  </si>
  <si>
    <t>3.00-18 TT 6 52P CHAOYANG H626</t>
  </si>
  <si>
    <t>11121700103</t>
  </si>
  <si>
    <t>ACUMULADOR TIPO 132 LM 15P 12V</t>
  </si>
  <si>
    <t>132 LM BCI 48</t>
  </si>
  <si>
    <t>175/70R13 TORNEL TURBO 82T</t>
  </si>
  <si>
    <t>1355217613082TTBO0</t>
  </si>
  <si>
    <t>CAMARAS CAMIONTA POWERKING 750R17 TR75A</t>
  </si>
  <si>
    <t>TT750R17CM</t>
  </si>
  <si>
    <t>RS608 11R225 ROADSH 22.5 TRACCION N</t>
  </si>
  <si>
    <t>RS608</t>
  </si>
  <si>
    <t>F.14475 - NICOLAS ANTONIO POOL POOT</t>
  </si>
  <si>
    <t>F.14989 - CERVANTES PRIETO CESAR FERNANDO</t>
  </si>
  <si>
    <t>F.15217 - PATRICIA URZAIZ SUAREZ</t>
  </si>
  <si>
    <t>F.14905 - MAYRA ESTHER DE LA CRUZ REYES</t>
  </si>
  <si>
    <t>F.15221 - SAUL GUILLERMO RAMIREZ GOMEZ</t>
  </si>
  <si>
    <t>F.15205 - GRUPO DE ESPECIALISTAS TERRACEROS</t>
  </si>
  <si>
    <t>F.14621,14740,14741,14742,14743 - ADMINISTRACION DE ESTACIONES DEL SURESTE</t>
  </si>
  <si>
    <t>F.14550,14569,14591,14592,14593,14622,14634,14636,14578,14707,14716,14717,14718,14732,14733,14734,14736,14737,14738,14739,14745,14746,14747,14747,14749,14757,14758,14767,14771,14781,14782 - E.S.G.E.S.</t>
  </si>
  <si>
    <t>F.15189 - DERIVADOS DE MADERAS TROPICALES ALMORE S.A. DE C.V.</t>
  </si>
  <si>
    <t>F.15006 - CONTROL GAS LOPEZ PORTILLO</t>
  </si>
  <si>
    <t>F.14992,14948,14938,14930,14862,15077,15091,15030,15034,14819,15143,14866,14898,15024 - EFECTIVO</t>
  </si>
  <si>
    <t xml:space="preserve">F.15019,15017 - AGROSERVICIOS LA TRINIDAD </t>
  </si>
  <si>
    <t xml:space="preserve">F.14848 - LAS PALMAS DE HOPELCHEN </t>
  </si>
  <si>
    <t xml:space="preserve">F.14872 - JOSE ANTONIO ESTRELLA CHUC </t>
  </si>
  <si>
    <t xml:space="preserve">F.14563 - JOSE VIDAL HUCHIN CAB </t>
  </si>
  <si>
    <t xml:space="preserve">F.15174 - MANUEL PECH US </t>
  </si>
  <si>
    <t xml:space="preserve">F.15180 - VICTOR ROSADO CORDOBA </t>
  </si>
  <si>
    <t xml:space="preserve">F.15179 - NORMA DEL ROCIO MORENO ROSADO </t>
  </si>
  <si>
    <t xml:space="preserve">F.15178 - CARLOS OLVERA ALEGRIA </t>
  </si>
  <si>
    <t xml:space="preserve">F.14800 - PETER KLASSEN HAMM </t>
  </si>
  <si>
    <t>F.15191 - SERVICIOS INDUSTRIALES Y MARINO DE TABASCO S.A. DE C.V.</t>
  </si>
  <si>
    <t>F.14893 - SERVICIOS Y SUMINISTROS INDUSTRIALES VIFAC</t>
  </si>
  <si>
    <t xml:space="preserve">F.15190 - INSTITUTO NACIONAL DE ANTROPOLOGIA E HISTORIA </t>
  </si>
  <si>
    <t>F.15184 - MANUEL CENTENO GONZALEZ</t>
  </si>
  <si>
    <t>F.14987 - CESAR FERNANDO CERVANTES PRIETO</t>
  </si>
  <si>
    <t>F.14967 - ASOCIADOS Y SUCESORES MOYCRUZ</t>
  </si>
  <si>
    <t>F.14819 ZACARIAS CHAN ROSA ISELA</t>
  </si>
  <si>
    <t xml:space="preserve">F.14957 - GUADALUPE FERNANDO URIBE SIERRA </t>
  </si>
  <si>
    <t>F.15028 - NICOLAS AVALOS CRUZ</t>
  </si>
  <si>
    <t>F.14939 - EFRAIN DE JESUS ROSADO RAMIREZ</t>
  </si>
  <si>
    <t>F.14633,14609,14614 - ADMINISTRACION DE ESTACIONES DEL SURESTE</t>
  </si>
  <si>
    <t>F.14549,14555,14655,14594,14600,14602,14603,14604,14606,14607,14615,14616,14617,14618,14623,14624,14625,14627,14630,14655,14656,14667,14668,14669,14671,14672,14715,14636 - E.S.G.E.S.</t>
  </si>
  <si>
    <t>F.14619 - COMBUSTIBLES LUGO</t>
  </si>
  <si>
    <t>F.15169 - LANDY VANESSA DEL SOCORRO HERRERA DOMINGUEZ</t>
  </si>
  <si>
    <t>F.15168 - CONSTRUCCIONES OSPOVER</t>
  </si>
  <si>
    <t>F.14928 -  MAURO JOSE LUGO RAMIREZ</t>
  </si>
  <si>
    <t>F.15166 - GRUPO DE ESPECIALISTAS TERRACEROS</t>
  </si>
  <si>
    <t>F.15156 - GRUPO DE ESPECIALISTAS TERRACEROS</t>
  </si>
  <si>
    <t>F.15165 - KENDY BENJAMIN</t>
  </si>
  <si>
    <t>F.14904 - LOPEZ MARTINEZ MARIA ALEJANDRA</t>
  </si>
  <si>
    <t>F.14805 - DANIEL HUMBERTO GARCIA UC</t>
  </si>
  <si>
    <t>F.14872,15162,15164 - EFECTIVO</t>
  </si>
  <si>
    <t>F.14846,15119 - YECENIA LEDER BARAHONA</t>
  </si>
  <si>
    <t>F.14920,15135 - SERVICIOS Y SUMINISTROS INDUSTRIALES VIFAC S.A. DE C.V.</t>
  </si>
  <si>
    <t>F.14965,14966 - ASOCIADOS Y SUCESORES MOYCRUZ</t>
  </si>
  <si>
    <t>F.14841 - LAS PALMAS DE HOPELCHEN</t>
  </si>
  <si>
    <t xml:space="preserve">F.14880 - GUADALUPE FERNANDO URIBE SIERRA </t>
  </si>
  <si>
    <t>F.15012,14994 - AGROSERVICIOS LA TRINIDAD</t>
  </si>
  <si>
    <t xml:space="preserve">F.15137 - MOTO REFACCIONARIA ALFARO </t>
  </si>
  <si>
    <t xml:space="preserve">F.15101 - MARIA DEL CARMEN MAY CHI </t>
  </si>
  <si>
    <t xml:space="preserve">F.14580,14839 - PRODUCTORES DE LOS CHENES </t>
  </si>
  <si>
    <t xml:space="preserve">F.14807 - GUADALUPE FERNANDO URIBE SIERRA </t>
  </si>
  <si>
    <t>F.14938,14930,14896,15030,15034,14918,14727,15023,14791,14795,14866,14898 - EFECTIVO</t>
  </si>
  <si>
    <t>F.15161 - MINERALES Y AGREGADOS DEL SURESTE S.A. DE C.V.</t>
  </si>
  <si>
    <t>F.14727 - DANIEL HERNANDEZ MONTALVO</t>
  </si>
  <si>
    <t>F.15098 - MANUEL CENTENO GONZALEZ</t>
  </si>
  <si>
    <t>F.14996 - TANIA DE JESUS MADRIGAL HERNANDEZ</t>
  </si>
  <si>
    <t>F.15097 - COMISION NACIONAL FORESTAL</t>
  </si>
  <si>
    <t>F.14935,14982,14991 - ARACELY SARAI PINTO VARGAS</t>
  </si>
  <si>
    <t>F.14962, 14963 - EDGAR GABRIEL FLORES GUTIERREZ</t>
  </si>
  <si>
    <t>F.14819 - ZACARIAS CHAN ROSA ISELA</t>
  </si>
  <si>
    <t>F.14754,14755, 14756 - EDGAR GABRIEL FLORES GUTIERREZ</t>
  </si>
  <si>
    <t>F.14803,14804 - DANIEL HUMBERTO GARCIA UC</t>
  </si>
  <si>
    <t>F.14894 - AMANTINA UC PAREDES</t>
  </si>
  <si>
    <t>F.15113 - MANUEL CENTENO GONZALEZ</t>
  </si>
  <si>
    <t>F.15136 - GRUPO DE ESPECIALISTAS TERRACEROS</t>
  </si>
  <si>
    <t xml:space="preserve">F.15104 - AGUSTIN RAMON VITE SANCHEZ </t>
  </si>
  <si>
    <t>F.14938,14930,14896,14795,14791,14837,15008,14931,15095,15094 - EFECTIVO</t>
  </si>
  <si>
    <t>IVA COM</t>
  </si>
  <si>
    <t>F.14945 - AVALOS CRUZ NICOLAS</t>
  </si>
  <si>
    <t>COM MEMBRESIA SERVICIOS SIN LIMITES</t>
  </si>
  <si>
    <t>F.14918 - SANTOS LIMA ADRIAN</t>
  </si>
  <si>
    <t>F.1190511 - MEXICANA DE LUBRICANTES</t>
  </si>
  <si>
    <t>F.15122,15123,15124,15125,15126,15127,15128,15129,15131,15132,15133,15134,15163,15158,15159,15160,15185,15186,15194 - E.S.G.E.S.</t>
  </si>
  <si>
    <t>F.1213968,1213991,1213949,1213969,1213983,1214017,1213986 - MEXICANA DE LUBRICANTES</t>
  </si>
  <si>
    <t>F.50318,50320,50321,50344,50383 - E.S.G.E.S.</t>
  </si>
  <si>
    <t>F.14618 - PEON DE REGIL VEGA Y ASOCIADOS SCP</t>
  </si>
  <si>
    <t>F.14879,14993,14810 - AGROSERVICIOS LA TRINIDAD</t>
  </si>
  <si>
    <t>F.801 - EDGAR IGNACIO POOT MAYOR</t>
  </si>
  <si>
    <t>F.36120 - GRUPO CAIMX S.A. DE C.V.</t>
  </si>
  <si>
    <t xml:space="preserve">F.14580 - PRODUCTORES DE LOS CHENES </t>
  </si>
  <si>
    <t>CARGO POR PAGO DE NOMINA- PRESTAMO ISRAEL ARELLANO</t>
  </si>
  <si>
    <t>F.14754 -  EDGAR GABRIEL FLORES GUTIERREZ</t>
  </si>
  <si>
    <t>F. 33263 - TRANSFERENCIA SOL X HSBC</t>
  </si>
  <si>
    <t>F.15016 - DISTRIBUIDORA LOS CHENES</t>
  </si>
  <si>
    <t>F. MTC 2294 2304 2312 2373    - LLANTRAC SAPI DE C.V.</t>
  </si>
  <si>
    <t>F.15026 - DISTRIBUIDORA LOS CHENES</t>
  </si>
  <si>
    <t>S/F - SALVADOR OROZCO TAPIA</t>
  </si>
  <si>
    <t>F.14871 - ARACELY SARAI PINTO VARGAS</t>
  </si>
  <si>
    <t>F.14701 - YECENIA LEDER BARAHONA</t>
  </si>
  <si>
    <t>DISPERSION PAGO DE NOMINA 30 JUN 23 (DANIEL HOIL)</t>
  </si>
  <si>
    <t>F.14838 - EFRAIN JESUS ROSADO RAMIREZ</t>
  </si>
  <si>
    <t>DISPERSION PAGO DE NOMINA 30 JUN 23</t>
  </si>
  <si>
    <t>F.14942 - ADDA MARIA DZIB DZUL</t>
  </si>
  <si>
    <t>F.1209791, 1209792,1209793,1210260,1210264,1210265,1210266,1210281,1210282,1210283,1210284,1210285,1210286,1210287,1210289,1210290,1210420,1210980 - MEXICANA DE LUBRICANTES</t>
  </si>
  <si>
    <t>F.14836 - TANIA DE JESUS MADRIGAL HERNANDEZ</t>
  </si>
  <si>
    <t>F.1976376 - KENWORTH DEL ESTE S.A. DE C.V.</t>
  </si>
  <si>
    <t>F.15109 - CONSTRUCCIONES OSPOVER</t>
  </si>
  <si>
    <t>F.   157    - CONSTRURIZANDO TUS IDEAS</t>
  </si>
  <si>
    <t>F.14760,14983 - HIELO SAN BARTOLO S.A. DE C.V.</t>
  </si>
  <si>
    <t>F. 014102CA163618 - REFACCIONARIA ANCONA</t>
  </si>
  <si>
    <t>F.14944 - ADDA MARIA DZIB DZUL</t>
  </si>
  <si>
    <t>F. 014102CA163619 - REFACCIONARIA ANCONA</t>
  </si>
  <si>
    <t>F.15100 - KENDY BENJAMIN</t>
  </si>
  <si>
    <t>F. 014102CA163498 - REFACCIONARIA ANCONA</t>
  </si>
  <si>
    <t>F.15045,15099 - EFECTIVO</t>
  </si>
  <si>
    <t>F. FACT VSR - MEXICANA DE LUBRICANTES</t>
  </si>
  <si>
    <t>F.14673 - ROGER ERIBERTO LOPEZ MAY</t>
  </si>
  <si>
    <t xml:space="preserve">F.14806 - GUADALUPE FERNANDO URIBE SIERRA </t>
  </si>
  <si>
    <t>F. F D2E8 - ARELY AGUIRRE GARMA</t>
  </si>
  <si>
    <t xml:space="preserve">F.14696 - GUADALUPE FERNANDO URIBE SIERRA </t>
  </si>
  <si>
    <t>F.33912,339606,339887,340303 - AGENCIAS COMERCIALES</t>
  </si>
  <si>
    <t>F. FV A 2300105 - RODICAR</t>
  </si>
  <si>
    <t>F.47134 - LUBRICANTES COSTA MAYA</t>
  </si>
  <si>
    <t>F. FSY - 8518 - TECNOVENTAS</t>
  </si>
  <si>
    <t>F.14422,14439 - ADMINISTRACION DE ESTACIONES DEL SURESTE</t>
  </si>
  <si>
    <t>F.1185493,1185496,1185781,1206172,1206171,1206352,1206199,1206204,1206198,1206207,1206201,1206206,1206351 - MEXICANA DE LUBRICANTES</t>
  </si>
  <si>
    <t>F.14352,14353,14375,14378,14379,14397,14403,14404,14405,14406,14419,14420,14421,14467,14468,14469,14471,14481,14484,47410,47603 - E.S.G.E.S.</t>
  </si>
  <si>
    <t>ANTICIPOS DE VIATICOS - DANIEL HOIL (DISPERSION NOMINA)</t>
  </si>
  <si>
    <t>F.15048 - ISAACK BUECKERT GUENTHER</t>
  </si>
  <si>
    <t>F.2149, 2182 - PEON DE REGIL VEGA Y ASOCIADOS SCP</t>
  </si>
  <si>
    <t>F.2149 2182 - LLANTRAC  SAPI DE C.V.</t>
  </si>
  <si>
    <t>F.14560,14584 - MARIA JOSEFINA LUGO PEREZ</t>
  </si>
  <si>
    <t>F. 547532  AUTOZONE DE MEXICOS S DE RL  DE C.V.</t>
  </si>
  <si>
    <t>F.14938,14559,14727,14639,14932,14933,14934,14837,14791,14819 - EFECTIVO</t>
  </si>
  <si>
    <t>F.1204406,1204408,1204409,1204410,1204658,1204660,1204661,1204662 - MEXICANA DE LUBRICANTES</t>
  </si>
  <si>
    <t>F.14830 - ANASTACIO SALAZAR HERNANDEZ</t>
  </si>
  <si>
    <t>F.853,853 - ALMED PRODUCTOS PLASTICOS S.A. DE C.V.</t>
  </si>
  <si>
    <t>F.15027,15049 - MANUEL CENTENO GONZALEZ</t>
  </si>
  <si>
    <t>F. 7E4D -ARELY SUSANA AGUIRRE GARMA</t>
  </si>
  <si>
    <t>F. E84 - JESUS ANTONIO AKE MALDONADO</t>
  </si>
  <si>
    <t xml:space="preserve">F.14847,14878 - EL VALLE DEL TEMPORAL </t>
  </si>
  <si>
    <t>F. E83 - JESUS ANTONIO AKE MALDONADO</t>
  </si>
  <si>
    <t xml:space="preserve">F.14840 - AGROSERVICIOS LA TRINIDAD </t>
  </si>
  <si>
    <t>DISPERSION NOMINA DIRAC HSBC 15 JUN 23</t>
  </si>
  <si>
    <t>F.14764 - EL VALLE TEMPORAL</t>
  </si>
  <si>
    <t>DISPERSION NOMINA DIRAC HSBC (DANIEL HOIL) 15 JUN 23</t>
  </si>
  <si>
    <t>F.14721 - CONTROL GAS KALA S.A. DE C.V.</t>
  </si>
  <si>
    <t>F.1963135,1963210,19663211,1963240,1963279,1963280,1963281,1963282,1963927,1964171 - DONALDSON S.A. DE C.V.</t>
  </si>
  <si>
    <t>F. 846 - ALMED PRODUCTOS PLASTICOS</t>
  </si>
  <si>
    <t>F. 46 - CONSTRURIZANDO TUS IDEAS</t>
  </si>
  <si>
    <t>F.14664 - ARACELY SARAI PINTO VARGAS</t>
  </si>
  <si>
    <t>F. 2.5 % S/N MYO - SECRETARIA DE ADM Y FINANZAS</t>
  </si>
  <si>
    <t>F.14648 - TANIA DE JESUS MADRIGAL HERNANDEZ</t>
  </si>
  <si>
    <t>F. 21581 - J - YVCE - TECNOLLANTAS</t>
  </si>
  <si>
    <t>F. 735 A - LUIS VELA CEN</t>
  </si>
  <si>
    <t xml:space="preserve">F.14426 - AHMED JOSE BURAD MENDEZ </t>
  </si>
  <si>
    <t>F. MTC 2020 2063 - LLANTRAC SAPI DE C.V.</t>
  </si>
  <si>
    <t>F.15002,15022,15009,15010,14998 - EFECTIVO</t>
  </si>
  <si>
    <t>F. PREPAGO - ESGES S.A. DE C.V. (MONEDERO)</t>
  </si>
  <si>
    <t>F.14779 - REPRESENTACIONES ALDO DE CAMPECHE S.A. DE C.V.</t>
  </si>
  <si>
    <t>F. FV - A -23 -00076 - RODICAR HIDRAULICA DE MEX</t>
  </si>
  <si>
    <t>F.14943 - ADDA MARIA DZIB DZUL</t>
  </si>
  <si>
    <t>F. DISPER NOM . - REEMBOLSO GTO BASE DE MOTOR ( ISRAEL ARELLANO)</t>
  </si>
  <si>
    <t>F.14907 - GRUPO PATA DE JAGUAR DE CALAKMUL S.A. DE C.V.</t>
  </si>
  <si>
    <t>F. D155 Y D 197 - LLANTAS DE CAMPECHE S.A. DE C.V.</t>
  </si>
  <si>
    <t>F.14722,15006 - CONTROL GAS LOPEZ PORTILLO</t>
  </si>
  <si>
    <t>F.21468 - TECNOLLANTAS</t>
  </si>
  <si>
    <t>F.15112 - GRUPO DE ESPECIALISTAS TERRACEROS</t>
  </si>
  <si>
    <t>F. PRESTAMO SOCIO - KARLA PAOLA ANDRES MARENTES</t>
  </si>
  <si>
    <t>F.14436,14930,14896,14791,14648,14559,14727,14726 - EFECTIVO</t>
  </si>
  <si>
    <t>F.85253247 - PAGO RBB SIMPLE PM NEG</t>
  </si>
  <si>
    <t>F.14941 - ADDA MARIA DZIB DZUL</t>
  </si>
  <si>
    <t>F. A 320 - VICTOR BARRANCO CEDEÑO</t>
  </si>
  <si>
    <t xml:space="preserve">  </t>
  </si>
  <si>
    <t xml:space="preserve"> JUNIO 2023</t>
  </si>
  <si>
    <t>F 50136 50137 50138 50152 IMPULSO ENERGETICO</t>
  </si>
  <si>
    <t>F 50749 AURORA CECILIA LOPEZ VARGUEZ</t>
  </si>
  <si>
    <t>F 50748 AURORA CECILIA LOPEZ VARGUEZ</t>
  </si>
  <si>
    <t>F 50450 50451 CAROLINA ALESSANDRA FLORES MARTINEZ</t>
  </si>
  <si>
    <t>F 49837 49838 49839 50496 FERNANDO AVILA AYALA</t>
  </si>
  <si>
    <t>F 49829 ARTURO PEREZ GONZALEZ</t>
  </si>
  <si>
    <t>F 50604 JOSE LUIS ESPADAS GONZALEZ</t>
  </si>
  <si>
    <t>F 50732 MAQUINARIA Y EQUIPOS RECREACIONALES DEL SURESTE</t>
  </si>
  <si>
    <t>F 50745 JOSE LUIS RENDON NOVELO</t>
  </si>
  <si>
    <t>TRANFERENCIA ENTRE BANCOS BANREGIO - SANTANDER</t>
  </si>
  <si>
    <t>F 49575 PROMOTORA MEXICANA DE VEHICULOS</t>
  </si>
  <si>
    <t>PAGO ERRONEO COMERCIALIZADORA DE COMBUSTIBLES DIRAC</t>
  </si>
  <si>
    <t>F 49684 VERONICA DEL ROSARIO HERNANDEZ NUÑEZ</t>
  </si>
  <si>
    <t xml:space="preserve">F 49893 PERFORACIONES PENINSULARES ESPCIALIZADAS </t>
  </si>
  <si>
    <t>F 50707 CRISTINA DEL ROSARIO MOO HUCHIM</t>
  </si>
  <si>
    <t>F 50314 CONSTRUCCIONES Y SERVICIOS CARRETEROS CAMPEHE MERIDA</t>
  </si>
  <si>
    <t>F 49821 IMPORTACIONES FERVORSA</t>
  </si>
  <si>
    <t>F 49680 MAYOREO CERAMICO DE LA PENINSULA</t>
  </si>
  <si>
    <t xml:space="preserve">F 50757 SERVITRANSPORTES ERAGON </t>
  </si>
  <si>
    <t>F 49750 50162 50163 50164 50399 COCOPESA DEL CARIBE</t>
  </si>
  <si>
    <t>F 49457 ANGEL FERNANDO PALMA CASTILLO</t>
  </si>
  <si>
    <t>F 49513 49514 49645 CARBURANTES Y LUBRICANTES DE PROGRESO</t>
  </si>
  <si>
    <t>F 50214 CARBURANTES Y LUBRICANTES DE PROGRESO</t>
  </si>
  <si>
    <t>F 49878 CARBURANTES Y LUBRICANTES DE PROGRESO</t>
  </si>
  <si>
    <t>F 50719 G H MAQUINARIA Y EQUIPO</t>
  </si>
  <si>
    <t>F 48751 PROYINGSA</t>
  </si>
  <si>
    <t>F 49345 TRITURADOS Y CONCRETOS TICOPO</t>
  </si>
  <si>
    <t>F 50729 DISTRIBUIDORA DE TUBOS Y ACEROS DEL SURESTE</t>
  </si>
  <si>
    <t>F 49326 JOSUE ABEL CAAMAL CHUIL</t>
  </si>
  <si>
    <t>F 49368 49653 49623 50004 50671 48866 48917 49356 48879 49352 49426 49716 49427 50537 50391 49132 49414 50663 49233 50617 50648 50616 50560 DEP EFECTIVO</t>
  </si>
  <si>
    <t>F 50725 ODISER EMPRESARIAL</t>
  </si>
  <si>
    <t>F 49347 BODEGA DE REAMTES MOTOS BOUTIQUE</t>
  </si>
  <si>
    <t>F 49622 49644 CANTERAS CREATIVAS</t>
  </si>
  <si>
    <t>F 49807 PODER FLUIDO</t>
  </si>
  <si>
    <t xml:space="preserve">F 50682 50683 49733 49872 DEP TARJETA </t>
  </si>
  <si>
    <t>F 49702 49746 49806 49904 49970 49974 50101 50225 TERRASUR</t>
  </si>
  <si>
    <t>F 50616 ERIK ALBERTO ESPADAS CERVANTES</t>
  </si>
  <si>
    <t>F 49114 JESUS VENTURA LEON COCOM</t>
  </si>
  <si>
    <t>F 49886 IMPORTACIONES FERVORSA</t>
  </si>
  <si>
    <t>F 49819 49835 IMPORTACIONES FERVIRSA</t>
  </si>
  <si>
    <t>F 48786 49460 49640 49673 49809 49836 49850 50037 50087 50103 AT &amp; A INTERNATIONAL</t>
  </si>
  <si>
    <t>F 50704 J L C DECORACIONES DE INTERIORES</t>
  </si>
  <si>
    <t>F 49626 49764 49887 49984 RAUL ROBERTO PECH FIGUEROA</t>
  </si>
  <si>
    <t>F 49579 49609 49890 50327 AUTOBUSES BRISAS</t>
  </si>
  <si>
    <t>F 50718 50719 G H MAQUIARIA Y EQUIPO</t>
  </si>
  <si>
    <t>F 49108 JOSE DANIEL UITZIL BALAM</t>
  </si>
  <si>
    <t>F 49734 49735 49736 49737 CHAGAL GONZALEZ</t>
  </si>
  <si>
    <t>F 50805 ANGELICA MARTINEZ BRAMBILIA</t>
  </si>
  <si>
    <t>F 50190 MARIA TERESA DE JESUS CARDENAS ORTIZ</t>
  </si>
  <si>
    <t>F 49698 GRUAS DEL SURESTE</t>
  </si>
  <si>
    <t>F 50687 ANGELICA MARTINEZ BRAMBILA</t>
  </si>
  <si>
    <t>F 50338 50339 50573 50575 COMERCIALIZADORA DE COMBUSTIBLES DIRAC</t>
  </si>
  <si>
    <t>F 50688 JUAN MANUEL PIÑA RAMIREZ</t>
  </si>
  <si>
    <t xml:space="preserve">F 49916 50032 MANUEL JESUS OXTE CABRERA </t>
  </si>
  <si>
    <t>F 50571 50556 50557 50527 50516 48467 50582 49414 50542 50540 50543 50536 50541 50581 50627 50615 50618 50619 50482 49481 50148 49283 49266 49285 49237 DEP EFECTIVO</t>
  </si>
  <si>
    <t>F 50674 ANGELICA MARTINEZ BRAMBILIA</t>
  </si>
  <si>
    <t>F 50512 JOSE LUIS ESPADAS GONZALEZ</t>
  </si>
  <si>
    <t>F 50669 MIGUEL ANGEL KUK CETINA</t>
  </si>
  <si>
    <t>F 49877 SERGIO BALDERAS OSORIO</t>
  </si>
  <si>
    <t xml:space="preserve">F 50628 50629 50629 DEP TARJETA </t>
  </si>
  <si>
    <t>F 49833 RODRIGO RAUL CARCAÑO MAY</t>
  </si>
  <si>
    <t>F 49288 MIGUEL ANGEL MENESES AYALA</t>
  </si>
  <si>
    <t>F 49323 REYES CONCEPCION KEB HEREDIA</t>
  </si>
  <si>
    <t>F 49597 JOSE ROBERTO DELGADO GALENO</t>
  </si>
  <si>
    <t>F 50349 50376 50379 PROMOTORA DE GASOLINERAS</t>
  </si>
  <si>
    <t>F 49595 MIGUEL ANGEL KUK CETINA</t>
  </si>
  <si>
    <t>F 49649 MIGUEL ANGEL KUK CETINA</t>
  </si>
  <si>
    <t>F 50655 50656 UBICACIONES Y DESARROLLOS CARRETEROS</t>
  </si>
  <si>
    <t>F 49610 MIGUEL ANGEL KUK CETINA</t>
  </si>
  <si>
    <t xml:space="preserve"> F 49677 49679  ARMANDO ANTONIO CONSTANTINO PINEDA</t>
  </si>
  <si>
    <t xml:space="preserve">F 49101 HUMBERTO CONDE PADILLA </t>
  </si>
  <si>
    <t>F 49789 SERGIO BUSTAMANTE SANCHEZ</t>
  </si>
  <si>
    <t>F 50273 HUMBERTO CONDE PADILLA</t>
  </si>
  <si>
    <t>F 50635 WILLIAMS ALEJANDRO CAMEJO GONGORA</t>
  </si>
  <si>
    <t>F 50636 WILLIASM ALEJANDRO CAMEJO GONGORA</t>
  </si>
  <si>
    <t xml:space="preserve">F 50502 JORGE EDUARDO CHAY TAMAYO </t>
  </si>
  <si>
    <t>F 50608 50609 WITON</t>
  </si>
  <si>
    <t>F 49744 49743 49641 49615 49616 49643 49615 PRODUCTOS DE CONCRETO PENINSULARES</t>
  </si>
  <si>
    <t>F 49870 FREDDY CHAGAL GONZALEZ</t>
  </si>
  <si>
    <t>F 49113 EISER JESUS BAEZA ARGAEZ</t>
  </si>
  <si>
    <t>F 49871 FREDDY CHAGAL GONZALEZ</t>
  </si>
  <si>
    <t>F 50606 50624 DEP TARJETA</t>
  </si>
  <si>
    <t>F 48438 CARLOS MARIO FALCON CARDENAS</t>
  </si>
  <si>
    <t xml:space="preserve">F 49159 LEMOM </t>
  </si>
  <si>
    <t>F 48808 49600 JOSE MANUEL MUKUL CASTILLO</t>
  </si>
  <si>
    <t>F 50309 50310 AURORA CECILIA LOPEZ VARGUEZ</t>
  </si>
  <si>
    <t>F 46384 47094 47095 47096 MATERIALES Y PREFABRICADOS DEL ORIENTE</t>
  </si>
  <si>
    <t>F 27110 MAQUINARIA KAMBUL</t>
  </si>
  <si>
    <t xml:space="preserve">F 45583 45807 45843 RAMON EMILIO ALCOCER SIERRA </t>
  </si>
  <si>
    <t>F 50546 ANGELICA MARTINEZ BRAMBILA</t>
  </si>
  <si>
    <t>F 49567 TRACTOTANUQES DEL SURESTE</t>
  </si>
  <si>
    <t>S/F DEPOSITO FREELEX PATRICIA SALAZAR TRACONIS</t>
  </si>
  <si>
    <t>F 49794 TRANSPORTES CORPA</t>
  </si>
  <si>
    <t>F 49795 TRANSPORTES CORPA</t>
  </si>
  <si>
    <t>F 50590 INGENIERIA INDUSTRIAL MAGE</t>
  </si>
  <si>
    <t>F 47584 RAYMUNDO ALFONSO JUMENEZ ALCOCER</t>
  </si>
  <si>
    <t>S/F COMBUSTIBLES PUERTO MORELOS (PAGO ERRONEO)</t>
  </si>
  <si>
    <t>F 49554 COMERCIALIZADORA GELOP</t>
  </si>
  <si>
    <t>F 49607 SERVICIO DOGRE</t>
  </si>
  <si>
    <t>F 50558 50580 50585 DEP TARJETA</t>
  </si>
  <si>
    <t>F 50410 MOTOSERVICIO A DOMICILIO</t>
  </si>
  <si>
    <t>F 50362 49894 50436 50507</t>
  </si>
  <si>
    <t>F 50427 ROMMEL RODRIGUEZ PAREDES</t>
  </si>
  <si>
    <t>F 50567 COMERCIALIZADORA DE COMBUSTIBLES DIRAC</t>
  </si>
  <si>
    <t>F 49804 ALEX FRANCISCO GIL YAH</t>
  </si>
  <si>
    <t>F 50598 TERRACERIAS Y CONDUCCION DE CONCRETO</t>
  </si>
  <si>
    <t>F 49700 49699 PERFORACIONES PENINSULARES ESPECIALIZADAS</t>
  </si>
  <si>
    <t>F 50280 PRETENSADOS MORELOS</t>
  </si>
  <si>
    <t>F 49676 49678 VERONICA DEL ROSARIO HERNANDEZ NUÑEZ</t>
  </si>
  <si>
    <t>F 49348 49425 49428 49430 49655 50561 JACOBO REMPEL MARTENS</t>
  </si>
  <si>
    <t>F 50589 INFRAESTRUCTURA Y SERVICIOS ESPECIALIZADOS COETO</t>
  </si>
  <si>
    <t>F 50594 SERVITRANSPORTES DEL SURESTE</t>
  </si>
  <si>
    <t>F 50139 TRIMMSA</t>
  </si>
  <si>
    <t>F 49156 JOSE MANUEL CORTAZAR LARA</t>
  </si>
  <si>
    <t>F 50405 50406 ROSENDO DE JESUS CEBALLOS CHAN</t>
  </si>
  <si>
    <t>F 50455 49439 50503 50470 50478 50479 50476 50469 50510 50424 50084 50065 50257 50426 50252 50274 50255 50425 50270 50269 50061 50415 49045 34107 50519 DEP EFECTIVO</t>
  </si>
  <si>
    <t>F 49177 CORPORACION LA COMPLETA</t>
  </si>
  <si>
    <t>F 49404 NURY DEL CARMEN PECH CAHUICH</t>
  </si>
  <si>
    <t>F 49314 ESTACIONES DE SERVICIO DEL MAYAB</t>
  </si>
  <si>
    <t>F 49570 PLAFONES Y ACABADOS DEL SURESTE</t>
  </si>
  <si>
    <t>F 50569 URBANIZACIONES Y DESARROLLOS CARRETEROS</t>
  </si>
  <si>
    <t>F 50568 URBANIZACIONES Y DESARROLLOS CARRETEROS</t>
  </si>
  <si>
    <t>F 50570 TECON CONCRETOS</t>
  </si>
  <si>
    <t>F 49647 49648 49659 49798 49801 MAQUINARIA Y SERVICIOS PROFESIONALES</t>
  </si>
  <si>
    <t>F 49467 49468 ELIAS MAY MAY</t>
  </si>
  <si>
    <t>F 50538 RODRIGO PAYAN FRIAS</t>
  </si>
  <si>
    <t>F 50523 REBA ENERGY SOLUTIONS</t>
  </si>
  <si>
    <t>F 49627 49747 49748 CONSTRUCTORA GRUPO TAPACHULA</t>
  </si>
  <si>
    <t>F 49338 JOSE LUIS RENDON NOVELO</t>
  </si>
  <si>
    <t>F 50544 FERNANDO AYORA GALERA</t>
  </si>
  <si>
    <t>F 49310 49398 49580 49667 49723 49920 MINIS 2000</t>
  </si>
  <si>
    <t>F 50533 VOLTA PROMOTORA ELECTRICA</t>
  </si>
  <si>
    <t>F 48882 IES CONCRETOS</t>
  </si>
  <si>
    <t>F 47206 47301 48120 49708 49709 50078 50079 50448 TRANSPORTE ENERGETICOS DIRAC</t>
  </si>
  <si>
    <t>F 49117 SEYDI MARIA DE JESUS NOH MOO</t>
  </si>
  <si>
    <t>F 50275 JOSE ALFREDO TINAL DZIB</t>
  </si>
  <si>
    <t>F 49576 MEXICANA DE LUBRICANTES</t>
  </si>
  <si>
    <t>F 50467 50351 49571 49414 50396 50068 49115 49116 50098 50437 50444 50442 50440 50446 50438 49921 50441 DEP EFECTIVO</t>
  </si>
  <si>
    <t>F 48957 JORGE ALBERTO TINAL DZIB</t>
  </si>
  <si>
    <t>F 48830 49661 MAXI CONSTRUCTORA HIDRAULICA Y MANTENIMIENTO INTEGRAL</t>
  </si>
  <si>
    <t>F 49480 FERNANDO JORGE SANSORES HERNANDEZ</t>
  </si>
  <si>
    <t>F 49364 MAXIMO SILVA BOJORQUEZ</t>
  </si>
  <si>
    <t>F 48887 48997 48998 49178 49311 49312 MAYA FLUIDS</t>
  </si>
  <si>
    <t>F 486757 48676 LUIS MARTIN DE JESUS ALONZO MORALES</t>
  </si>
  <si>
    <t>F 48689 MIGUEL BERNABE DUARTE SANCHEZ</t>
  </si>
  <si>
    <t xml:space="preserve">F 50215 JOSE LUIS ESPADAS GONZALEZ </t>
  </si>
  <si>
    <t>F 49559 ARTURO PEREZ GONZALEZ</t>
  </si>
  <si>
    <t>F 49065 ARTURO PEREZ GONZALEZ</t>
  </si>
  <si>
    <t>F 49360 FELIPE IDELFONSO CERVANTES SUASTE</t>
  </si>
  <si>
    <t>F 50515 50626 50726  EDEKSA</t>
  </si>
  <si>
    <t xml:space="preserve">F 50419 ABRAN FRIESEN LOEWEN </t>
  </si>
  <si>
    <t xml:space="preserve">F 50493 RODRIGO PAYAN FRIAS </t>
  </si>
  <si>
    <t>F 48938 FLOR MARIA PECH BACELIS</t>
  </si>
  <si>
    <t>F 50281 50359 50453 ANGELICA MARTINEZ BRAMBILIA</t>
  </si>
  <si>
    <t>F 49050 DISTRIBUIDORA GAABANA DE COMBUSTIBLES Y LUBRICANTES</t>
  </si>
  <si>
    <t>F 50511 AKALI MARINE</t>
  </si>
  <si>
    <t>F 50431 50432 40433 40535 CESAR ANTONIO CASTELLANOS CASTELLANOS</t>
  </si>
  <si>
    <t>F 49369 TUN HOIL GEOVANI LEONEL</t>
  </si>
  <si>
    <t>F 50408 DANTE JUAREZ MARTINEZ</t>
  </si>
  <si>
    <t>F 50073 50128 50707 CRISTINA DEL ROSARIO MOO HUCHIM</t>
  </si>
  <si>
    <t>F 49263ANGEL FERNANDO PALMA CASTILLO</t>
  </si>
  <si>
    <t>F 50407 48523 50144 50411 50413 50395 50393 50416 48523 48580 49133 49439 49305 49028 5003 48706 DEP EFECTIVO</t>
  </si>
  <si>
    <t>F 49201 GORETTI DE JESUS PERERA CORREA</t>
  </si>
  <si>
    <t>F 49100 TALLERES ALIBAL DEL SURESTE</t>
  </si>
  <si>
    <t>F 49200 2 GATOS CONSTRUCTORA</t>
  </si>
  <si>
    <t>F 49002 MATERIALES Y TRITURADOS TIZIMIN</t>
  </si>
  <si>
    <t>F50490 COMERCIALIZADORA DEL SURCO</t>
  </si>
  <si>
    <t>F 49830 SERGIO BALDERAS OSORIO</t>
  </si>
  <si>
    <t>F 49732 SERGIO BALDERAS OSORIO</t>
  </si>
  <si>
    <t>F 49706 SERGIO BALDERAS OSORIO</t>
  </si>
  <si>
    <t>F 49635 SERGIO BALDERAS OSORIO</t>
  </si>
  <si>
    <t>F 49066 CORPORATIVO GL CD INDUSTRIAL</t>
  </si>
  <si>
    <t>F 49322 SERGIO BALDERAS OSORIO</t>
  </si>
  <si>
    <t>F 50420 50449 50454 DEP TARJETA</t>
  </si>
  <si>
    <t>F 49231 VICENTE MARTI CHAN CUA</t>
  </si>
  <si>
    <t>F 50458 MAYABTUN CONSTRUCCIONES</t>
  </si>
  <si>
    <t>F  50461 MAYABTUN CONSTRUCCIONES</t>
  </si>
  <si>
    <t>F 49189 49246 49290 49551 ROMZA PAVIMENTACIONES</t>
  </si>
  <si>
    <t>F 50315 50316 50356 50357 49414 50323 50324 48902 50275 50251 50276 50272 50253 50277 50278 50279 50260 50271 50317 50335 50322 50360 50332 50331 50333 50334 47584 49110 50046 49471 49386 50363 DEP EFECTIVO</t>
  </si>
  <si>
    <t>F 50288 MAYABTUN</t>
  </si>
  <si>
    <t>F 48380 MIGUEL BERNABE DUARTE SANCHEZ</t>
  </si>
  <si>
    <t>F 48709 JORGE ANTONIO CHAVEZ GOMEZ</t>
  </si>
  <si>
    <t>F 49359 JOSE ABRAHAM MAY LOPEZ</t>
  </si>
  <si>
    <t>F 48869 49497 49483 PRODUCTOS DE CONCRETO PENINSULARES</t>
  </si>
  <si>
    <t>F 48721 FERNANDO AVILA AYALA</t>
  </si>
  <si>
    <t xml:space="preserve">F 48701 FERNANDO AVILA AYALA </t>
  </si>
  <si>
    <t>F 49749 49750 COCOPESA DEL CARIBE</t>
  </si>
  <si>
    <t>F 49009 PREFABRICADOS PRESUR</t>
  </si>
  <si>
    <t>F 50429 50727 GRUPO CONVERTIDORA DE PAPEL</t>
  </si>
  <si>
    <t>F 50365 50368 50385 50388 50389 DEP TARJETA</t>
  </si>
  <si>
    <t>F 49485 CARBURANTES DE YUCATAN</t>
  </si>
  <si>
    <t>F 50421 CONSTRUCCIONES Y MATERIALES RAMIREZ</t>
  </si>
  <si>
    <t>F 48593 DISTRIBUIDORA GARABANA DE COMBUSTIBLES Y LUBRICANTES</t>
  </si>
  <si>
    <t>F 49336 LUIS FERNANDO CANTO PENICHE</t>
  </si>
  <si>
    <t>F 48750 JOSE LUIS RIOS VENTURA</t>
  </si>
  <si>
    <t>F 49369 GEOVANI LEONEL TUN HOIL</t>
  </si>
  <si>
    <t>F 50386 TECON CONCRETOS</t>
  </si>
  <si>
    <t>F 50390 50390 50434 SPORT CITY PENINSULAR</t>
  </si>
  <si>
    <t>F 49499 MULTISERVICIOS PALYA DEL CARMEN</t>
  </si>
  <si>
    <t>F 49420 LORENA BEATRIZ DORANTES RODRIGUEZ</t>
  </si>
  <si>
    <t>F 49235 49236 ULISES SINUHE MEDINA SUAREZ</t>
  </si>
  <si>
    <t>F 50337 50358 DEP TARJETA</t>
  </si>
  <si>
    <t xml:space="preserve">F 49869 49911 OXTE CABRERA MANUEL JESUS </t>
  </si>
  <si>
    <t>F 49346 ARTURO PEREZ GONZALEZ</t>
  </si>
  <si>
    <t xml:space="preserve">F 49154 PROVEEDORA DEL PANADERO </t>
  </si>
  <si>
    <t>F 49526 TIENDAS DE AUTOSERVICIO FERRETEROS DE LA PENINSULA</t>
  </si>
  <si>
    <t>F 49190 TIENDAS DE AUTOSERVICIO FERRETEROS DE LA PENINSULA</t>
  </si>
  <si>
    <t>F 49098 TIENDAS DE AUTOSERVICIO FERRETEROS DE LA PENINSULA</t>
  </si>
  <si>
    <t>F 50354 INFRAESTRUCTURA Y SERVICIOS ESPECIALIZADOS COETO</t>
  </si>
  <si>
    <t>F 50034 49202 FROZAR</t>
  </si>
  <si>
    <t>F 48863 SONIA ADAD CRUZ</t>
  </si>
  <si>
    <t>F 49388 MYRNA MARIBEL VARGAS URBANO</t>
  </si>
  <si>
    <t>F 50330 MAQUINARIA Y EQUIPOS RECREACIONALES DEL SURESTE</t>
  </si>
  <si>
    <t>F 49917 TANIA YOLANDA HERRERA DIAZ</t>
  </si>
  <si>
    <t>F 49534 49535 49536 49537 49630 MAQUINARIA Y SERVICIOS PROFESIONALES</t>
  </si>
  <si>
    <t>F 49900 49901 49902 50092 50102 50104 COMERCIALIZADORA DE COMBUSTIBLES DIRAC</t>
  </si>
  <si>
    <t>F 50041 RICARDO AUGUSTO CARDENAS PINO</t>
  </si>
  <si>
    <t>F 50287 GEORGE SCHMITT</t>
  </si>
  <si>
    <t>F 50074 50130 MAGNO CAPITAL</t>
  </si>
  <si>
    <t>F 48679 CRISTIAN RENE HERRERA SANCEZ</t>
  </si>
  <si>
    <t>F 49208 MARIA ANTONIA PEÑA RUIZ</t>
  </si>
  <si>
    <t>F 50245 50246 50241 50243 50242 50001 48016 49157 49043 49052 48855 49320 48898 DEP EFECTIVO</t>
  </si>
  <si>
    <t>F 50227 CARLOS RENAN RICALDE VALDEZ</t>
  </si>
  <si>
    <t>F 47599 48151 48167 48659 TECON CONCRETOS</t>
  </si>
  <si>
    <t>F 49063 GAMAQ RENTA MAQUINARIA</t>
  </si>
  <si>
    <t>F 49824 JOSE LUIS ESPADAS GONZALEZ</t>
  </si>
  <si>
    <t>F 50303 GRUPO BEMUS</t>
  </si>
  <si>
    <t>F 48755 48996 48996 MAYA FLUIDS</t>
  </si>
  <si>
    <t>F 48641 ENVASES UNIVERSALES</t>
  </si>
  <si>
    <t>F 37932 49717 TIM DEL MAYAB</t>
  </si>
  <si>
    <t>F 48873 48985 49011 TRANSPORTACION CARRETERA</t>
  </si>
  <si>
    <t>F 49935 SERVICIO SAN NICOLAS</t>
  </si>
  <si>
    <t>F 50050 50049 50218 50217 50226 50176 50110 50240 49854 49956 50142 49760 50178 48918 49421 49427 48919 49363 48492 48493 49355 48864 49134 49015 49456 50219 DEP EFECTIVO</t>
  </si>
  <si>
    <t xml:space="preserve">F 496134 49614 CAMIONES Y AUTOBUSES PENINSULAR </t>
  </si>
  <si>
    <t>F 48397 48396 ESTACION DE SERVICIO TEMOZON NORTE</t>
  </si>
  <si>
    <t>F 49270 REYES BALTAZAR AZCORRA MAY</t>
  </si>
  <si>
    <t>F 48588 48589 48590 48591 48592 DISTRIBUIDORA GARABANA</t>
  </si>
  <si>
    <t>F 50116 NOE JESUS PECJ MUÑOZ</t>
  </si>
  <si>
    <t>F 49167 JOSE ROBERTO DELGADO GALENO</t>
  </si>
  <si>
    <t>F 48857 WILMER DOMINGO AVILEZ PRECIAT</t>
  </si>
  <si>
    <t xml:space="preserve">DEP SALVO BUEN COBRO </t>
  </si>
  <si>
    <t>F 46852 YARIM ANTINIO GUTIERREZ LOPEZ</t>
  </si>
  <si>
    <t>F 47770 YARIM ANTONIO GUTIERREZ LOPEZ</t>
  </si>
  <si>
    <t>F 49349 49350 49351 ARMANDO AGUIRRE BARRADAS</t>
  </si>
  <si>
    <t>F 50244 50250 DEP TARJETA</t>
  </si>
  <si>
    <t>F 49674 49675 VERONICA DEL ROSARIO HERNANDEZ NUÑEZ</t>
  </si>
  <si>
    <t>F 49646 YARIM ANTONIO GUTERRZ LOPEZ</t>
  </si>
  <si>
    <t>F 48974 YARIM ANTONIO GUTIERREZ LOPEZ</t>
  </si>
  <si>
    <t>F 48809 GRUPO CANTO PLUS</t>
  </si>
  <si>
    <t>F 50228 VICTOR MANUEL ZAPATA MUÑOZ</t>
  </si>
  <si>
    <t>F 48594 48595 49050 DISTRIBUIDORA GARABANA</t>
  </si>
  <si>
    <t>F 49508 SC PETROQUIMICA</t>
  </si>
  <si>
    <t xml:space="preserve">F 49505 RODCOM </t>
  </si>
  <si>
    <t>F 49504 RODCOM</t>
  </si>
  <si>
    <t>F 49503 RODCOM</t>
  </si>
  <si>
    <t>F 49507 SC PETROQUIMICA</t>
  </si>
  <si>
    <t xml:space="preserve">F 49506 SC PETROQUIMICA </t>
  </si>
  <si>
    <t>F 49501 PETROQUIMICA DE LA PENINSULA</t>
  </si>
  <si>
    <t>F 49509 CR PETROQUIMICA DE YUCATAN</t>
  </si>
  <si>
    <t>F 49510 CR PETROQUIMICA DE YUCATAN</t>
  </si>
  <si>
    <t>F 49502 PETROQUIMICA DE LA PENINSULA</t>
  </si>
  <si>
    <t>F 49265 RAMON FALLA GOMEZ</t>
  </si>
  <si>
    <t>F 50039 50042 50066 50067 50040 50083 48381 49033 49489 47584 49761 48704 48902 49571 48932 50125 50124 50122 50185 50071 50135 50110 50107 50065 48580 48426 48079 48678 48856 49026 49664 DEP EFECTIVO</t>
  </si>
  <si>
    <t>F 4881 EXPRESO PENINSULAR</t>
  </si>
  <si>
    <t>F 49574 MIGUEL ANGEL KUK CETINA</t>
  </si>
  <si>
    <t>F 49530 MIGUEL ANGEL KUK CETINA</t>
  </si>
  <si>
    <t xml:space="preserve">F 50153 ILIANA ECHAZARRETA </t>
  </si>
  <si>
    <t>F 48552 48563 JACOBO REMPEL MARTENS</t>
  </si>
  <si>
    <t>F 48246 CARBURANTES DE YUCATAN</t>
  </si>
  <si>
    <t>F 49070 CARBURANTES DE YUCATAN</t>
  </si>
  <si>
    <t>F 49069 CARBURANTES DE YUCATAN</t>
  </si>
  <si>
    <t>F 48811 49280 GDM REFACCIONES</t>
  </si>
  <si>
    <t>F 49321 SERGIO BALDERAS OSORIO</t>
  </si>
  <si>
    <t>F 49099 JOSE MANUEL RAMIREZ ARCEO</t>
  </si>
  <si>
    <t>F 49991 SCHAFFIT MOISES FAISAL MONTALVO</t>
  </si>
  <si>
    <t>F 49076 CARBURANTES DE YUCATAN</t>
  </si>
  <si>
    <t>F 48251 CARBURANTES DE YUCATAN</t>
  </si>
  <si>
    <t xml:space="preserve">F 49071 CARBURANTES DE YUCATAN </t>
  </si>
  <si>
    <t>F 48250 CARBURANTES DE YUCATAN</t>
  </si>
  <si>
    <t>F 50150 49823 CASA LOPEZ</t>
  </si>
  <si>
    <t>F 50230 SERVICIO SAN JOSE KUCHE</t>
  </si>
  <si>
    <t>F 50231 SERVICIO SAN JOSE KUCHE</t>
  </si>
  <si>
    <t>F 50232 SERVICIO SAN JOSE KUCHE</t>
  </si>
  <si>
    <t>F 50233 SERVICIO SAN JOSE KUCHE</t>
  </si>
  <si>
    <t>F 50236 SERVICIO SAN JOSE KUCHE</t>
  </si>
  <si>
    <t>F 50234 SERVICIO SAN JOSE KUCHE</t>
  </si>
  <si>
    <t>F 50235 SERVICIO SAN JOSE KUCHE</t>
  </si>
  <si>
    <t>F 49053 49086 49017 49010 49102 49306 PRODUCTOS DE CONCRETO PENINSULARES</t>
  </si>
  <si>
    <t>F 49091 49090 49092 49093 CONCRETERA DEL SURESTE</t>
  </si>
  <si>
    <t xml:space="preserve">F 49155 RAMON EUDALDO CORTAZAR LARA </t>
  </si>
  <si>
    <t>F 48282 48685 48968 JOSE MANUEL CORTAZAR LARA</t>
  </si>
  <si>
    <t>F 48927 FERVORSA</t>
  </si>
  <si>
    <t>F 48918 MAGDALENO DZUL CAN</t>
  </si>
  <si>
    <t>F 48918 49421 49427 48919 49363 48492 48493 49355 48864 DEP EFECTIVO</t>
  </si>
  <si>
    <t>F 49111 LUZ MARI SAURI SANSORES</t>
  </si>
  <si>
    <t>F 49187 GRUPO SILCA PENINSULAR</t>
  </si>
  <si>
    <t>F 50060 JOSE ABRAHAM MAGAÑA PINZON</t>
  </si>
  <si>
    <t>F 48629 PROVEEDORA DEL PANADERO</t>
  </si>
  <si>
    <t>F 46440 48457 48554 48573 48584 48612 49062 49179 48786 AT &amp;A INTERNATIONAL</t>
  </si>
  <si>
    <t xml:space="preserve">F 50147 EMPAQUES MAYAN </t>
  </si>
  <si>
    <t>F 49242 49243 49244 49247 PERFORACIONES PENINSULARES ESPECIALIZADAS</t>
  </si>
  <si>
    <t>F 49989 DISTRIBUIDORA GARABANA DE COMBUSTIBLES Y LUBRICANTES</t>
  </si>
  <si>
    <t>F 50156 ELEMENTOS Y ESTRUCTURAS METALICAS</t>
  </si>
  <si>
    <t>F 50109 ASFALTERA DE LA PENINSULA</t>
  </si>
  <si>
    <t>F 49013 49231 VICENTE MARTIN CHAN CUA</t>
  </si>
  <si>
    <t>F 49067 49169 49170 49717 49307 MAQUINARIA Y SERVICIOS PROFESIONALES</t>
  </si>
  <si>
    <t>F 50126 DISRIBUIDORA DE MAQUINARIA DEL SUR</t>
  </si>
  <si>
    <t>F 50121 INGENIERIA ELECTRICA PENINSULAR</t>
  </si>
  <si>
    <t>F 50115 INFRAESTRUCTURA Y SERVICIOS ESPECIALIZADOS COETO</t>
  </si>
  <si>
    <t>F 50093 RODRIGO PAYAN FRIAS</t>
  </si>
  <si>
    <t>F 49289 SELMER FERNANDO PINO FALLA</t>
  </si>
  <si>
    <t>F 50056 LUIS FERNANDO CANTO PENICHE</t>
  </si>
  <si>
    <t>F 49047 49048 DISTRIBUIDORA GARABANA</t>
  </si>
  <si>
    <t>F 49064 MIGUEL ANGEL KUK CETINA</t>
  </si>
  <si>
    <t>F 49995 49992 49998 49997 50000 50006 49993 50030 50007 50002 48780 48580 48898 49918 49975 49131 50057 DEP EFECTIVO</t>
  </si>
  <si>
    <t xml:space="preserve">F 48631 COMBUSTIBLES Y LUBRICANTES 86 SUR </t>
  </si>
  <si>
    <t>F 48304 COMBUSTIBLES Y LUBRICANTES MONTEJO</t>
  </si>
  <si>
    <t>F 48306 COMBUSTIBLES Y LUBRICANTES DE MERIDA</t>
  </si>
  <si>
    <t>F 47956 ESTACION DE SERVICIO TEMOZON NORTE</t>
  </si>
  <si>
    <t>REEMBOLSO POR TRANSFERENCIA ERRONEA (COMERCIALIZADORA DE COMBUSTIBLES DIRAC)</t>
  </si>
  <si>
    <t>F 47896 COMBUSTIBLES Y LUBRICANTES CINCO COLONIAS</t>
  </si>
  <si>
    <t>DISPERSION NOMINA (COMISIONES ALBERTO VAZQUEZ PEREZ)</t>
  </si>
  <si>
    <t>F 47547 COMBUSTIBLES Y LUBRICANTES 86 SUR</t>
  </si>
  <si>
    <t>F 49895 OPERADORA POLLO BRUJO</t>
  </si>
  <si>
    <t xml:space="preserve">F 209525 COM MEGASUR </t>
  </si>
  <si>
    <t>F 48912 CAMIONES Y AUTOBUSES PENINSULAR</t>
  </si>
  <si>
    <t>F 11040 11039 PROYECTOS INMOBILIARIOS DE LA PENINSULA</t>
  </si>
  <si>
    <t>F 50085 ANGEL LEONEL GONZALEZ</t>
  </si>
  <si>
    <t>F 49995 49996 NIGER IRAN COUOH CANCHE</t>
  </si>
  <si>
    <t>F 46383 MATERIALES Y PREFACTURADOS DE ORIENTE</t>
  </si>
  <si>
    <t>F 50081 RODRIGO PAYAN FRIAS</t>
  </si>
  <si>
    <t>F 49820 49897  CAPITAL</t>
  </si>
  <si>
    <t>F 48715 KEB HEREDIA REYES</t>
  </si>
  <si>
    <t>COMISION POR DEPOSITO REFENCIADO</t>
  </si>
  <si>
    <t>F 49907 JORGE EDUARDO CHAY TAMAYO</t>
  </si>
  <si>
    <t>29-0623</t>
  </si>
  <si>
    <t>F 48496 CAAMAL VAZQUEZ GREGORIO</t>
  </si>
  <si>
    <t>F 48730 EDUARDO MANUEL ENCALADA MONTALVO</t>
  </si>
  <si>
    <t>F 49751 TRANSPORTES ESPECIALIZADOS BAU</t>
  </si>
  <si>
    <t>F 49479 49606 49638 49639 49740 49832 49865 49866 KYPCON INGENIEROS CIVILES</t>
  </si>
  <si>
    <t>F 49168 TANIA MELISSA PACHECO MARTINEZ</t>
  </si>
  <si>
    <t>F 48970 TANIA MELISSA PACHECO MARTINEZ</t>
  </si>
  <si>
    <t>2706-23</t>
  </si>
  <si>
    <t>F 48205 PREFABRICADOS PRESUR</t>
  </si>
  <si>
    <t>TRSNFERENCIA ENTRE BANCOS SANTANDER - HSBC</t>
  </si>
  <si>
    <t>27-0623</t>
  </si>
  <si>
    <t xml:space="preserve">F 48069 DISTRIBUIDORA GARABANA </t>
  </si>
  <si>
    <t>IMPUESTOS FEDERALES MAYO</t>
  </si>
  <si>
    <t>F 50064 50464 SERVITRANSPORTES ERAGON</t>
  </si>
  <si>
    <t>F 50072 50468 SERVITRANSPORTES DEL SURESTE</t>
  </si>
  <si>
    <t>F 50063 DISTRIBUIDORA DE TUBOS Y ACEROS DEL SURESTE</t>
  </si>
  <si>
    <t xml:space="preserve">F 49977 49770 49957 49666 49969 49950 49944 49414 48716 48854 49923 49925 49922 49924 49943 48696 48694 49115 DEP EFECTIVO </t>
  </si>
  <si>
    <t>F 49596 MARIA TERESA DE JESUS CARDENAS ORTIZ</t>
  </si>
  <si>
    <t xml:space="preserve">F 48832 JR ENVASES Y PLASTICOS </t>
  </si>
  <si>
    <t>F 49591 T &amp; E</t>
  </si>
  <si>
    <t>F 47875 SUN LIFT</t>
  </si>
  <si>
    <t>F 48608 TA 2000</t>
  </si>
  <si>
    <t>F 49959 FERRETERIA EL PORTEÑO</t>
  </si>
  <si>
    <t>DISPERSION NOMINA (ANTICIPO DE VIATICOS ANTONIO UC NAH)</t>
  </si>
  <si>
    <t>F 49960 FERRERTERIA EL PORTEÑO</t>
  </si>
  <si>
    <t>F 47998 MAYARLIN PABLO PABLO</t>
  </si>
  <si>
    <t>F 50027 MRT IMPORTADORA DE MAQUINARIA</t>
  </si>
  <si>
    <t>F 208174 COM MEGASUR</t>
  </si>
  <si>
    <t>F 49127 ALMACEN DE GRANOS DE LA PENINSULA</t>
  </si>
  <si>
    <t>F 50028 50029 FRATEK INGENIERIA</t>
  </si>
  <si>
    <t>F 48484 ANGEL ALEXIS LARA MENA</t>
  </si>
  <si>
    <t>F 48981 JOSE ROBERTO DELGADO GALENO</t>
  </si>
  <si>
    <t>F 48942 REFACCIONES PENINSULA</t>
  </si>
  <si>
    <t>RAFAEL ANGEL CANTO (PRESTAMO SOCIO)</t>
  </si>
  <si>
    <t>F 48859 FERVORSA</t>
  </si>
  <si>
    <t>F 48829 MAXICONSTRUCTORA HIDRAULICA Y MANTENIMIENTO INTEGRAL</t>
  </si>
  <si>
    <t>F 49936 49930 49927 49928 49933 49954 49846 49849 49847 49848 49845 49779 49912 48688 48902 48415 49016 DEP EFECTIVO</t>
  </si>
  <si>
    <t>PAGO IMPUESTOS FEDERALES MARZO</t>
  </si>
  <si>
    <t>F 49980 MAQUINARIA Y EQUIPOS RECREACIONALES DEL SURESTE</t>
  </si>
  <si>
    <t>F 50028 FRATEK INGENIERIA</t>
  </si>
  <si>
    <t>F 49972 VERTICAL CITY LIFT</t>
  </si>
  <si>
    <t>PAGO IMPUESTOS FEDERALES FEBRERO</t>
  </si>
  <si>
    <t>F 49953 49958 PAGO TPV</t>
  </si>
  <si>
    <t>F 48799 JOSE CONCEPCION BAAS SANTOS</t>
  </si>
  <si>
    <t>F 49955 REFASO, REFACCIONES Y ACCESORIOS SOSA</t>
  </si>
  <si>
    <t>F 49665 ARGAEZ BAEZA LUIS ANTONIO</t>
  </si>
  <si>
    <t>F 50401 CARPIS</t>
  </si>
  <si>
    <t>F 49657 49656 PROMOTORA DE GASOLINERAS</t>
  </si>
  <si>
    <t>DISPERSION NOMINA (PAGO VIATICOS JAELY CABALLERO)</t>
  </si>
  <si>
    <t>F 49546 PECH MORENO MARIA</t>
  </si>
  <si>
    <t>F 49853 49914 J ROSADO DISTRIBUCIONES</t>
  </si>
  <si>
    <t>F 48783 HERMENEGILDO SANTIAGO NAH</t>
  </si>
  <si>
    <t>DISPERSION NOMINA (PAGO VIATICOS ELEAZA ANTONIO UC)</t>
  </si>
  <si>
    <t>F 49753 AUTOSERVICIO YUCATAN</t>
  </si>
  <si>
    <t xml:space="preserve">DEV DEL CHEQUE </t>
  </si>
  <si>
    <t>F 49546 49216 49857 49859 49864 49780 49778 49181 49782 49783 49785 49784 48965 48705 49112 48703 48524 48523 49896 48627 48400 49913 DEP EFECTIVO</t>
  </si>
  <si>
    <t>F 48975 MONICA GUADALUPE UICAB VIZCARRA</t>
  </si>
  <si>
    <t>F 49952 ARTEX MERCANTIL</t>
  </si>
  <si>
    <t xml:space="preserve">F 2571 REFACCIONARIA OLEODINAMICA </t>
  </si>
  <si>
    <t xml:space="preserve">F 49005 49006 49007 MAQUINARIA Y SERVICIOS PROFESIONALES </t>
  </si>
  <si>
    <t>F 11198 PROYECTOS INMOVILIARIOS DE LA PENINSULA</t>
  </si>
  <si>
    <t>F 48960 48976 49055 CONCRETERA DEL SURESTE</t>
  </si>
  <si>
    <t>F 207559 MEGASUR</t>
  </si>
  <si>
    <t>F 49097 49008 PRODUCTOS DE CONCRETO PENINSULARES</t>
  </si>
  <si>
    <t>F 48609 EDUARDO MANUEL ENCALADA MONTALVO</t>
  </si>
  <si>
    <t>F 49874 AXEL JIMENEZ</t>
  </si>
  <si>
    <t>F 49942 REFASO,REFACCIONES Y ACCESORIOS SOSA</t>
  </si>
  <si>
    <t>F 48579 ARMANDO AGUIRRE BARRADAS</t>
  </si>
  <si>
    <t>F 1569898 NR FINANCE MEXICO</t>
  </si>
  <si>
    <t>F 49946 49947 50465 50466 SERVITRANSPORTES DEL SURESTE</t>
  </si>
  <si>
    <t>F 1569899 NR FINANCE MEXICO</t>
  </si>
  <si>
    <t>F 49590 T &amp; E</t>
  </si>
  <si>
    <t>F 1569900 NR FINANCE MEXICO</t>
  </si>
  <si>
    <t xml:space="preserve">F 49948 49949 SERVITRANSPORTES ERAGON </t>
  </si>
  <si>
    <t>F 1569901 NR FINANCE MEXICO</t>
  </si>
  <si>
    <t>F 48851 CARBURANTES DEL CARIBE</t>
  </si>
  <si>
    <t xml:space="preserve">F 1569902 NR FINANCE MEXICO </t>
  </si>
  <si>
    <t>F 49777 MANUEL ARTURO PENICHE HERNANDEZ</t>
  </si>
  <si>
    <t>DISPERSION NOMINA (OTROS: COMPRA DE ART DE OFICINA DALIA KAUIL)</t>
  </si>
  <si>
    <t>F 49313 IMPULSO PENINSULAR</t>
  </si>
  <si>
    <t>DISPERSION NOMINA (PAGO NOMINA ISABEL CANUN NOH)</t>
  </si>
  <si>
    <t xml:space="preserve">F 48681 48384 48089 49763 49768 49767 49762 49874 49855 49858 49860 49861 49863 49792 49753 </t>
  </si>
  <si>
    <t>F 111004739111 SI VALE MEXICO</t>
  </si>
  <si>
    <t>F 48890 COMERCILAIZADORA GELOP</t>
  </si>
  <si>
    <t>DISPERSION NOMINA (NOMINA QUINCENA 1)</t>
  </si>
  <si>
    <t>F 49876 49875 49893 49889 PAGO TPV</t>
  </si>
  <si>
    <t>F 48039 ULISES SINUHE MEDINA SUAREZ</t>
  </si>
  <si>
    <t>DISPERSION NOMINA (ANTICIPO DE VIATICOS JOAQUIN ESTRELLA)</t>
  </si>
  <si>
    <t>F 47185 INGENIERIA INDUSTRIAL MAGE</t>
  </si>
  <si>
    <t>DISPERSION NOMINA (ANTICIPO DE VIATICOS MIGUEL ORTIZ)</t>
  </si>
  <si>
    <t>F 48188 48420 48747 ROMZA PAVIMENTACIONES</t>
  </si>
  <si>
    <t>DISPERSION NOMINA (VIATICOS EDUARDO MARTIN)</t>
  </si>
  <si>
    <t>F 49898 INFRAESTRUCTURA Y SERVICIOS ESPECIALIZADOS COETO</t>
  </si>
  <si>
    <t xml:space="preserve">F 48846 DISTRIBUIDORA GARABANA DE COMBUSTIBLES Y LUBRICANTES </t>
  </si>
  <si>
    <t>F 48815 MIGUEL ANGEL KUK CETINA</t>
  </si>
  <si>
    <t>F .DB023BF7-B8E9-4CCE-9883-0CE9C2118028SHANY GISSELLE CONCHA RUBALCABA</t>
  </si>
  <si>
    <t>F 48870 MIGUEL ANGEL KUK CETINA</t>
  </si>
  <si>
    <t>RADIOMOVIL DIPSA SA DE CV</t>
  </si>
  <si>
    <t xml:space="preserve">F 49888 VERTICAL CITY LIFT </t>
  </si>
  <si>
    <t xml:space="preserve">F 48697 CHAY MOO MARIA ROSALIA </t>
  </si>
  <si>
    <t>F 49817 48818 GOERGE SCHMITT</t>
  </si>
  <si>
    <t>F 385325 SIPARE SUA</t>
  </si>
  <si>
    <t>F 49462 JUAN CARLOS AVILEZ GARCIA</t>
  </si>
  <si>
    <t>F 4476.55 49754 48919 49422 49421 49771 49773 49772 49775 49766 49665 49810 49811 49812 49813 48580 48393 49394 49788 48414 48317 49233 DEP EFECTIVO</t>
  </si>
  <si>
    <t>DISPERSION NOMINA (ANTICIPO VIATICOS ANTONIO UC NAH)</t>
  </si>
  <si>
    <t>F 49298 CAMIONES Y AUTOBUSES PENINSULAR</t>
  </si>
  <si>
    <t>F 206910 COM MEGASUR</t>
  </si>
  <si>
    <t>F 48621 CAMIONES Y AUTOBUSES PENINSULAR</t>
  </si>
  <si>
    <t>DISPERSION NOMINA (PRESTAMO MIGUEL ORTIZ)</t>
  </si>
  <si>
    <t>F 48332 FLOR MARIA PECH BACELIS</t>
  </si>
  <si>
    <t>F 48322 SERGIO BALDERAS OSORIO</t>
  </si>
  <si>
    <t>F 49096 49479 KYPCON INGENIEROS CIVILES</t>
  </si>
  <si>
    <t>F 48807 MAYOREO CERAMICO DE LA PENINSULA</t>
  </si>
  <si>
    <t>F 43255 43292 43900 43901 43902 AGROCAÑA DEL TROPICO</t>
  </si>
  <si>
    <t>F 49851 SERVITRANSPORTES DEL SURESTE</t>
  </si>
  <si>
    <t>F 48179 48684 MATERIALES DE YUCATAN</t>
  </si>
  <si>
    <t>INTERESES CREDITO</t>
  </si>
  <si>
    <t>F 49589 T &amp; E</t>
  </si>
  <si>
    <t>F 49769 JOSE DE JESUS ALONZO MORALES</t>
  </si>
  <si>
    <t>F 49686 MAGNO CAPITAL</t>
  </si>
  <si>
    <t>F 49787 49793 DEP TARJETA</t>
  </si>
  <si>
    <t>F 48460 MAGDALENO DZUL CAN</t>
  </si>
  <si>
    <t>F 48655 CORPORATIVO GL CD INDUSTRIAL</t>
  </si>
  <si>
    <t>DISPERSION NOMINA (ANTICIPO DE VIATICOS ALBERTO VAZQUEZ)</t>
  </si>
  <si>
    <t>F 49805 INFRAESTRUCTURA Y SERVICIOS ESPECIALIADOS COETO</t>
  </si>
  <si>
    <t>F 48437 49371 49478 49319 49681 48649 48650 48651 48523 48392 48749 48016 49738 48089 48336 DEP EFECTIVO</t>
  </si>
  <si>
    <t>F 47746 DAVID JOSE XACUR LUGO</t>
  </si>
  <si>
    <t xml:space="preserve">PAGO SERVICIOS ABC LEASING </t>
  </si>
  <si>
    <t>F 47747 ESTACIONES DE SERVICIO DEL MAYAB</t>
  </si>
  <si>
    <t>F 48797 ISELA MARIA CANTO SIERRA</t>
  </si>
  <si>
    <t>F 47744 ESTACIONES DE SEVICIO DEL MAYAB</t>
  </si>
  <si>
    <t>F 49759 GRUPO AGROPECUARIO GUARANI</t>
  </si>
  <si>
    <t>F 49719 CONSTRUCCIONES Y EDIFICACIONES TECNICAS</t>
  </si>
  <si>
    <t>F 49752 HECTOR ANTONIO SOSA MEZA</t>
  </si>
  <si>
    <t>F 49726 48900 49741 PAGO TARJETA</t>
  </si>
  <si>
    <t>FAC 49046 49080 49094 49196 49234 49458 MANUEL JESUS OXTE CABRERA</t>
  </si>
  <si>
    <t>JUNIO  2023</t>
  </si>
  <si>
    <t>5 días Akron Mayo de 2023 (merida)</t>
  </si>
  <si>
    <t>5 días Akron Mayo de 2023 (campeche)</t>
  </si>
  <si>
    <t>Dev 14485. F-1011200005 (merida)</t>
  </si>
  <si>
    <t>Complemento 5 días Akron Mayo 2023 Campeche</t>
  </si>
  <si>
    <t>Complemento 5 días Akron Mayo 2023 Mérida</t>
  </si>
  <si>
    <t>Dev 14504. F-1011210283. (merida)</t>
  </si>
  <si>
    <t>Dev 14504. 4 pzas. Contenedores merida</t>
  </si>
  <si>
    <t>Dev 14507. F-1011206470 campeche</t>
  </si>
  <si>
    <t>Dev 14496. 3 pzas. Contenedores campeche</t>
  </si>
  <si>
    <t>Dev 14505. F-1011205800 campeche</t>
  </si>
  <si>
    <t>Plataforma SPE Mayo 23 Detalle Mérida DET-2023-15343</t>
  </si>
  <si>
    <t>Volumen incremental al objetivo para incentivo a la venta resultado Junio</t>
  </si>
  <si>
    <t>Plataforma SPE Mayo 23 Industria Mérida</t>
  </si>
  <si>
    <t>Plataforma SPE Mayo 23 Detalle CMP DET-2023-15739 DET-2023-15738</t>
  </si>
  <si>
    <t>Bonif GES May23</t>
  </si>
  <si>
    <t>Convenios Mayo 23 Mérida</t>
  </si>
  <si>
    <t>GASTOS EN EFECTIVO JUN 2023</t>
  </si>
  <si>
    <t>pago de visa y pasaporte (rafa)</t>
  </si>
  <si>
    <t>tramites y placas march 23</t>
  </si>
  <si>
    <t>Eduardo Martin</t>
  </si>
  <si>
    <t>miguel ortiz</t>
  </si>
  <si>
    <t>envio facturas nissan y donaldson</t>
  </si>
  <si>
    <t>insecticida</t>
  </si>
  <si>
    <t>reparacion pintura tsuru 1</t>
  </si>
  <si>
    <t>julio interian</t>
  </si>
  <si>
    <t>dalia kauil</t>
  </si>
  <si>
    <t>desayunos</t>
  </si>
  <si>
    <t>reembolso gto david quintal</t>
  </si>
  <si>
    <t>extensiones  para instalación eq minis</t>
  </si>
  <si>
    <t>filtro para instalacion eq minis</t>
  </si>
  <si>
    <t>desayuno ventas (sabado)</t>
  </si>
  <si>
    <t>efectivo que solicito rafael</t>
  </si>
  <si>
    <t>reparacion pintura tsuru 2</t>
  </si>
  <si>
    <t>mano de obra tsuru 2</t>
  </si>
  <si>
    <t>reparacion de moto (diligenciero)</t>
  </si>
  <si>
    <t>pago de paquete rafa</t>
  </si>
  <si>
    <t>reparacion vehiculos</t>
  </si>
  <si>
    <t>insumo evento Rafa</t>
  </si>
  <si>
    <t>gasolina march</t>
  </si>
  <si>
    <t>reparacion del march Jose Lopez</t>
  </si>
  <si>
    <t>servicio moto diligenciero</t>
  </si>
  <si>
    <t>Guantes para reparto</t>
  </si>
  <si>
    <t>compra de emplaye bodega</t>
  </si>
  <si>
    <t>licencia pedro martin</t>
  </si>
  <si>
    <t>gata para camion de reparto</t>
  </si>
  <si>
    <t>DISPERSION NOMINA (ANTICIPO VIATICOS HOSPEDAJE JAELY CABALELRO Y DANIEL HOIL)</t>
  </si>
  <si>
    <t>Gasolina Tarjetas prepago</t>
  </si>
  <si>
    <t>Venta de vehiculos</t>
  </si>
  <si>
    <t>BONIFICACION AL 50% EQUIPOS DE BOMBEO PARA PROCON</t>
  </si>
  <si>
    <t>1 EQUIPO DE SUMINISTRO UREA 110V CON ASPIRACION INFERIOR Y CARRETE 10M, PISTOLA DIGITAL CONTADORA</t>
  </si>
  <si>
    <t>Del 1 al 30 de junio de 2023</t>
  </si>
  <si>
    <t>Del 1 al 31 de julio de 2023</t>
  </si>
  <si>
    <t>SOLICITUD DE BONIFICACION DEL 50% SOBRE EL APOYO PARA UNIFORMES DE FUTBOL CLIENTE CICLO EMPRESAS DEL MAYAB</t>
  </si>
  <si>
    <t>*SERVICIO DE EDACAN "LIBRAMIENTO-ESCARCEGA" DÍA 15-06-2023.</t>
  </si>
  <si>
    <t>*SERVICIO DE EDACAN "FELIPE CARRILLO PUERTO" DÍA 22-06-2023.</t>
  </si>
  <si>
    <t>SOLICITUD DE BONIFICACIÓN DEL 50% SOBRE EL APOYO - CONTRATACIÓN DE 2 EDECANES EN  EVENTOS DE ESTACIONES:</t>
  </si>
  <si>
    <t>DURN-YTTBR22  235/75R17.5 TL 16 143/141J DURON  YTH4</t>
  </si>
  <si>
    <t>DURN 235/75R17.5</t>
  </si>
  <si>
    <t>LLANTA ROAD 175/65R14 RS 906</t>
  </si>
  <si>
    <t>RS 906 17565R14</t>
  </si>
  <si>
    <t>8121458-Premium PRO SP SAE 15W-40 *12B946</t>
  </si>
  <si>
    <t>8121458</t>
  </si>
  <si>
    <t>P954925 FILTRO DE GASOLINA</t>
  </si>
  <si>
    <t>P954925</t>
  </si>
  <si>
    <t>C_NS40 CASCO</t>
  </si>
  <si>
    <t>ACUMULADOR TIPO NS40DE (-/+) 10P 12V</t>
  </si>
  <si>
    <t>NS40DE BCI NS40Z</t>
  </si>
  <si>
    <t>BCI 58 INV ACUMULADOR TIPO 122 LM 13P 12V REF - +</t>
  </si>
  <si>
    <t>122 LM INV BCI 58</t>
  </si>
  <si>
    <t>12-16.5 14C SKS L4 N STONETRAC C14</t>
  </si>
  <si>
    <t>12165 C14</t>
  </si>
  <si>
    <t>SERVICIO DE FILTRACION</t>
  </si>
  <si>
    <t>FILTRACION</t>
  </si>
  <si>
    <t>P550004 - FILTRO DE GASOLINA</t>
  </si>
  <si>
    <t>P550004</t>
  </si>
  <si>
    <t>OPTIMA PRESION DF SAE 25W-50 AKRON TAMBOR 208L</t>
  </si>
  <si>
    <t>11R24.5 CERX CX33 DIRECCIONAL 18C 149/146M</t>
  </si>
  <si>
    <t>1124518CX33</t>
  </si>
  <si>
    <t>LLANTAS AUTOMOVIL CAMIONETA SUMITOMO 205/60R15 91H HTR A/S P01</t>
  </si>
  <si>
    <t>SMT17018</t>
  </si>
  <si>
    <t>P629470-FILTRO DE AIRE</t>
  </si>
  <si>
    <t>P629470</t>
  </si>
  <si>
    <t>P550629 FILTRO DE ACEITE</t>
  </si>
  <si>
    <t>P550629</t>
  </si>
  <si>
    <t>P550954 FILTRO DE GASOLINA</t>
  </si>
  <si>
    <t>P550954</t>
  </si>
  <si>
    <t>P554086-COOLANT FILTER, SPIN-ON</t>
  </si>
  <si>
    <t>P554086</t>
  </si>
  <si>
    <t>P777638-FILTRO DE AIRE PRIMARIO</t>
  </si>
  <si>
    <t>P777638</t>
  </si>
  <si>
    <t>P772578-FILTRO DE AIRE PRIMARIO</t>
  </si>
  <si>
    <t>P772578</t>
  </si>
  <si>
    <t>P606063-FILTRODE AIRE PANEL</t>
  </si>
  <si>
    <t>P606063</t>
  </si>
  <si>
    <t>P556917-FILTRO COMBUSTIBLE</t>
  </si>
  <si>
    <t>P556917</t>
  </si>
  <si>
    <t>P554470-FILTRO SEPARADOR DE AGUA</t>
  </si>
  <si>
    <t>P554470</t>
  </si>
  <si>
    <t>P552072-FILTRO DE AGUA</t>
  </si>
  <si>
    <t>P552072</t>
  </si>
  <si>
    <t>P551753-FILTRO HIDRAULICO</t>
  </si>
  <si>
    <t>P551753</t>
  </si>
  <si>
    <t>P551432-FILTRO SEPARADOR DE AGUA</t>
  </si>
  <si>
    <t>P551432</t>
  </si>
  <si>
    <t>P551042-FILTRO DE ACEITE</t>
  </si>
  <si>
    <t>P551042</t>
  </si>
  <si>
    <t>P550577-FILTRO HIDRAULICO</t>
  </si>
  <si>
    <t>P550577</t>
  </si>
  <si>
    <t>P533723-FILTRO DE AIRE SEGURIDAD</t>
  </si>
  <si>
    <t>P533723</t>
  </si>
  <si>
    <t>P502392-FILTRO DE COMBUSTIBLE</t>
  </si>
  <si>
    <t>P502392</t>
  </si>
  <si>
    <t>P181008-FILTRO DE AIRE</t>
  </si>
  <si>
    <t>P181008</t>
  </si>
  <si>
    <t>P170480-FILTRO HIDRAULICO</t>
  </si>
  <si>
    <t>P170480</t>
  </si>
  <si>
    <t>P170309-FILTRO HIDRAULICO</t>
  </si>
  <si>
    <t>P170309</t>
  </si>
  <si>
    <t>P136258-FILTRO DE AIRE</t>
  </si>
  <si>
    <t>P136258</t>
  </si>
  <si>
    <t>P134354-FILTRO DE AIRE</t>
  </si>
  <si>
    <t>P134354</t>
  </si>
  <si>
    <t>P134353-FILTRO DE AIRE PRIMARIO</t>
  </si>
  <si>
    <t>P134353</t>
  </si>
  <si>
    <t>812138- Akron Motorcycle 4T Synthetic SAE 15W-50</t>
  </si>
  <si>
    <t>812138</t>
  </si>
  <si>
    <t>812116- Akron Universal ATF</t>
  </si>
  <si>
    <t>812116</t>
  </si>
  <si>
    <t>54751- Tecnol C-100*T208</t>
  </si>
  <si>
    <t>54751</t>
  </si>
  <si>
    <t>54133- MXL- CF-4 SAE 20W50</t>
  </si>
  <si>
    <t>54133</t>
  </si>
  <si>
    <t>53135- Trans TO-4 SAE 50</t>
  </si>
  <si>
    <t>53135</t>
  </si>
  <si>
    <t>33179- Premium API SL SAE 20W-50</t>
  </si>
  <si>
    <t>33179</t>
  </si>
  <si>
    <t>331432- Diesel Syn CJ-4 SAE 5W-40</t>
  </si>
  <si>
    <t>331432</t>
  </si>
  <si>
    <t>311377- Akron Vektor Refcom PE68</t>
  </si>
  <si>
    <t>311377</t>
  </si>
  <si>
    <t>311362- Akron Vektor S-Com P  ISO 68</t>
  </si>
  <si>
    <t>311362</t>
  </si>
  <si>
    <t>30651- MX- Aceite de Compresor de aire SAE 40</t>
  </si>
  <si>
    <t>30651</t>
  </si>
  <si>
    <t>30650- Compresoras Aire SAE 30</t>
  </si>
  <si>
    <t>30650</t>
  </si>
  <si>
    <t>Utilidad por código de producto Concentrado
Del 01/07/2023 al 31/07/2023</t>
  </si>
  <si>
    <t>AXPSAFL400-SUPER AFLOJATODO</t>
  </si>
  <si>
    <t>AXPSAFL400</t>
  </si>
  <si>
    <t>301472-CH-4 SAE 20W-50</t>
  </si>
  <si>
    <t>301467-CH-4 SUPER 40 SAE 15W-40</t>
  </si>
  <si>
    <t>301467</t>
  </si>
  <si>
    <t>39-EXHIBIDOR E.S. BANDERA BLANCA</t>
  </si>
  <si>
    <t>39</t>
  </si>
  <si>
    <t>70967- MXL- GRASA MULTILITIO MOLLY 2</t>
  </si>
  <si>
    <t>70967</t>
  </si>
  <si>
    <t xml:space="preserve">70930- MXL- Grasa Chassis Plus </t>
  </si>
  <si>
    <t>70930</t>
  </si>
  <si>
    <t>REFACTURAS</t>
  </si>
  <si>
    <t>20/07/2023</t>
  </si>
  <si>
    <t>Factura 51222</t>
  </si>
  <si>
    <t>06/07/2023</t>
  </si>
  <si>
    <t>Factura 50834</t>
  </si>
  <si>
    <t xml:space="preserve"> JULIO 2022</t>
  </si>
  <si>
    <t>F 9079402525 - TBC DE MÉXICO</t>
  </si>
  <si>
    <t>F.15200,15201 - ISAACK BUECKERT GUENTHER</t>
  </si>
  <si>
    <t>F.22477-J-YVCE - TECNOLLANTAS</t>
  </si>
  <si>
    <t>F. 85253247 - PAGO RBB SIMPLE PM NEG</t>
  </si>
  <si>
    <t>F.15147,15197,15202,15203,15204 - EFECTIVO</t>
  </si>
  <si>
    <t>PREPAGO - E.S.G.E.S. (MONEDERO)</t>
  </si>
  <si>
    <t>F.15028 - AVALOS CRUZ NICOLAS</t>
  </si>
  <si>
    <t>F. DISPER NOM - DISPERSION NOM DANIEL HOIL (PAGO DOMINIO MINIS)</t>
  </si>
  <si>
    <t>F.15074 - ANASTACIO SALAZAR HERNANDEZ</t>
  </si>
  <si>
    <t>FACT VRS - MEXICANA DE LUBRICANTES</t>
  </si>
  <si>
    <t>F.1969360,1970170,1970568,1970651,1970652,1970653,1970654,1971008,1971041,1971191,1971326,1971362,1971384,1971499,1971633,1971634,1971635,1972107,1972390,1972391,1972392,1972688,1972736,1972737 - DONALDSON S.A. C.V.</t>
  </si>
  <si>
    <t>F.14752 - MANUEL DE ATOCHA VARGUEZ LARA</t>
  </si>
  <si>
    <t>FV-A-23-00107 - RODICAR HIDRAULICA DE MÉXICO</t>
  </si>
  <si>
    <t xml:space="preserve">F.15046 - PRODUCTORES DE LOS CHENES </t>
  </si>
  <si>
    <t>F.901 - ALMED PRODUCTOS PLASTICOS</t>
  </si>
  <si>
    <t xml:space="preserve">F.15018, 15027 - AGROSERVICIOS LA TRINIDAD </t>
  </si>
  <si>
    <t>F. IMP S / NOM. JUNIO - SECRETARIA DE ADMINISTRACION Y FINANZAS</t>
  </si>
  <si>
    <t xml:space="preserve">F.14888 - LAS PALMAS DE HOPELCHEN </t>
  </si>
  <si>
    <t>F.847 - JUAN MARTIN AZARCOYA KUK (ANTICIPO SPRINTER)</t>
  </si>
  <si>
    <t xml:space="preserve">F.15020, 15011 - EL VALLE DEL TEMPORAL </t>
  </si>
  <si>
    <t>F.802 - EDGAR IGNACIO POOT MAYOR</t>
  </si>
  <si>
    <t>F.15033 - ZACARIAS CHAN ROSA ISELA</t>
  </si>
  <si>
    <t>F.15015 - ARACELY SARAI PINTO VARGAS</t>
  </si>
  <si>
    <t>F.319 - CONSTRURIZANDO TUS IDEAS</t>
  </si>
  <si>
    <t>F.14930,14992,15071,15033,4866,14997,15024,15102,15095,14898,15036,15170 - EFECTIVO</t>
  </si>
  <si>
    <t>FSY-8588 - TECNOVENTAS S.A. DE C.V.</t>
  </si>
  <si>
    <t xml:space="preserve">F.15227 - JUAN JOSE SALAZAR FERRER </t>
  </si>
  <si>
    <t>F. DISPER NOM - DISPERSION NOM 14/ JULIO/2023</t>
  </si>
  <si>
    <t>F.15129 - COMBUSTIBLES LUGO</t>
  </si>
  <si>
    <t>F. DISPER NOM. - DISPERSION DE NOM SAMUEL INTERIAN VIAJE CHETUMAL</t>
  </si>
  <si>
    <t>F.14362,14401,14402,14407,14408,14472,14473,14479,14480,14482,14483,14485,14486,14487,14488,14489,14494,14500,14501,14504,14505,14506,14507,14508,14525,14526,14529,14530,14531,14532,14533,14534,14536,14537,14546,14547,14548,14551,14552,14553,14554,14601,14605,14610,14611,14620,14626,14632,14635,14731,14735,14766,14768,14769,14770,14472,14473,14474,14475,48762 - E.S.G.E.S.</t>
  </si>
  <si>
    <t>F. DISPER NOM. - DISPERSION DE NOM DANIEL HOIL 14/07/2023</t>
  </si>
  <si>
    <t>F.15126 - ADMINISTRACION DE ESTACIONES DEL SURESTE</t>
  </si>
  <si>
    <t xml:space="preserve">F.15001 - MARIA DEL ROSARIO CAHUN CEN </t>
  </si>
  <si>
    <t>F.15241 - GRUPO DE ESPECIALISTAS TERRACEROS</t>
  </si>
  <si>
    <t>F. 909, 910 - ALMED PRODUCTOS PLASTICOS</t>
  </si>
  <si>
    <t>F.15309 - CONSORCIO ISLA MUJERES</t>
  </si>
  <si>
    <t>F. A2917 - MARJOS INGIENERIA</t>
  </si>
  <si>
    <t>F.15310,15268,15269,15266 - EFECTIVO</t>
  </si>
  <si>
    <t>F. A240 - HORACIO ARIEL DZUL CHIM</t>
  </si>
  <si>
    <t>F.14906 - ROGER ERIBERTO LOPEZ MAY</t>
  </si>
  <si>
    <t>F 14619 14651 - PEON DE REGIL VEGA Y ASOCIADOS</t>
  </si>
  <si>
    <t>F.15075 - AMANTINA UC PAREDES</t>
  </si>
  <si>
    <t>F.15313,14563 - EFECTIVO</t>
  </si>
  <si>
    <t>F. AAADF0E - REEMB DE GTO ISRAEL ARELLANO EN EFECTIVO</t>
  </si>
  <si>
    <t>F.50069 - MAXIMO SILVA BOJORQUEZ</t>
  </si>
  <si>
    <t>F. 2449, 2562, 2599, 2659 - LLANTRAC SAPI  DE C.V.</t>
  </si>
  <si>
    <t>F.15014 - ARACELY SARAI PINTO VARGAS</t>
  </si>
  <si>
    <t>F. A736 - LUIS VELA</t>
  </si>
  <si>
    <t>F.15326 - MANUEL CENTENO GONZALEZ</t>
  </si>
  <si>
    <t>F. MF 181545 - GRUPO TRES PENINSULARES S.A. DE C.V.</t>
  </si>
  <si>
    <t>F.15021,15175 - AGROSERVICIOS LA TRINIDAD</t>
  </si>
  <si>
    <t>F. A 96367 - EVANSUR S.A. DE C.V.</t>
  </si>
  <si>
    <t xml:space="preserve">F.15025 - GUADALUPE FERNANDO URIBE SIERRA </t>
  </si>
  <si>
    <t>F. A 2208 - SELLADO PARA SU PROTECCION S.A. DE C.V.</t>
  </si>
  <si>
    <t>F.15076 - EFRAIN JESUS ROSADO RAMIREZ</t>
  </si>
  <si>
    <t>F 0447 - CONSTRURIZANDO TUS IDEAS</t>
  </si>
  <si>
    <t>BONO DE MEMBRESIA</t>
  </si>
  <si>
    <t>F. DISPER NOM - DISPER NOM. HSBC  28/07/2023</t>
  </si>
  <si>
    <t>AJUSTE DE I.V.A.</t>
  </si>
  <si>
    <t>F. DISPER NOM. - DISPERSION DE NOM DANIEL HOIL 28/07/23</t>
  </si>
  <si>
    <t>F.1221797,1221805,1222261 - MEXICANA DE LUBRICANTES</t>
  </si>
  <si>
    <t>F.14765 - HIELO Y CONGELACION DE CHAMPOTON</t>
  </si>
  <si>
    <t>F.1978467,1978626,1978627,1978761,1979037,1979041 - DONALDSON S.A. DE C.V.</t>
  </si>
  <si>
    <t>F.15111 - GRUPO PATA DE JAGUAR DE CALAKMUL</t>
  </si>
  <si>
    <t>F. SPEI - TRANSFERENCIA ENTRE BANCOS HSBC - BANORTE</t>
  </si>
  <si>
    <t>F.14930,15071,15280,15077,15030,14996,15121,15033,15222,14752,15211,15036,15279 - EFECTIVO</t>
  </si>
  <si>
    <t>F. N.D. - 0033677,0033728,0033729,0033730,0033731,0033732,0033733,0033734,0033735,0033736,0033737,0033738,0033739,0033740,0033741,0033742,0033743,0033744,0033745,0033746,0033747,0033748,0033751,0033769 - MEXICANA DE LUBRICANTES</t>
  </si>
  <si>
    <t>F.14790 - COMBUSTIBLES LUGO</t>
  </si>
  <si>
    <t>F.14776,14777,14778,14783,14784,14786,14788,14789,14792,14793,14814,14815,14816,14817,14824,14825,14826,14827,48933 - E.S.G.E.S.</t>
  </si>
  <si>
    <t>S. FAC - SALVADOR OROZCO TAPIA</t>
  </si>
  <si>
    <t>F.14785 - ADMINISTRACION DE ESTACIONES DEL SURESTE</t>
  </si>
  <si>
    <t>PREPAGO - E.S.G.E.S. COMBUSTIBLE</t>
  </si>
  <si>
    <t>F.15090 - CERVANTES PRIETO CESAR FERNANDO</t>
  </si>
  <si>
    <t>COM. MEMBRESIA SERVICIOS SIN LIMITES</t>
  </si>
  <si>
    <t>F.14964 - EDGAR GABRIEL FLORES GUTIERREZ</t>
  </si>
  <si>
    <t>IVA COM.</t>
  </si>
  <si>
    <t xml:space="preserve">F.15324 - MARICELA DZIB CAMAL </t>
  </si>
  <si>
    <t>F.15110 - GRUPO PATA DE JAGUAR DE CALAKMUL S.A. DE C.V.</t>
  </si>
  <si>
    <t>F.15225 - ADDA MARIA DZIB DZUL</t>
  </si>
  <si>
    <t>F.15224 - ADDA MARIA DZIB DZUL</t>
  </si>
  <si>
    <t>F.15364 - JOSE MEDINA</t>
  </si>
  <si>
    <t>F.15386 - KENDY BENJAMIN</t>
  </si>
  <si>
    <t>F.15114 - AG E IRRIGACION</t>
  </si>
  <si>
    <t>F.14929 - MAURO JOSE LUGO RAMIREZ</t>
  </si>
  <si>
    <t>F.15096 - ARACELY SARAI PINTO VARGAS</t>
  </si>
  <si>
    <t>F.15390,15392 - SERVICIOS INDUSTRIALES Y MARINO DE TABASCO</t>
  </si>
  <si>
    <t>F.15119 - YECENIA LEDER BARAHONA</t>
  </si>
  <si>
    <t>F.15460 - CONSTRUCCIONES OSPOVER</t>
  </si>
  <si>
    <t>F.15395 - CONSTRUCTORA COPILCO 300</t>
  </si>
  <si>
    <t xml:space="preserve">F.14478 - KATHARINA FRIESSEN FRIESSEN </t>
  </si>
  <si>
    <t xml:space="preserve">F.15177,15189 -AGROSERVICIOS LA TRINIDAD </t>
  </si>
  <si>
    <t>F.15071,15077,1509115278,15222,15281,15323,15036,15283,15223 - EFECTIVO</t>
  </si>
  <si>
    <t xml:space="preserve">F.15365,15366,15367,15368,15369,15370,15384 - MARTIN DOMINGUEZ MARTINEZ </t>
  </si>
  <si>
    <t>F.15171 - LUIS ENRIQUE ZACARIAS SOLIS</t>
  </si>
  <si>
    <t xml:space="preserve">F.15393 - MARIA DEL REFUGIO PRIETO HERNANDEZ </t>
  </si>
  <si>
    <t>F.15196 - REPRESENTACIONES ALDO DE CAMPECHE S.A. DE C.V.</t>
  </si>
  <si>
    <t xml:space="preserve">F.15198 - JOSE ANTONIO ESTRELLA CHUC </t>
  </si>
  <si>
    <t xml:space="preserve">F.15396 - MARTHA ALICIA HERRERA MENDEZ </t>
  </si>
  <si>
    <t>F.15371 - DERIVADOS DE MADERAS TROPICALES ALMORE S.A. DE C.V.</t>
  </si>
  <si>
    <t>F.15385 - GRUPO DE ESPECIALISTAS TERRACEROS</t>
  </si>
  <si>
    <t>F.15421 - LIN FUHUA</t>
  </si>
  <si>
    <t xml:space="preserve">F.15138 - GUADALUPE FERNANDO URIBE SIERRA </t>
  </si>
  <si>
    <t>F.15182 - CERVANTES PRIETO CESAR FERNANDO</t>
  </si>
  <si>
    <t>F.48941 - LUBRICANTES COSTA MAYA</t>
  </si>
  <si>
    <t>F.48951 - E.S.G.E.S.</t>
  </si>
  <si>
    <t>F.48930 - E.S.G.E.S.</t>
  </si>
  <si>
    <t>F.14834,14835,14850,14851,14852,14855,14856,14857,14858,14859,14860,14861,14875,14883,14884,14885,14886,14887,14890,14891,14908,14909,14910,14911,14912,14913,14914,14917,14719,48934,48940,48939,48946,48961,49443 - E.S.G.E.S.</t>
  </si>
  <si>
    <t>F.15436,15437 - SERVICIOS INDUSTRIALES Y MARINO DE TABASCO S.A. DE C.V.</t>
  </si>
  <si>
    <t>F.15120 - EDGAR GABRIEL FLORES GUTIERREZ</t>
  </si>
  <si>
    <t>F.15218 - MAYRA ESTHER DE LA CRUZ REYES</t>
  </si>
  <si>
    <t>F.15438,15411,15440 - EFECTIVO</t>
  </si>
  <si>
    <t>F.15441 - CONSTRUCTORA COPILCO 300</t>
  </si>
  <si>
    <t xml:space="preserve">F.15400 - WILLY MARTIN AVILA US </t>
  </si>
  <si>
    <t xml:space="preserve">F.15409 - CARLA PECH NEGRETE </t>
  </si>
  <si>
    <t xml:space="preserve">F.14986 - DOROTEO ORLANDO BARRADAS FLORES </t>
  </si>
  <si>
    <t xml:space="preserve">F.15208,15387 - AGROSERVICIOS LA TRINIDAD </t>
  </si>
  <si>
    <t xml:space="preserve">F.14546 - PRODUCTORES DE LOS CHENES </t>
  </si>
  <si>
    <t xml:space="preserve">F.15359 - JUAN PABLO FLORES SULUB </t>
  </si>
  <si>
    <t xml:space="preserve">F.15047 - PRODUCTORES DE LOS CHENES </t>
  </si>
  <si>
    <t xml:space="preserve">F.15404 - JACOB BERGEN HIERBET </t>
  </si>
  <si>
    <t xml:space="preserve">F.15402 - RAFAEL RAMIREZ ROSADO </t>
  </si>
  <si>
    <t xml:space="preserve">F.15401 - RAFAEL RAMIREZ ROSADO </t>
  </si>
  <si>
    <t xml:space="preserve">F.15410 - WILBERT GOODOY GARCIA </t>
  </si>
  <si>
    <t>F.15439,15446,15447,15448 - EFECTIVO</t>
  </si>
  <si>
    <t xml:space="preserve">F.15219 - MARIA DEL CARMEN MAY CHI </t>
  </si>
  <si>
    <t>F.15287,15187,15280,15091,15030,15210,15034,15035,15144,15145,15146,15278,15170,15380 - EFECTIVO</t>
  </si>
  <si>
    <t>F.15453,15416 - EFECTIVO</t>
  </si>
  <si>
    <t>F.15212,152113,15214 - ASOCIADOS Y SUCESORES MOYCRUZ</t>
  </si>
  <si>
    <t>F.14950,14951,14955,14956,14959,14960,1490,14971,14972,14973,14975,14976,14977,14978,14979,14980,14981,15037,15038,15041,15044,49448,49441,49611 - E.S.G.E.S.</t>
  </si>
  <si>
    <t>F.49440 - LUBRICANTES COSTA MAYA</t>
  </si>
  <si>
    <t>F.14953,14954 - ADMINISTRACION DE ESTACIONES DEL SURESTE</t>
  </si>
  <si>
    <t>F.15467 - GRUPO DE ESPECIALISTAS TERRACEROS</t>
  </si>
  <si>
    <t>F.15081,15082 - AVALOS CRUZ NICOLAS</t>
  </si>
  <si>
    <t xml:space="preserve">F.15455 - GRACIELA CANUL CHAN </t>
  </si>
  <si>
    <t xml:space="preserve">F.15445 - JUAN PABLO FLORES SULUB </t>
  </si>
  <si>
    <t xml:space="preserve">F.15403 - CEYDI NAYELI CAAMAL </t>
  </si>
  <si>
    <t xml:space="preserve">F.15458 - BEATRIZ ADRIANA PEREZ FUENTES </t>
  </si>
  <si>
    <t>F.15469 - FRANZ NEUDORF BLATZ</t>
  </si>
  <si>
    <t>F.15420,15453,15454 - EFECTIVO</t>
  </si>
  <si>
    <t>F.15435,15408 - AGROSERVICIOS LA TRINIDAD</t>
  </si>
  <si>
    <t>F.15457 - LUIS HERNANDEZ ORTIZ</t>
  </si>
  <si>
    <t>F.15456 - WILLY MARTIN AVILA US</t>
  </si>
  <si>
    <t>F.15181 - ARACELY SARAI PINTO VARGAS</t>
  </si>
  <si>
    <t>F 50786 TRIMMSA</t>
  </si>
  <si>
    <t>F 51637 EMPAQUES MAYAN</t>
  </si>
  <si>
    <t>F 50539 FERNANDO AVILA AYALA</t>
  </si>
  <si>
    <t>F 50108 50409 50634 LEMOM</t>
  </si>
  <si>
    <t>HERLINDA EVELIN CASTILLO CASTILLO</t>
  </si>
  <si>
    <t>F 50721 PROMOTORA MEXICANA DE VEHICULOS</t>
  </si>
  <si>
    <t>F 50762 ASFALOS Y EMULSIONES PENINSULARES</t>
  </si>
  <si>
    <t>F 51103 51104 COCOPESA DEL CARIBE</t>
  </si>
  <si>
    <t>F 49058 IES CONCRETOS</t>
  </si>
  <si>
    <t>F 50785 TRIMMSA</t>
  </si>
  <si>
    <t>F 49341 49344 49532 50457 50599 50782 TERRASUR</t>
  </si>
  <si>
    <t>F 51172 PRODUCTOS DE CONCRETO PENINSULARES</t>
  </si>
  <si>
    <t>F 50809 50810 50812 50813 PERFORACIONES PENINSULARES ESPECIALIZADAS</t>
  </si>
  <si>
    <t>F 50520 50680 50696 51001 RAUL ROBERTO PECH FIGUEROA</t>
  </si>
  <si>
    <t>F 51270 ANDYMAQ</t>
  </si>
  <si>
    <t>F 51140 51141 COMERCIALIZADORA DE COMBUSTIBLES DIRAC</t>
  </si>
  <si>
    <t>F 51628 MIGUEL ANGEL KUK CETINA</t>
  </si>
  <si>
    <t>F 50799 50800 COCOPESA DEL CARIBE</t>
  </si>
  <si>
    <t>F 50477 SUNLIFT</t>
  </si>
  <si>
    <t>F 50572 CONSTRUCTORA RIVAL</t>
  </si>
  <si>
    <t>F 50613 CAMIONES Y AUTOBUSES PENINSULAR</t>
  </si>
  <si>
    <t>F 50708 MONICA GUADALUPE UICAB VIZCARRA</t>
  </si>
  <si>
    <t>F 50724 MIGUEL ANGEL KUK CETINA</t>
  </si>
  <si>
    <t xml:space="preserve">F 50702 HERMENEGILDO SANTIAGO NAH </t>
  </si>
  <si>
    <t>F 50602 MENA IMPORTACIONES</t>
  </si>
  <si>
    <t>F 50382 COCOPESA DEL CARIBE</t>
  </si>
  <si>
    <t>F 50958 RODRIGO SOLIS RODRIGUEZ</t>
  </si>
  <si>
    <t>F 49471 NOE MIS RAMIREZ</t>
  </si>
  <si>
    <t>F 51556 SARA EUGENIA LEYERO GARCIA</t>
  </si>
  <si>
    <t>DEP EFECTIVO</t>
  </si>
  <si>
    <t>F 50222 MARIO JAVIER ACOSTA ROCHA</t>
  </si>
  <si>
    <t>F 50070 MARIO JAVIER ACOSTA ROCHA</t>
  </si>
  <si>
    <t>F 50286 VERONICA DEL ROSARIO HERNANDEZ NUÑEZ</t>
  </si>
  <si>
    <t>F 50514 RAMON EUDALDO CORTAZAR LARA</t>
  </si>
  <si>
    <t>F 51600 COMERCIALIZADORA EL SURCO</t>
  </si>
  <si>
    <t>F 50673 MIGUEL ANGEL KUK CETINA</t>
  </si>
  <si>
    <t>F 50954 51004 51008 51096 SERGIO BALDERAS OSORIO</t>
  </si>
  <si>
    <t>F 49672 50623 50646 50676 50746 50771 51032 51071 51274 51490 51491 ATA INTERNATIONAL</t>
  </si>
  <si>
    <t xml:space="preserve">F 50630 TIENDAS DE AUTOSERVICIO FERRETEROS DE LA PENINSULA </t>
  </si>
  <si>
    <t>F 50601 TIENDAS DE AUTOSERVICIO FERRETEROS DE LA PENINSULA</t>
  </si>
  <si>
    <t>F 50722 TIENDAS DE AUTOSERVICIO FERRETEROS DE LA PENINSULA</t>
  </si>
  <si>
    <t>F 50700 TIENDAS DE AUTOSERVICIO FERRETEROS DE LA PENINSULA</t>
  </si>
  <si>
    <t>F 50699 TIENDAS DE AUTOSERVICIO FERRETEROS DE LA PENINSULA</t>
  </si>
  <si>
    <t>F 50698 TIENDAS DE AUTOSERVICIO FERRETEROS DE LA PENINSULA</t>
  </si>
  <si>
    <t>F 50697 TIENDAS DE AUTOSERVICIO FERRETEROS DE LA PENINSULA</t>
  </si>
  <si>
    <t>F 51223 CRISTINA DEL ROSARIO MOO HUCHIN</t>
  </si>
  <si>
    <t>F 50459 TRANSPORTACION CARRETERA</t>
  </si>
  <si>
    <t>F 50547 EXPRESO PENINSLAR</t>
  </si>
  <si>
    <t>F 48880 49533 PROYINGSA</t>
  </si>
  <si>
    <t>F 49693 49694 TRITURADOS Y CONCRETOS TICOPO</t>
  </si>
  <si>
    <t>F 50666</t>
  </si>
  <si>
    <t>F 50112 ESTACION DE SERVICIO TEMOZON NORTE</t>
  </si>
  <si>
    <t>F 50631 GRUAS DEL SURESTE</t>
  </si>
  <si>
    <t>F 50483 GORETTI DE JESUS PERERA CORREA</t>
  </si>
  <si>
    <t>F 45785 MAQUINARIA Y EQUIPOS RECREACIONALES DEL SURESTE</t>
  </si>
  <si>
    <t>F 50073 CRISTINA DEL ROSARIO MOO HUCHIN</t>
  </si>
  <si>
    <t xml:space="preserve">F 50555 50559 50790 MAXI CONSTRUCTORA </t>
  </si>
  <si>
    <t>F 50123 50127 50134 50192 50193 50194 50195 50213 MAYA FLUIDS</t>
  </si>
  <si>
    <t>DEP TARJETA</t>
  </si>
  <si>
    <t>ECISA CONSTRUCCIONES</t>
  </si>
  <si>
    <t>F 51466 DANTE JUAREZ RAMIREZ</t>
  </si>
  <si>
    <t>F 50369 JOSE ROBERTO DELGADO GALENO</t>
  </si>
  <si>
    <t>F 51555 INFRAESTRUCTURA Y SERVICIOS ESPECIALIZADOS COETO</t>
  </si>
  <si>
    <t>SISTEMAS DE ARQUITECTURA</t>
  </si>
  <si>
    <t>F 50734 SC PETROQUIMICA</t>
  </si>
  <si>
    <t>F 50733 SC PETROQUIMICA</t>
  </si>
  <si>
    <t>F 50736 CR PETROQUIMICA DE YUCATAN</t>
  </si>
  <si>
    <t>F 50743 CR PETROQUIMICA DE YUCATAN</t>
  </si>
  <si>
    <t>F 50741 PETROQUIMICA DE LA PENINSULA</t>
  </si>
  <si>
    <t>F 50747 PETROQUIMICA DE LA PENINSULA</t>
  </si>
  <si>
    <t>F 50740 RODCOM</t>
  </si>
  <si>
    <t>F 50744 RODCOM</t>
  </si>
  <si>
    <t>F 50691 FREDDY CHAGAL GONZALEZ</t>
  </si>
  <si>
    <t>F 50965 JOSE LUIS ESPADAS GONZALEZ</t>
  </si>
  <si>
    <t>F 50026 ESTACIONES DE SERVICIO DEL MAYAB</t>
  </si>
  <si>
    <t>F 49881 ESTACIONES DE SERVICIO DEL MAYAB</t>
  </si>
  <si>
    <t>F 50021 ESTACIONES DE SERVICIO DEL MAYAB</t>
  </si>
  <si>
    <t>F 49884 ESTACIONES DE SERVICIO DEL MAYAB</t>
  </si>
  <si>
    <t>F 50020 ESTACIONES DE SERVICIO DEL MAYAB</t>
  </si>
  <si>
    <t>F 49882 DAVID JOSE XACUR LUGO</t>
  </si>
  <si>
    <t>F 50018 NIDIA DEL ROSARIO DE FATIMA LUGO RICALDE</t>
  </si>
  <si>
    <t xml:space="preserve">F 50017 NIDIA DEL ROSARIO DE FATIMA LUGO RICALDE </t>
  </si>
  <si>
    <t>F 51428 PERFORACIONES CAMINOS Y MAQUINARIA DEL SURESTE</t>
  </si>
  <si>
    <t>F 50950 AUTOBUSES BRISAS</t>
  </si>
  <si>
    <t>F 50019 ESTACIONES DE SERVICIO DEL MAYAB</t>
  </si>
  <si>
    <t>F  50179 ESTACIONES DE SERVICIO DEL MAYAB</t>
  </si>
  <si>
    <t>F 51386 51388 SONIA PATRICIA MENA CAMELO</t>
  </si>
  <si>
    <t>F 51285 CARLOS RENAN RICALDE VALDES</t>
  </si>
  <si>
    <t xml:space="preserve">F 51636 PREFABRICADOS PRESUR </t>
  </si>
  <si>
    <t>F 50347 TALLERES ALIBAL DEL SURESTE</t>
  </si>
  <si>
    <t>F 50077 50129 50313 50672 ROMZA PAVIMENTACIONES</t>
  </si>
  <si>
    <t>F 51468 51469 51368 51366 51373 51369 51441 51474 51309 51311 51312 51313 51315 5131651317 51319 51320 51321 51306 51303 51309 51307 DEP EFECTIVO</t>
  </si>
  <si>
    <t>F 50261 50647 DEP EFECTIVI</t>
  </si>
  <si>
    <t>F 50261 49802 50647 49716 50082 DEP EFECTIVO</t>
  </si>
  <si>
    <t>F 49469 51278 50254 50261 DEP EFECTIVO</t>
  </si>
  <si>
    <t xml:space="preserve">F 49469 RUDY ARIEL POOT BALAM </t>
  </si>
  <si>
    <t>F 51329 SCHAFFIT MOISES FAISAL MONTALVO</t>
  </si>
  <si>
    <t xml:space="preserve">F 51133 PREFABRICADOS PRESUR </t>
  </si>
  <si>
    <t>F 50551 MIGUEL ANGEL KUK CETINA</t>
  </si>
  <si>
    <t xml:space="preserve"> F 50596 50524 50366 PRODCUTOS DE CONCRETO PENINSULARES
</t>
  </si>
  <si>
    <t>F 50371 50372 50373 50374 50375 DISTRIBUIDORA GARABANA DE COMBUSTIBLES Y LUBRICANTES</t>
  </si>
  <si>
    <t>F 51487 TUTTO MOTO</t>
  </si>
  <si>
    <t xml:space="preserve">F 51498 SHUBERT RAUL ARIAS BURGOS </t>
  </si>
  <si>
    <t>F 50120 50647 51284 50387 51338 51286 51336 51337 51362 51331 51333 51334 51346 50346 DEP EFECTIVO</t>
  </si>
  <si>
    <t>F 49565 SERVICIOS CARIBE</t>
  </si>
  <si>
    <t>F 51187 ESTACION RUTA MAYA II</t>
  </si>
  <si>
    <t>F 51188 ESTACION RUTA MAYA II</t>
  </si>
  <si>
    <t>F 50828 50828 CARBURANTES Y LUBRICANTES DE PROGRESO</t>
  </si>
  <si>
    <t>F 48914 48915 48991 CARBURANTS Y LUBRICANTES DE PROGRESO</t>
  </si>
  <si>
    <t>F 51493 INFRAESTRUCTURA Y SERVICIOS ESPECIALIZADOS COETO</t>
  </si>
  <si>
    <t>F 50283 50284 50285 VERONICA DEL ROSARIO HERNANDEZ NUÑEZ</t>
  </si>
  <si>
    <t>F 50550 50779 ANDYMAQ</t>
  </si>
  <si>
    <t>F 51442 51443 JORGE ENRIQUE ARAUJO VASQUEZ</t>
  </si>
  <si>
    <t>F 51222 MINIS 2000</t>
  </si>
  <si>
    <t>F 51070 PRETENSADOS MORELOS</t>
  </si>
  <si>
    <t>F 51480 MAQUINARIA Y EQUIPOS RECREACIONES DEL SURESTE</t>
  </si>
  <si>
    <t>F 50143 ENVASES UNIVERSALES DE MEXICO</t>
  </si>
  <si>
    <t>F 50256 ROQUE JACINTO PECH CIAU</t>
  </si>
  <si>
    <t>F 50248 50249 50508 DISTRIBUIDORA GARABANA DE COMBUSTIBLES Y LUBRICANTES</t>
  </si>
  <si>
    <t>F 50664 50686 PERFORACIONES PENINSULARES ESPECIALIZADAS</t>
  </si>
  <si>
    <t>F 50133 PODER FLUIDO</t>
  </si>
  <si>
    <t>F 49840 49841 49842 49940 49941 MATERIALES DE YUCATAN</t>
  </si>
  <si>
    <t>F 51039 MARIA TEREA DE JESUS CARDENAS ORTIZ</t>
  </si>
  <si>
    <t>F 51262 PERFORACIONES CAMINOS Y MAQUINARIA DEL SURESTE</t>
  </si>
  <si>
    <t>F 51586 DISTRIBUIDORA DE TUBOS Y ACEROS DEL SURESTE</t>
  </si>
  <si>
    <t>F 50600 MEZCLAZ Y EMULSIONES PROFESIONALES</t>
  </si>
  <si>
    <t>F 51448 RIVERA GARCIA FLORICELDA</t>
  </si>
  <si>
    <t>F 51327 ILIANA ECHAZARRATE VALENCIA</t>
  </si>
  <si>
    <t>F 51281 CHAY TAMAYO</t>
  </si>
  <si>
    <t>F 50258 50259 50306 50307 50308 ARMANDO AGUIRRE BARRADAS</t>
  </si>
  <si>
    <t>F 51364 JORGE ABRAHAM SELEM AGUILAR</t>
  </si>
  <si>
    <t>F 51100 51101 51102 AURORA CECILIA LOPEZ VARGEZ</t>
  </si>
  <si>
    <t>F 50266 MAGDALENO DZUL CAN</t>
  </si>
  <si>
    <t>F 50428 50593 IMPORTACIONES FERVORSA</t>
  </si>
  <si>
    <t>F 50254 RUBEN ALBERTO CARDEÑA VILLANUEVA</t>
  </si>
  <si>
    <t>F 50625 RAMON FALLA GOMEZ</t>
  </si>
  <si>
    <t>F 51424 SERVITRANSPORTES ERAGON</t>
  </si>
  <si>
    <t>F 51423 SERVITRANSPORTES DEL SURESTE</t>
  </si>
  <si>
    <t>F 51421 SERVITRANSPORTES DEL SURESTE</t>
  </si>
  <si>
    <t>F 51422 SERVITRANSPORTES DEL SURESTE</t>
  </si>
  <si>
    <t>F 50499 50500 50498 JOSE ROBERTO MACARI MOLINA</t>
  </si>
  <si>
    <t>F 50319 50336 50574 50583 ATA INTERNATIONAL</t>
  </si>
  <si>
    <t xml:space="preserve">F 50404 50403 MENA IMPORAICONES </t>
  </si>
  <si>
    <t>F 51243 51244 51245 MAYABTUN</t>
  </si>
  <si>
    <t>F 50471 JORGE ALBERTO TINAL DZIB</t>
  </si>
  <si>
    <t>F 51328 REFASO REFACCIONES Y ACCESORIOS SOA</t>
  </si>
  <si>
    <t>F 50576 50578 50579 50772 50773 MAQUINARIA Y SERVICIOS PROFESIONALES</t>
  </si>
  <si>
    <t xml:space="preserve">F 51137 CRISTINA DEL ROSARIO MOO HUCHIN </t>
  </si>
  <si>
    <t>F 50035 EISER JESUS BAEZA ARGAEZ</t>
  </si>
  <si>
    <t>F 48114 48992 48238 CARLOS FERRER MOHENO</t>
  </si>
  <si>
    <t>F 51120 PUBLICO EN GENRAL</t>
  </si>
  <si>
    <t>F 50605 CONSTRUCTORA GRUPO TAPACHULA</t>
  </si>
  <si>
    <t>F 51218 JORGE EDUARDO CHAY TAMAYO</t>
  </si>
  <si>
    <t>F 51276 CONSTRUCCIONES Y MATERIALES RAMIREZ</t>
  </si>
  <si>
    <t>F 50340 YARIM ANTONIO GUTIERREZ LOPEZ</t>
  </si>
  <si>
    <t>F 51282 MEGALITA</t>
  </si>
  <si>
    <t>F 50398 50528 TANIA YOLANDA HERRERA DIAZ</t>
  </si>
  <si>
    <t>F 50701 GRUPO VAQUEIRO FERRETERO</t>
  </si>
  <si>
    <t xml:space="preserve">F 50509 ARTURO PEREZ GONZALEZ </t>
  </si>
  <si>
    <t>F 49704 GAMAQ RENTA MAQUINARIA</t>
  </si>
  <si>
    <t>F 50422 PREFABRICADOS PRESUR</t>
  </si>
  <si>
    <t>F  50826 AUTOSERVICIO YUCATAN</t>
  </si>
  <si>
    <t>F 50297 VERONICA ALEJANDRA PAZ TORRIJOS</t>
  </si>
  <si>
    <t>F 50833 INFRAESTRUCTURA Y EDIFICACION DEL SURESTE</t>
  </si>
  <si>
    <t>F 50911 MARIA TERESA DE JESUS CARDENAS ORTIZ</t>
  </si>
  <si>
    <t>F 49175 CORPORACION LA COMPLETA</t>
  </si>
  <si>
    <t>F 49905 CAMIONES Y AUTOBUSES PENINSULAR</t>
  </si>
  <si>
    <t xml:space="preserve">F 49744 49730 49731 49915 </t>
  </si>
  <si>
    <t>JORGE ISMAEL SOUZA CETINA</t>
  </si>
  <si>
    <t>F 49471 50151 51190 50068 50294 50890 51191 50882 50118 51225 50005 50008 51185 DEP EFECTIVO</t>
  </si>
  <si>
    <t xml:space="preserve">F 50047 TOMASA CORREA SANTANA </t>
  </si>
  <si>
    <t xml:space="preserve">F 48889 HA TECH </t>
  </si>
  <si>
    <t>F 51233 JOSE DE JESUS ALONZO MORALES</t>
  </si>
  <si>
    <t>F 50821 51208 MANUEL JESUS OXTE CABRERA</t>
  </si>
  <si>
    <t>F 50735 SC PETROQUIMICA</t>
  </si>
  <si>
    <t>F 50739 RODCOM</t>
  </si>
  <si>
    <t>F 50738 RODCOM</t>
  </si>
  <si>
    <t xml:space="preserve">F 50737 SC PETROQUIMICA </t>
  </si>
  <si>
    <t>F 50742 RODCOM</t>
  </si>
  <si>
    <t xml:space="preserve">F 50197 JOSE ROBERTO DELGADO GALENO </t>
  </si>
  <si>
    <t xml:space="preserve">F 50268 GRUPO BOXITO </t>
  </si>
  <si>
    <t>F 50808 50814 50872 PROMOTORA DE GASOLINERAS</t>
  </si>
  <si>
    <t>F 51200 DIESEL YUCALPETEN</t>
  </si>
  <si>
    <t>F 51198 51199 DIESEL YUCALPETEN</t>
  </si>
  <si>
    <t xml:space="preserve">F 50834 SERVICIO PAN AMERICANO DE PROTECCION </t>
  </si>
  <si>
    <t>F 50342 MIGUEL ANGEL KUK CETINA</t>
  </si>
  <si>
    <t>F 50348 MIGUEL ANGEL KUK CETINA</t>
  </si>
  <si>
    <t>F 51148 51184 50046 50545 50853 50414 50847 50480 50481 50484 49027 51196 50977 51021 51072 51147 51054 51073 51056 51057 51058 51114 51115 51107 51108 51065 51060 51067 51064 50959 51053 DEP EFECTIVO</t>
  </si>
  <si>
    <t>F 49866 50015 50160 50188 50282 50587 KYPCON INGENIEROS CIVILES</t>
  </si>
  <si>
    <t>F  SERVICOMBUSTIBLES DEL CARIBE</t>
  </si>
  <si>
    <t>F 49985 SERVICIOS DEL FRENTE UNICO DE TRABAJADOREES DEL VOLANTE DEL ESTDO DE YUCATAN</t>
  </si>
  <si>
    <t>F 49983 ESTACION DE SERVICIO PERIFERICO SUR</t>
  </si>
  <si>
    <t>F 50167 SERVICOMBUSTIBLES KANASIN</t>
  </si>
  <si>
    <t>F 50189 ESTACION DE SERVICIO SAN IDELFONSO</t>
  </si>
  <si>
    <t>F 49987 SERVICIOS TAC</t>
  </si>
  <si>
    <t xml:space="preserve">F 49988 DISTRIBUIDORA GARABANA DE COMBUSTIBLES Y LUBRICANTES </t>
  </si>
  <si>
    <t>F 50177 SERVICIOS TAC</t>
  </si>
  <si>
    <t>F 50173 ESTACION DE SERVICIO JACINTO CANEK</t>
  </si>
  <si>
    <t>F 50174 ESTACION DE SERVICI JACINTO CANEK</t>
  </si>
  <si>
    <t xml:space="preserve">F 50182 SERVICOMBUSTIBLES UMAN </t>
  </si>
  <si>
    <t>F 50175 ESTACION DE SERVICIO JACINTO CANEK</t>
  </si>
  <si>
    <t>F 50183 SERVICOMBUSTIBLES UMAN</t>
  </si>
  <si>
    <t>F 50181 SERVICOMBUSTIBÑES UMAN</t>
  </si>
  <si>
    <t>F 50792 TRASNSPORTES ENERGETICOS DIRAC</t>
  </si>
  <si>
    <t>F 50774 50775 50777 50946 50948 COMERCIALIZADORA DE COMBUSTIBLES DIRAC</t>
  </si>
  <si>
    <t>F 50111 JOSE CONCEPCION BAAS SANTOS</t>
  </si>
  <si>
    <t>F 49803 LEYDI AMADA LIZAMA SANTOYO</t>
  </si>
  <si>
    <t>F 49135 BICIMOTOS</t>
  </si>
  <si>
    <t>F 49926 MARIA TERESA PUCH NAH</t>
  </si>
  <si>
    <t>F 51211 GRUPO AGROPECUARIO GUARANI</t>
  </si>
  <si>
    <t>F 51207 COMERCIALIZADORA EL SURCO</t>
  </si>
  <si>
    <t>F 50517 50370 50155 50100 PRODUCTOS DE CONCRETO PENINSULARES</t>
  </si>
  <si>
    <t xml:space="preserve">FAC 50168,FAC 50169,FAC 50171,FAC 50172,FAC 50191 CARBURANTES DE YUCATAN </t>
  </si>
  <si>
    <t>F 50157 CARBURANTES DE YUCATAN</t>
  </si>
  <si>
    <t>F 50223 JR ENVASES Y PLASTICOS DEL SURESTE</t>
  </si>
  <si>
    <t>F 51197 FERRETERIA EL PORTEÑO</t>
  </si>
  <si>
    <t>F 51004 SRGIO BALDERAS OSORIO</t>
  </si>
  <si>
    <t xml:space="preserve">F 51171 51174 51177 51179 51181 DEP TARJETA </t>
  </si>
  <si>
    <t>F 46524 RRRRG CONSTRUCTURA</t>
  </si>
  <si>
    <t>F 50677 JOSE LUIS ESPADAS GONZALEZ</t>
  </si>
  <si>
    <t>F 51180 INFRAESTRUCTURA Y SERVICIOS ESPECIALIZADOS</t>
  </si>
  <si>
    <t>F 51178 RAXID ANTONIO SANDOVAL AUAIS</t>
  </si>
  <si>
    <t>F 50304 GAMAQ MAQUINARIA</t>
  </si>
  <si>
    <t>F 50491 50492 PERFORACIONES PENINSULARES ESPECIALIZADAS</t>
  </si>
  <si>
    <t>F 50993 51000 50447 50445 50439 50975 50989 51127 DEP EFECTIVO</t>
  </si>
  <si>
    <t>F 48091 MOTORIDE</t>
  </si>
  <si>
    <t>F 51136 PERFORACIONES, CAMINOS Y MAQUINARIA DEL SURESTE</t>
  </si>
  <si>
    <t>F 51075 ENLACES TURISTICOS TETIZ</t>
  </si>
  <si>
    <t xml:space="preserve">F 50203 50205 50209 2010 MULTISERVICIOS PLAYA DEL CARMEN </t>
  </si>
  <si>
    <t>F 50290 50291 50292 50293 MULTISERVICIO PENINSULAR</t>
  </si>
  <si>
    <t>F 50204 50206 50207 50208 MULTISERVICIOS PLAYA DEL CARMEN</t>
  </si>
  <si>
    <t>F 50472 DALIA VERONICA CHUC UC</t>
  </si>
  <si>
    <t>F 49692 RAMON EUDALDO CORTAZAR LARA</t>
  </si>
  <si>
    <t>F 49707 50196 JOSE MANUEL CORTAZAR LARA</t>
  </si>
  <si>
    <t>F 48439 GEOVANI LEONEL TUN HOIL</t>
  </si>
  <si>
    <t>F 51146 EDSON GONZALEZ CORRALES</t>
  </si>
  <si>
    <t>F 50404 DESARROLLOS INMOBILIARIOS BARCAM</t>
  </si>
  <si>
    <t>F 50610 SURTIDORA DE COMPONENTES DIESEL</t>
  </si>
  <si>
    <t>F 50530 VICENTE MARTIN CHAN CUA</t>
  </si>
  <si>
    <t>F 49765 CONSTRUCTORA RIVAL</t>
  </si>
  <si>
    <t>F 50247 VERONICA DEL ROSARIO HERNANDEZ NUÑEZ</t>
  </si>
  <si>
    <t>F 50561 JACOBO REMPEL MARTENS</t>
  </si>
  <si>
    <t>F 51163 EMPAQUES MAYAN</t>
  </si>
  <si>
    <t>F 51158 TECON CONCRETOS</t>
  </si>
  <si>
    <t>F 5112 JORGE ABRAHAM SELEM  AGUILAR</t>
  </si>
  <si>
    <t>F 50678 50679 50803 SERGIO BALDERAS OSORIO</t>
  </si>
  <si>
    <t>F 50960 JUAN CARLOS HERRERA MARTINEZ</t>
  </si>
  <si>
    <t>F 50016 49844 FERNANDO AVILA YALA</t>
  </si>
  <si>
    <t>F 49790 SONIA ADAD CRUZ</t>
  </si>
  <si>
    <t>F 47102 TECON CONCRETOS</t>
  </si>
  <si>
    <t>F 51124 ZELMA KOOLER</t>
  </si>
  <si>
    <t xml:space="preserve">F 44930 51026 51026 50967 48910 50879 50979 51081 51054 51105 51094 DEP EFECTIVO </t>
  </si>
  <si>
    <t>F 50921 OPERADORA POLLO BRUJO</t>
  </si>
  <si>
    <t>F 51123 LUIS DANIEL PEREGRINO ZUÑIGA</t>
  </si>
  <si>
    <t>F 50295 COORPORATIVO GL</t>
  </si>
  <si>
    <t xml:space="preserve">F 51328 REFASO </t>
  </si>
  <si>
    <t>F 51119 JORGE EDUARDO CHAY TAMAYO</t>
  </si>
  <si>
    <t>F 51598 EDUCE SOCIEDAD COOPERATIVA DE RL</t>
  </si>
  <si>
    <t>F 51131 INGENIERIA INDUSTRIAL MAGE</t>
  </si>
  <si>
    <t>F 50099 JR ENVASES Y PLASTICOS</t>
  </si>
  <si>
    <t>F 51099 REFASO REFACCIONES Y ACEESORIOS SOSA</t>
  </si>
  <si>
    <t>F 49867 FLOR MARIA PECH BACELIS</t>
  </si>
  <si>
    <t>F 50131 50132 DISTRIBUIDORA GARABANA DE COMBUSTIBLES Y LUBRICANTES</t>
  </si>
  <si>
    <t>F 49642 MAYA FLUIDS</t>
  </si>
  <si>
    <t xml:space="preserve">F 50140 TANIA MELISA PACHECO </t>
  </si>
  <si>
    <t>F 50198 JOSE ROBERTO DELGADO GALENO</t>
  </si>
  <si>
    <t>F 51049 TERRAMAR TRANSPORTES</t>
  </si>
  <si>
    <t>F 51045 TERRAMAR TRANSPORTES</t>
  </si>
  <si>
    <t>F 51044 TERRAMAR TRANSPORTES</t>
  </si>
  <si>
    <t xml:space="preserve">F 50341 TEELS </t>
  </si>
  <si>
    <t>F 51126 SERVICIO SAN JOSE KUCHE</t>
  </si>
  <si>
    <t xml:space="preserve">F 51130 SERVITRANSPORTES ERAGON </t>
  </si>
  <si>
    <t>F 51125 SERVICIO SAN JOSE KUCHE</t>
  </si>
  <si>
    <t xml:space="preserve">F 49471 50935 50927 50988 50929 50918 5092550485 49843 50939 48692 51018 51087 51048 50970 49716 50264 4986249808 51031 49027 50985 50984 51050 50982 50981 50973 50971 51055 50438 51061 51019 50987 50986 </t>
  </si>
  <si>
    <t>F 50011 COSTAPURA</t>
  </si>
  <si>
    <t>F 49683 49658 FROZAR</t>
  </si>
  <si>
    <t>F 50211 MIGUEL ANGEL KUK CETINA</t>
  </si>
  <si>
    <t xml:space="preserve">F 50158 MIGUEL ANGEL KUK CETINA </t>
  </si>
  <si>
    <t>F 50200 DESARROLLOS INMOBILIARIOS BARCAM</t>
  </si>
  <si>
    <t>F 49487 NOEMI BEATRIZ MONTERO CUEVAS</t>
  </si>
  <si>
    <t>F 51031 ALBERTO AGUILAR MIRANDA</t>
  </si>
  <si>
    <t>F 50238 50239 PERFORACIONES PENINSULARES ESPECIALIZADAS</t>
  </si>
  <si>
    <t>F 50212 ARTURO PEREZ GONZALEZ</t>
  </si>
  <si>
    <t>F 50678 SERGIO BALDERAS OSOSRIO</t>
  </si>
  <si>
    <t>F 51098 DISTRIBUIDORA DE TUBOS Y ACEROS DEL SURESTE</t>
  </si>
  <si>
    <t xml:space="preserve">F 51095 MEGALITA </t>
  </si>
  <si>
    <t>F 49776 JASPER AROGNO JUAREZ ARAUJO</t>
  </si>
  <si>
    <t>F 51088 51089 WITON</t>
  </si>
  <si>
    <t>F 49776 JUAREZ ARAUJO JASPER AROGNO</t>
  </si>
  <si>
    <t>F 50148 BALAM IUIT JOSE GONZALO</t>
  </si>
  <si>
    <t>F 50145 MIGUEL ANGEL KUK CETINA</t>
  </si>
  <si>
    <t xml:space="preserve">F 50119 MIGUEL ANGEL KUK CETINA </t>
  </si>
  <si>
    <t>F 50117 MIGUEL ANGEL KUK CETINA</t>
  </si>
  <si>
    <t>F 51017 JOSE SEBASTIAN YAM PECH</t>
  </si>
  <si>
    <t>F 51029 MRT IMPORTADORA DE MAQUINARIA</t>
  </si>
  <si>
    <t>F 49720 50080 PROVEEDORA DEL PANADERO</t>
  </si>
  <si>
    <t>F 49578 MEXICANA DE LUBRICANTES</t>
  </si>
  <si>
    <t>F 48619 48766 48767 49438 49604 49605 ENLACES TURIRSTICOS TETIZ</t>
  </si>
  <si>
    <t>F 49078 49211 49419 49518 50048 50097 50229 50305 50384 50487 50566 50577 50675 50675  50840 MINIS 2000</t>
  </si>
  <si>
    <t xml:space="preserve">F 49556 DISTRIBUIDORA GARABANA DE COMBUSTIBLES Y LUBRICANTES </t>
  </si>
  <si>
    <t>S/F PAGO FREELEX PATRICIA SALAZAR TRACONIS</t>
  </si>
  <si>
    <t>F 50090 MIGUEL ANGEL KUK CETINA</t>
  </si>
  <si>
    <t>F 51043 COMERCIALIZADORA EL SURCO</t>
  </si>
  <si>
    <t xml:space="preserve">F 50237 JUAN SELEM BERRON </t>
  </si>
  <si>
    <t>F 49939 50062 50165 CONCRETERA DEL SURESTE</t>
  </si>
  <si>
    <t>F 50141 50095 PRODUCTOS DE CONCRETO PENINSULARES</t>
  </si>
  <si>
    <t xml:space="preserve"> F 50201 50096 PRODUCTOS DE CONCRETO PENINSULARES</t>
  </si>
  <si>
    <t>F 51042 SERVITRANSPORTES DEL SURESTE</t>
  </si>
  <si>
    <t>F 50474 CONSTRUCCIONES Y EDIFICACIONES TECNICAS</t>
  </si>
  <si>
    <t>F 51038 51161 EDEKSA</t>
  </si>
  <si>
    <t>F 49233 50120 50345 50940 50941 50962 51009 50881 50880 50886 50889 50883 50887 DEP EFECTIVO</t>
  </si>
  <si>
    <t>F 49357 49358 50267 49353 49354 49725 50859 50871 49471 DEP EFECTIVO</t>
  </si>
  <si>
    <t>F 40019 LR TRITURADOS</t>
  </si>
  <si>
    <t>F 50043 TOMASA CORREA SANTANA</t>
  </si>
  <si>
    <t>F 50036 TOMASA CORREA SANTANA</t>
  </si>
  <si>
    <t>F 50044 TOMASA CORREA SANTANA</t>
  </si>
  <si>
    <t xml:space="preserve">F 51010 RODRIGO PAYAN FRIAS </t>
  </si>
  <si>
    <t>F 49233 50120 50345 50940 50941 DEP EFECTIVO</t>
  </si>
  <si>
    <t>F 49979 CARBURANTES DE YUCATAN</t>
  </si>
  <si>
    <t>F 48300 CARBURANTES DE YUCATAN</t>
  </si>
  <si>
    <t>F 49967 MENA IMPORTACIONES</t>
  </si>
  <si>
    <t>COMISION MEMBRESIA PAQUETE T2</t>
  </si>
  <si>
    <t>F 48439 TUN HOIL GEOVANI</t>
  </si>
  <si>
    <t>F 11269 11270 PROYECTOS INMOBILIARIOS DE LA PENINSULA</t>
  </si>
  <si>
    <t>F 49051 DISTRIBUIDORA GARABANA DE COMBUSTIBLES Y LUBRICANTES</t>
  </si>
  <si>
    <t>F 51007 TECON CONCRETOS</t>
  </si>
  <si>
    <t xml:space="preserve">F 61 61 63 COMERCIALIZADORA DE COMBUSTIBLES DIRAC </t>
  </si>
  <si>
    <t>F 51006 TECON CONCRETOS</t>
  </si>
  <si>
    <t>TRANSFERENCIA ENTRE BANCOS SANTANDER - BANREGIO</t>
  </si>
  <si>
    <t>F 51005 CONSTRUCCIONES Y MATERIALES RAMIREZ</t>
  </si>
  <si>
    <t>F 50923 JOSUE EFREN CIME CHAN</t>
  </si>
  <si>
    <t>F 51003 INFRAESTRUCTURA Y SERVICIOS ESPECIALIZADOS COETO</t>
  </si>
  <si>
    <t>DISPERSION NOMINA (ANTICIPO DE VIATICOS ANTONIO UC)</t>
  </si>
  <si>
    <t>F 50489 SERGIO BALDERAS OSORIO</t>
  </si>
  <si>
    <t>F 50488 SERGIO BALDERAS OSORIO</t>
  </si>
  <si>
    <t>F 50486 SERGIO BALDERAS OSORIO</t>
  </si>
  <si>
    <t>COMISION POR DEPOSITO REFERENCIADO</t>
  </si>
  <si>
    <t>F 50262 SERGIO BALDERAS OSORIO</t>
  </si>
  <si>
    <t>F 50216 SERGIO BALDERAS OSORIO</t>
  </si>
  <si>
    <t>F 211430 COM MEGASUR</t>
  </si>
  <si>
    <t xml:space="preserve">F 50858 NIGER IRAN </t>
  </si>
  <si>
    <t>DISPERSION NOMINA (QUINCENA 2)</t>
  </si>
  <si>
    <t>F 13618 PAVIMENTACIONES Y CONSTRUCCIONES PENINSULARES</t>
  </si>
  <si>
    <t>DISPERSION NOMINA  (PRESTAMO ROGER VAZQUEZ)</t>
  </si>
  <si>
    <t>F 50955 50961  MAYABTUN CONSTRUCCIONES</t>
  </si>
  <si>
    <t>F 50014 MAXI CONSTRUCTORA HIDRAULICA Y MANTENIMIENTO INTEGRAL</t>
  </si>
  <si>
    <t>F 49978 CARBURANTES DE YUCATAN</t>
  </si>
  <si>
    <t>F FUY-1092 TECNOVENTAS</t>
  </si>
  <si>
    <t xml:space="preserve">FINANCIERA BEPENSA SA DE CV </t>
  </si>
  <si>
    <t>F 49963 49964 49965 49966 MULTISERVICIOS PLAYAS DEL CARMEN</t>
  </si>
  <si>
    <t>F 47891 49077 COMBUSTIBLES PUERTO MORELOS</t>
  </si>
  <si>
    <t>F 48334 49981 49982  SERVICIO DOGRE</t>
  </si>
  <si>
    <t>DISPERSION NOMINA (LIBERACION DE BONO ARMANDO GOMEZ)</t>
  </si>
  <si>
    <t>F 48537 MULTISERVICIOS PETROLIFEROS DE QUINTANA ROO</t>
  </si>
  <si>
    <t>F 48535 MULTISERVICIOS PETROLIFEROS DE QUINTANA ROO</t>
  </si>
  <si>
    <t>F 48532 48534 MULTISERVICIOS PETROLIFEROS DE QUINTANA ROO</t>
  </si>
  <si>
    <t>F 50154 GRUPO SILCA PENINSULAR</t>
  </si>
  <si>
    <t>F 50931 50942 DEP TARJETA</t>
  </si>
  <si>
    <t>IMP FEDERAL ABRIL 2023 COM</t>
  </si>
  <si>
    <t>IMP FEDERAL JUNIO 2023 COM</t>
  </si>
  <si>
    <t>F 49786 MERCADO DE ACEITES DE QUINTANA ROO</t>
  </si>
  <si>
    <t>IMP FEDERAL JUNIO 2023</t>
  </si>
  <si>
    <t>F 50033 MIGUEL ANGEL KUK CETINA</t>
  </si>
  <si>
    <t>RAFAEL CANTO VAZQUEZ (DEVOLUCION DE GASTOS)</t>
  </si>
  <si>
    <t>F 50058 MIGUEL ANGEL KUK CETINA</t>
  </si>
  <si>
    <t xml:space="preserve">F 210820 MEGASUR </t>
  </si>
  <si>
    <t>F 50353 50412 50504 50505 50506 MAQUINARIA Y SERVICIOS PROFESIONALES</t>
  </si>
  <si>
    <t>F 50838 50839 48688 50068 49123 50535 50819 50842 50835 50836 50837 50847 49571 50482 49899 DEP EFECTIVO</t>
  </si>
  <si>
    <t>F 50843 FRANCISCO JAVIER NOVELO MAGAÑA</t>
  </si>
  <si>
    <t>F 50031 REFACCIONES PENINSULA</t>
  </si>
  <si>
    <t>F 50876 RANCHO LOS HERRADORES</t>
  </si>
  <si>
    <t>F 50852 50854 DEP TARJETA</t>
  </si>
  <si>
    <t>F 50603 50633 50667 50668 50717 50765 MAGNO CAPITAL</t>
  </si>
  <si>
    <t xml:space="preserve">F 50252 MIGUEL CANUL POOT </t>
  </si>
  <si>
    <t>IMPUESTOS FEDERALES FEBRERO 2022 COM</t>
  </si>
  <si>
    <t>F 49862 MAGDALENO DZUL CAN</t>
  </si>
  <si>
    <t>F 1530722 HEWLETT PACKARD OPERATIONS MEXICO</t>
  </si>
  <si>
    <t>F 50783 TALLERES Y TRANSPORTES</t>
  </si>
  <si>
    <t>IMPUESTOS FEDERARELES ABRIL 2023</t>
  </si>
  <si>
    <t>F 49466 ARMANDO AGUIRRE BARRADAS</t>
  </si>
  <si>
    <t>IMPUESTOS FEDERARELES MAYO 2023</t>
  </si>
  <si>
    <t>F 50866 TALLERES Y TRANSPORTES</t>
  </si>
  <si>
    <t>IMPUESTOS FEDERARELES DICIEMBRE 2020</t>
  </si>
  <si>
    <t xml:space="preserve">F 49721 TRANSPORTACION CARRETERA </t>
  </si>
  <si>
    <t>IMPUESTOS FEDERARELES JULIO 2019</t>
  </si>
  <si>
    <t>F 50105 IMPORTACIONES FERVORSA</t>
  </si>
  <si>
    <t>DISPERSION NOMINA (ANTICIPO DE VIATICOS ELEAZAR ANTONIO UC)</t>
  </si>
  <si>
    <t xml:space="preserve">F 49049 49204 49556 DISTRIBUIDORA GARABANA DE COMBUSTIBLES Y LUBRICANTES </t>
  </si>
  <si>
    <t>F 49831 MARIA GUADALUPE LUCIA CHABLE CHAN</t>
  </si>
  <si>
    <t>F 49493 TUBOS DE ACERO DE MEXICO</t>
  </si>
  <si>
    <t>DISPERSION NOMINA (PAGO NOMINA RICARDO LUNA DURAN)</t>
  </si>
  <si>
    <t>F 50848 FERRETERIA EL PORTEÑO</t>
  </si>
  <si>
    <t>F 50849 JOSE YAM PECH</t>
  </si>
  <si>
    <t>FAN29236 NR FINANCE MEXICO</t>
  </si>
  <si>
    <t>F 49181 49206 TA 2000</t>
  </si>
  <si>
    <t>FAN59224 NR FINANCE MEXICO</t>
  </si>
  <si>
    <t>F 49951 MIGUEL ANGEL KUK CETINA</t>
  </si>
  <si>
    <t>FAN59223 NR FINANCE MEXICO</t>
  </si>
  <si>
    <t>F 49868 CANTERAS CREATIVAS</t>
  </si>
  <si>
    <t>FAN59225 NR FINANCE MEXICO</t>
  </si>
  <si>
    <t>F 49689 49697 49797 WILMER DOMINGO AVILES PRECIAT</t>
  </si>
  <si>
    <t>FAN59226 NR FINANCE MEXICO</t>
  </si>
  <si>
    <t>F 45430 45762 MAQUINARIA Y EQUIPOS RECREACIONALES DEL SURESTE</t>
  </si>
  <si>
    <t>F 49365 VICTOR MARIO FABELA AGUILERA</t>
  </si>
  <si>
    <t>F  210163 COM MEGASUR</t>
  </si>
  <si>
    <t xml:space="preserve">F 47186 INGENIERIA INDUSTRIAL MAGE </t>
  </si>
  <si>
    <t>PRESTAMO SOCIO (RAFAEL ANGEL CANTO VAZQUEZ)</t>
  </si>
  <si>
    <t>F 47186 INGENIERIA INDUSTRIAL MAGE</t>
  </si>
  <si>
    <t>DISPERSION NOMINA (BONO GERMAN GARNICA TEPAL)</t>
  </si>
  <si>
    <t>F 50844 50893 ELEMENTOS Y ESTRUCTURAS METALICAS</t>
  </si>
  <si>
    <t>DISPERSION NOMINA (QUINCENA 1)</t>
  </si>
  <si>
    <t>F 50831 ARTURO JAVIER ENRIQUEZ CANTO</t>
  </si>
  <si>
    <t xml:space="preserve">F 1110047784000 SI VALE </t>
  </si>
  <si>
    <t>F 49573 49690 49908 CORPORATIVO GL CD INDUSTRIAL</t>
  </si>
  <si>
    <t>F 11432 PROYECTOS INMOBILIARIOS DE LA PENINSULA</t>
  </si>
  <si>
    <t>F 50758 TRANSPORTES CORPA</t>
  </si>
  <si>
    <t xml:space="preserve">DEVOLUCION CHEQUE DEL CLIENTE TOMASA CORREA SANTANA </t>
  </si>
  <si>
    <t>F 49361 RUBEN ALBERTO CARDEÑA VILLANUEVA</t>
  </si>
  <si>
    <t>F 49814 49815 49816 CARBURANTES DE YUCATAN</t>
  </si>
  <si>
    <t>COMISION DEL PAGO CONTARJETA</t>
  </si>
  <si>
    <t>F 49796 49799 49800 ANGEL ALEXIS LARA MENA</t>
  </si>
  <si>
    <t xml:space="preserve">F B-7614 JAVO SERVICIOS EMPRESARIALES Y DESARROLLO DE MEXICO </t>
  </si>
  <si>
    <t>F 49976 CONCRETERA DEL SURESTE</t>
  </si>
  <si>
    <t>F 49825 49892 49937 49971 49994 PRODUCTOS DE CONCRETO PENINSULARES</t>
  </si>
  <si>
    <t>TRANSFERENCIA ENTRE BANCOS SANTANDER - HSBC</t>
  </si>
  <si>
    <t>F 49612 JR ENVASES Y PLASTICOS DEL SURESTE</t>
  </si>
  <si>
    <t>F 49828 DISTRIBUIDORA GARABANA DE COMBUSTIBLES Y LUBRICANTES</t>
  </si>
  <si>
    <t>COMBUSTIBLES PUERTO MORELOS (REEMBOLSO POR PAGO ERRONEO)</t>
  </si>
  <si>
    <t>F 49718 PLAFONES Y ACABADOS DEL SURESTE</t>
  </si>
  <si>
    <t>F 50532 50531 49335 49334 49158 50705 50706 50159 50710 50716 50756 50443 50482 50159 50720 50769 50611 49756 49232 50638 50752 50637 49926 49931 50046 49929 DEP EFECTIVO</t>
  </si>
  <si>
    <t>F 39894 LR TRITURADOS</t>
  </si>
  <si>
    <t>F 50815 ASFALTERA DE LA PENINSULA</t>
  </si>
  <si>
    <t>F 50565 ANGELICA MARTINEZ BRAMBILIA</t>
  </si>
  <si>
    <t>F 50788 CHRISTIAN ALEJANDRO CABALLERO ANLEHU</t>
  </si>
  <si>
    <t>F 49682 49906 49910 LEMOM</t>
  </si>
  <si>
    <t>F 49919 SERGIO BALDERAS OSORIO</t>
  </si>
  <si>
    <t>F 49880 SERGIO BALDERAS OSORIO</t>
  </si>
  <si>
    <t>F 49003 MATERIALES Y TRITURADOS TIZIMIN</t>
  </si>
  <si>
    <t>F 40723 TRANSPORTACION CARRETERA</t>
  </si>
  <si>
    <t>F 49745 MEZCLAZ Y EMULSIONES PROFESIONALES</t>
  </si>
  <si>
    <t>DISPERSION NOMINA (ANTICIPO DE VIATICOS EDUARDO MARTIN)</t>
  </si>
  <si>
    <t>F 49688 MIGUEL ANGEL KUK CETINA</t>
  </si>
  <si>
    <t>F 49660 MIGEL ANGEL KUK CETINA</t>
  </si>
  <si>
    <t>DISPERSION NOMINA (OTROS PAGOS PAGO DE LUZ ACAMPECHE ANTONIO UC)</t>
  </si>
  <si>
    <t>F 50768 JORGE ISAIAS CABRERA PEREZ</t>
  </si>
  <si>
    <t>DISPERSION NOMINA (ANTICIPO DE VIATICO MIGUEL ANGEL ORTIZ)</t>
  </si>
  <si>
    <t>F 49891 DESARROLLOS INMOVILIARIOS BARCAM</t>
  </si>
  <si>
    <t xml:space="preserve">F 49625 MENA IMPORTACIONES </t>
  </si>
  <si>
    <t xml:space="preserve">F 49109 UITZIL BALAM </t>
  </si>
  <si>
    <t>SUA IMSS</t>
  </si>
  <si>
    <t>F 49856 ROMZA PAVIMENTACIONES</t>
  </si>
  <si>
    <t xml:space="preserve">F 49075 DAVID JOSE XACUR LUGO </t>
  </si>
  <si>
    <t>F 49121 NIDIA DEL ROSARIO DE FATIMA LUGO RICALDE</t>
  </si>
  <si>
    <t>F 49452 NIDIA DEL ROSARIO DE FATIMA LUGO RICALDE</t>
  </si>
  <si>
    <t xml:space="preserve">F 49442 ESTACIONES DE SERVICIO DEL MAYAB </t>
  </si>
  <si>
    <t>F 49445 ESTACIONES DE SERVICIO DEL MAYAB</t>
  </si>
  <si>
    <t>F 1190513 MEXICANA DE LUBRICANTES</t>
  </si>
  <si>
    <t>F 49450 ESTACIONES DE SERVICIO DEL MAYAB</t>
  </si>
  <si>
    <t>DISPERSION NOMINA (ANTICIPO DE VIATICOS JOSE LOPEZ)</t>
  </si>
  <si>
    <t>F 49451 ESTACIONES DE SERVICIO DEL MAYAB</t>
  </si>
  <si>
    <t>F 48763 COMSBUSTIBLES PAGOMAJO</t>
  </si>
  <si>
    <t>F 49072 ESTACIONES DE SERVICIO DEL MAYAB</t>
  </si>
  <si>
    <t>F 49074 ESTACIONES DE SERVICIO DEL MAYAB</t>
  </si>
  <si>
    <t>F 49447 NIDIA DEL ROSARIO DE FATIMA LUGO RICALDE</t>
  </si>
  <si>
    <t>F 49453 ESTACIONES DE SERVICIO DEL MAYAB</t>
  </si>
  <si>
    <t xml:space="preserve">F 49444 ESTACIONES DE SERVICIO DEL MAYAB </t>
  </si>
  <si>
    <t>F 49932 49938 50088 50089 50091 50186 50289 MAQUINARIA YS ERVICIOS PROFESIONALES</t>
  </si>
  <si>
    <t>F 50767 RECICLAJES YUVA</t>
  </si>
  <si>
    <t>F 50475 50534 50584 MAGNO CAPITAL</t>
  </si>
  <si>
    <t>F 49481 50711 50712 50713 50714 50715 50716 DEP EFECTIVO</t>
  </si>
  <si>
    <t>F 50361 MARIA TERESA DE JESUS CARDENAS ORTIZ</t>
  </si>
  <si>
    <t>DISPERSION NOMINA (ANTICIPO DE VIATICOS ALBERTO MANUEL VAZQUEZ )</t>
  </si>
  <si>
    <t>F 49852 MARIA TERESA DE JESUS CARDENAS ORTIZ</t>
  </si>
  <si>
    <t>JULIO  2023</t>
  </si>
  <si>
    <t>GASTOS EN EFECTIVO JUL 2023</t>
  </si>
  <si>
    <t xml:space="preserve">Viaticos jose lopez </t>
  </si>
  <si>
    <t>pedal de cambios para moto dilingenciero</t>
  </si>
  <si>
    <t>Pedro martin</t>
  </si>
  <si>
    <t>comida rafa</t>
  </si>
  <si>
    <t>impermeable diligenciero</t>
  </si>
  <si>
    <t>gas para montacargas</t>
  </si>
  <si>
    <t>placas sandero</t>
  </si>
  <si>
    <t>pago garantia bod 38</t>
  </si>
  <si>
    <t>herramientas para desaguar anden carga</t>
  </si>
  <si>
    <t>Total play</t>
  </si>
  <si>
    <t>envio de camion a campeche</t>
  </si>
  <si>
    <t>efectivo rafa</t>
  </si>
  <si>
    <t>insumos oficinas</t>
  </si>
  <si>
    <t>licencia orlando smith</t>
  </si>
  <si>
    <t>gas montacargas</t>
  </si>
  <si>
    <t>desayuno rafa e insumos dirac</t>
  </si>
  <si>
    <t>envio de muestras PROCON y terrasur</t>
  </si>
  <si>
    <t>repuesto de pieza para el freelex</t>
  </si>
  <si>
    <t>Envio cdmx mercedez benz</t>
  </si>
  <si>
    <t>prestamo rafa</t>
  </si>
  <si>
    <t>pago servio Luis Ravell</t>
  </si>
  <si>
    <t>Luis Ravell</t>
  </si>
  <si>
    <t>Reembolso de pago de cliente EDEKSA</t>
  </si>
  <si>
    <t>Jorge May (EDEKSA)</t>
  </si>
  <si>
    <t>pilas roger</t>
  </si>
  <si>
    <t>placas isuzu</t>
  </si>
  <si>
    <t>jorge ramirez</t>
  </si>
  <si>
    <t>Del 01 al 31 de julio de 2023</t>
  </si>
  <si>
    <t>NC - 0618790</t>
  </si>
  <si>
    <t>NC - 0618280</t>
  </si>
  <si>
    <t>NC - 0618161</t>
  </si>
  <si>
    <t>NC - 0618158</t>
  </si>
  <si>
    <t>NC - 0618087</t>
  </si>
  <si>
    <t>NC - 0617996</t>
  </si>
  <si>
    <t>NC - 0617788</t>
  </si>
  <si>
    <t>NC - 0617142</t>
  </si>
  <si>
    <t>NC - 0617140</t>
  </si>
  <si>
    <t>NC - 0616377</t>
  </si>
  <si>
    <t>NC - 0615986</t>
  </si>
  <si>
    <t>NC - 0615987</t>
  </si>
  <si>
    <t>NC - 0615826</t>
  </si>
  <si>
    <t>NC - 0615111</t>
  </si>
  <si>
    <t>NC - 0615018</t>
  </si>
  <si>
    <t>NC - 0615020</t>
  </si>
  <si>
    <t>NC - 0614900</t>
  </si>
  <si>
    <t>NC - 0614901</t>
  </si>
  <si>
    <t>NC - 0614902</t>
  </si>
  <si>
    <t>NC - 0614903</t>
  </si>
  <si>
    <t>NC - 0614705</t>
  </si>
  <si>
    <t>NC - 0614608</t>
  </si>
  <si>
    <t>NC - 0614582</t>
  </si>
  <si>
    <t>NC - 0614583</t>
  </si>
  <si>
    <t>NC - 0613632</t>
  </si>
  <si>
    <t>NC - 0613630</t>
  </si>
  <si>
    <t>Volumen incremental al objetivo para incentivo a la venta resultado Julio 2023</t>
  </si>
  <si>
    <t>Convenios Junio 23 Mérida</t>
  </si>
  <si>
    <t>Dev  7 pzas. Contenedores merida</t>
  </si>
  <si>
    <t>5 días Akron Junio de 2023</t>
  </si>
  <si>
    <t>5 días Akron Junio de 2023 Campeche</t>
  </si>
  <si>
    <t>Dev. 14549. 10 pzas. Contenedores merida</t>
  </si>
  <si>
    <t>Dev 14534. F-1011212583 Campeche</t>
  </si>
  <si>
    <t>Plataforma SPE Junio 23 Detalle Mérida DET-2023-16148 DET-2023-16531 Merida</t>
  </si>
  <si>
    <t>Plataforma SPE Junio 23 Industria Mérida</t>
  </si>
  <si>
    <t>Plataforma SPE Junio 23 Detalle CMP</t>
  </si>
  <si>
    <t>Plataforma SPE Junio 23 Industria CMP IND-2023-14424</t>
  </si>
  <si>
    <t>Porteo cliente cedis Cacnún 07.2023</t>
  </si>
  <si>
    <t>comisiones banregio</t>
  </si>
  <si>
    <t>comision x apertura bepensa</t>
  </si>
  <si>
    <t>Enganche Isuzu</t>
  </si>
  <si>
    <t>F.848 - JUAN MARTIN AZARCOYA KUK (SALDO SPRINTER)</t>
  </si>
  <si>
    <t>PORTEO CEDIS CANCUN</t>
  </si>
  <si>
    <t>Del 1 al 31 de agosto de 2023</t>
  </si>
  <si>
    <t>SOLICITUD DE BONIFICACION DEL 100% APOYO COMPRA EQUIPO DE JOSE MANUEL CORTAZAR LARA</t>
  </si>
  <si>
    <t>SOLICITUD DE BONIFICACION DEL 100% SOBRE EL APOYO PARA COMPRA TV Y AUTO ESTÉREO RIFA PLÁTICA 23-06-23</t>
  </si>
  <si>
    <t>RS617N ROAD18 24.5 OFF ROAD</t>
  </si>
  <si>
    <t>11R245 ROAD18</t>
  </si>
  <si>
    <t>19.5L24 12PR R4</t>
  </si>
  <si>
    <t>195L24 STONETRC12</t>
  </si>
  <si>
    <t>10-16.5 10PR SKS1 N</t>
  </si>
  <si>
    <t>10165 STONE 10</t>
  </si>
  <si>
    <t>LLANTA 185/65R15 RS906</t>
  </si>
  <si>
    <t>RS906 18565R15</t>
  </si>
  <si>
    <t>185/60R14 82H MAXXIS MP10</t>
  </si>
  <si>
    <t>MAXX-TP16020300</t>
  </si>
  <si>
    <t>MOTORCYCLE 4T SL 20W-50</t>
  </si>
  <si>
    <t>810192</t>
  </si>
  <si>
    <t>LLANTA 11R22.5 SKY18 MIXTA</t>
  </si>
  <si>
    <t>11R225 SKY18</t>
  </si>
  <si>
    <t>LLANTA 185/65R15 BTPC</t>
  </si>
  <si>
    <t>10ARS0003</t>
  </si>
  <si>
    <t>195/60R15 COOPER CS1 88T</t>
  </si>
  <si>
    <t>114835</t>
  </si>
  <si>
    <t>331454 PREMIUN SP SAE 15W40</t>
  </si>
  <si>
    <t>331454</t>
  </si>
  <si>
    <t>8121457-Premium PRO SP SAE 10W-30 *12B946</t>
  </si>
  <si>
    <t>8121457</t>
  </si>
  <si>
    <t>P550445 - FILTRO HIDRAULICO</t>
  </si>
  <si>
    <t>P550445</t>
  </si>
  <si>
    <t>ACUMULADOR TIPO 106A 11P 12V MARINA</t>
  </si>
  <si>
    <t>106A MARINA</t>
  </si>
  <si>
    <t>BCI 24 ACUMULADOR TIPO 106 9P 12V SELL</t>
  </si>
  <si>
    <t>106 TIPO BCI 24</t>
  </si>
  <si>
    <t>21575R17.5 ROAD RS615</t>
  </si>
  <si>
    <t>RS615</t>
  </si>
  <si>
    <t>STONETRAC12 12.5/80-18 12 R4 N</t>
  </si>
  <si>
    <t>1258018</t>
  </si>
  <si>
    <t>P759080 FILTRO DE GASOLINA</t>
  </si>
  <si>
    <t>P759080</t>
  </si>
  <si>
    <t>R17 CORBATA GALGO</t>
  </si>
  <si>
    <t>F-R17</t>
  </si>
  <si>
    <t>LLANTAS INDUSTRIAL EPSILON 11L16 12PR TL EPSILON</t>
  </si>
  <si>
    <t>WW-11L16</t>
  </si>
  <si>
    <t>P550148 -FILTRO HIDRAULICO</t>
  </si>
  <si>
    <t>P550148</t>
  </si>
  <si>
    <t>P604997 - FILTRO  DE AIRE</t>
  </si>
  <si>
    <t>P604997</t>
  </si>
  <si>
    <t>LLANTA FUERA DE CAMINO ESPILON 19.5-24 12PR POWER PLUS R4</t>
  </si>
  <si>
    <t>WW-195L24PP</t>
  </si>
  <si>
    <t>P119539 FILTRO DE AIRE</t>
  </si>
  <si>
    <t>P119539</t>
  </si>
  <si>
    <t>P551008 FILTRO DE ANTICONGELNTE</t>
  </si>
  <si>
    <t>P551008</t>
  </si>
  <si>
    <t>P502531 - FILTRO ACEITE</t>
  </si>
  <si>
    <t>P502531</t>
  </si>
  <si>
    <t>P551294 FILTRO DE ACEITE</t>
  </si>
  <si>
    <t>P551294</t>
  </si>
  <si>
    <t>P782909-FILTRO DE AIRE</t>
  </si>
  <si>
    <t>P782909</t>
  </si>
  <si>
    <t>P558792-FILTRO DE COMBUSTIBLE</t>
  </si>
  <si>
    <t>P558792</t>
  </si>
  <si>
    <t>P553500-FILTRO COMB</t>
  </si>
  <si>
    <t>P553500</t>
  </si>
  <si>
    <t>P553202-FILTRO SEPARADOR DE AGUA</t>
  </si>
  <si>
    <t>P553202</t>
  </si>
  <si>
    <t>P553200-FILTRO SEPARADOR DE AGUA</t>
  </si>
  <si>
    <t>P553200</t>
  </si>
  <si>
    <t>P551122-FILTRO SEPARADOR</t>
  </si>
  <si>
    <t>P551122</t>
  </si>
  <si>
    <t>P551001-FILTRO SEPARADOR</t>
  </si>
  <si>
    <t>P551001</t>
  </si>
  <si>
    <t>P550853-FILTRO COMB SEPARADOR</t>
  </si>
  <si>
    <t>P550853</t>
  </si>
  <si>
    <t>P550665-FILTRO SEPARADOR DE AGUA</t>
  </si>
  <si>
    <t>P550665</t>
  </si>
  <si>
    <t>P550575-FILTRO HIDRAULICO</t>
  </si>
  <si>
    <t>P550575</t>
  </si>
  <si>
    <t>P550519-FILTRO DE ACEITE</t>
  </si>
  <si>
    <t>P550519</t>
  </si>
  <si>
    <t>P550226-FILTRO ACEITE</t>
  </si>
  <si>
    <t>P550226</t>
  </si>
  <si>
    <t>P182059-FILTRO AIRE PRIMARIO</t>
  </si>
  <si>
    <t>P182059</t>
  </si>
  <si>
    <t>P182052-FILTRO AIRE PRIMARIO</t>
  </si>
  <si>
    <t>P182052</t>
  </si>
  <si>
    <t>P181080-FILTRO DE AIRE PRIMARIO</t>
  </si>
  <si>
    <t>P181080</t>
  </si>
  <si>
    <t>P173738-FILTRO HIDRAULICO</t>
  </si>
  <si>
    <t>P173738</t>
  </si>
  <si>
    <t>P127315-FILTRO DE AIRE</t>
  </si>
  <si>
    <t>P127315</t>
  </si>
  <si>
    <t>P119778-FILTRO DE AIRE</t>
  </si>
  <si>
    <t>P119778</t>
  </si>
  <si>
    <t>613171- MXL- DEXRON II</t>
  </si>
  <si>
    <t>613171</t>
  </si>
  <si>
    <t>54197- MX- CF SUPER SAE 50</t>
  </si>
  <si>
    <t>54197</t>
  </si>
  <si>
    <t>33510- Akron Industrial Gear FG ISO 150</t>
  </si>
  <si>
    <t>33510</t>
  </si>
  <si>
    <t>Utilidad por código de producto Concentrado
Del 01/08/2023 al 31/08/2023</t>
  </si>
  <si>
    <t>810192-Motorckycle 4T SL 20W-50</t>
  </si>
  <si>
    <t>AXPLCAP400-Limpiador del Cuerpo de Aceleración y Partes</t>
  </si>
  <si>
    <t>AXPLCAP400</t>
  </si>
  <si>
    <t>Del 01 al 31 de Agosto de 2023</t>
  </si>
  <si>
    <t>NC - 0625188</t>
  </si>
  <si>
    <t>NC - 0625189</t>
  </si>
  <si>
    <t>NC - 0625190</t>
  </si>
  <si>
    <t>NC - 0625187</t>
  </si>
  <si>
    <t>NC - 0625152</t>
  </si>
  <si>
    <t>NC - 0625153</t>
  </si>
  <si>
    <t>NC - 0624954</t>
  </si>
  <si>
    <t>NC - 0624789</t>
  </si>
  <si>
    <t>NC - 0624643</t>
  </si>
  <si>
    <t>NC - 0624489</t>
  </si>
  <si>
    <t>NC - 0624455</t>
  </si>
  <si>
    <t>NC - 0624111</t>
  </si>
  <si>
    <t>NC - 0623405</t>
  </si>
  <si>
    <t>NC - 0622893</t>
  </si>
  <si>
    <t>NC - 0622709</t>
  </si>
  <si>
    <t>NC - 0622710</t>
  </si>
  <si>
    <t>NC - 0622180</t>
  </si>
  <si>
    <t>NC - 0622002</t>
  </si>
  <si>
    <t>NC - 0621742</t>
  </si>
  <si>
    <t>NC - 0621737</t>
  </si>
  <si>
    <t>NC - 0621474</t>
  </si>
  <si>
    <t>NC - 0621476</t>
  </si>
  <si>
    <t>NC - 0621637</t>
  </si>
  <si>
    <t>NC - 0621475</t>
  </si>
  <si>
    <t>NC - 0621211</t>
  </si>
  <si>
    <t>NC - 0621021</t>
  </si>
  <si>
    <t>NC - 0621020</t>
  </si>
  <si>
    <t>NC - 0619734</t>
  </si>
  <si>
    <t>NC - 0619002</t>
  </si>
  <si>
    <t>Dev 14613. F-1011226050. El distribuidor capturó mal el código.</t>
  </si>
  <si>
    <t>F.15695 - MANUEL CENTENO GONZALEZ</t>
  </si>
  <si>
    <t>F.15701 - DERIVADOS DE MADERAS TROPICALES ALMORE S.A DE C.V.</t>
  </si>
  <si>
    <t xml:space="preserve">F.15643 - VICTOR ROSADO NEGRETE </t>
  </si>
  <si>
    <t xml:space="preserve">F.15263 - PRODUCTORES DE LOS CHENES </t>
  </si>
  <si>
    <t xml:space="preserve">F.15220 - DAVID BANMAN WALL </t>
  </si>
  <si>
    <t xml:space="preserve">F.15577 - MARIA DEL ROSARIO CAHUN CEN </t>
  </si>
  <si>
    <t>F.15394 - CERVANTES PRIETO CESAR FERNANDO</t>
  </si>
  <si>
    <t>F.15424,15462 - ARACELY SARAI PINTO VARGAS</t>
  </si>
  <si>
    <t>F.15287,15566,15425,15673,15625,15030,15431,15580,15688,15622,15430,15639 - EFECTIVO</t>
  </si>
  <si>
    <t>F.15451,15450 - NICOLAS ANTONIO POOL POOT</t>
  </si>
  <si>
    <t>F.15638,15658 - AGROSERVICIOS LA TRINIDAD</t>
  </si>
  <si>
    <t xml:space="preserve">F.15405,15475 - EL VALLE DEL TEMPORAL </t>
  </si>
  <si>
    <t xml:space="preserve">F.15578 - MIGUEL ANGEL CHABLE KANTUN </t>
  </si>
  <si>
    <t xml:space="preserve">F.15678 - MARTHA ALICIA HERRERA MENDEZ </t>
  </si>
  <si>
    <t xml:space="preserve">F.15640 - OMAR JESUS VIDAL HUERTA </t>
  </si>
  <si>
    <t xml:space="preserve">F.14563 - JOSE DEL CARMEN SARRICOLEA ORTEGON </t>
  </si>
  <si>
    <t>F.15464 - AVALOS CRUZ NICOLAS</t>
  </si>
  <si>
    <t>F.15426 - EFRAIN JESUS ROSADO RAMIREZ</t>
  </si>
  <si>
    <t xml:space="preserve">F.15338 - GUADALUPE FERNANDO URIBE SIERRA </t>
  </si>
  <si>
    <t xml:space="preserve">F.15346 - AHMED JOSE BURAD MENDEZ </t>
  </si>
  <si>
    <t>F.15666,15686 - EFECTIVO</t>
  </si>
  <si>
    <t>F.15432 - MAYRA ESTHER DE LA CRUZ REYES</t>
  </si>
  <si>
    <t xml:space="preserve">F.15427 - MARIA ALEJANDRA LOPEZ MARTINEZ </t>
  </si>
  <si>
    <t>F.15251,15275,15288,15289,15291,15293,15303,15304,15305,15306,15434 - E.S.G.E.S.</t>
  </si>
  <si>
    <t xml:space="preserve">F.15325 - GUADALUPE FERNANDO URIBE SIERRA </t>
  </si>
  <si>
    <t>F.15671 - DERIVADOS DE MADERAS TROPICALES ALMORE S.A. DE C.V.</t>
  </si>
  <si>
    <t>F.15378,15379 - GRUPO PATA DE JAGUAR DE CALAKMUL S.A. DE C.V.</t>
  </si>
  <si>
    <t>F.15655,15656,15657 - MANUEL CENTENO GONZALEZ</t>
  </si>
  <si>
    <t xml:space="preserve">F.15642 - JOSE ANTONIO ESTRELLA CHUC </t>
  </si>
  <si>
    <t>F.15198 - JOSE ANTONIO ESTRELLA CHUC</t>
  </si>
  <si>
    <t>F.15573,15648,15574 - EFECTIVO</t>
  </si>
  <si>
    <t xml:space="preserve">F.14645 - JULIETA CARRILLO DEL ANGEL </t>
  </si>
  <si>
    <t xml:space="preserve">F.15647 - NORMA DEL ROCIO MORENO ROSADO </t>
  </si>
  <si>
    <t xml:space="preserve">F.15646 - CARLOS OLVERA ALEGRIA </t>
  </si>
  <si>
    <t>F.15478,15280,15030,15431,15612,15430 - EFECTIVO</t>
  </si>
  <si>
    <t>F.15661 - MINERALES Y AGREGADOS DEL SURESTE S.A. DE C.V.</t>
  </si>
  <si>
    <t>F. MAXIMO SILVA (MERIDA)</t>
  </si>
  <si>
    <t xml:space="preserve">F.15649 - CARLA PECH NEGRETE </t>
  </si>
  <si>
    <t xml:space="preserve">F.15644 - MARICELA DZIB CAMAL </t>
  </si>
  <si>
    <t>F.15662 - CORPORATIVO RC PROYECTOS ESPECIALES</t>
  </si>
  <si>
    <t>F.15428,15432 - MAYRA ESTHER DE LA CRUZ REYES</t>
  </si>
  <si>
    <t>F.15433 - REPRESENTACIONES ALDO DE CAMPECHE S.A. DE C.V.</t>
  </si>
  <si>
    <t xml:space="preserve">F.15654 - JUAN JOSE SALAZAR FERRER </t>
  </si>
  <si>
    <t>F.15634 - LLANTAS DE CAMPECHE</t>
  </si>
  <si>
    <t>F.15459 - NILVIA MAY CANCHE</t>
  </si>
  <si>
    <t>F.15653 - ALEJANDRO CAJUN BOLIVAR</t>
  </si>
  <si>
    <t>F.15363 - ARACELY SARAI PINTO VARGAS</t>
  </si>
  <si>
    <t>F.15637 - RAUL ALBERTO GONZALEZ MEDINA</t>
  </si>
  <si>
    <t>F.15628 - GRUPO DE INVERSIONISTAS DEL SURESTE S.A. DE C.V.</t>
  </si>
  <si>
    <t>F.15609 - LEMUS FERNANDEZ ARMANDO SILVESTRE</t>
  </si>
  <si>
    <t>F.15632,15633,15631 - GRUPO DE ESPECIALISTAS TERRACEROS</t>
  </si>
  <si>
    <t>F.15295,15296,15297,15298 - ADMINISTRACION DE ESTACIONES DEL SURESTE</t>
  </si>
  <si>
    <t>F.15246,15249,15253,15255,15256,15257,15258,15259,15260,15273,15274,15276,15284,15285,15292,15294,15299,15300,15301,15302,15307,15308 - E.S.G.E.S.</t>
  </si>
  <si>
    <t xml:space="preserve">F.15406,15407 - AGROSERVICIOS LA TRINIDAD </t>
  </si>
  <si>
    <t>F. 37453 - GRUPO CAIMX  S.A. DE C.V.</t>
  </si>
  <si>
    <t xml:space="preserve">F.15576 - CEYDI NAYELI CAAMAL </t>
  </si>
  <si>
    <t>F.  14695 14811 - PEON DE REGIL VERA Y ASOCIADOS  SCP</t>
  </si>
  <si>
    <t>F. 3808 - LLANTRAC SAPI DE C.V.</t>
  </si>
  <si>
    <t>F.15167,15347,15287,15425,15030,15589,15547,15431,15280,15430 - EFECTIVO</t>
  </si>
  <si>
    <t>F. PAGO DIRAC - TBC DE MEXICO  S.A. DE C.V.</t>
  </si>
  <si>
    <t>F.15377 - GRUPO PATA DE JAGUAR DE CALAKMUL S.A. DE C.V.</t>
  </si>
  <si>
    <t>F. FACT VRS - LLANTRAC SAPI DE C.V.</t>
  </si>
  <si>
    <t>F.15387,15388,15389 - CONTROL GAS KALA</t>
  </si>
  <si>
    <t>F. 11048857 - DONALDSON  S.A. DE C.V.</t>
  </si>
  <si>
    <t>F. 987 993 995 998 - ALMED PRODUCTOS PLASTICOS S.A. DE C.V.</t>
  </si>
  <si>
    <t>F.15587 - DERIVADOS DE MADERAS TROPICALES ALMORE S.A. DE C.V.</t>
  </si>
  <si>
    <t xml:space="preserve">F. RENTA AGOSTO 23 - SALVADOR OROZCO TAPIA </t>
  </si>
  <si>
    <t>F.15590 - CONSTRUCTORA COPILCO</t>
  </si>
  <si>
    <t>F. DIF DE PAGO 30 DE AGOSTO - MEXICANA DE LUBRICANTES</t>
  </si>
  <si>
    <t xml:space="preserve">F.15452 - MARIA DEL CARMEN MAY CHI </t>
  </si>
  <si>
    <t>CARGO POR PAGO DE NOMINA HSBC</t>
  </si>
  <si>
    <t xml:space="preserve">F.15286 - MARIA DEL ROSARIO CAHUN CEN </t>
  </si>
  <si>
    <t>F. DISPER NOM - DISPERSION NOM DANIEL HOIL</t>
  </si>
  <si>
    <t xml:space="preserve">F.15487 - JUAN PABLO FLORES SULUB </t>
  </si>
  <si>
    <t>F. DISPER NOM. - DISPERSION DE NOM DANIEL HOIL</t>
  </si>
  <si>
    <t>F.15215 - REFACCIONARIA AUTOMOTRIZ DE LA 16 S.A. DE C.V.</t>
  </si>
  <si>
    <t>F. PAGO DIRAC - PROD Y SER SORZE S DE R.L. DE C.V.</t>
  </si>
  <si>
    <t>F.15382,15383 - SALAZAR HERNANDEZ ANASTACIO</t>
  </si>
  <si>
    <t>F. PRUEBA - PROD Y SER ZORSE  S  DE R.L. DE C.V.</t>
  </si>
  <si>
    <t>F.15230 - COMBUSTBLES LUGO</t>
  </si>
  <si>
    <t>F. 3264 3259 - LLANTRAC SAPI  DE C.V</t>
  </si>
  <si>
    <t xml:space="preserve">F.15270,15271 - LAS PALMAS DE HOPELCHEN </t>
  </si>
  <si>
    <t>F. SALDO F 3273 - SISTEMAS INTEGRALES GO CONTROL SCP</t>
  </si>
  <si>
    <t xml:space="preserve">F.15265,15264 - EL VALLE DEL TEMPORAL </t>
  </si>
  <si>
    <t>F.  9080977498 - TBC DE MEXICO S.A. DE .C.V.</t>
  </si>
  <si>
    <t>F. DMO180982 181835 DISTRIBUIDORA MAYA DE OFIC. S.A. DE C.V.</t>
  </si>
  <si>
    <t>F. 36389 406 713 78 - GRUPO CAIMX S.A. DE C.V.</t>
  </si>
  <si>
    <t>F.15232 - ADMINISTRACION DE ESTACIONES DEL SURESTE</t>
  </si>
  <si>
    <t>F- PREPAGO AGOSTO 2 - E.S.G.E.S.</t>
  </si>
  <si>
    <t>F.15088,15089,15103,15105,15106,15107,15108,15115,15116,15117,15118,15139,15140,15141,15142,15148,15149,15150,15151,15152,15153,15172,15173,15183,15192,15193,15194,15195,15229,15231,15233,15234,15235,15236,15237,15238,15239,15240,15242,15243,15244,15245,15247,15248,15250,15252 - E.S.G.E.S.</t>
  </si>
  <si>
    <t>F. FACT VRS - MEXICANA DE LUBRICANTES</t>
  </si>
  <si>
    <t>F.15287,15347,15280,15466,15372,15375,15376,15419,15417,15418,15423,15431,15279,15373,15374,15187,15381 - EFECTIVO</t>
  </si>
  <si>
    <t>F. PAGO DIRAC - JUAN ALFREDO REYES SONDA</t>
  </si>
  <si>
    <t>F.15549 - MANUEL CENTENO GONZALEZ</t>
  </si>
  <si>
    <t>F. PAGO DIRAC - LUIS VELA</t>
  </si>
  <si>
    <t>F.15442,15443,15492,15493,15494,15495,15496 - EDGAR GABRIEL FLORES GUTIERREZ</t>
  </si>
  <si>
    <t>F.15277 - AMANTINA UC PAREDES</t>
  </si>
  <si>
    <t>F- PAGO DIRAC - ETIQUETAS Y ETIQ DEL STE S.A. DE C.V.</t>
  </si>
  <si>
    <t>F.15543 - ISAACK BUECKERT GUENTHER</t>
  </si>
  <si>
    <t>F. PAGO DIRAC - TECNOLLANTAS S.A. DE C.V</t>
  </si>
  <si>
    <t>F.15282 - PEREZ ROMERO MARGARITA DE LA LUZ</t>
  </si>
  <si>
    <t>F. 808 - EDGAR IGNACIO POOT MAYOR</t>
  </si>
  <si>
    <t>F.15513 - MIRIAN ELIZA</t>
  </si>
  <si>
    <t>F. PAGO DIRAC - FARRERA PENINSULA S.A. DE C.V.</t>
  </si>
  <si>
    <t>F.15155 - EDGAR GABRIEL FLORES GUTIERREZ</t>
  </si>
  <si>
    <t>F. PAGO DIRAC - CONSTRURIZANDO TUS IDEAS</t>
  </si>
  <si>
    <t>F. FACT VRS - TBC DE MEXICO S.A. DE C.V.</t>
  </si>
  <si>
    <t>F.15057,15058,15059,15060,15072 - ADMINISTRACION DE ESTACIONES DEL SURESTE</t>
  </si>
  <si>
    <t>F. 14652 - PEON DE REGIL VEGA Y ASOCIADOS SCP</t>
  </si>
  <si>
    <t>F.15039,15042,15043,15051,15052,15053,15054,15055,15056,15061,15062,15063,15064,15065,15066,15067,15068,15069,15070,15073,15078,15078,15080,15081,15082,15083,15084,15085,15086,15087 - E.S.G.E.S.</t>
  </si>
  <si>
    <t>F. VFAC00003273 - SISTEMAS INTEGRALES GO CONTROL SCP</t>
  </si>
  <si>
    <t>F.15209 - EFRAÍN JESUS ROSADO RAMIREZ</t>
  </si>
  <si>
    <t xml:space="preserve">F.15157 - GUADALUPE FERNANDO URIBE SIERRA </t>
  </si>
  <si>
    <t>F .  2934 3003 3033 - LLANTRAC SAPI DE C.V.</t>
  </si>
  <si>
    <t xml:space="preserve">F.15176 - NILVIA MAY CANCHE </t>
  </si>
  <si>
    <t>F. D269 - LLANTAS DE CAMPECHE  S.A. DE C.V.</t>
  </si>
  <si>
    <t>F. 9079871377 - TBC DE MEXICO S.A. DE C.V.</t>
  </si>
  <si>
    <t>F.15206 - CERVANTES PRIETO CESAR FERNANDO</t>
  </si>
  <si>
    <t>F. jul-23  - SECRETARIA DE ADMINISTRACION Y FINANZAS</t>
  </si>
  <si>
    <t>F.15287,15347,15187,15279,15425,15280,15188,15030,15091,15471,15472,15223,15121,15316,15278,15279 - EFECTIVO</t>
  </si>
  <si>
    <t>F. COT E0932  - EDUARDO PACHECO CASANOVA</t>
  </si>
  <si>
    <t>F.15510,15511 - GRUPO DE ESPECIALISTAS DE TERRACEROS</t>
  </si>
  <si>
    <t>PAGO AUT TARJ CRED AGO2023</t>
  </si>
  <si>
    <t>F.15154 - EDGAR GABRIEL FLORES GUTIERREZ</t>
  </si>
  <si>
    <t>DEV. DE CHEQUE</t>
  </si>
  <si>
    <t>F.15477 - SERVICIOS INDUSTRIALES Y MARINO DE TABASCO S.A. DE C.V.</t>
  </si>
  <si>
    <t>F.806 - EDGAR IGNACIO POOT MAYOR</t>
  </si>
  <si>
    <t xml:space="preserve">F.15476 - CONSTRUCTORA COPILCO 300 </t>
  </si>
  <si>
    <t>F. 925, 930 - ALMED PRODUCTOS PLASTICOS S.A. DE C.V.</t>
  </si>
  <si>
    <t>F.15130,15311 - HIELO SAN BARTOLO S.A. DE C.V.</t>
  </si>
  <si>
    <t>F.PAGO DIRAC - TECNOVENTAS S.A. DE C.V.</t>
  </si>
  <si>
    <t>F.15226 - REPRESENTACIONES ALDO DE CAMPECHE</t>
  </si>
  <si>
    <t xml:space="preserve">F. COT 11313 - SERVIDORA QUIM PG DEL STE SA DE CV </t>
  </si>
  <si>
    <t xml:space="preserve"> AGOSTO 2022</t>
  </si>
  <si>
    <t>F 50983 MENA IMPORTACIONES</t>
  </si>
  <si>
    <t xml:space="preserve">F 49323 REYES CONCEPCION KEB HEREDIA </t>
  </si>
  <si>
    <t>F 51971 JOSE LUIS RIOS VENTURA</t>
  </si>
  <si>
    <t>F 51715 FERNANDO AVILA AYALA</t>
  </si>
  <si>
    <t>F 51700 VERONICA DEL ROSARIO HERNANDEZ NUÑEZ</t>
  </si>
  <si>
    <t>F 52430 SISTEMAS DE ARQUITECTURA Y CONSTRUCCIONES DEL SURESTE</t>
  </si>
  <si>
    <t>F 50888 51083 51305 JESUS VENTURA LEON COCOM</t>
  </si>
  <si>
    <t>F 51192 51725 51314 52495 52573 52574 DEP EFECTIVO</t>
  </si>
  <si>
    <t>F 50912 GRUPO VAQUEIRO FERRETERO</t>
  </si>
  <si>
    <t>F 52244 52245 52538 52539 52540 COMERCIALIZADORA DE COMBUSTIBLES DIRAC</t>
  </si>
  <si>
    <t>F 51581 51603 COMERCIALIZADORA GELOP</t>
  </si>
  <si>
    <t>F 51014 51016 51111 51271 PROVEEDORA DEL PANADERO</t>
  </si>
  <si>
    <t>F 51632 51687 51801 SERGIO BALDERAS OSORIO</t>
  </si>
  <si>
    <t>F 51731 51734 51735 51736 52213 52373 MAYA FLUIDS</t>
  </si>
  <si>
    <t>F 52561 RITA MARIA JIMINEZ MAY</t>
  </si>
  <si>
    <t>F 52508 JORGE ENRIQUE ARAUJO VASQUEZ</t>
  </si>
  <si>
    <t>F 51766 ALMACEN DE GRANOS DE LA PENINSULA</t>
  </si>
  <si>
    <t>F 52189 JOSE LUIS ESPADAS GONZALEZ</t>
  </si>
  <si>
    <t>F 51920 COCOPESA DEL CARIBE</t>
  </si>
  <si>
    <t>F 52076 ANGELICA MARTINEZ BRAMBILA</t>
  </si>
  <si>
    <t xml:space="preserve">F 52075 52076 ANGELICA MARTINEZ BRAMBILA </t>
  </si>
  <si>
    <t>F 52582 52576 52283 52575 52306 52307 52301 52589 52583 52584 51472 DEP EFECTIVO</t>
  </si>
  <si>
    <t>F 51068 51658 EDUARDO MANUEL ENCALADA MONTALVO</t>
  </si>
  <si>
    <t>F 52365 JOSUE EFREN CIME CHAN</t>
  </si>
  <si>
    <t xml:space="preserve">F 51561 SUPER SERVICIO SAN MIGUEL </t>
  </si>
  <si>
    <t>F 52037 CARBURANTES Y LUBRICANTES DE PROGRESO</t>
  </si>
  <si>
    <t>F 51878 COMBUSTIBLES DE TULUM Y DEL CARIBE</t>
  </si>
  <si>
    <t>F 51948 SERVICIOS CARIBE</t>
  </si>
  <si>
    <t>F 51562 SUPER SERVICIO SAN MIGUEL</t>
  </si>
  <si>
    <t>F 51876 RUTA MAYA EXPENDIO DE COMBUSTIBLES Y LUBRICANTES</t>
  </si>
  <si>
    <t>F 51875 RUTA MAYA EXPENDIO DE COMBUSTIBLES Y LUBRICANTES</t>
  </si>
  <si>
    <t>F 51877 COMBUSTIBLES DE TULUM Y DEL CARIBE</t>
  </si>
  <si>
    <t>F 51949 SERVICIOS CARIBE</t>
  </si>
  <si>
    <t>F 51950 CARBURANTES Y LUBRICANTES DE PROGRESO</t>
  </si>
  <si>
    <t>F 51639 SERVICIOS GENRALES TENARISTAMSA</t>
  </si>
  <si>
    <t>F 51353 BICIMOTOS</t>
  </si>
  <si>
    <t>F 50106 GENERADORES DUTTON POWER</t>
  </si>
  <si>
    <t>F 52598 ACEITES Y LUBRICANTES INDUSTRIALES DE TEKAX</t>
  </si>
  <si>
    <t>F 52404 52411 CRISTINA DEL ROSARIO MOO HUCHIN</t>
  </si>
  <si>
    <t>F 51590 VERONICA DEL ROSARIO HERNANDEZ NUÑEZ</t>
  </si>
  <si>
    <t>F 51109 51285 DEP TERMINAL PUNTO DE VENTA</t>
  </si>
  <si>
    <t>F 51109 MAGDALENO DZUL CAN</t>
  </si>
  <si>
    <t>F 52101 52108 52135 52162 MANUEL JESUS OXTE CABRERA</t>
  </si>
  <si>
    <t>F 51845 51846 51874 51991 52039 CORPORTATIVO GL CD INDUSTRIAL</t>
  </si>
  <si>
    <t>F 52399 AURORA CECILIA LOPEZ VARGUEZ</t>
  </si>
  <si>
    <t>F 51360 51538 51587 51615 51617 51638 51673 51781 52017 52202 52240 52345 52346 52400 52518 52567 52568 AT &amp; A INTERNATIONAL</t>
  </si>
  <si>
    <t>F 51823 51858 JOSE LUIS ESPADAS GONZALEZ</t>
  </si>
  <si>
    <t>F 52171 CONSTRUCTORA RIVAL</t>
  </si>
  <si>
    <t>F 52552 JOSE LUIS ESPADAS GONZALEZ</t>
  </si>
  <si>
    <t>F 50622 ISMAEL AUGUSTO CHI CHALE</t>
  </si>
  <si>
    <t>F 52489 ILIANA ECHAZARRETA VALENCIA</t>
  </si>
  <si>
    <t>F 51143 RUBEN ALBERTO CARDEÑA VILLANUEVA</t>
  </si>
  <si>
    <t>F 51293 SEYDI MARIA DE JESUS NOH MOO</t>
  </si>
  <si>
    <t>F 51247 51248 51452 MAYA FLUIDS</t>
  </si>
  <si>
    <t>F 52556 51375 51401 51434 51651 52194 51298 51310 51295 52453 52485 52437 52438 52440 52449 52450 52451 52452 52443 52442 52446 DEP EFECTIVO</t>
  </si>
  <si>
    <t>F 51363 2 GATOS CONSTRUCTORA</t>
  </si>
  <si>
    <t>F 40020 LR TRITURADOS</t>
  </si>
  <si>
    <t>F 51418 51419 51565 51566 COCOPESA DEL CARIBE</t>
  </si>
  <si>
    <t>F 51644 51645 CONCRETERA DEL SURESTE</t>
  </si>
  <si>
    <t>F 51611 PRODUCTOS DE CONCRETO PENINSULARES</t>
  </si>
  <si>
    <t>F 51630 JOSE LUIS RIOS VENTURA</t>
  </si>
  <si>
    <t>F 51642 MAXI CONSTRUCTORA HIDRAULICA Y MANTENIMIENTO INTEGRAL</t>
  </si>
  <si>
    <t>F 51593 MIGUEL ANGEL KUK CETINA</t>
  </si>
  <si>
    <t>F 51640 DESARROLLOS INMOBILIARIOS BARCAM</t>
  </si>
  <si>
    <t>F 52027 51720 52343 51347 52485 DEP EFECTIVO</t>
  </si>
  <si>
    <t>F 51796 RAUL ROBERTO PECH FIGUEROA</t>
  </si>
  <si>
    <t>F 51186 51213 51266 51661 51666 51667 51786 RAUL ROBERTO PECH FIGUEROA</t>
  </si>
  <si>
    <t xml:space="preserve">F 51215 51224 DISTRIBUIDORA GARABANA DE COMBUSTIBLES Y LUBRICANTEES </t>
  </si>
  <si>
    <t>F 50920 MONICA GUDALUPE UICAB VIZCARRA</t>
  </si>
  <si>
    <t>F 52569 CONSTRUCCIONES Y MATERIALES RAMIREZ</t>
  </si>
  <si>
    <t>F 51573 51575 51670 PERFORACIONES PENINSULARES ESPECIALIZADAS</t>
  </si>
  <si>
    <t>F 52289 52286 52483 52493 51829 52270 52475 52272 DEP EFECTIVO</t>
  </si>
  <si>
    <t>F 51596 MARIA TERESA DE JESUS CARDENAS ORTIZ</t>
  </si>
  <si>
    <t>F 52564 525645 WITON</t>
  </si>
  <si>
    <t>F 52571 PREFABRICADOS EDIFICACIONES Y SERVICIOS</t>
  </si>
  <si>
    <t>F 52512 LISBET DE JESUS CANHCE PECH</t>
  </si>
  <si>
    <t>F 52547 52533 DEP TERMINAL PUNTO DE VENTA</t>
  </si>
  <si>
    <t xml:space="preserve">F 52436 HUMBERTO CONDE PADILLA </t>
  </si>
  <si>
    <t>F 51348 HERMENEGILDO SANTIAGO NAH</t>
  </si>
  <si>
    <t>F 51588 ARTURO PEREZ GONZALEZ</t>
  </si>
  <si>
    <t xml:space="preserve">F 52562 LOGISTICA OPERACIONES A GRANEL </t>
  </si>
  <si>
    <t>F 50951 WILMER DOMINGO AVILES PRECIAT</t>
  </si>
  <si>
    <t>F 52088 INGENIERIA INDUSTRIAL MAGE</t>
  </si>
  <si>
    <t>F 51357 MYRNA MARIBEL VARGAS URBANO</t>
  </si>
  <si>
    <t>F 51258 VICTOR MARIO FABELA AGUILERA</t>
  </si>
  <si>
    <t>F 51786 51787 51789 51803 MAQUINARIA Y SERVICIOS PROFESIONALES</t>
  </si>
  <si>
    <t>F 50991 52317 52176 52488 51227 51522 51358 52510 52509 52352 51594 52344 52393 DEP EFECTIVO</t>
  </si>
  <si>
    <t>F 51269 MARIA TERESA DE JESUS CARDENAS ORTIZ</t>
  </si>
  <si>
    <t xml:space="preserve">F 52179 ROSENDO DE JESUS CEBALLOS CHAN </t>
  </si>
  <si>
    <t>F 51322 MARIA GUADALUPE CHABLE CHAN</t>
  </si>
  <si>
    <t>F 52435 JOSE MANUEL MOO ONGAY</t>
  </si>
  <si>
    <t>F 51400 MIGUEL JESUS MENESES RUIZ</t>
  </si>
  <si>
    <t>F 52527 GRUPO AGROPECUARIO GUARANI</t>
  </si>
  <si>
    <t>F 51749 TANIA MELISA PACHECO MARTINEZ</t>
  </si>
  <si>
    <t>DEP TERMINAL PUNTO DE VENTA</t>
  </si>
  <si>
    <t>F 52534 ASFALTERA DE LA PENINSULA</t>
  </si>
  <si>
    <t>F 51410 CARLOS MARIO FALCON CARDENAS</t>
  </si>
  <si>
    <t>F 52521 INFRAESTRUCTURA Y SERVICIOS ESPECIALIZADOS COETO</t>
  </si>
  <si>
    <t>F 51486 MIGUEL ANGEL KUK CETINA</t>
  </si>
  <si>
    <t>F 51403 JASPER AROGNO JUAREZ ARAUJO</t>
  </si>
  <si>
    <t>F 51015 FROZAR</t>
  </si>
  <si>
    <t>F 51193 51231 51425 51426  RRRG CPMSTRUCCIONES</t>
  </si>
  <si>
    <t>F 50862 50914 50966 50969 50972 51074 MAYA FLUIDS</t>
  </si>
  <si>
    <t>F 51261 TRASNPORTES ENERGETICOS DIRAC</t>
  </si>
  <si>
    <t xml:space="preserve">F 51509 51510 SERVICIOS LOGISICOS DE ORIENTE </t>
  </si>
  <si>
    <t xml:space="preserve">F 51294 JOSE ABRAHAM MAY LOPEZ </t>
  </si>
  <si>
    <t xml:space="preserve">F 51525 51552 51568 51616 51631 SERGIO BALDERAS OSORIO </t>
  </si>
  <si>
    <t xml:space="preserve">F 52479 52480 52481 URBANIZACIONES Y DESARROLLOS CARRETEROS </t>
  </si>
  <si>
    <t>F 51241 VICENTE MARTIN CHAN CUA</t>
  </si>
  <si>
    <t>F 51545 51899 51897 51906 51536 51537 51076 51077 51539 51540 51239 51557 51239 51557 51504 52403 52406 51571 52319 51483 52341 52320 52178 52177 52179 52292 52376 52280 52290 52305 52303 52142 52140 52281 52154 52293 52304 52282 52291 52149</t>
  </si>
  <si>
    <t>F 52484 ODISER EMPRESARIAL</t>
  </si>
  <si>
    <t>F 51204 CAMIONES Y AUTOBUSES PENINSULAR</t>
  </si>
  <si>
    <t>F 51379 ULISES SIHUHE MEDINA SUAREZ</t>
  </si>
  <si>
    <t>F 51499 51500 51502 CAMIONES Y AUTOBUSES DEL SURESTE</t>
  </si>
  <si>
    <t>F 51352 BODEGA DE REMATES MOTOS BOUTIQUE</t>
  </si>
  <si>
    <t>F 52003 52005 51797 51793 COMERCIALIZADORE DE COMBUSTIBLES DIRAC</t>
  </si>
  <si>
    <t>F 52034 YARIM ANTONIO GUTIERREZ LOPEZ</t>
  </si>
  <si>
    <t xml:space="preserve">F 52586 52588 52610 MECANICA DEL MAYAB </t>
  </si>
  <si>
    <t xml:space="preserve">F 50807 T A 2000 </t>
  </si>
  <si>
    <t>F 52279 JORGE ABRAHAM SELEM AGUILAR</t>
  </si>
  <si>
    <t>F 51132 FLOR MARIA PECH BACELIS</t>
  </si>
  <si>
    <t>F 51412  PENICHE</t>
  </si>
  <si>
    <t>F 51765 JAIME TONTHIU VARGAS LOPEZ</t>
  </si>
  <si>
    <t>F 52357 JORGE EDUARDO CHAY TAMAYO</t>
  </si>
  <si>
    <t>F 51449 RODRIGO RAUL CARCAÑO MAY</t>
  </si>
  <si>
    <t xml:space="preserve">F 52015 NIGER IRAN COUOH CANCHE </t>
  </si>
  <si>
    <t>F 51595 JOSE LUIS ESPADAS GONZALEZ</t>
  </si>
  <si>
    <t>F 51412 LUIS FERNANDO CANTO PENICHE</t>
  </si>
  <si>
    <t>F 51169 COMERCIALIZADORA GELOP</t>
  </si>
  <si>
    <t>F 52321 52295 52309 52337 49286 51406 49619 51051 51397 50904 51356 52273 52274 DEP EFECTIVO</t>
  </si>
  <si>
    <t>F 52258 CARLOS RENAN RICALDE VALDES</t>
  </si>
  <si>
    <t>F 52407 MIGUEL ANGEL KUK CETINA</t>
  </si>
  <si>
    <t xml:space="preserve">F 51841 ANGELICA MARTINEZ </t>
  </si>
  <si>
    <t>F 52195 GREGORIA BARRERA CORTES</t>
  </si>
  <si>
    <t xml:space="preserve">F 51011 51012 51475 51559 PODER FLUIDO </t>
  </si>
  <si>
    <t>F 51208 51624 51819 MANUEL JESUS OXTE CABRERA</t>
  </si>
  <si>
    <t xml:space="preserve">F 51351 REFACCIONES PENINSULA </t>
  </si>
  <si>
    <t>F 51133 PREFABRICADOS PRESUR</t>
  </si>
  <si>
    <t>F 51463 RAMON FALLA GOMEZ</t>
  </si>
  <si>
    <t>F 52185 MARIO DE JESUS TAMAYO MONFORTE</t>
  </si>
  <si>
    <t>F 50693 FREDDY CHAGAL GONZALEZ</t>
  </si>
  <si>
    <t xml:space="preserve">F 51288 CONCRETERA DEL SURESTE </t>
  </si>
  <si>
    <t>F 51272 51335 51420 51324 51467 51470 PRODUCTOS DE CONCRETO PENINSULARES</t>
  </si>
  <si>
    <t>F 51776 51777 51778 MAQUINARIA Y SERVICIOS PROFESIONALES</t>
  </si>
  <si>
    <t>F 50904 51356 52273 52274 DEP EFECTIVO</t>
  </si>
  <si>
    <t>F 51175 GAMAQ RENTA MAQUINARIA</t>
  </si>
  <si>
    <t>F 52252 52254 52208 52328 52226 52219 52220 52188 52225 52218 52242 52241 DEP EFECTIVO</t>
  </si>
  <si>
    <t>F 50529 JORGE ANTONIO CHAVEZ GOMEZ</t>
  </si>
  <si>
    <t>F 51560 MEZCLAZ Y EMULSIONES PROFESIONALES</t>
  </si>
  <si>
    <t xml:space="preserve">F 52183 MANUEL ARTURO PENICHE HERNANDEZ </t>
  </si>
  <si>
    <t>F 52358 CONSTRUCCIONES Y MATERIALES RAMIREZ</t>
  </si>
  <si>
    <t xml:space="preserve">F 52170 JORGE ARMANDO KU KOH </t>
  </si>
  <si>
    <t>F 51545 51899 51897 51906 51536 51537 51076 51077 51539 51540DEP EFECTIVO</t>
  </si>
  <si>
    <t>F 52315 52342 DEP TERMINAL PUNTO DE VENTA</t>
  </si>
  <si>
    <t xml:space="preserve">F 51210 DESARROLLOS INMOBILIARIOS BARCAM </t>
  </si>
  <si>
    <t>F 51567 51844 CORPORATIVO GL</t>
  </si>
  <si>
    <t xml:space="preserve">F 51287 CARBURANTES DE YUCATAN </t>
  </si>
  <si>
    <t>F 49873 GENERADORES DUTTON POWER</t>
  </si>
  <si>
    <t>F 51825 ANDYMAQ</t>
  </si>
  <si>
    <t>F 50919 ANGEL FERNANDO PALMA CASTILLO</t>
  </si>
  <si>
    <t xml:space="preserve">COMPESNSASION SPEI </t>
  </si>
  <si>
    <t>F 51035 51036 51037 DISTRIBUIDORA GARABANA DE COMBUSTIBLES Y LUBRICANTES</t>
  </si>
  <si>
    <t>F 51259 52156 ROSA MARIA YAMA TUZ</t>
  </si>
  <si>
    <t>F 51290 52080 MINIS 2000</t>
  </si>
  <si>
    <t>F 51183 51377 JOSE CONCEPCION BAAS SANTOS</t>
  </si>
  <si>
    <t>F 52334 DISTRIBUIDORA DE TUBOS Y ACEROS DEL SURESTE</t>
  </si>
  <si>
    <t>F 52335 52336 DISTRIBUIDORA DE TUBOS Y ACEROS DEL SURESTE</t>
  </si>
  <si>
    <t>F 15548 GRUPO GASOLINERO ESOL</t>
  </si>
  <si>
    <t>F 51904 51909 51854 51910 51898 51896 51900 51911 51912 51913 51914 51895 51855 51907 51908 51905 51940 52157 52048 52209 51372 50061 51028 51027 52248 52027 DEP EFECTIVO</t>
  </si>
  <si>
    <t>F 50877 JORGE ALBERTO TINAL DZIB</t>
  </si>
  <si>
    <t xml:space="preserve">F 50692 FREDDY CHAGAL GONZALEZ </t>
  </si>
  <si>
    <t>F 52316 GACOMX DESARROLLADORES DEL SURESTE</t>
  </si>
  <si>
    <t>F 51277 MIGUEL ANGEL KUK CETINA</t>
  </si>
  <si>
    <t>F 51253 MIGUEL ANGEL KUK CETINA</t>
  </si>
  <si>
    <t>F 51827 CRISTINA DEL ROSARIO MOO HUCHIN</t>
  </si>
  <si>
    <t>F 51572 51574 PERFORACIONES PENINSULARES ESPECIALIZADAS</t>
  </si>
  <si>
    <t>F 51228 51229 CARBURANTES DEL SURESTE</t>
  </si>
  <si>
    <t xml:space="preserve">F 51168 51170 MULTISERVICIOS PLAYA DEL CARMEN </t>
  </si>
  <si>
    <t xml:space="preserve">F 51289 51292 CARBURANTES DE YUCATAN </t>
  </si>
  <si>
    <t>F 51165 1167 ESTACION DE SERVICIOS MERICAM</t>
  </si>
  <si>
    <t>F 51380 DALIA VERONICA CHUC UC</t>
  </si>
  <si>
    <t>F 52215 52342 DEP TARJ</t>
  </si>
  <si>
    <t>F 50681 51273 KYPCON INGENIEROS CIVILES</t>
  </si>
  <si>
    <t>F 52250 REFASO REFACCIONES Y ACCESORIOS SOSA</t>
  </si>
  <si>
    <t>F 50868 ILIANA DEL SOCORRO PACHECO MEX</t>
  </si>
  <si>
    <t>F 50750 51079 ARMANDO AGUIRRE BARRADAS</t>
  </si>
  <si>
    <t>F 52251 COMERCIALIZADORA VON JAGH</t>
  </si>
  <si>
    <t>F 51355 GRUPO SILCA PENINSULAR</t>
  </si>
  <si>
    <t>F 52151 52141 52139 52143 52150 50824 51904 51909 51354 51910 51898 51896 51900 51911 51912 51912 51914 51895 51855 51907 51908 51905 51940 DEP EFECTIVO</t>
  </si>
  <si>
    <t>F 50587 50588 50681 KYPCON INGENIEROS CIVILES</t>
  </si>
  <si>
    <t>F 51113 MEZCLAS Y EMULSIONES PROFESIONALES</t>
  </si>
  <si>
    <t>F 51330 SCHAFFIT MOISES FAISAL MONTALVO</t>
  </si>
  <si>
    <t>F 52239 PREFABRICADOS EDIFICACIONES Y SERVICIOS</t>
  </si>
  <si>
    <t>F 52214 INFRAESTRUCTURA Y SERVICIOS ESPECIALIZADOS COETO</t>
  </si>
  <si>
    <t>F 50861 50884 MARCO ANTONIO CHE CANUL</t>
  </si>
  <si>
    <t>F 51217 ARTURO PEREZ GONZALEZ</t>
  </si>
  <si>
    <t>F 50460 TRANSPORTACION CARRETERA</t>
  </si>
  <si>
    <t>F 50845 MAYA FLUIDS</t>
  </si>
  <si>
    <t>F 50776 50909 ARMANDO INOCENTE MOGUEL EK</t>
  </si>
  <si>
    <t>F 50952 RAMON EUDALDO CORTAZAR LARA</t>
  </si>
  <si>
    <t>F 51145 51232 51275 IMPORTACIONES FERVORSA</t>
  </si>
  <si>
    <t>F 51260 PROMOTORA MEXICANA DE VEHICULOS</t>
  </si>
  <si>
    <t>F 51221 IES FLETES Y TRANSPORTES</t>
  </si>
  <si>
    <t>F 50754 51280 CONSTRUCTORA GRUPO TAPACHULA</t>
  </si>
  <si>
    <t>F 52205 SERVICIO SAN JOSE KUCHE</t>
  </si>
  <si>
    <t>F 52207 SERVICIO SAN JOSE KUCHE</t>
  </si>
  <si>
    <t>F 52233 SERVITRANSPORTES ERAGON</t>
  </si>
  <si>
    <t>F 52232 52335 SERVITRANSPORTES DEL SURESTE</t>
  </si>
  <si>
    <t>F 52148 FERRETRIA EL PORTEÑO</t>
  </si>
  <si>
    <t>F 51085 50525 50414 49284 50846 51521 52098 52111 52110 52070 52068 52069 52051 52056 52049 52047 52057 52040 5082451471 52109 51093 52090 51291 52094 52096 52089 51192 52095 52093 52092 52091 50860 51726 51296 DEP EFECTIVO</t>
  </si>
  <si>
    <t>F 52181 RITA MARGARITA HERRERA REA</t>
  </si>
  <si>
    <t>F 52182 RITA MARGARITA HERRERA REA</t>
  </si>
  <si>
    <t>F 52165 CONSTRUCCIONS Y MAT RAMIREZ</t>
  </si>
  <si>
    <t>F 51999 52000 52001 52002 OBED ELISEO GOMEZ</t>
  </si>
  <si>
    <t>F 50595 TA 200</t>
  </si>
  <si>
    <t>F 51157 MIGUEL ANGEL KUI CETINA</t>
  </si>
  <si>
    <t xml:space="preserve">F 52163 EFRAIN HERNANDEZ ALEJANDRO </t>
  </si>
  <si>
    <t xml:space="preserve">F 52160 JORGE ALBERTO COUOH BALAM </t>
  </si>
  <si>
    <t xml:space="preserve">F 52117 FLETES GUADALAJARA </t>
  </si>
  <si>
    <t>F 50824 51471 52109 51093 DEP EFECTIVO</t>
  </si>
  <si>
    <t>F 50930 EISER JESUS BAEZA ARGAEZ</t>
  </si>
  <si>
    <t>F 52041 SONIA PATRICIA MENA CAMELO</t>
  </si>
  <si>
    <t>F 51238 PETROQUIMICA DE LA PENINSULA</t>
  </si>
  <si>
    <t>F 51885 JESUS MANUEL MOO ONGAY</t>
  </si>
  <si>
    <t>F 52138 GRUPO ANFIBIA LOGISTICA Y MANIOBRAS</t>
  </si>
  <si>
    <t>F 50780 50907 PLAFONES Y ACABADOS DEL SURESTE</t>
  </si>
  <si>
    <t>F 52042 ANAHI ALONDRA BALAM CAAMAL</t>
  </si>
  <si>
    <t>F 51219 ALMACEN DE GRANOS DE LA PENINSULA</t>
  </si>
  <si>
    <t>F 52125 LOGISTICA RED ADUANERA</t>
  </si>
  <si>
    <t xml:space="preserve">F 50953 JOSE MANUEL CORTAZAR LARA </t>
  </si>
  <si>
    <t>F 51264 CANTERAS CREATIVAS</t>
  </si>
  <si>
    <t>F 52043 52044 52045 CESAR ANTONIO CASTLLANOS CASTELLANOS</t>
  </si>
  <si>
    <t>F 52127 ALMACENAMIENTO Y LOGISTICA PORTUARIA</t>
  </si>
  <si>
    <t>F 52129 ELEMENTOS Y ESTRUCTURAS METELICAS</t>
  </si>
  <si>
    <t>F 51129 51139 51252 GDM REFACCIONES</t>
  </si>
  <si>
    <t>F 50916 TIENDAS DE AUTOSERVICIO FERRETEROS DE LA PENINSULA</t>
  </si>
  <si>
    <t>F 50915 TIENDAS DE AUTOSERVICIO FERRETEROS DE LA PENINSULA</t>
  </si>
  <si>
    <t>F 50917 TIENDAS DE AUTOSERVICIO FERRETEROS DE LA PENINSULA</t>
  </si>
  <si>
    <t>F 50913 TIENDAS DE AUTOSERVICIO FERRETEROS DE LA PENINSULA</t>
  </si>
  <si>
    <t>F 51230 51138 51110 PRODUCTOS DE CONCRETO PENINSULARES</t>
  </si>
  <si>
    <t xml:space="preserve">F 52115 CASTAÑEDA PEREZ JOSE ALBERTO </t>
  </si>
  <si>
    <t>F 51080 ROQUE JACINTO PECH CIAU</t>
  </si>
  <si>
    <t>F 51152 CONCRETERA DEL SURESTE</t>
  </si>
  <si>
    <t>F 51921 52065 52063 52064 52028 51310 51295 50891 51392 51903 51887 51902 DEP EFECTIVO</t>
  </si>
  <si>
    <t xml:space="preserve">F 50043 TOMASA CORREA SANTANA </t>
  </si>
  <si>
    <t>F 52029 DANTE JUAREZ MARTINEZ</t>
  </si>
  <si>
    <t xml:space="preserve">F 51629 TRIMMSA </t>
  </si>
  <si>
    <t>F 51609 RODRIGO SOLIS RODRIGUEZ</t>
  </si>
  <si>
    <t>F 52103 TECNICA DIELECTRICA DEL SUR</t>
  </si>
  <si>
    <t>F 52054 52061 51780 DEP TERMINAL PUNTO DE VENTA</t>
  </si>
  <si>
    <t>F 52087 INGENIERIA INDUSTRIAL MAGE</t>
  </si>
  <si>
    <t>F 51594 51047 52053 51523 DEP EFECTIVO</t>
  </si>
  <si>
    <t>F 51092 LEMOM</t>
  </si>
  <si>
    <t>F 52087 52088 INGENIERIA INDUSTRIAL MAGE</t>
  </si>
  <si>
    <t>F 50978 CARBURANTES DE YUCATAN</t>
  </si>
  <si>
    <t xml:space="preserve">F 50995 CARBURANTES DE YUCATAN </t>
  </si>
  <si>
    <t xml:space="preserve">F 52085 CARLOS JESUS UC BELTRAN </t>
  </si>
  <si>
    <t>F 45873 46100 46219 46220 46221 46222 46223 46558 46559 465560 46646 46820 46821 46822 46823 46838 46839 46877 MAQUERS</t>
  </si>
  <si>
    <t>F 52079 CONSAGEL</t>
  </si>
  <si>
    <t>F 50795 DISTRIBUIDORA GARABANA DE COMBUSTIBLES Y LUBRICANTES</t>
  </si>
  <si>
    <t>F 51939 51533 51944 51932 51946 51347 52021 51869 50943 DEP EFECTIVO</t>
  </si>
  <si>
    <t>F 51664 51517 OPERADORA POLLO BRUJO</t>
  </si>
  <si>
    <t>F 51296 ROLANDO WALDEMAR HERRERA GONGORA</t>
  </si>
  <si>
    <t xml:space="preserve">F 50998 50999 CARBURANTES DE YUCATAN </t>
  </si>
  <si>
    <t>F 50994 CARBURANTES DE YUCATAN</t>
  </si>
  <si>
    <t>F 51144 CARBURANRES DE YUCATAN</t>
  </si>
  <si>
    <t>F 50996 50997 CARBURANTES DE YUCATAN</t>
  </si>
  <si>
    <t>F 50974 COMBUSTIBLES PUERTO MORELOS</t>
  </si>
  <si>
    <t>F 51023 SERVICIO DOGRE</t>
  </si>
  <si>
    <t>F 50936 50937 51059 ROMXS PSVIMENTACIONES</t>
  </si>
  <si>
    <t>F 50976 MULTISERVICIOS PETROLIFEROS DE QUINTANA ROO</t>
  </si>
  <si>
    <t xml:space="preserve">F 52073 COMERCIALIZADORA VON JAGH </t>
  </si>
  <si>
    <t xml:space="preserve">F 51840 RICARDO AUGUSTO CARDENAS PINO </t>
  </si>
  <si>
    <t>F 51022 51484 51646 51696 TERRASUR</t>
  </si>
  <si>
    <t>F 51751 52036 DEP TERMINAL PUNTO DE VENTA</t>
  </si>
  <si>
    <t>F 47186 47697 INGENIERIA INDUSTRIAL MAGE</t>
  </si>
  <si>
    <t>F 52020 ENRIQUE JOSE OJEDA TORRES</t>
  </si>
  <si>
    <t>F 50851 COMERCIALIZADORA GELOP</t>
  </si>
  <si>
    <t>F 50869 50870 RUBEN ALBERTO CARDEÑA VILLANUEVA</t>
  </si>
  <si>
    <t>F 51020 LORENA BEATRIZ DORANTES RODRIGUEZ</t>
  </si>
  <si>
    <t>F 50760 MEXICANA DE LUBRICANTES</t>
  </si>
  <si>
    <t>F 51492 51533 51533 51535 51553 51613 51614 MAQUINARIA Y SERVICIOS PROFESIONALES</t>
  </si>
  <si>
    <t>F 51090 FERNANDO AVILA AYALA</t>
  </si>
  <si>
    <t>F 51091 FERNANDO AVILA AYALA</t>
  </si>
  <si>
    <t>F 50548 FERNANDO AVILA AYALA</t>
  </si>
  <si>
    <t>F 50896 MAYOREO CERAMICO DE LA PENINSULA</t>
  </si>
  <si>
    <t>F 51986 RENE ADALBERTO MEDINA LUGO</t>
  </si>
  <si>
    <t xml:space="preserve">F 51958 51976 DEP TERMINAL PUNTO DE VENTA </t>
  </si>
  <si>
    <t>F 50793 51040 ARTURO PEREZ GONZALEZ</t>
  </si>
  <si>
    <t xml:space="preserve">F 50689 FREDDY CHAGAL GONZALEZ </t>
  </si>
  <si>
    <t>F 51268 JOSE LUIS ESPADAS GONZALEZ</t>
  </si>
  <si>
    <t xml:space="preserve">F 51134 51135 JOSE ROBERTO MACARI MOLINA </t>
  </si>
  <si>
    <t>F 51973 51974 WITON</t>
  </si>
  <si>
    <t>F 50922 JOSE MANUEL MUKUL CASTILLO</t>
  </si>
  <si>
    <t>F 51160 51194 51195 51202 51246 51383 SERGIO BALDERAS OSORIO</t>
  </si>
  <si>
    <t>F 51975 RANCHO COCOYOL</t>
  </si>
  <si>
    <t>F 51917 CORNELIOS UNGER REIMER</t>
  </si>
  <si>
    <t>F 51978 SERVICIO SAN JOSE KUCHE</t>
  </si>
  <si>
    <t>F 51979 SERVICIO SAN JOSÉ KUCHE</t>
  </si>
  <si>
    <t>F 50651 50652 50653 50654 50657 50662 50695 MAYA FLUIDS</t>
  </si>
  <si>
    <t>F 51370 51372 51473 51818 51813 51822 50778 50818 51863 51861 51860 51859 51864 51873 51862 50263 50644 50645 51052 51279 50943 50526 50824 DEP EFECTIVO</t>
  </si>
  <si>
    <t xml:space="preserve">F 50820 TALLERES ALIBAL DEL SURESTE </t>
  </si>
  <si>
    <t>F 51069 COLONIA MARIA LUISA</t>
  </si>
  <si>
    <t xml:space="preserve">F 50963 MIGUEL ANGEL KUK CETINA </t>
  </si>
  <si>
    <t xml:space="preserve">F 51923 SERGIO FERNANDO ACOSTA VALENCIA </t>
  </si>
  <si>
    <t>F 50938 PREFABRICADOS PRESUR</t>
  </si>
  <si>
    <t>F 51465 SCHAFFIT MOISES FAISAL MONTALVO</t>
  </si>
  <si>
    <t>F 51046 51041 CANTERAS CREATIVAS</t>
  </si>
  <si>
    <t>F 50592 50794 51216 VERONICA DEL ROSARIO HERNANDEZ NUÑEZ</t>
  </si>
  <si>
    <t xml:space="preserve">F 50791 50867 MAXI CONSTRUCTORA HIDRAULICA </t>
  </si>
  <si>
    <t>F 51078 GUSTAVO LOPEZ ARCE SOROA</t>
  </si>
  <si>
    <t>F 51970 DIANA BEATRIZ PATRON GONZALEZ</t>
  </si>
  <si>
    <t>F 215550 216259 216898 217556 218323 218983 219655 220315 MEGASUR</t>
  </si>
  <si>
    <t>F 51693 PROMOTORA DE GASOLINERIAS</t>
  </si>
  <si>
    <t>F 50731 JOSE LUIS RIOS VENTURA</t>
  </si>
  <si>
    <t>F 51916 ACEITES Y LUBRICANTES INDUSTRIALES DE TEKAX</t>
  </si>
  <si>
    <t>F 50910 JR ENVASES Y PLASTICOS</t>
  </si>
  <si>
    <t>F 51849 51851 51779 51852 DEP TERMINAL PUNTO DE VENTA</t>
  </si>
  <si>
    <t>DISPERSION NOMINA (COMPLEMENTO NOMINA JOSE LOPEZ)</t>
  </si>
  <si>
    <t>F 50863 RODRIGO RAUL CARCAÑO MAY</t>
  </si>
  <si>
    <t xml:space="preserve">F 50642 ANGEL ALEXIS LARA MENA </t>
  </si>
  <si>
    <t>TRANSFERENCIA ENTRE BANCOS SANTANDER - BANORTE</t>
  </si>
  <si>
    <t>F 51488 TRANSPORTES ESPECIALIZADOS BAU</t>
  </si>
  <si>
    <t>F 11502 11503 PROYECTOS INMOBILIARIOS DE LA PENINSULA</t>
  </si>
  <si>
    <t>F 50857 50823 51030 50908 PRODUCTOS DE CONCRETO PENINSULARES</t>
  </si>
  <si>
    <t xml:space="preserve">F 214844 COM MEGASUR </t>
  </si>
  <si>
    <t xml:space="preserve">F 50640 50641 ANGEL ALEXIS LARA MENA </t>
  </si>
  <si>
    <t>F 51249 ADRIANA ISELA JIMENEZ CANTO</t>
  </si>
  <si>
    <t>F 51806 PERFORACIONES CAMINOS Y MAQUINARIA DEK SURESTE</t>
  </si>
  <si>
    <t>F 51830 MAYABTUN CONSTRUCCIONES</t>
  </si>
  <si>
    <t>F 51151 51201 51444 51446 51447 MAQUINARIA Y SERVICIOS PROFESIONALES</t>
  </si>
  <si>
    <t>F 51692 PROMOTORA DE GASOLINERAS</t>
  </si>
  <si>
    <t>F 50816 50817 JOSE MANUEL RAMIREZ ARCEO</t>
  </si>
  <si>
    <t>DISPERSION NOMINA (PRESTAMO RICHARD SANCHEZ)</t>
  </si>
  <si>
    <t>F 44328 FLETERA ITZAE</t>
  </si>
  <si>
    <t>NOMINA QUINCENA 2</t>
  </si>
  <si>
    <t>F 50350 PROVEEDORA DEL PANADERO</t>
  </si>
  <si>
    <t>F 3382 LINCOLN PALMA BARAHONA</t>
  </si>
  <si>
    <t>RAFAEL CANTO REEMBOLSO</t>
  </si>
  <si>
    <t>F 51013 REFACCIONES PENINSULA</t>
  </si>
  <si>
    <t>F 49703 GENERADORES DUTTON POWE</t>
  </si>
  <si>
    <t>F 51086 RAMON FALLA GOMEZ</t>
  </si>
  <si>
    <t>F 51711 51710 51712 50061 50778 50798 51800 51384 DEP EFECTIVO</t>
  </si>
  <si>
    <t>ME21443 OFTALMO CLINICA VICTORIA</t>
  </si>
  <si>
    <t>F 50522 50549 FERNANDO JOSE SANSORES HERNANDEZ</t>
  </si>
  <si>
    <t>F 51451 EMPRESA GUTIERREZ</t>
  </si>
  <si>
    <t>F 50166 COMBUSTIBLES PUERTO MORELOS</t>
  </si>
  <si>
    <t>28-28-23</t>
  </si>
  <si>
    <t>F 51619 51620 COMERCIALIZADORA DE COMBUSTIBLES DIRAC</t>
  </si>
  <si>
    <t>F 51751 MERCADO DE ACEITES DE QUINTANA ROO</t>
  </si>
  <si>
    <t>DISPERSION NOMINA (VIATICOS ELEAZAR ANTONIO UC NAH)</t>
  </si>
  <si>
    <t xml:space="preserve">F 51788 51798 51799 51805 DEP TERMINAL PUNTO DE VENTA </t>
  </si>
  <si>
    <t>F 51462 51173 50120 DEP EFECTIVO</t>
  </si>
  <si>
    <t>F 50850 MIGUEL ANGEL KUK CETINA</t>
  </si>
  <si>
    <t>F 214091 COM MEGASUR</t>
  </si>
  <si>
    <t xml:space="preserve">F 50639 ANGEL ALEXIS LARA MENA </t>
  </si>
  <si>
    <t>F 51164 51166 PERFORACIONES PENINSULARES ESPECIALIZADAS</t>
  </si>
  <si>
    <t>F 51717 JORGE EDUARDO CHAY TMAYO</t>
  </si>
  <si>
    <t>ME21367 OFTALMO CLINICA VICTORIA</t>
  </si>
  <si>
    <t>F 51153 51154 51155 51159 SERGIO BALDERAS OSORIO</t>
  </si>
  <si>
    <t>F 51797 CONSTRUCTORA MACIN-CARVAJAL</t>
  </si>
  <si>
    <t>F 51794 MANUEL IRAM GARCIA PEÑA</t>
  </si>
  <si>
    <t xml:space="preserve">F 48582 MEXICANA DE LUBRICANTES </t>
  </si>
  <si>
    <t>F 50343 FLOR MARIA PECH BACELIS</t>
  </si>
  <si>
    <t xml:space="preserve">F 51795 SERVITRANSPORTES ERAGON </t>
  </si>
  <si>
    <t>IMPUESTOS FEDERALES JULIO 2023</t>
  </si>
  <si>
    <t>F 51350 ANGELICA MARTINEZ BRAMBILA</t>
  </si>
  <si>
    <t xml:space="preserve">51721 51722 51740 DEP TERMINAL PUNTO DE VENTA </t>
  </si>
  <si>
    <t>F 50811 MIGUEL ANGEL KUK CETINA</t>
  </si>
  <si>
    <t>F 51759 TECHNICAL OIL WELL SERVICES</t>
  </si>
  <si>
    <t>F 51752 INFRAESTRUCTURA Y SERVICIOS ESPECIALIZADOS COETO</t>
  </si>
  <si>
    <t>DISPERSION NOMINA (ANTICIPO VIATICOS ELEAZAR ANTONIO UC)</t>
  </si>
  <si>
    <t>F 51747 51748 ARMANDO TORRES PARA</t>
  </si>
  <si>
    <t>F 50670 SONIA ADAD CRUZ</t>
  </si>
  <si>
    <t>F 51121 AUTOSERVICIO YUCATAN</t>
  </si>
  <si>
    <t>F 213452 COM MEGASUR</t>
  </si>
  <si>
    <t>F 51162 PETROMERIDA</t>
  </si>
  <si>
    <t>F 51769 SERVITRANSPORTES ERAGON</t>
  </si>
  <si>
    <t>F 50400 MAYA FLUIDS</t>
  </si>
  <si>
    <t>F 50766 ROMZA PAVIMENTACIONES</t>
  </si>
  <si>
    <t xml:space="preserve">DOM </t>
  </si>
  <si>
    <t>F 51650 51106 51674 51665 51709 50294 50494 50495 50860 50882 51532 51542 51543 51541 DEP EFECTIVO</t>
  </si>
  <si>
    <t>F 50957 CAMIONES Y AUTOBUSES PENINSULAR</t>
  </si>
  <si>
    <t>F 51668 PERFORACIONES CAMINOS Y MAQUINARIA DEL SURESTE</t>
  </si>
  <si>
    <t>F 51250 51251 ISELA MARIA CANTO SIERRA</t>
  </si>
  <si>
    <t>F 50658 SERVICIO RAMOS</t>
  </si>
  <si>
    <t>F 51678 FERRETERIA EL PORTEÑO</t>
  </si>
  <si>
    <t>F 50659 SERVICIO RAMOS</t>
  </si>
  <si>
    <t>F 51739 MAQUINARIA Y EQIPOS RECREACIONES DEL SURESTE</t>
  </si>
  <si>
    <t>DISPERSION NOMINA (QUINCENA 1 AGOSTO)</t>
  </si>
  <si>
    <t>F 50632 50709 CORPORATIVO GL CD INDUSTRIAL</t>
  </si>
  <si>
    <t>F 111004830969 SI VALE DE MEXICO</t>
  </si>
  <si>
    <t xml:space="preserve">F 50423 TUBOS DE ACERO DE MEXICO </t>
  </si>
  <si>
    <t>F 50784 MIGUEL ANGEL KUK CETINA</t>
  </si>
  <si>
    <t>F 51706 TECHNICAL OIL WELL SERVICE VANKARP</t>
  </si>
  <si>
    <t>F 50865 50990 51149 51150 MAQUINARIA Y SERVICIOS PROFESIONALES</t>
  </si>
  <si>
    <t xml:space="preserve">F 212795 COM MEGASUR </t>
  </si>
  <si>
    <t>F 50224 50885 FROZAR</t>
  </si>
  <si>
    <t>F 51723 SERVITRANSPORTES DEL SURESTE</t>
  </si>
  <si>
    <t>F 51724 SERVITRANSPORTES DEL SURESTE</t>
  </si>
  <si>
    <t>F 50723 ANGEL FERNANDO PALMA CASTILLO</t>
  </si>
  <si>
    <t>F 51381 51374 51376 51378 51641 51652 61656 61662 51659 50220 50326 50497 51530 51323 51526 51527 51528 51529 51531 51582 51604 51605 51583 51495 51496 51497 51326 51569 51413 51337 51408 DEP EFECTIVO</t>
  </si>
  <si>
    <t>F 11669 PROYECTOS INMOVILIARIOS DE LA PENINSULA</t>
  </si>
  <si>
    <t>F 50763 MIGEL ANGEL KUK CETINA</t>
  </si>
  <si>
    <t>F 47733 48052 TECON CONCRETOS</t>
  </si>
  <si>
    <t>F 51704 CONSTRUCCION Y PROYECTOS ELECTRICOS FACE</t>
  </si>
  <si>
    <t>F 325187 PAGO SUA SIPARE</t>
  </si>
  <si>
    <t>F 51705 GRUPO BEMUS</t>
  </si>
  <si>
    <t>DISPERSION NOMINA (VIATICOS DAVID QUINTAL)</t>
  </si>
  <si>
    <t>F 51702 INFRAESTRUCTURA Y SERVICIOS ESPECIALIZADOS COETO</t>
  </si>
  <si>
    <t xml:space="preserve">PRIMA SEGURO PYME </t>
  </si>
  <si>
    <t>F 50009 50591 PLAFONES Y ACABADOS DEL SURESTE</t>
  </si>
  <si>
    <t>F 50660 CARBURANTES DE YUCATAN</t>
  </si>
  <si>
    <t xml:space="preserve">F 50661 CARBURANTES DE YUCATAN </t>
  </si>
  <si>
    <t>F 51689 CASTAÑEDA PEREZ JOSE ALBERTO</t>
  </si>
  <si>
    <t>F 50988 - 51209 MINIS 2000</t>
  </si>
  <si>
    <t>DISPERSION NOMINA (ANTICIPO VIATICOS ANTONIO UC)</t>
  </si>
  <si>
    <t>F 51682 CONSTRUCCIONES Y MATERIALES RAMIREZ</t>
  </si>
  <si>
    <t>DISPERSION NOMINA (VIATICOS EDUARDO MARTIN )</t>
  </si>
  <si>
    <t>F 51680 51681 CONSTRUCCIONES Y MATERIALES RAMIREZ</t>
  </si>
  <si>
    <t>DISPERSION NOMINA (ANTICIPO VIATICOS MIGUEL ORTIZ)</t>
  </si>
  <si>
    <t>F 50184 J ROSADO DISTRIBUCIONES</t>
  </si>
  <si>
    <t xml:space="preserve">F 212161 COM MEGASUR </t>
  </si>
  <si>
    <t>F 51684 JUAN MANUEL PIÑA RAMIREZ</t>
  </si>
  <si>
    <t>DISPERSION NOMINA (ANTICIPO VIATICOS VAZQUEZ PEREZ MANUEL ALBERTO)</t>
  </si>
  <si>
    <t>F 50694 50703 50787 50804 80781 50764 5083 PRODUCTOS DE CONCRETO PENINSULARES</t>
  </si>
  <si>
    <t>DISPERSION NOMINA (VIATICOS JOSE LOPEZ )</t>
  </si>
  <si>
    <t>F 50187 LUZ MARI SAURI SANSORES</t>
  </si>
  <si>
    <t>DISPERSION NOMINA (BONO VAZQUEZ PEREZ ALBERTO MANUEL)</t>
  </si>
  <si>
    <t xml:space="preserve">F 50038 50094 50199 50202 50586 50129 MATERIALES DE YUCATAN </t>
  </si>
  <si>
    <t>COMPENSASION SPEI</t>
  </si>
  <si>
    <t>F 50561 50562 50563 50564 JACOBO REMPEL MARTENS</t>
  </si>
  <si>
    <t>F 15262 GRUPO GASOLINERO ESTOL</t>
  </si>
  <si>
    <t>F 50377 50378 50380 50381 GARABANA</t>
  </si>
  <si>
    <t>F 50753 MIGUEL ANGEL KUK CETINA</t>
  </si>
  <si>
    <t>IMPUESTOS FEDERALES MAYO 2023</t>
  </si>
  <si>
    <t>F 50061 50620 51237 51361 DEP EFECTIVO</t>
  </si>
  <si>
    <t>F 49968 50151 LOURDES DEL SOCORRO MAGAÑA NAVARRETE</t>
  </si>
  <si>
    <t>F 51508 PERFORACIONES CAMINOS Y MAQUINARIA DEL SURESTE</t>
  </si>
  <si>
    <t>F 45843 ALCOCER SIERRA RAMON EMILIO</t>
  </si>
  <si>
    <t>F 51544 51514 50473 50980 51384 51430 51438 51433 51437 51432 51625 50607 51339 51461 51415 51399 51404 51391 51365 DEP EFECTIVO</t>
  </si>
  <si>
    <t>F 49695 49696 49945 TRITURADOS Y CONCRETOS TICOPO</t>
  </si>
  <si>
    <t>F 51602 51608 51610 DEP TERMINAL PUNTO DE VENTA</t>
  </si>
  <si>
    <t>AGOSTO 2023</t>
  </si>
  <si>
    <t>GASTOS EN EFECTIVO AGO 2023</t>
  </si>
  <si>
    <t>Articulos de limpieza admin y vts</t>
  </si>
  <si>
    <t>pastel orlando</t>
  </si>
  <si>
    <t>envio de sellos freelex</t>
  </si>
  <si>
    <t>Almuerzo rafa</t>
  </si>
  <si>
    <t>reparacion llanta moto diligenciero</t>
  </si>
  <si>
    <t>reparacion llanta urvan</t>
  </si>
  <si>
    <t>reparacion de patin</t>
  </si>
  <si>
    <t>pago de deposito de renta 39 pendiente</t>
  </si>
  <si>
    <t>pendiente rafa - orlando</t>
  </si>
  <si>
    <t>gasolina para sandero</t>
  </si>
  <si>
    <t>reparacion puerta de camioneta reparto</t>
  </si>
  <si>
    <t xml:space="preserve">agua purificada </t>
  </si>
  <si>
    <t>reembolso comida manuel alonzo</t>
  </si>
  <si>
    <t>Acta digitalizada y copia</t>
  </si>
  <si>
    <t>pastel manuel alonzo</t>
  </si>
  <si>
    <t>abogada - PTU</t>
  </si>
  <si>
    <t>Ariana lizama</t>
  </si>
  <si>
    <t>envio de muestras industria</t>
  </si>
  <si>
    <t>pago de casco # 525</t>
  </si>
  <si>
    <t>desayuno Rafa</t>
  </si>
  <si>
    <t>reembolso gts medicos gabriel pech</t>
  </si>
  <si>
    <t>compra insumos oficinas</t>
  </si>
  <si>
    <t>TRACTOS RAFA 21</t>
  </si>
  <si>
    <t xml:space="preserve">Rafael Canto </t>
  </si>
  <si>
    <t>filtros para servicio reparto</t>
  </si>
  <si>
    <t>Dev 14613. 3 pzas (Contenedores Mérida)</t>
  </si>
  <si>
    <t>Dev 14614. 4 pzas. (contenedores Mérida)</t>
  </si>
  <si>
    <t>Dev 14634. F-1011233750 campeche</t>
  </si>
  <si>
    <t>Dev 14613. F-1011226051. Código cambiado en lugar del 73996, se mandó 73997 merida</t>
  </si>
  <si>
    <t>IN-99072 P.Sap 1456767 pago de servicio al cliente Ingenio San Rafael</t>
  </si>
  <si>
    <t>Convenios Jul 2023 Mérida</t>
  </si>
  <si>
    <t>Convenio EMESUR No. 5643, 7% Julio 2023</t>
  </si>
  <si>
    <t>Convenio Grupo GES Jul23</t>
  </si>
  <si>
    <t>5 dias Akron Julio 2023 Mérida</t>
  </si>
  <si>
    <t>Plataforma SPE Jul23 Industria Mérida</t>
  </si>
  <si>
    <t>Distribuidores con clientes ganadores "Enchúlame la Refa 2023"</t>
  </si>
  <si>
    <t>Porteo cliente Cedis Cancún 08.23.</t>
  </si>
  <si>
    <t>Plataforma SPE Jul23 Detalle Mérida</t>
  </si>
  <si>
    <t>Plataforma SPE Jul23 Detalle CMP</t>
  </si>
  <si>
    <t>Dev 14591. 4 pzas contenedores merida</t>
  </si>
  <si>
    <t>Convenio Grupo GES Junio23</t>
  </si>
  <si>
    <t>Porteo cliente Cedis Cancún 08.23. REM: 493</t>
  </si>
  <si>
    <t>Dev 14590. 1 pza contenedor campeche</t>
  </si>
  <si>
    <t>5 dias Akron Julio 2023 campeche</t>
  </si>
  <si>
    <t>3.00-17 TT 4 45P CHAOYANG H620</t>
  </si>
  <si>
    <t>11391350103</t>
  </si>
  <si>
    <t>2.75-17 TTT 4 41P CHAOYANG H620</t>
  </si>
  <si>
    <t>11201350106</t>
  </si>
  <si>
    <t>11R225 LAND LDD27 22.5 TRACCION N</t>
  </si>
  <si>
    <t>11R225 LAND LDD27</t>
  </si>
  <si>
    <t>MANGUERA TRANSPARENTE PVC ESPIRAL</t>
  </si>
  <si>
    <t>M64.18</t>
  </si>
  <si>
    <t>AXPSAFS400M SUPERAFLOJA TODP C/SILICON AXPRO 40ML</t>
  </si>
  <si>
    <t>AXP-SAFS-400M</t>
  </si>
  <si>
    <t>MEDIA REPARACION CAMISAS 150MM</t>
  </si>
  <si>
    <t>6429516</t>
  </si>
  <si>
    <t>KIT BOMBA DE ACEITE</t>
  </si>
  <si>
    <t>5680039</t>
  </si>
  <si>
    <t>JGO DE METALES DE BIELA</t>
  </si>
  <si>
    <t>4089405</t>
  </si>
  <si>
    <t>110/9-16 TT 4 59P CHAOYANG H601</t>
  </si>
  <si>
    <t>01A781210101</t>
  </si>
  <si>
    <t>205/65R15 94H GOODRIDE RADIAL RP28</t>
  </si>
  <si>
    <t>5201AB7100202</t>
  </si>
  <si>
    <t>P173912 FILTRO HIDRAULICO</t>
  </si>
  <si>
    <t>P173912</t>
  </si>
  <si>
    <t>P173911 FILTRO HIDRAULICO</t>
  </si>
  <si>
    <t>P173911</t>
  </si>
  <si>
    <t>P173913 FILTRO DE HIDRAULICO</t>
  </si>
  <si>
    <t>P173913</t>
  </si>
  <si>
    <t>P551784 FILTRO DE ACEITE</t>
  </si>
  <si>
    <t>P551784</t>
  </si>
  <si>
    <t>P551615 - FILTRO DE GASOLINA SEPA</t>
  </si>
  <si>
    <t>P551615</t>
  </si>
  <si>
    <t>P785373 FILTRO DE GASOLINA</t>
  </si>
  <si>
    <t>P785373</t>
  </si>
  <si>
    <t>P629468  FILTRO DE AIRE</t>
  </si>
  <si>
    <t>P629468</t>
  </si>
  <si>
    <t>P553205 - FILTRO DE GASOLINA</t>
  </si>
  <si>
    <t>P553205</t>
  </si>
  <si>
    <t>P552000-FILTRO SEPARADOR</t>
  </si>
  <si>
    <t>P552000</t>
  </si>
  <si>
    <t>P555616-FILTRO DE ACEITE</t>
  </si>
  <si>
    <t>P555616</t>
  </si>
  <si>
    <t>P551086-FILTRO SEPARADOR DE COMB</t>
  </si>
  <si>
    <t>P551086</t>
  </si>
  <si>
    <t>P551019-FILTRO DE ACEITE</t>
  </si>
  <si>
    <t>P551019</t>
  </si>
  <si>
    <t>P550785-FILTRO SEPARADOR DE AGUA</t>
  </si>
  <si>
    <t>P550785</t>
  </si>
  <si>
    <t>P550522-FILTRO DE COMBUSTIBLE</t>
  </si>
  <si>
    <t>P550522</t>
  </si>
  <si>
    <t>P527530-FILTRO DE AIRE</t>
  </si>
  <si>
    <t>P527530</t>
  </si>
  <si>
    <t>P500138-FILTRO DE AIRE</t>
  </si>
  <si>
    <t>P500138</t>
  </si>
  <si>
    <t>P182099-FILTRO DE AIRE</t>
  </si>
  <si>
    <t>P182099</t>
  </si>
  <si>
    <t>P181125-FILTRO DE AIRE PRIMARIO</t>
  </si>
  <si>
    <t>P181125</t>
  </si>
  <si>
    <t>P181118-FILTRO DE AIRE PRIMARIO</t>
  </si>
  <si>
    <t>P181118</t>
  </si>
  <si>
    <t>P181096-FILTRO DE AIRE PRIMARIO</t>
  </si>
  <si>
    <t>P181096</t>
  </si>
  <si>
    <t>P158678-FILTRO DE AIRE</t>
  </si>
  <si>
    <t>P158678</t>
  </si>
  <si>
    <t>Utilidad por código de producto Concentrado
Del 01/09/2023 al 30/09/2023</t>
  </si>
  <si>
    <t>ANALISIS DE ACEITE DE BOCINA BABOR Y ESTRIBOR</t>
  </si>
  <si>
    <t>ANALISIS DE ACEITE 1</t>
  </si>
  <si>
    <t>301468 CH-4 SUPER 50 SA 20W-50 CUB 19</t>
  </si>
  <si>
    <t>AXPSBA070-Sellador de Silicon en Blister (Aluminio)</t>
  </si>
  <si>
    <t>8141469-Extra Fleet S III CH4 SAE 15W-40</t>
  </si>
  <si>
    <t>8141469</t>
  </si>
  <si>
    <t>CAJA 8 BOT 960 ML</t>
  </si>
  <si>
    <t xml:space="preserve"> SEPTIEMBRE 2023</t>
  </si>
  <si>
    <t>PAGO DE TARJETA DE CRÉDITO</t>
  </si>
  <si>
    <t>F.15415 - ADDA MARIA DZIB DZUL</t>
  </si>
  <si>
    <t>REPARACION DEL TSURU - DAVID CUTZ CHAN</t>
  </si>
  <si>
    <t>F.15414 - ADDA MARIA DZIB DZUL</t>
  </si>
  <si>
    <t>F. A 743 - LUIS VELA</t>
  </si>
  <si>
    <t>F.15413 -  ADDA MARIA DZIB DZUL</t>
  </si>
  <si>
    <t>F.15412 - ADDA MARIA DZIB DZUL</t>
  </si>
  <si>
    <t>F.15714 - MARIO ALBERTO CORTES RINCON</t>
  </si>
  <si>
    <t>PAGO SIMPLE CREDITO - 85253247</t>
  </si>
  <si>
    <t xml:space="preserve">F.15398 - GUADALUPE FERNANDO URIBE SIERRA </t>
  </si>
  <si>
    <t>ARELY SUSANA AGUIRRE GARMA</t>
  </si>
  <si>
    <t>F.15479,15480,15482,15483,15484,15485,15486,15488,15489,15490,15497,15498,15499,15500,15501,15503,15504,15505,15506,15508 - E.S.G.E.S.</t>
  </si>
  <si>
    <t>F.15724 - PÚBLICO EN GENERAL</t>
  </si>
  <si>
    <t>CARGO POR PAGO DE NOMINA</t>
  </si>
  <si>
    <t xml:space="preserve">F.15620 - CORNELIO RODRIGUEZ MARCO </t>
  </si>
  <si>
    <t>F.15709 - JOSE MEDINA</t>
  </si>
  <si>
    <t>F.15429 - JOSE DEL CARMEN DARRICOLEA ORTEGON</t>
  </si>
  <si>
    <t>PROD Y SERV ZORSE S D RL</t>
  </si>
  <si>
    <t>ARACELY SUSANA AGUIRRE GARMA</t>
  </si>
  <si>
    <t>F. A293 - HORACIO ARIEL DZUL CHIM</t>
  </si>
  <si>
    <t>F.15176 - NILVIA MAY CANCHE</t>
  </si>
  <si>
    <t xml:space="preserve">F.15473,15474 - LAS PALMAS DE HOPELCHEN </t>
  </si>
  <si>
    <t xml:space="preserve">F.15399 - DOROTEO ORLANDO BARRADAS FLORES </t>
  </si>
  <si>
    <t>REV. (CHEQUE CON UNA CANTIDAD ERRONEA)</t>
  </si>
  <si>
    <t xml:space="preserve">F.15708 - VICTOR ROSADO CORDOBA </t>
  </si>
  <si>
    <t xml:space="preserve">F.15680 - CEYDI NAYELI CAAMAL </t>
  </si>
  <si>
    <t>AK NRG</t>
  </si>
  <si>
    <t>FA. 1245900 - MEXICANA DE LUBRICANTES</t>
  </si>
  <si>
    <t>F.15530,15531 - ADMINISTRACION DE ESTACIONES DEL SURESTE</t>
  </si>
  <si>
    <t>CHEQUE DEVUELTO</t>
  </si>
  <si>
    <t>F.15514,15516,15518,15519,15523,15524,15526,15537,15555,15556,15557,51757 - E.S.G.E.S.</t>
  </si>
  <si>
    <t>F.15287,15566,15673,15625,15431,15612,15690,15470,15689,15422 - EFECTIVO</t>
  </si>
  <si>
    <t xml:space="preserve">F.15781 - MIGUEL ANGEL CHABLE KANTUN </t>
  </si>
  <si>
    <t>F.15610 - AVALOS CRUZ NICOLAS</t>
  </si>
  <si>
    <t>F.579E6 - JUAN ALFREDO REYES SONDA</t>
  </si>
  <si>
    <t>F.15795,15796 - LUBRILLANTAS DE CAMPECHE</t>
  </si>
  <si>
    <t>F.15784,15431 - EFECTIVO</t>
  </si>
  <si>
    <t>F.15801 - AGUSTIN RAMON VITE SANCHEZ</t>
  </si>
  <si>
    <t>F.33581,33587,588 - ACUMULADORES OMEGA S.A. DE C.V.</t>
  </si>
  <si>
    <t>F.15512,15449 - REPRESENTACIONES ALDO DE CAMPECHE</t>
  </si>
  <si>
    <t>F 53454 INSGENIERIA INDUSTRIAL MAGE</t>
  </si>
  <si>
    <t>F 51477 MATERIALES Y PREFABRICADOS DE ORIENTE</t>
  </si>
  <si>
    <t>F 52801 MINIS 2000</t>
  </si>
  <si>
    <t>F 53429 SISTEMAS DE ARQUITECTURA Y CONSTRUCCIONES</t>
  </si>
  <si>
    <t>F 53447 JOSE LUIS ESPADAS GONZALEZ</t>
  </si>
  <si>
    <t>F 52979 JOSE LUIS ESPADAS GONZALEZ</t>
  </si>
  <si>
    <t>F 52126 IES CONCRETOS</t>
  </si>
  <si>
    <t>F 53441 INGENIERIA INDUSTRIAL MAGE</t>
  </si>
  <si>
    <t xml:space="preserve">F 52879 CONSTRUCCIONES Y SERVICIOS CARRETEROS </t>
  </si>
  <si>
    <t xml:space="preserve">F 52496 MARIA GUADALUPE LUCIOA CHABLE CHAN </t>
  </si>
  <si>
    <t>F 53470 SERVITRANSPORTES ERAGON</t>
  </si>
  <si>
    <t>F 52324 T &amp; E</t>
  </si>
  <si>
    <t>F 52722 CAMIONES Y AUTOBUSES PENINSULAR</t>
  </si>
  <si>
    <t>F 52526 RUBY DE JESUS CHALE AMAYA</t>
  </si>
  <si>
    <t>F 49914 J ROSADO DISTRIBUCIONES</t>
  </si>
  <si>
    <t>F 53341 53270 53299 53316 53803 53271 53273 53272 53287 53288 53236 53300 52227 52645 53031 53337 5338 53339 53355 53356 53357 53358 53359 53360 53361 51929 51931 52499 52500 53342 53264 53343 DEP EFECTIVO</t>
  </si>
  <si>
    <t>F 53450 SERVICIO SAN JOSE KUCHE</t>
  </si>
  <si>
    <t>F 52532 TRIMMSA</t>
  </si>
  <si>
    <t>F 53451 SERVICIO SAN JOSÉ KUCHE</t>
  </si>
  <si>
    <t>F 53182 CRISTINA DEL ROSARIO MOO HUCHIN</t>
  </si>
  <si>
    <t>F 53440 MOTOCICLETAS DEL MAYAB</t>
  </si>
  <si>
    <t>FAC 51915,FAC 52211,FAC 52236,FAC 52476,FAC 52533,FAC 52614,FAC 52780,FAC 52781 TERRASUR</t>
  </si>
  <si>
    <t>WITON</t>
  </si>
  <si>
    <t>F 51839 T A 2000</t>
  </si>
  <si>
    <t>F 53418 53443 DEP TERMINAL PUNTO DE VENTA</t>
  </si>
  <si>
    <t>F 53396 MOTOSERVICIO A DOMICILIO</t>
  </si>
  <si>
    <t>F 52980 JOSE LUIS ESPADAS GONZALEZ</t>
  </si>
  <si>
    <t>F 53043 53045 53046 53421 COMERCIALIZADORA DE COMBUSTIBLES DIRAC</t>
  </si>
  <si>
    <t>F 52122 52121 MAYA FLUIDS</t>
  </si>
  <si>
    <t>F 52498 JOSE ABRAHAM MAY LOPEZ</t>
  </si>
  <si>
    <t>F 52362 JOSE ROBERTO DELGADO GALENO</t>
  </si>
  <si>
    <t>F 52560 PROMOTORA MEXICANA DE VEHICULOS</t>
  </si>
  <si>
    <t>F 51837 52482 BODEGA DE REMATES MOTOS BOUTIQUE</t>
  </si>
  <si>
    <t xml:space="preserve">FAC 52401,FAC 52581,FAC 52662,FAC 52664,FAC 52717,FAC 52744,FAC 52745,FAC 53134,FAC 53160,FAC 53161 AT &amp; A INTERNATIONAL </t>
  </si>
  <si>
    <t>F 52410 MEZCLAZ Y EMULSIONES PROFESIONAES</t>
  </si>
  <si>
    <t xml:space="preserve">F 53300 ANAHI ALONDRA BALAM CAAMAL </t>
  </si>
  <si>
    <t>F 52545 52546 COCOPESA DEL CARIBE</t>
  </si>
  <si>
    <t>F 52621 ALMACEN DE GRANOS DE LA PENINSULA</t>
  </si>
  <si>
    <t xml:space="preserve">F 52620 ALMACEN DE GRANOS DE LA PENINSULA </t>
  </si>
  <si>
    <t>F 51815 FLOR MARIA PECH BACELIS</t>
  </si>
  <si>
    <t>F 52826 2 GATOS CONSTRUCTORA</t>
  </si>
  <si>
    <t>F 53366 53277 53340 53351 53304 51683 52368 52314 52287 52104 52490 53312 53317 53318 DEP EFECTIVO</t>
  </si>
  <si>
    <t>F 53402 JORGE ABRAHAM SELEM AGUILAR</t>
  </si>
  <si>
    <t>F 53186 PODER FLUIDO</t>
  </si>
  <si>
    <t>F 52912 52913 53089 53091 53092 53261 53262 53263 COMERCIALIZADORA DE COMBUSTIBLES DIRAC</t>
  </si>
  <si>
    <t>F 53322 FREDY CANUEL DZEC</t>
  </si>
  <si>
    <t>F 52249 52379 52548</t>
  </si>
  <si>
    <t>F 52472 DALIA VERONICA CHUC UC</t>
  </si>
  <si>
    <t>NOTA DE CARGO 8, TANIA MELISSA PACHECO MARTINEZ</t>
  </si>
  <si>
    <t>F 53310 TANIA MELISSA PACHECO MARTINEZ</t>
  </si>
  <si>
    <t>F 53208 GIESBRECHT ISIDRO CORNELIOS</t>
  </si>
  <si>
    <t xml:space="preserve">F 53376 GRUPO ANFIBIA LOGISTICA Y MANIOBRAS </t>
  </si>
  <si>
    <t>F 53395 INSTALACIONES ELECTROMECANICAS</t>
  </si>
  <si>
    <t>F 52255 52329 53305 53283 53294 53293 53292 52694 53255 53248 52228 52201 52230 52497 53251 53020 51988 53196 53201 53203 53198 53199 53200 53206 53207 DEP EFECTIVO</t>
  </si>
  <si>
    <t>F 52895 LUZ MARI SAURI SANSORES</t>
  </si>
  <si>
    <t>F 52333 TOMASA CORREA SANTANA</t>
  </si>
  <si>
    <t>F 52418 52422 52423 52531 CONCRETERA DEL SURESTE</t>
  </si>
  <si>
    <t>F 52486 52554 52528 52529 PRODUCTOS DE CONCRETO PENINSULARES</t>
  </si>
  <si>
    <t xml:space="preserve">F 53132 ROSENDO DE JESUS CEBALLOS CHAN </t>
  </si>
  <si>
    <t>F 52835 JESUS MANUEL MOO ONGAY</t>
  </si>
  <si>
    <t>F 51314 ROLANDO WALDEMAR HERRERA GONGORA</t>
  </si>
  <si>
    <t>F 53004 SCHAFFIT MOISES FAISAL MONTALVO</t>
  </si>
  <si>
    <t>F 52638 TANIA MELISSA PACHECO MARTINEZ</t>
  </si>
  <si>
    <t>F 52756 SAN ANTONIO TEKAX</t>
  </si>
  <si>
    <t>F 52718 GASOLINERA DE MERIDA</t>
  </si>
  <si>
    <t>f 52920 52921 53022 NIGER IRAN COUOH CANCHE</t>
  </si>
  <si>
    <t>F 53354 MIGUEL ANGEL KUK CETINA</t>
  </si>
  <si>
    <t>F 52100 RODRIGO SOLIS RODRIGUEZ</t>
  </si>
  <si>
    <t>F 52536 52796 ANDYMAQ</t>
  </si>
  <si>
    <t>F 52237 MARIA TERESA DE JESUS CARDENAZ ORTIZ</t>
  </si>
  <si>
    <t>F 52078 52077 ANGELICA MARTINEZ BRAMBILA</t>
  </si>
  <si>
    <t>F 53352 SERVITRANSPORTES DEL SURESTE</t>
  </si>
  <si>
    <t>F 52593 JOSE LUIS ESPADAS GONZALEZ</t>
  </si>
  <si>
    <t>F 53324 INFRAESTRUCTURA Y SERVICIOS ESPECIALIZADOS COETO</t>
  </si>
  <si>
    <t>F 53325 TECON CONCRETOS</t>
  </si>
  <si>
    <t>F 53195 JOSE ANTONIO ROMERO MORALEZ</t>
  </si>
  <si>
    <t>F 53301 ILIANA ECHAZARRETA VALENCIA</t>
  </si>
  <si>
    <t>F 53159 53235 53157 53141 53216 53158 53256 52668 52047 DEP EFECTIVO</t>
  </si>
  <si>
    <t>F 53257 PERFORACIONES CAMINOS Y MAQUINARIA DEL SURESTE</t>
  </si>
  <si>
    <t>F 53050 FERROTLAPALERIA EL MULIX</t>
  </si>
  <si>
    <t>F 52128 GORETTI DE JESUS PERERA CORREA</t>
  </si>
  <si>
    <t>F 52278 TECHOS INDUSTRIALES Y OBRAS CIVILES</t>
  </si>
  <si>
    <t>F 53274 53275 DEP TERMINAL PUNTO DE VENTA</t>
  </si>
  <si>
    <t>F 51996 52428 RAMON EUDALDO CORTAZAR LARA</t>
  </si>
  <si>
    <t>F 53187 CENTRO INTERMODAL DE MANIOBRAS</t>
  </si>
  <si>
    <t>F 53303 VOLTA PROMOTORA ELECTRICA</t>
  </si>
  <si>
    <t>F 51489 51997 JOSE MANUEL CORTAZAR LARA</t>
  </si>
  <si>
    <t>F 53265 REFASO REFACCIONES Y ACCESORIOS SOSA</t>
  </si>
  <si>
    <t>F 52878 RANCHO TIMUL</t>
  </si>
  <si>
    <t>F 52198 52247 FERNANDO AVILA AYALA</t>
  </si>
  <si>
    <t>F 52774 RODRIGO RAUL CARCAÑO MAY</t>
  </si>
  <si>
    <t xml:space="preserve">F 51790 52579 VERONICA DEL ROSARIO HERNANDEZ NUÑEZ </t>
  </si>
  <si>
    <t>F 52203 MARIO RAFAEL BACELIS CORDOBA</t>
  </si>
  <si>
    <t>F 53281 SERVITRANSPORTES DEL SURESTE</t>
  </si>
  <si>
    <t>F 52256 REFACCIONES PENINSULA</t>
  </si>
  <si>
    <t xml:space="preserve">F 52706 52708 52712 52775 MAQUINARIA Y SERVICIOS PROFESIONALES </t>
  </si>
  <si>
    <t>F 53243 53244 DEP EFECTIVO</t>
  </si>
  <si>
    <t>F 52591 JOSE LUIS ESPADAS GONZALEZ</t>
  </si>
  <si>
    <t>F 52257 51995 52035 52255 51814 52026 DEP EFECTIVO</t>
  </si>
  <si>
    <t>F 52246 52416 52431 52444 52537 52557 52599 52600 52607 52648 52738 SERGIO BALDERAS OSORIO</t>
  </si>
  <si>
    <t xml:space="preserve">F 53071 TIM DEL MAYAB </t>
  </si>
  <si>
    <t xml:space="preserve">F 52504 CR PETROQUIMICA DE YUCATAN </t>
  </si>
  <si>
    <t>F 52505 CR PETROQUIMICA DE YUCATAN</t>
  </si>
  <si>
    <t>F 52516 RODCOM</t>
  </si>
  <si>
    <t>F 52507 SC PETROQUIMICA</t>
  </si>
  <si>
    <t>F 52506 SC PETROQUIMICA</t>
  </si>
  <si>
    <t xml:space="preserve">F 52517 RODCOM </t>
  </si>
  <si>
    <t xml:space="preserve">F 52514 PETROQUIMICA DE LA PENINSULA </t>
  </si>
  <si>
    <t>F 52515 PETROQUIMICA DE LA PENINSULA</t>
  </si>
  <si>
    <t>F 51663 51732 51733 51738 51802 51835 51836 51922 AYA FLUIDS</t>
  </si>
  <si>
    <t>F 52347 52382 52551 IMPORTACIONES FERVORSA</t>
  </si>
  <si>
    <t>F 53078 53148 53149 53079 53112 52815 53015 51893 51899 51548 51549 51894 51857 51901 53066 51899 51919 52468 52466 52055 52072 DEP EFECTIVO</t>
  </si>
  <si>
    <t xml:space="preserve">F 51972 51992 CAMIONES Y AUTOBUSES PENINSULAR </t>
  </si>
  <si>
    <t>F 52206 LUZ MARI SAURI SANSORES</t>
  </si>
  <si>
    <t>F 52821 ARMANDO AGUIRRE BARRADAS</t>
  </si>
  <si>
    <t>F 52615 EXPRESO PENINSULAR</t>
  </si>
  <si>
    <t>F 53191 INGENIERIA INDUSTRIAL MAGE</t>
  </si>
  <si>
    <t>F 52159 INGENIERIA INDUSTRIAL MAGE</t>
  </si>
  <si>
    <t>F 53169 FERRETERIA EL PORTEÑO</t>
  </si>
  <si>
    <t xml:space="preserve">F 52196 MANUEL ARTURO PENICHE HERNANDEZ </t>
  </si>
  <si>
    <t xml:space="preserve">F 53197 VICTOR MANUEL RIVERO AVILA </t>
  </si>
  <si>
    <t>F 50878 ISMAEL AUGUSTO CHI CHALE</t>
  </si>
  <si>
    <t>F 51982 51983 JOSE ROBERTO DELGADO GALENO</t>
  </si>
  <si>
    <t>F 53185 ELEMENTOS Y ESTRUCTURAS METALICAS</t>
  </si>
  <si>
    <t>F 52354 ALMACEN DE GRANOS DE LA PENINSULA</t>
  </si>
  <si>
    <t>F 52124 COCOPESA DE CARIBE</t>
  </si>
  <si>
    <t>F 52351 RAMON FALLA GOMEZ</t>
  </si>
  <si>
    <t>F 53163 53164 INGENIERIA Y CONSTRUCCIONES DEL MAYAB</t>
  </si>
  <si>
    <t>F 52087 52159 INGENIERIA INDUSTRIAL MAGE</t>
  </si>
  <si>
    <t>F 53116 53103 DEP EFECTIVO</t>
  </si>
  <si>
    <t>F 53122 53123 MAYABTUN CONSTRUCCIONES</t>
  </si>
  <si>
    <t xml:space="preserve">F 51881 51938 52750 52751 52779 PODER FLUIDO </t>
  </si>
  <si>
    <t>F 53156 TECNICA DEIELECTRICA DEL SUR</t>
  </si>
  <si>
    <t>F 52271 NIGUEL ANGEL KUK CETINA</t>
  </si>
  <si>
    <t xml:space="preserve">F 52685 52686 LEMOM </t>
  </si>
  <si>
    <t>F 52397 52596 52606 ANGELICA MARTINEZ BRAMBILA</t>
  </si>
  <si>
    <t>F 52081 52173 52604 52627 52633 52634 52635 53035 MANUEL JESUS OXTE CABRERA</t>
  </si>
  <si>
    <t>F 53167 GRUPO CONVERTIDORA DE PAPEL</t>
  </si>
  <si>
    <t>F 52869 CANTO PENICHE</t>
  </si>
  <si>
    <t>F 52119 52238 GDM REFACCIONES</t>
  </si>
  <si>
    <t>F 53008 53009 53010 53011 53014 53013 53012 53016 53007 DEP EFECTIVO</t>
  </si>
  <si>
    <t>F 53143 53144 SERVITRANSPORTES DEL SURESTE</t>
  </si>
  <si>
    <t xml:space="preserve">F 52172 ROSENDO DE JESUS CEBALLOS CHAN </t>
  </si>
  <si>
    <t>F 52192 52234 52235 52259 52338 52360 52386 52419 52424 PRODUCTOS DE CONCRETO PENINSULARES</t>
  </si>
  <si>
    <t>F 52299 52300 CONCRETERA DEL SURESTE</t>
  </si>
  <si>
    <t xml:space="preserve">F 52898 52899 52897 52112 53019 53084 DEP EFECTIVO </t>
  </si>
  <si>
    <t>F 50830 J ROSADO DISTRIBUCIONES</t>
  </si>
  <si>
    <t>F 51263 J ROSADO DISTRIBUCIONES</t>
  </si>
  <si>
    <t>F 53126 INFRAESTRUCTURA Y SERVICIOS ESPECIALIZADOS COETO</t>
  </si>
  <si>
    <t>F 53102 FLORICELDA RIVERA GARCIA</t>
  </si>
  <si>
    <t>F 51826 51828 PROVEEDORA DEL PANADERO</t>
  </si>
  <si>
    <t>F 52377 SELMER FERNANDO PINO FALLA</t>
  </si>
  <si>
    <t xml:space="preserve">F 51782 51945 51968 51969 DISTRIBUIDORA GARABANA DE COMBUSTIBLES </t>
  </si>
  <si>
    <t>F 52339 JOSE CONCEPCION BAAS SANTOS</t>
  </si>
  <si>
    <t>F 53075 SARA EUGENIA LEÑERO GARCIA</t>
  </si>
  <si>
    <t>F 52066 52067 52164 52186 ROMZA PAVIMENTACIONES</t>
  </si>
  <si>
    <t>F 53065 PERFORACIONES CAMINOS Y MAQUINARIA DEL SURESTE</t>
  </si>
  <si>
    <t xml:space="preserve">F 51764 51579 GORETTI DE JESUS PERERA CORREA </t>
  </si>
  <si>
    <t>F 51886 MAYARLIN PABLO PABLO</t>
  </si>
  <si>
    <t>F 52168 52169 MULTISERVICIOS PLAYA DEL CARMEN</t>
  </si>
  <si>
    <t>F 52332 FELIPE IDELFONSO CERVANTES SUASTE</t>
  </si>
  <si>
    <t>F 52116 MIGUEL ANGEL KUK CETINA</t>
  </si>
  <si>
    <t>F 52102 MIGUEL ANGEL KUK CETINA</t>
  </si>
  <si>
    <t>F 51727 51728 51729 FERNANDO AVILA AYALA</t>
  </si>
  <si>
    <t>F 53068 53090 DEP TERMINAL PUNTO DE VENTA</t>
  </si>
  <si>
    <t>F 52889 JESUS MOO ONGAY</t>
  </si>
  <si>
    <t>F 52349 TIENDAS DE AUTOSERVICIOS FERRETEROS DE LA PENINSULA</t>
  </si>
  <si>
    <t>F 52348 TIENDAS DE AUTOSERVICIOS FERRETEROS DE LA PENINSULA</t>
  </si>
  <si>
    <t>F 52698 TIENDAS DE AUTOSERVICIOS FERRETEROS DE LA PENINSULA</t>
  </si>
  <si>
    <t>F 52696 TIENDAS DE AUTOSERVICIOS FERRETEROS DE LA PENINSULA</t>
  </si>
  <si>
    <t>F 52297 52298 52390 PERFORACIONES PENINSULARES ESPECIALIZADAS</t>
  </si>
  <si>
    <t>F 53088 CENTRO DE SERVICIOS CREDIMOTOS</t>
  </si>
  <si>
    <t>F 51737 ENVASES UNIVERSALES DE MEXICO</t>
  </si>
  <si>
    <t>F 53085 ARMANDO TORRES PARRA</t>
  </si>
  <si>
    <t>F 52549 52569 MAQUINARIA Y SERVICIOS PROFESIONALES</t>
  </si>
  <si>
    <t>F 53074 GRUPO BEMUS</t>
  </si>
  <si>
    <t xml:space="preserve">F 51299 JOSE DANIEL UITZIL BALAM </t>
  </si>
  <si>
    <t>F 52900 IMPULSO PENINSULAR</t>
  </si>
  <si>
    <t>F 52120 52166 52217 IMPORTACIONES FERVORSA</t>
  </si>
  <si>
    <t>F 51679 RRRRG CONSTRUCTORA</t>
  </si>
  <si>
    <t>F 52180 52190 SELMER PINO FALLA</t>
  </si>
  <si>
    <t>F 52136 ARTURO PEREZ GONZALEZ</t>
  </si>
  <si>
    <t>F 52243 JOSE LUIS RIOS VENTURA</t>
  </si>
  <si>
    <t>F 52566 INGENIERIA DEL MAYAB</t>
  </si>
  <si>
    <t>F 51820 SISTEMAS DE ARQUITECTURA Y CONSTRUCCION</t>
  </si>
  <si>
    <t>F 52060 MIGUEL ANGEL KUK CETINA</t>
  </si>
  <si>
    <t>F 52071 MIGUEL ANGEL KUK CETINA</t>
  </si>
  <si>
    <t>F 51814 51359 52359 51930 52982 52983 52671 52672 52944 52951 52952 52150 52943 52953 52947 52949 52945 52941 52675DEP EFECTIVO</t>
  </si>
  <si>
    <t>F 51691 TUBOS DE ACERO DE MEXICO</t>
  </si>
  <si>
    <t xml:space="preserve">F 51082 52330 52331 52391 AUTOSERVICIO YUCATAN </t>
  </si>
  <si>
    <t>F 52396 52398 ANGELICA MARTINES BRAMBILA</t>
  </si>
  <si>
    <t>F 519981 MAYOREO CERAMICO DE LA PENINSULA</t>
  </si>
  <si>
    <t>F 52200 52497 52229 52766 52767 52227 51725 51726 51314 DEP EFECTIVO</t>
  </si>
  <si>
    <t xml:space="preserve">F 51890 RAUL ONTIVEROS AVILA </t>
  </si>
  <si>
    <t>F 52769 52770 52771 PROMOTORA DE GASOLINERAS</t>
  </si>
  <si>
    <t xml:space="preserve">F 51585 51675 51655 AT &amp; A INTERNATIONAL </t>
  </si>
  <si>
    <t>F 51697 52487 PLAFONES Y ACABADOS DEL SURESTE</t>
  </si>
  <si>
    <t>F 52960 52970 52969 52968 52981 52988 52794 52795 51928 52152 49286 52787 51406 DEP EFECTIVO</t>
  </si>
  <si>
    <t>F 51657 CORPORATIVO GL CD INDUSTRIAL</t>
  </si>
  <si>
    <t>F 51994 MIGUEL ANGEL KUK CETINA</t>
  </si>
  <si>
    <t>F 51990 MIGUEL ANGEL KUK CETINA</t>
  </si>
  <si>
    <t>F 52993 CESAR ANTONIO CASTELLANOS CASTELLANOS</t>
  </si>
  <si>
    <t xml:space="preserve">F 53037 PREFABRICADOS EDIFICACIONES Y SERVICIOS </t>
  </si>
  <si>
    <t>F 53006 REFASO, REFACCIONES Y ACCESORIOS SOSA</t>
  </si>
  <si>
    <t>F 51387 VICENTE MARTIN CHAN CUA</t>
  </si>
  <si>
    <t xml:space="preserve">F 52942 SONIA PATRICIA MENA CAMELO </t>
  </si>
  <si>
    <t>F 53023 53029 SELENE SALLY SALAZAR AMADOR</t>
  </si>
  <si>
    <t>F 52992 CESAR ANTONIO CASTELLANOS CASTELLANOS</t>
  </si>
  <si>
    <t>F 52523 52524 CORPORATIVO GL CD INDUSTRIAL</t>
  </si>
  <si>
    <t>F 52978 PUBLICO EN GENERAL</t>
  </si>
  <si>
    <t>F 52216 JOSE LUIS ESPADAS GONZALEZ</t>
  </si>
  <si>
    <t>F 51984 LORENA BEATRIZ DORANTES</t>
  </si>
  <si>
    <t>F 51879 CARBURANTES DE YUCATAN</t>
  </si>
  <si>
    <t>F 52146 CONCRETERA DEL SURESTE</t>
  </si>
  <si>
    <t>F 51785 51927 52030 52074 52147 PRODUCTOS DE CONCRETO PENINSULARES</t>
  </si>
  <si>
    <t>F 52994 DISTRIBUIDORA DE TUBOS Y ACEROS DEL SURESTE</t>
  </si>
  <si>
    <t>F 51489 JOSE MANUEL CORTAZAR LARA</t>
  </si>
  <si>
    <t>F 52077 52078 52394 ANGELICA MARTINEZ BRAMBILA</t>
  </si>
  <si>
    <t>F 52130 52131 MAQUINARIA Y EQUIPOS RECRACIONALES DEL SURESTE</t>
  </si>
  <si>
    <t>F 51300 51301 ELIAS MAY MAY</t>
  </si>
  <si>
    <t>F 52941 52971 52972 DEP TERMINAL PUNTO DE VENTA</t>
  </si>
  <si>
    <t xml:space="preserve">F 51888 51943 ANGEL ALEXIS LARA MENA </t>
  </si>
  <si>
    <t>F 51889 ROQUE JACINTO PECH CIAU</t>
  </si>
  <si>
    <t>F 52973 CONSTRUCCIONES Y AMTERIALES RAMIREZ</t>
  </si>
  <si>
    <t>F 51708 ANGEL FERNANDO PALMA CASTILLO</t>
  </si>
  <si>
    <t>F 52132 52133 52134 52542 52543 52544 MAQUINARIA Y SERVICIOS PROFESIONALES</t>
  </si>
  <si>
    <t>F 51621 51622 51623 DISTRIBUIDORA GARABANA DE COMBUSTIBLES Y LUBRICANTES</t>
  </si>
  <si>
    <t>F 51226 IGNACIO ROSADO COUOH</t>
  </si>
  <si>
    <t>F 51891 MARIA ELVIRA MUTUL COOT</t>
  </si>
  <si>
    <t xml:space="preserve">F 51354 IGNACIO ROSADO COUOH </t>
  </si>
  <si>
    <t>F 52961 INFRAESTRUCTURA Y SERVICIOS ESPECIALIZADOS COETO</t>
  </si>
  <si>
    <t xml:space="preserve">F 52024 TANIA YOLANDA HERRERA DIAZ </t>
  </si>
  <si>
    <t>F 51770 MARIA TERESA DE JESUS CARDENAS ORTIZ</t>
  </si>
  <si>
    <t xml:space="preserve">F 52896 PERFORACIONES CAMINOS Y MAQUINARIA DEL SURESTE </t>
  </si>
  <si>
    <t>F 51774 51775 COMBUSTIBLES PUERTO MORELOS</t>
  </si>
  <si>
    <t>F 51880 SERVICIO DOGRE</t>
  </si>
  <si>
    <t>F 52197 52310 LUIS FERNANDO CANTO PENICHE</t>
  </si>
  <si>
    <t>F 52656 52658 COMERCIALIZADORA DE COMBUSTIBLES DIRAC</t>
  </si>
  <si>
    <t>F 51550 RUBEN ALBERTO CARDEÑA VILLANUEVA</t>
  </si>
  <si>
    <t>REFACCIONARIA LIZAMA</t>
  </si>
  <si>
    <t>F 52425 52426 NIGER IRAN COUOH CANCHE</t>
  </si>
  <si>
    <t>F 51385 LILIANA DEL SOCORO PACHECO MEX</t>
  </si>
  <si>
    <t xml:space="preserve">F 51690 GAMQ RENTA DE MAQUINARIA </t>
  </si>
  <si>
    <t>F 51753 GRUAS DEL SURESTE</t>
  </si>
  <si>
    <t>F 51989 GRUAS AAA</t>
  </si>
  <si>
    <t>F 52976 53145 53168 SERVITRANSPORTES DEL SURESTE</t>
  </si>
  <si>
    <t>F 53073 AKALI MARINE</t>
  </si>
  <si>
    <t>F 51935 51936 51937 MAXI CONSTRUCTORA HIDRAULICA Y MANTENIMIENTO INTEGRAL</t>
  </si>
  <si>
    <t>F 52931 SERVICIO SAN JOSE KUCHÉ</t>
  </si>
  <si>
    <t>F 51832 MIGUEL ANGEL KUK CETINA</t>
  </si>
  <si>
    <t>F 52930 SERVICIO SAN JOSÉ KUCHE</t>
  </si>
  <si>
    <t>F 51816 MIGUEL ANGEL KUK CETINA</t>
  </si>
  <si>
    <t>F 51745 WILMER DOMINGO AVILES PRECIAT</t>
  </si>
  <si>
    <t>F 52908 RITA MARGARITA HEREDIA REA</t>
  </si>
  <si>
    <t>F 52907 RITA MARGARITA HEREDIA REA</t>
  </si>
  <si>
    <t>F 52870 52871 52872 52425 52426 DEP TERMINAL PUNTO DE VENTA</t>
  </si>
  <si>
    <t xml:space="preserve">F 52013 ESTACION DE SERVICIO SAN IDELFONSO </t>
  </si>
  <si>
    <t>F 52009 SERVICOMBUSTIBLES DEL CARIBE</t>
  </si>
  <si>
    <t>F 52010 ESTACION DE SERVICIO JACINTO CANEK</t>
  </si>
  <si>
    <t xml:space="preserve">F 52012 ESTACION DE SERVICIO JACINTO CANEK </t>
  </si>
  <si>
    <t>F 52016 SERVICIOS TAC</t>
  </si>
  <si>
    <t>F 52007 SERVICOMBUSTIBLES INSURGENTES</t>
  </si>
  <si>
    <t xml:space="preserve">F 52008 SERVICOMBUSTIBLES KANASIN </t>
  </si>
  <si>
    <t>F 52006 SERVICOMBUSTIBLES INSURGENTES</t>
  </si>
  <si>
    <t xml:space="preserve">F 52011 SERVICOMBUSTIBLES KANASIN </t>
  </si>
  <si>
    <t xml:space="preserve">F 52014 ESTACION DE SERVICIO SAN IDELFONSO </t>
  </si>
  <si>
    <t>F 52723 52765 52454 51546 51547 51894 51554 51856 52193 51891 51545 52448 52643 51713 51356 50225 52735 51471 52285 52824 52788 52789 52730 52786 52781 52729 52723 EP EFECTIVO</t>
  </si>
  <si>
    <t>F 51660 CAMIONES Y AUTOBUSES PENINSULARES</t>
  </si>
  <si>
    <t>F 52541 OPERADORA POLLO BRUJO</t>
  </si>
  <si>
    <t>F 51824 51868 51955 51956 51966 52106  SERGIO BALDERAS OSORIO</t>
  </si>
  <si>
    <t>F 52820 MERCADO DE ACEITES DE QUINTANA ROO</t>
  </si>
  <si>
    <t xml:space="preserve">F 52720 TRANSPORTACION CARRETERA </t>
  </si>
  <si>
    <t>F 51768 FROZAR</t>
  </si>
  <si>
    <t>F 51703 PROMOTORA MEXICANA DE VEHICULOS</t>
  </si>
  <si>
    <t>F 52877 SERVITRANSPORTES DEL SURESTE</t>
  </si>
  <si>
    <t>F 51817 ARTURO PEREZ GONZALEZ</t>
  </si>
  <si>
    <t>F 52875 52876 SERVITRANSPORTES ERAGON</t>
  </si>
  <si>
    <t>F 52522 GAMAQ RENTA DE MAQUINARIA</t>
  </si>
  <si>
    <t>F 51808 MIGUEL ANGEL KUK CETINA</t>
  </si>
  <si>
    <t>F 51807 MIGUEL ANGEL KUK CETINA</t>
  </si>
  <si>
    <t>F 51700 VERONICA DEL ROSAIO HERNANDEZ NUÑEZ</t>
  </si>
  <si>
    <t>F 51883 51884 JACOBO REMPEL MARTENS</t>
  </si>
  <si>
    <t>F 52752 CARLOS ALBERTO DURAN CONTRERAS</t>
  </si>
  <si>
    <t>F 51302 MARIA ROSALIA CHAY MOO</t>
  </si>
  <si>
    <t xml:space="preserve">MEXICANA DE LURBICANTES </t>
  </si>
  <si>
    <t>F 51464 ANGEL FERNANDO PALMA CASTILLO</t>
  </si>
  <si>
    <t>DISPERSION NOMINA (BONO JOAQUIN ESTRELLA)</t>
  </si>
  <si>
    <t>F 51707 REFACCIONES PENINSULA</t>
  </si>
  <si>
    <t>F 51701 JR ENVASES Y PLASTICOS DEL SURESTE</t>
  </si>
  <si>
    <t>COMISION MEMBRESIA PAQUETE 2</t>
  </si>
  <si>
    <t>F 52429 JR ENVASES Y PLASTICOS DEL SURESTE</t>
  </si>
  <si>
    <t xml:space="preserve">TRANSFERENCIA ENTRE BANCOS SANTANDER - HSBC </t>
  </si>
  <si>
    <t>F 51599 51618 DISTRIBUIDORA GARABANA DE COMBUSTIBLES Y LUBRICANTES</t>
  </si>
  <si>
    <t xml:space="preserve">F 51672 51746 51755 51842 51843 51977 ROMZA PAVIMENTACIONES </t>
  </si>
  <si>
    <t>F 52739 FERRETERIA EL PORTEÑO</t>
  </si>
  <si>
    <t>F 52340 52669 51238 51254 52601 51647 51472 52260 52263 52261 52700 52701 52697 52725 51677 51390 52145 51512 52412 52704 52693 51524 52022 DEP EFECTIVO</t>
  </si>
  <si>
    <t>F 11743 11742 PROYECTOS INMOBILIARIOS DE LA PENINSULA</t>
  </si>
  <si>
    <t>F 52004 CORPORACION LA COMPLETA</t>
  </si>
  <si>
    <t>F 50806 ESTACION DE SERVICIO TEMOZON NORTE</t>
  </si>
  <si>
    <t>F 51643 MAXI CONSTRUCTORA HIDRAULICA Y MANTENIMIENTO INTEGRAL</t>
  </si>
  <si>
    <t>28-29-23</t>
  </si>
  <si>
    <t>F 52773 MANUEL IRAM GARCIA PEÑA</t>
  </si>
  <si>
    <t>F 52099 RODRIGO SOLIS RODRIGUEZ</t>
  </si>
  <si>
    <t xml:space="preserve">COMISION POR DEPOSITO REFERENCIADO </t>
  </si>
  <si>
    <t>F 51606 MENA IMPORTACIONES</t>
  </si>
  <si>
    <t>F 51551 MENA IMPORTACIONES</t>
  </si>
  <si>
    <t>F 52760 AGREGADOS Y TRITURADOS HONEY</t>
  </si>
  <si>
    <t xml:space="preserve">F B3426,B3427 DAVID SANCHEZ MENDEZ </t>
  </si>
  <si>
    <t>F 51754 JOSE ARMANDO BARROSO LIZAMA</t>
  </si>
  <si>
    <t>F 51838 CONCRETERA DEL SURESTE</t>
  </si>
  <si>
    <t>F 51719 51718 51804 51870 PRODUCTOS DE CONCRETOS PENINSULARES</t>
  </si>
  <si>
    <t xml:space="preserve">TF 36345185 RADIOMOVIL DIPSA </t>
  </si>
  <si>
    <t>F 51924 52724 PROYINGSA</t>
  </si>
  <si>
    <t>F 51925 51926 52294 52296 PERFORACIONES PENINSULARES ESPECIALIZADAS</t>
  </si>
  <si>
    <t xml:space="preserve">DISPERSDION NOMINA (VIATICOS ANTONIO UC) </t>
  </si>
  <si>
    <t>F 52356 MATERIALES Y TRITURADOS TIZIMIN</t>
  </si>
  <si>
    <t>IMPUESTOS FEDERALES AGOSTO 2023 COM</t>
  </si>
  <si>
    <t>F 51743 MIGUEL ANGEL KUK CETINA</t>
  </si>
  <si>
    <t xml:space="preserve">IMPUESTOS FEDERALES AGOSTO 2023 </t>
  </si>
  <si>
    <t>F 51744 MIGUEL ANGEL KUK CETINA</t>
  </si>
  <si>
    <t>MEXICANA DEL LUBRICANTES</t>
  </si>
  <si>
    <t>F 51742 MIGUEL ANGEL KUK CETINA</t>
  </si>
  <si>
    <t>F 51741 MIGUEL ANGEL KUK CETINA</t>
  </si>
  <si>
    <t>F 51699 MIGUEL ANGEL KUK CETINA</t>
  </si>
  <si>
    <t>F 51075 51445 ENLACES TURISTICOS TETIZ</t>
  </si>
  <si>
    <t>F 52204 AVIPRODUCTOS SANJOR</t>
  </si>
  <si>
    <t>DISPERSION NOMINA ( VIATICOS ELEAZAR ANTONIO UC)</t>
  </si>
  <si>
    <t>F 52448 52643 DEP EFECTIVO</t>
  </si>
  <si>
    <t>REEMBOLSO PAGO ERRONEO DEL CLIENTE  SERVICIO SAN JOSÉ KUCHE</t>
  </si>
  <si>
    <t>F 51891 51545 DEP EFECTIVO</t>
  </si>
  <si>
    <t>F 51554 51856 52193 DEP EFECTIVO</t>
  </si>
  <si>
    <t>F 51547 51894 DEP EFECTIVO</t>
  </si>
  <si>
    <t>F 52454 51546 DEP EFECTIVO</t>
  </si>
  <si>
    <t>F 51760 CARBURANTES DE YUCATAN</t>
  </si>
  <si>
    <t>F 51771 CARBURANTES DE YUCATAN</t>
  </si>
  <si>
    <t>F 52501 SCHAFFIT MOISES FAISAL MONTALVO</t>
  </si>
  <si>
    <t>DEVOLUCION CHEQUE DEL CLIENTE RAUL ONTIVEROS AVILA</t>
  </si>
  <si>
    <t>F 51563 51564 CARLOS FERRER MOHENO</t>
  </si>
  <si>
    <t>F 52027 52667 DEP EFECTIVO</t>
  </si>
  <si>
    <t>F 51601 MATERIALES Y TRITURADOS TIZIMIN</t>
  </si>
  <si>
    <t>F 52513 51384 52641 52628 52629 50221 52027 52667 DEP EFECTIVO</t>
  </si>
  <si>
    <t xml:space="preserve">F 11910 PROYECTOS INMOBILIARIS DE LA PENINSULA </t>
  </si>
  <si>
    <t>F 51411 MOTORIDE</t>
  </si>
  <si>
    <t xml:space="preserve">F 111004880681 SI VALE MEXICO </t>
  </si>
  <si>
    <t>F 51021 51649 51947 SUN LIFT</t>
  </si>
  <si>
    <t>F 51761 CARBURANTES DE YUCATAN</t>
  </si>
  <si>
    <t>F 51695 CARBURANTES DE YUCATAN</t>
  </si>
  <si>
    <t>F 51694 CARBURANTES DE YUCATAN</t>
  </si>
  <si>
    <t>F 51485 MARIA ANTONIA PEÑA RUIZ</t>
  </si>
  <si>
    <t>DISPERSION NOMINA (OTROS PAGOS GABRIEL PECH)</t>
  </si>
  <si>
    <t>F 51773 51772 MULTISERVICIOS PETROLIFEROS DE QUINTANA ROO</t>
  </si>
  <si>
    <t xml:space="preserve">TRANSF ENTRE BANCOS SANTANDER - HSBC </t>
  </si>
  <si>
    <t>F 52651 JOSE PUERTO</t>
  </si>
  <si>
    <t>F 51942 ARMANDO AGUIRRE BARRADAS</t>
  </si>
  <si>
    <t xml:space="preserve">COMISION DEL PAGO CONTARJETA </t>
  </si>
  <si>
    <t>F 51941 ARMANDO AGUIRRE BARRADAS</t>
  </si>
  <si>
    <t>F 51479 MATERIALES Y PREFABRICADOS DE ORIENTE</t>
  </si>
  <si>
    <t>F 51853 51934 52031 52032 52033 MAQUINARIA Y SERVICIOS PROFESIONALES</t>
  </si>
  <si>
    <t>PAGO CREDITO FINBE</t>
  </si>
  <si>
    <t xml:space="preserve">F 51359 ANGEL FERNANDO PALMA CASTILLO </t>
  </si>
  <si>
    <t xml:space="preserve">F 52665 COMERCIALIZADORA EL SURCO </t>
  </si>
  <si>
    <t>F 52663 FLORICELDA RIVERA GARCIA</t>
  </si>
  <si>
    <t>DISPERSION NOMINA (VIATICOS ANTONIO UC)</t>
  </si>
  <si>
    <t>F 51526 JSESUS MANUEL MOO ONGAY</t>
  </si>
  <si>
    <t>F 51698 MIGUEL ANGEL KUK CETINA</t>
  </si>
  <si>
    <t xml:space="preserve">F 52494 ABRAHAM MANAHEM MAY BALAM </t>
  </si>
  <si>
    <t>F 52625 JORGE EDUARDO CHAY TAMAYO</t>
  </si>
  <si>
    <t>F 50555 50553 MAXI CONSTRUCTORA HIDRAULICA Y MANTENIMIENTO INTEGRAL</t>
  </si>
  <si>
    <t>F 50312 COMBUSTIBLES Y LUBRICANTES 86 SUR</t>
  </si>
  <si>
    <t>F 50076 PEDRO ANGEL CASTILLO CASTELLANOS</t>
  </si>
  <si>
    <t>CARGO CAPITAL CRDITO</t>
  </si>
  <si>
    <t>F 50456 COMBUSTIBLES Y LUBRICANTES LA FLORIDA</t>
  </si>
  <si>
    <t>DEVOLUCION CHEQUE DEL CLIENTE MOTORIDE</t>
  </si>
  <si>
    <t>F 50554 COMBUSTIBLES Y LUBRICANTES LA FLORIDA</t>
  </si>
  <si>
    <t>PAGO SUA SIPARE</t>
  </si>
  <si>
    <t>F 50023 50897 ESTACIONES DE SERVICIO DEL MAYAB</t>
  </si>
  <si>
    <t>F 50899 ESTACIONES DE SERVICIO DEL MAYAB</t>
  </si>
  <si>
    <t>F 50894 ESTACIONES DE SERVICIO DEL MAYAB</t>
  </si>
  <si>
    <t>F 50900 ESTACIONES DE SERVICIO DEL MAYAB</t>
  </si>
  <si>
    <t>DISPERSION NOMINA (VIATICOS JOSE LOPEZ)</t>
  </si>
  <si>
    <t>F 50902 49879 NIDIA DEL ROSARIO DE FATIMA LUGO RICALDE</t>
  </si>
  <si>
    <t>DESPERSION NOMINA (VIATICOS JAELY CABALLERO)</t>
  </si>
  <si>
    <t>F 50898 ESTACIONES DE SERVICIO DEL MAYAB</t>
  </si>
  <si>
    <t>DISPERSION NOMINA (VIATICOS ELEAZAR UC NAH)</t>
  </si>
  <si>
    <t xml:space="preserve">F 50901 ESTACIONES DE SERVICIO DEL MAYAB </t>
  </si>
  <si>
    <t>F BO88259 ARTLUX SA DE CV</t>
  </si>
  <si>
    <t>F51865 52445 52439 52447 52618 52605 52622 52432 52623 52620 51648 51580 DEP EFECTIVO</t>
  </si>
  <si>
    <t>F 51867 IMPORTACIONES FERVORSA</t>
  </si>
  <si>
    <t xml:space="preserve">F 51297 JOSE DANIEL UITZIL BALAM </t>
  </si>
  <si>
    <t>F 52637 INFRAESTRUCTURA Y SERVICIOS ESPECIALIZADOS COETO</t>
  </si>
  <si>
    <t>F 51519 51520 51592 ROMZA PAVIMENTACIONES</t>
  </si>
  <si>
    <t>F 51242 COSTAPURA</t>
  </si>
  <si>
    <t>F 51524 51471 51349 52363 52364 52491 52371 52492 52563 52609 51409 52370 52327 52262 52369 52264 52469 52413 52318 52265 52268 52267 52284 52375 52471 52470 DEP EFECTIVO</t>
  </si>
  <si>
    <t>F 51182 MENA IMPORTACIONES</t>
  </si>
  <si>
    <t>F 52592 52602 52603 DEP TERMINAL PUNTO DE VENTA</t>
  </si>
  <si>
    <t>SEPTIEMBRE 2023</t>
  </si>
  <si>
    <t>GASTOS EN EFECTIVO SEPT 2023</t>
  </si>
  <si>
    <t>desayuno rafa y ventas</t>
  </si>
  <si>
    <t xml:space="preserve">limpieza oficina </t>
  </si>
  <si>
    <t xml:space="preserve">gloria </t>
  </si>
  <si>
    <t xml:space="preserve">Rafa </t>
  </si>
  <si>
    <t>compa de casco</t>
  </si>
  <si>
    <t xml:space="preserve">enrique </t>
  </si>
  <si>
    <t>cambio de llantas, alineacion y balaceo de la np300</t>
  </si>
  <si>
    <t>compra de filtro</t>
  </si>
  <si>
    <t>Eduardo</t>
  </si>
  <si>
    <t>comida para reunion akron</t>
  </si>
  <si>
    <t xml:space="preserve">café y cigarro rafa </t>
  </si>
  <si>
    <t>pastel cumpleaños</t>
  </si>
  <si>
    <t>envio almacen</t>
  </si>
  <si>
    <t>gasolina para montacargas</t>
  </si>
  <si>
    <t>aspiradora para vehiculos</t>
  </si>
  <si>
    <t>lavado de autos</t>
  </si>
  <si>
    <t>isabel canul</t>
  </si>
  <si>
    <t>Nom proporcional 23-30 sept 23  Jesus Landa</t>
  </si>
  <si>
    <t>Jesus Landa</t>
  </si>
  <si>
    <t>microfono E.S</t>
  </si>
  <si>
    <t>barras separadoras</t>
  </si>
  <si>
    <t>E.S.G.E.S. PREPAGO MONEDERO</t>
  </si>
  <si>
    <t>INTERES CREDITO</t>
  </si>
  <si>
    <t>MID</t>
  </si>
  <si>
    <t>CAMP</t>
  </si>
  <si>
    <t>Equipo de seguridad</t>
  </si>
  <si>
    <t>Del 01 al 30 septiembre de 2023</t>
  </si>
  <si>
    <t>NC - 0630224</t>
  </si>
  <si>
    <t>NC - 0630187</t>
  </si>
  <si>
    <t>NC - 0630186</t>
  </si>
  <si>
    <t>NC - 0630163</t>
  </si>
  <si>
    <t>NC - 0630164</t>
  </si>
  <si>
    <t>NC - 0630165</t>
  </si>
  <si>
    <t>NC - 0630009</t>
  </si>
  <si>
    <t>NC - 0629928</t>
  </si>
  <si>
    <t>NC - 0629929</t>
  </si>
  <si>
    <t>NC - 0629918</t>
  </si>
  <si>
    <t>NC - 0629101</t>
  </si>
  <si>
    <t>NC - 0629102</t>
  </si>
  <si>
    <t>NC - 0629327</t>
  </si>
  <si>
    <t>NC - 0629283</t>
  </si>
  <si>
    <t>NC - 0628907</t>
  </si>
  <si>
    <t>NC - 0628908</t>
  </si>
  <si>
    <t>NC - 0628085</t>
  </si>
  <si>
    <t>NC - 0627457</t>
  </si>
  <si>
    <t>NC - 0627220</t>
  </si>
  <si>
    <t>NC - 0627054</t>
  </si>
  <si>
    <t>NC - 0626417</t>
  </si>
  <si>
    <t>NC - 0626133</t>
  </si>
  <si>
    <t>NC - 0626134</t>
  </si>
  <si>
    <t>NC - 0625915</t>
  </si>
  <si>
    <t>NC - 0625249</t>
  </si>
  <si>
    <t>Volumen incremental al objetivo para incentivo a la venta resultados Septiembre de 2023</t>
  </si>
  <si>
    <t>Porteo cliente cedis Cancún Sep.23</t>
  </si>
  <si>
    <t>Dev 14679. F-1011242423 campeche</t>
  </si>
  <si>
    <t>Dev 14679. F-1011233751 campeche</t>
  </si>
  <si>
    <t>Dev 14679. 3 pzas campeche</t>
  </si>
  <si>
    <t>Participación Convenios GES, Agosto 2023</t>
  </si>
  <si>
    <t>Participación Convenios EMESUR Agosto 2023</t>
  </si>
  <si>
    <t>5 dias Akron Agosto 2023 merida</t>
  </si>
  <si>
    <t>5 dias Akron Agosto 2023 campeche</t>
  </si>
  <si>
    <t>Plataforma SPE Ags23 Detalle CMP</t>
  </si>
  <si>
    <t>Plataforma SPE Ags23 Industria campeche</t>
  </si>
  <si>
    <t>Dev 14650. 7 pzas. Merida</t>
  </si>
  <si>
    <t>Plataforma SPE Ags23 Detalle Mérida</t>
  </si>
  <si>
    <t>Plataforma SPE Ags23 Industria Mérida</t>
  </si>
  <si>
    <t>Volumen incremental al objetivo para incentivo a la venta resultado Agosto 2023</t>
  </si>
  <si>
    <t>DISPERSION NOMINA (VIATICOS MIGUEL ORTIZ )</t>
  </si>
  <si>
    <t>Del 1 al 31 de Octubre de 2023</t>
  </si>
  <si>
    <t>30 Y 31 DE AGOSTO DEL PRESENTE AÑO 2023  EN SUC. "KIN-HA"</t>
  </si>
  <si>
    <t>SOLICITUD DE BONIFICACIÓN DEL 50% SOBRE EL APOYO - CONTRATACIÓN DE 1 EDECAN EVENTOS ESTACIONES EN LOS DÍAS</t>
  </si>
  <si>
    <t>BONIFICACION INCENTIVO VENDEDORES INDUSTRIA</t>
  </si>
  <si>
    <t>132 LM ACUMULADOR TIPO 132 LM 15P 12V</t>
  </si>
  <si>
    <t>130 LM ACUMULADOR TIPO 130 LM 13P 12V</t>
  </si>
  <si>
    <t>129 BCI 99 ACUMULADOR 129  11P 12V</t>
  </si>
  <si>
    <t>126 LM ACUMULADOR TIPO 126 LM 17P 12V</t>
  </si>
  <si>
    <t>121 9P BCI 42 ACUMULADOR TIPO 121 9P 12V</t>
  </si>
  <si>
    <t>118RP 21P BCI 31P ACUMULADOR TIPO 118RP 21P SELLADO</t>
  </si>
  <si>
    <t>118RT 21P BCI 31T ACUMULADOR  SELLADO</t>
  </si>
  <si>
    <t>O-RONG  N</t>
  </si>
  <si>
    <t>OR-325-T</t>
  </si>
  <si>
    <t>LLANTA GALAXY HM4 18.00-25 40 PR L4S N</t>
  </si>
  <si>
    <t>180025 GALAXY</t>
  </si>
  <si>
    <t>265/60R18 SCOR AT+ N</t>
  </si>
  <si>
    <t>10PIR0072</t>
  </si>
  <si>
    <t>AMST TTA 245/75R16</t>
  </si>
  <si>
    <t>24575R16</t>
  </si>
  <si>
    <t>ROAD RS909 205/55R17</t>
  </si>
  <si>
    <t>20555R17</t>
  </si>
  <si>
    <t>185/70R14 EUZKADI AURODRIVE 3 88T</t>
  </si>
  <si>
    <t>15553110000</t>
  </si>
  <si>
    <t>P550973 - FILTRO DE ACEITE</t>
  </si>
  <si>
    <t>P550973</t>
  </si>
  <si>
    <t>P770678 - FILTRO DE AIRE</t>
  </si>
  <si>
    <t>P770678</t>
  </si>
  <si>
    <t>P174249 - FILTRO HIDRAULICO</t>
  </si>
  <si>
    <t>P174249</t>
  </si>
  <si>
    <t>C085002 FILTRO DE AIRE PRIMARIO</t>
  </si>
  <si>
    <t>C085002</t>
  </si>
  <si>
    <t>P550912 - FILTRO DE GASOLINA</t>
  </si>
  <si>
    <t>P550912</t>
  </si>
  <si>
    <t>P778979 FILTRO DE AIRE</t>
  </si>
  <si>
    <t>P778979</t>
  </si>
  <si>
    <t>P780018 FILTRO  DE AIRE</t>
  </si>
  <si>
    <t>P780018</t>
  </si>
  <si>
    <t>P169078 FILTRO HIDRÁULICO</t>
  </si>
  <si>
    <t>P169078</t>
  </si>
  <si>
    <t>P181088 FILTRO DE AIRE</t>
  </si>
  <si>
    <t>P181088</t>
  </si>
  <si>
    <t>P606762-FILTRO DE AIRE</t>
  </si>
  <si>
    <t>P606762</t>
  </si>
  <si>
    <t>P552055-FILTRO DE AGUA</t>
  </si>
  <si>
    <t>P552055</t>
  </si>
  <si>
    <t>P550595-FILTRO ACEITE</t>
  </si>
  <si>
    <t>P550595</t>
  </si>
  <si>
    <t>P550048-FILTRO DE COMBUSTIBLE</t>
  </si>
  <si>
    <t>P550048</t>
  </si>
  <si>
    <t>P548963-FILTRO AIRE</t>
  </si>
  <si>
    <t>P548963</t>
  </si>
  <si>
    <t>P158670-FILTRO DE AIRE</t>
  </si>
  <si>
    <t>P158670</t>
  </si>
  <si>
    <t>Utilidad por código de producto Concentrado
Del 01/10/2023 al 31/10/2023</t>
  </si>
  <si>
    <t>BONIFINC</t>
  </si>
  <si>
    <t>ANALISIS DE ACEITE DE EQUIPOS CRITICOS</t>
  </si>
  <si>
    <t>ANALISIS DE ACEITE 2</t>
  </si>
  <si>
    <t>54753- MXL- TECNOL C-150 G</t>
  </si>
  <si>
    <t>54753</t>
  </si>
  <si>
    <t>54750- MXL- TECNOL 90</t>
  </si>
  <si>
    <t>54750</t>
  </si>
  <si>
    <t xml:space="preserve">5049- Anticongelante Long Life Max (50%)  </t>
  </si>
  <si>
    <t>5049</t>
  </si>
  <si>
    <t>GARRAFA 3.85 LT</t>
  </si>
  <si>
    <t>10141409- Marine 4 Stroke SAE 20W-50</t>
  </si>
  <si>
    <t>10141409</t>
  </si>
  <si>
    <t>Del 01 al 31 Octubre de 2023</t>
  </si>
  <si>
    <t>NC - 0636374</t>
  </si>
  <si>
    <t>NC - 0636209</t>
  </si>
  <si>
    <t>NC - 0635805</t>
  </si>
  <si>
    <t>NC - 0635519</t>
  </si>
  <si>
    <t>NC - 0635520</t>
  </si>
  <si>
    <t>NC - 0635054</t>
  </si>
  <si>
    <t>NC - 0634783</t>
  </si>
  <si>
    <t>NC - 0633745</t>
  </si>
  <si>
    <t>NC - 0633746</t>
  </si>
  <si>
    <t>NC - 0633747</t>
  </si>
  <si>
    <t>NC - 0633749</t>
  </si>
  <si>
    <t>NC - 0633713</t>
  </si>
  <si>
    <t>NC - 0633712</t>
  </si>
  <si>
    <t>NC - 0633662</t>
  </si>
  <si>
    <t>NC - 0633650</t>
  </si>
  <si>
    <t>NC - 0633550</t>
  </si>
  <si>
    <t>NC - 0633344</t>
  </si>
  <si>
    <t>NC - 0633173</t>
  </si>
  <si>
    <t>NC - 0633170</t>
  </si>
  <si>
    <t>NC - 0632745</t>
  </si>
  <si>
    <t>NC - 0632743</t>
  </si>
  <si>
    <t>NC - 0632174</t>
  </si>
  <si>
    <t>NC - 0632109</t>
  </si>
  <si>
    <t>NC - 0631242</t>
  </si>
  <si>
    <t>NC - 0630691</t>
  </si>
  <si>
    <t>NC - 0630646</t>
  </si>
  <si>
    <t>NC - 0630647</t>
  </si>
  <si>
    <t>NC - 0630645</t>
  </si>
  <si>
    <t xml:space="preserve"> Dev 14677. 3 pzas. Contenedores merida</t>
  </si>
  <si>
    <t>Convenio por Grupo GES Sep23</t>
  </si>
  <si>
    <t>Convenio 7% Megasur Sep23</t>
  </si>
  <si>
    <t>Plataforma Sep23 Industria Mérida</t>
  </si>
  <si>
    <t>Plataforma Sep23 Detalle Mérida</t>
  </si>
  <si>
    <t>Plataforma Sep23 Detalle CMP</t>
  </si>
  <si>
    <t>Plataforma Sep23 Industria CMP IND-2023-16169</t>
  </si>
  <si>
    <t>5 dias Akron Septiembre 2023 campeche</t>
  </si>
  <si>
    <t>5 dias Akron Septiembre 2023 merida</t>
  </si>
  <si>
    <t>Dev de la F-1011255724. EL cliente no recibió el producto campeche</t>
  </si>
  <si>
    <t>Dev 14713. 4 pzas. (contenedores mid)</t>
  </si>
  <si>
    <t>Dev 14711. F-1011250354 dev de producto mid</t>
  </si>
  <si>
    <t>Dev 14704. 2 pzas. Contenedor mid</t>
  </si>
  <si>
    <t>F 53222 FRANCISCO CHAGAL CRUZ</t>
  </si>
  <si>
    <t>F 53064 COMERCIALIZADORA GELOP</t>
  </si>
  <si>
    <t>F 52747 52748 53153 IES CONCRETOS</t>
  </si>
  <si>
    <t>F 53150 53152 53204 53311 53313 MAYA FLUIDS</t>
  </si>
  <si>
    <t>F 53080 VICENTE MARTIN CHAN CUA</t>
  </si>
  <si>
    <t>F 53903 JOSE LUIS ESPADAS GONZALEZ</t>
  </si>
  <si>
    <t>F 52312 CARLOS MARIO FALCON CARDENAS</t>
  </si>
  <si>
    <t>F 53467 MIGUEL ANGEL KUK CETINA</t>
  </si>
  <si>
    <t>F 53442 MIGUEL ANGEL KUK CETINA</t>
  </si>
  <si>
    <t>F 53439 MIGUEL ANGEL KUK CETINA</t>
  </si>
  <si>
    <t>F 53426 MIGUEL ANGEL KUK CETINA</t>
  </si>
  <si>
    <t>F 53394 MIGUEL ANGEL KUK CETINA</t>
  </si>
  <si>
    <t>F 53353 MIGUEL ANGEL KUK CETINA</t>
  </si>
  <si>
    <t>F 53223 FRANCISCO CHAGAL CRUZ</t>
  </si>
  <si>
    <t>F 53549 RRRRG CONSTRUCTORA</t>
  </si>
  <si>
    <t>F 53574 ANGELICA MARTINEZ BRAMBILA</t>
  </si>
  <si>
    <t>F 53576 ANGELICA MARTINEZ BRAMBILA</t>
  </si>
  <si>
    <t>F 52385 IES FLETES Y TRANSPORTES</t>
  </si>
  <si>
    <t>F 53428 53558 53637 GDM REFACCIONES</t>
  </si>
  <si>
    <t>F 53364 JOSE LUIS RIOS VENTURA</t>
  </si>
  <si>
    <t>F 52918 INFREAESTRUCTURA Y EDIFICACIONES DEL SURESTE</t>
  </si>
  <si>
    <t>F 54239 54240 MEXICANA DE LUBRICANTES</t>
  </si>
  <si>
    <t>F 53764 SISTEMAS DE ARQUITECTURA Y CONSTRUCCION</t>
  </si>
  <si>
    <t>F 53895 CONSTRUCCION Y SERVICIOS CARRETEROS CAMPECHE MERIDA</t>
  </si>
  <si>
    <t>F 53445 53471 VERONICA DEL ROSARIO HERNANDEZ NUÑEZ</t>
  </si>
  <si>
    <t>F 54287 SERVICIO JARDINES</t>
  </si>
  <si>
    <t>F 53374 53375 COCOPESA DEL CARIBE</t>
  </si>
  <si>
    <t>F 54442 MANUEL IRAM GARCIA PEÑA</t>
  </si>
  <si>
    <t>F 54273 CRISTINA DEL ROSARIO MOO HUCHIN</t>
  </si>
  <si>
    <t>F 53498 53499 53517 53516 53546 53559 PRODUCTOS DE CONCRETO PENINSULARES</t>
  </si>
  <si>
    <t>F 53729 53968 54073 ROMZA PAVIMENTACIONES</t>
  </si>
  <si>
    <t>F 54168 54170 54171 54172 54187 54176 54169 54369 54006 54005 54008 54001 54004 53976 54003 53820 54396 54330 54362 54375 54415 54417 54418 53905 DEP EFECTIVO</t>
  </si>
  <si>
    <t>F 53373 JORGE ALBERTO TINAL DZIB</t>
  </si>
  <si>
    <t>F 53671 53672 53673 53674 53675 53687 54265 CONSTRUCTORA RIVAL</t>
  </si>
  <si>
    <t>F 51847 51848 MATERIALES Y PREFRABRICADOS DE ORIENTE</t>
  </si>
  <si>
    <t>F 53833 TRIMMSA</t>
  </si>
  <si>
    <t xml:space="preserve">F 54439 CMG CONSTRUCCIONES Y MANTENIMIENTO </t>
  </si>
  <si>
    <t>F 53526 JOSE LUIS RENDON NOVELO</t>
  </si>
  <si>
    <t>F 53121 53230 53390 53419 RAUL ROBERTO PECH FIGUEROA</t>
  </si>
  <si>
    <t>F 54403 54423 TERMINAL PUNTO VENTA</t>
  </si>
  <si>
    <t>F 53604 JESUS MOO ONGAY</t>
  </si>
  <si>
    <t>F 53005 MINIS 2000</t>
  </si>
  <si>
    <t>F 53469 PROMOTORA MEXICANA DE VEHICULOS</t>
  </si>
  <si>
    <t>F 52934 53346 53347 53460 53500 53507 53508 53530 53531 53630 53636 53789 53901 54238 54246 54281 AT &amp; A INTERNATIONAL</t>
  </si>
  <si>
    <t>F 53714 TIENDAS DE AUTOSERVICIO FERRETEROS DE LA PENINSULA</t>
  </si>
  <si>
    <t>F 53629 TIENDAS DE AUTOSERVICIO FERRETEROS DE LA PENINSULA</t>
  </si>
  <si>
    <t>F 53738 JOSE LUIS ESPADAS GONZALEZ</t>
  </si>
  <si>
    <t>F 53683 ARRENDADORA DR</t>
  </si>
  <si>
    <t>FAC 53495,FAC 53512,FAC 53513,FAC 53514,FAC 53523,FAC 53524 SERGIO BALDERAS OSORIO</t>
  </si>
  <si>
    <t>F 53192 INGENIERIA INDUSTRIAL MAGE</t>
  </si>
  <si>
    <t>F 53431 LORENA BEATRIZ DORANTES RODRIGUEZ</t>
  </si>
  <si>
    <t>F 54394 54400 TERMINAL PUNTO VENTA</t>
  </si>
  <si>
    <t>F 54370 JORGE CASTILLO</t>
  </si>
  <si>
    <t>F 53497 53539 MANUEL JESUS OXTE CABRERA</t>
  </si>
  <si>
    <t>F 54043 UICAB CHAN MILI NOEMI</t>
  </si>
  <si>
    <t>F 53138 MARIA TERESA DE JESUS CARDENAS ORTIZ</t>
  </si>
  <si>
    <t>F 53259 AROLDO RENEN DOMENZAIN OECH</t>
  </si>
  <si>
    <t>F 54349 54350 54351 53644 53424 53320 53925 54043 54022 54039 54343 54039 53767 54029 54040 54344 54028 54401 53766 54345 54056 54202 54055 DEP EFECTIVO</t>
  </si>
  <si>
    <t>F 53215 JOSE MANUEL MUKUL CASTILLO</t>
  </si>
  <si>
    <t>F 53260 MIGUEL BERNABE DUARTE SANCHEZ</t>
  </si>
  <si>
    <t xml:space="preserve">F 54353 MAYABTUB </t>
  </si>
  <si>
    <t>F 53115 COMBUSTIBLES DE TULUM Y DEL CARIBE</t>
  </si>
  <si>
    <t>F 53114 COMBUSTIBLES DE TULUM Y DEL CARIBE</t>
  </si>
  <si>
    <t xml:space="preserve">F 54122 RUTA MAYA EXPENDIO DE COMBUSTIBLES Y LUBRICANTES </t>
  </si>
  <si>
    <t xml:space="preserve">F 54121 RUTA MAYA EXPENDIO DE COMBUSTIBLES Y LUBRICANTES </t>
  </si>
  <si>
    <t>F 54120 SERVICIOS CARIBE</t>
  </si>
  <si>
    <t>F 54119 SERVICIOS CARIBE</t>
  </si>
  <si>
    <t xml:space="preserve">F 53585 CARBURANTES Y LUBRICANTES DE PROGRESO </t>
  </si>
  <si>
    <t>F 53590 CARBURANTES Y LUBRICANTES DE PROGRSO</t>
  </si>
  <si>
    <t>F 54072 OPERADORA POLLO BRUJO</t>
  </si>
  <si>
    <t>F 54401 INSFRAESTRUCTURA Y SERVIICOS ESPECIALZIADOS COETO</t>
  </si>
  <si>
    <t>F 54026 ARELY DE JESUS XIJUN CRUZ</t>
  </si>
  <si>
    <t>F 53809 RODRIGO SOLIS RODRIGUEZ</t>
  </si>
  <si>
    <t>F 52323 MARIO ACOSTA ROCHA</t>
  </si>
  <si>
    <t>F 53475 IMPORTACIONES FERVORSA</t>
  </si>
  <si>
    <t>F 52948 53446 ARTURO PEREZ GONZALEZ</t>
  </si>
  <si>
    <t>F 54368 JORGE ENRIQUE ARAUJO VASQUEZ</t>
  </si>
  <si>
    <t xml:space="preserve">F 53705 JOSE LUIS ESPADAS GONZALEZ </t>
  </si>
  <si>
    <t xml:space="preserve">F 54402 REFACCIONARIA CASTILLO </t>
  </si>
  <si>
    <t>F 53319 JOSE CONCEPCION BAAS SANTOS</t>
  </si>
  <si>
    <t>F 51478 MATERIALES Y PREFABRICADOS DE ORIENTE</t>
  </si>
  <si>
    <t>F 53487 TEELS</t>
  </si>
  <si>
    <t xml:space="preserve">F 54372 TECON CONCRETOS </t>
  </si>
  <si>
    <t>F 54371 TECON CONCRETOS</t>
  </si>
  <si>
    <t xml:space="preserve"> 54269 54267 54270 53179 53425 54095 53974 53980 53995 53997 53982 54086 53975 54089 53625 54093 54158 54157 54156 54094 53987 53378 52802 53824 53465 53030 53835 53813 53818 54160 54161 54163 54164 52463 DEP EFECTIVO </t>
  </si>
  <si>
    <t xml:space="preserve">F 52936 RAUL ONTIVEROS AVILA </t>
  </si>
  <si>
    <t>F 53047 CAMIONES Y AUTOBUSES PENISULAR</t>
  </si>
  <si>
    <t>F 53401 CAMIONES Y AUTOBUSE PENINSULAR</t>
  </si>
  <si>
    <t>F 53504 53505 53662 53689 53690 53882 53884 54283 54284 54285  54285 COMERCIALIZADORA DE COMBUSTIBLES DIRAC</t>
  </si>
  <si>
    <t>F 53367 VERONICA DEL ROSARIO HERNANADEZ NUÑEZ</t>
  </si>
  <si>
    <t>F 53768 53774 53783 53796 53797 53800 53811 TERRRASUR</t>
  </si>
  <si>
    <t>F 52937 TUBOS DE ACERO DE MEXICO</t>
  </si>
  <si>
    <t>F 52324 52325 T &amp; E</t>
  </si>
  <si>
    <t>F 52909 52916 52914 52915 MAYA FLUIDS</t>
  </si>
  <si>
    <t>F 54346 FERRETERIA EL PORTEÑO</t>
  </si>
  <si>
    <t>F 53193 53194 53306 CORPORATIVO GL CD INDUSTRIAL</t>
  </si>
  <si>
    <t xml:space="preserve">F 50319 AT &amp; A INTERNATIONAL </t>
  </si>
  <si>
    <t>F 52926 52927 PROVEEDORA DEL PANADERO</t>
  </si>
  <si>
    <t>F 53496 MANUEL JESUS OXTE CABRERA</t>
  </si>
  <si>
    <t xml:space="preserve">F 53328 JOSE ROBERTO DELGADO GALENO </t>
  </si>
  <si>
    <t>F 53087 ANGEL FERNANDO PALMA CASTILLO</t>
  </si>
  <si>
    <t>F 52689 MARIA ANTONIA PEÑA RUIZ</t>
  </si>
  <si>
    <t>F 53025 DISTRIBUIDORA GARABANA DE COMBUSTIBLES Y LUBRICANTES</t>
  </si>
  <si>
    <t>F 54342 GACOMX DESARROLLADORES DEL SURESTE</t>
  </si>
  <si>
    <t>F 53165 53383 53566 53775 53881 ANDYMAQ</t>
  </si>
  <si>
    <t>F 54247 53001 53180 54026 52281 51829 53959 53245 54292 53961 53957 54312 54306 DEP EFECTIVO</t>
  </si>
  <si>
    <t>F 52350 NOEMI BEATRIZ MONTERO CUEVAS</t>
  </si>
  <si>
    <t xml:space="preserve">F 53039 53042  MATERIALES Y TRITURADOS TIZIMIN </t>
  </si>
  <si>
    <t xml:space="preserve">F 48576 POOT COLLI WILBERTH ANTONIO </t>
  </si>
  <si>
    <t>F 53560 53586 53587 MAQUINARIA Y SERVICIOS PROFESIONALES</t>
  </si>
  <si>
    <t>F 53414 53594 ROMZA PAVIMENTACIONES</t>
  </si>
  <si>
    <t>F 54165 JORGE ENRIQUE ARAUJO VASQUEZ</t>
  </si>
  <si>
    <t>F 54317 INGENIERIA INDUSTRIAL MAGE</t>
  </si>
  <si>
    <t xml:space="preserve">F 54311 COMERCIALIZADORA EL SURCO </t>
  </si>
  <si>
    <t xml:space="preserve">F 54262 INGENIERIA INDUSTRIAL MAGE </t>
  </si>
  <si>
    <t>F 54241 INGENIERIA INDUTRIAL MAGE</t>
  </si>
  <si>
    <t xml:space="preserve">F 54316 EMILIO JOSE SANSORES PONCE </t>
  </si>
  <si>
    <t xml:space="preserve">F 54314 ORITRUCKS MEXICO </t>
  </si>
  <si>
    <t>F 53147 53142 53189 53279 53285 53297 PRODUCTOS DE CONCRETO PENINSULARES</t>
  </si>
  <si>
    <t xml:space="preserve">F 53280 CONCRETERA DEL SURESTE </t>
  </si>
  <si>
    <t xml:space="preserve">F 54313 IVAN ANTONIO MOO CHAN </t>
  </si>
  <si>
    <t>F 53956 54098 54097 53817 54264 52113 51254 53017 53382 53044 52802 54159 54162 53214 54248 53190 DEP EFECTIVO</t>
  </si>
  <si>
    <t xml:space="preserve">F 52199 TOMASSA CORREA SANTANA </t>
  </si>
  <si>
    <t>F 53135 53119 53120 53136 COCOPESA DEL CARIBE</t>
  </si>
  <si>
    <t>F 54299 TANIA YOLANDA HERRERA DIAZ</t>
  </si>
  <si>
    <t>F 53551 J ROSADO DISTRIBUICIONES</t>
  </si>
  <si>
    <t>F 54288 ARMIN ALEJANDRO CORONADO FEBLES</t>
  </si>
  <si>
    <t>F 54100 54155 AURORA CECILIA LOPEZ VARGUEZ</t>
  </si>
  <si>
    <t>F 53392 SELMER FERNANDO PINO FALLA</t>
  </si>
  <si>
    <t xml:space="preserve">F 52570 53000 RAMON EUDALDO CORTAZAR LARA </t>
  </si>
  <si>
    <t>F 53748 53785 53861 CONSTRUCTORA GRUPO TAPACHULA</t>
  </si>
  <si>
    <t>F 53400 TANIA MELISSA PACHECO MARTINEZ</t>
  </si>
  <si>
    <t>F 51784 TRANSPORTES CORPA</t>
  </si>
  <si>
    <t>F 53188 MIGUEL ANGEL KUK CETINA</t>
  </si>
  <si>
    <t>F 53268 53269 53267 PERFORACIONES PENINSULARES ESPECIALIZADAS</t>
  </si>
  <si>
    <t>F 53856 54173 52359 53295 DEP EFECTIVO</t>
  </si>
  <si>
    <t xml:space="preserve">F 52631 MONICA GUADALUPE DZUL UC </t>
  </si>
  <si>
    <t>F 54271 54272 MRT IMPORTADORA DE MAQUINARIA</t>
  </si>
  <si>
    <t>F 53232 GREGORIO CAAMAL VAZQUEZ</t>
  </si>
  <si>
    <t>F 54305 RITA MARGARITA HEREDIA REA</t>
  </si>
  <si>
    <t>F 53838 IDZINCAB CHACON JOSUE</t>
  </si>
  <si>
    <t>F 54242 54251 TERMINAL VENTAS</t>
  </si>
  <si>
    <t>F 53488 53489 CANTO PENICHE</t>
  </si>
  <si>
    <t xml:space="preserve">F 52228 MARIA TERESA DE JESUS PUC NAH </t>
  </si>
  <si>
    <t>F 54212 54213 CESAR ANTONIO CASTELLANOS CASTELLANOS</t>
  </si>
  <si>
    <t>F 54099 JOSE ANTONIO ROMERO MORALEZ</t>
  </si>
  <si>
    <t>F 53154 MIGUEL ANGEL KUK CETINA</t>
  </si>
  <si>
    <t>F 53151 MIGUEL ANGEL KUK CETINA</t>
  </si>
  <si>
    <t>F 54257 JORGE EDUARDO CHAY TAMAYO</t>
  </si>
  <si>
    <t xml:space="preserve">F 53242 ROMZA PAVIMENTACIONES </t>
  </si>
  <si>
    <t>F 54249 MRT IMPORTADORA DE MAQUINARIA</t>
  </si>
  <si>
    <t>F 53379 NIGER IRAN COUOH CANCHE</t>
  </si>
  <si>
    <t>F 15736 MEXICANA DE LUBRICANTES</t>
  </si>
  <si>
    <t>F 53100 53101 53104 53671 CONSTRUCTORA RIVAL</t>
  </si>
  <si>
    <t xml:space="preserve">F 52922 FERNANDO AVILA AYALA </t>
  </si>
  <si>
    <t xml:space="preserve">F 52923 FERNANDO AVILA AYALA </t>
  </si>
  <si>
    <t xml:space="preserve">F 53139 FERNANDO AVILA AYALA </t>
  </si>
  <si>
    <t>F 53231 FERNANDO AVILA AYALA</t>
  </si>
  <si>
    <t xml:space="preserve">F 53038 FERNANDO AVILA AYALA </t>
  </si>
  <si>
    <t xml:space="preserve">F 53290 53291 53501 MAQUINARIA Y SERVICIOS PROFESIONALES </t>
  </si>
  <si>
    <t xml:space="preserve">F 52657 MAXI CONSTRUCTORA HIDRAULICA </t>
  </si>
  <si>
    <t>F 54234 COMERCIALIZADORA DEL SURCO</t>
  </si>
  <si>
    <t>F 54177 FERRETERIA EL PORTEÑO</t>
  </si>
  <si>
    <t>F 53238 53239 53240 53241 ARMANDO AGUIRRE BARRADAS</t>
  </si>
  <si>
    <t xml:space="preserve">F 54185 EDGAR ALBERTO ACOSTA CHAN </t>
  </si>
  <si>
    <t>F 54433 CENTRO INTERMODAL DE MANIOBRAS</t>
  </si>
  <si>
    <t xml:space="preserve">F 53108 ARTURO PEREZ GONZALEZ </t>
  </si>
  <si>
    <t xml:space="preserve">F 53962 SCHAFFIT MOISES FAISAL MONTALVO </t>
  </si>
  <si>
    <t>F 53850 53958 53846 54078 52997 52967 54144 53960 53243 53865 52421 54036 54025 54075 54038 54030 53054 53055 54090 54076 54082 54088 54037 DEP EFECTIVO</t>
  </si>
  <si>
    <t>F 53544 JOSE LUIS ESPADAS GONZALEZ</t>
  </si>
  <si>
    <t>F 53960 53243 53865 52421 DEP EFECTIVO</t>
  </si>
  <si>
    <t>F 54044 GRUPO FACIMOTORS DE MEXICO</t>
  </si>
  <si>
    <t>F 53083 ROSA MARIA YAMA TUZ</t>
  </si>
  <si>
    <t>F 53127 PROMOTORA MEXICANA DE VEHICULOS</t>
  </si>
  <si>
    <t xml:space="preserve">F 53278 IMPORTACIONES FERVORSA </t>
  </si>
  <si>
    <t xml:space="preserve">F 52888 ANGEL ALEXIS LARA MENA </t>
  </si>
  <si>
    <t>F 54188 SERVITRANSPORTES DEL SURESTE</t>
  </si>
  <si>
    <t>F 53369 52719 49286 53111 53754 53973 54070 53853 52421 53854 53897 54051 53857 53858 53848 54009 53855 52841 53622 52462 52834 52817 52818 52935 52832 52833 52885 52467 53990 53984 53994 53991 53993 53979 53977 53978 53986 53983 53989 53985</t>
  </si>
  <si>
    <t>F 54062 RODRIGO PAYAN FRIAS</t>
  </si>
  <si>
    <t>F 54070 53853 53855 DEP EFECTIVO</t>
  </si>
  <si>
    <t>F 53848 52421 53854 53855 53857 53858 53897 54009 54051 DEP EFECTIVO</t>
  </si>
  <si>
    <t>F 52839 52884 ANGEL ALEXIS LARA MENA</t>
  </si>
  <si>
    <t xml:space="preserve">F 54019 54021 CESAR ANTONIO CASTELLANOS CASTELLANOS </t>
  </si>
  <si>
    <t>F 53129LUIS RENDON NOVELO</t>
  </si>
  <si>
    <t xml:space="preserve">F 53018 EISER JESUS BAEZA ARGAEZ </t>
  </si>
  <si>
    <t>F 54069 RAXID ANTONIO SANDOVAL AUAIS</t>
  </si>
  <si>
    <t>F 54084 DISTRIBUIDORA DE TUBOS Y ACEROS DEL SURESTE</t>
  </si>
  <si>
    <t>F 51947 52691 SUN LIFT</t>
  </si>
  <si>
    <t>F 52975 53036 53124 53432 53494 53179 53720 53742 53746 53752 53753 TERRASUR</t>
  </si>
  <si>
    <t>F 53860 ILIANA ECHAZARRETA VALENCIA</t>
  </si>
  <si>
    <t>F 52595 GENERADORES DUTTON POWER</t>
  </si>
  <si>
    <t>F 54059 MAGNO CAPITAL</t>
  </si>
  <si>
    <t>F 53880 JUAN CARLOS AVILEZ GARCIA</t>
  </si>
  <si>
    <t>F 53931 53943 DEP TERMINAL VENTAS</t>
  </si>
  <si>
    <t>F 53060 JOSE LUIS RIOS VENTURA</t>
  </si>
  <si>
    <t>F 52441 FLOR MARIA PECH BACELIS</t>
  </si>
  <si>
    <t>F 53928 JORGE ENRIQUE ARUJO VASQUEZ</t>
  </si>
  <si>
    <t>F 53026 MARIA ROSALIA CHAY MOO</t>
  </si>
  <si>
    <t xml:space="preserve">F 54035 AHAL ETERNO </t>
  </si>
  <si>
    <t>F 52224 GRUPO YUGA</t>
  </si>
  <si>
    <t>F 53070 MIGUEL ANGEL KUK CETINA</t>
  </si>
  <si>
    <t>F 53069 MIGUEL ANGEL KUK CETINA</t>
  </si>
  <si>
    <t xml:space="preserve">F 52837 52838 ANGEL ALEXIS LARA MENA </t>
  </si>
  <si>
    <t xml:space="preserve">F 52933 53003 ROMZA PAVIMENTACIONES </t>
  </si>
  <si>
    <t xml:space="preserve">F 53972 WITON </t>
  </si>
  <si>
    <t>F 52792 DISTRIBUIDORA GARABANA DE COMBUSTIBLES Y LUBRICANTES</t>
  </si>
  <si>
    <t>F 52985 53110 53155 PRODUCTOS DE CONCRTO PENINSULARES</t>
  </si>
  <si>
    <t>F 53258 53641 53640 53849 53845 53799 53847 53866 53867 53902 53276 52902 53814 53816 53840 53843 53234 53237 DEP EFECTIVO</t>
  </si>
  <si>
    <t>F 52654 52655 52659 MAXI CONSTRUCTORA HIDRAULICA Y MANTENIMIENTO INTEGRAL</t>
  </si>
  <si>
    <t xml:space="preserve">F 53864 53863 MAYABTUN CONSTRUCCIONES </t>
  </si>
  <si>
    <t xml:space="preserve">F 53210 FELIPE IDELFONSO CERVANTES SUASTE </t>
  </si>
  <si>
    <t xml:space="preserve">F 53948 AKALI MARINE </t>
  </si>
  <si>
    <t>F 53082 COMERCIALIZADORA GELOP</t>
  </si>
  <si>
    <t>F 53891 53894 DEP TERMINAL VENTAS</t>
  </si>
  <si>
    <t>F 53276 53034 DEP EFECTIVO</t>
  </si>
  <si>
    <t>F 53907 TUTTO MOTO</t>
  </si>
  <si>
    <t>F 52702 JOSE CONCEPCION BAAS SANTOS</t>
  </si>
  <si>
    <t xml:space="preserve">F 52703 52790 52804 DISTRIBUIDORA GARABANA DE COMBUSTIBLES Y LUBS </t>
  </si>
  <si>
    <t xml:space="preserve">F 52840 ROQUE JACINTO PECH CIAU </t>
  </si>
  <si>
    <t>F 52724 PROYINGSA</t>
  </si>
  <si>
    <t>F 53743 53777 53810 53805 53812 53734 DEP EFECTIVO</t>
  </si>
  <si>
    <t>F 51501 COMBUSTIBLES Y LUBRICANTES CINCO COLONIAS</t>
  </si>
  <si>
    <t>F 51189 COMBUSTIBLES Y LUBRICANTES 86 SUR</t>
  </si>
  <si>
    <t>F 52535 MARIA TERESA DE JESUS CARDENAS ORTIZ</t>
  </si>
  <si>
    <t xml:space="preserve">F 52502 LUIS ANTONIO CERVERA ALBORNOZ </t>
  </si>
  <si>
    <t>F 53942 RANCHO COCOYOL</t>
  </si>
  <si>
    <t>F 53669 JR ENVASES Y PLASTICOS DEL SURESTE</t>
  </si>
  <si>
    <t xml:space="preserve">F 53670 JR ENVASES Y PLASTICOS DEL SURESTE </t>
  </si>
  <si>
    <t>F 53315 CONSTRUCCIONES Y EDIFICACIONES TECNICAS</t>
  </si>
  <si>
    <t>F 53908 53909 GRUPO AGROPECUARIO GUARANI</t>
  </si>
  <si>
    <t>F 53859 REFASO, REFACCIONES Y ACCESORIOS SOA</t>
  </si>
  <si>
    <t>F 53227 53225 53226 ANGELICA MARTINEZ BRAMBILA</t>
  </si>
  <si>
    <t>F 53380 NIGER IRAN COUOH CANCHE</t>
  </si>
  <si>
    <t xml:space="preserve">F 53113 CARBURANTES DEL CARIBE </t>
  </si>
  <si>
    <t xml:space="preserve">F 53821 ABRAHAM MANAHEM MAY BALAM </t>
  </si>
  <si>
    <t xml:space="preserve">F 53181 53309 53323 MANUEL JESUS OXTE CABRERA </t>
  </si>
  <si>
    <t>F 52778 YARIM ANTONIO GUTIERREZ LOPEZ</t>
  </si>
  <si>
    <t>F 53140 PERFORACIONES PENINSULARES ESPECIALIZADAS</t>
  </si>
  <si>
    <t xml:space="preserve">F 53812 RICARDO ANDRES MENDEZ CARRILLO </t>
  </si>
  <si>
    <t>F 52820 MARCADO DE ACEITES DE QUINTANA ROO</t>
  </si>
  <si>
    <t>F 53209 JESUS MANUEL MOO ONGAY</t>
  </si>
  <si>
    <t>F 52647 ANGEL ALEXIS LARA MENA</t>
  </si>
  <si>
    <t>F 53229 53307 53308 53334 53393 SERGIO BALDERAS OSORIO</t>
  </si>
  <si>
    <t>F 52848 52849 52850 52890 52893 JACOBO REMPEL MARTENS</t>
  </si>
  <si>
    <t>F 52791 DISTRIBUIDORA GARABANA DE COMBUSTIBLES Y LUBRICANTES</t>
  </si>
  <si>
    <t>F 53062 VERONICA DEL ROSARIO HERNANDEZ NUÑEZ</t>
  </si>
  <si>
    <t>F 53056 MIGUEL ANGEL KUK CETINA</t>
  </si>
  <si>
    <t>F 52977 MIGUEL ANGEL KUK CETINA</t>
  </si>
  <si>
    <t>F 52939 MIGUEL ANGEL KUK CETINA</t>
  </si>
  <si>
    <t>F 52940 MIGUEL ANGEL KUK CETINA</t>
  </si>
  <si>
    <t>F 53276 FIDEL ERNALDO ESCALANTE ORTEGA</t>
  </si>
  <si>
    <t xml:space="preserve">F 53365 53061 RANCHO TIMUL </t>
  </si>
  <si>
    <t xml:space="preserve">F 53841 TANIA YOLANDA </t>
  </si>
  <si>
    <t>F 53610 53611 PRETENSADOS MORELOS</t>
  </si>
  <si>
    <t xml:space="preserve">F 51987 TOMASA CORREA SANTANA </t>
  </si>
  <si>
    <t>F 52910 52911 EDUARDO MANUEL ENCALADA MONTALVO</t>
  </si>
  <si>
    <t xml:space="preserve">F 53808 EDGAR ALBERTO ACOSTA CHAN </t>
  </si>
  <si>
    <t>F 52144 CARLOS MARIO FALCON CARDENAS</t>
  </si>
  <si>
    <t>F 53806 INFRAESTRUCTURA Y SERVICIOS ESPECIALIZADOS COETO</t>
  </si>
  <si>
    <t>F 52231 EISER JESUS BAEZA ARGAEZ</t>
  </si>
  <si>
    <t xml:space="preserve">F 52753 52754 CARBURANTES DE YUCATAN </t>
  </si>
  <si>
    <t>F 53791 PREFABRICADOS EDIFICACIONES Y SERVICIOS PENINSULARES</t>
  </si>
  <si>
    <t>F 53438 JOSE LUIS ESPADAS GONZALEZ</t>
  </si>
  <si>
    <t>F 53024 SEYDI MARIA DE JESUS NOH MOO</t>
  </si>
  <si>
    <t xml:space="preserve">F 52417 52881 FROZAR </t>
  </si>
  <si>
    <t xml:space="preserve">F 53798 SERVITRANSPORTES DEL SURESTE </t>
  </si>
  <si>
    <t xml:space="preserve">F 53314 AUTOSERVICIO YUCATAN </t>
  </si>
  <si>
    <t>F 52954 ESTACION DE SERVICIO JUAN PABLO SEGUNDO</t>
  </si>
  <si>
    <t>F 53782 MARIA ISABEL ACOSTA RUIZ</t>
  </si>
  <si>
    <t>F 53700 53701 53178 52313 52733 52772 53111 52490 52782 52905 53726 53727 53728 53723 53722 53728 53761 52631 52227 52645 53030 53031 53032 51929 52326 52359 DEP EFECTIVO</t>
  </si>
  <si>
    <t>F 52676 SUPE</t>
  </si>
  <si>
    <t>F 53786 53787 SERVITRANSPORTES ERAGON</t>
  </si>
  <si>
    <t>F 53780 INGENIERIA INDUSTRIAL MAGE</t>
  </si>
  <si>
    <t>F 53760 INGENIERIA INDUSTRIAL MAGE</t>
  </si>
  <si>
    <t xml:space="preserve">F 53891 MRT IMPORTADORA DE MAQUINARIA </t>
  </si>
  <si>
    <t>F 52974 MAYOREO CERAMICO DE LA PENINSULA</t>
  </si>
  <si>
    <t>F 52522 GAMAQ RENTA MAQUINARIA</t>
  </si>
  <si>
    <t>F 53713 INGENIERIA INDUSTRIAL MAGE</t>
  </si>
  <si>
    <t>F 52800 SERVICIOS GENERALES TENARISTAMSA</t>
  </si>
  <si>
    <t>F 53747 VERTICAL CITY</t>
  </si>
  <si>
    <t>F 52928 ARTURO PEREZ GONZALEZ</t>
  </si>
  <si>
    <t>TRANSFERENCIA ENTRE CUENTAS</t>
  </si>
  <si>
    <t>F 53076 53077  MAQUINARIA Y SERVICIOS PROFESIONALES</t>
  </si>
  <si>
    <t>F 53094 53217  JOSE LUIS ESPADAS GONZALEZ</t>
  </si>
  <si>
    <t>F 52995 CANTERAS CREATIVAS</t>
  </si>
  <si>
    <t>F 52831 52873 52989 52990 52987 PRODUCTOS DE CONCRETOS PENINSULARES</t>
  </si>
  <si>
    <t>F 52924 52929 53059 CONCRETERA DEL SURESTE</t>
  </si>
  <si>
    <t>F 53635 53664 53663 53681 52644 53020 53021 53624 53627 53626 53617 53618 53623 53649 53638 53642 53643 53639 53616 53615 53385 53614 DEP EFECTIVO</t>
  </si>
  <si>
    <t xml:space="preserve">F 52333 TOMASA CORREA SANTANA </t>
  </si>
  <si>
    <t>F 53665 PERFORACIONES CAMINOS Y MAQUINARIA DEL SURESTE</t>
  </si>
  <si>
    <t>F 52882 CARBURANTES DEL CARIBE</t>
  </si>
  <si>
    <t>F 52762 52763 COMBUSTIBLES PUERTO MORELOS</t>
  </si>
  <si>
    <t>F 52736 52737 SERVICIO DOGRE</t>
  </si>
  <si>
    <t>F 52761 SERVICIO DOGRE</t>
  </si>
  <si>
    <t xml:space="preserve">F 52964 52965 CARBURANTES DEL SURESTE </t>
  </si>
  <si>
    <t xml:space="preserve">F 52962 52963 MULTISERVICIOS PLAYA DEL CARMEN </t>
  </si>
  <si>
    <t>COMISION MEMEBRESIA T 2</t>
  </si>
  <si>
    <t>F 52619 MENA IMPORTACIONES</t>
  </si>
  <si>
    <t>F 11973 11972 PROYECTOS INMOBILIARIOS DE LA PENINSULA</t>
  </si>
  <si>
    <t>F 52797 MULTISERVICIOS PETROLIFEROS DE QUINTANA ROO</t>
  </si>
  <si>
    <t>DISPERSION NOMINA (OTROS PAGOS ARMANDO GOMEZ)</t>
  </si>
  <si>
    <t>F 52742 52743 MULTISERVICIOS PETROLIFEROS DE QUINTANA ROO</t>
  </si>
  <si>
    <t>F 53703 ABASTECIMIENTOS Y SERVICIOS COTMAR</t>
  </si>
  <si>
    <t xml:space="preserve">F B89412 ARTLUX </t>
  </si>
  <si>
    <t>DISPERSION NOMINA (OTROS PAGOS JOAQUIN ESTRELLA)</t>
  </si>
  <si>
    <t>MECANICA DEL MAYAB</t>
  </si>
  <si>
    <t xml:space="preserve">F 52578 52590 GARABANA </t>
  </si>
  <si>
    <t>F 53326 53327 CONSTRUCTIRA GRUPO TAPACHULA</t>
  </si>
  <si>
    <t>F 52740 52741 CARBURANTES DE YUCATAN</t>
  </si>
  <si>
    <t xml:space="preserve">F 52758 52759 CARBURANTES DE YUCATAN </t>
  </si>
  <si>
    <t>F 53041 ANGELICA MARTINEZ BRAMBILA</t>
  </si>
  <si>
    <t>DISPERSION NOMINA (ANTICIPO VIARICOS ELEAZAR UC NAH)</t>
  </si>
  <si>
    <t xml:space="preserve">F 52477 ANGEL ALEXIS LARA MENA </t>
  </si>
  <si>
    <t>F 52755 52757 ENLACES TURISTICOS TETIZ</t>
  </si>
  <si>
    <t>F 52734 52955 52956 PERFORACIONES PENINSULARES ESPECIALIZADAS</t>
  </si>
  <si>
    <t>F 53040 ANGELICA MARTINEZ BRAMBILA</t>
  </si>
  <si>
    <t>F 52798 DESARROLLOS INMOBILIARIOS BARCAM</t>
  </si>
  <si>
    <t>DISPERSION NOMINA (QUINCENA DOS)</t>
  </si>
  <si>
    <t>F 53702 CONSTRUCCIONES Y MATERIALES RAMIREZ</t>
  </si>
  <si>
    <t>F 53648 HERBERT DANIEL LIZAMA SOLIS</t>
  </si>
  <si>
    <t>DISPERSION NOMINA (PRESTAMO ENRIQUE ALMEIDA)</t>
  </si>
  <si>
    <t>F 53613 JOSE ANTONIO ROMERO MORALES</t>
  </si>
  <si>
    <t>F  52477 ANGEL ALEXIS LARA MENA</t>
  </si>
  <si>
    <t>F MR31-136 JUAN CARLOS AVILES GARCIA</t>
  </si>
  <si>
    <t>F 52688 MARIA ANTONIA PEÑA RUIZ</t>
  </si>
  <si>
    <t>F 53612 JOSE ANTONIO ROMERO MORALEZ</t>
  </si>
  <si>
    <t>COMISION DEL PAGO DE TARJETA</t>
  </si>
  <si>
    <t>FAC 52821,FAC 52822,FAC 52823,FAC 52827,FAC 52828,FAC 52829,FAC 52886,FAC 52892 ARMANDO AGUIRRE BARRADAS</t>
  </si>
  <si>
    <t>DISPERSION NOMINA (PRESTAMO JOSE RICARDO LOPEZ PEREZ )</t>
  </si>
  <si>
    <t>F 53162 AUTOBUSES BRISAS</t>
  </si>
  <si>
    <t>F 53321 JOSE LUIS RENDON NOVELO</t>
  </si>
  <si>
    <t xml:space="preserve">F 53485 PUBLICO EN GENERAL </t>
  </si>
  <si>
    <t>F 48328 LINEAS URBE</t>
  </si>
  <si>
    <t>F 52630 VICTOR MARIO FABELA AGUILERA</t>
  </si>
  <si>
    <t>F 53076 53077 53081 MAQUINARIA Y SERVICIOS PROFESIONALES</t>
  </si>
  <si>
    <t>F 52749 ARMIN EDREY GUTIERREZ AVILES</t>
  </si>
  <si>
    <t>F 52187 52420 52559  MATERIALES DE YUCATAN</t>
  </si>
  <si>
    <t>F 53667 FLORICELDA RIVERA GARCIA</t>
  </si>
  <si>
    <t xml:space="preserve">F 47309 LUBRIOR INTEGRADORA </t>
  </si>
  <si>
    <t>F 53117 ESTACION RUTA MAYA 2</t>
  </si>
  <si>
    <t>F 53118 ESTACION RUTA MAYA 2</t>
  </si>
  <si>
    <t>F 53420 OPERADORA POLLO BRUJO</t>
  </si>
  <si>
    <t>F 53422 53578 53423 53571 53568 53569 53479 53573 53570 52153 52311 53567 53592 52490 51829 DEP EFECTIVO</t>
  </si>
  <si>
    <t>F 53659 JUAN MANUEL PIÑA RAMIREZ</t>
  </si>
  <si>
    <t>F 52580 ARTURO PEREZ GONZALEZ</t>
  </si>
  <si>
    <t>F 52692 COMERCIALIZADORA GELOP</t>
  </si>
  <si>
    <t>FAC 52626,FAC 52649,FAC 52784,FAC 52785,FAC 52904,FAC 52906,FAC 52998,FAC 53095,FAC 53130,FAC 53170,FAC 53183 SERGIO BALDERAS OSORIO</t>
  </si>
  <si>
    <t>F 52276 TRANSPORTACION CARRETERA</t>
  </si>
  <si>
    <t>F 52959 SERVICIOS KANASIN</t>
  </si>
  <si>
    <t>PAGO IMPUESTOS FEDERALES SEPTIEMBRE 2023</t>
  </si>
  <si>
    <t>F 52957 GASOLINERA DE MERIDA</t>
  </si>
  <si>
    <t>F 53063 AUTOSERVICIO YUCATAN</t>
  </si>
  <si>
    <t>F 52836 JESUS MANUEL MOO ONGAY</t>
  </si>
  <si>
    <t>DISPERSION NOMINA (ANTICIPO VIATICOS MIGUEL ALEJANDRO ORTIZ RODRIGUEZ )</t>
  </si>
  <si>
    <t>F 53575 52474 52105 53205 51893 53232 52456 52461 52459 52817 52457 52458 52830 52464 52466 52467 52465 53389 DEP EFECTIVO</t>
  </si>
  <si>
    <t xml:space="preserve">F 51576 51577 JOSE ROBERTO MACARI MOLINA </t>
  </si>
  <si>
    <t>F 53580 53581 DEP TERMINAL VENTAS</t>
  </si>
  <si>
    <t>F 52670 JOSE ROBERTO DELGADO GALENO</t>
  </si>
  <si>
    <t>F 53588 POLIMERIDA</t>
  </si>
  <si>
    <t>F 53839 SERVITRANSPORTES DEL SURESTE</t>
  </si>
  <si>
    <t xml:space="preserve">F 52522 GAMAQ RENTA DE MAQUINARIA </t>
  </si>
  <si>
    <t>F 53430 GRUAS DEL SURESTE</t>
  </si>
  <si>
    <t>PRESTAMO SOCIO (RAFAEL CANTO)</t>
  </si>
  <si>
    <t>F 53534 53333 53329 53330 53331 53332 53550 53554 53276 53336 53543 52668 49286 52384 53370 52156 DEP EFECTIVO</t>
  </si>
  <si>
    <t>F 52868 ANGELICA MARTINEZ BRAMBILA</t>
  </si>
  <si>
    <t>F 53564 JOSE LUIS ESPADAS GONZALEZ</t>
  </si>
  <si>
    <t>RADIOMOVILDIPSA</t>
  </si>
  <si>
    <t>F 53547 53632 GRUPO ANFIBIA LOGISTICA Y MANIOBRAS</t>
  </si>
  <si>
    <t xml:space="preserve">F 52616 53048 COSTAPURA </t>
  </si>
  <si>
    <t>F 53468 JORGE ENRIQUE ARAUJO</t>
  </si>
  <si>
    <t>DISPERSION NOMINA (QUINCENA UNO)</t>
  </si>
  <si>
    <t>F 52606 52608 ANGELICA MARTINEZ</t>
  </si>
  <si>
    <t>F 52666 52799 52825 ROMZA PAVIMENTACIONES</t>
  </si>
  <si>
    <t>F 111004924903  VALE MEXICO</t>
  </si>
  <si>
    <t>F 52366 FLORES MARTINEZ CAROLINA</t>
  </si>
  <si>
    <t xml:space="preserve">ABC LEASING DE MEXICO </t>
  </si>
  <si>
    <t>F 53555 INFRAESTRUCTURA Y SERVICIOS ESPECIALIZADOS COETO</t>
  </si>
  <si>
    <t>F 53033 VICTOR MARIO FABELA AGUILERA</t>
  </si>
  <si>
    <t>DISPERSION NOMINA (ANTICIPO DE VIATICOS EDUARDO MARTIN SOLIS)</t>
  </si>
  <si>
    <t>F 52819 52887 SERGIO BUSTAMANTE SANCHEZ</t>
  </si>
  <si>
    <t xml:space="preserve">PAGO CREDITO FINBE </t>
  </si>
  <si>
    <t>F 52776 52777 52851 MAQUINARIA Y SERVICIOS PROFESIONALES</t>
  </si>
  <si>
    <t>F 53434 53435 53436 53437 53403 53404 53407 53173 53174 53176 53406 53405 53172 53312 53175 53529 52380 52409 53457 53503 53502 52650 52772 53463 53386 53461 53462 53387 53388 53391 DEP EFECTIVO</t>
  </si>
  <si>
    <t>F 53289 CARLOS RENAN RICALDE VALDES</t>
  </si>
  <si>
    <t xml:space="preserve">F 52690 MONICA GUADALUPE UICAB </t>
  </si>
  <si>
    <t>DISPERSION NOMINA (ANT VIATICOS ELEAZAR ANTONIO UC NAH)</t>
  </si>
  <si>
    <t xml:space="preserve">F  52793 CONCRETERA DEL SURESTE </t>
  </si>
  <si>
    <t xml:space="preserve">F 12131 PROYECTOS INMOBILIARIOS DE LA PENINSULA </t>
  </si>
  <si>
    <t>F 52714 52768 52726 52705 52639 52611 PRODUCTOS DE CONCRETO PENINSULARES</t>
  </si>
  <si>
    <t xml:space="preserve">TRANSFERENCIA ENTRE CUENTAS </t>
  </si>
  <si>
    <t>F 51988 LEYDI AMADA LIZAMA SANTOYO</t>
  </si>
  <si>
    <t>PRIMA SEGURO PYMR</t>
  </si>
  <si>
    <t>F 53527 53537 DEP TERMINAL VENTAS</t>
  </si>
  <si>
    <t>INTERESES POR CREDITO</t>
  </si>
  <si>
    <t>F 52392 52408 DISTRIBUIDORA GARABANA DE COMBUSTIBLES Y LUBRICANTES</t>
  </si>
  <si>
    <t>F 52455 ALEX FRANCISCO GIL YAH</t>
  </si>
  <si>
    <t>IMPUESTOS FEDERALES DE MAYO</t>
  </si>
  <si>
    <t>F 53403 53404 53407 53173 53174 53176 53406 53405 53172 53312 53175 53434 53536 53437 53371 52288 52380 52184 52526 52473 53476 53478 53477 53491 DEP EFECTIVO</t>
  </si>
  <si>
    <t>F 365381 PAGP SIPARE</t>
  </si>
  <si>
    <t>F 52269 ULISES SINUEH MEDINA SUAREZ</t>
  </si>
  <si>
    <t>F 51792 52478 TALLERES ALIBAL DEL SURESTE</t>
  </si>
  <si>
    <t>F 52372 JORGE LABERTO TINAL DZIB</t>
  </si>
  <si>
    <t>F 52681 52682 CARBURANTES DE YUCATAN</t>
  </si>
  <si>
    <t>F 52679 52680 CARBURANTES DE YUCATAN</t>
  </si>
  <si>
    <t>DISPERSION NOMINA (PRESTAMO ARMANDO GOMEZ FIGUEROA )</t>
  </si>
  <si>
    <t xml:space="preserve">F 52683 52684 JOEL ABDON TAMAYO PALMA </t>
  </si>
  <si>
    <t>F 51685 51686 MATERIALES DE YUCATAN</t>
  </si>
  <si>
    <t>F 52660 52661 PERFORACIONES PENINSULARES ESPECIALIZADAS</t>
  </si>
  <si>
    <t xml:space="preserve">F 52555 WILMER DOMINGO AVILES PRECIAT </t>
  </si>
  <si>
    <t xml:space="preserve">DISPERSON NOMINA (ANT VIATICOS JOSE LOPEZ PEREZ) </t>
  </si>
  <si>
    <t>F 53593 DANIEL ALEJANDRO PAREDES CAAMAL</t>
  </si>
  <si>
    <t xml:space="preserve">ABC LEASING </t>
  </si>
  <si>
    <t>F 53521 VOLTA PROMOTORA ELECTRICA</t>
  </si>
  <si>
    <t>DISPERSION NOMINA (VIATICOS ELEAZAR UN NAH)</t>
  </si>
  <si>
    <t>F 52097 RUBEN ALBERTO CARDEÑA VILLANUEVA</t>
  </si>
  <si>
    <t>F 52302 52361 52617 52687 52699 52764 52783 RAUL PECH FIGUEROA</t>
  </si>
  <si>
    <t>F 51627 ASFALTOS Y EMULSIONES PENINSULARES</t>
  </si>
  <si>
    <t>F 53510 53511 WITON</t>
  </si>
  <si>
    <t>F 53449 ANTOINE EDUARDO AGUILAR MACARI</t>
  </si>
  <si>
    <t>F 52636 ROMZA PAVIMENTACIONES</t>
  </si>
  <si>
    <t>F 52594 MIGUEL ANGEL KUK CETINA</t>
  </si>
  <si>
    <t>F 52383 JOSE MANUEL RAMIREZ ARCEO</t>
  </si>
  <si>
    <t>F 53484 53486 53492 DEP TERMINAL VENTAS</t>
  </si>
  <si>
    <t xml:space="preserve">F 53443 FRANCISCO ANTONIO QUE ESPADAS </t>
  </si>
  <si>
    <t>DISPERSION NOMINA (ANTICIPO VIATICOS ALBERTO VAZQUEZ )</t>
  </si>
  <si>
    <t xml:space="preserve">SPEI </t>
  </si>
  <si>
    <t>F 52212 52374 52597 52653 MAYA FLUIDS</t>
  </si>
  <si>
    <t xml:space="preserve">INTERESES </t>
  </si>
  <si>
    <t>OCTUBRE 2023</t>
  </si>
  <si>
    <t>GASTOS EN EFECTIVO OCT 2023</t>
  </si>
  <si>
    <t>REPARACION LLANTA</t>
  </si>
  <si>
    <t>GAS MONTACARGA</t>
  </si>
  <si>
    <t>PASTEL CUMPLEAÑOS DALIA</t>
  </si>
  <si>
    <t>DANIEL HOIL</t>
  </si>
  <si>
    <t>SHAMPOO PARA LAVADO DE AUTOS</t>
  </si>
  <si>
    <t>ENVIO DE FILTROS RADA</t>
  </si>
  <si>
    <t xml:space="preserve">LAVADO DE VEHICULOS SABADO </t>
  </si>
  <si>
    <t>JULIO INTERIAN</t>
  </si>
  <si>
    <t>GTS SAMUEL INTERIAN</t>
  </si>
  <si>
    <t>EFECTIVO RAFA</t>
  </si>
  <si>
    <t>COMIDA POZOS</t>
  </si>
  <si>
    <t>OXXO BATERIAS PARA MICROFONO</t>
  </si>
  <si>
    <t>MIGUEL ORTIZ</t>
  </si>
  <si>
    <t>PALA Y ART DE LIMPIEZA</t>
  </si>
  <si>
    <t xml:space="preserve">LLAVE PARA LAVABO </t>
  </si>
  <si>
    <t>INSTALACION EQ Y COMPRA DE HERRAM</t>
  </si>
  <si>
    <t>ISRAEL ARELLANO</t>
  </si>
  <si>
    <t>GASOLINA SANDERO</t>
  </si>
  <si>
    <t>NOM JESUS MANUEL LANDA (E.S)</t>
  </si>
  <si>
    <t>JESUS LANDA</t>
  </si>
  <si>
    <t>CARGA DE DATOS RAFA</t>
  </si>
  <si>
    <t>EMPLAYE Y FOCOS PARA ALAMACEN</t>
  </si>
  <si>
    <t xml:space="preserve">TORNILLOS / ADAPTADORES DE ACERO </t>
  </si>
  <si>
    <t>RICHARD SANCHEZ</t>
  </si>
  <si>
    <t xml:space="preserve"> REPARAC CTA LITROS TRANSP JULIAN DE OBREGON</t>
  </si>
  <si>
    <t xml:space="preserve">ALINEACION Y BALANCEO RICHARD </t>
  </si>
  <si>
    <t>BATERIA PARA MICROFONO</t>
  </si>
  <si>
    <t>ENVIO DE FILTROS CHETUMAL</t>
  </si>
  <si>
    <t>ISABEL CANUL</t>
  </si>
  <si>
    <t>PLAN TELCEL RAFA</t>
  </si>
  <si>
    <t>COMPRA DE FILTROS TERRASUR</t>
  </si>
  <si>
    <t>LLAVE STILSON</t>
  </si>
  <si>
    <t>COMIDA RAFA</t>
  </si>
  <si>
    <t>DIF VIATICOS SAMUEL</t>
  </si>
  <si>
    <t>F.15818 - CERVANTES PRIETO CESAR FERNANDO</t>
  </si>
  <si>
    <t>F.16120 - ASOCIADOS Y SUCESORES MOYCRUZ</t>
  </si>
  <si>
    <t>F.16119 - ASOCIADOS Y SUCESORES MOYCRUZ</t>
  </si>
  <si>
    <t>F.16037,16138,16140,16141 - EFECTIVO</t>
  </si>
  <si>
    <t>F.16118 - ARMANDO SILVESTRE LEMUS FERNANDEZ</t>
  </si>
  <si>
    <t>F.16132 - MANUEL CENTENO GONZALEZ</t>
  </si>
  <si>
    <t>F.15970 - MAYRA ESTHER DE LA CRUZ REYES</t>
  </si>
  <si>
    <t>F.15797 - ZACARIAS CHAN ROSA ISELA</t>
  </si>
  <si>
    <t>F.16149 - LUBRILLANTAS DE CAMPECHE</t>
  </si>
  <si>
    <t xml:space="preserve">F.16148 - INNOVACION DESARROLLO ELECTRICO ARQUITECTONICO Y LINEAS </t>
  </si>
  <si>
    <t>F.15716 - COMBUSTIBLES LUGO</t>
  </si>
  <si>
    <t>F.15727,15734,1537,15738,15743,15756,15759,15761,15791,15792,15794,15805,15806,15811,15812,15814,15849,15892,52715,527113,52711,52883 - E.S.G.E.S.</t>
  </si>
  <si>
    <t>F.16145 - LUBRILLANTAS DE CAMPECHE</t>
  </si>
  <si>
    <t xml:space="preserve">F.16139 - ISAACK BUECKERT GUENTHER </t>
  </si>
  <si>
    <t>F.15844,16035,15766,15886,16063,15771,15960,15855,15676 - EFECTIVO</t>
  </si>
  <si>
    <t>F.15817 - CERVANTES PRIETO CESAR FERNANDO</t>
  </si>
  <si>
    <t xml:space="preserve">F.16125 - MIGUEL ANGEL CHABLE KANTUN </t>
  </si>
  <si>
    <t>F.15911,15916 - LAS PALMAS DE HOPELCHEN</t>
  </si>
  <si>
    <t xml:space="preserve">F.15912 - PRODUCTORES DE LOS CHENES </t>
  </si>
  <si>
    <t xml:space="preserve">F.15856 - CEYDI NAYELI CAAMAL </t>
  </si>
  <si>
    <t xml:space="preserve">F.15891 - OMAR JESUS VIDAL HUERTA </t>
  </si>
  <si>
    <t>F.16143 - GRUPO DE ESPECIALISTAS TERRACEROS</t>
  </si>
  <si>
    <t>F.15864,15865,15866,15902 - AG E IRRIGACION</t>
  </si>
  <si>
    <t>F.15967 - LIMBERTH CHUN CRUZ</t>
  </si>
  <si>
    <t>F.16032 - ARMANDO SILVESTRE LEMUS FERNANDEZ</t>
  </si>
  <si>
    <t>F.16131 - GRUPO CONSTRUCTOR PATTERSON</t>
  </si>
  <si>
    <t>F.16088,16109,15660 - EFECTIVO</t>
  </si>
  <si>
    <t>DEV.RET SPEI BBVA MEXICOSPEI COT 18 OCT</t>
  </si>
  <si>
    <t>F.16111 - URBANIZACIONES Y DESARROLLOS CARRETEROS</t>
  </si>
  <si>
    <t>F.15785,15786,15787,15857 - ARACELY SARAI PINTO VARGAS</t>
  </si>
  <si>
    <t xml:space="preserve">F.16102 - AGROINSUMOS DEL VALLE NUEVO </t>
  </si>
  <si>
    <t>F.16056 - WILBER GODOY GARCIA</t>
  </si>
  <si>
    <t>F.15706 - AHMED JOSE BURAD MENDEZ</t>
  </si>
  <si>
    <t>F.15748,15749,15750 - ADMINISTRACION DE ESTACIONES DEL SURESTE</t>
  </si>
  <si>
    <t>F.15717,15719,15720,15729,15731,15739,15742,15744,15745,15746,15747,15751,15752,15753,15754,15755,15757,15758,15760,15764,15764,15778,15780,52709,15727,52716 - E.S.G.E.S</t>
  </si>
  <si>
    <t>F.16072,16073 - BEATRIZ ADRIANA PEREZ FUENTES</t>
  </si>
  <si>
    <t>F.15461 - HIELO Y CONGELACION DE CHAMPOTON</t>
  </si>
  <si>
    <t>F.16085,16086,16103 - GRUPO DE ESPECIALISTAS TERRACEROS</t>
  </si>
  <si>
    <t>F.16084 - GRUPO DE ESPECIALISTAS TERRACEROS</t>
  </si>
  <si>
    <t>F.16060 - MANUEL CENTENO GONZALEZ</t>
  </si>
  <si>
    <t xml:space="preserve">F.15824,15870,15704 - EL VALLE DEL TEMPORAL </t>
  </si>
  <si>
    <t xml:space="preserve">F.15783 - GUADALUPE FERNANDO URIBE SIERRA </t>
  </si>
  <si>
    <t xml:space="preserve">F.15868,15912 - PRODUCTORES DE LOS CHENES </t>
  </si>
  <si>
    <t xml:space="preserve">F.16059 - NOVER DE LEON CASTILLO </t>
  </si>
  <si>
    <t xml:space="preserve">F.16057 - CARLOS OLVERA ALEGRIA </t>
  </si>
  <si>
    <t xml:space="preserve">F.16058 - CARLA PECH NEGRETE </t>
  </si>
  <si>
    <t xml:space="preserve">F.15642 -JOSE ANTONIO ESTRELLA CHUC </t>
  </si>
  <si>
    <t xml:space="preserve">F.16069 - PAULA ESTHER CAUICH CANCHE. </t>
  </si>
  <si>
    <t>F.15844,15710,15674,15886,15845,15877,15797,15771,15882,15676,15766 - EFECTIVO</t>
  </si>
  <si>
    <t>F.16061 - LETICIA GUADALUPE VARGAS CAN</t>
  </si>
  <si>
    <t>F.53027,53028 - MAXIMO SILVA BOJORQUEZ</t>
  </si>
  <si>
    <t>F.15828 - GRUPO PATA DE JAGUAR DE CALAKMUL</t>
  </si>
  <si>
    <t>F.15881 - AMANTINA UC PAREDES</t>
  </si>
  <si>
    <t>F.15608,15672,15884 - EDGAR GABRIEL FLORE GUTIERREZ</t>
  </si>
  <si>
    <t>F.15775,15776 - YECENIA LEDER BARAHONA</t>
  </si>
  <si>
    <t>F.15910,16050 - EFECTIVO</t>
  </si>
  <si>
    <t>F.15826,15827,15828 - GRUPO PATA DE JAGUAR DE CALAKMUL</t>
  </si>
  <si>
    <t>ABONO</t>
  </si>
  <si>
    <t>F.15826 - GRUPO PATA DE JAGUAR DE CALAKMUL</t>
  </si>
  <si>
    <t>F.16001 - NICOLAS AVALOS CRUZ</t>
  </si>
  <si>
    <t>F.15844,15566,15886,15888,15889,15890,15877,15770,15771,15663,15798,15676,15766,15882 - EFECTIVO</t>
  </si>
  <si>
    <t>F.16034 - PROYECTOS Y SERVICIOS PENINSULARES</t>
  </si>
  <si>
    <t>F.15703 - ARACELY SARAI PINTO VARGAS</t>
  </si>
  <si>
    <t>F.11048857 - DONALDSON S.A. DE C.V.</t>
  </si>
  <si>
    <t xml:space="preserve">F.15823 - AGROSERVICIOS LA TRINIDAD </t>
  </si>
  <si>
    <t>F.828 - EDGAR IGNACIO POOT MAYOR</t>
  </si>
  <si>
    <t xml:space="preserve">F.15707 - RAFAEL RAMIREZ ROSADO </t>
  </si>
  <si>
    <t>OCT. 2023 - SALAVADOR OROZCO TAPIA</t>
  </si>
  <si>
    <t xml:space="preserve">F.15588 - MARIA DEL CARMEN MAY CHI </t>
  </si>
  <si>
    <t>F.4169,4274 - LLANTRAFC SAPI DE C.V.</t>
  </si>
  <si>
    <t>PREPAGO DIRAC - E.S.G.E.S.</t>
  </si>
  <si>
    <t>F.16026 - ALEJANDRO CAJUN BOLIVAR</t>
  </si>
  <si>
    <t>F. COT 20 OCT 23 - TECNOVENTAS S.A. DE C.V.</t>
  </si>
  <si>
    <t>F.15782 - CONTROL GAS KALA</t>
  </si>
  <si>
    <t>F.15842 - LUIS ENRIQUE ZACARIAS SOLIS</t>
  </si>
  <si>
    <t>F.15880 - LUIS ENRIQUE ZACARIAS SOLIS</t>
  </si>
  <si>
    <t>F. SALDO - FARRERA PENINSULA S.A. DE C.V.</t>
  </si>
  <si>
    <t>F.15768,15790 - EFRAIN JESUS ROSADO RAMIREZ</t>
  </si>
  <si>
    <t>F.15670 - ROGER ERIBERTO LOPEZ MAY</t>
  </si>
  <si>
    <t>F.16025 - LUBRILLANTAS DE CAMPECHE</t>
  </si>
  <si>
    <t>F.1081590 , 21 - ALMED PRODUTOS PLASTICOS</t>
  </si>
  <si>
    <t>F.15915,15914 - ISAACK BUECKERT GUENTHER</t>
  </si>
  <si>
    <t>F. V - MEXICANA DE LUBRICANTES</t>
  </si>
  <si>
    <t>F.15945,16000,15878,15996,15973,16012 - EFECTIVO</t>
  </si>
  <si>
    <t>F.15831,15832 - LIMBERTH CHUN CRUZ</t>
  </si>
  <si>
    <t>F PAGO DIRAC - PROD Y SERV ZORSE S DE R.L.</t>
  </si>
  <si>
    <t>F.15702 - ARACELY SARAI PINTO VARGAS</t>
  </si>
  <si>
    <t>F.15774 - YECENIA LEDER BARAHONA</t>
  </si>
  <si>
    <t>F.15963,15964,15965 - EFECTIVO</t>
  </si>
  <si>
    <t>ANTICIPOS DE VIATICOS DE CHETUMAL</t>
  </si>
  <si>
    <t>F.15772,15773 - YECENIA LEDER BARAHONA</t>
  </si>
  <si>
    <t>F.1076 - ALMED PRODUCTIS PLASTICOS</t>
  </si>
  <si>
    <t>F.15959 - ARMANDO SILVESTRE LEMUS FERNANDEZ</t>
  </si>
  <si>
    <t>F.15718 - ADMINISTRACION DE ESTACIONES DEL SURESTE</t>
  </si>
  <si>
    <t>F.15584,15600,15604,15650,15693,15715,15721,15722,15723,15726,15730,15732,15762,15763 - E.S.G.E.S.</t>
  </si>
  <si>
    <t>F.14926 - PEON DE REGIL VEGA Y ASOC</t>
  </si>
  <si>
    <t>F.15844,15674,15797,15422,15676,15767,15882,15766 - EFECTIVO</t>
  </si>
  <si>
    <t>F. MTC 4093 - LLANTRAC SAPI DE C.V.</t>
  </si>
  <si>
    <t>F. COT F.39 - AUTOTAB S.A. DE C.V.</t>
  </si>
  <si>
    <t>F.15665 - PEREZ ROMERO MARGARITA DE LA LUZ</t>
  </si>
  <si>
    <t>F. COT 19 OCT 23 - TECNOVENTAS S.A. DE C.V.</t>
  </si>
  <si>
    <t>F.15593 - CEVANTES PRIETO CESAR FERNANDO</t>
  </si>
  <si>
    <t>F. COT 18 OCT 23 - TECNOLLANTAS S.A. DE C.V.</t>
  </si>
  <si>
    <t>F.824 - EDGAR IGNACIO POOT MAYOR</t>
  </si>
  <si>
    <t xml:space="preserve">F.15575 - PETER KLASSEN HAMM </t>
  </si>
  <si>
    <t>F.140 - FLORICELDA RIVERA GARCIA</t>
  </si>
  <si>
    <t>F. COT 12207 - SERVIDORA QUIM PG DEL ST</t>
  </si>
  <si>
    <t>F.15699 - MARIA ALEJANDRA LOPEZ MARTINEZ</t>
  </si>
  <si>
    <t>F. COT 16 OCT 23 - AUTOTAB S.A. DE. C.V.</t>
  </si>
  <si>
    <t>F.52632,52646 - MAXIMO SILVA BOJORQUEZ</t>
  </si>
  <si>
    <t>F.15800,15826 - GRUPO PATA DE JAGUAR DE CALAKMUL</t>
  </si>
  <si>
    <t>F.15681 - ADDA MARIA DZIB DZUL</t>
  </si>
  <si>
    <t>F.15669 - MAYRA ESTHER DE LA CRUZ REYES</t>
  </si>
  <si>
    <t>F.PAGO DIRAC - AUTOTAB S.A. DE C.V.</t>
  </si>
  <si>
    <t>F. PAGO DIRAC PROD Y SERV ZORSE S DE R.L.</t>
  </si>
  <si>
    <t>F.15677,15919 - EFECTIVO</t>
  </si>
  <si>
    <t>F.822 - EDGAR IGNACIO POOT MAYOR</t>
  </si>
  <si>
    <t>F.15683 - ADDA MARIA DZIB DZUL</t>
  </si>
  <si>
    <t>F. DIRAC SEPT 23 - SECRETARIA DE ADMINISTRACION Y FINANZAS</t>
  </si>
  <si>
    <t>F.15682 - ADDA MARIA DZIB DZUL</t>
  </si>
  <si>
    <t>F. COT 7 OCT 23 - TECNOLLANTAS S.A. DE C.V.</t>
  </si>
  <si>
    <t>F.15684 - ADDA MARIA DZIB DZUL</t>
  </si>
  <si>
    <t>F.3327 - SISTEMAS INTEGRALES GO CONTROL</t>
  </si>
  <si>
    <t>F.15685 - ADDA MARIA DZIB DZUL</t>
  </si>
  <si>
    <t>F.V. A 2300216 - RODICAR HIDRAULICO DE MEX</t>
  </si>
  <si>
    <t xml:space="preserve">F.15925 - MIGUEL ANGEL CHABLE KANTUN </t>
  </si>
  <si>
    <t>F. MTC 3893,3995 - LLANTRAC SAPI DE C.V.</t>
  </si>
  <si>
    <t xml:space="preserve">F.15908 - MIGUEL ANGEL CHABLE KANTUN </t>
  </si>
  <si>
    <t>F. A745 - LUIS VELA</t>
  </si>
  <si>
    <t>F.15829,15830,15831 - LIMBERTH CHUN CRUZ</t>
  </si>
  <si>
    <t>PAGO AUTO TARJETA DE CRÉDITO</t>
  </si>
  <si>
    <t>F.15946 - GRUPO DE ESPECIALISTAS TERRACEROS</t>
  </si>
  <si>
    <t>PAGO SIMPLE - CRED. 85253247</t>
  </si>
  <si>
    <t>F.15924,15923,15922 - LUBRILLANTAS DE CAMPECHEHE</t>
  </si>
  <si>
    <t>Limpieza (pozo)</t>
  </si>
  <si>
    <t>51471 OPTIMA PRESION CH-4 SAE 20W50</t>
  </si>
  <si>
    <t>51471</t>
  </si>
  <si>
    <t>Utilidad por código de producto Concentrado
Del 01/11/2023 al 30/11/2023</t>
  </si>
  <si>
    <t>195/75R22.5 LINEAL N ROADS</t>
  </si>
  <si>
    <t>29575R225</t>
  </si>
  <si>
    <t>245/75R16 LT ROADS</t>
  </si>
  <si>
    <t>RS616</t>
  </si>
  <si>
    <t>205/55R16 ASCENDLX S</t>
  </si>
  <si>
    <t>32809</t>
  </si>
  <si>
    <t>LLANTA 175/70R14 88T</t>
  </si>
  <si>
    <t>17570R14 AMST</t>
  </si>
  <si>
    <t>205/65R15 ROYAL BLACK ROYALMILE</t>
  </si>
  <si>
    <t>1355220515094</t>
  </si>
  <si>
    <t>F5000 ACUMULADOR TIPO F5000 23P 12V</t>
  </si>
  <si>
    <t>127 DL LM  ACUMULADOR TIPO 127DL LM 15P 12V</t>
  </si>
  <si>
    <t>121A BCI 42 ACUMULADOR TIPO 121A 11P 12V REF</t>
  </si>
  <si>
    <t>P628802 - FILTRO DE AIRE ELEMEN</t>
  </si>
  <si>
    <t>P628802</t>
  </si>
  <si>
    <t>P173915 - FILTRO HIDRAULICO</t>
  </si>
  <si>
    <t>P173915</t>
  </si>
  <si>
    <t>P173914 - FILTRO HIDRAULICO</t>
  </si>
  <si>
    <t>P173914</t>
  </si>
  <si>
    <t>P551910 - FILTRO DE ACEITE</t>
  </si>
  <si>
    <t>P551910</t>
  </si>
  <si>
    <t>P627763 FILTRO DE AIRE</t>
  </si>
  <si>
    <t>P627763</t>
  </si>
  <si>
    <t>P628203 - FILTRO DE AIRE</t>
  </si>
  <si>
    <t>P628203</t>
  </si>
  <si>
    <t>P542711 - FILTRO DE AIRE SAFETY</t>
  </si>
  <si>
    <t>P542711</t>
  </si>
  <si>
    <t>P173910 FILTRO HIDRAULICO CARTUCHO</t>
  </si>
  <si>
    <t>P173910</t>
  </si>
  <si>
    <t>P777551-FILTRO DE AIRE</t>
  </si>
  <si>
    <t>P777551</t>
  </si>
  <si>
    <t>P821938 FILTRO DE AIRE PRIMARIO</t>
  </si>
  <si>
    <t>P821938</t>
  </si>
  <si>
    <t>P902311 FILTRO DE AIRE PRIMARIO</t>
  </si>
  <si>
    <t>P551102 - LUBE FILTER SPIN ON FULL FLOW</t>
  </si>
  <si>
    <t>P551102</t>
  </si>
  <si>
    <t>P502913  FILTRO SEPARADOR</t>
  </si>
  <si>
    <t>P502913</t>
  </si>
  <si>
    <t>P550061 -FILTRO DE GASOLINA</t>
  </si>
  <si>
    <t>P550061</t>
  </si>
  <si>
    <t>P500955 FILTRO DE AIRE</t>
  </si>
  <si>
    <t>P500955</t>
  </si>
  <si>
    <t>P821883-FILTRO DE AIRE PRIMARIO</t>
  </si>
  <si>
    <t>P821883</t>
  </si>
  <si>
    <t>P780331-FILTRO DE AIRE PRIMARIO</t>
  </si>
  <si>
    <t>P780331</t>
  </si>
  <si>
    <t>P771558-FILTRO DE AIRE PRIMARIO</t>
  </si>
  <si>
    <t>P771558</t>
  </si>
  <si>
    <t>P763535-FILTRO HIDRAULICO</t>
  </si>
  <si>
    <t>P763535</t>
  </si>
  <si>
    <t>P607965-FILTRO DE AIRE PRIMARIO</t>
  </si>
  <si>
    <t>P607965</t>
  </si>
  <si>
    <t>P552044-FILTRO SEPARADOR DE AGUA</t>
  </si>
  <si>
    <t>P552044</t>
  </si>
  <si>
    <t>P551838-FILTRO SEPARADOR DE AGUA</t>
  </si>
  <si>
    <t>P551838</t>
  </si>
  <si>
    <t>P551244-FILTRO HIDRAULICO</t>
  </si>
  <si>
    <t>P551244</t>
  </si>
  <si>
    <t>P550685-FILTRO DE COMBUSTIBLE</t>
  </si>
  <si>
    <t>P550685</t>
  </si>
  <si>
    <t>P550417-FILTRO HIDRAULICO</t>
  </si>
  <si>
    <t>P550417</t>
  </si>
  <si>
    <t>P550416-FILTRO HIDRAULICO</t>
  </si>
  <si>
    <t>P550416</t>
  </si>
  <si>
    <t>P550043-FILTRO DE COMBUSTIBLE</t>
  </si>
  <si>
    <t>P550043</t>
  </si>
  <si>
    <t>P550041-FILTRO DE ACEITE</t>
  </si>
  <si>
    <t>P550041</t>
  </si>
  <si>
    <t>P502008-FILTRO DE ACEITE</t>
  </si>
  <si>
    <t>P502008</t>
  </si>
  <si>
    <t>P500956-FILTRO DE AIRE SEGURIDAD</t>
  </si>
  <si>
    <t>P500956</t>
  </si>
  <si>
    <t>P154575-FILTRO DE AIRE</t>
  </si>
  <si>
    <t>P154575</t>
  </si>
  <si>
    <t>8121456-Premium PRO SP SAE 5W-30 *12B946</t>
  </si>
  <si>
    <t>F 54589 VERONICA DEL ROSARIO HERNANDEZ NUÑEZ</t>
  </si>
  <si>
    <t>F 55194 IMPULSO PENINSULAR</t>
  </si>
  <si>
    <t>F 54376 54377 IMPULSO ENERGETICO</t>
  </si>
  <si>
    <t>F 54318 54319 MAYA FLUIDS</t>
  </si>
  <si>
    <t>F 54493 COMERCIALIZADORA GELOP</t>
  </si>
  <si>
    <t>F 55286 AURORA CECILIA LOPEZ VARGUEZ</t>
  </si>
  <si>
    <t>F 53932 53936 ENLACES TURISTICOS TETIZ</t>
  </si>
  <si>
    <t>F 54635 54636 54671 54822 ROMZA PAVIMENTACIONES</t>
  </si>
  <si>
    <t>F 55221 VERONICA DEL ROSARIO</t>
  </si>
  <si>
    <t>F 54104 MARIA GUADALUPE CHABLE CHAN</t>
  </si>
  <si>
    <t>F 55278 JORGE EDUARDO CHAY TAMAYO</t>
  </si>
  <si>
    <t>F 54640 54694 54695 COCOPESA DEL CARIBE</t>
  </si>
  <si>
    <t>F 55272 INGENIERIA INDUSTRIAL MAGE</t>
  </si>
  <si>
    <t xml:space="preserve">F 54993 CRISTINA DEL ROSARIO MOO HUCHIN </t>
  </si>
  <si>
    <t>F 54812 54904 JOSE LUIS ESPADAS GONZALEZ</t>
  </si>
  <si>
    <t>F 54364 CORPORATIVO GL CD INDUSTRIAL</t>
  </si>
  <si>
    <t>F 53870 BICIMOTOS</t>
  </si>
  <si>
    <t>F 54402 ARTURO PEREZ GONZALEZ</t>
  </si>
  <si>
    <t xml:space="preserve">F 53837 COCOM OLALDE JAZMIN DE FATIMA </t>
  </si>
  <si>
    <t>F 54406 TRANSPORTES JULIAN OBREGON</t>
  </si>
  <si>
    <t xml:space="preserve">F 52854 ESTACIONES DE SERVICIO DEL MAYAB </t>
  </si>
  <si>
    <t xml:space="preserve">F 52861 ESTACIONES DE SERVICIO DEL MAYAB </t>
  </si>
  <si>
    <t>F 52860 ESTACIONES DE SERVICIO DEL MAYAB</t>
  </si>
  <si>
    <t>F 52853 NIDIA DEL ROSRIO DE FATIMA LUGO RICALDE</t>
  </si>
  <si>
    <t>F 54339 54340 54341 MAXI CONSTRUCTORA HIDRAULICA Y MANTENIMIENTO INTEGRAL</t>
  </si>
  <si>
    <t>F 53755 55539 SUPE</t>
  </si>
  <si>
    <t>F 55177 55193 54011 55148 55188 54301 53872 54054 53765 54050 54081 53971 DEP EFECTIVO</t>
  </si>
  <si>
    <t>F 54186 JORGE ANTONIO CHAVEZ GOMEZ</t>
  </si>
  <si>
    <t>F 54405 PROMOTORA MEXICANA DE VEHICULOS</t>
  </si>
  <si>
    <t>F 52236 52237 COMERCIALIZADORA DE COMBUSTIBLES DIRAC</t>
  </si>
  <si>
    <t>F 54820 TIENDAS DE AUTOSERVICIO FERRETEROS DE LA PENINSULA</t>
  </si>
  <si>
    <t>F 54480 TIENDAS DE AUTOSERVICIO FERRETEROAS DE LA PENINSULA</t>
  </si>
  <si>
    <t>F 54227 54361 54753 PODER FLUIDO</t>
  </si>
  <si>
    <t>F 54419 MIGUEL ANGEL KUK CETINA</t>
  </si>
  <si>
    <t>F 54113 54114 54245 54326 RAUL ROBERTO PECH FIGUEROA</t>
  </si>
  <si>
    <t>F 54058 54411 54752 JOSE LUIS RENDON NOVELO</t>
  </si>
  <si>
    <t>F 53483 AROLDO RENE DOMENZAIN PECH</t>
  </si>
  <si>
    <t>F 54458 54676 MANUEL JESUS OXTE CABRERA</t>
  </si>
  <si>
    <t>F 53528 53911 MINIS 2000</t>
  </si>
  <si>
    <t>F 54373 JOSE ROBERTO DELGADO GALENO</t>
  </si>
  <si>
    <t>F 54261 PREFABRICADOS PRESUR</t>
  </si>
  <si>
    <t>F 54360 MARIA TERESA DE JESUS CARDENAS ORTIZ</t>
  </si>
  <si>
    <t>F 55246 55247 COMERCIALIZADORA Y PROVEEDORA SMT</t>
  </si>
  <si>
    <t>F 54307 54440 54634</t>
  </si>
  <si>
    <t>F 54975 54977 54978 55032 55033</t>
  </si>
  <si>
    <t>F 54445 CANTERAS CREATIVAS</t>
  </si>
  <si>
    <t xml:space="preserve">F 54133 54134 ANGEL ALEXIS LARA MENA </t>
  </si>
  <si>
    <t xml:space="preserve">F 53878 MENA IPORTACIONES </t>
  </si>
  <si>
    <t>F 54032 VICENTE MARTIN CHAN CUA</t>
  </si>
  <si>
    <t xml:space="preserve">F 54276 GDM REFACCIONES </t>
  </si>
  <si>
    <t>F 54235 54465 54426 PRODUCTOS DE CONCRETO PENINSULARES</t>
  </si>
  <si>
    <t>F 53584 ANGEL FERNANDO PALMA CASTILLO</t>
  </si>
  <si>
    <t>F 53749 53682 53906 54139 54206 54207 COCOPESA DEL CARIBE</t>
  </si>
  <si>
    <t>F 54140 MANUEL ARTURO PENICHE HERNANDEZ</t>
  </si>
  <si>
    <t>F 54527 54137 DEP EFECTIVO</t>
  </si>
  <si>
    <t>F 54149 53224 54527 53224 DEP EFECTIVO</t>
  </si>
  <si>
    <t>F 54129 54527 53224 DEP EFECTIVO</t>
  </si>
  <si>
    <t>F 55126 54102 54921 53598 DEP EFECTIVO</t>
  </si>
  <si>
    <t>F 54354 54393 DESARROLLOS INMOBILIARIOS BARCAM</t>
  </si>
  <si>
    <t>F 55223 VERONICA DEL ROSARIO HERNANDEZ NUÑEZ</t>
  </si>
  <si>
    <t>F 54260 PREFABRICADOS PRESUR</t>
  </si>
  <si>
    <t xml:space="preserve">F 53900 DISTRIBUIDORA GARABANA DE COMBUSTIBLES Y LUBRICANTES </t>
  </si>
  <si>
    <t>F 53577 RRRRG CONSTRUCTURA</t>
  </si>
  <si>
    <t>F 53875 54309 54414 54436 54437 54461 54595 54596 54795 54810 55090 55097 AT&amp;A INTERNATIONAL</t>
  </si>
  <si>
    <t>F 54485 54486 PROMOTORA DE GASOLINERAS</t>
  </si>
  <si>
    <t>F 54690 ANGELICA MARTINEZ BRAMBILA</t>
  </si>
  <si>
    <t>F 54689 ANGELICA MARTINEZ BRAMBILA</t>
  </si>
  <si>
    <t>F 54583 ANGELICA MARTINEZ BRAMBILA</t>
  </si>
  <si>
    <t>F 54570 ANGELICA MARTINEZ BRAMBILA</t>
  </si>
  <si>
    <t>F 53943 ANGELICA MARTINEZ BRAMBILA</t>
  </si>
  <si>
    <t>F 55227 55228 DISTRIBUIDORA DE TUBOS Y ACEROS DEL SURESTE</t>
  </si>
  <si>
    <t>F 54412 54413 54579 54580 54581 54796 54797 55016 55018 COMERCIALIZADORA DE COMBUSTIBLES DIRAC</t>
  </si>
  <si>
    <t>F 53097 53098 COMBUSTIBLES Y LUBRICANTES ESCALA</t>
  </si>
  <si>
    <t>F 53096 PEDRO ANGEL CASTILLO CASTELLANOS</t>
  </si>
  <si>
    <t>F 53099 FLORENCIA IRENE LAGO ANCONA</t>
  </si>
  <si>
    <t>F 52856 ESTACION DE SERVICIO DEL MAYAB</t>
  </si>
  <si>
    <t>F 52857 DAVID JOSE XACUR LUGO</t>
  </si>
  <si>
    <t>F 53456 SERVICIO CARIBE EXPRESO</t>
  </si>
  <si>
    <t>F 53455 SERVICIO CARIBE EXPRESO</t>
  </si>
  <si>
    <t>F 53876 SERVICIO RAMOS</t>
  </si>
  <si>
    <t>F 53877 SERVICIO RAMOS</t>
  </si>
  <si>
    <t>F 53253 53253 LUIS MARTIN DE JESUS ALONZO MORALES</t>
  </si>
  <si>
    <t>F 52863 52864 ESTACION DE SERVICIO TEMOZON NORTE</t>
  </si>
  <si>
    <t>F 54880 AUTOBUSES BRISAS</t>
  </si>
  <si>
    <t>F 54483 54484 ADRIANA ISELA JIMENEZ CANTO</t>
  </si>
  <si>
    <t>F 54678 54679 ISELA MARIA CANTO SIERRA</t>
  </si>
  <si>
    <t xml:space="preserve">F 52640 55064 54732 54397 54537 55088 55082 55098 54916 54919 54920 54922 54927 51918 54955 54917 55095 55094 55099 55100 55096 55079 54178 55155 54052 54184 53970 55146 55147 54831 55124 54775 55125 DEP EFECTIVO </t>
  </si>
  <si>
    <t>F 54106 54108 54293 54294 JACOBO REMPEL MARTENS</t>
  </si>
  <si>
    <t>F 54332 MIGUEL ANGEL KUK CETINA</t>
  </si>
  <si>
    <t>FAC 52275,FAC 52388,FAC 52389,FAC 52395,FAC 52414,FAC 52415,FAC 52842,FAC 52843,FAC 52844 KYPCON INGENIEROS CIVILES</t>
  </si>
  <si>
    <t>F 54337 MIGUEL ANGEL KUK CETINA</t>
  </si>
  <si>
    <t>F 54374 MIGUEL ANGEL KUK CETINA</t>
  </si>
  <si>
    <t>F 54410 PERFORACIONES PENINSULARES ESPECIALIZADAS</t>
  </si>
  <si>
    <t>F 55164 ARMIN ALEJANDRO CORONADO FEBLES</t>
  </si>
  <si>
    <t>F 53804 DESARROLLOS INMOBILIARIOS BARCAM</t>
  </si>
  <si>
    <t>F 54355 REFACCIONES PENINSULA</t>
  </si>
  <si>
    <t>F 54572 JESUS MANUEL MOO ONGAY</t>
  </si>
  <si>
    <t>F 53653 53654 53655 53656 ARMANDO AGUIRRE BARRADAS</t>
  </si>
  <si>
    <t>F 55198 OXICA</t>
  </si>
  <si>
    <t>F 53609 MAGDALENO DZUL CAN</t>
  </si>
  <si>
    <t>F 54624 JOSE LUIS ESPADAS GONZALEZ</t>
  </si>
  <si>
    <t>F 54033 CICLOEMPRESAS DEL MAYAB</t>
  </si>
  <si>
    <t>F 55181 OXICA</t>
  </si>
  <si>
    <t>F 54764 NIGER IRAN COUOH CANCHE</t>
  </si>
  <si>
    <t xml:space="preserve">F 53781 FERNANDO AVILA AYALA </t>
  </si>
  <si>
    <t>F 54310 MIGUEL ANGEL KUK CETINA</t>
  </si>
  <si>
    <t>F 54263 MIGUEL ANGEL KUK CETINA</t>
  </si>
  <si>
    <t>F 54268 MIGUEL ANGEL KUK CETINA</t>
  </si>
  <si>
    <t>F 55127 PRODUCTOS DIVERSOS DE SAN FELIPE</t>
  </si>
  <si>
    <t>F 54323 TANIA MELISSA PACHECO MARTINEZ</t>
  </si>
  <si>
    <t>F 55135 55142 55143 DEP TERMINAL PUNTO DE VENTA</t>
  </si>
  <si>
    <t>F 54510 POOT COLLI WILBERTH</t>
  </si>
  <si>
    <t>F 54141 FLOR MARIA PECH BACELIS</t>
  </si>
  <si>
    <t>FAC 51767,FAC 51833,FAC 51993,FAC 52405,FAC 54693 TECON CONCRETOS</t>
  </si>
  <si>
    <t>F 54280 DESARROLLADORA DE INFRAESTRUCTURA</t>
  </si>
  <si>
    <t>F 54274 JOSE ROBERTO DELGADO GALENO</t>
  </si>
  <si>
    <t>F 55150 INGENIERIA INDUSTRIAL MAGE</t>
  </si>
  <si>
    <t>F 54435 AUTOSERVICIO YUCATAN</t>
  </si>
  <si>
    <t>F 55073 AVIPRODUCTOS SANJOR</t>
  </si>
  <si>
    <t>F 55178 TALLERES Y TRANSPORTES</t>
  </si>
  <si>
    <t>F 53362 TRANSPORTACION CARRETERA</t>
  </si>
  <si>
    <t>F 54152 54132 ANGEL ALEXIS LARA MENA</t>
  </si>
  <si>
    <t>F 54065 HERMENEGILDO SANTIAGO NAH</t>
  </si>
  <si>
    <t>F 54064 HERMENEGILDO SANTIAGO NAH</t>
  </si>
  <si>
    <t>F 54328 INGENIERIA DEL MAYAB</t>
  </si>
  <si>
    <t>F 55146 LUIS FRANCO LEON</t>
  </si>
  <si>
    <t>F 55134 INGENIERIA INDUSTRIAL MAGE</t>
  </si>
  <si>
    <t>F 54882 INGENIERIA INDUSTRIAL MAGE</t>
  </si>
  <si>
    <t xml:space="preserve">F 55026 55024 55023 54131 54926 54939 54077 54074 54049 55036 53872 54295 55059 DEP EFECTIVO </t>
  </si>
  <si>
    <t>F 53658 53715 MAYA FLUIDS</t>
  </si>
  <si>
    <t>F 54762 LUIS FERNANDO CANTO PENICHE</t>
  </si>
  <si>
    <t>F 54357 54358 VERONICA DEL ROSARIO HERNANDEZ NUÑES</t>
  </si>
  <si>
    <t>F 53829 EISER JESUS BAEZA ARGAEZ</t>
  </si>
  <si>
    <t>F 55085 REFASO, REFACCIONES Y ACCESORIOS SOSA</t>
  </si>
  <si>
    <t>F 52865 52866 PROMOTORA DE GASOLINERAS</t>
  </si>
  <si>
    <t>F 54266 TANIA MELISSA PACHECO MARTINEZ</t>
  </si>
  <si>
    <t>F 54057 TANIA MELISSA PACHECO MARTINEZ</t>
  </si>
  <si>
    <t>F 55108 SERVITRANSPORTES DEL SURESTE</t>
  </si>
  <si>
    <t>F 53834 VICTOR MARIO FABELA AGUILERA</t>
  </si>
  <si>
    <t>F 55165 SERVICIO SAN JOSE KUCHE</t>
  </si>
  <si>
    <t>F 55162 SERVICIO SAN JOSE KUCHE</t>
  </si>
  <si>
    <t xml:space="preserve">F 54942 54994 55056 55051 55034 55038 55039 55040 55041 55042 55022 54347 53413 54857 54829 54893 54735 54740 53826 53827 53835 54391 53825 53824 53609 DEP EFECTIVO </t>
  </si>
  <si>
    <t>F 55093 OXICA</t>
  </si>
  <si>
    <t xml:space="preserve">FAC 53711,FAC 53792,FAC 53793,FAC 53794,FAC 53795 DISTRIBUIDORA GARABANA DE COMBUSTIBLES Y LUBRICANTES </t>
  </si>
  <si>
    <t>F 54321 JOSE LUIS RIOS VENTURA</t>
  </si>
  <si>
    <t xml:space="preserve">F 54258 ALMACEN DE GRANOS DE LA PENINSULA </t>
  </si>
  <si>
    <t>F 55080 FERRETERIA EL PORTEÑO</t>
  </si>
  <si>
    <t>F 55055 EDUARDO MANUEL ENCALADA MONTALVO</t>
  </si>
  <si>
    <t>F 53596 GREGORIO CAAMAL VAZQUEZ</t>
  </si>
  <si>
    <t>F 55063 RODRIGO PAYAN FRIAS</t>
  </si>
  <si>
    <t>F 55078 SERVITRANSPORTES DEL SURESTE</t>
  </si>
  <si>
    <t>F 55012 MAYABTUN CONSTRUCCIONES</t>
  </si>
  <si>
    <t xml:space="preserve">F 54968 55021 54929 54998 53871 55005 54013 53724 53981 DEP EFECTIVO </t>
  </si>
  <si>
    <t>F 54237 54334 CONCRETERA DEL SURESTE</t>
  </si>
  <si>
    <t>F 54275 54083 53940 54085 PRODUCTOS DE CONCRETO PENINSULARES</t>
  </si>
  <si>
    <t>F 55050 CONSTRUCCIONES Y MATERIALES RAMIREZ</t>
  </si>
  <si>
    <t>F 54254 54255 PERFORACIONES PENINSULARES ESPECIALIZADAS</t>
  </si>
  <si>
    <t xml:space="preserve">F 55008 55011 55015 DEP TERMINAL PUNTO DE VENTA </t>
  </si>
  <si>
    <t>F 54110 54279 54298 54308 54363 MANUEL JESUS OXTE CABRERA</t>
  </si>
  <si>
    <t>F 54632 54864 54874  ANDYMAQ</t>
  </si>
  <si>
    <t>F 54555 JOSE LUIS ESPADAS GONZALEZ</t>
  </si>
  <si>
    <t>FAC 53886,FAC 53887,FAC 53933,FAC 54079,FAC 54080,FAC 54210,FAC 54224,FAC 54231,FAC 54232,FAC 54244,FAC 54252,FAC 54278,FAC 54289,FAC 54290,FAC 54291,FAC 54365,FAC 54427,FAC 54441 SERGIO BALDERAS OSORIO</t>
  </si>
  <si>
    <t>F 54167 YA AXIL</t>
  </si>
  <si>
    <t>F 54356 ARMANDO ANTONIO CONSTANTINO PINEDA</t>
  </si>
  <si>
    <t>F 53950 53951 MULTISERVICIOS PETROLIFEROS DE CANCUN</t>
  </si>
  <si>
    <t>F 54105 54107 MULTISERVICIO PENINSULAR</t>
  </si>
  <si>
    <t>F 53926 53927 MULTISERVICIOS PLAYA DEL CARMEN</t>
  </si>
  <si>
    <t>F 53952 53953 MULTISERVICIOS PENINSULARES</t>
  </si>
  <si>
    <t>F 54605 INFRAESTRUCTURA Y SERVICIOS ESPECIALIZADOS COETO</t>
  </si>
  <si>
    <t>F 54118 MULTISERVICIOS PETROLIFEROS DE QUINTANA ROO</t>
  </si>
  <si>
    <t>F 53954 53955 ESTACION DE SERVICIOS MERICAM</t>
  </si>
  <si>
    <t>F 54179 DALIA VERONICA CHUC UC</t>
  </si>
  <si>
    <t xml:space="preserve">F 54895 54856 54854 54827 54825 54892 54828 54858 54855 54894 54826 53236 54948 54885 54949 DEP EFECTIVO </t>
  </si>
  <si>
    <t>F 53482 JORGE ALBERTO TINAL DZIB</t>
  </si>
  <si>
    <t xml:space="preserve">F 54215 ANGELICA MARTINEZ </t>
  </si>
  <si>
    <t xml:space="preserve">F 54103 MARIA LUISA COLONIA </t>
  </si>
  <si>
    <t>F 53410 53411 MIGUEL JESUS MARTINEZ RUIZ</t>
  </si>
  <si>
    <t>F 53831 54925 54928 DEP TERMINAL PUNTO DE VENTA</t>
  </si>
  <si>
    <t>F 54884 54871 54180 54842 54841 54763 54837 54833 54834 54835 54840 54843 53925 54395 54002 DEP EFECTIVO</t>
  </si>
  <si>
    <t>F 54214 ANGELICA MARTINEZ BRAMBILA</t>
  </si>
  <si>
    <t>F 54476 SERGIO BALDERAS OSORIO</t>
  </si>
  <si>
    <t>F 54464 TIENDAS DE AUTOSERVICIO FERRETEROS DE LA PENINSULA</t>
  </si>
  <si>
    <t>F 54479 TIENDAS DE AUTOSERVICIO FERRETEROS DE LA PENINSULA</t>
  </si>
  <si>
    <t>F 54463 TIENDAS DE AUTOSERVICIO FERRETEROS DE LA PENINSULA</t>
  </si>
  <si>
    <t>F 54550 TIENDAS DE AUTOSERVICIO FERRETEROS DE LA PENINSULA</t>
  </si>
  <si>
    <t>F 54478 TIENDAS DE AUTOSERVICIO FERRETEROS DE LA PENINSULA</t>
  </si>
  <si>
    <t>F 54117 DESARROLLADORA DE INFRAESTRUCTURA PUERTO ESCONDIDO</t>
  </si>
  <si>
    <t>F 54853 ANGELICA MARTINEZ BRAMBILA</t>
  </si>
  <si>
    <t>F 54946 COMERCIALIZADORA VON JAGH</t>
  </si>
  <si>
    <t>F 53448 53453 53915 J ROSADO DISTRIBUCIONES</t>
  </si>
  <si>
    <t>F 54944 54945 VICTOR ZAPATA MUÑOZ</t>
  </si>
  <si>
    <t>F 53999 ARTURO PEREZ GONZALEZ</t>
  </si>
  <si>
    <t>F 54943 HECTOR ANTONIO SOSA MEZA</t>
  </si>
  <si>
    <t>F 53535 MAYA FLUIDS</t>
  </si>
  <si>
    <t>F 54816 52387 54830 54832 54836 54838 54839 54861 54769 54771 54875 54333 51716 54881 54848 54518 53607 53596 53597 53598 53466 53599 53600 54130 54131 54109 54777 53224 54150 54145 54146 54147 54148 DEP EFECTIVO</t>
  </si>
  <si>
    <t>F 53668 GRUAS AAA</t>
  </si>
  <si>
    <t>F 53964 VERONICA DEL ROSARIO HERNANDEZ NUÑEZ</t>
  </si>
  <si>
    <t>F 54794 INGENIERIA INDUSTRIAL MAGE</t>
  </si>
  <si>
    <t>F 53893 MIGUEL ANGEL KUK CETINA</t>
  </si>
  <si>
    <t xml:space="preserve">F 53348 53349 53350 53710 PROVEEDORA DEL PANADERO </t>
  </si>
  <si>
    <t>F 54903 CONSTRUCCIONES Y MATERIALES RAMIREZ</t>
  </si>
  <si>
    <t>F 54902 CONSTRUCCIONES Y MATERIALES RAMIREZ</t>
  </si>
  <si>
    <t>F 54071 TRANSPORTES JULIAN OBREGON</t>
  </si>
  <si>
    <t>F 54844 54845 CESAR ANTONIO CASTELLANOS CASTELLANOS</t>
  </si>
  <si>
    <t>F 54166 54302 54303 54304 54324 54335 54348 54453 MAQUINARIA Y SERVICIOS PROFESIONALES</t>
  </si>
  <si>
    <t>F 55081 ELEMENTOS Y ESTRUCTURAS METALICAS</t>
  </si>
  <si>
    <t>F 54970 54971 ECISA CONSTRUCCIONES</t>
  </si>
  <si>
    <t>F 53815 MIGUEL ANGEL KUK CETINA</t>
  </si>
  <si>
    <t>F 54136ANGELICA MARTINEZ</t>
  </si>
  <si>
    <t>F 54851 GRUPO ANFIBIA LOGISTICA Y MANIOBRAS</t>
  </si>
  <si>
    <t xml:space="preserve">F 53666 53718 DESARROLLOR INMOBILIARIOS BARCAM </t>
  </si>
  <si>
    <t xml:space="preserve">F 54824 VICTOR MANUEL RIVERO AVILA </t>
  </si>
  <si>
    <t>F 53904 JOSE LUIS ESPADAS GONZALEZ</t>
  </si>
  <si>
    <t>F 53218 MARIA ANTONIA PEÑA RUIZ</t>
  </si>
  <si>
    <t>F 53582 53583 53779 53885 RAUL ROBERTO PECH FIGUEROA</t>
  </si>
  <si>
    <t>F 52191 MIGUEL ANGEL QUINTAL FLORES</t>
  </si>
  <si>
    <t>F 53542 ENLACES TURISTICOS TETIZ</t>
  </si>
  <si>
    <t>F 53924 PRODUCTOS DE CONCRETO PENINSULARES</t>
  </si>
  <si>
    <t xml:space="preserve">F 54849 SERVITRANSPORTES ERAGON </t>
  </si>
  <si>
    <t>F 53869 REFACCIONES PENINSULA</t>
  </si>
  <si>
    <t xml:space="preserve">F 54783 54730 54726 54727 54729 54731 53996 54000 54746 54713 54773 54772 54774 54790 54776 54791 54807 54799 53776 DEP EFECTIVO </t>
  </si>
  <si>
    <t>F 54806 54809 DEP TERMINAL DE VENTA</t>
  </si>
  <si>
    <t>F 53676 53686 CARBURANTES DE YUCATAN</t>
  </si>
  <si>
    <t>F 53678 CARBURANTES DE YUCATAN</t>
  </si>
  <si>
    <t>F 54605 INFRESTRUCTURA Y SERVICIOS ESPECIALIZADOS COETO</t>
  </si>
  <si>
    <t>F 53600 54130 54131 DEP EFECTIVO</t>
  </si>
  <si>
    <t>F 54518 53607 53596 53597 53598 53466 53599 DEP EFECTIVO</t>
  </si>
  <si>
    <t xml:space="preserve">F 54145 54146 54147 54148 DEP EFECTIVI </t>
  </si>
  <si>
    <t xml:space="preserve">F 54142 53730 53458 53459 54705 54709 54706 54027 54715 54708 54707 547014 54711 54712 DEP EFECTIVO </t>
  </si>
  <si>
    <t>F 50762 ASFALTOS Y EMULSIONES PENINSULARES</t>
  </si>
  <si>
    <t>F 51626 ASFALTOS Y EMULSIONES PENINSULARES</t>
  </si>
  <si>
    <t>F 54818 CONSAGEL</t>
  </si>
  <si>
    <t xml:space="preserve">F 55043 55044 DISTRIBUIDORA DE TUBOS Y ACEROS DEL SURESTE </t>
  </si>
  <si>
    <t>DEPOSITO DE PRUEBA MIGUEL ANGEL QUINTAL FLORES</t>
  </si>
  <si>
    <t>F 53565 53739 53807 53964 53966 VERONICA DEL ROSARIO HERNANDEZ NUÑEZ</t>
  </si>
  <si>
    <t xml:space="preserve">F 54670 CRISTINA DEL ROSARIO MOO HUCHIN </t>
  </si>
  <si>
    <t xml:space="preserve">F 53677 CARBURANTES DE YUCATAN </t>
  </si>
  <si>
    <t>F 54734 FERNANDO AYORA</t>
  </si>
  <si>
    <t>F 53801 COMBUSTIBLES PUERTO MORELOS</t>
  </si>
  <si>
    <t>F 53679 SERVICIO DOGRE</t>
  </si>
  <si>
    <t>F 53680 SERVICIO DOGRE</t>
  </si>
  <si>
    <t>F 54407 RODRIGO SOLIS RODRIGUEZ</t>
  </si>
  <si>
    <t xml:space="preserve">F 54733 ABRAHAM MANAHEM MAY BALAM </t>
  </si>
  <si>
    <t>F 53757 53758 53842 PERFORACIONES PENINSULARES ESPECIALIZADAS</t>
  </si>
  <si>
    <t>F 53595 MERCADO DE ACEITES DE QUINTANA ROO</t>
  </si>
  <si>
    <t>F 54778 MAGNO CAPITAL</t>
  </si>
  <si>
    <t xml:space="preserve">F 53737 54404 EDUARDO ,ANUEL ENCALADA MOTALVO </t>
  </si>
  <si>
    <t>F 53716 MIGUEL ANGEL KUK CETINA</t>
  </si>
  <si>
    <t>F 54135 JESUS MANUEL MOO ONGAY</t>
  </si>
  <si>
    <t>F 54101 JESUS MANUEL MOO ONGAY</t>
  </si>
  <si>
    <t>F 53604 JESUS MANUEL MOO ONGAY</t>
  </si>
  <si>
    <t>F 54814 54815 VEHICULOS COMERCIALES PENINSULA</t>
  </si>
  <si>
    <t>F 54789 TECON CONCRETOS</t>
  </si>
  <si>
    <t>F 53282 RODRIGO RAUL CARCAÑO MAY</t>
  </si>
  <si>
    <t>F 54744 54747 DEP TERMINAL DE VENTA</t>
  </si>
  <si>
    <t xml:space="preserve">F 53608 MARIA GUADALUPE CHABLE CHAN </t>
  </si>
  <si>
    <t xml:space="preserve">F 54699 54745 54647 54698 54519 54520 54521 54509 53924 53784 DEP EFECTIVO </t>
  </si>
  <si>
    <t>F 54494 AUTOBUSES BRISAS</t>
  </si>
  <si>
    <t>F 53763 54325 54329 AUTOBUSES BRISAS</t>
  </si>
  <si>
    <t>F 53721 CORPORATIVO GL CD INDUSTRIAL</t>
  </si>
  <si>
    <t>F 54770 CONSAGEL</t>
  </si>
  <si>
    <t>F 53888 53889 IMPORTACIONES FERVORSA</t>
  </si>
  <si>
    <t>F 54749 INGENIERIA INDUSTRIAL MAGE</t>
  </si>
  <si>
    <t xml:space="preserve">F 54673 54644 54663 54660 54639 54645 54646 54641 54648 54643 54649 54647 54652 54650  54666 54677 54665 53872 53835 53824 53826 DEP EFECTIVO </t>
  </si>
  <si>
    <t>F 53452 ESTACION DE SERVICIO SAN FELIPE</t>
  </si>
  <si>
    <t>F 53399 ESTACION DE SERVICIO SAN FELIPE</t>
  </si>
  <si>
    <t>F 53769 CAMIONES Y AUTOBUSES PENINSULAR</t>
  </si>
  <si>
    <t>F 54750 SCHAFFIT MOISES FAISAL MONTALVO</t>
  </si>
  <si>
    <t>F 54012 SCHAFFIT MOISES FAISAL MONTALVO</t>
  </si>
  <si>
    <t>F 53472 JOSE MANUEL CORTAZAR LARA</t>
  </si>
  <si>
    <t>F 54755 54756 SERVITRANSPORTES DEL SURESTE</t>
  </si>
  <si>
    <t>F 53345 53699 RAMON EUDALDO CORTAZAR LARA</t>
  </si>
  <si>
    <t>F 53830 INGENIERIA INDUSTRIAL MAGE</t>
  </si>
  <si>
    <t xml:space="preserve">F 55060 PREFABRICADOS EDIFICACIONES Y SERVICIOS </t>
  </si>
  <si>
    <t>F 53652 JUAN PABLO CERVANTES SUASTE</t>
  </si>
  <si>
    <t xml:space="preserve">F 54754 EMPAQUES MAYAN </t>
  </si>
  <si>
    <t>F 54817 UNION DE APARCEROS CHAPAB</t>
  </si>
  <si>
    <t xml:space="preserve">F 54692 MRT IMPORTADORA DE MAQUINARIA </t>
  </si>
  <si>
    <t>F 54637 DANTE JUAREZ MARTINEZ</t>
  </si>
  <si>
    <t>F 54222 SC PETROQUIMICA</t>
  </si>
  <si>
    <t>F 54220 RODCOM</t>
  </si>
  <si>
    <t>F 54221 RODCOM</t>
  </si>
  <si>
    <t>F 54223 SC PETROQUIMICA</t>
  </si>
  <si>
    <t>F 54216 PETROQUIMICA DE LA PENINSULA</t>
  </si>
  <si>
    <t>F 54217 PETROQUIMICA DE LA PENINSULA</t>
  </si>
  <si>
    <t>F 54218 CR PETROQUIMICA DE YUCATAN</t>
  </si>
  <si>
    <t>F 54219 CR PETROQUIMICA DE YUCATAN</t>
  </si>
  <si>
    <t>F 54063 TIENDAS DE AUTOSERVICIO FERRETEROS DE LA PENINSULA</t>
  </si>
  <si>
    <t>F 54236 TIENDAS DE AUTOSERVICIO FERRETEROS DE LA PENINSULA</t>
  </si>
  <si>
    <t>F 54672 AGROCAÑA DEL TROPICO</t>
  </si>
  <si>
    <t>REFACCIONES PENINSULA</t>
  </si>
  <si>
    <t>F 53709 CANTERAS CREATIVAS</t>
  </si>
  <si>
    <t>F 53057 F 53381 53464 53382 54517 53533 54622 54616 54087 54507 54506 54511 54514 54513 54512 54556 53480 53416 54174 53905 54450 53538 53246 51829 53579 DEP EFECTIVO</t>
  </si>
  <si>
    <t>F 53552 SUPE</t>
  </si>
  <si>
    <t>F 53506 TALLERES ALIBAL</t>
  </si>
  <si>
    <t>F 53298 GORETTI DE JESUS PERERA CORREA</t>
  </si>
  <si>
    <t>F 53377 LUZ MARI SAURI SANSORES</t>
  </si>
  <si>
    <t xml:space="preserve">F 54757 SERVITRANSPORTES ERAGON </t>
  </si>
  <si>
    <t>F 54653 VICTOR MANUEL TURRIZA BLANQUETO</t>
  </si>
  <si>
    <t>F 54456 MIGUEL ANGEL KUK CETINA</t>
  </si>
  <si>
    <t>F 53935 ANGELICA MARTINEZ BRAMBILA</t>
  </si>
  <si>
    <t>F 53934 ANGELICA MARTINEZ BRAMBILA</t>
  </si>
  <si>
    <t>F 54684 FLORICELDA RIVERA GARCIA</t>
  </si>
  <si>
    <t>F 54664 GRUPO ANFIBIA LOGISTICA Y MANIOBRAS</t>
  </si>
  <si>
    <t>F 53650 53651 SERGIO BUSTAMANTE SANCHEZ</t>
  </si>
  <si>
    <t>F 54674 DISTRIBUIDORA DE REFACCIONES MOTORPAC</t>
  </si>
  <si>
    <t>F 54112 LAURA ALEJANDRA LOPEZ ARANDA</t>
  </si>
  <si>
    <t>F 54693 TECON CONCRETOS</t>
  </si>
  <si>
    <t>TRANSFER ENTRE BANCOS SANTANDER - BANREGIO</t>
  </si>
  <si>
    <t>TRANSFER ENTRE BANCOS SANTANDER - BANORTE</t>
  </si>
  <si>
    <t>F 53661 PODER FLUIDO</t>
  </si>
  <si>
    <t>F 53493 MEZCLAS Y EMULSIONES PROFESIONALES</t>
  </si>
  <si>
    <t>F 12219 12218 PROYECTOS INMOBILIARIOS DE LA PENINSULA</t>
  </si>
  <si>
    <t>F 53735 53708 53751 PRODUCTOS DE CONCRETO PENINSULARES</t>
  </si>
  <si>
    <t>F 223740 COM MEGASUR</t>
  </si>
  <si>
    <t>F 53631 53733 53736 CONCRETERA DEL SURESTE</t>
  </si>
  <si>
    <t>DISPERSION NOMINA QUINCENA 2</t>
  </si>
  <si>
    <t>F 54481 TRANSPORTES ESPECIALIZADOS BAU</t>
  </si>
  <si>
    <t>F 53556 REFACCIONES PENINSULA</t>
  </si>
  <si>
    <t>F 53756 PERFORACIONES PENINSULARES ESPECIALIZADAS</t>
  </si>
  <si>
    <t>F54599 54609 54623 DEP TERMINAL DE VENTA</t>
  </si>
  <si>
    <t>F 54201 SERVICOMBUSTIBLES UMAN</t>
  </si>
  <si>
    <t>F 54200 SERVICIO UMAN</t>
  </si>
  <si>
    <t>F 54197 SERVICIOS TAC</t>
  </si>
  <si>
    <t>F 54193 SERVICIOS TAC</t>
  </si>
  <si>
    <t>F 54228 ESTACION DE SERVICIO JACINTO CANEK</t>
  </si>
  <si>
    <t>DIPERSION NOMINA (ANTICIPO VIATICOS ELEAZAR UC NAH)</t>
  </si>
  <si>
    <t>F 54195 SERVICIO DEL FRENTE UNICO DE TRABAJADORES DEL VOLANTE DEL ESTAO DE YUCATAN</t>
  </si>
  <si>
    <t>DISPERSION NOMINA (ANTICIPO VIATICOS EDUARDO MARTIN)</t>
  </si>
  <si>
    <t>F 54229 ESTACION DE SERVICIO JACINTO CANEK</t>
  </si>
  <si>
    <t>F 223005 COM MEGASUR</t>
  </si>
  <si>
    <t xml:space="preserve">F 54190 ESTACION DE SERVICIO SAN FERNANDO </t>
  </si>
  <si>
    <t>PAGO DE IMPUESTOS FEDERALES OCT 23</t>
  </si>
  <si>
    <t>F 54199 SERVICIO GLORIETA SN FERNANDO</t>
  </si>
  <si>
    <t>F 54194 ESTACION DE SERVICIO PERIFERICO SUR</t>
  </si>
  <si>
    <t>DISPERSION NOMINA (PRESTAMO ALBERTO VAZQUEZ)</t>
  </si>
  <si>
    <t>F 54196 ESTACION DE SERVICIO JUAN PABLO</t>
  </si>
  <si>
    <t>F 54192 SERVICOMBUSTIBLES DEL CARIBE</t>
  </si>
  <si>
    <t>F 54191 SERVICOMBUSTIBLES LOS REYES</t>
  </si>
  <si>
    <t>F 54198 ESTACION DE SERVICIO SAN IDELFONSO</t>
  </si>
  <si>
    <t>DEV DEL CHEQ DEL CLIENTE JORGE ALBERTO TINAL DZIB</t>
  </si>
  <si>
    <t xml:space="preserve">F 54470 54638 INGENIERIA INDUSTRIAL MAGE </t>
  </si>
  <si>
    <t>F 53605 GUSTAVO LOPEZ ARCE SOROA</t>
  </si>
  <si>
    <t>F 53790 ARMANDO ANTONIO CONSTANTINO PINEDA</t>
  </si>
  <si>
    <t>F 54628 GACOMX DESARROLLADORES DEL SURESTE</t>
  </si>
  <si>
    <t xml:space="preserve">F 53412 REYES BALTAZAR AZCORRA </t>
  </si>
  <si>
    <t>DISPERSION NOMINA (ANTICIPO VIATICOS ELEAZAR UC)</t>
  </si>
  <si>
    <t xml:space="preserve">F 54175 54487 54451 5409154561 54562 53998 53988 54421 54420 DEP EFECTIVO </t>
  </si>
  <si>
    <t>PRESTAMO SOCIO (RAFAEL CANTO VAZQUEZ)</t>
  </si>
  <si>
    <t>F 53444 53473 53474 DISTRIBUIDORA GARABANA DE COMBUSTIBLES Y LUBRICANTES</t>
  </si>
  <si>
    <t xml:space="preserve">RADIOMOVIL DIPASA PLANES TELCEL OCT </t>
  </si>
  <si>
    <t>F 54631 GRUPO AGROPECUARIO GUARANI</t>
  </si>
  <si>
    <t xml:space="preserve">F 53509 ROSENDO DE JESUS CEBALLOS CHAN </t>
  </si>
  <si>
    <t>F 54592 ILIANA ECHAZARRETA VALENCIA</t>
  </si>
  <si>
    <t>F 222371 COM MEGASUR</t>
  </si>
  <si>
    <t>F 54901 SERVICIO SN JOSE KUCHE</t>
  </si>
  <si>
    <t>DISPERSION NOMINA (ANT VIAT JAELY CABALLERO)</t>
  </si>
  <si>
    <t>F 53397 53398 CORPORATIVO GL CD INDUSTRIAL</t>
  </si>
  <si>
    <t>DEV DEL CHEQ DEL CLIENTE ARTURO PEREZ GONZALEZ</t>
  </si>
  <si>
    <t>F 53653 53654 53656 ARMANDO AGUIRRE BARRADAS</t>
  </si>
  <si>
    <t>F 54584 54585 54586 MIGUEL ANGEL SANTIAGO MUÑOZ</t>
  </si>
  <si>
    <t>F 53233 CAAMAL JIMENEZ CHRISTIAN GREGORIO</t>
  </si>
  <si>
    <t>F 53545 MIGUEL ANGEL KUK CETINA</t>
  </si>
  <si>
    <t>F 53603 MIGUEL ANGEL KUK CETINA</t>
  </si>
  <si>
    <t>F 53541 MIGUEL ANGEL KUK CETINA</t>
  </si>
  <si>
    <t>F 53540 WALL WEILER JACOBO</t>
  </si>
  <si>
    <t xml:space="preserve">F 54764 NIGER IRAN COUOH CANCHE </t>
  </si>
  <si>
    <t>F 51850 MATERIALES Y PREFABRICADOS DE ORIENTE</t>
  </si>
  <si>
    <t>F 53572 JASPER AROGNO JUAREZ ARAUJO</t>
  </si>
  <si>
    <t>F 53732 53879 53944 53945 MAQUINARIA Y SERVICIOS PROFESIONES</t>
  </si>
  <si>
    <t>F 54553 RODRIGO PAYAN FRIAS</t>
  </si>
  <si>
    <t xml:space="preserve">F 111004974817 SI VALE MEXICO </t>
  </si>
  <si>
    <t>F 52222 GRUPO YUGA</t>
  </si>
  <si>
    <t>F 53247 53246 54448 54449 54022 53409 54039 54468 54024 53925 53606 52935 53824 53213 53219 54130 DEP EFECTIVO</t>
  </si>
  <si>
    <t>F 54490 PERFORACIONES CAMINOS Y MAQUINARIA DEL SURESTE</t>
  </si>
  <si>
    <t>PAGO FINBE</t>
  </si>
  <si>
    <t>F 54010 FERROTLAPALERIA EL MULIX</t>
  </si>
  <si>
    <t>F 54515 54516 CORNELIUS UNGER REIMER</t>
  </si>
  <si>
    <t>F 54554 GRUPO CONVERTIDORA DE PAPEL</t>
  </si>
  <si>
    <t>F 53490 RUBEN ALBERTO CARDEÑA VILLANUEVA</t>
  </si>
  <si>
    <t>DISPERSION NOMINA (ANT VIAT ELEAZAR UC Y MIGUEL ORTIZ)</t>
  </si>
  <si>
    <t>F 53221 MAYARLIN PABLO PABLO</t>
  </si>
  <si>
    <t xml:space="preserve">MEXCICANAD E LUBRICANTES </t>
  </si>
  <si>
    <t xml:space="preserve">F 53211 53212 ANGEL ALEXIS LARA MENA </t>
  </si>
  <si>
    <t>F 53128 JR ENVASES Y PLASTICOS DEL SURESTE</t>
  </si>
  <si>
    <t>F 12383 PROYECTOS INMOBILIARIOS DE LA PENINSULA</t>
  </si>
  <si>
    <t>F 53553 DESARROLLADORA DE INFRAESTRUCTURA PUERTO ESCONDIDO</t>
  </si>
  <si>
    <t xml:space="preserve">F 221715 COM MEGASUR </t>
  </si>
  <si>
    <t>F 53532 53536 IMPORTACIONES FERVORSA</t>
  </si>
  <si>
    <t>F 52938 T A 2000</t>
  </si>
  <si>
    <t>F 53561 53562 53563 53688 53698 53712 53744 53778 SERGIO BALDERAS OSORIO</t>
  </si>
  <si>
    <t xml:space="preserve">F E5907 ROSA MARIA GOMEZ CHAVEZ </t>
  </si>
  <si>
    <t>F 53601 53602 53657 ANGELICA MARTINEZ BRAMBILA</t>
  </si>
  <si>
    <t>SUA SIPARE F 385454</t>
  </si>
  <si>
    <t>F 53481 REYES CONCEPCION KEB HEREDIA</t>
  </si>
  <si>
    <t>DISPERSION NOMINA (ANT VIAT EDUARDO MARTIN)</t>
  </si>
  <si>
    <t>F 53519 MAYOREO CERAMICO DE LA PENINSULA</t>
  </si>
  <si>
    <t>F 54454 54467DEP TERMINAL DE VENTA</t>
  </si>
  <si>
    <t>F 53515 GAMAQ RENTA MAQUINARIA</t>
  </si>
  <si>
    <t>DISPERSION NOMINA (PRESTAMO JULIO FLORES)</t>
  </si>
  <si>
    <t>F 53296 WILMER DOMINGO AVILES PRECIAT</t>
  </si>
  <si>
    <t>F 53166 53249 53250 DISTRIBUIDORA GARABANA DE COMBUSTIBLES Y LUBRICANTES</t>
  </si>
  <si>
    <t xml:space="preserve">F 53548 RRRRG CONSTRUCTORA </t>
  </si>
  <si>
    <t>DISPERSION NOMINA (ANT VIAT JOSE LOPEZ)</t>
  </si>
  <si>
    <t>F 54389 54390 54443 54295 54428 52387 53408 53415 53177 DEP EFECTIVO</t>
  </si>
  <si>
    <t>F 51962 ESTACIONES DE SERVICIO DEL MAYAB</t>
  </si>
  <si>
    <t>F 51963 52858 ESTACIOENS DE SERVICIO DEL MAYAB</t>
  </si>
  <si>
    <t>F 51965 ESTACIONES DE SERVICIO DEL MAYAB</t>
  </si>
  <si>
    <t>F 53692 ESTACIONES DE SERVICIO DEL MAYAB</t>
  </si>
  <si>
    <t>F 51959 NIDIA DEL ROSARIO DE FATIMA LUGO RICALDE</t>
  </si>
  <si>
    <t>F 51758 SERVICIO CARIBE EXPRESO</t>
  </si>
  <si>
    <t>F 51960ESTACIONES DE SERVICIO DEL MAYAB</t>
  </si>
  <si>
    <t>F 50903 51957 NIDIA DEL ROSARIO DE FATIMA LUGO RICALDE</t>
  </si>
  <si>
    <t>DISPERSION NOMINA (ANT VIAT ELEAZAR UC NAH)</t>
  </si>
  <si>
    <t>F 52167 COMBUSTIBLES PAGOMAJO</t>
  </si>
  <si>
    <t>F 50906 51952 DAVID JOSE XACUR LUGO</t>
  </si>
  <si>
    <t>F 221085 COM MEGASUR</t>
  </si>
  <si>
    <t>F 50905 51953 NIDIA DEL ROSARIO DE FATIMA LUGO RICALDE</t>
  </si>
  <si>
    <t>F 51964 52855 ESTACIONES DE SERVICIO DEL MAYAB</t>
  </si>
  <si>
    <t>F 51961 ESTACIONES DE SERVICIO DEL MAYAB</t>
  </si>
  <si>
    <t>F 50895 51967 ESTACIONES DE SERVICIO DEL MAYAB</t>
  </si>
  <si>
    <t>F 52859 ESTACIONES DE SERVICIO DEL MAYAB</t>
  </si>
  <si>
    <t>F 53633 53634 53704 53706 53731 MAQUINARIA Y SERVICIOS PROFESIONALES</t>
  </si>
  <si>
    <t>F 52082 52083 JOSE ROBERTO MACARI MOLINA</t>
  </si>
  <si>
    <t>F 53522 MIGUEL ANGEL KUK CETINA</t>
  </si>
  <si>
    <t>F 53520 MIGUEL ANGEL KUK CETINA</t>
  </si>
  <si>
    <t>F 54209 AURORA CECILIA LOPEZ VARGUEZ</t>
  </si>
  <si>
    <t>F 52463 DYSI VIRGINIA CANCHE RUIZ</t>
  </si>
  <si>
    <t>F 54434 MAXIMILIANO DE LA ROSA</t>
  </si>
  <si>
    <t>F 53518 DESARROLLOS INMOBILIARIOS BARCAM</t>
  </si>
  <si>
    <t xml:space="preserve">F 216 STEPHANY ARACELLY MALDONADO DIAZ </t>
  </si>
  <si>
    <t>NOVIEMBRE 2023</t>
  </si>
  <si>
    <t>F.16314 - ARMANDO SILVESTRE LEMUS FERNANDEZ</t>
  </si>
  <si>
    <t>F.16306 - ROSA ISELA ZACARIAS CHAN</t>
  </si>
  <si>
    <t>F.16329 - AG E IRRIGACION</t>
  </si>
  <si>
    <t>F.16372,16373 - MULTISERVICIOS CALAKMUL</t>
  </si>
  <si>
    <t>F.16081,16242,16316,15896,16107,16243,16049,16109 - EFECTIVO</t>
  </si>
  <si>
    <t>F.16177 - AGROSERVICIOS LA TRINIDAD</t>
  </si>
  <si>
    <t xml:space="preserve">F.16365 - GRACIELA CANUL CHAN </t>
  </si>
  <si>
    <t xml:space="preserve">F.16055 - PETER KLASSEN HAMM </t>
  </si>
  <si>
    <t xml:space="preserve">F.15913 - DAVID BANMAN WALL </t>
  </si>
  <si>
    <t>F.15871 - EL VALLE TEMPORAL</t>
  </si>
  <si>
    <t>F.16068 - JUVENTINO GARCIA JIMENEZ</t>
  </si>
  <si>
    <t>F.16150 - SALAZAR HERNANDEZ ANASTACIO</t>
  </si>
  <si>
    <t>F.16121,16122 - GRUPO PATA DE JAGUAR DE CALAKMUL</t>
  </si>
  <si>
    <t>F.16363 - KENDY BENJAMIN</t>
  </si>
  <si>
    <t xml:space="preserve">F.15873 - AHMED JOSE BURAD MENDEZ </t>
  </si>
  <si>
    <t xml:space="preserve">F.16336 - RAFAEL RAMIREZ ROSADO </t>
  </si>
  <si>
    <t>F.16065 - MAYRA ESTHER DE LA CRUZ REYES</t>
  </si>
  <si>
    <t>F.16353 - MANUEL CENTENO GONZALEZ</t>
  </si>
  <si>
    <t>F.16364 - INNOVACION DESARROLLO ELECTRICO ARQUITECTONICO Y LINEAS</t>
  </si>
  <si>
    <t>F.16357,15358 - GRUPO DE ESPECIALISTAS TERRACEROS</t>
  </si>
  <si>
    <t>SERVICIO DE VALIDACION DE CUENTA 5202147</t>
  </si>
  <si>
    <t xml:space="preserve">F.16108 - HIELO SAN BARTOLO </t>
  </si>
  <si>
    <t>F.16180 - ADDA MARIA DZIB DZUL</t>
  </si>
  <si>
    <t>F.16079,16078,16334 - EL VALLE TEMPORAL</t>
  </si>
  <si>
    <t>F.15997,16087,16053,16333,16338,16337 - EFECTIVO</t>
  </si>
  <si>
    <t>F.16354 - LUBRILLANTAS DE CAMPECHE</t>
  </si>
  <si>
    <t>F.16136 - DICONSA</t>
  </si>
  <si>
    <t>F.53941 - LUBRICANTES COSTA MAYA</t>
  </si>
  <si>
    <t>F.15936,15938,15947,15955,15956,15980,15981,15982,16013,16014,16015,16016,16017,16018,16020,16022,16023,16024,16040,16041,16047,16045,16099,53645,53947,53949,54205 - E.S.G.E.S.</t>
  </si>
  <si>
    <t>F.15885 - EDGAR GABRIEL FLORES GUTIERREZ</t>
  </si>
  <si>
    <t>F.16208 - ARMANDO SILVESTRE LEMUS FERNANDEZ</t>
  </si>
  <si>
    <t>F.16205 - ARMANDO SILVESTRE LEMUS FERNANDEZ</t>
  </si>
  <si>
    <t>F.16253,16300,16171 - AGROSERVICIOS LA TRINIDAD</t>
  </si>
  <si>
    <t xml:space="preserve">F.16331 - MARTHA ALICIA HERRERA MENDEZ </t>
  </si>
  <si>
    <t xml:space="preserve">F.16218 - MIGUEL ANGEL CHABLE KANTUN </t>
  </si>
  <si>
    <t>F.15995 - PRODUCTORES DE LOS CHENES</t>
  </si>
  <si>
    <t xml:space="preserve">F.16174 - ABRAM BUECKERT NEUDORF </t>
  </si>
  <si>
    <t>F.16095,16096 - JACOB TUZ LOPEZ</t>
  </si>
  <si>
    <t>F.16343 - ALEJANDRO CAJUN BOLIVAR</t>
  </si>
  <si>
    <t xml:space="preserve">F.16332 - EDWIN ALBERTO GODOY GARCIA </t>
  </si>
  <si>
    <t>F.15944,15943 - FRANCISCO ELIAS ROMELLON HERRERA</t>
  </si>
  <si>
    <t>F.16049,15844,16242,16063,15771,15926,16210,15896,16146,16147,16068,16241 - EFECTIVO</t>
  </si>
  <si>
    <t>F.16126,16127 - AG E IRRIGACION</t>
  </si>
  <si>
    <t>F.16097 - ARACELY SARAI PINTO VARGAS</t>
  </si>
  <si>
    <t>F.16064 - EFRAIN JESUS RAMIREZ ROSADO</t>
  </si>
  <si>
    <t>F.16323 - AGROINSUMOS DEL VALLE NUEVO</t>
  </si>
  <si>
    <t>F.15888,15889,15890 - RUTH VANESSA GOMEZ HERNANDEZ</t>
  </si>
  <si>
    <t>F.16207 - ARMANDO SILVESTRE LEMUS FERNANDEZ</t>
  </si>
  <si>
    <t>F.16090,16089 - NICOLAS ANTONIO POOL POOT</t>
  </si>
  <si>
    <t>F.16203 - LIMBERTH CHUN CRUZ</t>
  </si>
  <si>
    <t>F.16067 - LOPEZ MARTINEZ MARIA ALEJANDRA</t>
  </si>
  <si>
    <t>F.16312 - URBANIZACIONES Y DESARROLLOS CARRETEROS</t>
  </si>
  <si>
    <t>F. 53828,53836 - MAXIMO SILVA BOJORQUEZ</t>
  </si>
  <si>
    <t>F.16244 - GRUPO GASOLINERO ESTOL</t>
  </si>
  <si>
    <t>F.16066 - AMANTINA UC PAREDES</t>
  </si>
  <si>
    <t>F.16077 - CERVANTES PRIETO CESAR FERNANDO</t>
  </si>
  <si>
    <t>F.16033 - YECENIA LEDER BARAHONA</t>
  </si>
  <si>
    <t xml:space="preserve">F.16302 - INNOVACION DESARROLLO ELECTRICO ARQUITECTONICO Y LINEAS </t>
  </si>
  <si>
    <t>F.15929 - COMBUSTIBLES LUGO</t>
  </si>
  <si>
    <t>F.16009,16010,16046 - ADMINISTRACION DE ESTACIONES DEL SURESTE</t>
  </si>
  <si>
    <t>F.53646 - SERVICIOS PERIFERICOS SELNAV</t>
  </si>
  <si>
    <t>F.15933,15952,15953,15957,15976,15977,15983,15984,15988,16004,16005,16006,16007,16008,16011,16029,16036,16042,16048,16044 - E.S.G.E.S.</t>
  </si>
  <si>
    <t>F.16308 - LUBRILLANTAS DE CAMPECHE</t>
  </si>
  <si>
    <t>F.15968,16203 - LIMBERTH CHUN CRUZ</t>
  </si>
  <si>
    <t>F.16083 - AG E IRRIGACION</t>
  </si>
  <si>
    <t xml:space="preserve">F.16326 - CONSTRUCTORA GORDILLO </t>
  </si>
  <si>
    <t>F.16355 , 16356 - GRUPO DE ESPECIALISTAS DE TERRACEROS</t>
  </si>
  <si>
    <t xml:space="preserve">F.16053,16054 - MARIA DEL CARMEN MAY CHI </t>
  </si>
  <si>
    <t xml:space="preserve">F.15974 - PRODUCTORES DE LOS CHENES </t>
  </si>
  <si>
    <t xml:space="preserve">F.16087 - JOSE ANTONIO ESTRELLA CHUC </t>
  </si>
  <si>
    <t>F.16062,16063,16241,15844,16049,16146,15876,15966,16052,15901,16068 - EFECTIVO</t>
  </si>
  <si>
    <t>F.16151 - ARMANDO SILVESTRE LEMUS FERNANDEZ</t>
  </si>
  <si>
    <t>F.16156,16176 - AGROSERVICIOS LA TRINIDAD</t>
  </si>
  <si>
    <t xml:space="preserve">F.15999 - GUADALUPE FERNANDO URIBE SIERRA </t>
  </si>
  <si>
    <t xml:space="preserve">F.15997 - MARIA DEL ROSARIO CAHUN CEN </t>
  </si>
  <si>
    <t>F.16074,15975,15974 - PRODUCTORES DE LOS CHENES</t>
  </si>
  <si>
    <t>F.16260,16257 - EFECTIVO</t>
  </si>
  <si>
    <t>F.16382 - MANUEL CENTENO GONZALEZ</t>
  </si>
  <si>
    <t>F.15969 - GRUPO PATA DE JAGUAR DE CALAKMUL</t>
  </si>
  <si>
    <t>F.16285,16286 - MONICA PATRICIA CEBALLOS ALEJANDRE</t>
  </si>
  <si>
    <t>F.15992,15993 - ADMINISTRACION DE ESTACIONES DEL SURESTE</t>
  </si>
  <si>
    <t>F.15905,15928,15930,15932,15935,15937,15949,15950,15951,15954,15958,15978,15979,15989,15990,15991 - E.S.G.E.S.</t>
  </si>
  <si>
    <t>F. PAGO DIRAC - MEXICANA DE LUBRICANTES</t>
  </si>
  <si>
    <t>F.16263 - LUBRILLANTAS DE CAMPECHE</t>
  </si>
  <si>
    <t>F. TENTA NOV. 23 - SALVADOR OROZCO TAPIA</t>
  </si>
  <si>
    <t>F.15713 - AHMED JOSE BURAD MENDEZ</t>
  </si>
  <si>
    <t>F.247928,744856 - TBC DE MEXICO S.A. DE C.V.</t>
  </si>
  <si>
    <t>F.16003,16092 - ARACELY SARAI PINTO VARGAS</t>
  </si>
  <si>
    <t>F.15034 - PEON DE REGIL VEGA Y ASOCIADOS</t>
  </si>
  <si>
    <t>F.4636,4658,4730 - LLANTRAC SAPI DE C.V.</t>
  </si>
  <si>
    <t xml:space="preserve">F.16135 - JUAN PABLO FLORES SULUB </t>
  </si>
  <si>
    <t>F. 0002815199 - AGENCIAS MERCANTILES S.A. DE C.V.</t>
  </si>
  <si>
    <t xml:space="preserve">F.16155 - MIGUEL ANGEL CHABLE KANTUN </t>
  </si>
  <si>
    <t>F.33783,33788 - ACUMULADORES OMEGA S.A. DE C.V.</t>
  </si>
  <si>
    <t>F.16076 - CERVANTES PRIETO CESAR FERNANDO</t>
  </si>
  <si>
    <t>F.16002,16081,16035,16063,15886,15887,15888,15797,15882,15961,15967,16105,15927 - EFECTIVO</t>
  </si>
  <si>
    <t>I.V.A.</t>
  </si>
  <si>
    <t xml:space="preserve">F.16080 - LUIS HERNANDEZ ORTIZ </t>
  </si>
  <si>
    <t>COMISION ORDEN DE PAGO RECIBIDA</t>
  </si>
  <si>
    <t xml:space="preserve">F.15912,15974 - PRODUCTORES DE LOS CHENES </t>
  </si>
  <si>
    <t>F. PAGO DIRAC - PROD Y SERV ZORSE D DE R.L.</t>
  </si>
  <si>
    <t>F.FAC VRS - MEXICANA DE LUBRICANTES</t>
  </si>
  <si>
    <t>F. PRESTAMO - TRANSP ENERGETICOS DIRAC</t>
  </si>
  <si>
    <t>F.16172,16170,16169 - EFECTIVO</t>
  </si>
  <si>
    <t>F.15972 - LAS PALMAS DE HOPELCHEN</t>
  </si>
  <si>
    <t>F.16209 - DERIVADOS DE MADERAS TROPICALES ALMORE</t>
  </si>
  <si>
    <t>F.15971 - NILVIA MAY CANCHE</t>
  </si>
  <si>
    <t>F. PAGO DIRAC - GKC FACILITY S.A. DE C.V.</t>
  </si>
  <si>
    <t xml:space="preserve">F.16182 - MIGUEL ANGEL CHABLE KANTUN </t>
  </si>
  <si>
    <t>F. PAGO DIRAC - GRUPO TRES PENINSULARES S.A. DE C.V.</t>
  </si>
  <si>
    <t>F. FA A276 - ARELY SUSANA AGUIRRE GARMA</t>
  </si>
  <si>
    <t xml:space="preserve">F.15712 - DOROTEO ORLANDO BARRADAS FLORES </t>
  </si>
  <si>
    <t>F.15962 - EFRAIN JESUS ROSADP RAMIREZ</t>
  </si>
  <si>
    <t>F.15920,15921 - ARACELY SARAI PINTO VARGAS</t>
  </si>
  <si>
    <t>F. PAGO DIRAC - TECNOLLANTAS S.A. DE C.V.</t>
  </si>
  <si>
    <t xml:space="preserve">F.16173 - ISAACK BUECKERT GUENTHER </t>
  </si>
  <si>
    <t>F.15828,15969 - GRUPO PATA DE JAGUAR DE CALAKMUL</t>
  </si>
  <si>
    <t>F. PAGO DIRAC - KARELY NOEMI MAGDONEL CUEVAS</t>
  </si>
  <si>
    <t>F.53067 - SERVICIO PERIFERICO SELNAV</t>
  </si>
  <si>
    <t>F. PAGO DIRAC - EDGAR IGNACIO POOT MAYOR</t>
  </si>
  <si>
    <t>F.16284 - CONSTRUCTORA GORDILLO</t>
  </si>
  <si>
    <t>F.52708 - LUBRICANTES COSTA MAYA</t>
  </si>
  <si>
    <t>F. PREF 70422 - AUTOMAYA S.A. DE C.V.</t>
  </si>
  <si>
    <t>F.15931 - ADMINISTRACION DE ESTACIONES DEL SURESTE</t>
  </si>
  <si>
    <t>F.15728,15741,15777,15779,15802,15803,15804,15807,15808,15809,15810,15813,15815,15816,15846,15847,15850,15851,15852,15853,15854,15860,15861,15867,15906,15934,15951 - E.S.G.E.S.</t>
  </si>
  <si>
    <t>F.15994 - CERVANTES PRIETO CESAR FERNANDO</t>
  </si>
  <si>
    <t>F.15863 - HIELO SAN BARTOLO</t>
  </si>
  <si>
    <t>F.15884,16035,16062,15961,15882,15886,15663,15825,16070,16030,16031 - EFECTIVO</t>
  </si>
  <si>
    <t>F. DMO 185695 - DISTRIBUIDORA MAY DE OFICINA</t>
  </si>
  <si>
    <t>F. 747 - LUIS VELA</t>
  </si>
  <si>
    <t xml:space="preserve">F.16142 - ABRAM BUECKERT NEUDORF </t>
  </si>
  <si>
    <t>F.16157 - MANUEL CENTENO GONZALEZ</t>
  </si>
  <si>
    <t xml:space="preserve">F. PAGO DIRAC - SECRETARIA DE ADMINISTRACION Y FINANZAS </t>
  </si>
  <si>
    <t>F.15911,15916 - LAS PALMAS HOPELCHEN</t>
  </si>
  <si>
    <t>PAGO DIRAC - AUTOTAB S.A. DE C.V.</t>
  </si>
  <si>
    <t>F.16028 - ADDA MARIA DZIB DZUL</t>
  </si>
  <si>
    <t>F.16027 - ADDA MARIA DZIB DZUL</t>
  </si>
  <si>
    <t>PAGO AUTO TARJETA DE CRÉDITO NOVIEMBRE 2023</t>
  </si>
  <si>
    <t>PAGO RBB SIMPLE PM NEG 1, CRÉDITO 85253247</t>
  </si>
  <si>
    <t xml:space="preserve"> NOVIEMBRE 2023</t>
  </si>
  <si>
    <t>GASTOS EN EFECTIVO NOV 2023</t>
  </si>
  <si>
    <t>INSUMOS OFICINA VENTAS Y ADMINISTRACION</t>
  </si>
  <si>
    <t>CAMBIO DE LLANTAS ROGER VAZQUEZ</t>
  </si>
  <si>
    <t>MULTA SAMUEL CHETUMAL</t>
  </si>
  <si>
    <t>GAS SANDERO</t>
  </si>
  <si>
    <t>LAVADO DE AUTO RAFA</t>
  </si>
  <si>
    <t>HERRAMIENTA PARA BOMBA DE ACEITE</t>
  </si>
  <si>
    <t>ENVIO DE MUESTRAS INDUSTRIA</t>
  </si>
  <si>
    <t>CAMBIO, ALINEACION, BALANCEO NP 300 REPARTO</t>
  </si>
  <si>
    <t>GERMAN GARNICA</t>
  </si>
  <si>
    <t>PAGO AMEX RAFA CANTO</t>
  </si>
  <si>
    <t>NOM 15 NOM 23 JESUS LANDA</t>
  </si>
  <si>
    <t>SUPER OFICINA</t>
  </si>
  <si>
    <t>PRESTAMO EFECTIVO</t>
  </si>
  <si>
    <t xml:space="preserve">REPARACION RAMPA </t>
  </si>
  <si>
    <t>PLAN TELECEL RAFA</t>
  </si>
  <si>
    <t>SERVICIO CAMION</t>
  </si>
  <si>
    <t>RENTA DE CANCHAS</t>
  </si>
  <si>
    <t>PRESTAMO RAFA</t>
  </si>
  <si>
    <t>AGUAS Y REFRESCOS PARTIDO</t>
  </si>
  <si>
    <t>PASTEL MIGUEL</t>
  </si>
  <si>
    <t>DECORACION OFICINA</t>
  </si>
  <si>
    <t>BONO MDL INDUSTRIAL ROBERTO ARANDA</t>
  </si>
  <si>
    <t>BONO MDL IND RICHARD SANCHEZ</t>
  </si>
  <si>
    <t>BONO MDL IND ISRAEL ARELLANO</t>
  </si>
  <si>
    <t>NOM 30 NOV 23 + BONO OCT JESUS LANDA</t>
  </si>
  <si>
    <t>Del 01 al 30 noviembre de 2023</t>
  </si>
  <si>
    <t>NC - 0641322</t>
  </si>
  <si>
    <t>NC - 0641368</t>
  </si>
  <si>
    <t>NC - 0641256</t>
  </si>
  <si>
    <t>NC - 0641257</t>
  </si>
  <si>
    <t>NC - 0640905</t>
  </si>
  <si>
    <t>NC - 0640666</t>
  </si>
  <si>
    <t>NC - 0640637</t>
  </si>
  <si>
    <t>NC - 0640357</t>
  </si>
  <si>
    <t>NC - 0640072</t>
  </si>
  <si>
    <t>NC - 0640071</t>
  </si>
  <si>
    <t>NC - 0640073</t>
  </si>
  <si>
    <t>NC - 0640074</t>
  </si>
  <si>
    <t>NC - 0639862</t>
  </si>
  <si>
    <t>NC - 0639817</t>
  </si>
  <si>
    <t>NC - 0639818</t>
  </si>
  <si>
    <t>NC - 0639577</t>
  </si>
  <si>
    <t>NC - 0639473</t>
  </si>
  <si>
    <t>NC - 0639474</t>
  </si>
  <si>
    <t>NC - 0638689</t>
  </si>
  <si>
    <t>NC - 0638690</t>
  </si>
  <si>
    <t>NC - 0638518</t>
  </si>
  <si>
    <t>NC - 0638186</t>
  </si>
  <si>
    <t>NC - 0637470</t>
  </si>
  <si>
    <t>NC - 0637461</t>
  </si>
  <si>
    <t>NC - 0636862</t>
  </si>
  <si>
    <t>NC - 0636598</t>
  </si>
  <si>
    <t>NC - 0636479</t>
  </si>
  <si>
    <t>Volumen incremental al objetivo para incentivo a la venta resultado Noviembre de 2023</t>
  </si>
  <si>
    <t>Porteo cliente cedic Cancún Nov 23</t>
  </si>
  <si>
    <t>5 dias Akron Octubre 2023 campeche</t>
  </si>
  <si>
    <t>Dev 14790. F-101126989 campeche</t>
  </si>
  <si>
    <t>5 dias Akron Octubre 2023 merida</t>
  </si>
  <si>
    <t>Dev 14772. 2 pzas. Contenedores campeche</t>
  </si>
  <si>
    <t>Plataforma Octubre 23 Detalle CMP DET-2023-20444</t>
  </si>
  <si>
    <t>Dev 14772. F-1011212578 campeche</t>
  </si>
  <si>
    <t>Plataforma Octubre 23 Industria CMP IND-2023-16980</t>
  </si>
  <si>
    <t>Plataforma Octubre 23 Detalle Mérida YUC</t>
  </si>
  <si>
    <t>Plataforma Octubre 23 Industria Mérida YUC</t>
  </si>
  <si>
    <t>Porteo cliente Cedis Cancún Nov.23</t>
  </si>
  <si>
    <t>Porteo cliente cedis Cancún Nov. 23</t>
  </si>
  <si>
    <t>Dev 14771. 9 pzas. Contenedor merida</t>
  </si>
  <si>
    <t>Dev 14741. 8 pzas. Contenedor merida</t>
  </si>
  <si>
    <t>Dev de la F-1011262195. Faltante de origen por 1 caja campeche</t>
  </si>
  <si>
    <t>Volumen incremental al objetivo, incentivo a vendedor resultado Octubre de 2023</t>
  </si>
  <si>
    <t>dev Porteo cliente Cedis Cancún Nov.23</t>
  </si>
  <si>
    <t>dev Porteo cliente cedis Cancún Nov. 23</t>
  </si>
  <si>
    <t>dev Porteo cliente cedic Cancún Nov 23.</t>
  </si>
  <si>
    <t>comisioón por manejo de nomina (5%)</t>
  </si>
  <si>
    <t>CONCILIACION BANREGIO</t>
  </si>
  <si>
    <t>TRA 251984220076001 - PAGO DE INTERES DE CRÉDITO</t>
  </si>
  <si>
    <t xml:space="preserve">F.16178 - JACOB NEUDORF FRIESEN </t>
  </si>
  <si>
    <t>TRA 9157146 - COMISION POR VENTAS</t>
  </si>
  <si>
    <t xml:space="preserve">F.16309 - LAUREANO JESUS CEBALLOS FUENTES </t>
  </si>
  <si>
    <t>TA 9157146 - I.V.A. POR COMISION DE VENTAS</t>
  </si>
  <si>
    <t xml:space="preserve">F.16359 - NAVIERA Y PESQUERA EL MORRO </t>
  </si>
  <si>
    <t>SEGURO DE VIDA PYME</t>
  </si>
  <si>
    <t>TRA 9157146 - I.V.A. POR COMISION DE VENTAS</t>
  </si>
  <si>
    <t>TRA 9157146 - -COMISION POR VENTAS</t>
  </si>
  <si>
    <t>TRA 9157146 - -I.V.A. POR COMISION DE VENTAS</t>
  </si>
  <si>
    <t>TRA 9157146 - CUOTA MENSUAL POR TPV CELULAR</t>
  </si>
  <si>
    <t>TRA 9157146 9157146  - IVA COMISION POR BAJA FACTURACION</t>
  </si>
  <si>
    <t>TRA 9157146 - COMISION POR BAJA FACTURACION</t>
  </si>
  <si>
    <t>TRA- COMISION POR ADMINISTRACIÓN O MANEJO DE CUENTA</t>
  </si>
  <si>
    <t>TRA - IVA COMISIÓN POR ADMINISTRACIÓN O MANEJO DE CUENTA</t>
  </si>
  <si>
    <t>MIGUEL</t>
  </si>
  <si>
    <t>ANTONIO</t>
  </si>
  <si>
    <t>IMSS</t>
  </si>
  <si>
    <t>F. PREPAGO DIRAC DIC 23 - E.S.G.E.S. S.A. DE C.V.</t>
  </si>
  <si>
    <t>GASTOS EN EFECTIVO DIC 2023</t>
  </si>
  <si>
    <t>ANTICIPO COMIDA POSADA</t>
  </si>
  <si>
    <t>LAMPARAS PARA EL ALMACEN</t>
  </si>
  <si>
    <t>LICENCIA DE MANEJO GABRIEL PECH</t>
  </si>
  <si>
    <t>GABRIEL PECH</t>
  </si>
  <si>
    <t>PASTEL MIGUEL ORTIZ</t>
  </si>
  <si>
    <t>ENVOLTURAS DE REGALO</t>
  </si>
  <si>
    <t>CIGARROS RAFA</t>
  </si>
  <si>
    <t>EFECTIVO ARTURO DAJER (TEMOZON)</t>
  </si>
  <si>
    <t>EFECTIVO RAFA CANTO</t>
  </si>
  <si>
    <t>AGUINALDO - LIMPIEZA OFICINA</t>
  </si>
  <si>
    <t>CINCHOS DE PLASTICO (ROGER)</t>
  </si>
  <si>
    <t>AGUINALDO PROPORCIONAL JESUS LANDA</t>
  </si>
  <si>
    <t>MOFLE MOTO DILIGENCIERO</t>
  </si>
  <si>
    <t>SALDO COMIDA POSADA</t>
  </si>
  <si>
    <t>INSUMOS PARA POSADA</t>
  </si>
  <si>
    <t>SILLAS Y MESAS POSADA</t>
  </si>
  <si>
    <t>NOMINA 15 DIC 23 JESUS LANDA</t>
  </si>
  <si>
    <t>PERMISO DESCARGAR CHETUMAL</t>
  </si>
  <si>
    <t>GAS MONTACARGAS</t>
  </si>
  <si>
    <t>PENDIENTE POSADA SUPER (TRANSF)</t>
  </si>
  <si>
    <t>IMPRESIÓN DE RECONOCIMIENTOS</t>
  </si>
  <si>
    <t>REFRESCO POSADA</t>
  </si>
  <si>
    <t>HIELO POSADA</t>
  </si>
  <si>
    <t>PRESTAMO MIGUEL</t>
  </si>
  <si>
    <t>PIÑATA POSADA</t>
  </si>
  <si>
    <t>GASOLINA VEHICULO RICARDO LUNA</t>
  </si>
  <si>
    <t>NOM 30 DIC 23 + BONO</t>
  </si>
  <si>
    <t>LLANTA 195R14 ROYAL BLACK ROYAL</t>
  </si>
  <si>
    <t>1155219014106RRCM0</t>
  </si>
  <si>
    <t>ROAD RS906 185/60R15</t>
  </si>
  <si>
    <t>18560R15</t>
  </si>
  <si>
    <t>23.5R25 E3</t>
  </si>
  <si>
    <t>235R25 TRI</t>
  </si>
  <si>
    <t>195R15 R101</t>
  </si>
  <si>
    <t>10THU0002</t>
  </si>
  <si>
    <t>ROAD RS906 215/60R16</t>
  </si>
  <si>
    <t>21560R16</t>
  </si>
  <si>
    <t>ROAD RS9 255/70R16</t>
  </si>
  <si>
    <t>25570R16</t>
  </si>
  <si>
    <t>525/80R25 CP# ALA</t>
  </si>
  <si>
    <t>25TRI0001</t>
  </si>
  <si>
    <t>11R225 SKY18 SK518 11R22.5 LINEAL</t>
  </si>
  <si>
    <t>KS518</t>
  </si>
  <si>
    <t>195/65R15 COOPER CS1 91T</t>
  </si>
  <si>
    <t>114837</t>
  </si>
  <si>
    <t>531471 - OPTIMA PRESION CH-4 SAE 20W50</t>
  </si>
  <si>
    <t>531471</t>
  </si>
  <si>
    <t>P551874 FILTRO GASOLINA SEPARADOR</t>
  </si>
  <si>
    <t>P551874</t>
  </si>
  <si>
    <t>P552709 - FILTRO DE  ACEITE</t>
  </si>
  <si>
    <t>P552709</t>
  </si>
  <si>
    <t>ACUMULADOR DINER 75/86 400</t>
  </si>
  <si>
    <t>D-75/86 400</t>
  </si>
  <si>
    <t>122 BCI 58 ACUMULADOR TIPO 122 13P 12V</t>
  </si>
  <si>
    <t>185/65R14 EUZKADI</t>
  </si>
  <si>
    <t>15553030000</t>
  </si>
  <si>
    <t>7.50-17 TORNEL T1300 S/C 10C</t>
  </si>
  <si>
    <t>1132275017010LT130</t>
  </si>
  <si>
    <t>ROADSH RS6 24.5 TRACCION  S</t>
  </si>
  <si>
    <t>11R245</t>
  </si>
  <si>
    <t>P616400-FILTRO AIRE SEGURIDAD</t>
  </si>
  <si>
    <t>P616400</t>
  </si>
  <si>
    <t>P559128-FILTRO DE ACEITE</t>
  </si>
  <si>
    <t>P559128</t>
  </si>
  <si>
    <t>P552564-FILTRO SEPARADOR DE AGUA</t>
  </si>
  <si>
    <t>P552564</t>
  </si>
  <si>
    <t>P552014-FILTRO SEPARADOR DE AGUA</t>
  </si>
  <si>
    <t>P552014</t>
  </si>
  <si>
    <t>P551364-FILTRO DE ACEITE</t>
  </si>
  <si>
    <t>P551364</t>
  </si>
  <si>
    <t>P550835-FILTRO ACEITE</t>
  </si>
  <si>
    <t>P550835</t>
  </si>
  <si>
    <t>P550834-FILTRO SEPARADOR DE AGUA</t>
  </si>
  <si>
    <t>P550834</t>
  </si>
  <si>
    <t>P181050-FILTRO AIRE</t>
  </si>
  <si>
    <t>P181050</t>
  </si>
  <si>
    <t>P165877-FILTRO HIDRAULICO</t>
  </si>
  <si>
    <t>P165877</t>
  </si>
  <si>
    <t>2657930- Chassis Max</t>
  </si>
  <si>
    <t>2657930</t>
  </si>
  <si>
    <t>Utilidad por código de producto Concentrado
Del 01/12/2023 al 31/12/2023</t>
  </si>
  <si>
    <t>Del 1 al 30 Nov de 2023</t>
  </si>
  <si>
    <t>Del 1 al 31 dic de 2023</t>
  </si>
  <si>
    <t>53762 / 54552</t>
  </si>
  <si>
    <t>EDECÁN, EVENTO GANADORES ENCHÚLAME LA REFA 14, 21 Y 28 OCT</t>
  </si>
  <si>
    <t>BONIFICACION AL 50% EQUIPOS DE BOMBEO PARA JULIAN OBREGON</t>
  </si>
  <si>
    <t>1 EQUIPO DE SUMINISTRO UREA 110V CON ASPIRACION INFERIOR Y CARRETE 10M, PISTOLA AUT.</t>
  </si>
  <si>
    <t>BONIFICACIÓN 50% COMPRA RACKS, PROYENTO INCREMENTO DE ALMACÉN</t>
  </si>
  <si>
    <t>Del 01 al 31 de diciembre de 2023</t>
  </si>
  <si>
    <t>NC - 0646205</t>
  </si>
  <si>
    <t>NC - 0645697</t>
  </si>
  <si>
    <t>NC - 0645665</t>
  </si>
  <si>
    <t>NC - 0645414</t>
  </si>
  <si>
    <t>NC - 0645273</t>
  </si>
  <si>
    <t>NC - 0645251</t>
  </si>
  <si>
    <t>NC - 0645252</t>
  </si>
  <si>
    <t>NC - 0645047</t>
  </si>
  <si>
    <t>NC - 0644993</t>
  </si>
  <si>
    <t>NC - 0644995</t>
  </si>
  <si>
    <t>NC - 0644978</t>
  </si>
  <si>
    <t>NC - 0644320</t>
  </si>
  <si>
    <t>NC - 0644321</t>
  </si>
  <si>
    <t>NC - 0644086</t>
  </si>
  <si>
    <t>NC - 0644079</t>
  </si>
  <si>
    <t>NC - 0643798</t>
  </si>
  <si>
    <t>NC - 0643667</t>
  </si>
  <si>
    <t>NC - 0643668</t>
  </si>
  <si>
    <t>NC - 0643342</t>
  </si>
  <si>
    <t>NC - 0642890</t>
  </si>
  <si>
    <t>NC - 0642891</t>
  </si>
  <si>
    <t>NC - 0642892</t>
  </si>
  <si>
    <t>NC - 0642865</t>
  </si>
  <si>
    <t>NC - 0642866</t>
  </si>
  <si>
    <t>NC - 0642680</t>
  </si>
  <si>
    <t>NC - 0642022</t>
  </si>
  <si>
    <t>NC - 0642009</t>
  </si>
  <si>
    <t>NC - 0642501</t>
  </si>
  <si>
    <t>NC - 0642502</t>
  </si>
  <si>
    <t>NC - 0642236</t>
  </si>
  <si>
    <t>NC - 0642119</t>
  </si>
  <si>
    <t>NC - 0642120</t>
  </si>
  <si>
    <t>NC - 0641449</t>
  </si>
  <si>
    <t>NC - 0641422</t>
  </si>
  <si>
    <t>Convenios Nov23 Grupo GES</t>
  </si>
  <si>
    <t>Convenios Nov23 Mérida</t>
  </si>
  <si>
    <t>Volumen incremental al objetivo para incentivo a la venta resultado Diciembre de 2023</t>
  </si>
  <si>
    <t>Porteo cedis Cancún Dic 2023</t>
  </si>
  <si>
    <t>Dev 14806. F-1011270665. campeche</t>
  </si>
  <si>
    <t>Dev 14806. F-1011250364. campeche</t>
  </si>
  <si>
    <t>Dev 14816. 10 pzas contenedores merida</t>
  </si>
  <si>
    <t>Convenio 7% Megasur Oct 23</t>
  </si>
  <si>
    <t>Convenio Grupo GES Oct 2</t>
  </si>
  <si>
    <t>Proyección resulrados 5 días Akron Diciembre 2023 campeche</t>
  </si>
  <si>
    <t>Porteo cliente Cedis Cancún Dic 23</t>
  </si>
  <si>
    <t>Plataforma Industria Noviembre 2023 Mérida IND-2023-17838</t>
  </si>
  <si>
    <t>Plataforma Detalle Noviembre 2023 DET-2023-21358 DET-2023-21379 campeche</t>
  </si>
  <si>
    <t>Plataforma Industria Noviembre 2023 Campeche IND-2023-17759</t>
  </si>
  <si>
    <t>5 días Akron resultados Noviembre de 2023. merida</t>
  </si>
  <si>
    <t>5 días Akron resultados Noviembre de 2023. campeche</t>
  </si>
  <si>
    <t>Venta al cliente ganador de Enchulame la Refa 1414 - MIRNA GUADALUPE CANUL CHAN, mail German Castellanos 11 de Diciembre de 2023.</t>
  </si>
  <si>
    <t>Proyección Precio Esp Detalle Dic23 Mérida</t>
  </si>
  <si>
    <t>Proyección Precio Esp Detalle Dic23 Campeche</t>
  </si>
  <si>
    <t>Plataforma Detalle Noviembre 2023 Mérida DET-2023-20494 DET-2023-21373 DET-2023-21407 DET-2023-21409 DET-2023-21920 DET-2023-21951</t>
  </si>
  <si>
    <t>Plataforma Industria Noviembre 2023 Mérida IND-2023-18240 IND-2023-18250 IND-2023-18382</t>
  </si>
  <si>
    <t>Proyección Convenios Dic23 Mérida</t>
  </si>
  <si>
    <t>Proyección Precios Esp. Ind. Dic23 Mérida</t>
  </si>
  <si>
    <t>Proyección Precios Esp. Ind. Dic23 Campeche</t>
  </si>
  <si>
    <t>F 54821 55265 FROZAR</t>
  </si>
  <si>
    <t>F 55052 55053 55054 55057 55133 55196 55276 55373 55443 SERGIO BALDERAS OSORIO</t>
  </si>
  <si>
    <t>F 55533 55708 5575 56044 VERONICA DEL ROSARIO HERNANDEZ NUÑES</t>
  </si>
  <si>
    <t>F 55234 ARTURO PEREZ GONZALEZ</t>
  </si>
  <si>
    <t>F 54593 54594 CIRCUITO SA DE CV</t>
  </si>
  <si>
    <t>F 55967 55927 JOSE ROBERTO DELGADO GALENO</t>
  </si>
  <si>
    <t>F 55069 COCOPESA DEL CARIBE</t>
  </si>
  <si>
    <t>F 55692 JOSE LUIS ESPADAS GONZALEZ</t>
  </si>
  <si>
    <t>F 55091 T&amp;E</t>
  </si>
  <si>
    <t xml:space="preserve">F 55763 55760 55768 55757 55759 55800 55787 54899 55973 55810 56012 54523 56032 55835 55733 DEP EFECTIVO </t>
  </si>
  <si>
    <t>F 55588 AUTOBUSES BRISAS</t>
  </si>
  <si>
    <t>F 55192 MIGUEL ANGEL KUK CETINA</t>
  </si>
  <si>
    <t>F 55861 55955 SCHAFFIT MOISES FAISAL MONTALVO</t>
  </si>
  <si>
    <t>F 55241 JOSE LUIS RIOS VENTURA</t>
  </si>
  <si>
    <t>F 55995 55496 PODER FLUIDO</t>
  </si>
  <si>
    <t>F 55158 LORENA BEATRIZ DORANTES RODRIGUEZ</t>
  </si>
  <si>
    <t>F 55267 RAUL ROBERTO PECH FIGUEROA</t>
  </si>
  <si>
    <t>F 55604 JOSE LUIS ESPADAS GONZALEZ</t>
  </si>
  <si>
    <t>F 54930 MANUEL ARTURO PENICHE HERNANDEZ</t>
  </si>
  <si>
    <t>F 54931 ROQUE JACINTO PENICHE HERNANDEZ</t>
  </si>
  <si>
    <t>F 55261 55340 55382 55383 5546 55571 55572 55640 55740 55986 AT&amp;A INTERNATIONAL</t>
  </si>
  <si>
    <t xml:space="preserve">F 55006 55048 55161 55699 55979 5980 ROMZA PAVIMENTACIONES </t>
  </si>
  <si>
    <t>F 55010 JOSE MANUEL MUKUL CASTILLO</t>
  </si>
  <si>
    <t>F 54952 55238 INGENIERIA INDUSTRIAL MAGE</t>
  </si>
  <si>
    <t>F 55899 55900 ANDYMAQ</t>
  </si>
  <si>
    <t>F 55182 SISTEMAS DE ARQUITECTURA Y CONSTRUCCION</t>
  </si>
  <si>
    <t>MINIS 2000</t>
  </si>
  <si>
    <t xml:space="preserve">F 54504 JOSE ROBERTO MACARI MOLINA </t>
  </si>
  <si>
    <t>F 55478 CONSTRUCCIONES Y EDIFICACIONES TECNICAS</t>
  </si>
  <si>
    <t xml:space="preserve">F 55027 ASFALTOS Y EMULSIONES PENINSULARES </t>
  </si>
  <si>
    <t xml:space="preserve">F 55037 ASFALTOS Y EMULSIONES PENINSULARES </t>
  </si>
  <si>
    <t>F 55259 ASFALTOS Y EMULSIONES PENINSULARES</t>
  </si>
  <si>
    <t xml:space="preserve">F 55459 ASFALTOS Y EMULSIONES PENINSULARES </t>
  </si>
  <si>
    <t>F 55101 INFRAESTRUCTURA Y EDIFICACIONES DEL SURESTE</t>
  </si>
  <si>
    <t xml:space="preserve">F 55792 55794 55950 55856 54780 54780 55954 55936 55766 55819 DEP EFECTIVO </t>
  </si>
  <si>
    <t>F 55119 ESTACIONES DE SERVICIO DEL MAYAB</t>
  </si>
  <si>
    <t xml:space="preserve">F 54384 ESTACIONES DE SERVICIO DEL MAYAB </t>
  </si>
  <si>
    <t xml:space="preserve">F 55109 ESTACIONES DE SERVICIO DEL MAYAB </t>
  </si>
  <si>
    <t xml:space="preserve">F 55121 ESTACIONES DE SERVICIO DEL MAYAB </t>
  </si>
  <si>
    <t xml:space="preserve">F 54387 NIDIA DEL ROSARIO DE FATIMA LUGO RICALDE </t>
  </si>
  <si>
    <t>F 54388 DAVID JOSE XACUR LUGO</t>
  </si>
  <si>
    <t xml:space="preserve">F 55118 ESTACIONES DE SERVICIO DEL MAYAB </t>
  </si>
  <si>
    <t>F 55452 ESTACIONES DE SERVICIO DEL MAYAB</t>
  </si>
  <si>
    <t xml:space="preserve">F 54382 ESTACIONES DE SERVICIO DEL MAYAB </t>
  </si>
  <si>
    <t xml:space="preserve">F 54381 ESTACIONES DE SERVICIO DEL MAYAB </t>
  </si>
  <si>
    <t xml:space="preserve">F 54380 ESTACIONES DE SERVICIO DEL MAYAB </t>
  </si>
  <si>
    <t>F 55116 NIDIA DEL ROSARIO DE FATIMA LUGO RICALDE</t>
  </si>
  <si>
    <t>F 55186 55187 55230 MAYA FLUIDS</t>
  </si>
  <si>
    <t xml:space="preserve">F 54379 ESTACIONES DE SERVICIO DEL MAYAB </t>
  </si>
  <si>
    <t xml:space="preserve">F 55120 ESTACIONES DE SERVICIO DEL MAYAB </t>
  </si>
  <si>
    <t xml:space="preserve">F 54385 ESTACIONES DE SERVICIO DEL MAYAB </t>
  </si>
  <si>
    <t>F 56011 JORGE EDUARDO CHAY TAMAYO</t>
  </si>
  <si>
    <t>F 52862 NIDIA DEL ROSARIO DE FATIMA LUGO RICALDE</t>
  </si>
  <si>
    <t xml:space="preserve">F 54964 GORETTI DE JESUS PERERA CORREA </t>
  </si>
  <si>
    <t xml:space="preserve">F 55467 TALLERES ALIBAL DEL SURESTE </t>
  </si>
  <si>
    <t>F 55603 JOSE LUIS ESPADAS GONZALEZ</t>
  </si>
  <si>
    <t>F 55883 EDUARDO ANTONIO AGUILAR LOPEZ</t>
  </si>
  <si>
    <t>F 56001 CRISTINA DEL ROSARIO MOO HUCHIN</t>
  </si>
  <si>
    <t xml:space="preserve">F 54523 54767 55327 55748 DEP EFECTIVO </t>
  </si>
  <si>
    <t xml:space="preserve">F 54523 RAUL ONTIVEROS AVILA </t>
  </si>
  <si>
    <t>F 54492 54741 54742 TA 2000</t>
  </si>
  <si>
    <t>F 55411 55497 MANUEL JESUS OXTE CABRERA</t>
  </si>
  <si>
    <t>F 56007 56008 56009 DEP TERMINAL DE VENTA</t>
  </si>
  <si>
    <t>F 55185 TRACTOTANQUES DEL SURESTE</t>
  </si>
  <si>
    <t>F 55797 SARA EUGENIA LEYERO GARCIA</t>
  </si>
  <si>
    <t>F 55691 DISTRIBUMEZ</t>
  </si>
  <si>
    <t xml:space="preserve">F 54863 KEB HEREDIA REYES CONCEPCION </t>
  </si>
  <si>
    <t xml:space="preserve">F 55240 55729 GDM REFACCIONES </t>
  </si>
  <si>
    <t xml:space="preserve">F 54934 ANGEL ALEXIS LARA MENA </t>
  </si>
  <si>
    <t>F 55166 MIGUEL ANGEL KUK CETINA</t>
  </si>
  <si>
    <t>F 56013 ALMACENAMIENTO Y LOGISTICA PORTUARIA DE ALTAMIRA</t>
  </si>
  <si>
    <t>F 55260 ASFALTOS Y EMULSIONES PENINSULARES</t>
  </si>
  <si>
    <t>F 55151 55152 CONSTRUCTORA RIVAL</t>
  </si>
  <si>
    <t xml:space="preserve">F 55087 JUAN SELEM BERRON </t>
  </si>
  <si>
    <t xml:space="preserve">F 55951 55912 55975 5576 55889 55801 55805 55803 55816 55817 55973 55630 55629 55815 55846 55749 55750 55754 55752 55770 55744 55747 55762 55756 55753 DEP EFECTIVO </t>
  </si>
  <si>
    <t>F 54784 2 GATOS DE CONSTRUCTORA</t>
  </si>
  <si>
    <t xml:space="preserve">F 55400 COMBUSTIBLES Y LUBRICANTES ESCALA </t>
  </si>
  <si>
    <t>F 54701 COMBUSTIBLES Y LUBRICANTES 86 SUR</t>
  </si>
  <si>
    <t xml:space="preserve">F 55258 COMBUSTIBLES Y LUBRICANTES CHICHI SUAREZ </t>
  </si>
  <si>
    <t>F 55172 COMBUSTIBLES Y LUBRICANTES CINCO COLONIAS</t>
  </si>
  <si>
    <t xml:space="preserve">F 55257 COMBUSTIBLES Y LUBRICANTES DE MERIDA </t>
  </si>
  <si>
    <t xml:space="preserve">F 55105 55106 MULTISERVICIOS PLAYA DEL CARMEN </t>
  </si>
  <si>
    <t>F 55103 55104 CARBURANTES DEL CARIBE</t>
  </si>
  <si>
    <t>F 54700 FLORENCIA IRENE LAGO ANCONA</t>
  </si>
  <si>
    <t>F 55409 PEDRO ANGEL CASTILLO CASTELLANOS</t>
  </si>
  <si>
    <t>F 55552 JOSE LUIS ESPADAS GONZALEZ</t>
  </si>
  <si>
    <t>F 56003 POLIENMEX</t>
  </si>
  <si>
    <t>F 55009 54965 55153 55154 55086 55171</t>
  </si>
  <si>
    <t xml:space="preserve">F 56024 PREFABRICADOS EDIFICACIONES Y SERVICIOS </t>
  </si>
  <si>
    <t>F 55184 MIGUEL ANGEL KUK CETINA</t>
  </si>
  <si>
    <t>F 55163 MIGUEL ANGEL KUK CETINA</t>
  </si>
  <si>
    <t>FAC 54958,FAC 54959,FAC 54960,FAC 54961,FAC 54962,FAC 54963,FAC 55349 ARMANDO AGUIRRE BARRADAS</t>
  </si>
  <si>
    <t>F 55982 SERGIO ARCANGEL WONG MARTIN</t>
  </si>
  <si>
    <t>F 55865 JUAN CARLOS AVILEZ GARCIA</t>
  </si>
  <si>
    <t>F 55132 NIGER IRAN COUOH CANCHE</t>
  </si>
  <si>
    <t>F 55384 55993 COMERCIALIZADORA DE COMBUSTIBLES DIRAC</t>
  </si>
  <si>
    <t>F 54933 ANGEL ALEXIS LARA MENA</t>
  </si>
  <si>
    <t xml:space="preserve">F 54151 RENE ADALBERTO MEDINA LUGO </t>
  </si>
  <si>
    <t>F 54438 ANGEL FERNANDO PALMA CASTILLO</t>
  </si>
  <si>
    <t>F 54891 54905 54947 DISTRIBUIDORA GARABANA DE COMBUSTIBLES Y LUBRICANTES</t>
  </si>
  <si>
    <t xml:space="preserve">F 55848 55836 55922 55837 55840 55850 55928 55882 55807 55885 55809 55818 55812 55834 55005 55891 55887 55890 55892 55893 55881 55895 55814 55806 55813 DEP EFECTIVO </t>
  </si>
  <si>
    <t>F 54722 MIGUEL BERNABE DUARTE SANCHEZ</t>
  </si>
  <si>
    <t>F 55432 DALIA VERONICA CHUC UC</t>
  </si>
  <si>
    <t>F 55296 TRANSPORTES ENERGETICOS DE VERACRUZ</t>
  </si>
  <si>
    <t>F 55084 JOSE LUIS RIOS VENTURA</t>
  </si>
  <si>
    <t>F 55029 55067 JOSE ROBERTO DELGADO GALENO</t>
  </si>
  <si>
    <t>F 55075 55076 55077 55288 PERFORACIONES PENINSULARES ESPECIALIZADAS</t>
  </si>
  <si>
    <t>F 55386 55387 55537 55577 55378 MAQUINARIA Y SERVICIOS PROFESIONALES</t>
  </si>
  <si>
    <t>F 55102 MIGUEL ANGEL KUK CETINA</t>
  </si>
  <si>
    <t>F 55156 MIGUEL ANGEL KUK CETINA</t>
  </si>
  <si>
    <t xml:space="preserve">F 55988 COMERCIALIZADORA VONJAGH </t>
  </si>
  <si>
    <t>F 54805 GENERADORES DUTTON POWER</t>
  </si>
  <si>
    <t>F 55981 RIVERA GARCIA FLORICELDA</t>
  </si>
  <si>
    <t>F 55130 FERNANDO AVILA AYALA</t>
  </si>
  <si>
    <t>F 55129 FERNANDO AVILA AYALA</t>
  </si>
  <si>
    <t>F 54297 54803 RAMON EUDALDO CORTAZAR LARA</t>
  </si>
  <si>
    <t>F 54876 54889 JR ENVASES Y PLASTICOS DEL SURESTE</t>
  </si>
  <si>
    <t xml:space="preserve">F 54932 ANGEL ALEXIS LARA MENA </t>
  </si>
  <si>
    <t xml:space="preserve">F 54804 JOSE MANUEL CORTAZAR LARA </t>
  </si>
  <si>
    <t xml:space="preserve">F 54551 MEXICANA DE LUBRICANTES </t>
  </si>
  <si>
    <t>F 55357 ALMACEN DE GRANOS DE LA PENINSULA</t>
  </si>
  <si>
    <t>F 55229 ALMACEN DE GRANOS DE LA PENINSULA</t>
  </si>
  <si>
    <t>F 54748 54751 55046 55089 RAUL ROBERTO PECH FIGUEROA</t>
  </si>
  <si>
    <t>F 55136 ANGELICA MARTINEZ BRAMBILA</t>
  </si>
  <si>
    <t>F 55719 INGENIERIA DEL MAYAB</t>
  </si>
  <si>
    <t>F 55872 ANA VERONICA KUB</t>
  </si>
  <si>
    <t>F 55761 ALEXIS ABRAHAM PUGA PERAZA</t>
  </si>
  <si>
    <t>F 55820 EBORIO HAAS JUCHIN</t>
  </si>
  <si>
    <t xml:space="preserve">F 55863 ILIANA ECHAZARRETA </t>
  </si>
  <si>
    <t>F 55407 55408 PROMOTPRA DE GASOLINERIAS</t>
  </si>
  <si>
    <t>F 55274 55275 JOSE LUIS ESPADAS GONZALEZ</t>
  </si>
  <si>
    <t>F 55285 PETROQUIMICA DE LA PENINSULA</t>
  </si>
  <si>
    <t>F 55489 RODCOM</t>
  </si>
  <si>
    <t>F 55490 CR PETROQUIMICA DE YUCATAN</t>
  </si>
  <si>
    <t>F 55222 VERONICA DEL ROSARIO HERNANDEZ NUÑEZ</t>
  </si>
  <si>
    <t>F 54836 HERLINDA EVELIN CASTILLO CASTILLO</t>
  </si>
  <si>
    <t>F 55758 BRAULIO ERNESTO RUIZ CASTILLO</t>
  </si>
  <si>
    <t>F 55388 TRANSPORTES CORPA</t>
  </si>
  <si>
    <t>F 55611 TERRASUR</t>
  </si>
  <si>
    <t>F 55964 CENTRO INTERMODAL DE MANIOBRAS</t>
  </si>
  <si>
    <t>FAC 54900,FAC 55003,FAC 55035,FAC 55157,FAC 55273,FAC 55291,FAC 55294 TERRASUR</t>
  </si>
  <si>
    <t>F 55739 54675 55652 55688 55689 54716 54763 54846 54642 54967 54954 55838 55860 558652 55839 55851 55066 54953 54957 55862 55871 55872 55820 55823 55821 55791 55755 55853 55480 DEP EFECTIVO</t>
  </si>
  <si>
    <t>F 55775 JOSE SEBASTIAN YAM PECH</t>
  </si>
  <si>
    <t xml:space="preserve">F 55720 PERFORACIONES CAMINOS Y MAQUINARIA DEL SURESTE </t>
  </si>
  <si>
    <t>F 55772 JOSE SEBASTIAN YAM PECH</t>
  </si>
  <si>
    <t>F 55025 MARIA ANTONIA PEÑA RUIZ</t>
  </si>
  <si>
    <t>F 55948 GRUPO BEMUS</t>
  </si>
  <si>
    <t xml:space="preserve">F 55852 UC KOO GERMAN </t>
  </si>
  <si>
    <t>F 54702 COSTAPURA</t>
  </si>
  <si>
    <t xml:space="preserve">F 54969 GAMAQ RENTA DE MAQUINARIA </t>
  </si>
  <si>
    <t xml:space="preserve">F 55074 PERFORACIONES PENINSULARES ESPECIALIZADAS </t>
  </si>
  <si>
    <t xml:space="preserve">F 54590 DISTRIBUIDORA GARABANA DE COMBUSTIBLES Y LUCRICANTES </t>
  </si>
  <si>
    <t>F 53896 REFACCIONES PENINSULA</t>
  </si>
  <si>
    <t xml:space="preserve">F 54032 VICENTE MARTIN CHAN CUA </t>
  </si>
  <si>
    <t xml:space="preserve">F 55614 GRUAS PARA ELEVACION </t>
  </si>
  <si>
    <t>F 55728 JORGE EDUARDO CHAY TAMAYO</t>
  </si>
  <si>
    <t>F 55175 55176 MAUINARIA Y SERVICIOS PROFESIONALES</t>
  </si>
  <si>
    <t>F 54870 55030 54782 55049 55007 PRODUCTOS DE CONCRETO PENINSULARES</t>
  </si>
  <si>
    <t>F 54966 CONCRETERA DEL SURESTE</t>
  </si>
  <si>
    <t xml:space="preserve">F 55418 INGENIERIA INDUSTRIAL MAGE </t>
  </si>
  <si>
    <t>F 55923 INGENIERIA INDUSTRIAL MAGE</t>
  </si>
  <si>
    <t xml:space="preserve">F 55930 DISTRIBUIDORA DE TUBOS Y ACEROS DEL SURESTE </t>
  </si>
  <si>
    <t>F 55208 RICARDO ANDRES MENDEZ CARRILLO</t>
  </si>
  <si>
    <t>F 55208 ANDYMAQ</t>
  </si>
  <si>
    <t>F 55828 RODRIGO PAYAN FRIAS</t>
  </si>
  <si>
    <t>F 55017 55138 55207 MANUEL JESUS OXTE CABRERA</t>
  </si>
  <si>
    <t>F 55859 REFASO, REFACCIONES Y ACCESORIOS SOSA</t>
  </si>
  <si>
    <t xml:space="preserve">F 16527 URBANIZACION Y DESARROLLOS CARRETEROS </t>
  </si>
  <si>
    <t xml:space="preserve">F 54935 55318 55319 JESUS MANUEL MOO ONGAY </t>
  </si>
  <si>
    <t>F 54847 SERGIO BALDERAS OSORIO</t>
  </si>
  <si>
    <t>F 55004 55002 CARBURANTES DE YUCATAN</t>
  </si>
  <si>
    <t>F 54979 CARBURANTES DE YUCATAN</t>
  </si>
  <si>
    <t>F 54866 54867 MULTISERVICIOS PLAYA DEL CARMEN</t>
  </si>
  <si>
    <t>F 55001 SERVICIO DOGRE</t>
  </si>
  <si>
    <t>F 55000 SERVICIO DOGRE</t>
  </si>
  <si>
    <t>F 54991 54992 MULTISERVICIOS PETROLIFEROS DE QUINTANA ROO</t>
  </si>
  <si>
    <t xml:space="preserve">F 54868 54869 MULTISERVICIOS PLAYA DEL CARMEN </t>
  </si>
  <si>
    <t>F 55880 PAHUSA PRODUCTOS INDUSTRIALES</t>
  </si>
  <si>
    <t>F 53693 53695 53696 MATERIALES DE YUCATAN</t>
  </si>
  <si>
    <t xml:space="preserve">F 54392 JOSE DANIEL UITZIL BALAM </t>
  </si>
  <si>
    <t>F 54018 ULISES SINUHE MEDINA SUAREZ</t>
  </si>
  <si>
    <t>F 55705 OMEGA MASTER PARTS</t>
  </si>
  <si>
    <t>F 55727 JORGE ENRIQUE ARAUJO VASQUEZ</t>
  </si>
  <si>
    <t>FAC 54528,FAC 54529,FAC 54530,FAC 54531,FAC 54532,FAC 54534,FAC 54573,FAC 54687,FAC 55321CHAGAL GONZALEZ</t>
  </si>
  <si>
    <t xml:space="preserve">F 55608 55617 55656 55595 55658 55660 55615 55654 55632 55625 55622 55631 55628 55622 55625 55624 55623 55553 55554 55555 54940 54525 54128 54526 54557 55312 54137 54138 54957 55314 55336 54938 54151 53609 54536 54559 54719 54720 54859 54721 54489 54417 54897 54896 54898  55702 55703 54798 55665 55701 55696 53992 54295 54675 54998 DEP EFECTIVO </t>
  </si>
  <si>
    <t>F 55092 55028 CAMIONES Y AUTOBUSES PENINSULAR</t>
  </si>
  <si>
    <t xml:space="preserve">F 54331 GORETTI DE JESUS PERERA CORREA </t>
  </si>
  <si>
    <t>F 55601 TRANSPORTES ESPECIALIZADOS BAU</t>
  </si>
  <si>
    <t xml:space="preserve">F 55590 55591 VERTICAL CITY </t>
  </si>
  <si>
    <t>F 55723 WITON</t>
  </si>
  <si>
    <t>F 55266 PAGO TRIMSA</t>
  </si>
  <si>
    <t>F 54536 WALL WEILER JACOBO</t>
  </si>
  <si>
    <t>F 55704 MRT IMPORTADORA DE MAQUINARIA</t>
  </si>
  <si>
    <t>F 54890 ARTUTO PEREZ GONZALEZ</t>
  </si>
  <si>
    <t>F 55702 ROBERTO FARFAN BAEZA</t>
  </si>
  <si>
    <t>FAC 53912,FAC 53913,FAC 53914,FAC 53916,FAC 53917,FAC 53918,FAC 53919,FAC 53920,FAC 53921,FAC 53922,FAC 53923,FAC 53930,FAC 54115,FAC 54208,FAC 54320,FAC 54576,FAC 54600,FAC 54802 TERRASUR</t>
  </si>
  <si>
    <t>F 54610 CARBURANTES DE YUCATAN</t>
  </si>
  <si>
    <t>F 54612 54611 CARBURANTES DE YUCATAN</t>
  </si>
  <si>
    <t>F 54614 54613 CARBURANTES DE YUCATAN</t>
  </si>
  <si>
    <t>F 54607 CARBURANTES DE YUCATAN</t>
  </si>
  <si>
    <t>F 54811 55113 IMPORTACIONES FERVORSA</t>
  </si>
  <si>
    <t xml:space="preserve">F  55140 CONSTRUCCION Y SERVICIOS CARRETEROS  CAMPECHE MERIDA </t>
  </si>
  <si>
    <t>F 54813 MAYOREO CERMICO DE LA PENINUSLA</t>
  </si>
  <si>
    <t>F 54327 INGENIERIA DEL MAYAB</t>
  </si>
  <si>
    <t>F 55062 DESARROLLADORA DE INFRAESTRUCTURA</t>
  </si>
  <si>
    <t xml:space="preserve">F 55553 55554 55555 54940 54525 54128 54526 54557 55312 54137 54138 54957 55314 55336 54938 54151 53609 54536 54554 DEP EFECTIVO </t>
  </si>
  <si>
    <t>F 54524 RAUL ONTIVEROS AVILA</t>
  </si>
  <si>
    <t>F 55197 ESTACION RUTA MAYA II</t>
  </si>
  <si>
    <t>F 54758 ESTACION DE SERVICIO SAN FELIPE</t>
  </si>
  <si>
    <t>F 55199 ESTACION RUTA MAYA 2</t>
  </si>
  <si>
    <t>F 55487 CARBURANTES Y LUBRICANTES DE PROGRESO</t>
  </si>
  <si>
    <t>F 55209 JOSE LUIS ESPADAS GONZALEZ</t>
  </si>
  <si>
    <t>F 54739 JOSE ABRAHAM MAY LOPEZ</t>
  </si>
  <si>
    <t>F 54336 TA 200</t>
  </si>
  <si>
    <t>F 54808 NIGUEL ANGEL KUK CETINA</t>
  </si>
  <si>
    <t>F 55659 RAPISCAN SYSTEM MEXICO</t>
  </si>
  <si>
    <t>F 55070 SERVICOMBUSTIBLES INSURGENTES</t>
  </si>
  <si>
    <t xml:space="preserve">F 55071 SERVICOMBUSTIBLES INSURGENTES </t>
  </si>
  <si>
    <t>F 54915 SERVICOMBUSTIBLES INSURGENTES</t>
  </si>
  <si>
    <t>F 54987 ESTACION DE SERVICIO NUEVA MAYAPAN</t>
  </si>
  <si>
    <t>F 54914 SERVICOMBUSTIBLES INSURGENTES</t>
  </si>
  <si>
    <t>F 54984 SERVICOMBUSTIBLES KANASIN</t>
  </si>
  <si>
    <t xml:space="preserve">F 54982 SERVICOMBUSTIBLES KANASIN </t>
  </si>
  <si>
    <t xml:space="preserve">F 54983 ESTACION DE SERVICIO SAN IDELFONSO </t>
  </si>
  <si>
    <t>F 54913 SERVICOMBUSTIBLES DEL CARIBE</t>
  </si>
  <si>
    <t>F 54986 SERVICOMBUSTIBLES LOS REYES</t>
  </si>
  <si>
    <t>F 54985 SERVICIOS DEL FRENTE UNICO DE TRABAJADORES DEL VOLANTE DEL ESTADO DE YUCATAN</t>
  </si>
  <si>
    <t>F 54981 ESTACION DE SERVICIO JACINTO CANEK</t>
  </si>
  <si>
    <t>F 54980 ESTACION DE SERVICIO JACINTO CANEK</t>
  </si>
  <si>
    <t xml:space="preserve">F 54988 SERVICIO GLORIETA SAN FERNANDO </t>
  </si>
  <si>
    <t xml:space="preserve">F 54989 SERVICIO GLORIETA SAN FERNANDO </t>
  </si>
  <si>
    <t>F 54189 SERVICOMBUSTIBLES DEL CARIBE</t>
  </si>
  <si>
    <t>F 55655 JORGE ENRIQUE ARAUJO VASQUEZ</t>
  </si>
  <si>
    <t>F 54787 IMPORTACIONES FERVORSA</t>
  </si>
  <si>
    <t>F 54873 ALMACEN DE GRANOS DE LA PENINSULA</t>
  </si>
  <si>
    <t>F 55633 ISMAEL AUGUSTO CHI CHALE</t>
  </si>
  <si>
    <t xml:space="preserve">F 55661 DISTRIBUIDORA DE TUBOS Y ACEROS DEL SURESTE </t>
  </si>
  <si>
    <t>F 55058 MEGASUR</t>
  </si>
  <si>
    <t xml:space="preserve">F 55544 54545 55540 54800 54788 54850 54669 55563 55564 54011 55584 55575 54169 55596 55438 55507 55509 55508 55589 55583 55463 55580 54603 56618 55619 54046 54048 53482 5561055612 DEP EFECTIVO </t>
  </si>
  <si>
    <t>F 54738 EISER JESUS BAEZA ARGAEZ</t>
  </si>
  <si>
    <t>F 54786 SERVICOMBUSTIBLES LOS REYES</t>
  </si>
  <si>
    <t>F 54996 ANGELICA MARTINEZ BRAMBILA</t>
  </si>
  <si>
    <t>F 54691 ANGELICA MARTINEZ BRAMBILA</t>
  </si>
  <si>
    <t>FAC 54626,FAC 54627,FAC 54759,FAC 54779,FAC 54883 SERGIO BALDERAS OSOC</t>
  </si>
  <si>
    <t>DEP TERMINA PUNTO DE VENTA</t>
  </si>
  <si>
    <t>F 54761 JOSE CONCEPCION BAAS SANTOS</t>
  </si>
  <si>
    <t>F 55491 SC PETROQUIMICA</t>
  </si>
  <si>
    <t>F 55651 RITA MARGARITA HEREDIA REA</t>
  </si>
  <si>
    <t>F 55527 TIENDAS DE AUTOSERVICIO FERRETEROS DE LA PENINSULA</t>
  </si>
  <si>
    <t>F 55526 TIENDAS DE AUTOSERVICIO FERRETEROS DE LA PENINSULA</t>
  </si>
  <si>
    <t>F 55380 TIENDAS DE AUTOSERVICIOS FERRETEROS DE LA PENINSULA</t>
  </si>
  <si>
    <t>F 53557 54014 LOURDES DEL SOCORRO MAGAÑA NAVARRETE</t>
  </si>
  <si>
    <t>F 54662 CARLOS RENAN RICALDE VALDES</t>
  </si>
  <si>
    <t>F 54865 CANTERAS CREATIVAS</t>
  </si>
  <si>
    <t>F 54658 TRACTOTANQUES DEL SURESTE</t>
  </si>
  <si>
    <t>F 55183 TANIA MELISSA PACHECO MARTINEZ</t>
  </si>
  <si>
    <t>F 54629 54630 54703 54704 54710 MAQUINARIA Y SERVICIOS PROFESIONALES</t>
  </si>
  <si>
    <t>F 54743 54801 54862 54888 54887 PRODUCTOS DE CONCRETO PENINSULARES</t>
  </si>
  <si>
    <t xml:space="preserve">F 54785 CONCRETERA DEL SURESTE </t>
  </si>
  <si>
    <t xml:space="preserve">F 54617 54615 CARBURANTES DE YUCATAN </t>
  </si>
  <si>
    <t>F 54608 CARBURANTES DE YUCATAN</t>
  </si>
  <si>
    <t xml:space="preserve">F 54620 54619 54724 CARBURANTES DE YUCATAN </t>
  </si>
  <si>
    <t>F 54668 MULTISERVICIO PENINSULAR</t>
  </si>
  <si>
    <t>F 54682 54683 MULTISERVICIOS PETROLIFEROS DE QUINTANA ROO</t>
  </si>
  <si>
    <t>F 53086 MAQUINARIA Y EQUIPOS RECREACIONALES DEL SURESTE</t>
  </si>
  <si>
    <t>F 55600 INGENIERIA INDUSTRIAL MAGE</t>
  </si>
  <si>
    <t>F 55598 WITON</t>
  </si>
  <si>
    <t>F 54582 JOSE MANUEL MOO ONGAY</t>
  </si>
  <si>
    <t xml:space="preserve">F 56043 GEYSEMEX GESTION Y SERVICIOS DE MEXICO </t>
  </si>
  <si>
    <t>F 55483 AXEL JIMENEZ</t>
  </si>
  <si>
    <t>F 54578 ARMANDO AGUIRRE BARRADAS</t>
  </si>
  <si>
    <t xml:space="preserve">F 55554 DEP EFECTIVO </t>
  </si>
  <si>
    <t>F 54399 RUBEN ALBERTO CARDEÑA VILLANIEVA</t>
  </si>
  <si>
    <t>F 55573 TUTTO MOTO</t>
  </si>
  <si>
    <t>F 54765 MERCADO DE ACEITES DE QUINTANA ROO</t>
  </si>
  <si>
    <t xml:space="preserve">F 54574 54723 AUTOSERVICIO YUCATAN </t>
  </si>
  <si>
    <t xml:space="preserve">F 55551 ABRAHAM MANAHEM MAY BALAM </t>
  </si>
  <si>
    <t xml:space="preserve">F 55563 55564 55584 DEP EFECTIVO </t>
  </si>
  <si>
    <t>F 54067 GENERADORES DUTTON POWER</t>
  </si>
  <si>
    <t>F 54068 GENERADORE DUTTON POWER</t>
  </si>
  <si>
    <t>F 54522 MANUEL ARTURO PENICHE HERNANDEZ</t>
  </si>
  <si>
    <t xml:space="preserve">F 55195 PROVEEDORA DEL PANADERO </t>
  </si>
  <si>
    <t>F 54455 DESARROLLADORA DE INFRAESTRUCTURA</t>
  </si>
  <si>
    <t>F 54542 54544ANGEL ALEXIS LARA MENA</t>
  </si>
  <si>
    <t>F 55586 VICTOR ZAPATA</t>
  </si>
  <si>
    <t>F 54591 ENVASES UNIVERSALES DE MEXICO</t>
  </si>
  <si>
    <t>F 55420 TRANSPORTES ESPECIALIZADOS BAU</t>
  </si>
  <si>
    <t>F 55567 RIVERA GARCIA FLORICELDA</t>
  </si>
  <si>
    <t>F 54571 JUAN PABLO CERVANTES SUASTE</t>
  </si>
  <si>
    <t>F 53619 53620 53621 HA TECH</t>
  </si>
  <si>
    <t>F 54696 MIGUEL ANGEL KUK CETINA</t>
  </si>
  <si>
    <t>F 54766 FELIPE IDELFONSO CERVANTES SUAST</t>
  </si>
  <si>
    <t>F 53868 ANGEL FERNANDO PALMA CASTILLO</t>
  </si>
  <si>
    <t xml:space="preserve">F 55502 55501 55495 55521 55522 55349 54488 55528 55536 55510 55525 55429 55431 55432 55433 55434 55435 DEP EFECTIVO </t>
  </si>
  <si>
    <t>F 54602 CAMIONES Y AUTOBUSES PENINSULAR</t>
  </si>
  <si>
    <t>F 55297 OPERADORA POLLO BRUJO</t>
  </si>
  <si>
    <t>F 55558 INGENIERIA INDUSTRIAL MAGE</t>
  </si>
  <si>
    <t>F 55159 JOSE LUIS ESPADAS GONZALEZ</t>
  </si>
  <si>
    <t>F 55550 TECNICA DIELECTRICA DEL SUR</t>
  </si>
  <si>
    <t>F 54430 TRANSPORTACION CARRETERA SA</t>
  </si>
  <si>
    <t>MEMBRESIA E PYM</t>
  </si>
  <si>
    <t xml:space="preserve">F 55548 DISTRIBUIDORA DE TUBOS Y ACEROS DEL SURESTE </t>
  </si>
  <si>
    <t>F 54502 JOSE ROBERTO MACARI MOLINA</t>
  </si>
  <si>
    <t>F 12453 12454 PROYECTOS INMOBILIARIOS DE LA PENINSULA</t>
  </si>
  <si>
    <t xml:space="preserve">F 55422 55456 54780 55426 55392 55439 55458 55460 55289 55436 55396 55441 55397 53883 DEP EFECTIVO </t>
  </si>
  <si>
    <t>F 26435 COM MEGASUR</t>
  </si>
  <si>
    <t>F 55482 AGROCAÑA DEL TROPICO</t>
  </si>
  <si>
    <t>F 52050 MOTORIDE</t>
  </si>
  <si>
    <t>F 55449 YARED ARMANDO UICAB ROSAS</t>
  </si>
  <si>
    <t xml:space="preserve">PROVEEDORA DEL PANADERO </t>
  </si>
  <si>
    <t>F 54066 TA 2000</t>
  </si>
  <si>
    <t>F 55281 CR PETROQUIMICA DE YUCATAN</t>
  </si>
  <si>
    <t>F 55280 CR PETROQUIMICA DE YUCATAN</t>
  </si>
  <si>
    <t>F 55283 RODCOM</t>
  </si>
  <si>
    <t>F 55282 RODCOM</t>
  </si>
  <si>
    <t xml:space="preserve">F 55284 SC PETROQUIMICA </t>
  </si>
  <si>
    <t>F 55416 AXEL JIMENEZ</t>
  </si>
  <si>
    <t xml:space="preserve">F 53628 53741 53803 PROVEEDORA DEL PANADERO </t>
  </si>
  <si>
    <t>DISPERSION NOMINA (OTROS PAGOS ENRIQUE ALMEIDA)</t>
  </si>
  <si>
    <t>F 55307 JOSE LUIS RENDON NOVELO</t>
  </si>
  <si>
    <t>F 5234 ATA INTERNATIONAL</t>
  </si>
  <si>
    <t xml:space="preserve">F 54651 ARTURO PEREZ GONZALEZ </t>
  </si>
  <si>
    <t>F 225795 COM MEGASUR</t>
  </si>
  <si>
    <t xml:space="preserve">F 55523 RENTA DE PLANTAS DE LUZ Y BANCOS DE REISTENCIA </t>
  </si>
  <si>
    <t xml:space="preserve">F 54606 MIGUEL ANGEL KUK CETINA </t>
  </si>
  <si>
    <t xml:space="preserve">F 54598 MIGUEL ANGEL KUK CETINA </t>
  </si>
  <si>
    <t xml:space="preserve">F 54459 CANTERAS CREATIVAS </t>
  </si>
  <si>
    <t xml:space="preserve">F 54950 INGENIERIA INDUSTRIAL MAGE </t>
  </si>
  <si>
    <t>F 54429 TEELS</t>
  </si>
  <si>
    <t>F 55498 INGEIERIA INDUSTRIAL MAGE</t>
  </si>
  <si>
    <t>F 55550 ENRIQUE SANHCEZ Y MORANTE</t>
  </si>
  <si>
    <t>F 55365 55367 CRISTINA DEL ROSARIO MOO HUCHIN</t>
  </si>
  <si>
    <t xml:space="preserve">F 55430 ABRAHAM MANAHEM MAY BALAM </t>
  </si>
  <si>
    <t xml:space="preserve">F 55398 CESAR ANTONIO CASTELLANO CASTELLANOS </t>
  </si>
  <si>
    <t>F 54997 ANGELICA MARTINEZ BRAMBILA</t>
  </si>
  <si>
    <t xml:space="preserve">F 54398 ANGEL ALEXIS LARA MENA </t>
  </si>
  <si>
    <t>F 55296 TRANSPORTES CORPA</t>
  </si>
  <si>
    <t>F 54466 ARTURO PEREZ GONZALEZ</t>
  </si>
  <si>
    <t xml:space="preserve">F 53762 54552 MEXICANA DE LUBRICANTES </t>
  </si>
  <si>
    <t>F 225115 COM MEGASUR</t>
  </si>
  <si>
    <t>F 55472 SERVITRANSPORTES ERAGON</t>
  </si>
  <si>
    <t>IMPUESTOS FEDERALES NOV 23</t>
  </si>
  <si>
    <t>F 55471 SERVITRANSPORTES ERAGON</t>
  </si>
  <si>
    <t>F 55474 SERVITRANSPORTES DEL SURESTE</t>
  </si>
  <si>
    <t>DISPERSION NOMINA (OTROS PAGOS GERMAN GARNICA)</t>
  </si>
  <si>
    <t xml:space="preserve">F 55475 SERVITRANSPORTES DEL SURESTE </t>
  </si>
  <si>
    <t xml:space="preserve">F 55476 SERVITRANSPORTES DEL SURESTE </t>
  </si>
  <si>
    <t>DEVOLUCION CHEQUE DEL CLIENTE ULISES MEDINA SUAREZ</t>
  </si>
  <si>
    <t>F 55473 SERVITRANSPORTES DEL SURESTE</t>
  </si>
  <si>
    <t xml:space="preserve">F 55378 55376 55389 55350 55381 54315 54633 53655 55360 55361 53824 54735 54780 55298 55302 55303 55304 55299 55348 55347 55300 55306 55346 55308 55310 55309 55305 DEP EFECTIVO </t>
  </si>
  <si>
    <t>F 54124 SUPER SERVICIO SAN MIGUEL</t>
  </si>
  <si>
    <t xml:space="preserve">F 53915 J ROSADO DISTRIBUCIONES </t>
  </si>
  <si>
    <t>F 2572 COLIBRÍ ALIMENTOS</t>
  </si>
  <si>
    <t>F 54474 54482 54565 54566 54525 SERGIO BALDERAS OSORIO</t>
  </si>
  <si>
    <t>F 111005026790 SI VALE MEXICO</t>
  </si>
  <si>
    <t>F 55462 FLORICELDA RIVERA GARCIA</t>
  </si>
  <si>
    <t>DISPERSION NOMINA AGUINALDO 2023</t>
  </si>
  <si>
    <t>F 54460 54469 54409 54495 54601 54563 5465 PRODUCTOS DE CONCRETO PENINSULARES</t>
  </si>
  <si>
    <t>F 54471 JOSE MANUEL RAMIREZ ARCEO</t>
  </si>
  <si>
    <t>F 55453 ASFALTERA DE LA PENINSULA</t>
  </si>
  <si>
    <t>F 54015 LILIANA DEL SOCORRO PACHECO MEX</t>
  </si>
  <si>
    <t>F 55416 55421 55428 DEP TERMINA PUNTO DE VENTA</t>
  </si>
  <si>
    <t>F 55359 JORGE EDUARDO CHAY TAMAYO</t>
  </si>
  <si>
    <t>F 55301 POOR COLLI WILBERTH ANTONIO</t>
  </si>
  <si>
    <t xml:space="preserve">F 53819 54296 JOSE MANUEL CORTAZAR LARA </t>
  </si>
  <si>
    <t xml:space="preserve">F 54282 ANGEL ALEXIS LARA MENA </t>
  </si>
  <si>
    <t>SIPARE NOVIEMBRE 23</t>
  </si>
  <si>
    <t>F 53745 54661 IES CONCRETOS</t>
  </si>
  <si>
    <t>F 12605 PROYECTOS INMOBILIARIOS DE LA PENINSULA</t>
  </si>
  <si>
    <t>F 54462 54567 54568 54667 PERFORACIONES PENINSULARES ESPECIALIZADAS</t>
  </si>
  <si>
    <t>F 224418 COM MEGASUR</t>
  </si>
  <si>
    <t xml:space="preserve">F 54359 DISTRIBUIDORA GARABANA DE COMBUSTIBLES Y LUBRICANTES </t>
  </si>
  <si>
    <t>F 55451 SUKUUN MOTORS</t>
  </si>
  <si>
    <t>F 55377 CONSTRUCCIONES OSPOVER</t>
  </si>
  <si>
    <t xml:space="preserve">F 54491 HERMENEGILDO SANTIAGO NAH </t>
  </si>
  <si>
    <t xml:space="preserve">F 54688 YD DEL SURESTE </t>
  </si>
  <si>
    <t xml:space="preserve">F 55245 55251 55243 55248 55244 55218 55250 DEP EFECTIVO </t>
  </si>
  <si>
    <t xml:space="preserve">F 54558 MULTISERVICIOS PETROLIFEROS DE CANCUN </t>
  </si>
  <si>
    <t>F 54878 RODRIGO SOLIS RODRIGEZ</t>
  </si>
  <si>
    <t>F 53890 MEZCLAZ Y EMULSIONES PROFESIONALES</t>
  </si>
  <si>
    <t>F 55215 DELVAR CHI ULUAC</t>
  </si>
  <si>
    <t xml:space="preserve">F 53844 TOMASA CORREA SANTANA </t>
  </si>
  <si>
    <t>F 54017 NURY DEL CARMEN PECH CAHUICH</t>
  </si>
  <si>
    <t>F 55391 CENTRO DE SERVICIOS CREDIMOTOS</t>
  </si>
  <si>
    <t>F 55019 TRANSPORTES CORPA</t>
  </si>
  <si>
    <t>F 54048 JASPER JUAREZ</t>
  </si>
  <si>
    <t xml:space="preserve">F 51633 PLAFONES Y ACABADOS DEL SURESTE </t>
  </si>
  <si>
    <t xml:space="preserve">F 55368 MRT IMPORTADORA DE MAQUIANRIA </t>
  </si>
  <si>
    <t>F A56858 SOCIEDAD COOPERATIVA DE RECOLECCION DE BASURA CORBASE</t>
  </si>
  <si>
    <t xml:space="preserve">F 53609 MAGDALENO DZUL CAN </t>
  </si>
  <si>
    <t>BMW FINANCIAL SERVICES</t>
  </si>
  <si>
    <t>F 55342 55343 DEP TERMINA PUNTO DE VENTA</t>
  </si>
  <si>
    <t>F 55339 INGENIERIA INDUSTRIAL MAGE</t>
  </si>
  <si>
    <t>F 54226 ANGEL ALEXIS LARA MENA</t>
  </si>
  <si>
    <t>F 55345 55944 ALMACENAMIENTO Y LOGISTICA PORTUARIA</t>
  </si>
  <si>
    <t xml:space="preserve">F 54473 MIGUEL ANGEL KUK </t>
  </si>
  <si>
    <t>F 54472 MIGUEL ANGEL KUK CETINA</t>
  </si>
  <si>
    <t>SECURE 3DS</t>
  </si>
  <si>
    <t>F 54457 MIGUEL ANGEL KUK CETINA</t>
  </si>
  <si>
    <t xml:space="preserve">F 55217 55212 55211 55233 55232 55210 55214 55216 55213 54295 54300 55254 54203 54053 54045 55126 54102 54921 54127 54129 53598 54557 54137 54527 53224 54148 54149 55255 55269 DEP EFECTIVO </t>
  </si>
  <si>
    <t xml:space="preserve">F 53929 53965 DISTRIBUIDORA GARABANA DE COMBUSTIBLES Y LUBRICANTES </t>
  </si>
  <si>
    <t>F 55311 CORNELIOS UNGER REIMER</t>
  </si>
  <si>
    <t>F 55295 INFRAESTRUCTURA Y SERVICIOS ESPECIALIZADOS COETO</t>
  </si>
  <si>
    <t>DICIEMBRE 2023</t>
  </si>
  <si>
    <t>,</t>
  </si>
  <si>
    <t>F.16405 - AG E IRRIGACION</t>
  </si>
  <si>
    <t>F.16568 - MANUEL CENTENO GONZALEZ</t>
  </si>
  <si>
    <t>F.16578 - MANUEL CENTENO GONZALEZ</t>
  </si>
  <si>
    <t xml:space="preserve">F.16301,16339,16366 - LAS PALMAS DE HOPELCHEN </t>
  </si>
  <si>
    <t xml:space="preserve">F.16435 - ABRAM BUECKERT NEUDORF </t>
  </si>
  <si>
    <t xml:space="preserve">F.16091 - MARIA DEL ROSARIO CAHUN CEN </t>
  </si>
  <si>
    <t>F.16317 - EFRAIN JESUS ROSADO RAMIREZ</t>
  </si>
  <si>
    <t>F.16524,16523 - AGROSERVICIO LA TRINIDAD</t>
  </si>
  <si>
    <t>F.16310,54680 - ADMINISTRACION DE ESTACIONES DEL SURESTE</t>
  </si>
  <si>
    <t>F.16181,16195,16236,16237,16239,16240,16245,16246,16266,16267,16289,16290,16291,16292,16294,16298,16322,16327,16328,54906,54909,54911,54912 - E.S.G.E.S.</t>
  </si>
  <si>
    <t>F.16319 - GRUPO PATA DE JAGUAR DE CALAKMUL</t>
  </si>
  <si>
    <t>F.16480 - ALEJANDRO CAJUN BOLIVAR</t>
  </si>
  <si>
    <t>F.16455 - ALEJANDRO CAJUN BOLIVAR</t>
  </si>
  <si>
    <t>F.16577 - LUBRILLANTAS DE CAMPECHE</t>
  </si>
  <si>
    <t>F.16241,16316,16370,16320,16201,16202,16081,16104,16242 - EFECTIVO</t>
  </si>
  <si>
    <t>F.16575 - REDES ELECTRICAS Y CONSTRUCCIONES GAIMO</t>
  </si>
  <si>
    <t>F.16123,16124 - EDGAR GABRIEL FLORES GUTIERREZ</t>
  </si>
  <si>
    <t>F.16124 - EDGAR GABRIEL FLORES GUTIERREZ</t>
  </si>
  <si>
    <t>F.16330 - MAYRA ESTHER DE LA CRUZ REYES</t>
  </si>
  <si>
    <t>F.16573 - ARMANDO SILVESTRE LEMUS FERNANDEZ</t>
  </si>
  <si>
    <t>F.16249 - CONTROL GAS LOPEZ PORTILLO</t>
  </si>
  <si>
    <t>F.16231 - CONTROL GAS LOPEZ PORTILLO</t>
  </si>
  <si>
    <t>F.16571 - LUBRILLANTAS DE CAMPECHE</t>
  </si>
  <si>
    <t>F.16311 - CERVANTES PRIETO CESAR FERNANDO</t>
  </si>
  <si>
    <t>F.16315 - AMANTINA UC PAREDES</t>
  </si>
  <si>
    <t>F.16525 - EDWIN ALBERTO GODOY GARCIA</t>
  </si>
  <si>
    <t>F.16526 - WILBER GODOY GARCIA</t>
  </si>
  <si>
    <t>F.16216,16217,16219,16220,16221,16225,16227,16228,16229,16238,16261,16262,16264,16265,16278,16293,16295,16296,16297 - E.S.G.E.S.</t>
  </si>
  <si>
    <t>F.16222 - ADMINISTRACION DE ESTACIONES DEL SURESTE</t>
  </si>
  <si>
    <t>F.54681 - SERVICIO PERIFERICO SELNAV</t>
  </si>
  <si>
    <t>F.16537 - GRUPO DE ESPECIALISTAS TERRACEROS</t>
  </si>
  <si>
    <t>F.16446,16467 - ASOCIADOS Y SUCESORES MOYCRUZ</t>
  </si>
  <si>
    <t>F.16560 - FUHUA LIN</t>
  </si>
  <si>
    <t>F.16242,16051,16241,16371,16104 - EFECTIVO</t>
  </si>
  <si>
    <t>F.16473 - MANUEL CENTENO GONZALEZ</t>
  </si>
  <si>
    <t>F.16561 - LUBRILLANTAS DE CAMPECHE</t>
  </si>
  <si>
    <t>F.16538 - GRUPO CICPSA</t>
  </si>
  <si>
    <t>F.16334,16335,16351 - EL VALLE TEMPORAL</t>
  </si>
  <si>
    <t xml:space="preserve">F.16352 - CEYDI NAYELI CAAMAL </t>
  </si>
  <si>
    <t xml:space="preserve">F.16535 - MARTHA ALICIA HERRERA MENDEZ </t>
  </si>
  <si>
    <t xml:space="preserve">F.16536 - MARTHA ALICIA HERRERA MENDEZ </t>
  </si>
  <si>
    <t xml:space="preserve">F.16532 - MARTHA ALICIA HERRERA MENDEZ </t>
  </si>
  <si>
    <t xml:space="preserve">F.16533 - MARTHA ALICIA HERRERA MENDEZ </t>
  </si>
  <si>
    <t xml:space="preserve">F.16534 - MARTHA ALICIA HERRERA MENDEZ </t>
  </si>
  <si>
    <t xml:space="preserve">F.16401 - CAUICH CAUICH MARIA DEL SACRAMENTO </t>
  </si>
  <si>
    <t>F.16306 - ZACARIAS CHAN ROSA ISELA</t>
  </si>
  <si>
    <t>F.16461 - JOSE MEDINA</t>
  </si>
  <si>
    <t>F.16305,16488 - HIELO SAN BARTOLO</t>
  </si>
  <si>
    <t>F.16288 - REPRESENTACIONES ALDO DE CAMPECHE</t>
  </si>
  <si>
    <t>F.16506 - COMERCIALIZADORA BECAN</t>
  </si>
  <si>
    <t>F.16362 - ARMANDO SILVESTRE LEMUS FERNANDEZ</t>
  </si>
  <si>
    <t>F.11048857 - DONALDSON S.A. DE C.V</t>
  </si>
  <si>
    <t>F.16160 - COMBUSTIBLES LUGO</t>
  </si>
  <si>
    <t>F.16158,16159,16161,16166,16189,16190,16193,16196,16197,16198,16199 - E.S.G.E.S.</t>
  </si>
  <si>
    <t>F. 188001 190233 - DISTRIBUIDORA MAY DE OFIC S.A. DE C.V.</t>
  </si>
  <si>
    <t>F.16242,16051,16203,16204,16104 - EFECTIVO</t>
  </si>
  <si>
    <t>F. 15096 15152 - PEON DE REGIL VEGA Y ASOC. SPC</t>
  </si>
  <si>
    <t>F.16367,16369 - SALAZAR HERNANDEZ ANASTACIO</t>
  </si>
  <si>
    <t>F. 38057 487 727 - GRUPO CAIMX S.A. DE C.V.</t>
  </si>
  <si>
    <t xml:space="preserve">F.16400,16258,16256,16255 - AGROSERVICIOS LA TRINIDAD </t>
  </si>
  <si>
    <t>F. 1A0A5 - JUAN ALFREDO REYES SONDA</t>
  </si>
  <si>
    <t>F. 836 - EDGAR IGNACIO POOT MAYOR</t>
  </si>
  <si>
    <t xml:space="preserve">F.16437 - NOVER DE LEON CASTILLO </t>
  </si>
  <si>
    <t>PAGO DIRAC - SALVADOR OROZCO TAPIA</t>
  </si>
  <si>
    <t xml:space="preserve">F.16441 - MANUEL JESUS CERVERA LOEZA </t>
  </si>
  <si>
    <t xml:space="preserve">F.16206 - OMAR JESUS VIDAL HUERTA </t>
  </si>
  <si>
    <t xml:space="preserve">F.15995 - PRODUCTORES DE LOS CHENES </t>
  </si>
  <si>
    <t>FAC VRS - MEXICANA DE LUBRICANTES</t>
  </si>
  <si>
    <t>F.16447 - MANUEL CENTENO GONZALEZ</t>
  </si>
  <si>
    <t>F. DIC 23 - PRODUCTORES Y SERVICIOS ZORSES DE RL DE C.V.</t>
  </si>
  <si>
    <t>F. PREPAGO ENERO 24 - E.S.G.E.S.    S.A. DE C.V.</t>
  </si>
  <si>
    <t>F.16464 - LUBRILLANTAS DE CAMPECHE</t>
  </si>
  <si>
    <t>F. MTC 5090 5123 - LLANTRAC SAPI DE C.V.</t>
  </si>
  <si>
    <t>F.16287 - REPRESENTACIONES ALDO DE CAMPECHE</t>
  </si>
  <si>
    <t>F. PAGO DIRAC - AK NRG</t>
  </si>
  <si>
    <t>F.16443,16439,16438,16440,16218,16459 - EFECTIVO</t>
  </si>
  <si>
    <t>F.16162 - ADMINISTRACION DE ESTACIONES DEL SURESTE</t>
  </si>
  <si>
    <t>F PAGO DIRAC - MEXICANA DE LUBRICANTES</t>
  </si>
  <si>
    <t>F.16112,16163,16165,16183,16184,16185,16186,16187,16188,16191,16192,16194,16213,16214,16215,16223,16224,16230 - E.S.G.E.S.</t>
  </si>
  <si>
    <t>F.16081,16242,16241,16068,16280,16283 - EFECTIVO</t>
  </si>
  <si>
    <t>F. 5018 19 20 - LLANTRAC SAPI DE C.V.</t>
  </si>
  <si>
    <t>F.16304 - ADDA MARIA DZIB DZUL</t>
  </si>
  <si>
    <t>F.16303 - ADDA MARIA DZIB DZUL</t>
  </si>
  <si>
    <t>F.16110 - DANIEL HUMBERTO GARCIA UC</t>
  </si>
  <si>
    <t>F.16200 - EFRAIN JESUS ROSADO RAMIREZ</t>
  </si>
  <si>
    <t xml:space="preserve">F.16175 - LAS PALMAS DE HOPELCHEN </t>
  </si>
  <si>
    <t>F. PAGO DIRAC - PRODUTORES Y SERVICIOS ZORSE DE RL DE C.V.</t>
  </si>
  <si>
    <t xml:space="preserve">F.16402 - MANUEL JESUS CERVERA LOEZA </t>
  </si>
  <si>
    <t>F.15995,16075 - PRODUCTORES DE LOS CHENES</t>
  </si>
  <si>
    <t>F. 749 A - LUIS VELA</t>
  </si>
  <si>
    <t>F.16248 - CONTROL GAS KALA</t>
  </si>
  <si>
    <t>F.7152C3 - DAVIS CUTZ CHAN</t>
  </si>
  <si>
    <t>F.16247 - CONTROL GAS KALA</t>
  </si>
  <si>
    <t>F. 7F9AF - JUAN ALFREDO REYES SONDA</t>
  </si>
  <si>
    <t>F.16168 - CERVANTES PRIETO CESAR FERNANDO</t>
  </si>
  <si>
    <t>F. 572 - EDWIN OMAR CAUICH GOMEZ</t>
  </si>
  <si>
    <t>F.16418 - GRUPO DE ESPECIALISTAS TERRACEROS</t>
  </si>
  <si>
    <t>COT 7 DIC 23 - TECNOLLANTAS S.A. DE C.V.</t>
  </si>
  <si>
    <t>F. ISN NOV 23 - SECRETARIA DE ADMINISTRACION Y FINANZAS</t>
  </si>
  <si>
    <t>F.53647 - ADMINISTRACION DE ESTACIONES DEL SURESTE</t>
  </si>
  <si>
    <t>F. DON DIRAC - COLEGIO MERIDA AC</t>
  </si>
  <si>
    <t>F.15948,15986,15987,16021,16038,16039,16043,16113,16114,16115,16116,16117,16128,16129,16130,16153,16154,53939,53937,54277 - E.S.G.E.S.</t>
  </si>
  <si>
    <t>F.16179 - ADDA MARIA DZIB DZUL</t>
  </si>
  <si>
    <t>PAGO AUTO TARJETA DE CRÉDITO  DIC.2023</t>
  </si>
  <si>
    <t xml:space="preserve"> DICIEMBRE 2023</t>
  </si>
  <si>
    <t>MEGASUR FACT AL 25 DIC 23</t>
  </si>
  <si>
    <t>posada navidad 23</t>
  </si>
  <si>
    <t>Se crea pedido por error del distribuidor en capturar 15 CJ,</t>
  </si>
  <si>
    <t>PTU</t>
  </si>
  <si>
    <t>Referencia Gastos Quimica</t>
  </si>
  <si>
    <t>Suma</t>
  </si>
  <si>
    <t>Promedio</t>
  </si>
  <si>
    <t>Comentarios riesgo proximo año debio al alto MDN</t>
  </si>
  <si>
    <t xml:space="preserve">Riesgo Descuento 1% equivale a </t>
  </si>
  <si>
    <t>CRECIMIENTO VS AÑO PASADO</t>
  </si>
  <si>
    <t>PROYECCION 2024</t>
  </si>
  <si>
    <t>VENTAS MERIDA</t>
  </si>
  <si>
    <t>VENTAS CAMPECHE</t>
  </si>
  <si>
    <t>TOITAL VEMTAS</t>
  </si>
  <si>
    <t>ANTONIO, ROGER; JAELY Y EDUARDO</t>
  </si>
  <si>
    <t>BONO 4 GERENTES 350,000 PAGADOS EN PTU EXTRA PAGADO EN FEBRERO 2025 PRIMERA QUICNCENA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</si>
</sst>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8" formatCode="&quot;$&quot;#,##0.00;[Red]\-&quot;$&quot;#,##0.00"/>
    <numFmt numFmtId="44" formatCode="_-&quot;$&quot;* #,##0.00_-;\-&quot;$&quot;* #,##0.00_-;_-&quot;$&quot;* &quot;-&quot;??_-;_-@_-"/>
    <numFmt numFmtId="43" formatCode="_-* #,##0.00_-;\-* #,##0.00_-;_-* &quot;-&quot;??_-;_-@_-"/>
    <numFmt numFmtId="164" formatCode="_-* #,##0_-;\-* #,##0_-;_-* &quot;-&quot;??_-;_-@_-"/>
    <numFmt numFmtId="165" formatCode="&quot;$&quot;#,##0.00"/>
    <numFmt numFmtId="166" formatCode="dd\-mm\-yy;@"/>
    <numFmt numFmtId="167" formatCode="dd\-mm\-\y\y"/>
    <numFmt numFmtId="168" formatCode="#,##0.00_ ;\-#,##0.00\ "/>
    <numFmt numFmtId="169" formatCode="[$-1080A]#,##0.00#%"/>
    <numFmt numFmtId="170" formatCode="#,##0.00_ ;[Red]\-#,##0.00\ "/>
    <numFmt numFmtId="171" formatCode="0.0%"/>
  </numFmts>
  <fonts count="96" x14ac:knownFonts="1">
    <font>
      <sz val="11"/>
      <color theme="1"/>
      <name val="Calibri"/>
      <family val="2"/>
      <scheme val="minor"/>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u val="singleAccounting"/>
      <sz val="11"/>
      <name val="Calibri"/>
      <family val="2"/>
      <scheme val="minor"/>
    </font>
    <font>
      <sz val="11"/>
      <name val="Calibri"/>
      <family val="2"/>
      <scheme val="minor"/>
    </font>
    <font>
      <b/>
      <sz val="11"/>
      <name val="Calibri"/>
      <family val="2"/>
      <scheme val="minor"/>
    </font>
    <font>
      <b/>
      <sz val="16"/>
      <color theme="1"/>
      <name val="Calibri"/>
      <family val="2"/>
      <scheme val="minor"/>
    </font>
    <font>
      <sz val="10"/>
      <name val="Arial"/>
      <family val="2"/>
    </font>
    <font>
      <b/>
      <sz val="8"/>
      <color indexed="9"/>
      <name val="Arial"/>
      <family val="2"/>
    </font>
    <font>
      <sz val="8"/>
      <name val="Arial"/>
      <family val="2"/>
    </font>
    <font>
      <b/>
      <sz val="16"/>
      <name val="Arial"/>
      <family val="2"/>
    </font>
    <font>
      <b/>
      <sz val="14"/>
      <color theme="1"/>
      <name val="Calibri"/>
      <family val="2"/>
      <scheme val="minor"/>
    </font>
    <font>
      <sz val="8"/>
      <color indexed="8"/>
      <name val="Arial"/>
      <family val="2"/>
    </font>
    <font>
      <b/>
      <sz val="8"/>
      <color indexed="8"/>
      <name val="Arial"/>
      <family val="2"/>
    </font>
    <font>
      <b/>
      <sz val="8"/>
      <color theme="0"/>
      <name val="Arial"/>
      <family val="2"/>
    </font>
    <font>
      <sz val="11"/>
      <color theme="3"/>
      <name val="Calibri"/>
      <family val="2"/>
      <scheme val="minor"/>
    </font>
    <font>
      <sz val="10"/>
      <color theme="1"/>
      <name val="Calibri"/>
      <family val="2"/>
      <scheme val="minor"/>
    </font>
    <font>
      <b/>
      <sz val="10"/>
      <color indexed="9"/>
      <name val="Arial"/>
      <family val="2"/>
    </font>
    <font>
      <b/>
      <sz val="20"/>
      <name val="Arial"/>
      <family val="2"/>
    </font>
    <font>
      <sz val="10"/>
      <color indexed="8"/>
      <name val="Arial"/>
      <family val="2"/>
    </font>
    <font>
      <b/>
      <sz val="10"/>
      <color indexed="8"/>
      <name val="ARIAL"/>
      <family val="2"/>
    </font>
    <font>
      <b/>
      <sz val="10"/>
      <color theme="0"/>
      <name val="Arial"/>
      <family val="2"/>
    </font>
    <font>
      <b/>
      <sz val="9"/>
      <color indexed="81"/>
      <name val="Tahoma"/>
      <family val="2"/>
    </font>
    <font>
      <sz val="9"/>
      <color indexed="81"/>
      <name val="Tahoma"/>
      <family val="2"/>
    </font>
    <font>
      <b/>
      <sz val="20"/>
      <color theme="1"/>
      <name val="Calibri"/>
      <family val="2"/>
      <scheme val="minor"/>
    </font>
    <font>
      <sz val="10"/>
      <color theme="1"/>
      <name val="Arial"/>
      <family val="2"/>
    </font>
    <font>
      <b/>
      <sz val="10"/>
      <color theme="1"/>
      <name val="Arial"/>
      <family val="2"/>
    </font>
    <font>
      <b/>
      <sz val="9"/>
      <color rgb="FFFF0000"/>
      <name val="Arial"/>
      <family val="2"/>
    </font>
    <font>
      <sz val="9"/>
      <name val="Arial"/>
      <family val="2"/>
    </font>
    <font>
      <b/>
      <sz val="9"/>
      <name val="Arial"/>
      <family val="2"/>
    </font>
    <font>
      <sz val="9"/>
      <color theme="1"/>
      <name val="Calibri"/>
      <family val="2"/>
      <scheme val="minor"/>
    </font>
    <font>
      <sz val="9"/>
      <color indexed="8"/>
      <name val="Arial"/>
      <family val="2"/>
    </font>
    <font>
      <b/>
      <sz val="9"/>
      <color indexed="8"/>
      <name val="Arial"/>
      <family val="2"/>
    </font>
    <font>
      <sz val="9"/>
      <name val="Calibri"/>
      <family val="2"/>
      <scheme val="minor"/>
    </font>
    <font>
      <b/>
      <sz val="8"/>
      <color rgb="FFFF0000"/>
      <name val="Arial"/>
      <family val="2"/>
    </font>
    <font>
      <b/>
      <sz val="10"/>
      <name val="Arial"/>
      <family val="2"/>
    </font>
    <font>
      <b/>
      <sz val="8"/>
      <name val="Arial"/>
      <family val="2"/>
    </font>
    <font>
      <sz val="6"/>
      <color indexed="8"/>
      <name val="Arial"/>
      <family val="2"/>
    </font>
    <font>
      <sz val="6"/>
      <name val="Arial"/>
      <family val="2"/>
    </font>
    <font>
      <b/>
      <sz val="11"/>
      <color rgb="FFFF0000"/>
      <name val="Calibri"/>
      <family val="2"/>
      <scheme val="minor"/>
    </font>
    <font>
      <sz val="12"/>
      <color theme="1"/>
      <name val="Calibri"/>
      <family val="2"/>
      <scheme val="minor"/>
    </font>
    <font>
      <sz val="10"/>
      <color rgb="FFFF0000"/>
      <name val="Calibri"/>
      <family val="2"/>
      <scheme val="minor"/>
    </font>
    <font>
      <sz val="10"/>
      <name val="Calibri"/>
      <family val="2"/>
      <scheme val="minor"/>
    </font>
    <font>
      <sz val="10"/>
      <color theme="3" tint="0.39997558519241921"/>
      <name val="Calibri"/>
      <family val="2"/>
      <scheme val="minor"/>
    </font>
    <font>
      <sz val="10"/>
      <name val="Segoe UI"/>
      <family val="2"/>
    </font>
    <font>
      <sz val="10"/>
      <color indexed="206"/>
      <name val="Calibri"/>
      <family val="2"/>
    </font>
    <font>
      <b/>
      <sz val="10"/>
      <name val="Calibri"/>
      <family val="2"/>
      <scheme val="minor"/>
    </font>
    <font>
      <sz val="10"/>
      <color rgb="FF7030A0"/>
      <name val="Calibri"/>
      <family val="2"/>
      <scheme val="minor"/>
    </font>
    <font>
      <b/>
      <sz val="14"/>
      <name val="Calibri"/>
      <family val="2"/>
      <scheme val="minor"/>
    </font>
    <font>
      <b/>
      <sz val="10"/>
      <color rgb="FFFF0000"/>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11"/>
      <color rgb="FF000000"/>
      <name val="Calibri"/>
      <family val="2"/>
      <scheme val="minor"/>
    </font>
    <font>
      <sz val="9"/>
      <name val="Calibri"/>
      <family val="2"/>
    </font>
    <font>
      <sz val="9"/>
      <color rgb="FF000000"/>
      <name val="Arial"/>
      <family val="2"/>
    </font>
    <font>
      <b/>
      <sz val="9"/>
      <color rgb="FF000000"/>
      <name val="Arial"/>
      <family val="2"/>
    </font>
    <font>
      <sz val="9"/>
      <color rgb="FFFF0000"/>
      <name val="Calibri"/>
      <family val="2"/>
    </font>
    <font>
      <b/>
      <sz val="9"/>
      <name val="Calibri"/>
      <family val="2"/>
    </font>
    <font>
      <b/>
      <sz val="18"/>
      <color theme="3"/>
      <name val="Calibri Light"/>
      <family val="2"/>
      <scheme val="major"/>
    </font>
    <font>
      <sz val="11"/>
      <color rgb="FF9C6500"/>
      <name val="Calibri"/>
      <family val="2"/>
      <scheme val="minor"/>
    </font>
    <font>
      <b/>
      <sz val="11"/>
      <color theme="1"/>
      <name val="Arial"/>
      <family val="2"/>
    </font>
    <font>
      <sz val="11"/>
      <color rgb="FF333333"/>
      <name val="Arial"/>
      <family val="2"/>
    </font>
    <font>
      <sz val="10"/>
      <name val="Calibri"/>
      <family val="2"/>
    </font>
    <font>
      <sz val="10"/>
      <color rgb="FF000000"/>
      <name val="Arial"/>
      <family val="2"/>
    </font>
    <font>
      <b/>
      <sz val="10"/>
      <color rgb="FF000000"/>
      <name val="Arial"/>
      <family val="2"/>
    </font>
    <font>
      <sz val="10"/>
      <name val="Arial"/>
      <family val="2"/>
    </font>
    <font>
      <sz val="10"/>
      <name val="Arial"/>
      <family val="2"/>
    </font>
    <font>
      <b/>
      <sz val="15"/>
      <color rgb="FF202124"/>
      <name val="Arial"/>
      <family val="2"/>
    </font>
    <font>
      <sz val="10"/>
      <color rgb="FF2C3E50"/>
      <name val="Arial"/>
      <family val="2"/>
    </font>
    <font>
      <sz val="10"/>
      <color rgb="FFFF0000"/>
      <name val="Calibri"/>
      <family val="2"/>
    </font>
    <font>
      <b/>
      <sz val="10"/>
      <name val="Calibri"/>
      <family val="2"/>
    </font>
    <font>
      <b/>
      <sz val="14"/>
      <name val="Calibri"/>
      <family val="2"/>
    </font>
    <font>
      <sz val="14"/>
      <name val="Calibri"/>
      <family val="2"/>
      <scheme val="minor"/>
    </font>
    <font>
      <b/>
      <sz val="11"/>
      <color rgb="FFFF0000"/>
      <name val="Arial"/>
      <family val="2"/>
    </font>
    <font>
      <b/>
      <sz val="12"/>
      <name val="Calibri"/>
      <family val="2"/>
      <scheme val="minor"/>
    </font>
    <font>
      <sz val="10"/>
      <color rgb="FFFF0000"/>
      <name val="Arial"/>
      <family val="2"/>
    </font>
    <font>
      <sz val="10"/>
      <color theme="3" tint="0.39997558519241921"/>
      <name val="Arial"/>
      <family val="2"/>
    </font>
    <font>
      <b/>
      <sz val="10"/>
      <color rgb="FFFF0000"/>
      <name val="Arial"/>
      <family val="2"/>
    </font>
    <font>
      <b/>
      <sz val="10"/>
      <color theme="3" tint="0.39997558519241921"/>
      <name val="Arial"/>
      <family val="2"/>
    </font>
    <font>
      <b/>
      <sz val="14"/>
      <name val="Arial"/>
      <family val="2"/>
    </font>
    <font>
      <sz val="8"/>
      <name val="Calibri"/>
      <family val="2"/>
      <scheme val="minor"/>
    </font>
    <font>
      <b/>
      <sz val="11"/>
      <name val="Arial"/>
      <family val="2"/>
    </font>
  </fonts>
  <fills count="63">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DCDC"/>
        <bgColor rgb="FFDCDCDC"/>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99FF"/>
        <bgColor indexed="64"/>
      </patternFill>
    </fill>
    <fill>
      <patternFill patternType="solid">
        <fgColor rgb="FFCCCCFF"/>
        <bgColor indexed="64"/>
      </patternFill>
    </fill>
    <fill>
      <patternFill patternType="solid">
        <fgColor rgb="FF99FFCC"/>
        <bgColor indexed="64"/>
      </patternFill>
    </fill>
    <fill>
      <patternFill patternType="solid">
        <fgColor rgb="FFFFCCCC"/>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FF99CC"/>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79998168889431442"/>
        <bgColor indexed="64"/>
      </patternFill>
    </fill>
  </fills>
  <borders count="62">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22"/>
      </left>
      <right/>
      <top style="thin">
        <color indexed="22"/>
      </top>
      <bottom style="thin">
        <color indexed="22"/>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auto="1"/>
      </left>
      <right style="thin">
        <color auto="1"/>
      </right>
      <top/>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auto="1"/>
      </top>
      <bottom style="double">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thin">
        <color indexed="22"/>
      </left>
      <right style="thin">
        <color indexed="22"/>
      </right>
      <top/>
      <bottom/>
      <diagonal/>
    </border>
    <border>
      <left style="thin">
        <color auto="1"/>
      </left>
      <right style="thin">
        <color auto="1"/>
      </right>
      <top/>
      <bottom/>
      <diagonal/>
    </border>
  </borders>
  <cellStyleXfs count="6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4" fontId="11" fillId="0" borderId="0" applyFont="0" applyFill="0" applyBorder="0" applyAlignment="0" applyProtection="0"/>
    <xf numFmtId="43" fontId="11" fillId="0" borderId="0" applyFont="0" applyFill="0" applyBorder="0" applyAlignment="0" applyProtection="0"/>
    <xf numFmtId="0" fontId="54" fillId="0" borderId="44" applyNumberFormat="0" applyFill="0" applyAlignment="0" applyProtection="0"/>
    <xf numFmtId="0" fontId="55" fillId="0" borderId="45" applyNumberFormat="0" applyFill="0" applyAlignment="0" applyProtection="0"/>
    <xf numFmtId="0" fontId="2" fillId="0" borderId="46" applyNumberFormat="0" applyFill="0" applyAlignment="0" applyProtection="0"/>
    <xf numFmtId="0" fontId="2" fillId="0" borderId="0" applyNumberFormat="0" applyFill="0" applyBorder="0" applyAlignment="0" applyProtection="0"/>
    <xf numFmtId="0" fontId="56" fillId="16" borderId="0" applyNumberFormat="0" applyBorder="0" applyAlignment="0" applyProtection="0"/>
    <xf numFmtId="0" fontId="57" fillId="17" borderId="0" applyNumberFormat="0" applyBorder="0" applyAlignment="0" applyProtection="0"/>
    <xf numFmtId="0" fontId="58" fillId="19" borderId="47" applyNumberFormat="0" applyAlignment="0" applyProtection="0"/>
    <xf numFmtId="0" fontId="59" fillId="20" borderId="48" applyNumberFormat="0" applyAlignment="0" applyProtection="0"/>
    <xf numFmtId="0" fontId="60" fillId="20" borderId="47" applyNumberFormat="0" applyAlignment="0" applyProtection="0"/>
    <xf numFmtId="0" fontId="61" fillId="0" borderId="49" applyNumberFormat="0" applyFill="0" applyAlignment="0" applyProtection="0"/>
    <xf numFmtId="0" fontId="62" fillId="21" borderId="50" applyNumberFormat="0" applyAlignment="0" applyProtection="0"/>
    <xf numFmtId="0" fontId="3" fillId="0" borderId="0" applyNumberFormat="0" applyFill="0" applyBorder="0" applyAlignment="0" applyProtection="0"/>
    <xf numFmtId="0" fontId="1" fillId="22" borderId="51" applyNumberFormat="0" applyFont="0" applyAlignment="0" applyProtection="0"/>
    <xf numFmtId="0" fontId="63" fillId="0" borderId="0" applyNumberFormat="0" applyFill="0" applyBorder="0" applyAlignment="0" applyProtection="0"/>
    <xf numFmtId="0" fontId="4" fillId="0" borderId="52" applyNumberFormat="0" applyFill="0" applyAlignment="0" applyProtection="0"/>
    <xf numFmtId="0" fontId="6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6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6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6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6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66" fillId="0" borderId="0"/>
    <xf numFmtId="43" fontId="1" fillId="0" borderId="0" applyFont="0" applyFill="0" applyBorder="0" applyAlignment="0" applyProtection="0"/>
    <xf numFmtId="0" fontId="72" fillId="0" borderId="0" applyNumberFormat="0" applyFill="0" applyBorder="0" applyAlignment="0" applyProtection="0"/>
    <xf numFmtId="0" fontId="73" fillId="18"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64" fillId="38" borderId="0" applyNumberFormat="0" applyBorder="0" applyAlignment="0" applyProtection="0"/>
    <xf numFmtId="0" fontId="64" fillId="42" borderId="0" applyNumberFormat="0" applyBorder="0" applyAlignment="0" applyProtection="0"/>
    <xf numFmtId="0" fontId="64" fillId="46" borderId="0" applyNumberFormat="0" applyBorder="0" applyAlignment="0" applyProtection="0"/>
    <xf numFmtId="0" fontId="44" fillId="0" borderId="0"/>
    <xf numFmtId="44" fontId="44" fillId="0" borderId="0" applyFont="0" applyFill="0" applyBorder="0" applyAlignment="0" applyProtection="0"/>
    <xf numFmtId="44" fontId="66" fillId="0" borderId="0" applyFont="0" applyFill="0" applyBorder="0" applyAlignment="0" applyProtection="0"/>
    <xf numFmtId="0" fontId="79" fillId="0" borderId="0"/>
    <xf numFmtId="0" fontId="80" fillId="0" borderId="0"/>
    <xf numFmtId="43" fontId="1" fillId="0" borderId="0" applyFont="0" applyFill="0" applyBorder="0" applyAlignment="0" applyProtection="0"/>
    <xf numFmtId="9"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cellStyleXfs>
  <cellXfs count="1032">
    <xf numFmtId="0" fontId="0" fillId="0" borderId="0" xfId="0"/>
    <xf numFmtId="44" fontId="5" fillId="0" borderId="0" xfId="2" applyFont="1"/>
    <xf numFmtId="44" fontId="0" fillId="0" borderId="0" xfId="2" applyFont="1"/>
    <xf numFmtId="44" fontId="4" fillId="0" borderId="0" xfId="2" applyFont="1" applyAlignment="1">
      <alignment horizontal="center"/>
    </xf>
    <xf numFmtId="0" fontId="4" fillId="0" borderId="0" xfId="0" applyFont="1" applyAlignment="1">
      <alignment horizontal="center"/>
    </xf>
    <xf numFmtId="8" fontId="0" fillId="0" borderId="0" xfId="2" applyNumberFormat="1" applyFont="1"/>
    <xf numFmtId="44" fontId="4" fillId="0" borderId="1" xfId="2" applyFont="1" applyBorder="1"/>
    <xf numFmtId="8" fontId="3" fillId="0" borderId="0" xfId="2" applyNumberFormat="1" applyFont="1" applyBorder="1"/>
    <xf numFmtId="44" fontId="3" fillId="0" borderId="0" xfId="2" applyFont="1" applyBorder="1"/>
    <xf numFmtId="44" fontId="4" fillId="0" borderId="0" xfId="2" applyFont="1" applyBorder="1"/>
    <xf numFmtId="0" fontId="6" fillId="2" borderId="0" xfId="0" applyFont="1" applyFill="1"/>
    <xf numFmtId="44" fontId="0" fillId="2" borderId="0" xfId="2" applyFont="1" applyFill="1"/>
    <xf numFmtId="0" fontId="4" fillId="0" borderId="0" xfId="0" applyFont="1"/>
    <xf numFmtId="44" fontId="3" fillId="0" borderId="0" xfId="2" applyFont="1" applyAlignment="1">
      <alignment horizontal="center"/>
    </xf>
    <xf numFmtId="44" fontId="7" fillId="0" borderId="0" xfId="2" applyFont="1" applyAlignment="1">
      <alignment horizontal="center"/>
    </xf>
    <xf numFmtId="44" fontId="3" fillId="0" borderId="0" xfId="2" applyFont="1"/>
    <xf numFmtId="44" fontId="8" fillId="0" borderId="0" xfId="2" applyFont="1"/>
    <xf numFmtId="0" fontId="4" fillId="3" borderId="2" xfId="0" applyFont="1" applyFill="1" applyBorder="1"/>
    <xf numFmtId="44" fontId="0" fillId="0" borderId="1" xfId="2" applyFont="1" applyBorder="1"/>
    <xf numFmtId="0" fontId="3" fillId="0" borderId="0" xfId="0" applyFont="1"/>
    <xf numFmtId="0" fontId="3" fillId="0" borderId="0" xfId="2" applyNumberFormat="1" applyFont="1"/>
    <xf numFmtId="44" fontId="9" fillId="0" borderId="1" xfId="2" applyFont="1" applyBorder="1"/>
    <xf numFmtId="17" fontId="0" fillId="0" borderId="0" xfId="0" applyNumberFormat="1"/>
    <xf numFmtId="14" fontId="0" fillId="0" borderId="0" xfId="0" applyNumberFormat="1"/>
    <xf numFmtId="0" fontId="4" fillId="0" borderId="3" xfId="0" applyFont="1" applyBorder="1" applyAlignment="1">
      <alignment horizontal="center" vertical="center"/>
    </xf>
    <xf numFmtId="44" fontId="4" fillId="0" borderId="3" xfId="2" applyFont="1" applyBorder="1" applyAlignment="1">
      <alignment horizontal="center" vertical="center"/>
    </xf>
    <xf numFmtId="164" fontId="12" fillId="4" borderId="7" xfId="4" applyNumberFormat="1" applyFont="1" applyFill="1" applyBorder="1" applyAlignment="1">
      <alignment horizontal="center" vertical="center" wrapText="1"/>
    </xf>
    <xf numFmtId="0" fontId="13" fillId="5" borderId="0" xfId="5" applyFont="1" applyFill="1"/>
    <xf numFmtId="49" fontId="12" fillId="4" borderId="7" xfId="5" applyNumberFormat="1" applyFont="1" applyFill="1" applyBorder="1" applyAlignment="1">
      <alignment horizontal="center" vertical="center" wrapText="1"/>
    </xf>
    <xf numFmtId="49" fontId="14" fillId="5" borderId="7" xfId="5" applyNumberFormat="1" applyFont="1" applyFill="1" applyBorder="1" applyAlignment="1">
      <alignment horizontal="center" vertical="center" wrapText="1"/>
    </xf>
    <xf numFmtId="49" fontId="12" fillId="4" borderId="13" xfId="5" applyNumberFormat="1" applyFont="1" applyFill="1" applyBorder="1" applyAlignment="1">
      <alignment horizontal="center" vertical="center" wrapText="1"/>
    </xf>
    <xf numFmtId="44" fontId="12" fillId="4" borderId="14" xfId="2" applyFont="1" applyFill="1" applyBorder="1" applyAlignment="1">
      <alignment horizontal="center" vertical="center" wrapText="1"/>
    </xf>
    <xf numFmtId="44" fontId="12" fillId="4" borderId="14" xfId="2" applyFont="1" applyFill="1" applyBorder="1" applyAlignment="1">
      <alignment horizontal="center" wrapText="1"/>
    </xf>
    <xf numFmtId="44" fontId="0" fillId="0" borderId="0" xfId="0" applyNumberFormat="1"/>
    <xf numFmtId="49" fontId="16" fillId="0" borderId="13" xfId="5" applyNumberFormat="1" applyFont="1" applyBorder="1" applyAlignment="1">
      <alignment horizontal="left" vertical="top" wrapText="1"/>
    </xf>
    <xf numFmtId="49" fontId="17" fillId="0" borderId="13" xfId="5" applyNumberFormat="1" applyFont="1" applyBorder="1" applyAlignment="1">
      <alignment horizontal="left" vertical="top" wrapText="1"/>
    </xf>
    <xf numFmtId="44" fontId="0" fillId="0" borderId="0" xfId="2" applyFont="1" applyFill="1"/>
    <xf numFmtId="49" fontId="16" fillId="0" borderId="13" xfId="6" applyNumberFormat="1" applyFont="1" applyBorder="1" applyAlignment="1">
      <alignment horizontal="left" vertical="top"/>
    </xf>
    <xf numFmtId="44" fontId="0" fillId="0" borderId="0" xfId="2" applyFont="1" applyFill="1" applyBorder="1"/>
    <xf numFmtId="49" fontId="16" fillId="0" borderId="13" xfId="5" applyNumberFormat="1" applyFont="1" applyBorder="1" applyAlignment="1">
      <alignment horizontal="left" vertical="top"/>
    </xf>
    <xf numFmtId="49" fontId="16" fillId="0" borderId="15" xfId="6" applyNumberFormat="1" applyFont="1" applyBorder="1" applyAlignment="1">
      <alignment horizontal="left" vertical="top"/>
    </xf>
    <xf numFmtId="44" fontId="3" fillId="0" borderId="0" xfId="2" applyFont="1" applyFill="1"/>
    <xf numFmtId="44" fontId="3" fillId="0" borderId="0" xfId="0" applyNumberFormat="1" applyFont="1"/>
    <xf numFmtId="49" fontId="17" fillId="0" borderId="15" xfId="6" applyNumberFormat="1" applyFont="1" applyBorder="1" applyAlignment="1">
      <alignment horizontal="left" vertical="top"/>
    </xf>
    <xf numFmtId="44" fontId="2" fillId="0" borderId="16" xfId="2" applyFont="1" applyBorder="1"/>
    <xf numFmtId="49" fontId="18" fillId="4" borderId="13" xfId="5" applyNumberFormat="1" applyFont="1" applyFill="1" applyBorder="1" applyAlignment="1">
      <alignment horizontal="left" vertical="top" wrapText="1"/>
    </xf>
    <xf numFmtId="44" fontId="2" fillId="7" borderId="0" xfId="2" applyFont="1" applyFill="1"/>
    <xf numFmtId="44" fontId="19" fillId="0" borderId="0" xfId="2" applyFont="1"/>
    <xf numFmtId="49" fontId="12" fillId="4" borderId="13" xfId="5" applyNumberFormat="1" applyFont="1" applyFill="1" applyBorder="1" applyAlignment="1">
      <alignment horizontal="left" vertical="top" wrapText="1"/>
    </xf>
    <xf numFmtId="49" fontId="12" fillId="0" borderId="13" xfId="5" applyNumberFormat="1" applyFont="1" applyBorder="1" applyAlignment="1">
      <alignment horizontal="left" vertical="top" wrapText="1"/>
    </xf>
    <xf numFmtId="43" fontId="0" fillId="0" borderId="0" xfId="0" applyNumberFormat="1"/>
    <xf numFmtId="49" fontId="16" fillId="2" borderId="13" xfId="5" applyNumberFormat="1" applyFont="1" applyFill="1" applyBorder="1" applyAlignment="1">
      <alignment horizontal="left" vertical="top" wrapText="1"/>
    </xf>
    <xf numFmtId="49" fontId="16" fillId="2" borderId="13" xfId="6" applyNumberFormat="1" applyFont="1" applyFill="1" applyBorder="1" applyAlignment="1">
      <alignment horizontal="left" vertical="top"/>
    </xf>
    <xf numFmtId="49" fontId="16" fillId="8" borderId="13" xfId="5" applyNumberFormat="1" applyFont="1" applyFill="1" applyBorder="1" applyAlignment="1">
      <alignment horizontal="left" vertical="top" wrapText="1"/>
    </xf>
    <xf numFmtId="49" fontId="16" fillId="9" borderId="13" xfId="5" applyNumberFormat="1" applyFont="1" applyFill="1" applyBorder="1" applyAlignment="1">
      <alignment horizontal="left" vertical="top" wrapText="1"/>
    </xf>
    <xf numFmtId="49" fontId="16" fillId="10" borderId="13" xfId="6" applyNumberFormat="1" applyFont="1" applyFill="1" applyBorder="1" applyAlignment="1">
      <alignment horizontal="left" vertical="top"/>
    </xf>
    <xf numFmtId="44" fontId="0" fillId="10" borderId="0" xfId="2" applyFont="1" applyFill="1"/>
    <xf numFmtId="44" fontId="4" fillId="0" borderId="0" xfId="2" applyFont="1"/>
    <xf numFmtId="44" fontId="2" fillId="0" borderId="0" xfId="2" applyFont="1"/>
    <xf numFmtId="8" fontId="0" fillId="0" borderId="0" xfId="0" applyNumberFormat="1"/>
    <xf numFmtId="49" fontId="16" fillId="0" borderId="0" xfId="6" applyNumberFormat="1" applyFont="1" applyAlignment="1">
      <alignment horizontal="left" vertical="top"/>
    </xf>
    <xf numFmtId="0" fontId="13" fillId="0" borderId="0" xfId="5" applyFont="1"/>
    <xf numFmtId="44" fontId="0" fillId="8" borderId="0" xfId="2" applyFont="1" applyFill="1"/>
    <xf numFmtId="44" fontId="0" fillId="8" borderId="0" xfId="0" applyNumberFormat="1" applyFill="1"/>
    <xf numFmtId="0" fontId="20" fillId="0" borderId="0" xfId="0" applyFont="1"/>
    <xf numFmtId="164" fontId="21" fillId="4" borderId="7" xfId="4" applyNumberFormat="1" applyFont="1" applyFill="1" applyBorder="1" applyAlignment="1">
      <alignment horizontal="center" vertical="center" wrapText="1"/>
    </xf>
    <xf numFmtId="0" fontId="11" fillId="5" borderId="0" xfId="5" applyFill="1"/>
    <xf numFmtId="49" fontId="21" fillId="4" borderId="7" xfId="5" applyNumberFormat="1" applyFont="1" applyFill="1" applyBorder="1" applyAlignment="1">
      <alignment horizontal="center" vertical="center" wrapText="1"/>
    </xf>
    <xf numFmtId="49" fontId="22" fillId="5" borderId="7" xfId="5" applyNumberFormat="1" applyFont="1" applyFill="1" applyBorder="1" applyAlignment="1">
      <alignment horizontal="center" vertical="center" wrapText="1"/>
    </xf>
    <xf numFmtId="49" fontId="21" fillId="4" borderId="13" xfId="5" applyNumberFormat="1" applyFont="1" applyFill="1" applyBorder="1" applyAlignment="1">
      <alignment horizontal="center" vertical="center" wrapText="1"/>
    </xf>
    <xf numFmtId="49" fontId="23" fillId="0" borderId="13" xfId="5" applyNumberFormat="1" applyFont="1" applyBorder="1" applyAlignment="1">
      <alignment horizontal="left" vertical="top" wrapText="1"/>
    </xf>
    <xf numFmtId="49" fontId="24" fillId="0" borderId="13" xfId="5" applyNumberFormat="1" applyFont="1" applyBorder="1" applyAlignment="1">
      <alignment horizontal="left" vertical="top" wrapText="1"/>
    </xf>
    <xf numFmtId="49" fontId="23" fillId="0" borderId="13" xfId="6" applyNumberFormat="1" applyFont="1" applyBorder="1" applyAlignment="1">
      <alignment horizontal="left" vertical="top"/>
    </xf>
    <xf numFmtId="49" fontId="23" fillId="0" borderId="13" xfId="5" applyNumberFormat="1" applyFont="1" applyBorder="1" applyAlignment="1">
      <alignment horizontal="left" vertical="top"/>
    </xf>
    <xf numFmtId="49" fontId="23" fillId="0" borderId="15" xfId="6" applyNumberFormat="1" applyFont="1" applyBorder="1" applyAlignment="1">
      <alignment horizontal="left" vertical="top"/>
    </xf>
    <xf numFmtId="49" fontId="24" fillId="0" borderId="15" xfId="6" applyNumberFormat="1" applyFont="1" applyBorder="1" applyAlignment="1">
      <alignment horizontal="left" vertical="top"/>
    </xf>
    <xf numFmtId="49" fontId="25" fillId="4" borderId="13" xfId="5" applyNumberFormat="1" applyFont="1" applyFill="1" applyBorder="1" applyAlignment="1">
      <alignment horizontal="left" vertical="top" wrapText="1"/>
    </xf>
    <xf numFmtId="49" fontId="21" fillId="4" borderId="13" xfId="5" applyNumberFormat="1" applyFont="1" applyFill="1" applyBorder="1" applyAlignment="1">
      <alignment horizontal="left" vertical="top" wrapText="1"/>
    </xf>
    <xf numFmtId="49" fontId="21" fillId="0" borderId="13" xfId="5" applyNumberFormat="1" applyFont="1" applyBorder="1" applyAlignment="1">
      <alignment horizontal="left" vertical="top" wrapText="1"/>
    </xf>
    <xf numFmtId="43" fontId="0" fillId="0" borderId="0" xfId="2" applyNumberFormat="1" applyFont="1"/>
    <xf numFmtId="0" fontId="11" fillId="0" borderId="0" xfId="5"/>
    <xf numFmtId="0" fontId="0" fillId="9" borderId="0" xfId="0" applyFill="1"/>
    <xf numFmtId="44" fontId="0" fillId="2" borderId="0" xfId="2" applyFont="1" applyFill="1" applyBorder="1"/>
    <xf numFmtId="44" fontId="4" fillId="0" borderId="0" xfId="2" applyFont="1" applyFill="1" applyBorder="1"/>
    <xf numFmtId="0" fontId="0" fillId="0" borderId="0" xfId="0" applyAlignment="1">
      <alignment horizontal="center" vertical="center"/>
    </xf>
    <xf numFmtId="44" fontId="0" fillId="0" borderId="0" xfId="2" applyFont="1" applyBorder="1"/>
    <xf numFmtId="0" fontId="0" fillId="11" borderId="0" xfId="0" applyFill="1"/>
    <xf numFmtId="44" fontId="0" fillId="11" borderId="0" xfId="2" applyFont="1" applyFill="1"/>
    <xf numFmtId="0" fontId="4" fillId="0" borderId="0" xfId="0" applyFont="1" applyAlignment="1">
      <alignment horizontal="right"/>
    </xf>
    <xf numFmtId="2" fontId="0" fillId="0" borderId="0" xfId="2" applyNumberFormat="1" applyFont="1"/>
    <xf numFmtId="2" fontId="0" fillId="0" borderId="0" xfId="0" applyNumberFormat="1"/>
    <xf numFmtId="44" fontId="0" fillId="9" borderId="0" xfId="2" applyFont="1" applyFill="1"/>
    <xf numFmtId="0" fontId="29" fillId="0" borderId="0" xfId="0" applyFont="1" applyAlignment="1">
      <alignment horizontal="center"/>
    </xf>
    <xf numFmtId="0" fontId="30" fillId="0" borderId="0" xfId="0" applyFont="1" applyAlignment="1">
      <alignment horizontal="center"/>
    </xf>
    <xf numFmtId="44" fontId="29" fillId="0" borderId="0" xfId="2" applyFont="1"/>
    <xf numFmtId="0" fontId="29" fillId="0" borderId="0" xfId="0" applyFont="1"/>
    <xf numFmtId="0" fontId="30" fillId="0" borderId="3" xfId="0" applyFont="1" applyBorder="1" applyAlignment="1">
      <alignment horizontal="center"/>
    </xf>
    <xf numFmtId="44" fontId="30" fillId="0" borderId="3" xfId="2"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32" fillId="0" borderId="0" xfId="5" applyFont="1"/>
    <xf numFmtId="44" fontId="33" fillId="0" borderId="0" xfId="2" applyFont="1" applyFill="1" applyBorder="1"/>
    <xf numFmtId="0" fontId="34" fillId="0" borderId="0" xfId="0" applyFont="1"/>
    <xf numFmtId="0" fontId="33" fillId="0" borderId="3" xfId="5" applyFont="1" applyBorder="1" applyAlignment="1">
      <alignment horizontal="center" vertical="center"/>
    </xf>
    <xf numFmtId="44" fontId="33" fillId="0" borderId="3" xfId="7" applyFont="1" applyFill="1" applyBorder="1" applyAlignment="1">
      <alignment horizontal="center" vertical="center"/>
    </xf>
    <xf numFmtId="3" fontId="33" fillId="0" borderId="3" xfId="8" applyNumberFormat="1" applyFont="1" applyFill="1" applyBorder="1" applyAlignment="1">
      <alignment horizontal="center" vertical="center"/>
    </xf>
    <xf numFmtId="0" fontId="35" fillId="0" borderId="0" xfId="5" applyFont="1"/>
    <xf numFmtId="44" fontId="33" fillId="0" borderId="20" xfId="7" applyFont="1" applyFill="1" applyBorder="1"/>
    <xf numFmtId="49" fontId="35" fillId="0" borderId="0" xfId="5" applyNumberFormat="1" applyFont="1" applyAlignment="1">
      <alignment horizontal="left" vertical="top" wrapText="1"/>
    </xf>
    <xf numFmtId="44" fontId="32" fillId="0" borderId="20" xfId="7" applyFont="1" applyFill="1" applyBorder="1"/>
    <xf numFmtId="44" fontId="32" fillId="0" borderId="21" xfId="7" applyFont="1" applyFill="1" applyBorder="1"/>
    <xf numFmtId="49" fontId="36" fillId="0" borderId="0" xfId="5" applyNumberFormat="1" applyFont="1" applyAlignment="1">
      <alignment horizontal="left" vertical="top" wrapText="1"/>
    </xf>
    <xf numFmtId="44" fontId="32" fillId="5" borderId="21" xfId="7" applyFont="1" applyFill="1" applyBorder="1"/>
    <xf numFmtId="44" fontId="32" fillId="0" borderId="22" xfId="7" applyFont="1" applyFill="1" applyBorder="1"/>
    <xf numFmtId="44" fontId="32" fillId="0" borderId="20" xfId="2" applyFont="1" applyFill="1" applyBorder="1"/>
    <xf numFmtId="44" fontId="32" fillId="0" borderId="0" xfId="5" applyNumberFormat="1" applyFont="1"/>
    <xf numFmtId="8" fontId="32" fillId="0" borderId="20" xfId="7" applyNumberFormat="1" applyFont="1" applyFill="1" applyBorder="1"/>
    <xf numFmtId="44" fontId="32" fillId="0" borderId="23" xfId="7" applyFont="1" applyFill="1" applyBorder="1"/>
    <xf numFmtId="44" fontId="32" fillId="0" borderId="20" xfId="5" applyNumberFormat="1" applyFont="1" applyBorder="1"/>
    <xf numFmtId="44" fontId="32" fillId="0" borderId="0" xfId="2" applyFont="1" applyFill="1" applyBorder="1"/>
    <xf numFmtId="44" fontId="32" fillId="0" borderId="23" xfId="5" applyNumberFormat="1" applyFont="1" applyBorder="1"/>
    <xf numFmtId="44" fontId="32" fillId="0" borderId="0" xfId="7" applyFont="1" applyFill="1" applyBorder="1"/>
    <xf numFmtId="49" fontId="36" fillId="11" borderId="0" xfId="5" applyNumberFormat="1" applyFont="1" applyFill="1" applyAlignment="1">
      <alignment horizontal="left"/>
    </xf>
    <xf numFmtId="44" fontId="33" fillId="11" borderId="20" xfId="7" applyFont="1" applyFill="1" applyBorder="1"/>
    <xf numFmtId="49" fontId="36" fillId="0" borderId="0" xfId="5" applyNumberFormat="1" applyFont="1" applyAlignment="1">
      <alignment horizontal="center"/>
    </xf>
    <xf numFmtId="0" fontId="32" fillId="0" borderId="20" xfId="5" applyFont="1" applyBorder="1"/>
    <xf numFmtId="49" fontId="36" fillId="11" borderId="0" xfId="5" applyNumberFormat="1" applyFont="1" applyFill="1" applyAlignment="1">
      <alignment horizontal="left" vertical="top" wrapText="1"/>
    </xf>
    <xf numFmtId="0" fontId="36" fillId="0" borderId="0" xfId="5" applyFont="1" applyAlignment="1">
      <alignment wrapText="1"/>
    </xf>
    <xf numFmtId="0" fontId="35" fillId="0" borderId="0" xfId="5" applyFont="1" applyAlignment="1">
      <alignment wrapText="1"/>
    </xf>
    <xf numFmtId="44" fontId="33" fillId="0" borderId="24" xfId="7" applyFont="1" applyFill="1" applyBorder="1"/>
    <xf numFmtId="44" fontId="33" fillId="5" borderId="20" xfId="7" applyFont="1" applyFill="1" applyBorder="1"/>
    <xf numFmtId="0" fontId="36" fillId="0" borderId="0" xfId="5" applyFont="1"/>
    <xf numFmtId="44" fontId="33" fillId="14" borderId="20" xfId="7" applyFont="1" applyFill="1" applyBorder="1"/>
    <xf numFmtId="0" fontId="35" fillId="0" borderId="4" xfId="5" applyFont="1" applyBorder="1"/>
    <xf numFmtId="44" fontId="33" fillId="0" borderId="21" xfId="7" applyFont="1" applyFill="1" applyBorder="1"/>
    <xf numFmtId="0" fontId="35" fillId="0" borderId="8" xfId="5" applyFont="1" applyBorder="1"/>
    <xf numFmtId="44" fontId="33" fillId="0" borderId="0" xfId="7" applyFont="1" applyFill="1"/>
    <xf numFmtId="44" fontId="32" fillId="0" borderId="0" xfId="2" applyFont="1" applyFill="1"/>
    <xf numFmtId="0" fontId="31" fillId="0" borderId="8" xfId="5" applyFont="1" applyBorder="1"/>
    <xf numFmtId="44" fontId="32" fillId="0" borderId="0" xfId="7" applyFont="1" applyFill="1"/>
    <xf numFmtId="0" fontId="36" fillId="0" borderId="0" xfId="5" applyFont="1" applyAlignment="1">
      <alignment horizontal="center"/>
    </xf>
    <xf numFmtId="44" fontId="33" fillId="0" borderId="3" xfId="7" applyFont="1" applyFill="1" applyBorder="1" applyAlignment="1">
      <alignment horizontal="center"/>
    </xf>
    <xf numFmtId="3" fontId="33" fillId="0" borderId="3" xfId="8" applyNumberFormat="1" applyFont="1" applyFill="1" applyBorder="1" applyAlignment="1">
      <alignment horizontal="center"/>
    </xf>
    <xf numFmtId="44" fontId="33" fillId="0" borderId="3" xfId="2" applyFont="1" applyFill="1" applyBorder="1" applyAlignment="1">
      <alignment horizontal="center"/>
    </xf>
    <xf numFmtId="44" fontId="33" fillId="0" borderId="20" xfId="2" applyFont="1" applyFill="1" applyBorder="1"/>
    <xf numFmtId="8" fontId="32" fillId="0" borderId="20" xfId="2" applyNumberFormat="1" applyFont="1" applyFill="1" applyBorder="1"/>
    <xf numFmtId="44" fontId="33" fillId="0" borderId="25" xfId="7" applyFont="1" applyFill="1" applyBorder="1"/>
    <xf numFmtId="44" fontId="33" fillId="0" borderId="25" xfId="2" applyFont="1" applyFill="1" applyBorder="1"/>
    <xf numFmtId="44" fontId="33" fillId="0" borderId="26" xfId="7" applyFont="1" applyFill="1" applyBorder="1"/>
    <xf numFmtId="44" fontId="33" fillId="0" borderId="26" xfId="2" applyFont="1" applyFill="1" applyBorder="1"/>
    <xf numFmtId="0" fontId="33" fillId="0" borderId="0" xfId="5" applyFont="1" applyAlignment="1">
      <alignment horizontal="center"/>
    </xf>
    <xf numFmtId="0" fontId="33" fillId="0" borderId="0" xfId="5" applyFont="1"/>
    <xf numFmtId="44" fontId="32" fillId="0" borderId="21" xfId="2" applyFont="1" applyFill="1" applyBorder="1"/>
    <xf numFmtId="44" fontId="33" fillId="0" borderId="27" xfId="7" applyFont="1" applyFill="1" applyBorder="1"/>
    <xf numFmtId="44" fontId="33" fillId="0" borderId="27" xfId="2" applyFont="1" applyFill="1" applyBorder="1"/>
    <xf numFmtId="44" fontId="32" fillId="0" borderId="28" xfId="7" applyFont="1" applyFill="1" applyBorder="1"/>
    <xf numFmtId="0" fontId="33" fillId="15" borderId="29" xfId="5" applyFont="1" applyFill="1" applyBorder="1"/>
    <xf numFmtId="0" fontId="32" fillId="15" borderId="30" xfId="5" applyFont="1" applyFill="1" applyBorder="1"/>
    <xf numFmtId="44" fontId="32" fillId="15" borderId="0" xfId="7" applyFont="1" applyFill="1" applyBorder="1"/>
    <xf numFmtId="0" fontId="33" fillId="15" borderId="30" xfId="5" applyFont="1" applyFill="1" applyBorder="1"/>
    <xf numFmtId="44" fontId="34" fillId="15" borderId="1" xfId="7" applyFont="1" applyFill="1" applyBorder="1"/>
    <xf numFmtId="44" fontId="37" fillId="15" borderId="1" xfId="7" applyFont="1" applyFill="1" applyBorder="1"/>
    <xf numFmtId="0" fontId="33" fillId="15" borderId="31" xfId="5" applyFont="1" applyFill="1" applyBorder="1"/>
    <xf numFmtId="44" fontId="33" fillId="15" borderId="0" xfId="7" applyFont="1" applyFill="1"/>
    <xf numFmtId="44" fontId="33" fillId="15" borderId="2" xfId="7" applyFont="1" applyFill="1" applyBorder="1"/>
    <xf numFmtId="0" fontId="32" fillId="15" borderId="32" xfId="5" applyFont="1" applyFill="1" applyBorder="1"/>
    <xf numFmtId="0" fontId="32" fillId="15" borderId="31" xfId="5" applyFont="1" applyFill="1" applyBorder="1"/>
    <xf numFmtId="44" fontId="34" fillId="15" borderId="0" xfId="7" applyFont="1" applyFill="1"/>
    <xf numFmtId="44" fontId="34" fillId="0" borderId="0" xfId="2" applyFont="1"/>
    <xf numFmtId="0" fontId="39" fillId="0" borderId="0" xfId="5" applyFont="1"/>
    <xf numFmtId="0" fontId="40" fillId="0" borderId="3" xfId="5" applyFont="1" applyBorder="1" applyAlignment="1">
      <alignment horizontal="center" vertical="center"/>
    </xf>
    <xf numFmtId="44" fontId="40" fillId="0" borderId="3" xfId="7" applyFont="1" applyFill="1" applyBorder="1" applyAlignment="1">
      <alignment horizontal="center" vertical="center"/>
    </xf>
    <xf numFmtId="3" fontId="40" fillId="0" borderId="3" xfId="8" applyNumberFormat="1" applyFont="1" applyFill="1" applyBorder="1" applyAlignment="1">
      <alignment horizontal="center" vertical="center"/>
    </xf>
    <xf numFmtId="0" fontId="16" fillId="0" borderId="0" xfId="5" applyFont="1"/>
    <xf numFmtId="44" fontId="40" fillId="0" borderId="20" xfId="7" applyFont="1" applyFill="1" applyBorder="1"/>
    <xf numFmtId="0" fontId="13" fillId="0" borderId="20" xfId="5" applyFont="1" applyBorder="1"/>
    <xf numFmtId="49" fontId="16" fillId="0" borderId="0" xfId="5" applyNumberFormat="1" applyFont="1" applyAlignment="1">
      <alignment horizontal="left" vertical="top" wrapText="1"/>
    </xf>
    <xf numFmtId="44" fontId="13" fillId="0" borderId="20" xfId="7" applyFont="1" applyFill="1" applyBorder="1"/>
    <xf numFmtId="44" fontId="13" fillId="0" borderId="21" xfId="7" applyFont="1" applyFill="1" applyBorder="1"/>
    <xf numFmtId="49" fontId="17" fillId="0" borderId="0" xfId="5" applyNumberFormat="1" applyFont="1" applyAlignment="1">
      <alignment horizontal="left" vertical="top" wrapText="1"/>
    </xf>
    <xf numFmtId="44" fontId="13" fillId="5" borderId="21" xfId="7" applyFont="1" applyFill="1" applyBorder="1"/>
    <xf numFmtId="49" fontId="40" fillId="0" borderId="0" xfId="5" applyNumberFormat="1" applyFont="1" applyAlignment="1">
      <alignment horizontal="left" vertical="top" wrapText="1"/>
    </xf>
    <xf numFmtId="0" fontId="41" fillId="0" borderId="0" xfId="5" applyFont="1"/>
    <xf numFmtId="44" fontId="42" fillId="0" borderId="22" xfId="7" applyFont="1" applyFill="1" applyBorder="1"/>
    <xf numFmtId="0" fontId="42" fillId="0" borderId="0" xfId="5" applyFont="1"/>
    <xf numFmtId="44" fontId="13" fillId="0" borderId="20" xfId="2" applyFont="1" applyFill="1" applyBorder="1"/>
    <xf numFmtId="8" fontId="13" fillId="0" borderId="20" xfId="7" applyNumberFormat="1" applyFont="1" applyFill="1" applyBorder="1"/>
    <xf numFmtId="44" fontId="13" fillId="0" borderId="23" xfId="7" applyFont="1" applyFill="1" applyBorder="1"/>
    <xf numFmtId="44" fontId="13" fillId="0" borderId="0" xfId="7" applyFont="1" applyFill="1" applyBorder="1"/>
    <xf numFmtId="49" fontId="17" fillId="11" borderId="0" xfId="5" applyNumberFormat="1" applyFont="1" applyFill="1" applyAlignment="1">
      <alignment horizontal="center"/>
    </xf>
    <xf numFmtId="44" fontId="40" fillId="11" borderId="20" xfId="7" applyFont="1" applyFill="1" applyBorder="1"/>
    <xf numFmtId="49" fontId="17" fillId="0" borderId="0" xfId="5" applyNumberFormat="1" applyFont="1" applyAlignment="1">
      <alignment horizontal="center"/>
    </xf>
    <xf numFmtId="0" fontId="17" fillId="0" borderId="0" xfId="5" applyFont="1" applyAlignment="1">
      <alignment wrapText="1"/>
    </xf>
    <xf numFmtId="0" fontId="16" fillId="0" borderId="0" xfId="5" applyFont="1" applyAlignment="1">
      <alignment wrapText="1"/>
    </xf>
    <xf numFmtId="44" fontId="40" fillId="0" borderId="24" xfId="7" applyFont="1" applyFill="1" applyBorder="1"/>
    <xf numFmtId="44" fontId="40" fillId="5" borderId="20" xfId="7" applyFont="1" applyFill="1" applyBorder="1"/>
    <xf numFmtId="0" fontId="17" fillId="0" borderId="0" xfId="5" applyFont="1"/>
    <xf numFmtId="44" fontId="40" fillId="14" borderId="20" xfId="7" applyFont="1" applyFill="1" applyBorder="1"/>
    <xf numFmtId="0" fontId="16" fillId="0" borderId="4" xfId="5" applyFont="1" applyBorder="1"/>
    <xf numFmtId="44" fontId="40" fillId="0" borderId="21" xfId="7" applyFont="1" applyFill="1" applyBorder="1"/>
    <xf numFmtId="0" fontId="16" fillId="0" borderId="8" xfId="5" applyFont="1" applyBorder="1"/>
    <xf numFmtId="44" fontId="40" fillId="0" borderId="0" xfId="7" applyFont="1" applyFill="1"/>
    <xf numFmtId="0" fontId="38" fillId="0" borderId="8" xfId="5" applyFont="1" applyBorder="1"/>
    <xf numFmtId="44" fontId="13" fillId="0" borderId="0" xfId="7" applyFont="1" applyFill="1"/>
    <xf numFmtId="0" fontId="17" fillId="0" borderId="0" xfId="5" applyFont="1" applyAlignment="1">
      <alignment horizontal="center"/>
    </xf>
    <xf numFmtId="44" fontId="40" fillId="0" borderId="3" xfId="7" applyFont="1" applyFill="1" applyBorder="1" applyAlignment="1">
      <alignment horizontal="center"/>
    </xf>
    <xf numFmtId="3" fontId="40" fillId="0" borderId="3" xfId="8" applyNumberFormat="1" applyFont="1" applyFill="1" applyBorder="1" applyAlignment="1">
      <alignment horizontal="center"/>
    </xf>
    <xf numFmtId="3" fontId="40" fillId="0" borderId="33" xfId="8" applyNumberFormat="1" applyFont="1" applyFill="1" applyBorder="1" applyAlignment="1">
      <alignment horizontal="center"/>
    </xf>
    <xf numFmtId="0" fontId="8" fillId="0" borderId="0" xfId="0" applyFont="1"/>
    <xf numFmtId="44" fontId="40" fillId="0" borderId="25" xfId="7" applyFont="1" applyFill="1" applyBorder="1"/>
    <xf numFmtId="44" fontId="13" fillId="0" borderId="23" xfId="5" applyNumberFormat="1" applyFont="1" applyBorder="1"/>
    <xf numFmtId="44" fontId="13" fillId="0" borderId="20" xfId="5" applyNumberFormat="1" applyFont="1" applyBorder="1"/>
    <xf numFmtId="44" fontId="40" fillId="0" borderId="26" xfId="7" applyFont="1" applyFill="1" applyBorder="1"/>
    <xf numFmtId="0" fontId="40" fillId="0" borderId="0" xfId="5" applyFont="1" applyAlignment="1">
      <alignment horizontal="center"/>
    </xf>
    <xf numFmtId="0" fontId="40" fillId="0" borderId="0" xfId="5" applyFont="1"/>
    <xf numFmtId="44" fontId="40" fillId="0" borderId="27" xfId="7" applyFont="1" applyFill="1" applyBorder="1"/>
    <xf numFmtId="44" fontId="13" fillId="0" borderId="28" xfId="7" applyFont="1" applyFill="1" applyBorder="1"/>
    <xf numFmtId="0" fontId="39" fillId="15" borderId="29" xfId="5" applyFont="1" applyFill="1" applyBorder="1"/>
    <xf numFmtId="0" fontId="11" fillId="15" borderId="30" xfId="5" applyFill="1" applyBorder="1"/>
    <xf numFmtId="44" fontId="13" fillId="15" borderId="0" xfId="7" applyFont="1" applyFill="1" applyBorder="1"/>
    <xf numFmtId="0" fontId="39" fillId="15" borderId="30" xfId="5" applyFont="1" applyFill="1" applyBorder="1"/>
    <xf numFmtId="44" fontId="8" fillId="15" borderId="1" xfId="7" applyFont="1" applyFill="1" applyBorder="1"/>
    <xf numFmtId="0" fontId="39" fillId="15" borderId="31" xfId="5" applyFont="1" applyFill="1" applyBorder="1"/>
    <xf numFmtId="44" fontId="40" fillId="15" borderId="0" xfId="7" applyFont="1" applyFill="1"/>
    <xf numFmtId="44" fontId="39" fillId="15" borderId="2" xfId="7" applyFont="1" applyFill="1" applyBorder="1"/>
    <xf numFmtId="0" fontId="11" fillId="15" borderId="32" xfId="5" applyFill="1" applyBorder="1"/>
    <xf numFmtId="0" fontId="11" fillId="15" borderId="31" xfId="5" applyFill="1" applyBorder="1"/>
    <xf numFmtId="44" fontId="39" fillId="15" borderId="0" xfId="7" applyFont="1" applyFill="1"/>
    <xf numFmtId="44" fontId="8" fillId="15" borderId="0" xfId="7" applyFont="1" applyFill="1"/>
    <xf numFmtId="6" fontId="8" fillId="0" borderId="0" xfId="0" applyNumberFormat="1" applyFont="1"/>
    <xf numFmtId="9" fontId="8" fillId="0" borderId="0" xfId="0" applyNumberFormat="1" applyFont="1"/>
    <xf numFmtId="44" fontId="8" fillId="0" borderId="0" xfId="0" applyNumberFormat="1" applyFont="1"/>
    <xf numFmtId="9" fontId="4" fillId="0" borderId="0" xfId="3" applyFont="1"/>
    <xf numFmtId="9" fontId="8" fillId="0" borderId="0" xfId="3" applyFont="1" applyFill="1"/>
    <xf numFmtId="0" fontId="5" fillId="10" borderId="0" xfId="0" applyFont="1" applyFill="1"/>
    <xf numFmtId="17" fontId="4" fillId="0" borderId="17" xfId="0" applyNumberFormat="1" applyFont="1" applyBorder="1" applyAlignment="1">
      <alignment horizontal="center" vertical="center"/>
    </xf>
    <xf numFmtId="44" fontId="0" fillId="5" borderId="0" xfId="0" applyNumberFormat="1" applyFill="1"/>
    <xf numFmtId="10" fontId="8" fillId="0" borderId="0" xfId="3" applyNumberFormat="1" applyFont="1"/>
    <xf numFmtId="0" fontId="9" fillId="0" borderId="0" xfId="0" applyFont="1" applyAlignment="1">
      <alignment horizontal="right"/>
    </xf>
    <xf numFmtId="0" fontId="43" fillId="0" borderId="0" xfId="0" applyFont="1" applyAlignment="1">
      <alignment horizontal="right"/>
    </xf>
    <xf numFmtId="1" fontId="4" fillId="0" borderId="17" xfId="0" applyNumberFormat="1" applyFont="1" applyBorder="1" applyAlignment="1">
      <alignment horizontal="center" vertical="center"/>
    </xf>
    <xf numFmtId="1"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9" fontId="0" fillId="0" borderId="0" xfId="0" applyNumberFormat="1"/>
    <xf numFmtId="1" fontId="0" fillId="0" borderId="0" xfId="0" applyNumberFormat="1"/>
    <xf numFmtId="1" fontId="3" fillId="0" borderId="0" xfId="0" applyNumberFormat="1" applyFont="1" applyAlignment="1">
      <alignment horizontal="center" vertical="center"/>
    </xf>
    <xf numFmtId="0" fontId="43" fillId="0" borderId="0" xfId="0" applyFont="1"/>
    <xf numFmtId="0" fontId="4" fillId="0" borderId="37" xfId="0" applyFont="1" applyBorder="1" applyAlignment="1">
      <alignment horizontal="center" vertical="center"/>
    </xf>
    <xf numFmtId="0" fontId="4" fillId="0" borderId="38" xfId="0" applyFont="1" applyBorder="1" applyAlignment="1">
      <alignment horizontal="center" vertical="center"/>
    </xf>
    <xf numFmtId="0" fontId="4" fillId="0" borderId="39" xfId="0" applyFont="1" applyBorder="1" applyAlignment="1">
      <alignment horizontal="center" vertical="center"/>
    </xf>
    <xf numFmtId="44" fontId="4" fillId="0" borderId="40" xfId="2" applyFont="1" applyBorder="1" applyAlignment="1">
      <alignment horizontal="center" vertical="center"/>
    </xf>
    <xf numFmtId="44" fontId="0" fillId="0" borderId="41" xfId="0" applyNumberFormat="1" applyBorder="1"/>
    <xf numFmtId="44" fontId="0" fillId="0" borderId="24" xfId="0" applyNumberFormat="1" applyBorder="1"/>
    <xf numFmtId="44" fontId="0" fillId="0" borderId="42" xfId="0" applyNumberFormat="1" applyBorder="1"/>
    <xf numFmtId="0" fontId="4" fillId="5" borderId="0" xfId="0" applyFont="1" applyFill="1"/>
    <xf numFmtId="0" fontId="0" fillId="5" borderId="0" xfId="0" applyFill="1"/>
    <xf numFmtId="44" fontId="8" fillId="0" borderId="3" xfId="2" applyFont="1" applyFill="1" applyBorder="1"/>
    <xf numFmtId="44" fontId="9" fillId="0" borderId="3" xfId="2" applyFont="1" applyFill="1" applyBorder="1"/>
    <xf numFmtId="44" fontId="4" fillId="0" borderId="0" xfId="2" applyFont="1" applyAlignment="1">
      <alignment horizontal="left"/>
    </xf>
    <xf numFmtId="44" fontId="4" fillId="0" borderId="3" xfId="2" applyFont="1" applyFill="1" applyBorder="1"/>
    <xf numFmtId="6" fontId="0" fillId="0" borderId="0" xfId="0" applyNumberFormat="1"/>
    <xf numFmtId="0" fontId="9" fillId="0" borderId="0" xfId="0" applyFont="1"/>
    <xf numFmtId="9" fontId="9" fillId="0" borderId="0" xfId="3" applyFont="1"/>
    <xf numFmtId="10" fontId="0" fillId="0" borderId="0" xfId="3" applyNumberFormat="1" applyFont="1"/>
    <xf numFmtId="0" fontId="9" fillId="0" borderId="37" xfId="0" applyFont="1" applyBorder="1" applyAlignment="1">
      <alignment horizontal="center"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0" fontId="9" fillId="0" borderId="24" xfId="0" applyFont="1" applyBorder="1" applyAlignment="1">
      <alignment horizontal="center" vertical="center"/>
    </xf>
    <xf numFmtId="0" fontId="9" fillId="0" borderId="42" xfId="0" applyFont="1" applyBorder="1" applyAlignment="1">
      <alignment horizontal="center" vertical="center"/>
    </xf>
    <xf numFmtId="44" fontId="9" fillId="0" borderId="40" xfId="2" applyFont="1" applyFill="1" applyBorder="1" applyAlignment="1">
      <alignment horizontal="center" vertical="center"/>
    </xf>
    <xf numFmtId="44" fontId="8" fillId="0" borderId="40" xfId="0" applyNumberFormat="1" applyFont="1" applyBorder="1"/>
    <xf numFmtId="0" fontId="43" fillId="0" borderId="0" xfId="0" applyFont="1" applyAlignment="1">
      <alignment horizontal="center" vertical="center"/>
    </xf>
    <xf numFmtId="0" fontId="5" fillId="0" borderId="0" xfId="0" applyFont="1"/>
    <xf numFmtId="44" fontId="44" fillId="0" borderId="0" xfId="0" applyNumberFormat="1" applyFont="1"/>
    <xf numFmtId="44" fontId="44" fillId="0" borderId="0" xfId="2" applyFont="1" applyBorder="1"/>
    <xf numFmtId="0" fontId="4" fillId="12" borderId="0" xfId="0" applyFont="1" applyFill="1"/>
    <xf numFmtId="44" fontId="4" fillId="12" borderId="1" xfId="0" applyNumberFormat="1" applyFont="1" applyFill="1" applyBorder="1"/>
    <xf numFmtId="0" fontId="9" fillId="6" borderId="34" xfId="0" applyFont="1" applyFill="1" applyBorder="1"/>
    <xf numFmtId="0" fontId="9" fillId="6" borderId="35" xfId="0" applyFont="1" applyFill="1" applyBorder="1"/>
    <xf numFmtId="44" fontId="8" fillId="6" borderId="35" xfId="2" applyFont="1" applyFill="1" applyBorder="1"/>
    <xf numFmtId="44" fontId="8" fillId="6" borderId="35" xfId="0" applyNumberFormat="1" applyFont="1" applyFill="1" applyBorder="1"/>
    <xf numFmtId="4" fontId="8" fillId="6" borderId="35" xfId="0" applyNumberFormat="1" applyFont="1" applyFill="1" applyBorder="1"/>
    <xf numFmtId="39" fontId="8" fillId="6" borderId="35" xfId="0" applyNumberFormat="1" applyFont="1" applyFill="1" applyBorder="1"/>
    <xf numFmtId="44" fontId="8" fillId="6" borderId="36" xfId="2" applyFont="1" applyFill="1" applyBorder="1"/>
    <xf numFmtId="0" fontId="4" fillId="6" borderId="0" xfId="0" applyFont="1" applyFill="1"/>
    <xf numFmtId="44" fontId="0" fillId="6" borderId="0" xfId="2" applyFont="1" applyFill="1"/>
    <xf numFmtId="8" fontId="0" fillId="6" borderId="0" xfId="0" applyNumberFormat="1" applyFill="1"/>
    <xf numFmtId="44" fontId="0" fillId="6" borderId="0" xfId="0" applyNumberFormat="1" applyFill="1"/>
    <xf numFmtId="0" fontId="45" fillId="5" borderId="0" xfId="5" applyFont="1" applyFill="1"/>
    <xf numFmtId="0" fontId="46" fillId="5" borderId="0" xfId="5" applyFont="1" applyFill="1"/>
    <xf numFmtId="44" fontId="46" fillId="5" borderId="0" xfId="7" applyFont="1" applyFill="1"/>
    <xf numFmtId="0" fontId="47" fillId="5" borderId="0" xfId="5" applyFont="1" applyFill="1" applyAlignment="1">
      <alignment horizontal="center"/>
    </xf>
    <xf numFmtId="44" fontId="45" fillId="5" borderId="0" xfId="7" applyFont="1" applyFill="1"/>
    <xf numFmtId="0" fontId="45" fillId="5" borderId="0" xfId="5" applyFont="1" applyFill="1" applyAlignment="1">
      <alignment horizontal="center"/>
    </xf>
    <xf numFmtId="43" fontId="46" fillId="5" borderId="0" xfId="5" applyNumberFormat="1" applyFont="1" applyFill="1"/>
    <xf numFmtId="43" fontId="46" fillId="5" borderId="0" xfId="8" applyFont="1" applyFill="1"/>
    <xf numFmtId="165" fontId="46" fillId="5" borderId="0" xfId="8" applyNumberFormat="1" applyFont="1" applyFill="1"/>
    <xf numFmtId="44" fontId="48" fillId="5" borderId="0" xfId="7" applyFont="1" applyFill="1" applyAlignment="1"/>
    <xf numFmtId="43" fontId="45" fillId="5" borderId="0" xfId="5" applyNumberFormat="1" applyFont="1" applyFill="1" applyAlignment="1">
      <alignment horizontal="center"/>
    </xf>
    <xf numFmtId="0" fontId="46" fillId="5" borderId="0" xfId="5" applyFont="1" applyFill="1" applyAlignment="1">
      <alignment horizontal="left"/>
    </xf>
    <xf numFmtId="166" fontId="46" fillId="5" borderId="0" xfId="5" applyNumberFormat="1" applyFont="1" applyFill="1" applyAlignment="1">
      <alignment horizontal="center"/>
    </xf>
    <xf numFmtId="44" fontId="46" fillId="5" borderId="43" xfId="7" applyFont="1" applyFill="1" applyBorder="1"/>
    <xf numFmtId="44" fontId="49" fillId="5" borderId="43" xfId="7" applyFont="1" applyFill="1" applyBorder="1"/>
    <xf numFmtId="44" fontId="46" fillId="5" borderId="0" xfId="7" applyFont="1" applyFill="1" applyBorder="1"/>
    <xf numFmtId="16" fontId="45" fillId="5" borderId="0" xfId="5" applyNumberFormat="1" applyFont="1" applyFill="1"/>
    <xf numFmtId="44" fontId="46" fillId="5" borderId="12" xfId="7" applyFont="1" applyFill="1" applyBorder="1"/>
    <xf numFmtId="44" fontId="46" fillId="5" borderId="11" xfId="7" applyFont="1" applyFill="1" applyBorder="1" applyAlignment="1">
      <alignment horizontal="center"/>
    </xf>
    <xf numFmtId="0" fontId="47" fillId="5" borderId="11" xfId="5" applyFont="1" applyFill="1" applyBorder="1" applyAlignment="1">
      <alignment horizontal="center"/>
    </xf>
    <xf numFmtId="0" fontId="46" fillId="5" borderId="11" xfId="5" applyFont="1" applyFill="1" applyBorder="1" applyAlignment="1">
      <alignment horizontal="left"/>
    </xf>
    <xf numFmtId="166" fontId="46" fillId="5" borderId="10" xfId="5" applyNumberFormat="1" applyFont="1" applyFill="1" applyBorder="1" applyAlignment="1">
      <alignment horizontal="center"/>
    </xf>
    <xf numFmtId="44" fontId="46" fillId="5" borderId="9" xfId="7" applyFont="1" applyFill="1" applyBorder="1"/>
    <xf numFmtId="44" fontId="46" fillId="5" borderId="0" xfId="7" applyFont="1" applyFill="1" applyBorder="1" applyAlignment="1">
      <alignment horizontal="center"/>
    </xf>
    <xf numFmtId="166" fontId="46" fillId="5" borderId="8" xfId="5" applyNumberFormat="1" applyFont="1" applyFill="1" applyBorder="1" applyAlignment="1">
      <alignment horizontal="center"/>
    </xf>
    <xf numFmtId="44" fontId="46" fillId="5" borderId="6" xfId="7" applyFont="1" applyFill="1" applyBorder="1"/>
    <xf numFmtId="44" fontId="46" fillId="5" borderId="5" xfId="7" applyFont="1" applyFill="1" applyBorder="1" applyAlignment="1">
      <alignment horizontal="center"/>
    </xf>
    <xf numFmtId="0" fontId="47" fillId="5" borderId="5" xfId="5" applyFont="1" applyFill="1" applyBorder="1" applyAlignment="1">
      <alignment horizontal="center"/>
    </xf>
    <xf numFmtId="0" fontId="46" fillId="5" borderId="5" xfId="5" applyFont="1" applyFill="1" applyBorder="1" applyAlignment="1">
      <alignment horizontal="left"/>
    </xf>
    <xf numFmtId="166" fontId="46" fillId="5" borderId="4" xfId="5" applyNumberFormat="1" applyFont="1" applyFill="1" applyBorder="1" applyAlignment="1">
      <alignment horizontal="center"/>
    </xf>
    <xf numFmtId="166" fontId="46" fillId="5" borderId="0" xfId="5" applyNumberFormat="1" applyFont="1" applyFill="1"/>
    <xf numFmtId="49" fontId="52" fillId="5" borderId="0" xfId="5" applyNumberFormat="1" applyFont="1" applyFill="1" applyAlignment="1">
      <alignment horizontal="center"/>
    </xf>
    <xf numFmtId="167" fontId="52" fillId="5" borderId="0" xfId="5" applyNumberFormat="1" applyFont="1" applyFill="1" applyAlignment="1">
      <alignment horizontal="center"/>
    </xf>
    <xf numFmtId="0" fontId="45" fillId="5" borderId="0" xfId="0" applyFont="1" applyFill="1"/>
    <xf numFmtId="0" fontId="46" fillId="5" borderId="0" xfId="0" applyFont="1" applyFill="1"/>
    <xf numFmtId="44" fontId="46" fillId="5" borderId="0" xfId="2" applyFont="1" applyFill="1"/>
    <xf numFmtId="0" fontId="47" fillId="5" borderId="0" xfId="0" applyFont="1" applyFill="1" applyAlignment="1">
      <alignment horizontal="center"/>
    </xf>
    <xf numFmtId="44" fontId="45" fillId="5" borderId="0" xfId="2" applyFont="1" applyFill="1"/>
    <xf numFmtId="0" fontId="45" fillId="5" borderId="0" xfId="0" applyFont="1" applyFill="1" applyAlignment="1">
      <alignment horizontal="center"/>
    </xf>
    <xf numFmtId="43" fontId="46" fillId="5" borderId="0" xfId="0" applyNumberFormat="1" applyFont="1" applyFill="1"/>
    <xf numFmtId="43" fontId="46" fillId="5" borderId="0" xfId="1" applyFont="1" applyFill="1"/>
    <xf numFmtId="165" fontId="46" fillId="5" borderId="0" xfId="1" applyNumberFormat="1" applyFont="1" applyFill="1"/>
    <xf numFmtId="44" fontId="48" fillId="5" borderId="0" xfId="2" applyFont="1" applyFill="1" applyAlignment="1"/>
    <xf numFmtId="43" fontId="45" fillId="5" borderId="0" xfId="0" applyNumberFormat="1" applyFont="1" applyFill="1" applyAlignment="1">
      <alignment horizontal="center"/>
    </xf>
    <xf numFmtId="0" fontId="46" fillId="5" borderId="0" xfId="0" applyFont="1" applyFill="1" applyAlignment="1">
      <alignment horizontal="left"/>
    </xf>
    <xf numFmtId="166" fontId="46" fillId="5" borderId="0" xfId="0" applyNumberFormat="1" applyFont="1" applyFill="1" applyAlignment="1">
      <alignment horizontal="center"/>
    </xf>
    <xf numFmtId="8" fontId="46" fillId="5" borderId="0" xfId="2" applyNumberFormat="1" applyFont="1" applyFill="1"/>
    <xf numFmtId="8" fontId="46" fillId="5" borderId="43" xfId="2" applyNumberFormat="1" applyFont="1" applyFill="1" applyBorder="1"/>
    <xf numFmtId="44" fontId="46" fillId="5" borderId="43" xfId="2" applyFont="1" applyFill="1" applyBorder="1"/>
    <xf numFmtId="44" fontId="1" fillId="5" borderId="0" xfId="2" applyFont="1" applyFill="1"/>
    <xf numFmtId="43" fontId="20" fillId="5" borderId="0" xfId="1" applyFont="1" applyFill="1"/>
    <xf numFmtId="0" fontId="20" fillId="5" borderId="0" xfId="0" applyFont="1" applyFill="1"/>
    <xf numFmtId="43" fontId="45" fillId="5" borderId="0" xfId="1" applyFont="1" applyFill="1"/>
    <xf numFmtId="44" fontId="1" fillId="0" borderId="0" xfId="2" applyFont="1" applyFill="1"/>
    <xf numFmtId="43" fontId="50" fillId="5" borderId="0" xfId="1" applyFont="1" applyFill="1"/>
    <xf numFmtId="44" fontId="8" fillId="5" borderId="0" xfId="2" applyFont="1" applyFill="1"/>
    <xf numFmtId="44" fontId="0" fillId="5" borderId="0" xfId="2" applyFont="1" applyFill="1"/>
    <xf numFmtId="0" fontId="46" fillId="5" borderId="0" xfId="1" applyNumberFormat="1" applyFont="1" applyFill="1"/>
    <xf numFmtId="43" fontId="46" fillId="0" borderId="0" xfId="1" applyFont="1" applyFill="1"/>
    <xf numFmtId="8" fontId="45" fillId="5" borderId="0" xfId="0" applyNumberFormat="1" applyFont="1" applyFill="1"/>
    <xf numFmtId="44" fontId="45" fillId="5" borderId="0" xfId="0" applyNumberFormat="1" applyFont="1" applyFill="1"/>
    <xf numFmtId="44" fontId="46" fillId="0" borderId="0" xfId="2" applyFont="1" applyFill="1"/>
    <xf numFmtId="168" fontId="46" fillId="5" borderId="0" xfId="1" applyNumberFormat="1" applyFont="1" applyFill="1"/>
    <xf numFmtId="0" fontId="53" fillId="5" borderId="0" xfId="0" applyFont="1" applyFill="1"/>
    <xf numFmtId="44" fontId="46" fillId="5" borderId="12" xfId="2" applyFont="1" applyFill="1" applyBorder="1"/>
    <xf numFmtId="44" fontId="46" fillId="5" borderId="11" xfId="2" applyFont="1" applyFill="1" applyBorder="1" applyAlignment="1">
      <alignment horizontal="center"/>
    </xf>
    <xf numFmtId="0" fontId="47" fillId="5" borderId="11" xfId="0" applyFont="1" applyFill="1" applyBorder="1" applyAlignment="1">
      <alignment horizontal="center"/>
    </xf>
    <xf numFmtId="0" fontId="46" fillId="5" borderId="11" xfId="0" applyFont="1" applyFill="1" applyBorder="1" applyAlignment="1">
      <alignment horizontal="left"/>
    </xf>
    <xf numFmtId="166" fontId="46" fillId="5" borderId="10" xfId="0" applyNumberFormat="1" applyFont="1" applyFill="1" applyBorder="1" applyAlignment="1">
      <alignment horizontal="center"/>
    </xf>
    <xf numFmtId="44" fontId="46" fillId="5" borderId="9" xfId="2" applyFont="1" applyFill="1" applyBorder="1"/>
    <xf numFmtId="44" fontId="46" fillId="5" borderId="0" xfId="2" applyFont="1" applyFill="1" applyBorder="1" applyAlignment="1">
      <alignment horizontal="center"/>
    </xf>
    <xf numFmtId="166" fontId="46" fillId="5" borderId="8" xfId="0" applyNumberFormat="1" applyFont="1" applyFill="1" applyBorder="1" applyAlignment="1">
      <alignment horizontal="center"/>
    </xf>
    <xf numFmtId="44" fontId="46" fillId="5" borderId="6" xfId="2" applyFont="1" applyFill="1" applyBorder="1"/>
    <xf numFmtId="44" fontId="46" fillId="5" borderId="5" xfId="2" applyFont="1" applyFill="1" applyBorder="1" applyAlignment="1">
      <alignment horizontal="center"/>
    </xf>
    <xf numFmtId="0" fontId="47" fillId="5" borderId="5" xfId="0" applyFont="1" applyFill="1" applyBorder="1" applyAlignment="1">
      <alignment horizontal="center"/>
    </xf>
    <xf numFmtId="0" fontId="46" fillId="5" borderId="5" xfId="0" applyFont="1" applyFill="1" applyBorder="1" applyAlignment="1">
      <alignment horizontal="left"/>
    </xf>
    <xf numFmtId="166" fontId="46" fillId="5" borderId="4" xfId="0" applyNumberFormat="1" applyFont="1" applyFill="1" applyBorder="1" applyAlignment="1">
      <alignment horizontal="center"/>
    </xf>
    <xf numFmtId="166" fontId="46" fillId="5" borderId="0" xfId="0" applyNumberFormat="1" applyFont="1" applyFill="1"/>
    <xf numFmtId="49" fontId="52" fillId="5" borderId="0" xfId="0" applyNumberFormat="1" applyFont="1" applyFill="1" applyAlignment="1">
      <alignment horizontal="center"/>
    </xf>
    <xf numFmtId="167" fontId="52" fillId="5" borderId="0" xfId="0" applyNumberFormat="1" applyFont="1" applyFill="1" applyAlignment="1">
      <alignment horizontal="center"/>
    </xf>
    <xf numFmtId="14" fontId="46" fillId="5" borderId="0" xfId="5" applyNumberFormat="1" applyFont="1" applyFill="1"/>
    <xf numFmtId="44" fontId="20" fillId="5" borderId="0" xfId="7" applyFont="1" applyFill="1"/>
    <xf numFmtId="44" fontId="51" fillId="5" borderId="0" xfId="7" applyFont="1" applyFill="1"/>
    <xf numFmtId="43" fontId="51" fillId="5" borderId="0" xfId="8" applyFont="1" applyFill="1"/>
    <xf numFmtId="44" fontId="50" fillId="5" borderId="0" xfId="7" applyFont="1" applyFill="1"/>
    <xf numFmtId="0" fontId="65" fillId="0" borderId="0" xfId="0" applyFont="1"/>
    <xf numFmtId="0" fontId="65" fillId="0" borderId="0" xfId="0" applyFont="1" applyAlignment="1">
      <alignment vertical="center"/>
    </xf>
    <xf numFmtId="0" fontId="67" fillId="0" borderId="0" xfId="42" applyFont="1"/>
    <xf numFmtId="169" fontId="68" fillId="0" borderId="0" xfId="42" applyNumberFormat="1" applyFont="1" applyAlignment="1">
      <alignment vertical="top" wrapText="1" readingOrder="1"/>
    </xf>
    <xf numFmtId="8" fontId="68" fillId="0" borderId="0" xfId="42" applyNumberFormat="1" applyFont="1" applyAlignment="1">
      <alignment horizontal="right" vertical="top" wrapText="1" readingOrder="1"/>
    </xf>
    <xf numFmtId="8" fontId="68" fillId="0" borderId="0" xfId="42" applyNumberFormat="1" applyFont="1" applyAlignment="1">
      <alignment vertical="top" wrapText="1" readingOrder="1"/>
    </xf>
    <xf numFmtId="0" fontId="68" fillId="0" borderId="0" xfId="42" applyFont="1" applyAlignment="1">
      <alignment vertical="top" wrapText="1" readingOrder="1"/>
    </xf>
    <xf numFmtId="0" fontId="69" fillId="47" borderId="0" xfId="42" applyFont="1" applyFill="1" applyAlignment="1">
      <alignment vertical="top" wrapText="1" readingOrder="1"/>
    </xf>
    <xf numFmtId="0" fontId="69" fillId="47" borderId="0" xfId="42" applyFont="1" applyFill="1" applyAlignment="1">
      <alignment horizontal="center" vertical="top" wrapText="1" readingOrder="1"/>
    </xf>
    <xf numFmtId="0" fontId="69" fillId="0" borderId="0" xfId="42" applyFont="1" applyAlignment="1">
      <alignment vertical="top" wrapText="1" readingOrder="1"/>
    </xf>
    <xf numFmtId="0" fontId="68" fillId="0" borderId="2" xfId="42" applyFont="1" applyBorder="1" applyAlignment="1">
      <alignment vertical="top" wrapText="1" readingOrder="1"/>
    </xf>
    <xf numFmtId="8" fontId="68" fillId="0" borderId="2" xfId="42" applyNumberFormat="1" applyFont="1" applyBorder="1" applyAlignment="1">
      <alignment vertical="top" wrapText="1" readingOrder="1"/>
    </xf>
    <xf numFmtId="8" fontId="68" fillId="0" borderId="2" xfId="42" applyNumberFormat="1" applyFont="1" applyBorder="1" applyAlignment="1">
      <alignment horizontal="right" vertical="top" wrapText="1" readingOrder="1"/>
    </xf>
    <xf numFmtId="169" fontId="68" fillId="0" borderId="2" xfId="42" applyNumberFormat="1" applyFont="1" applyBorder="1" applyAlignment="1">
      <alignment vertical="top" wrapText="1" readingOrder="1"/>
    </xf>
    <xf numFmtId="44" fontId="67" fillId="0" borderId="0" xfId="2" applyFont="1"/>
    <xf numFmtId="44" fontId="70" fillId="0" borderId="0" xfId="2" applyFont="1"/>
    <xf numFmtId="0" fontId="68" fillId="48" borderId="0" xfId="42" applyFont="1" applyFill="1" applyAlignment="1">
      <alignment vertical="top" wrapText="1" readingOrder="1"/>
    </xf>
    <xf numFmtId="8" fontId="68" fillId="48" borderId="0" xfId="42" applyNumberFormat="1" applyFont="1" applyFill="1" applyAlignment="1">
      <alignment vertical="top" wrapText="1" readingOrder="1"/>
    </xf>
    <xf numFmtId="8" fontId="68" fillId="48" borderId="0" xfId="42" applyNumberFormat="1" applyFont="1" applyFill="1" applyAlignment="1">
      <alignment horizontal="right" vertical="top" wrapText="1" readingOrder="1"/>
    </xf>
    <xf numFmtId="169" fontId="68" fillId="48" borderId="0" xfId="42" applyNumberFormat="1" applyFont="1" applyFill="1" applyAlignment="1">
      <alignment vertical="top" wrapText="1" readingOrder="1"/>
    </xf>
    <xf numFmtId="44" fontId="68" fillId="0" borderId="0" xfId="2" applyFont="1" applyAlignment="1">
      <alignment vertical="top" wrapText="1" readingOrder="1"/>
    </xf>
    <xf numFmtId="0" fontId="67" fillId="48" borderId="0" xfId="42" applyFont="1" applyFill="1"/>
    <xf numFmtId="0" fontId="68" fillId="48" borderId="2" xfId="42" applyFont="1" applyFill="1" applyBorder="1" applyAlignment="1">
      <alignment vertical="top" wrapText="1" readingOrder="1"/>
    </xf>
    <xf numFmtId="8" fontId="68" fillId="48" borderId="2" xfId="42" applyNumberFormat="1" applyFont="1" applyFill="1" applyBorder="1" applyAlignment="1">
      <alignment vertical="top" wrapText="1" readingOrder="1"/>
    </xf>
    <xf numFmtId="8" fontId="68" fillId="48" borderId="2" xfId="42" applyNumberFormat="1" applyFont="1" applyFill="1" applyBorder="1" applyAlignment="1">
      <alignment horizontal="right" vertical="top" wrapText="1" readingOrder="1"/>
    </xf>
    <xf numFmtId="169" fontId="68" fillId="48" borderId="2" xfId="42" applyNumberFormat="1" applyFont="1" applyFill="1" applyBorder="1" applyAlignment="1">
      <alignment vertical="top" wrapText="1" readingOrder="1"/>
    </xf>
    <xf numFmtId="0" fontId="71" fillId="48" borderId="0" xfId="42" applyFont="1" applyFill="1"/>
    <xf numFmtId="0" fontId="46" fillId="13" borderId="0" xfId="5" applyFont="1" applyFill="1" applyAlignment="1">
      <alignment horizontal="left"/>
    </xf>
    <xf numFmtId="44" fontId="47" fillId="5" borderId="0" xfId="2" applyFont="1" applyFill="1" applyAlignment="1">
      <alignment horizontal="center"/>
    </xf>
    <xf numFmtId="2" fontId="0" fillId="12" borderId="0" xfId="0" applyNumberFormat="1" applyFill="1"/>
    <xf numFmtId="44" fontId="46" fillId="12" borderId="0" xfId="7" applyFont="1" applyFill="1"/>
    <xf numFmtId="44" fontId="46" fillId="50" borderId="0" xfId="7" applyFont="1" applyFill="1"/>
    <xf numFmtId="166" fontId="46" fillId="13" borderId="0" xfId="5" applyNumberFormat="1" applyFont="1" applyFill="1" applyAlignment="1">
      <alignment horizontal="center"/>
    </xf>
    <xf numFmtId="44" fontId="65" fillId="0" borderId="0" xfId="2" applyFont="1"/>
    <xf numFmtId="44" fontId="46" fillId="0" borderId="0" xfId="7" applyFont="1" applyFill="1"/>
    <xf numFmtId="44" fontId="46" fillId="50" borderId="0" xfId="7" applyFont="1" applyFill="1" applyBorder="1"/>
    <xf numFmtId="44" fontId="46" fillId="49" borderId="0" xfId="7" applyFont="1" applyFill="1"/>
    <xf numFmtId="44" fontId="46" fillId="13" borderId="0" xfId="7" applyFont="1" applyFill="1"/>
    <xf numFmtId="0" fontId="47" fillId="13" borderId="0" xfId="5" applyFont="1" applyFill="1" applyAlignment="1">
      <alignment horizontal="center"/>
    </xf>
    <xf numFmtId="44" fontId="46" fillId="9" borderId="0" xfId="7" applyFont="1" applyFill="1"/>
    <xf numFmtId="166" fontId="46" fillId="2" borderId="0" xfId="5" applyNumberFormat="1" applyFont="1" applyFill="1" applyAlignment="1">
      <alignment horizontal="center"/>
    </xf>
    <xf numFmtId="0" fontId="46" fillId="2" borderId="0" xfId="5" applyFont="1" applyFill="1"/>
    <xf numFmtId="0" fontId="47" fillId="2" borderId="0" xfId="5" applyFont="1" applyFill="1" applyAlignment="1">
      <alignment horizontal="center"/>
    </xf>
    <xf numFmtId="44" fontId="46" fillId="2" borderId="0" xfId="7" applyFont="1" applyFill="1"/>
    <xf numFmtId="44" fontId="46" fillId="13" borderId="0" xfId="2" applyFont="1" applyFill="1"/>
    <xf numFmtId="44" fontId="46" fillId="9" borderId="0" xfId="2" applyFont="1" applyFill="1"/>
    <xf numFmtId="9" fontId="9" fillId="9" borderId="3" xfId="3" applyFont="1" applyFill="1" applyBorder="1" applyAlignment="1">
      <alignment horizontal="center" vertical="center"/>
    </xf>
    <xf numFmtId="9" fontId="9" fillId="9" borderId="41" xfId="3" applyFont="1" applyFill="1" applyBorder="1" applyAlignment="1">
      <alignment horizontal="center" vertical="center"/>
    </xf>
    <xf numFmtId="0" fontId="9" fillId="9" borderId="41" xfId="0" applyFont="1" applyFill="1" applyBorder="1" applyAlignment="1">
      <alignment horizontal="center" vertical="center"/>
    </xf>
    <xf numFmtId="0" fontId="74" fillId="0" borderId="53" xfId="0" applyFont="1" applyBorder="1" applyAlignment="1">
      <alignment horizontal="center" vertical="center"/>
    </xf>
    <xf numFmtId="0" fontId="74" fillId="0" borderId="25" xfId="0" applyFont="1" applyBorder="1" applyAlignment="1">
      <alignment horizontal="center" vertical="center"/>
    </xf>
    <xf numFmtId="44" fontId="74" fillId="0" borderId="25" xfId="2" applyFont="1" applyBorder="1" applyAlignment="1">
      <alignment horizontal="center" vertical="center"/>
    </xf>
    <xf numFmtId="0" fontId="74" fillId="0" borderId="54" xfId="0" applyFont="1" applyBorder="1" applyAlignment="1">
      <alignment horizontal="center" vertical="center"/>
    </xf>
    <xf numFmtId="0" fontId="75" fillId="0" borderId="3" xfId="0" applyFont="1" applyBorder="1" applyAlignment="1">
      <alignment vertical="center"/>
    </xf>
    <xf numFmtId="14" fontId="75" fillId="0" borderId="3" xfId="0" applyNumberFormat="1" applyFont="1" applyBorder="1" applyAlignment="1">
      <alignment vertical="center"/>
    </xf>
    <xf numFmtId="8" fontId="75" fillId="0" borderId="3" xfId="0" applyNumberFormat="1" applyFont="1" applyBorder="1" applyAlignment="1">
      <alignment vertical="center"/>
    </xf>
    <xf numFmtId="44" fontId="65" fillId="0" borderId="3" xfId="2" applyFont="1" applyBorder="1" applyAlignment="1">
      <alignment vertical="center"/>
    </xf>
    <xf numFmtId="0" fontId="65" fillId="0" borderId="3" xfId="0" applyFont="1" applyBorder="1" applyAlignment="1">
      <alignment vertical="center"/>
    </xf>
    <xf numFmtId="0" fontId="75" fillId="0" borderId="3" xfId="0" applyFont="1" applyBorder="1" applyAlignment="1">
      <alignment horizontal="right" vertical="center"/>
    </xf>
    <xf numFmtId="14" fontId="75" fillId="0" borderId="3" xfId="0" applyNumberFormat="1" applyFont="1" applyBorder="1" applyAlignment="1">
      <alignment horizontal="right" vertical="center"/>
    </xf>
    <xf numFmtId="0" fontId="75" fillId="0" borderId="3" xfId="0" applyFont="1" applyBorder="1" applyAlignment="1">
      <alignment horizontal="left" vertical="center"/>
    </xf>
    <xf numFmtId="8" fontId="75" fillId="0" borderId="3" xfId="0" applyNumberFormat="1" applyFont="1" applyBorder="1" applyAlignment="1">
      <alignment horizontal="right" vertical="center"/>
    </xf>
    <xf numFmtId="44" fontId="65" fillId="0" borderId="3" xfId="2" applyFont="1" applyBorder="1"/>
    <xf numFmtId="44" fontId="65" fillId="13" borderId="3" xfId="2" applyFont="1" applyFill="1" applyBorder="1"/>
    <xf numFmtId="0" fontId="0" fillId="0" borderId="3" xfId="0" applyBorder="1"/>
    <xf numFmtId="44" fontId="65" fillId="50" borderId="3" xfId="2" applyFont="1" applyFill="1" applyBorder="1"/>
    <xf numFmtId="44" fontId="65" fillId="12" borderId="3" xfId="2" applyFont="1" applyFill="1" applyBorder="1"/>
    <xf numFmtId="0" fontId="75" fillId="10" borderId="3" xfId="0" applyFont="1" applyFill="1" applyBorder="1" applyAlignment="1">
      <alignment horizontal="right" vertical="center"/>
    </xf>
    <xf numFmtId="14" fontId="75" fillId="10" borderId="3" xfId="0" applyNumberFormat="1" applyFont="1" applyFill="1" applyBorder="1" applyAlignment="1">
      <alignment horizontal="right" vertical="center"/>
    </xf>
    <xf numFmtId="0" fontId="75" fillId="10" borderId="3" xfId="0" applyFont="1" applyFill="1" applyBorder="1" applyAlignment="1">
      <alignment horizontal="left" vertical="center"/>
    </xf>
    <xf numFmtId="8" fontId="75" fillId="10" borderId="3" xfId="0" applyNumberFormat="1" applyFont="1" applyFill="1" applyBorder="1" applyAlignment="1">
      <alignment horizontal="right" vertical="center"/>
    </xf>
    <xf numFmtId="44" fontId="65" fillId="10" borderId="3" xfId="2" applyFont="1" applyFill="1" applyBorder="1"/>
    <xf numFmtId="0" fontId="75" fillId="0" borderId="3" xfId="0" applyFont="1" applyBorder="1" applyAlignment="1">
      <alignment horizontal="left" vertical="top" wrapText="1"/>
    </xf>
    <xf numFmtId="0" fontId="76" fillId="0" borderId="0" xfId="42" applyFont="1"/>
    <xf numFmtId="169" fontId="77" fillId="0" borderId="0" xfId="42" applyNumberFormat="1" applyFont="1" applyAlignment="1">
      <alignment vertical="top" wrapText="1" readingOrder="1"/>
    </xf>
    <xf numFmtId="8" fontId="77" fillId="0" borderId="0" xfId="42" applyNumberFormat="1" applyFont="1" applyAlignment="1">
      <alignment horizontal="right" vertical="top" wrapText="1" readingOrder="1"/>
    </xf>
    <xf numFmtId="8" fontId="77" fillId="0" borderId="0" xfId="42" applyNumberFormat="1" applyFont="1" applyAlignment="1">
      <alignment vertical="top" wrapText="1" readingOrder="1"/>
    </xf>
    <xf numFmtId="0" fontId="77" fillId="0" borderId="0" xfId="42" applyFont="1" applyAlignment="1">
      <alignment vertical="top" wrapText="1" readingOrder="1"/>
    </xf>
    <xf numFmtId="0" fontId="78" fillId="47" borderId="0" xfId="42" applyFont="1" applyFill="1" applyAlignment="1">
      <alignment vertical="top" wrapText="1" readingOrder="1"/>
    </xf>
    <xf numFmtId="0" fontId="78" fillId="47" borderId="0" xfId="42" applyFont="1" applyFill="1" applyAlignment="1">
      <alignment horizontal="center" vertical="top" wrapText="1" readingOrder="1"/>
    </xf>
    <xf numFmtId="0" fontId="78" fillId="0" borderId="0" xfId="42" applyFont="1" applyAlignment="1">
      <alignment vertical="top" wrapText="1" readingOrder="1"/>
    </xf>
    <xf numFmtId="0" fontId="77" fillId="0" borderId="2" xfId="42" applyFont="1" applyBorder="1" applyAlignment="1">
      <alignment vertical="top" wrapText="1" readingOrder="1"/>
    </xf>
    <xf numFmtId="8" fontId="77" fillId="0" borderId="2" xfId="42" applyNumberFormat="1" applyFont="1" applyBorder="1" applyAlignment="1">
      <alignment vertical="top" wrapText="1" readingOrder="1"/>
    </xf>
    <xf numFmtId="8" fontId="77" fillId="0" borderId="2" xfId="42" applyNumberFormat="1" applyFont="1" applyBorder="1" applyAlignment="1">
      <alignment horizontal="right" vertical="top" wrapText="1" readingOrder="1"/>
    </xf>
    <xf numFmtId="169" fontId="77" fillId="0" borderId="2" xfId="42" applyNumberFormat="1" applyFont="1" applyBorder="1" applyAlignment="1">
      <alignment vertical="top" wrapText="1" readingOrder="1"/>
    </xf>
    <xf numFmtId="44" fontId="76" fillId="0" borderId="0" xfId="2" applyFont="1"/>
    <xf numFmtId="0" fontId="76" fillId="2" borderId="0" xfId="42" applyFont="1" applyFill="1"/>
    <xf numFmtId="0" fontId="11" fillId="0" borderId="0" xfId="42" applyFont="1"/>
    <xf numFmtId="0" fontId="11" fillId="2" borderId="0" xfId="42" applyFont="1" applyFill="1"/>
    <xf numFmtId="44" fontId="11" fillId="0" borderId="0" xfId="2" applyFont="1"/>
    <xf numFmtId="0" fontId="77" fillId="12" borderId="0" xfId="42" applyFont="1" applyFill="1" applyAlignment="1">
      <alignment vertical="top" wrapText="1" readingOrder="1"/>
    </xf>
    <xf numFmtId="8" fontId="77" fillId="12" borderId="0" xfId="42" applyNumberFormat="1" applyFont="1" applyFill="1" applyAlignment="1">
      <alignment vertical="top" wrapText="1" readingOrder="1"/>
    </xf>
    <xf numFmtId="8" fontId="77" fillId="12" borderId="0" xfId="42" applyNumberFormat="1" applyFont="1" applyFill="1" applyAlignment="1">
      <alignment horizontal="right" vertical="top" wrapText="1" readingOrder="1"/>
    </xf>
    <xf numFmtId="169" fontId="77" fillId="12" borderId="0" xfId="42" applyNumberFormat="1" applyFont="1" applyFill="1" applyAlignment="1">
      <alignment vertical="top" wrapText="1" readingOrder="1"/>
    </xf>
    <xf numFmtId="44" fontId="0" fillId="12" borderId="0" xfId="2" applyFont="1" applyFill="1"/>
    <xf numFmtId="44" fontId="76" fillId="12" borderId="0" xfId="2" applyFont="1" applyFill="1"/>
    <xf numFmtId="44" fontId="76" fillId="0" borderId="0" xfId="54" applyFont="1"/>
    <xf numFmtId="169" fontId="77" fillId="12" borderId="2" xfId="42" applyNumberFormat="1" applyFont="1" applyFill="1" applyBorder="1" applyAlignment="1">
      <alignment vertical="top" wrapText="1" readingOrder="1"/>
    </xf>
    <xf numFmtId="8" fontId="77" fillId="12" borderId="2" xfId="42" applyNumberFormat="1" applyFont="1" applyFill="1" applyBorder="1" applyAlignment="1">
      <alignment horizontal="right" vertical="top" wrapText="1" readingOrder="1"/>
    </xf>
    <xf numFmtId="8" fontId="77" fillId="12" borderId="2" xfId="42" applyNumberFormat="1" applyFont="1" applyFill="1" applyBorder="1" applyAlignment="1">
      <alignment vertical="top" wrapText="1" readingOrder="1"/>
    </xf>
    <xf numFmtId="0" fontId="77" fillId="12" borderId="2" xfId="42" applyFont="1" applyFill="1" applyBorder="1" applyAlignment="1">
      <alignment vertical="top" wrapText="1" readingOrder="1"/>
    </xf>
    <xf numFmtId="14" fontId="45" fillId="5" borderId="0" xfId="0" applyNumberFormat="1" applyFont="1" applyFill="1"/>
    <xf numFmtId="44" fontId="46" fillId="2" borderId="0" xfId="7" applyFont="1" applyFill="1" applyAlignment="1">
      <alignment horizontal="right"/>
    </xf>
    <xf numFmtId="44" fontId="46" fillId="2" borderId="0" xfId="7" applyFont="1" applyFill="1" applyBorder="1"/>
    <xf numFmtId="44" fontId="46" fillId="11" borderId="0" xfId="7" applyFont="1" applyFill="1"/>
    <xf numFmtId="166" fontId="46" fillId="51" borderId="0" xfId="5" applyNumberFormat="1" applyFont="1" applyFill="1" applyAlignment="1">
      <alignment horizontal="center"/>
    </xf>
    <xf numFmtId="0" fontId="46" fillId="51" borderId="0" xfId="5" applyFont="1" applyFill="1" applyAlignment="1">
      <alignment horizontal="left"/>
    </xf>
    <xf numFmtId="0" fontId="47" fillId="51" borderId="0" xfId="5" applyFont="1" applyFill="1" applyAlignment="1">
      <alignment horizontal="center"/>
    </xf>
    <xf numFmtId="44" fontId="46" fillId="51" borderId="0" xfId="7" applyFont="1" applyFill="1"/>
    <xf numFmtId="44" fontId="46" fillId="52" borderId="0" xfId="7" applyFont="1" applyFill="1"/>
    <xf numFmtId="44" fontId="46" fillId="53" borderId="0" xfId="7" applyFont="1" applyFill="1"/>
    <xf numFmtId="44" fontId="46" fillId="54" borderId="0" xfId="7" applyFont="1" applyFill="1"/>
    <xf numFmtId="44" fontId="46" fillId="55" borderId="0" xfId="7" applyFont="1" applyFill="1"/>
    <xf numFmtId="44" fontId="46" fillId="52" borderId="0" xfId="2" applyFont="1" applyFill="1"/>
    <xf numFmtId="44" fontId="46" fillId="2" borderId="0" xfId="2" applyFont="1" applyFill="1"/>
    <xf numFmtId="44" fontId="46" fillId="51" borderId="0" xfId="2" applyFont="1" applyFill="1"/>
    <xf numFmtId="44" fontId="46" fillId="56" borderId="0" xfId="2" applyFont="1" applyFill="1"/>
    <xf numFmtId="0" fontId="77" fillId="0" borderId="0" xfId="0" applyFont="1" applyAlignment="1">
      <alignment horizontal="center" vertical="center"/>
    </xf>
    <xf numFmtId="0" fontId="77" fillId="0" borderId="0" xfId="0" applyFont="1" applyAlignment="1">
      <alignment vertical="center"/>
    </xf>
    <xf numFmtId="44" fontId="77" fillId="0" borderId="0" xfId="2" applyFont="1" applyAlignment="1">
      <alignment vertical="center"/>
    </xf>
    <xf numFmtId="44" fontId="65" fillId="54" borderId="3" xfId="2" applyFont="1" applyFill="1" applyBorder="1" applyAlignment="1">
      <alignment vertical="center"/>
    </xf>
    <xf numFmtId="0" fontId="35" fillId="2" borderId="0" xfId="5" applyFont="1" applyFill="1"/>
    <xf numFmtId="44" fontId="33" fillId="2" borderId="20" xfId="7" applyFont="1" applyFill="1" applyBorder="1"/>
    <xf numFmtId="44" fontId="65" fillId="52" borderId="3" xfId="2" applyFont="1" applyFill="1" applyBorder="1" applyAlignment="1">
      <alignment vertical="center"/>
    </xf>
    <xf numFmtId="44" fontId="65" fillId="53" borderId="3" xfId="2" applyFont="1" applyFill="1" applyBorder="1" applyAlignment="1">
      <alignment vertical="center"/>
    </xf>
    <xf numFmtId="44" fontId="65" fillId="9" borderId="3" xfId="2" applyFont="1" applyFill="1" applyBorder="1" applyAlignment="1">
      <alignment vertical="center"/>
    </xf>
    <xf numFmtId="44" fontId="65" fillId="8" borderId="3" xfId="2" applyFont="1" applyFill="1" applyBorder="1" applyAlignment="1">
      <alignment vertical="center"/>
    </xf>
    <xf numFmtId="44" fontId="65" fillId="51" borderId="3" xfId="2" applyFont="1" applyFill="1" applyBorder="1" applyAlignment="1">
      <alignment vertical="center"/>
    </xf>
    <xf numFmtId="0" fontId="68" fillId="2" borderId="0" xfId="42" applyFont="1" applyFill="1" applyAlignment="1">
      <alignment vertical="top" wrapText="1" readingOrder="1"/>
    </xf>
    <xf numFmtId="8" fontId="68" fillId="2" borderId="0" xfId="42" applyNumberFormat="1" applyFont="1" applyFill="1" applyAlignment="1">
      <alignment vertical="top" wrapText="1" readingOrder="1"/>
    </xf>
    <xf numFmtId="8" fontId="68" fillId="2" borderId="0" xfId="42" applyNumberFormat="1" applyFont="1" applyFill="1" applyAlignment="1">
      <alignment horizontal="right" vertical="top" wrapText="1" readingOrder="1"/>
    </xf>
    <xf numFmtId="169" fontId="68" fillId="2" borderId="0" xfId="42" applyNumberFormat="1" applyFont="1" applyFill="1" applyAlignment="1">
      <alignment vertical="top" wrapText="1" readingOrder="1"/>
    </xf>
    <xf numFmtId="44" fontId="4" fillId="2" borderId="0" xfId="2" applyFont="1" applyFill="1"/>
    <xf numFmtId="44" fontId="67" fillId="0" borderId="0" xfId="42" applyNumberFormat="1" applyFont="1"/>
    <xf numFmtId="0" fontId="71" fillId="0" borderId="0" xfId="42" applyFont="1"/>
    <xf numFmtId="44" fontId="71" fillId="2" borderId="0" xfId="42" applyNumberFormat="1" applyFont="1" applyFill="1"/>
    <xf numFmtId="0" fontId="32" fillId="0" borderId="0" xfId="42" applyFont="1"/>
    <xf numFmtId="44" fontId="32" fillId="0" borderId="0" xfId="54" applyFont="1"/>
    <xf numFmtId="0" fontId="45" fillId="5" borderId="0" xfId="55" applyFont="1" applyFill="1"/>
    <xf numFmtId="0" fontId="46" fillId="5" borderId="0" xfId="55" applyFont="1" applyFill="1"/>
    <xf numFmtId="0" fontId="47" fillId="5" borderId="0" xfId="55" applyFont="1" applyFill="1" applyAlignment="1">
      <alignment horizontal="center"/>
    </xf>
    <xf numFmtId="0" fontId="45" fillId="5" borderId="0" xfId="55" applyFont="1" applyFill="1" applyAlignment="1">
      <alignment horizontal="center"/>
    </xf>
    <xf numFmtId="43" fontId="46" fillId="5" borderId="0" xfId="55" applyNumberFormat="1" applyFont="1" applyFill="1"/>
    <xf numFmtId="43" fontId="45" fillId="5" borderId="0" xfId="55" applyNumberFormat="1" applyFont="1" applyFill="1" applyAlignment="1">
      <alignment horizontal="center"/>
    </xf>
    <xf numFmtId="0" fontId="46" fillId="5" borderId="0" xfId="55" applyFont="1" applyFill="1" applyAlignment="1">
      <alignment horizontal="left"/>
    </xf>
    <xf numFmtId="166" fontId="46" fillId="5" borderId="0" xfId="55" applyNumberFormat="1" applyFont="1" applyFill="1" applyAlignment="1">
      <alignment horizontal="center"/>
    </xf>
    <xf numFmtId="16" fontId="45" fillId="5" borderId="0" xfId="55" applyNumberFormat="1" applyFont="1" applyFill="1"/>
    <xf numFmtId="0" fontId="47" fillId="5" borderId="11" xfId="55" applyFont="1" applyFill="1" applyBorder="1" applyAlignment="1">
      <alignment horizontal="center"/>
    </xf>
    <xf numFmtId="0" fontId="46" fillId="5" borderId="11" xfId="55" applyFont="1" applyFill="1" applyBorder="1" applyAlignment="1">
      <alignment horizontal="left"/>
    </xf>
    <xf numFmtId="166" fontId="46" fillId="5" borderId="10" xfId="55" applyNumberFormat="1" applyFont="1" applyFill="1" applyBorder="1" applyAlignment="1">
      <alignment horizontal="center"/>
    </xf>
    <xf numFmtId="166" fontId="46" fillId="5" borderId="8" xfId="55" applyNumberFormat="1" applyFont="1" applyFill="1" applyBorder="1" applyAlignment="1">
      <alignment horizontal="center"/>
    </xf>
    <xf numFmtId="0" fontId="47" fillId="5" borderId="5" xfId="55" applyFont="1" applyFill="1" applyBorder="1" applyAlignment="1">
      <alignment horizontal="center"/>
    </xf>
    <xf numFmtId="0" fontId="46" fillId="5" borderId="5" xfId="55" applyFont="1" applyFill="1" applyBorder="1" applyAlignment="1">
      <alignment horizontal="left"/>
    </xf>
    <xf numFmtId="166" fontId="46" fillId="5" borderId="4" xfId="55" applyNumberFormat="1" applyFont="1" applyFill="1" applyBorder="1" applyAlignment="1">
      <alignment horizontal="center"/>
    </xf>
    <xf numFmtId="166" fontId="46" fillId="5" borderId="0" xfId="55" applyNumberFormat="1" applyFont="1" applyFill="1"/>
    <xf numFmtId="49" fontId="52" fillId="5" borderId="0" xfId="55" applyNumberFormat="1" applyFont="1" applyFill="1" applyAlignment="1">
      <alignment horizontal="center"/>
    </xf>
    <xf numFmtId="167" fontId="52" fillId="5" borderId="0" xfId="55" applyNumberFormat="1" applyFont="1" applyFill="1" applyAlignment="1">
      <alignment horizontal="center"/>
    </xf>
    <xf numFmtId="0" fontId="46" fillId="5" borderId="0" xfId="8" applyNumberFormat="1" applyFont="1" applyFill="1"/>
    <xf numFmtId="0" fontId="46" fillId="5" borderId="0" xfId="7" applyNumberFormat="1" applyFont="1" applyFill="1"/>
    <xf numFmtId="43" fontId="46" fillId="5" borderId="0" xfId="8" applyFont="1" applyFill="1" applyAlignment="1">
      <alignment horizontal="center"/>
    </xf>
    <xf numFmtId="44" fontId="46" fillId="5" borderId="0" xfId="7" applyFont="1" applyFill="1" applyAlignment="1">
      <alignment horizontal="right"/>
    </xf>
    <xf numFmtId="14" fontId="46" fillId="5" borderId="0" xfId="55" applyNumberFormat="1" applyFont="1" applyFill="1"/>
    <xf numFmtId="44" fontId="46" fillId="54" borderId="0" xfId="7" applyFont="1" applyFill="1" applyBorder="1"/>
    <xf numFmtId="44" fontId="46" fillId="56" borderId="0" xfId="7" applyFont="1" applyFill="1"/>
    <xf numFmtId="166" fontId="46" fillId="50" borderId="0" xfId="55" applyNumberFormat="1" applyFont="1" applyFill="1" applyAlignment="1">
      <alignment horizontal="center"/>
    </xf>
    <xf numFmtId="0" fontId="46" fillId="50" borderId="0" xfId="55" applyFont="1" applyFill="1" applyAlignment="1">
      <alignment horizontal="left"/>
    </xf>
    <xf numFmtId="0" fontId="47" fillId="50" borderId="0" xfId="55" applyFont="1" applyFill="1" applyAlignment="1">
      <alignment horizontal="center"/>
    </xf>
    <xf numFmtId="44" fontId="4" fillId="5" borderId="0" xfId="2" applyFont="1" applyFill="1"/>
    <xf numFmtId="44" fontId="0" fillId="5" borderId="0" xfId="2" applyFont="1" applyFill="1" applyAlignment="1">
      <alignment wrapText="1"/>
    </xf>
    <xf numFmtId="14" fontId="46" fillId="5" borderId="0" xfId="0" applyNumberFormat="1" applyFont="1" applyFill="1" applyAlignment="1">
      <alignment horizontal="left"/>
    </xf>
    <xf numFmtId="0" fontId="46" fillId="2" borderId="0" xfId="0" applyFont="1" applyFill="1" applyAlignment="1">
      <alignment horizontal="left"/>
    </xf>
    <xf numFmtId="0" fontId="47" fillId="2" borderId="0" xfId="0" applyFont="1" applyFill="1" applyAlignment="1">
      <alignment horizontal="center"/>
    </xf>
    <xf numFmtId="44" fontId="20" fillId="2" borderId="0" xfId="2" applyFont="1" applyFill="1"/>
    <xf numFmtId="14" fontId="0" fillId="0" borderId="0" xfId="0" applyNumberFormat="1" applyAlignment="1">
      <alignment horizontal="right" vertical="center"/>
    </xf>
    <xf numFmtId="0" fontId="0" fillId="0" borderId="0" xfId="0" applyAlignment="1">
      <alignment horizontal="left" vertical="center"/>
    </xf>
    <xf numFmtId="44" fontId="1" fillId="0" borderId="0" xfId="2" applyFont="1" applyBorder="1" applyAlignment="1">
      <alignment horizontal="center" vertical="center"/>
    </xf>
    <xf numFmtId="44" fontId="1" fillId="0" borderId="0" xfId="2" applyFont="1"/>
    <xf numFmtId="14" fontId="0" fillId="57" borderId="0" xfId="0" applyNumberFormat="1" applyFill="1"/>
    <xf numFmtId="0" fontId="0" fillId="57" borderId="0" xfId="0" applyFill="1"/>
    <xf numFmtId="44" fontId="0" fillId="57" borderId="0" xfId="2" applyFont="1" applyFill="1"/>
    <xf numFmtId="0" fontId="0" fillId="0" borderId="3" xfId="0" applyBorder="1" applyAlignment="1">
      <alignment horizontal="center" vertical="center"/>
    </xf>
    <xf numFmtId="0" fontId="9" fillId="0" borderId="0" xfId="0" applyFont="1" applyAlignment="1">
      <alignment horizontal="center" vertical="center"/>
    </xf>
    <xf numFmtId="44" fontId="8" fillId="0" borderId="1" xfId="2" applyFont="1" applyBorder="1"/>
    <xf numFmtId="44" fontId="65" fillId="11" borderId="3" xfId="2" applyFont="1" applyFill="1" applyBorder="1" applyAlignment="1">
      <alignment horizontal="center" vertical="center"/>
    </xf>
    <xf numFmtId="14" fontId="75" fillId="0" borderId="3" xfId="0" applyNumberFormat="1" applyFont="1" applyBorder="1" applyAlignment="1">
      <alignment horizontal="center" vertical="center"/>
    </xf>
    <xf numFmtId="8" fontId="75" fillId="0" borderId="3" xfId="0" applyNumberFormat="1" applyFont="1" applyBorder="1" applyAlignment="1">
      <alignment horizontal="center" vertical="center"/>
    </xf>
    <xf numFmtId="0" fontId="65" fillId="0" borderId="3" xfId="0" applyFont="1" applyBorder="1" applyAlignment="1">
      <alignment horizontal="left" vertical="center"/>
    </xf>
    <xf numFmtId="44" fontId="65" fillId="50" borderId="3" xfId="2" applyFont="1" applyFill="1" applyBorder="1" applyAlignment="1">
      <alignment horizontal="center" vertical="center"/>
    </xf>
    <xf numFmtId="44" fontId="65" fillId="12" borderId="3" xfId="2" applyFont="1" applyFill="1" applyBorder="1" applyAlignment="1">
      <alignment horizontal="center" vertical="center"/>
    </xf>
    <xf numFmtId="0" fontId="75" fillId="0" borderId="3" xfId="0" applyFont="1" applyBorder="1" applyAlignment="1">
      <alignment horizontal="center" vertical="center"/>
    </xf>
    <xf numFmtId="44" fontId="65" fillId="58" borderId="3" xfId="2" applyFont="1" applyFill="1" applyBorder="1" applyAlignment="1">
      <alignment horizontal="center" vertical="center"/>
    </xf>
    <xf numFmtId="44" fontId="65" fillId="0" borderId="3" xfId="2" applyFont="1" applyBorder="1" applyAlignment="1">
      <alignment horizontal="center" vertical="center"/>
    </xf>
    <xf numFmtId="10" fontId="9" fillId="9" borderId="0" xfId="3" applyNumberFormat="1" applyFont="1" applyFill="1"/>
    <xf numFmtId="0" fontId="0" fillId="0" borderId="3" xfId="0" applyBorder="1" applyAlignment="1">
      <alignment horizontal="left" vertical="center"/>
    </xf>
    <xf numFmtId="0" fontId="65" fillId="13" borderId="3" xfId="0" applyFont="1" applyFill="1" applyBorder="1" applyAlignment="1">
      <alignment horizontal="left" vertical="center"/>
    </xf>
    <xf numFmtId="170" fontId="0" fillId="0" borderId="0" xfId="0" applyNumberFormat="1"/>
    <xf numFmtId="44" fontId="75" fillId="0" borderId="3" xfId="2" applyFont="1" applyBorder="1" applyAlignment="1">
      <alignment vertical="center"/>
    </xf>
    <xf numFmtId="44" fontId="75" fillId="0" borderId="3" xfId="2" applyFont="1" applyBorder="1" applyAlignment="1">
      <alignment horizontal="center" vertical="center"/>
    </xf>
    <xf numFmtId="4" fontId="0" fillId="0" borderId="0" xfId="0" applyNumberFormat="1"/>
    <xf numFmtId="0" fontId="76" fillId="54" borderId="0" xfId="42" applyFont="1" applyFill="1"/>
    <xf numFmtId="10" fontId="9" fillId="54" borderId="0" xfId="3" applyNumberFormat="1" applyFont="1" applyFill="1"/>
    <xf numFmtId="10" fontId="9" fillId="54" borderId="3" xfId="3" applyNumberFormat="1" applyFont="1" applyFill="1" applyBorder="1" applyAlignment="1">
      <alignment horizontal="center" vertical="center"/>
    </xf>
    <xf numFmtId="44" fontId="8" fillId="54" borderId="3" xfId="2" applyFont="1" applyFill="1" applyBorder="1"/>
    <xf numFmtId="169" fontId="77" fillId="54" borderId="0" xfId="42" applyNumberFormat="1" applyFont="1" applyFill="1" applyAlignment="1">
      <alignment vertical="top" wrapText="1" readingOrder="1"/>
    </xf>
    <xf numFmtId="8" fontId="77" fillId="54" borderId="0" xfId="42" applyNumberFormat="1" applyFont="1" applyFill="1" applyAlignment="1">
      <alignment horizontal="right" vertical="top" wrapText="1" readingOrder="1"/>
    </xf>
    <xf numFmtId="8" fontId="77" fillId="54" borderId="0" xfId="42" applyNumberFormat="1" applyFont="1" applyFill="1" applyAlignment="1">
      <alignment vertical="top" wrapText="1" readingOrder="1"/>
    </xf>
    <xf numFmtId="0" fontId="77" fillId="54" borderId="0" xfId="42" applyFont="1" applyFill="1" applyAlignment="1">
      <alignment vertical="top" wrapText="1" readingOrder="1"/>
    </xf>
    <xf numFmtId="0" fontId="75" fillId="0" borderId="55" xfId="0" applyFont="1" applyBorder="1" applyAlignment="1">
      <alignment horizontal="center" vertical="center"/>
    </xf>
    <xf numFmtId="14" fontId="75" fillId="0" borderId="55" xfId="0" applyNumberFormat="1" applyFont="1" applyBorder="1" applyAlignment="1">
      <alignment horizontal="center" vertical="center"/>
    </xf>
    <xf numFmtId="8" fontId="75" fillId="0" borderId="55" xfId="0" applyNumberFormat="1" applyFont="1" applyBorder="1" applyAlignment="1">
      <alignment horizontal="center" vertical="center"/>
    </xf>
    <xf numFmtId="0" fontId="74" fillId="0" borderId="17" xfId="0" applyFont="1" applyBorder="1" applyAlignment="1">
      <alignment horizontal="center" vertical="center"/>
    </xf>
    <xf numFmtId="0" fontId="74" fillId="0" borderId="18" xfId="0" applyFont="1" applyBorder="1" applyAlignment="1">
      <alignment horizontal="center" vertical="center"/>
    </xf>
    <xf numFmtId="44" fontId="74" fillId="0" borderId="18" xfId="2" applyFont="1" applyBorder="1" applyAlignment="1">
      <alignment horizontal="center" vertical="center"/>
    </xf>
    <xf numFmtId="44" fontId="50" fillId="5" borderId="0" xfId="2" applyFont="1" applyFill="1"/>
    <xf numFmtId="44" fontId="75" fillId="2" borderId="3" xfId="2" applyFont="1" applyFill="1" applyBorder="1" applyAlignment="1">
      <alignment horizontal="center" vertical="center"/>
    </xf>
    <xf numFmtId="0" fontId="0" fillId="0" borderId="3" xfId="0" applyBorder="1" applyAlignment="1">
      <alignment vertical="center"/>
    </xf>
    <xf numFmtId="0" fontId="0" fillId="12" borderId="0" xfId="0" applyFill="1" applyAlignment="1">
      <alignment horizontal="left" vertical="center"/>
    </xf>
    <xf numFmtId="166" fontId="46" fillId="5" borderId="8" xfId="56" applyNumberFormat="1" applyFont="1" applyFill="1" applyBorder="1" applyAlignment="1">
      <alignment horizontal="center"/>
    </xf>
    <xf numFmtId="14" fontId="0" fillId="12" borderId="0" xfId="0" applyNumberFormat="1" applyFill="1"/>
    <xf numFmtId="44" fontId="1" fillId="0" borderId="0" xfId="2" applyFont="1" applyFill="1" applyBorder="1"/>
    <xf numFmtId="0" fontId="47" fillId="5" borderId="5" xfId="56" applyFont="1" applyFill="1" applyBorder="1" applyAlignment="1">
      <alignment horizontal="center"/>
    </xf>
    <xf numFmtId="166" fontId="46" fillId="5" borderId="0" xfId="56" applyNumberFormat="1" applyFont="1" applyFill="1" applyAlignment="1">
      <alignment horizontal="center"/>
    </xf>
    <xf numFmtId="167" fontId="52" fillId="5" borderId="0" xfId="56" applyNumberFormat="1" applyFont="1" applyFill="1" applyAlignment="1">
      <alignment horizontal="center"/>
    </xf>
    <xf numFmtId="166" fontId="46" fillId="5" borderId="0" xfId="56" applyNumberFormat="1" applyFont="1" applyFill="1"/>
    <xf numFmtId="0" fontId="47" fillId="5" borderId="0" xfId="56" applyFont="1" applyFill="1" applyAlignment="1">
      <alignment horizontal="center"/>
    </xf>
    <xf numFmtId="0" fontId="0" fillId="2" borderId="0" xfId="0" applyFill="1" applyAlignment="1">
      <alignment horizontal="left" vertical="center"/>
    </xf>
    <xf numFmtId="0" fontId="47" fillId="5" borderId="11" xfId="56" applyFont="1" applyFill="1" applyBorder="1" applyAlignment="1">
      <alignment horizontal="center"/>
    </xf>
    <xf numFmtId="166" fontId="46" fillId="5" borderId="10" xfId="56" applyNumberFormat="1" applyFont="1" applyFill="1" applyBorder="1" applyAlignment="1">
      <alignment horizontal="center"/>
    </xf>
    <xf numFmtId="0" fontId="46" fillId="5" borderId="11" xfId="56" applyFont="1" applyFill="1" applyBorder="1" applyAlignment="1">
      <alignment horizontal="left"/>
    </xf>
    <xf numFmtId="14" fontId="0" fillId="2" borderId="0" xfId="0" applyNumberFormat="1" applyFill="1"/>
    <xf numFmtId="0" fontId="0" fillId="2" borderId="0" xfId="0" applyFill="1"/>
    <xf numFmtId="44" fontId="0" fillId="12" borderId="0" xfId="2" applyFont="1" applyFill="1" applyBorder="1"/>
    <xf numFmtId="44" fontId="1" fillId="0" borderId="0" xfId="2" applyFont="1" applyFill="1" applyBorder="1" applyAlignment="1">
      <alignment horizontal="center" vertical="center"/>
    </xf>
    <xf numFmtId="0" fontId="46" fillId="5" borderId="5" xfId="56" applyFont="1" applyFill="1" applyBorder="1" applyAlignment="1">
      <alignment horizontal="left"/>
    </xf>
    <xf numFmtId="43" fontId="46" fillId="5" borderId="0" xfId="56" applyNumberFormat="1" applyFont="1" applyFill="1"/>
    <xf numFmtId="166" fontId="46" fillId="5" borderId="4" xfId="56" applyNumberFormat="1" applyFont="1" applyFill="1" applyBorder="1" applyAlignment="1">
      <alignment horizontal="center"/>
    </xf>
    <xf numFmtId="43" fontId="45" fillId="5" borderId="0" xfId="56" applyNumberFormat="1" applyFont="1" applyFill="1" applyAlignment="1">
      <alignment horizontal="center"/>
    </xf>
    <xf numFmtId="0" fontId="46" fillId="5" borderId="0" xfId="56" applyFont="1" applyFill="1" applyAlignment="1">
      <alignment horizontal="left"/>
    </xf>
    <xf numFmtId="0" fontId="45" fillId="5" borderId="0" xfId="56" applyFont="1" applyFill="1" applyAlignment="1">
      <alignment horizontal="center"/>
    </xf>
    <xf numFmtId="49" fontId="52" fillId="5" borderId="0" xfId="56" applyNumberFormat="1" applyFont="1" applyFill="1" applyAlignment="1">
      <alignment horizontal="center"/>
    </xf>
    <xf numFmtId="0" fontId="45" fillId="5" borderId="0" xfId="56" applyFont="1" applyFill="1"/>
    <xf numFmtId="16" fontId="45" fillId="5" borderId="0" xfId="56" applyNumberFormat="1" applyFont="1" applyFill="1"/>
    <xf numFmtId="0" fontId="46" fillId="5" borderId="0" xfId="56" applyFont="1" applyFill="1"/>
    <xf numFmtId="0" fontId="65" fillId="0" borderId="0" xfId="0" applyFont="1" applyAlignment="1">
      <alignment horizontal="center"/>
    </xf>
    <xf numFmtId="44" fontId="65" fillId="54" borderId="3" xfId="2" applyFont="1" applyFill="1" applyBorder="1" applyAlignment="1">
      <alignment horizontal="center" vertical="center"/>
    </xf>
    <xf numFmtId="14" fontId="46" fillId="5" borderId="0" xfId="56" applyNumberFormat="1" applyFont="1" applyFill="1"/>
    <xf numFmtId="0" fontId="46" fillId="12" borderId="0" xfId="56" applyFont="1" applyFill="1"/>
    <xf numFmtId="0" fontId="47" fillId="12" borderId="0" xfId="56" applyFont="1" applyFill="1" applyAlignment="1">
      <alignment horizontal="center"/>
    </xf>
    <xf numFmtId="44" fontId="46" fillId="52" borderId="0" xfId="7" applyFont="1" applyFill="1" applyBorder="1"/>
    <xf numFmtId="0" fontId="46" fillId="2" borderId="0" xfId="56" applyFont="1" applyFill="1"/>
    <xf numFmtId="0" fontId="47" fillId="2" borderId="0" xfId="56" applyFont="1" applyFill="1" applyAlignment="1">
      <alignment horizontal="center"/>
    </xf>
    <xf numFmtId="169" fontId="77" fillId="2" borderId="0" xfId="42" applyNumberFormat="1" applyFont="1" applyFill="1" applyAlignment="1">
      <alignment vertical="top" wrapText="1" readingOrder="1"/>
    </xf>
    <xf numFmtId="8" fontId="77" fillId="2" borderId="0" xfId="42" applyNumberFormat="1" applyFont="1" applyFill="1" applyAlignment="1">
      <alignment horizontal="right" vertical="top" wrapText="1" readingOrder="1"/>
    </xf>
    <xf numFmtId="8" fontId="77" fillId="2" borderId="0" xfId="42" applyNumberFormat="1" applyFont="1" applyFill="1" applyAlignment="1">
      <alignment vertical="top" wrapText="1" readingOrder="1"/>
    </xf>
    <xf numFmtId="0" fontId="77" fillId="2" borderId="0" xfId="42" applyFont="1" applyFill="1" applyAlignment="1">
      <alignment vertical="top" wrapText="1" readingOrder="1"/>
    </xf>
    <xf numFmtId="0" fontId="45" fillId="0" borderId="0" xfId="5" applyFont="1"/>
    <xf numFmtId="43" fontId="46" fillId="0" borderId="0" xfId="8" applyFont="1" applyFill="1"/>
    <xf numFmtId="0" fontId="46" fillId="0" borderId="0" xfId="5" applyFont="1"/>
    <xf numFmtId="44" fontId="45" fillId="0" borderId="0" xfId="7" applyFont="1" applyFill="1"/>
    <xf numFmtId="0" fontId="46" fillId="0" borderId="0" xfId="8" applyNumberFormat="1" applyFont="1" applyFill="1"/>
    <xf numFmtId="0" fontId="47" fillId="0" borderId="0" xfId="5" applyFont="1" applyAlignment="1">
      <alignment horizontal="center"/>
    </xf>
    <xf numFmtId="0" fontId="46" fillId="0" borderId="0" xfId="5" applyFont="1" applyAlignment="1">
      <alignment horizontal="left"/>
    </xf>
    <xf numFmtId="44" fontId="20" fillId="0" borderId="0" xfId="7" applyFont="1" applyFill="1"/>
    <xf numFmtId="44" fontId="46" fillId="0" borderId="0" xfId="7" applyFont="1" applyFill="1" applyBorder="1"/>
    <xf numFmtId="166" fontId="46" fillId="0" borderId="0" xfId="5" applyNumberFormat="1" applyFont="1" applyAlignment="1">
      <alignment horizontal="center"/>
    </xf>
    <xf numFmtId="14" fontId="46" fillId="0" borderId="0" xfId="5" applyNumberFormat="1" applyFont="1"/>
    <xf numFmtId="43" fontId="46" fillId="0" borderId="0" xfId="8" applyFont="1" applyFill="1" applyAlignment="1">
      <alignment horizontal="center"/>
    </xf>
    <xf numFmtId="0" fontId="46" fillId="0" borderId="0" xfId="7" applyNumberFormat="1" applyFont="1" applyFill="1"/>
    <xf numFmtId="0" fontId="45" fillId="0" borderId="0" xfId="0" applyFont="1"/>
    <xf numFmtId="169" fontId="77" fillId="48" borderId="2" xfId="42" applyNumberFormat="1" applyFont="1" applyFill="1" applyBorder="1" applyAlignment="1">
      <alignment vertical="top" wrapText="1" readingOrder="1"/>
    </xf>
    <xf numFmtId="8" fontId="77" fillId="48" borderId="2" xfId="42" applyNumberFormat="1" applyFont="1" applyFill="1" applyBorder="1" applyAlignment="1">
      <alignment horizontal="right" vertical="top" wrapText="1" readingOrder="1"/>
    </xf>
    <xf numFmtId="8" fontId="77" fillId="48" borderId="2" xfId="42" applyNumberFormat="1" applyFont="1" applyFill="1" applyBorder="1" applyAlignment="1">
      <alignment vertical="top" wrapText="1" readingOrder="1"/>
    </xf>
    <xf numFmtId="0" fontId="77" fillId="48" borderId="2" xfId="42" applyFont="1" applyFill="1" applyBorder="1" applyAlignment="1">
      <alignment vertical="top" wrapText="1" readingOrder="1"/>
    </xf>
    <xf numFmtId="0" fontId="77" fillId="48" borderId="0" xfId="42" applyFont="1" applyFill="1" applyAlignment="1">
      <alignment vertical="top" wrapText="1" readingOrder="1"/>
    </xf>
    <xf numFmtId="169" fontId="77" fillId="48" borderId="0" xfId="42" applyNumberFormat="1" applyFont="1" applyFill="1" applyAlignment="1">
      <alignment vertical="top" wrapText="1" readingOrder="1"/>
    </xf>
    <xf numFmtId="8" fontId="77" fillId="48" borderId="0" xfId="42" applyNumberFormat="1" applyFont="1" applyFill="1" applyAlignment="1">
      <alignment horizontal="right" vertical="top" wrapText="1" readingOrder="1"/>
    </xf>
    <xf numFmtId="8" fontId="77" fillId="48" borderId="0" xfId="42" applyNumberFormat="1" applyFont="1" applyFill="1" applyAlignment="1">
      <alignment vertical="top" wrapText="1" readingOrder="1"/>
    </xf>
    <xf numFmtId="0" fontId="76" fillId="50" borderId="0" xfId="42" applyFont="1" applyFill="1"/>
    <xf numFmtId="169" fontId="77" fillId="2" borderId="2" xfId="42" applyNumberFormat="1" applyFont="1" applyFill="1" applyBorder="1" applyAlignment="1">
      <alignment vertical="top" wrapText="1" readingOrder="1"/>
    </xf>
    <xf numFmtId="8" fontId="77" fillId="2" borderId="2" xfId="42" applyNumberFormat="1" applyFont="1" applyFill="1" applyBorder="1" applyAlignment="1">
      <alignment horizontal="right" vertical="top" wrapText="1" readingOrder="1"/>
    </xf>
    <xf numFmtId="8" fontId="77" fillId="2" borderId="2" xfId="42" applyNumberFormat="1" applyFont="1" applyFill="1" applyBorder="1" applyAlignment="1">
      <alignment vertical="top" wrapText="1" readingOrder="1"/>
    </xf>
    <xf numFmtId="0" fontId="77" fillId="2" borderId="2" xfId="42" applyFont="1" applyFill="1" applyBorder="1" applyAlignment="1">
      <alignment vertical="top" wrapText="1" readingOrder="1"/>
    </xf>
    <xf numFmtId="9" fontId="4" fillId="9" borderId="3" xfId="3" applyFont="1" applyFill="1" applyBorder="1" applyAlignment="1">
      <alignment horizontal="center" vertical="center"/>
    </xf>
    <xf numFmtId="44" fontId="30" fillId="9" borderId="0" xfId="2" applyFont="1" applyFill="1"/>
    <xf numFmtId="44" fontId="46" fillId="54" borderId="0" xfId="7" applyFont="1" applyFill="1" applyAlignment="1">
      <alignment horizontal="right"/>
    </xf>
    <xf numFmtId="44" fontId="46" fillId="53" borderId="0" xfId="2" applyFont="1" applyFill="1"/>
    <xf numFmtId="0" fontId="46" fillId="13" borderId="0" xfId="0" applyFont="1" applyFill="1" applyAlignment="1">
      <alignment horizontal="left"/>
    </xf>
    <xf numFmtId="0" fontId="47" fillId="13" borderId="0" xfId="0" applyFont="1" applyFill="1" applyAlignment="1">
      <alignment horizontal="center"/>
    </xf>
    <xf numFmtId="166" fontId="46" fillId="2" borderId="0" xfId="0" applyNumberFormat="1" applyFont="1" applyFill="1" applyAlignment="1">
      <alignment horizontal="center"/>
    </xf>
    <xf numFmtId="0" fontId="81" fillId="0" borderId="0" xfId="0" applyFont="1"/>
    <xf numFmtId="44" fontId="74" fillId="0" borderId="57" xfId="2" applyFont="1" applyBorder="1" applyAlignment="1">
      <alignment horizontal="center" vertical="center"/>
    </xf>
    <xf numFmtId="0" fontId="0" fillId="0" borderId="55" xfId="0" applyBorder="1" applyAlignment="1">
      <alignment horizontal="left" vertical="center"/>
    </xf>
    <xf numFmtId="0" fontId="74" fillId="0" borderId="29" xfId="0" applyFont="1" applyBorder="1" applyAlignment="1">
      <alignment horizontal="center" vertical="center"/>
    </xf>
    <xf numFmtId="44" fontId="65" fillId="52" borderId="3" xfId="2" applyFont="1" applyFill="1" applyBorder="1" applyAlignment="1">
      <alignment horizontal="center" vertical="center"/>
    </xf>
    <xf numFmtId="44" fontId="65" fillId="53" borderId="3" xfId="2" applyFont="1" applyFill="1" applyBorder="1" applyAlignment="1">
      <alignment horizontal="center" vertical="center"/>
    </xf>
    <xf numFmtId="44" fontId="65" fillId="9" borderId="3" xfId="2" applyFont="1" applyFill="1" applyBorder="1" applyAlignment="1">
      <alignment horizontal="center" vertical="center"/>
    </xf>
    <xf numFmtId="44" fontId="65" fillId="51" borderId="3" xfId="2" applyFont="1" applyFill="1" applyBorder="1" applyAlignment="1">
      <alignment horizontal="center" vertical="center"/>
    </xf>
    <xf numFmtId="166" fontId="46" fillId="9" borderId="0" xfId="0" applyNumberFormat="1" applyFont="1" applyFill="1" applyAlignment="1">
      <alignment horizontal="center"/>
    </xf>
    <xf numFmtId="0" fontId="46" fillId="9" borderId="0" xfId="0" applyFont="1" applyFill="1" applyAlignment="1">
      <alignment horizontal="left"/>
    </xf>
    <xf numFmtId="0" fontId="47" fillId="9" borderId="0" xfId="0" applyFont="1" applyFill="1" applyAlignment="1">
      <alignment horizontal="center"/>
    </xf>
    <xf numFmtId="44" fontId="82" fillId="0" borderId="0" xfId="2" applyFont="1"/>
    <xf numFmtId="0" fontId="29" fillId="0" borderId="1" xfId="0" applyFont="1" applyBorder="1"/>
    <xf numFmtId="9" fontId="76" fillId="0" borderId="0" xfId="58" applyFont="1" applyAlignment="1"/>
    <xf numFmtId="44" fontId="76" fillId="0" borderId="0" xfId="54" applyFont="1" applyAlignment="1"/>
    <xf numFmtId="8" fontId="76" fillId="0" borderId="0" xfId="42" applyNumberFormat="1" applyFont="1"/>
    <xf numFmtId="169" fontId="77" fillId="13" borderId="2" xfId="42" applyNumberFormat="1" applyFont="1" applyFill="1" applyBorder="1" applyAlignment="1">
      <alignment vertical="top" wrapText="1" readingOrder="1"/>
    </xf>
    <xf numFmtId="8" fontId="77" fillId="13" borderId="2" xfId="42" applyNumberFormat="1" applyFont="1" applyFill="1" applyBorder="1" applyAlignment="1">
      <alignment horizontal="right" vertical="top" wrapText="1" readingOrder="1"/>
    </xf>
    <xf numFmtId="8" fontId="77" fillId="13" borderId="2" xfId="42" applyNumberFormat="1" applyFont="1" applyFill="1" applyBorder="1" applyAlignment="1">
      <alignment vertical="top" wrapText="1" readingOrder="1"/>
    </xf>
    <xf numFmtId="0" fontId="77" fillId="13" borderId="2" xfId="42" applyFont="1" applyFill="1" applyBorder="1" applyAlignment="1">
      <alignment vertical="top" wrapText="1" readingOrder="1"/>
    </xf>
    <xf numFmtId="0" fontId="77" fillId="13" borderId="0" xfId="42" applyFont="1" applyFill="1" applyAlignment="1">
      <alignment vertical="top" wrapText="1" readingOrder="1"/>
    </xf>
    <xf numFmtId="169" fontId="77" fillId="13" borderId="0" xfId="42" applyNumberFormat="1" applyFont="1" applyFill="1" applyAlignment="1">
      <alignment vertical="top" wrapText="1" readingOrder="1"/>
    </xf>
    <xf numFmtId="8" fontId="77" fillId="13" borderId="0" xfId="42" applyNumberFormat="1" applyFont="1" applyFill="1" applyAlignment="1">
      <alignment horizontal="right" vertical="top" wrapText="1" readingOrder="1"/>
    </xf>
    <xf numFmtId="8" fontId="77" fillId="13" borderId="0" xfId="42" applyNumberFormat="1" applyFont="1" applyFill="1" applyAlignment="1">
      <alignment vertical="top" wrapText="1" readingOrder="1"/>
    </xf>
    <xf numFmtId="169" fontId="77" fillId="5" borderId="0" xfId="42" applyNumberFormat="1" applyFont="1" applyFill="1" applyAlignment="1">
      <alignment vertical="top" wrapText="1" readingOrder="1"/>
    </xf>
    <xf numFmtId="8" fontId="77" fillId="5" borderId="0" xfId="42" applyNumberFormat="1" applyFont="1" applyFill="1" applyAlignment="1">
      <alignment horizontal="right" vertical="top" wrapText="1" readingOrder="1"/>
    </xf>
    <xf numFmtId="8" fontId="77" fillId="5" borderId="0" xfId="42" applyNumberFormat="1" applyFont="1" applyFill="1" applyAlignment="1">
      <alignment vertical="top" wrapText="1" readingOrder="1"/>
    </xf>
    <xf numFmtId="0" fontId="77" fillId="5" borderId="0" xfId="42" applyFont="1" applyFill="1" applyAlignment="1">
      <alignment vertical="top" wrapText="1" readingOrder="1"/>
    </xf>
    <xf numFmtId="0" fontId="76" fillId="48" borderId="0" xfId="42" applyFont="1" applyFill="1"/>
    <xf numFmtId="44" fontId="83" fillId="0" borderId="0" xfId="54" applyFont="1"/>
    <xf numFmtId="0" fontId="53" fillId="0" borderId="0" xfId="0" applyFont="1"/>
    <xf numFmtId="43" fontId="50" fillId="0" borderId="0" xfId="1" applyFont="1" applyFill="1"/>
    <xf numFmtId="0" fontId="46" fillId="0" borderId="0" xfId="0" applyFont="1" applyAlignment="1">
      <alignment horizontal="left"/>
    </xf>
    <xf numFmtId="43" fontId="46" fillId="5" borderId="0" xfId="8" applyFont="1" applyFill="1" applyBorder="1"/>
    <xf numFmtId="43" fontId="20" fillId="5" borderId="0" xfId="8" applyFont="1" applyFill="1"/>
    <xf numFmtId="0" fontId="20" fillId="5" borderId="0" xfId="5" applyFont="1" applyFill="1"/>
    <xf numFmtId="14" fontId="4" fillId="0" borderId="0" xfId="0" applyNumberFormat="1" applyFont="1"/>
    <xf numFmtId="44" fontId="4" fillId="2" borderId="0" xfId="2" applyFont="1" applyFill="1" applyBorder="1"/>
    <xf numFmtId="44" fontId="65" fillId="0" borderId="55" xfId="2" applyFont="1" applyBorder="1" applyAlignment="1">
      <alignment horizontal="center" vertical="center"/>
    </xf>
    <xf numFmtId="0" fontId="0" fillId="0" borderId="55" xfId="0" applyBorder="1" applyAlignment="1">
      <alignment vertical="center"/>
    </xf>
    <xf numFmtId="44" fontId="65" fillId="54" borderId="55" xfId="2" applyFont="1" applyFill="1" applyBorder="1" applyAlignment="1">
      <alignment horizontal="center" vertical="center"/>
    </xf>
    <xf numFmtId="44" fontId="65" fillId="13" borderId="3" xfId="2" applyFont="1" applyFill="1" applyBorder="1" applyAlignment="1">
      <alignment horizontal="center" vertical="center"/>
    </xf>
    <xf numFmtId="44" fontId="65" fillId="59" borderId="3" xfId="2" applyFont="1" applyFill="1" applyBorder="1" applyAlignment="1">
      <alignment horizontal="center" vertical="center"/>
    </xf>
    <xf numFmtId="44" fontId="65" fillId="2" borderId="3" xfId="2" applyFont="1" applyFill="1" applyBorder="1" applyAlignment="1">
      <alignment horizontal="center" vertical="center"/>
    </xf>
    <xf numFmtId="0" fontId="0" fillId="12" borderId="0" xfId="0" applyFill="1"/>
    <xf numFmtId="14" fontId="0" fillId="13" borderId="0" xfId="0" applyNumberFormat="1" applyFill="1"/>
    <xf numFmtId="0" fontId="0" fillId="13" borderId="0" xfId="0" applyFill="1" applyAlignment="1">
      <alignment horizontal="left" vertical="center"/>
    </xf>
    <xf numFmtId="44" fontId="0" fillId="13" borderId="0" xfId="2" applyFont="1" applyFill="1" applyBorder="1"/>
    <xf numFmtId="14" fontId="0" fillId="52" borderId="0" xfId="0" applyNumberFormat="1" applyFill="1"/>
    <xf numFmtId="0" fontId="0" fillId="52" borderId="0" xfId="0" applyFill="1"/>
    <xf numFmtId="44" fontId="0" fillId="52" borderId="0" xfId="2" applyFont="1" applyFill="1"/>
    <xf numFmtId="44" fontId="46" fillId="48" borderId="0" xfId="7" applyFont="1" applyFill="1"/>
    <xf numFmtId="0" fontId="46" fillId="51" borderId="0" xfId="5" applyFont="1" applyFill="1"/>
    <xf numFmtId="0" fontId="46" fillId="2" borderId="0" xfId="5" applyFont="1" applyFill="1" applyAlignment="1">
      <alignment horizontal="left"/>
    </xf>
    <xf numFmtId="166" fontId="46" fillId="53" borderId="0" xfId="5" applyNumberFormat="1" applyFont="1" applyFill="1" applyAlignment="1">
      <alignment horizontal="center"/>
    </xf>
    <xf numFmtId="0" fontId="46" fillId="53" borderId="0" xfId="5" applyFont="1" applyFill="1" applyAlignment="1">
      <alignment horizontal="left"/>
    </xf>
    <xf numFmtId="0" fontId="47" fillId="53" borderId="0" xfId="5" applyFont="1" applyFill="1" applyAlignment="1">
      <alignment horizontal="center"/>
    </xf>
    <xf numFmtId="44" fontId="46" fillId="54" borderId="0" xfId="2" applyFont="1" applyFill="1"/>
    <xf numFmtId="44" fontId="46" fillId="60" borderId="0" xfId="2" applyFont="1" applyFill="1"/>
    <xf numFmtId="166" fontId="46" fillId="50" borderId="0" xfId="0" applyNumberFormat="1" applyFont="1" applyFill="1" applyAlignment="1">
      <alignment horizontal="center"/>
    </xf>
    <xf numFmtId="0" fontId="46" fillId="50" borderId="0" xfId="0" applyFont="1" applyFill="1" applyAlignment="1">
      <alignment horizontal="left"/>
    </xf>
    <xf numFmtId="0" fontId="47" fillId="50" borderId="0" xfId="0" applyFont="1" applyFill="1" applyAlignment="1">
      <alignment horizontal="center"/>
    </xf>
    <xf numFmtId="44" fontId="46" fillId="50" borderId="0" xfId="2" applyFont="1" applyFill="1"/>
    <xf numFmtId="166" fontId="46" fillId="60" borderId="0" xfId="0" applyNumberFormat="1" applyFont="1" applyFill="1" applyAlignment="1">
      <alignment horizontal="center"/>
    </xf>
    <xf numFmtId="0" fontId="46" fillId="60" borderId="0" xfId="0" applyFont="1" applyFill="1" applyAlignment="1">
      <alignment horizontal="left"/>
    </xf>
    <xf numFmtId="0" fontId="47" fillId="60" borderId="0" xfId="0" applyFont="1" applyFill="1" applyAlignment="1">
      <alignment horizontal="center"/>
    </xf>
    <xf numFmtId="44" fontId="1" fillId="60" borderId="0" xfId="2" applyFont="1" applyFill="1"/>
    <xf numFmtId="43" fontId="46" fillId="60" borderId="0" xfId="1" applyFont="1" applyFill="1"/>
    <xf numFmtId="0" fontId="45" fillId="60" borderId="0" xfId="0" applyFont="1" applyFill="1"/>
    <xf numFmtId="44" fontId="32" fillId="0" borderId="56" xfId="7" applyFont="1" applyFill="1" applyBorder="1"/>
    <xf numFmtId="10" fontId="9" fillId="9" borderId="3" xfId="3" applyNumberFormat="1" applyFont="1" applyFill="1" applyBorder="1" applyAlignment="1">
      <alignment horizontal="center" vertical="center"/>
    </xf>
    <xf numFmtId="169" fontId="77" fillId="11" borderId="2" xfId="42" applyNumberFormat="1" applyFont="1" applyFill="1" applyBorder="1" applyAlignment="1">
      <alignment vertical="top" wrapText="1" readingOrder="1"/>
    </xf>
    <xf numFmtId="8" fontId="77" fillId="11" borderId="2" xfId="42" applyNumberFormat="1" applyFont="1" applyFill="1" applyBorder="1" applyAlignment="1">
      <alignment horizontal="right" vertical="top" wrapText="1" readingOrder="1"/>
    </xf>
    <xf numFmtId="8" fontId="77" fillId="11" borderId="2" xfId="42" applyNumberFormat="1" applyFont="1" applyFill="1" applyBorder="1" applyAlignment="1">
      <alignment vertical="top" wrapText="1" readingOrder="1"/>
    </xf>
    <xf numFmtId="0" fontId="77" fillId="11" borderId="2" xfId="42" applyFont="1" applyFill="1" applyBorder="1" applyAlignment="1">
      <alignment vertical="top" wrapText="1" readingOrder="1"/>
    </xf>
    <xf numFmtId="0" fontId="77" fillId="11" borderId="0" xfId="42" applyFont="1" applyFill="1" applyAlignment="1">
      <alignment vertical="top" wrapText="1" readingOrder="1"/>
    </xf>
    <xf numFmtId="169" fontId="77" fillId="11" borderId="0" xfId="42" applyNumberFormat="1" applyFont="1" applyFill="1" applyAlignment="1">
      <alignment vertical="top" wrapText="1" readingOrder="1"/>
    </xf>
    <xf numFmtId="8" fontId="77" fillId="11" borderId="0" xfId="42" applyNumberFormat="1" applyFont="1" applyFill="1" applyAlignment="1">
      <alignment horizontal="right" vertical="top" wrapText="1" readingOrder="1"/>
    </xf>
    <xf numFmtId="8" fontId="77" fillId="11" borderId="0" xfId="42" applyNumberFormat="1" applyFont="1" applyFill="1" applyAlignment="1">
      <alignment vertical="top" wrapText="1" readingOrder="1"/>
    </xf>
    <xf numFmtId="169" fontId="77" fillId="9" borderId="0" xfId="42" applyNumberFormat="1" applyFont="1" applyFill="1" applyAlignment="1">
      <alignment vertical="top" wrapText="1" readingOrder="1"/>
    </xf>
    <xf numFmtId="8" fontId="77" fillId="9" borderId="0" xfId="42" applyNumberFormat="1" applyFont="1" applyFill="1" applyAlignment="1">
      <alignment horizontal="right" vertical="top" wrapText="1" readingOrder="1"/>
    </xf>
    <xf numFmtId="8" fontId="77" fillId="9" borderId="0" xfId="42" applyNumberFormat="1" applyFont="1" applyFill="1" applyAlignment="1">
      <alignment vertical="top" wrapText="1" readingOrder="1"/>
    </xf>
    <xf numFmtId="0" fontId="77" fillId="9" borderId="0" xfId="42" applyFont="1" applyFill="1" applyAlignment="1">
      <alignment vertical="top" wrapText="1" readingOrder="1"/>
    </xf>
    <xf numFmtId="0" fontId="77" fillId="9" borderId="0" xfId="0" applyFont="1" applyFill="1" applyAlignment="1">
      <alignment vertical="top" wrapText="1" readingOrder="1"/>
    </xf>
    <xf numFmtId="8" fontId="77" fillId="9" borderId="0" xfId="0" applyNumberFormat="1" applyFont="1" applyFill="1" applyAlignment="1">
      <alignment horizontal="right" vertical="top" wrapText="1" readingOrder="1"/>
    </xf>
    <xf numFmtId="169" fontId="77" fillId="9" borderId="0" xfId="0" applyNumberFormat="1" applyFont="1" applyFill="1" applyAlignment="1">
      <alignment vertical="top" wrapText="1" readingOrder="1"/>
    </xf>
    <xf numFmtId="0" fontId="77" fillId="9" borderId="2" xfId="0" applyFont="1" applyFill="1" applyBorder="1" applyAlignment="1">
      <alignment vertical="top" wrapText="1" readingOrder="1"/>
    </xf>
    <xf numFmtId="8" fontId="77" fillId="9" borderId="2" xfId="0" applyNumberFormat="1" applyFont="1" applyFill="1" applyBorder="1" applyAlignment="1">
      <alignment horizontal="right" vertical="top" wrapText="1" readingOrder="1"/>
    </xf>
    <xf numFmtId="169" fontId="77" fillId="9" borderId="2" xfId="0" applyNumberFormat="1" applyFont="1" applyFill="1" applyBorder="1" applyAlignment="1">
      <alignment vertical="top" wrapText="1" readingOrder="1"/>
    </xf>
    <xf numFmtId="44" fontId="84" fillId="0" borderId="1" xfId="42" applyNumberFormat="1" applyFont="1" applyBorder="1"/>
    <xf numFmtId="0" fontId="85" fillId="0" borderId="0" xfId="42" applyFont="1"/>
    <xf numFmtId="44" fontId="83" fillId="0" borderId="0" xfId="2" applyFont="1"/>
    <xf numFmtId="43" fontId="46" fillId="50" borderId="0" xfId="8" applyFont="1" applyFill="1"/>
    <xf numFmtId="43" fontId="46" fillId="2" borderId="0" xfId="8" applyFont="1" applyFill="1"/>
    <xf numFmtId="0" fontId="20" fillId="50" borderId="0" xfId="5" applyFont="1" applyFill="1"/>
    <xf numFmtId="44" fontId="20" fillId="50" borderId="0" xfId="7" applyFont="1" applyFill="1"/>
    <xf numFmtId="43" fontId="46" fillId="0" borderId="0" xfId="8" applyFont="1" applyFill="1" applyAlignment="1">
      <alignment vertical="top"/>
    </xf>
    <xf numFmtId="43" fontId="46" fillId="0" borderId="0" xfId="8" applyFont="1" applyFill="1" applyAlignment="1">
      <alignment vertical="top" wrapText="1"/>
    </xf>
    <xf numFmtId="43" fontId="46" fillId="0" borderId="0" xfId="8" applyFont="1" applyFill="1" applyBorder="1"/>
    <xf numFmtId="43" fontId="20" fillId="0" borderId="0" xfId="8" applyFont="1" applyFill="1"/>
    <xf numFmtId="43" fontId="46" fillId="56" borderId="0" xfId="8" applyFont="1" applyFill="1"/>
    <xf numFmtId="44" fontId="46" fillId="0" borderId="0" xfId="7" applyFont="1" applyFill="1" applyAlignment="1">
      <alignment horizontal="right"/>
    </xf>
    <xf numFmtId="44" fontId="4" fillId="2" borderId="1" xfId="0" applyNumberFormat="1" applyFont="1" applyFill="1" applyBorder="1"/>
    <xf numFmtId="44" fontId="74" fillId="0" borderId="58" xfId="2" applyFont="1" applyBorder="1" applyAlignment="1">
      <alignment horizontal="center" vertical="center"/>
    </xf>
    <xf numFmtId="0" fontId="74" fillId="0" borderId="59" xfId="0" applyFont="1" applyBorder="1" applyAlignment="1">
      <alignment horizontal="center" vertical="center"/>
    </xf>
    <xf numFmtId="49" fontId="16" fillId="0" borderId="60" xfId="6" applyNumberFormat="1" applyFont="1" applyBorder="1" applyAlignment="1">
      <alignment horizontal="left" vertical="top"/>
    </xf>
    <xf numFmtId="0" fontId="46" fillId="5" borderId="0" xfId="2" applyNumberFormat="1" applyFont="1" applyFill="1"/>
    <xf numFmtId="167" fontId="86" fillId="5" borderId="0" xfId="0" applyNumberFormat="1" applyFont="1" applyFill="1" applyAlignment="1">
      <alignment horizontal="center"/>
    </xf>
    <xf numFmtId="49" fontId="86" fillId="5" borderId="0" xfId="0" applyNumberFormat="1" applyFont="1" applyFill="1" applyAlignment="1">
      <alignment horizontal="center"/>
    </xf>
    <xf numFmtId="44" fontId="46" fillId="5" borderId="0" xfId="2" applyFont="1" applyFill="1" applyAlignment="1"/>
    <xf numFmtId="0" fontId="20" fillId="5" borderId="0" xfId="0" applyFont="1" applyFill="1" applyAlignment="1">
      <alignment horizontal="left"/>
    </xf>
    <xf numFmtId="44" fontId="9" fillId="0" borderId="0" xfId="7" applyFont="1" applyFill="1" applyAlignment="1">
      <alignment horizontal="center" vertical="center"/>
    </xf>
    <xf numFmtId="44" fontId="88" fillId="0" borderId="0" xfId="7" applyFont="1" applyFill="1" applyAlignment="1">
      <alignment horizontal="center" vertical="center"/>
    </xf>
    <xf numFmtId="44" fontId="77" fillId="0" borderId="0" xfId="2" applyFont="1" applyAlignment="1">
      <alignment vertical="top" wrapText="1" readingOrder="1"/>
    </xf>
    <xf numFmtId="0" fontId="76" fillId="9" borderId="0" xfId="42" applyFont="1" applyFill="1"/>
    <xf numFmtId="0" fontId="11" fillId="9" borderId="0" xfId="42" applyFont="1" applyFill="1"/>
    <xf numFmtId="0" fontId="74" fillId="0" borderId="19" xfId="0" applyFont="1" applyBorder="1" applyAlignment="1">
      <alignment horizontal="center" vertical="center"/>
    </xf>
    <xf numFmtId="0" fontId="89" fillId="5" borderId="0" xfId="0" applyFont="1" applyFill="1"/>
    <xf numFmtId="0" fontId="11" fillId="5" borderId="0" xfId="0" applyFont="1" applyFill="1"/>
    <xf numFmtId="44" fontId="39" fillId="5" borderId="0" xfId="2" applyFont="1" applyFill="1"/>
    <xf numFmtId="0" fontId="90" fillId="5" borderId="0" xfId="0" applyFont="1" applyFill="1" applyAlignment="1">
      <alignment horizontal="center"/>
    </xf>
    <xf numFmtId="44" fontId="91" fillId="5" borderId="0" xfId="2" applyFont="1" applyFill="1"/>
    <xf numFmtId="0" fontId="91" fillId="5" borderId="0" xfId="0" applyFont="1" applyFill="1"/>
    <xf numFmtId="0" fontId="89" fillId="5" borderId="0" xfId="0" applyFont="1" applyFill="1" applyAlignment="1">
      <alignment horizontal="center"/>
    </xf>
    <xf numFmtId="43" fontId="11" fillId="5" borderId="0" xfId="0" applyNumberFormat="1" applyFont="1" applyFill="1"/>
    <xf numFmtId="43" fontId="11" fillId="5" borderId="0" xfId="1" applyFont="1" applyFill="1"/>
    <xf numFmtId="165" fontId="11" fillId="5" borderId="0" xfId="1" applyNumberFormat="1" applyFont="1" applyFill="1"/>
    <xf numFmtId="44" fontId="39" fillId="5" borderId="0" xfId="2" applyFont="1" applyFill="1" applyAlignment="1"/>
    <xf numFmtId="43" fontId="89" fillId="5" borderId="0" xfId="0" applyNumberFormat="1" applyFont="1" applyFill="1" applyAlignment="1">
      <alignment horizontal="center"/>
    </xf>
    <xf numFmtId="0" fontId="11" fillId="5" borderId="0" xfId="0" applyFont="1" applyFill="1" applyAlignment="1">
      <alignment horizontal="left"/>
    </xf>
    <xf numFmtId="166" fontId="11" fillId="5" borderId="0" xfId="0" applyNumberFormat="1" applyFont="1" applyFill="1" applyAlignment="1">
      <alignment horizontal="center"/>
    </xf>
    <xf numFmtId="44" fontId="11" fillId="5" borderId="0" xfId="2" applyFont="1" applyFill="1"/>
    <xf numFmtId="8" fontId="39" fillId="0" borderId="0" xfId="2" applyNumberFormat="1" applyFont="1" applyFill="1"/>
    <xf numFmtId="8" fontId="39" fillId="5" borderId="43" xfId="2" applyNumberFormat="1" applyFont="1" applyFill="1" applyBorder="1"/>
    <xf numFmtId="44" fontId="39" fillId="5" borderId="43" xfId="2" applyFont="1" applyFill="1" applyBorder="1"/>
    <xf numFmtId="44" fontId="74" fillId="5" borderId="0" xfId="2" applyFont="1" applyFill="1"/>
    <xf numFmtId="43" fontId="29" fillId="5" borderId="0" xfId="1" applyFont="1" applyFill="1"/>
    <xf numFmtId="0" fontId="29" fillId="5" borderId="0" xfId="0" applyFont="1" applyFill="1"/>
    <xf numFmtId="43" fontId="39" fillId="5" borderId="0" xfId="1" applyFont="1" applyFill="1"/>
    <xf numFmtId="44" fontId="74" fillId="0" borderId="0" xfId="2" applyFont="1" applyFill="1"/>
    <xf numFmtId="43" fontId="39" fillId="2" borderId="0" xfId="1" applyFont="1" applyFill="1"/>
    <xf numFmtId="44" fontId="74" fillId="2" borderId="0" xfId="2" applyFont="1" applyFill="1"/>
    <xf numFmtId="43" fontId="11" fillId="0" borderId="0" xfId="1" applyFont="1" applyFill="1"/>
    <xf numFmtId="0" fontId="92" fillId="5" borderId="0" xfId="0" applyFont="1" applyFill="1" applyAlignment="1">
      <alignment horizontal="center"/>
    </xf>
    <xf numFmtId="0" fontId="11" fillId="5" borderId="0" xfId="1" applyNumberFormat="1" applyFont="1" applyFill="1"/>
    <xf numFmtId="44" fontId="39" fillId="0" borderId="0" xfId="2" applyFont="1" applyFill="1"/>
    <xf numFmtId="8" fontId="39" fillId="5" borderId="0" xfId="2" applyNumberFormat="1" applyFont="1" applyFill="1"/>
    <xf numFmtId="44" fontId="39" fillId="5" borderId="12" xfId="2" applyFont="1" applyFill="1" applyBorder="1"/>
    <xf numFmtId="44" fontId="39" fillId="5" borderId="11" xfId="2" applyFont="1" applyFill="1" applyBorder="1" applyAlignment="1">
      <alignment horizontal="center"/>
    </xf>
    <xf numFmtId="0" fontId="90" fillId="5" borderId="11" xfId="0" applyFont="1" applyFill="1" applyBorder="1" applyAlignment="1">
      <alignment horizontal="center"/>
    </xf>
    <xf numFmtId="0" fontId="11" fillId="5" borderId="11" xfId="0" applyFont="1" applyFill="1" applyBorder="1" applyAlignment="1">
      <alignment horizontal="left"/>
    </xf>
    <xf numFmtId="166" fontId="11" fillId="5" borderId="10" xfId="0" applyNumberFormat="1" applyFont="1" applyFill="1" applyBorder="1" applyAlignment="1">
      <alignment horizontal="center"/>
    </xf>
    <xf numFmtId="44" fontId="39" fillId="5" borderId="9" xfId="2" applyFont="1" applyFill="1" applyBorder="1"/>
    <xf numFmtId="44" fontId="39" fillId="5" borderId="0" xfId="2" applyFont="1" applyFill="1" applyBorder="1" applyAlignment="1">
      <alignment horizontal="center"/>
    </xf>
    <xf numFmtId="166" fontId="11" fillId="5" borderId="8" xfId="0" applyNumberFormat="1" applyFont="1" applyFill="1" applyBorder="1" applyAlignment="1">
      <alignment horizontal="center"/>
    </xf>
    <xf numFmtId="44" fontId="39" fillId="5" borderId="6" xfId="2" applyFont="1" applyFill="1" applyBorder="1"/>
    <xf numFmtId="44" fontId="39" fillId="5" borderId="5" xfId="2" applyFont="1" applyFill="1" applyBorder="1" applyAlignment="1">
      <alignment horizontal="center"/>
    </xf>
    <xf numFmtId="0" fontId="90" fillId="5" borderId="5" xfId="0" applyFont="1" applyFill="1" applyBorder="1" applyAlignment="1">
      <alignment horizontal="center"/>
    </xf>
    <xf numFmtId="0" fontId="11" fillId="5" borderId="5" xfId="0" applyFont="1" applyFill="1" applyBorder="1" applyAlignment="1">
      <alignment horizontal="left"/>
    </xf>
    <xf numFmtId="166" fontId="11" fillId="5" borderId="4" xfId="0" applyNumberFormat="1" applyFont="1" applyFill="1" applyBorder="1" applyAlignment="1">
      <alignment horizontal="center"/>
    </xf>
    <xf numFmtId="166" fontId="11" fillId="5" borderId="0" xfId="0" applyNumberFormat="1" applyFont="1" applyFill="1"/>
    <xf numFmtId="49" fontId="93" fillId="5" borderId="0" xfId="0" applyNumberFormat="1" applyFont="1" applyFill="1" applyAlignment="1">
      <alignment horizontal="center"/>
    </xf>
    <xf numFmtId="167" fontId="93" fillId="5" borderId="0" xfId="0" applyNumberFormat="1" applyFont="1" applyFill="1" applyAlignment="1">
      <alignment horizontal="center"/>
    </xf>
    <xf numFmtId="0" fontId="20" fillId="0" borderId="0" xfId="5" applyFont="1"/>
    <xf numFmtId="44" fontId="46" fillId="60" borderId="0" xfId="7" applyFont="1" applyFill="1"/>
    <xf numFmtId="44" fontId="39" fillId="2" borderId="0" xfId="2" applyFont="1" applyFill="1"/>
    <xf numFmtId="44" fontId="39" fillId="54" borderId="0" xfId="2" applyFont="1" applyFill="1"/>
    <xf numFmtId="44" fontId="39" fillId="52" borderId="0" xfId="2" applyFont="1" applyFill="1"/>
    <xf numFmtId="44" fontId="75" fillId="2" borderId="55" xfId="2" applyFont="1" applyFill="1" applyBorder="1" applyAlignment="1">
      <alignment horizontal="center" vertical="center"/>
    </xf>
    <xf numFmtId="0" fontId="0" fillId="0" borderId="55" xfId="0" applyBorder="1"/>
    <xf numFmtId="0" fontId="0" fillId="5" borderId="3" xfId="0" applyFill="1" applyBorder="1"/>
    <xf numFmtId="44" fontId="65" fillId="59" borderId="55" xfId="2" applyFont="1" applyFill="1" applyBorder="1" applyAlignment="1">
      <alignment horizontal="center" vertical="center"/>
    </xf>
    <xf numFmtId="44" fontId="65" fillId="5" borderId="3" xfId="2" applyFont="1" applyFill="1" applyBorder="1" applyAlignment="1">
      <alignment horizontal="center" vertical="center"/>
    </xf>
    <xf numFmtId="0" fontId="67" fillId="0" borderId="0" xfId="42" applyFont="1" applyAlignment="1">
      <alignment horizontal="center" vertical="center"/>
    </xf>
    <xf numFmtId="44" fontId="67" fillId="0" borderId="0" xfId="59" applyFont="1" applyFill="1" applyAlignment="1">
      <alignment horizontal="center" vertical="center"/>
    </xf>
    <xf numFmtId="169" fontId="68" fillId="0" borderId="2" xfId="42" applyNumberFormat="1" applyFont="1" applyBorder="1" applyAlignment="1">
      <alignment horizontal="center" vertical="center" wrapText="1" readingOrder="1"/>
    </xf>
    <xf numFmtId="8" fontId="68" fillId="0" borderId="2" xfId="42" applyNumberFormat="1" applyFont="1" applyBorder="1" applyAlignment="1">
      <alignment horizontal="center" vertical="center" wrapText="1" readingOrder="1"/>
    </xf>
    <xf numFmtId="0" fontId="68" fillId="0" borderId="2" xfId="42" applyFont="1" applyBorder="1" applyAlignment="1">
      <alignment horizontal="center" vertical="center" wrapText="1" readingOrder="1"/>
    </xf>
    <xf numFmtId="169" fontId="68" fillId="0" borderId="0" xfId="42" applyNumberFormat="1" applyFont="1" applyAlignment="1">
      <alignment horizontal="center" vertical="center" wrapText="1" readingOrder="1"/>
    </xf>
    <xf numFmtId="8" fontId="68" fillId="0" borderId="0" xfId="42" applyNumberFormat="1" applyFont="1" applyAlignment="1">
      <alignment horizontal="center" vertical="center" wrapText="1" readingOrder="1"/>
    </xf>
    <xf numFmtId="0" fontId="68" fillId="0" borderId="0" xfId="42" applyFont="1" applyAlignment="1">
      <alignment horizontal="center" vertical="center" wrapText="1" readingOrder="1"/>
    </xf>
    <xf numFmtId="0" fontId="69" fillId="0" borderId="0" xfId="42" applyFont="1" applyAlignment="1">
      <alignment horizontal="center" vertical="center" wrapText="1" readingOrder="1"/>
    </xf>
    <xf numFmtId="0" fontId="69" fillId="0" borderId="0" xfId="42" applyFont="1" applyAlignment="1">
      <alignment horizontal="center" vertical="top" wrapText="1" readingOrder="1"/>
    </xf>
    <xf numFmtId="169" fontId="68" fillId="2" borderId="0" xfId="42" applyNumberFormat="1" applyFont="1" applyFill="1" applyAlignment="1">
      <alignment horizontal="center" vertical="center" wrapText="1" readingOrder="1"/>
    </xf>
    <xf numFmtId="8" fontId="68" fillId="2" borderId="0" xfId="42" applyNumberFormat="1" applyFont="1" applyFill="1" applyAlignment="1">
      <alignment horizontal="center" vertical="center" wrapText="1" readingOrder="1"/>
    </xf>
    <xf numFmtId="0" fontId="68" fillId="2" borderId="0" xfId="42" applyFont="1" applyFill="1" applyAlignment="1">
      <alignment horizontal="center" vertical="center" wrapText="1" readingOrder="1"/>
    </xf>
    <xf numFmtId="0" fontId="69" fillId="47" borderId="0" xfId="42" applyFont="1" applyFill="1" applyAlignment="1">
      <alignment horizontal="center" vertical="center" wrapText="1" readingOrder="1"/>
    </xf>
    <xf numFmtId="0" fontId="68" fillId="2" borderId="2" xfId="42" applyFont="1" applyFill="1" applyBorder="1" applyAlignment="1">
      <alignment horizontal="center" vertical="center" wrapText="1" readingOrder="1"/>
    </xf>
    <xf numFmtId="8" fontId="68" fillId="2" borderId="2" xfId="42" applyNumberFormat="1" applyFont="1" applyFill="1" applyBorder="1" applyAlignment="1">
      <alignment horizontal="center" vertical="center" wrapText="1" readingOrder="1"/>
    </xf>
    <xf numFmtId="169" fontId="68" fillId="2" borderId="2" xfId="42" applyNumberFormat="1" applyFont="1" applyFill="1" applyBorder="1" applyAlignment="1">
      <alignment horizontal="center" vertical="center" wrapText="1" readingOrder="1"/>
    </xf>
    <xf numFmtId="44" fontId="67" fillId="0" borderId="0" xfId="2" applyFont="1" applyAlignment="1">
      <alignment horizontal="center" vertical="center"/>
    </xf>
    <xf numFmtId="44" fontId="67" fillId="0" borderId="0" xfId="59" applyFont="1" applyAlignment="1">
      <alignment horizontal="center" vertical="center"/>
    </xf>
    <xf numFmtId="44" fontId="89" fillId="5" borderId="0" xfId="0" applyNumberFormat="1" applyFont="1" applyFill="1"/>
    <xf numFmtId="8" fontId="89" fillId="5" borderId="0" xfId="0" applyNumberFormat="1" applyFont="1" applyFill="1"/>
    <xf numFmtId="44" fontId="30" fillId="5" borderId="0" xfId="2" applyFont="1" applyFill="1"/>
    <xf numFmtId="14" fontId="11" fillId="5" borderId="0" xfId="1" applyNumberFormat="1" applyFont="1" applyFill="1"/>
    <xf numFmtId="0" fontId="50" fillId="5" borderId="0" xfId="5" applyFont="1" applyFill="1"/>
    <xf numFmtId="43" fontId="46" fillId="5" borderId="0" xfId="8" applyFont="1" applyFill="1" applyAlignment="1">
      <alignment vertical="top" wrapText="1"/>
    </xf>
    <xf numFmtId="43" fontId="46" fillId="5" borderId="0" xfId="8" applyFont="1" applyFill="1" applyAlignment="1">
      <alignment vertical="top"/>
    </xf>
    <xf numFmtId="44" fontId="46" fillId="50" borderId="0" xfId="7" applyFont="1" applyFill="1" applyAlignment="1">
      <alignment horizontal="right"/>
    </xf>
    <xf numFmtId="166" fontId="46" fillId="9" borderId="0" xfId="5" applyNumberFormat="1" applyFont="1" applyFill="1" applyAlignment="1">
      <alignment horizontal="center"/>
    </xf>
    <xf numFmtId="0" fontId="46" fillId="9" borderId="0" xfId="5" applyFont="1" applyFill="1" applyAlignment="1">
      <alignment horizontal="left"/>
    </xf>
    <xf numFmtId="0" fontId="47" fillId="9" borderId="0" xfId="5" applyFont="1" applyFill="1" applyAlignment="1">
      <alignment horizontal="center"/>
    </xf>
    <xf numFmtId="44" fontId="65" fillId="0" borderId="3" xfId="2" applyFont="1" applyFill="1" applyBorder="1" applyAlignment="1">
      <alignment horizontal="center" vertical="center"/>
    </xf>
    <xf numFmtId="44" fontId="67" fillId="0" borderId="0" xfId="60" applyFont="1"/>
    <xf numFmtId="169" fontId="68" fillId="2" borderId="2" xfId="42" applyNumberFormat="1" applyFont="1" applyFill="1" applyBorder="1" applyAlignment="1">
      <alignment vertical="top" wrapText="1" readingOrder="1"/>
    </xf>
    <xf numFmtId="8" fontId="68" fillId="2" borderId="2" xfId="42" applyNumberFormat="1" applyFont="1" applyFill="1" applyBorder="1" applyAlignment="1">
      <alignment horizontal="right" vertical="top" wrapText="1" readingOrder="1"/>
    </xf>
    <xf numFmtId="8" fontId="68" fillId="2" borderId="2" xfId="42" applyNumberFormat="1" applyFont="1" applyFill="1" applyBorder="1" applyAlignment="1">
      <alignment vertical="top" wrapText="1" readingOrder="1"/>
    </xf>
    <xf numFmtId="0" fontId="68" fillId="2" borderId="2" xfId="42" applyFont="1" applyFill="1" applyBorder="1" applyAlignment="1">
      <alignment vertical="top" wrapText="1" readingOrder="1"/>
    </xf>
    <xf numFmtId="169" fontId="68" fillId="9" borderId="2" xfId="42" applyNumberFormat="1" applyFont="1" applyFill="1" applyBorder="1" applyAlignment="1">
      <alignment vertical="top" wrapText="1" readingOrder="1"/>
    </xf>
    <xf numFmtId="8" fontId="68" fillId="9" borderId="2" xfId="42" applyNumberFormat="1" applyFont="1" applyFill="1" applyBorder="1" applyAlignment="1">
      <alignment horizontal="right" vertical="top" wrapText="1" readingOrder="1"/>
    </xf>
    <xf numFmtId="8" fontId="68" fillId="9" borderId="2" xfId="42" applyNumberFormat="1" applyFont="1" applyFill="1" applyBorder="1" applyAlignment="1">
      <alignment vertical="top" wrapText="1" readingOrder="1"/>
    </xf>
    <xf numFmtId="0" fontId="68" fillId="9" borderId="2" xfId="42" applyFont="1" applyFill="1" applyBorder="1" applyAlignment="1">
      <alignment vertical="top" wrapText="1" readingOrder="1"/>
    </xf>
    <xf numFmtId="0" fontId="68" fillId="9" borderId="0" xfId="42" applyFont="1" applyFill="1" applyAlignment="1">
      <alignment vertical="top" wrapText="1" readingOrder="1"/>
    </xf>
    <xf numFmtId="169" fontId="68" fillId="9" borderId="0" xfId="42" applyNumberFormat="1" applyFont="1" applyFill="1" applyAlignment="1">
      <alignment vertical="top" wrapText="1" readingOrder="1"/>
    </xf>
    <xf numFmtId="8" fontId="68" fillId="9" borderId="0" xfId="42" applyNumberFormat="1" applyFont="1" applyFill="1" applyAlignment="1">
      <alignment horizontal="right" vertical="top" wrapText="1" readingOrder="1"/>
    </xf>
    <xf numFmtId="8" fontId="68" fillId="9" borderId="0" xfId="42" applyNumberFormat="1" applyFont="1" applyFill="1" applyAlignment="1">
      <alignment vertical="top" wrapText="1" readingOrder="1"/>
    </xf>
    <xf numFmtId="44" fontId="65" fillId="0" borderId="0" xfId="2" applyFont="1" applyFill="1"/>
    <xf numFmtId="166" fontId="46" fillId="5" borderId="0" xfId="5" applyNumberFormat="1" applyFont="1" applyFill="1" applyAlignment="1">
      <alignment horizontal="left"/>
    </xf>
    <xf numFmtId="44" fontId="39" fillId="50" borderId="0" xfId="2" applyFont="1" applyFill="1"/>
    <xf numFmtId="44" fontId="39" fillId="12" borderId="0" xfId="2" applyFont="1" applyFill="1"/>
    <xf numFmtId="9" fontId="9" fillId="0" borderId="0" xfId="3" applyFont="1" applyFill="1" applyBorder="1" applyAlignment="1">
      <alignment horizontal="center" vertical="center"/>
    </xf>
    <xf numFmtId="9" fontId="4" fillId="0" borderId="0" xfId="3" applyFont="1" applyFill="1" applyBorder="1" applyAlignment="1">
      <alignment horizontal="center" vertical="center"/>
    </xf>
    <xf numFmtId="0" fontId="4" fillId="0" borderId="0" xfId="0" applyFont="1" applyAlignment="1">
      <alignment horizontal="center" vertical="center"/>
    </xf>
    <xf numFmtId="44" fontId="32" fillId="0" borderId="0" xfId="61" applyFont="1"/>
    <xf numFmtId="0" fontId="68" fillId="5" borderId="0" xfId="42" applyFont="1" applyFill="1" applyAlignment="1">
      <alignment vertical="top" wrapText="1" readingOrder="1"/>
    </xf>
    <xf numFmtId="8" fontId="68" fillId="5" borderId="0" xfId="42" applyNumberFormat="1" applyFont="1" applyFill="1" applyAlignment="1">
      <alignment vertical="top" wrapText="1" readingOrder="1"/>
    </xf>
    <xf numFmtId="8" fontId="68" fillId="5" borderId="0" xfId="42" applyNumberFormat="1" applyFont="1" applyFill="1" applyAlignment="1">
      <alignment horizontal="right" vertical="top" wrapText="1" readingOrder="1"/>
    </xf>
    <xf numFmtId="169" fontId="68" fillId="5" borderId="0" xfId="42" applyNumberFormat="1" applyFont="1" applyFill="1" applyAlignment="1">
      <alignment vertical="top" wrapText="1" readingOrder="1"/>
    </xf>
    <xf numFmtId="0" fontId="32" fillId="5" borderId="0" xfId="42" applyFont="1" applyFill="1"/>
    <xf numFmtId="0" fontId="68" fillId="5" borderId="2" xfId="42" applyFont="1" applyFill="1" applyBorder="1" applyAlignment="1">
      <alignment vertical="top" wrapText="1" readingOrder="1"/>
    </xf>
    <xf numFmtId="8" fontId="68" fillId="5" borderId="2" xfId="42" applyNumberFormat="1" applyFont="1" applyFill="1" applyBorder="1" applyAlignment="1">
      <alignment vertical="top" wrapText="1" readingOrder="1"/>
    </xf>
    <xf numFmtId="8" fontId="68" fillId="5" borderId="2" xfId="42" applyNumberFormat="1" applyFont="1" applyFill="1" applyBorder="1" applyAlignment="1">
      <alignment horizontal="right" vertical="top" wrapText="1" readingOrder="1"/>
    </xf>
    <xf numFmtId="169" fontId="68" fillId="5" borderId="2" xfId="42" applyNumberFormat="1" applyFont="1" applyFill="1" applyBorder="1" applyAlignment="1">
      <alignment vertical="top" wrapText="1" readingOrder="1"/>
    </xf>
    <xf numFmtId="44" fontId="32" fillId="0" borderId="0" xfId="2" applyFont="1"/>
    <xf numFmtId="44" fontId="95" fillId="5" borderId="0" xfId="2" applyFont="1" applyFill="1"/>
    <xf numFmtId="0" fontId="89" fillId="0" borderId="0" xfId="0" applyFont="1"/>
    <xf numFmtId="43" fontId="89" fillId="0" borderId="0" xfId="1" applyFont="1" applyFill="1"/>
    <xf numFmtId="44" fontId="95" fillId="0" borderId="0" xfId="2" applyFont="1" applyFill="1"/>
    <xf numFmtId="0" fontId="29" fillId="5" borderId="0" xfId="0" applyFont="1" applyFill="1" applyAlignment="1">
      <alignment horizontal="left"/>
    </xf>
    <xf numFmtId="166" fontId="29" fillId="5" borderId="0" xfId="0" applyNumberFormat="1" applyFont="1" applyFill="1" applyAlignment="1">
      <alignment horizontal="center"/>
    </xf>
    <xf numFmtId="0" fontId="11" fillId="0" borderId="0" xfId="0" applyFont="1" applyAlignment="1">
      <alignment horizontal="left"/>
    </xf>
    <xf numFmtId="166" fontId="11" fillId="0" borderId="0" xfId="0" applyNumberFormat="1" applyFont="1" applyAlignment="1">
      <alignment horizontal="center"/>
    </xf>
    <xf numFmtId="166" fontId="46" fillId="0" borderId="0" xfId="5" applyNumberFormat="1" applyFont="1"/>
    <xf numFmtId="167" fontId="52" fillId="0" borderId="0" xfId="5" applyNumberFormat="1" applyFont="1" applyAlignment="1">
      <alignment horizontal="center"/>
    </xf>
    <xf numFmtId="49" fontId="52" fillId="0" borderId="0" xfId="5" applyNumberFormat="1" applyFont="1" applyAlignment="1">
      <alignment horizontal="center"/>
    </xf>
    <xf numFmtId="166" fontId="46" fillId="0" borderId="4" xfId="5" applyNumberFormat="1" applyFont="1" applyBorder="1" applyAlignment="1">
      <alignment horizontal="center"/>
    </xf>
    <xf numFmtId="0" fontId="46" fillId="0" borderId="5" xfId="5" applyFont="1" applyBorder="1" applyAlignment="1">
      <alignment horizontal="left"/>
    </xf>
    <xf numFmtId="0" fontId="47" fillId="0" borderId="5" xfId="5" applyFont="1" applyBorder="1" applyAlignment="1">
      <alignment horizontal="center"/>
    </xf>
    <xf numFmtId="44" fontId="46" fillId="0" borderId="5" xfId="7" applyFont="1" applyFill="1" applyBorder="1" applyAlignment="1">
      <alignment horizontal="center"/>
    </xf>
    <xf numFmtId="44" fontId="46" fillId="0" borderId="6" xfId="7" applyFont="1" applyFill="1" applyBorder="1"/>
    <xf numFmtId="166" fontId="46" fillId="0" borderId="8" xfId="5" applyNumberFormat="1" applyFont="1" applyBorder="1" applyAlignment="1">
      <alignment horizontal="center"/>
    </xf>
    <xf numFmtId="44" fontId="46" fillId="0" borderId="0" xfId="7" applyFont="1" applyFill="1" applyBorder="1" applyAlignment="1">
      <alignment horizontal="center"/>
    </xf>
    <xf numFmtId="44" fontId="46" fillId="0" borderId="9" xfId="7" applyFont="1" applyFill="1" applyBorder="1"/>
    <xf numFmtId="166" fontId="46" fillId="0" borderId="10" xfId="5" applyNumberFormat="1" applyFont="1" applyBorder="1" applyAlignment="1">
      <alignment horizontal="center"/>
    </xf>
    <xf numFmtId="0" fontId="46" fillId="0" borderId="11" xfId="5" applyFont="1" applyBorder="1" applyAlignment="1">
      <alignment horizontal="left"/>
    </xf>
    <xf numFmtId="0" fontId="47" fillId="0" borderId="11" xfId="5" applyFont="1" applyBorder="1" applyAlignment="1">
      <alignment horizontal="center"/>
    </xf>
    <xf numFmtId="44" fontId="46" fillId="0" borderId="11" xfId="7" applyFont="1" applyFill="1" applyBorder="1" applyAlignment="1">
      <alignment horizontal="center"/>
    </xf>
    <xf numFmtId="44" fontId="46" fillId="0" borderId="12" xfId="7" applyFont="1" applyFill="1" applyBorder="1"/>
    <xf numFmtId="16" fontId="45" fillId="0" borderId="0" xfId="5" applyNumberFormat="1" applyFont="1"/>
    <xf numFmtId="166" fontId="46" fillId="0" borderId="0" xfId="5" applyNumberFormat="1" applyFont="1" applyAlignment="1">
      <alignment horizontal="left"/>
    </xf>
    <xf numFmtId="0" fontId="50" fillId="0" borderId="0" xfId="5" applyFont="1"/>
    <xf numFmtId="44" fontId="49" fillId="0" borderId="43" xfId="7" applyFont="1" applyFill="1" applyBorder="1"/>
    <xf numFmtId="44" fontId="46" fillId="0" borderId="43" xfId="7" applyFont="1" applyFill="1" applyBorder="1"/>
    <xf numFmtId="165" fontId="46" fillId="0" borderId="0" xfId="8" applyNumberFormat="1" applyFont="1" applyFill="1"/>
    <xf numFmtId="44" fontId="48" fillId="0" borderId="0" xfId="7" applyFont="1" applyFill="1" applyAlignment="1"/>
    <xf numFmtId="0" fontId="45" fillId="0" borderId="0" xfId="5" applyFont="1" applyAlignment="1">
      <alignment horizontal="center"/>
    </xf>
    <xf numFmtId="43" fontId="45" fillId="0" borderId="0" xfId="5" applyNumberFormat="1" applyFont="1" applyAlignment="1">
      <alignment horizontal="center"/>
    </xf>
    <xf numFmtId="43" fontId="46" fillId="0" borderId="0" xfId="5" applyNumberFormat="1" applyFont="1"/>
    <xf numFmtId="44" fontId="75" fillId="0" borderId="55" xfId="2" applyFont="1" applyBorder="1" applyAlignment="1">
      <alignment horizontal="center" vertical="center"/>
    </xf>
    <xf numFmtId="44" fontId="65" fillId="8" borderId="3" xfId="2" applyFont="1" applyFill="1" applyBorder="1" applyAlignment="1">
      <alignment horizontal="center" vertical="center"/>
    </xf>
    <xf numFmtId="44" fontId="65" fillId="56" borderId="3" xfId="2" applyFont="1" applyFill="1" applyBorder="1" applyAlignment="1">
      <alignment horizontal="center" vertical="center"/>
    </xf>
    <xf numFmtId="0" fontId="45" fillId="50" borderId="0" xfId="5" applyFont="1" applyFill="1"/>
    <xf numFmtId="44" fontId="45" fillId="0" borderId="0" xfId="2" applyFont="1"/>
    <xf numFmtId="44" fontId="46" fillId="61" borderId="0" xfId="7" applyFont="1" applyFill="1"/>
    <xf numFmtId="0" fontId="11" fillId="50" borderId="0" xfId="0" applyFont="1" applyFill="1" applyAlignment="1">
      <alignment horizontal="left"/>
    </xf>
    <xf numFmtId="0" fontId="90" fillId="50" borderId="0" xfId="0" applyFont="1" applyFill="1" applyAlignment="1">
      <alignment horizontal="center"/>
    </xf>
    <xf numFmtId="166" fontId="11" fillId="2" borderId="0" xfId="0" applyNumberFormat="1" applyFont="1" applyFill="1" applyAlignment="1">
      <alignment horizontal="center"/>
    </xf>
    <xf numFmtId="0" fontId="11" fillId="2" borderId="0" xfId="0" applyFont="1" applyFill="1" applyAlignment="1">
      <alignment horizontal="left"/>
    </xf>
    <xf numFmtId="0" fontId="90" fillId="2" borderId="0" xfId="0" applyFont="1" applyFill="1" applyAlignment="1">
      <alignment horizontal="center"/>
    </xf>
    <xf numFmtId="9" fontId="3" fillId="0" borderId="0" xfId="3" applyFont="1" applyFill="1"/>
    <xf numFmtId="0" fontId="68" fillId="54" borderId="0" xfId="42" applyFont="1" applyFill="1" applyAlignment="1">
      <alignment vertical="top" wrapText="1" readingOrder="1"/>
    </xf>
    <xf numFmtId="8" fontId="68" fillId="54" borderId="0" xfId="42" applyNumberFormat="1" applyFont="1" applyFill="1" applyAlignment="1">
      <alignment vertical="top" wrapText="1" readingOrder="1"/>
    </xf>
    <xf numFmtId="8" fontId="68" fillId="54" borderId="0" xfId="42" applyNumberFormat="1" applyFont="1" applyFill="1" applyAlignment="1">
      <alignment horizontal="right" vertical="top" wrapText="1" readingOrder="1"/>
    </xf>
    <xf numFmtId="169" fontId="68" fillId="54" borderId="0" xfId="42" applyNumberFormat="1" applyFont="1" applyFill="1" applyAlignment="1">
      <alignment vertical="top" wrapText="1" readingOrder="1"/>
    </xf>
    <xf numFmtId="8" fontId="32" fillId="0" borderId="0" xfId="2" applyNumberFormat="1" applyFont="1"/>
    <xf numFmtId="8" fontId="8" fillId="0" borderId="0" xfId="2" applyNumberFormat="1" applyFont="1"/>
    <xf numFmtId="9" fontId="4" fillId="9" borderId="41" xfId="3" applyFont="1" applyFill="1" applyBorder="1" applyAlignment="1">
      <alignment horizontal="center" vertical="center"/>
    </xf>
    <xf numFmtId="0" fontId="29" fillId="9" borderId="0" xfId="0" applyFont="1" applyFill="1" applyAlignment="1">
      <alignment horizontal="center"/>
    </xf>
    <xf numFmtId="44" fontId="29" fillId="9" borderId="0" xfId="2" applyFont="1" applyFill="1"/>
    <xf numFmtId="0" fontId="29" fillId="9" borderId="0" xfId="0" applyFont="1" applyFill="1"/>
    <xf numFmtId="0" fontId="75" fillId="9" borderId="3" xfId="0" applyFont="1" applyFill="1" applyBorder="1" applyAlignment="1">
      <alignment horizontal="center" vertical="center"/>
    </xf>
    <xf numFmtId="14" fontId="75" fillId="9" borderId="3" xfId="0" applyNumberFormat="1" applyFont="1" applyFill="1" applyBorder="1" applyAlignment="1">
      <alignment horizontal="center" vertical="center"/>
    </xf>
    <xf numFmtId="8" fontId="75" fillId="9" borderId="3" xfId="0" applyNumberFormat="1" applyFont="1" applyFill="1" applyBorder="1" applyAlignment="1">
      <alignment horizontal="center" vertical="center"/>
    </xf>
    <xf numFmtId="44" fontId="75" fillId="9" borderId="3" xfId="2" applyFont="1" applyFill="1" applyBorder="1" applyAlignment="1">
      <alignment horizontal="center" vertical="center"/>
    </xf>
    <xf numFmtId="14" fontId="46" fillId="5" borderId="0" xfId="7" applyNumberFormat="1" applyFont="1" applyFill="1"/>
    <xf numFmtId="49" fontId="46" fillId="5" borderId="0" xfId="8" applyNumberFormat="1" applyFont="1" applyFill="1" applyAlignment="1"/>
    <xf numFmtId="0" fontId="65" fillId="5" borderId="0" xfId="0" applyFont="1" applyFill="1"/>
    <xf numFmtId="44" fontId="46" fillId="62" borderId="0" xfId="7" applyFont="1" applyFill="1"/>
    <xf numFmtId="44" fontId="39" fillId="13" borderId="0" xfId="2" applyFont="1" applyFill="1"/>
    <xf numFmtId="44" fontId="32" fillId="11" borderId="3" xfId="7" applyFont="1" applyFill="1" applyBorder="1"/>
    <xf numFmtId="0" fontId="13" fillId="0" borderId="61" xfId="5" applyFont="1" applyBorder="1"/>
    <xf numFmtId="44" fontId="40" fillId="0" borderId="61" xfId="7" applyFont="1" applyFill="1" applyBorder="1"/>
    <xf numFmtId="44" fontId="13" fillId="0" borderId="61" xfId="7" applyFont="1" applyFill="1" applyBorder="1"/>
    <xf numFmtId="8" fontId="13" fillId="0" borderId="61" xfId="7" applyNumberFormat="1" applyFont="1" applyFill="1" applyBorder="1"/>
    <xf numFmtId="44" fontId="40" fillId="11" borderId="61" xfId="7" applyFont="1" applyFill="1" applyBorder="1"/>
    <xf numFmtId="44" fontId="40" fillId="5" borderId="61" xfId="7" applyFont="1" applyFill="1" applyBorder="1"/>
    <xf numFmtId="44" fontId="40" fillId="14" borderId="61" xfId="7" applyFont="1" applyFill="1" applyBorder="1"/>
    <xf numFmtId="3" fontId="40" fillId="0" borderId="0" xfId="8" applyNumberFormat="1" applyFont="1" applyFill="1" applyBorder="1" applyAlignment="1">
      <alignment horizontal="center"/>
    </xf>
    <xf numFmtId="10" fontId="13" fillId="0" borderId="0" xfId="3" applyNumberFormat="1" applyFont="1"/>
    <xf numFmtId="10" fontId="32" fillId="0" borderId="0" xfId="3" applyNumberFormat="1" applyFont="1"/>
    <xf numFmtId="10" fontId="32" fillId="14" borderId="0" xfId="3" applyNumberFormat="1" applyFont="1" applyFill="1"/>
    <xf numFmtId="0" fontId="32" fillId="14" borderId="0" xfId="5" applyFont="1" applyFill="1"/>
    <xf numFmtId="44" fontId="38" fillId="2" borderId="20" xfId="7" applyFont="1" applyFill="1" applyBorder="1"/>
    <xf numFmtId="44" fontId="32" fillId="14" borderId="21" xfId="7" applyFont="1" applyFill="1" applyBorder="1"/>
    <xf numFmtId="9" fontId="0" fillId="0" borderId="0" xfId="3" applyFont="1"/>
    <xf numFmtId="171" fontId="0" fillId="0" borderId="0" xfId="3" applyNumberFormat="1" applyFont="1"/>
    <xf numFmtId="9" fontId="0" fillId="2" borderId="0" xfId="3" applyFont="1" applyFill="1"/>
    <xf numFmtId="0" fontId="0" fillId="14" borderId="0" xfId="0" applyFill="1"/>
    <xf numFmtId="44" fontId="0" fillId="14" borderId="0" xfId="0" applyNumberFormat="1" applyFill="1"/>
    <xf numFmtId="43" fontId="0" fillId="14" borderId="0" xfId="1" applyFont="1" applyFill="1"/>
    <xf numFmtId="171" fontId="0" fillId="14" borderId="0" xfId="3" applyNumberFormat="1" applyFont="1" applyFill="1"/>
    <xf numFmtId="9" fontId="0" fillId="14" borderId="0" xfId="3" applyFont="1" applyFill="1"/>
    <xf numFmtId="10" fontId="32" fillId="0" borderId="0" xfId="5" applyNumberFormat="1" applyFont="1"/>
    <xf numFmtId="0" fontId="71" fillId="0" borderId="33" xfId="42" applyFont="1" applyBorder="1" applyAlignment="1">
      <alignment horizontal="center" vertical="center"/>
    </xf>
    <xf numFmtId="0" fontId="71" fillId="0" borderId="56" xfId="42" applyFont="1" applyBorder="1" applyAlignment="1">
      <alignment horizontal="center" vertical="center"/>
    </xf>
    <xf numFmtId="0" fontId="71" fillId="0" borderId="55" xfId="42" applyFont="1" applyBorder="1" applyAlignment="1">
      <alignment horizontal="center" vertical="center"/>
    </xf>
    <xf numFmtId="0" fontId="77" fillId="0" borderId="0" xfId="42" applyFont="1" applyAlignment="1">
      <alignment horizontal="center" vertical="top" wrapText="1" readingOrder="1"/>
    </xf>
    <xf numFmtId="44" fontId="10" fillId="0" borderId="4" xfId="2" applyFont="1" applyBorder="1" applyAlignment="1">
      <alignment horizontal="center" vertical="center"/>
    </xf>
    <xf numFmtId="44" fontId="10" fillId="0" borderId="5" xfId="2" applyFont="1" applyBorder="1" applyAlignment="1">
      <alignment horizontal="center" vertical="center"/>
    </xf>
    <xf numFmtId="44" fontId="10" fillId="0" borderId="6" xfId="2" applyFont="1" applyBorder="1" applyAlignment="1">
      <alignment horizontal="center" vertical="center"/>
    </xf>
    <xf numFmtId="44" fontId="10" fillId="0" borderId="8" xfId="2" applyFont="1" applyBorder="1" applyAlignment="1">
      <alignment horizontal="center" vertical="center"/>
    </xf>
    <xf numFmtId="44" fontId="10" fillId="0" borderId="0" xfId="2" applyFont="1" applyBorder="1" applyAlignment="1">
      <alignment horizontal="center" vertical="center"/>
    </xf>
    <xf numFmtId="44" fontId="10" fillId="0" borderId="9" xfId="2" applyFont="1" applyBorder="1" applyAlignment="1">
      <alignment horizontal="center" vertical="center"/>
    </xf>
    <xf numFmtId="44" fontId="10" fillId="0" borderId="10" xfId="2" applyFont="1" applyBorder="1" applyAlignment="1">
      <alignment horizontal="center" vertical="center"/>
    </xf>
    <xf numFmtId="44" fontId="10" fillId="0" borderId="11" xfId="2" applyFont="1" applyBorder="1" applyAlignment="1">
      <alignment horizontal="center" vertical="center"/>
    </xf>
    <xf numFmtId="44" fontId="10" fillId="0" borderId="12" xfId="2" applyFont="1" applyBorder="1" applyAlignment="1">
      <alignment horizontal="center" vertical="center"/>
    </xf>
    <xf numFmtId="44" fontId="15" fillId="6" borderId="8" xfId="2" applyFont="1" applyFill="1" applyBorder="1" applyAlignment="1">
      <alignment horizontal="center"/>
    </xf>
    <xf numFmtId="44" fontId="15" fillId="6" borderId="0" xfId="2" applyFont="1" applyFill="1" applyBorder="1" applyAlignment="1">
      <alignment horizontal="center"/>
    </xf>
    <xf numFmtId="44" fontId="15" fillId="6" borderId="4" xfId="2" applyFont="1" applyFill="1" applyBorder="1" applyAlignment="1">
      <alignment horizontal="center" vertical="center"/>
    </xf>
    <xf numFmtId="44" fontId="15" fillId="6" borderId="5" xfId="2" applyFont="1" applyFill="1" applyBorder="1" applyAlignment="1">
      <alignment horizontal="center" vertical="center"/>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Alignment="1">
      <alignment horizontal="center" vertical="center"/>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28" fillId="0" borderId="12" xfId="0" applyFont="1" applyBorder="1" applyAlignment="1">
      <alignment horizontal="center" vertical="center"/>
    </xf>
    <xf numFmtId="0" fontId="29" fillId="0" borderId="0" xfId="0" applyFont="1" applyAlignment="1">
      <alignment horizontal="center"/>
    </xf>
    <xf numFmtId="0" fontId="29" fillId="0" borderId="1" xfId="0" applyFont="1" applyBorder="1" applyAlignment="1">
      <alignment horizontal="center"/>
    </xf>
    <xf numFmtId="0" fontId="74" fillId="0" borderId="4" xfId="0" applyFont="1" applyBorder="1" applyAlignment="1">
      <alignment horizontal="center" vertical="center"/>
    </xf>
    <xf numFmtId="0" fontId="74" fillId="0" borderId="5" xfId="0" applyFont="1" applyBorder="1" applyAlignment="1">
      <alignment horizontal="center" vertical="center"/>
    </xf>
    <xf numFmtId="0" fontId="74" fillId="0" borderId="6" xfId="0" applyFont="1" applyBorder="1" applyAlignment="1">
      <alignment horizontal="center" vertical="center"/>
    </xf>
    <xf numFmtId="0" fontId="74" fillId="0" borderId="10" xfId="0" applyFont="1" applyBorder="1" applyAlignment="1">
      <alignment horizontal="center" vertical="center"/>
    </xf>
    <xf numFmtId="0" fontId="74" fillId="0" borderId="11" xfId="0" applyFont="1" applyBorder="1" applyAlignment="1">
      <alignment horizontal="center" vertical="center"/>
    </xf>
    <xf numFmtId="0" fontId="74" fillId="0" borderId="12" xfId="0" applyFont="1" applyBorder="1" applyAlignment="1">
      <alignment horizontal="center" vertical="center"/>
    </xf>
    <xf numFmtId="0" fontId="74" fillId="0" borderId="8" xfId="0" applyFont="1" applyBorder="1" applyAlignment="1">
      <alignment horizontal="center" vertical="center"/>
    </xf>
    <xf numFmtId="0" fontId="74" fillId="0" borderId="0" xfId="0" applyFont="1" applyAlignment="1">
      <alignment horizontal="center" vertical="center"/>
    </xf>
    <xf numFmtId="0" fontId="74" fillId="0" borderId="9" xfId="0" applyFont="1" applyBorder="1" applyAlignment="1">
      <alignment horizontal="center" vertical="center"/>
    </xf>
    <xf numFmtId="0" fontId="87" fillId="0" borderId="0" xfId="5" applyFont="1" applyAlignment="1">
      <alignment horizontal="center" vertical="center"/>
    </xf>
    <xf numFmtId="0" fontId="87" fillId="0" borderId="2" xfId="5"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xf>
  </cellXfs>
  <cellStyles count="62">
    <cellStyle name="20% - Énfasis1" xfId="25" builtinId="30" customBuiltin="1"/>
    <cellStyle name="20% - Énfasis2" xfId="28" builtinId="34" customBuiltin="1"/>
    <cellStyle name="20% - Énfasis3" xfId="31" builtinId="38" customBuiltin="1"/>
    <cellStyle name="20% - Énfasis4" xfId="34" builtinId="42" customBuiltin="1"/>
    <cellStyle name="20% - Énfasis5" xfId="37" builtinId="46" customBuiltin="1"/>
    <cellStyle name="20% - Énfasis6" xfId="40" builtinId="50" customBuiltin="1"/>
    <cellStyle name="40% - Énfasis1" xfId="26" builtinId="31" customBuiltin="1"/>
    <cellStyle name="40% - Énfasis2" xfId="29" builtinId="35" customBuiltin="1"/>
    <cellStyle name="40% - Énfasis3" xfId="32" builtinId="39" customBuiltin="1"/>
    <cellStyle name="40% - Énfasis4" xfId="35" builtinId="43" customBuiltin="1"/>
    <cellStyle name="40% - Énfasis5" xfId="38" builtinId="47" customBuiltin="1"/>
    <cellStyle name="40% - Énfasis6" xfId="41" builtinId="51" customBuiltin="1"/>
    <cellStyle name="60% - Énfasis1 2" xfId="46" xr:uid="{F3FB0384-324F-4570-B8B2-1D1BF7332895}"/>
    <cellStyle name="60% - Énfasis2 2" xfId="47" xr:uid="{2F68B6E4-3067-48F0-8CDE-D971AC170E0C}"/>
    <cellStyle name="60% - Énfasis3 2" xfId="48" xr:uid="{449400CC-8AA0-47A4-96FD-880E8D3B12BB}"/>
    <cellStyle name="60% - Énfasis4 2" xfId="49" xr:uid="{C4CEA9CE-92B5-44F9-AAAD-CFC52516914E}"/>
    <cellStyle name="60% - Énfasis5 2" xfId="50" xr:uid="{F3DEB53D-E17B-40F3-BD12-B6F907A0A6D5}"/>
    <cellStyle name="60% - Énfasis6 2" xfId="51" xr:uid="{39E9A087-843B-4AD9-BC8C-F3937E41D7BD}"/>
    <cellStyle name="Bueno" xfId="13" builtinId="26" customBuiltin="1"/>
    <cellStyle name="Cálculo" xfId="17" builtinId="22" customBuiltin="1"/>
    <cellStyle name="Celda de comprobación" xfId="19" builtinId="23" customBuiltin="1"/>
    <cellStyle name="Celda vinculada" xfId="18" builtinId="24" customBuiltin="1"/>
    <cellStyle name="Encabezado 1" xfId="9" builtinId="16" customBuiltin="1"/>
    <cellStyle name="Encabezado 4" xfId="12" builtinId="19" customBuiltin="1"/>
    <cellStyle name="Énfasis1" xfId="24" builtinId="29" customBuiltin="1"/>
    <cellStyle name="Énfasis2" xfId="27" builtinId="33" customBuiltin="1"/>
    <cellStyle name="Énfasis3" xfId="30" builtinId="37" customBuiltin="1"/>
    <cellStyle name="Énfasis4" xfId="33" builtinId="41" customBuiltin="1"/>
    <cellStyle name="Énfasis5" xfId="36" builtinId="45" customBuiltin="1"/>
    <cellStyle name="Énfasis6" xfId="39" builtinId="49" customBuiltin="1"/>
    <cellStyle name="Entrada" xfId="15" builtinId="20" customBuiltin="1"/>
    <cellStyle name="Incorrecto" xfId="14" builtinId="27" customBuiltin="1"/>
    <cellStyle name="Millares" xfId="1" builtinId="3"/>
    <cellStyle name="Millares 12" xfId="8" xr:uid="{9583C940-5E48-4874-8BD2-FE327E4CA836}"/>
    <cellStyle name="Millares 2" xfId="4" xr:uid="{5B7B655F-83AA-4CBF-86BE-DB5A220F7514}"/>
    <cellStyle name="Millares 3" xfId="43" xr:uid="{C808894D-7C4F-4BE9-A0C4-8E9EA595DABC}"/>
    <cellStyle name="Millares 4" xfId="57" xr:uid="{1CD3D2B5-A768-46CF-9538-C3A283153167}"/>
    <cellStyle name="Moneda" xfId="2" builtinId="4"/>
    <cellStyle name="Moneda 2" xfId="7" xr:uid="{F543FB3C-C30B-4DF3-9B72-94AB93AE5409}"/>
    <cellStyle name="Moneda 3" xfId="53" xr:uid="{11C9F37D-9D6E-46E3-BCE1-5111F90E91A9}"/>
    <cellStyle name="Moneda 4" xfId="54" xr:uid="{222FBEF4-B41F-45D7-A1E1-5D1186C6965F}"/>
    <cellStyle name="Moneda 5" xfId="59" xr:uid="{B03C8A81-FFB5-4068-8E2A-8E5E79381A7D}"/>
    <cellStyle name="Moneda 6" xfId="60" xr:uid="{92A425B8-7704-4D9A-8EC2-D56ADE427F75}"/>
    <cellStyle name="Moneda 7" xfId="61" xr:uid="{613021A3-EF12-43DD-97F4-E4A38EEE5CEC}"/>
    <cellStyle name="Neutral 2" xfId="45" xr:uid="{A2C2E6DD-C21B-4999-B73D-C07DA75A2938}"/>
    <cellStyle name="Normal" xfId="0" builtinId="0"/>
    <cellStyle name="Normal 2" xfId="5" xr:uid="{7609C877-8F41-4965-A12A-DBB7062DB24E}"/>
    <cellStyle name="Normal 3" xfId="6" xr:uid="{5F620154-34A4-4D5E-8A7D-537F15A39D38}"/>
    <cellStyle name="Normal 4" xfId="42" xr:uid="{B8E62405-646D-4A52-B432-044A56B3B054}"/>
    <cellStyle name="Normal 5" xfId="52" xr:uid="{2E172D3D-B9FC-46B0-A334-B8A135AED153}"/>
    <cellStyle name="Normal 6" xfId="55" xr:uid="{5DCDADFE-EE43-4C4B-AE95-93425713A2B2}"/>
    <cellStyle name="Normal 7" xfId="56" xr:uid="{F598C33E-43D4-40BD-AEDD-4D7A48CE4D03}"/>
    <cellStyle name="Notas" xfId="21" builtinId="10" customBuiltin="1"/>
    <cellStyle name="Porcentaje" xfId="3" builtinId="5"/>
    <cellStyle name="Porcentaje 2" xfId="58" xr:uid="{871FFDED-1452-482C-8571-26F34FBB9FED}"/>
    <cellStyle name="Salida" xfId="16" builtinId="21" customBuiltin="1"/>
    <cellStyle name="Texto de advertencia" xfId="20" builtinId="11" customBuiltin="1"/>
    <cellStyle name="Texto explicativo" xfId="22" builtinId="53" customBuiltin="1"/>
    <cellStyle name="Título 2" xfId="10" builtinId="17" customBuiltin="1"/>
    <cellStyle name="Título 3" xfId="11" builtinId="18" customBuiltin="1"/>
    <cellStyle name="Título 4" xfId="44" xr:uid="{D4E0E11F-9783-4B75-8A8C-9073A88D5FC0}"/>
    <cellStyle name="Total" xfId="23" builtinId="25" customBuiltin="1"/>
  </cellStyles>
  <dxfs count="0"/>
  <tableStyles count="0" defaultTableStyle="TableStyleMedium2" defaultPivotStyle="PivotStyleLight16"/>
  <colors>
    <mruColors>
      <color rgb="FF99FFCC"/>
      <color rgb="FFCCCCFF"/>
      <color rgb="FFFF99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externalLink" Target="externalLinks/externalLink4.xml"/><Relationship Id="rId95" Type="http://schemas.openxmlformats.org/officeDocument/2006/relationships/externalLink" Target="externalLinks/externalLink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externalLink" Target="externalLinks/externalLink2.xml"/><Relationship Id="rId91" Type="http://schemas.openxmlformats.org/officeDocument/2006/relationships/externalLink" Target="externalLinks/externalLink5.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8.xml"/><Relationship Id="rId9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7.xml"/><Relationship Id="rId98"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ARMANDOON/Desktop/Nueva%20carpeta%20(2)/JUNIO%202015/EF/04%20EF%20ZAMORA%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DIRAC/Downloads/DICIEMBRE%202016/EF/12%20EF-integradora-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DICIEMBRE%202016/EF/12%20EF-integradora-201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Sergio/controlswitch/Documents%20and%20Settings/sergio/Mis%20documentos/Mis%20archivos%20recibidos/FIDENCIO/ASPECTO%20FISCAL%20DEL%20GRUPO/ANUALES%202006/FRES/DECLARACION%20ANUAL%202005%20FRES%20DICTAMINA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ecl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c1/mis%20document/Contaduria1/Mis%20documentos/CARRER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ABRIL%202017/EF/04%20EF-integradora-20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sears/Desktop/ABRIL%202017/EF/04%20EF-integradora-201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b48768d1a93d1bfb/Desktop/JAE/REPORTES%20MENSUALES/JAE/REPORTES%20MENSUALES/EEFF%202021%20j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alog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O. RESULTADO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BALANCE"/>
      <sheetName val="BALANZAS"/>
      <sheetName val="CONCONFIS"/>
      <sheetName val="DEDUCCIONES"/>
      <sheetName val="ISR"/>
      <sheetName val="INGRESOS"/>
      <sheetName val="INTACYDED"/>
      <sheetName val="DEDINV"/>
      <sheetName val="IMPAC"/>
      <sheetName val="PTU"/>
      <sheetName val="CUFEN"/>
      <sheetName val="INPC"/>
      <sheetName val="CUCA"/>
      <sheetName val="EDORES"/>
      <sheetName val="PERDACT"/>
      <sheetName val="Hoja8"/>
      <sheetName val="Hoja7"/>
      <sheetName val="Hoja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Inf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dad aceites MID"/>
      <sheetName val="Utilidad filtros MID"/>
      <sheetName val="utilidad filtros cancun"/>
      <sheetName val="utilidad aceites cancun"/>
      <sheetName val="1 al 15 enero 2019"/>
      <sheetName val="HSBC FEB"/>
      <sheetName val="MEGASUR FEB"/>
      <sheetName val="SANTANDER FEB"/>
      <sheetName val="16-31 mayo 2018"/>
      <sheetName val="GTS EFECTIVO"/>
      <sheetName val="16 al 31 agosto 2018"/>
      <sheetName val="1 al 15 agosto de 2018"/>
      <sheetName val="MEGASUR AGOSTO"/>
      <sheetName val="MEGASUR JULIO"/>
      <sheetName val="16-31 julio 2018"/>
      <sheetName val="1- 15 julio de 2018"/>
      <sheetName val="16-30 jun 2018"/>
      <sheetName val="1-15 jun 2018"/>
      <sheetName val="MEGASUR JUNIO"/>
      <sheetName val="MEGASUR MAYO"/>
      <sheetName val="16 al 31 enero 2019"/>
      <sheetName val="1-15 mayo 2018"/>
      <sheetName val="16 al 30 abril 2018"/>
      <sheetName val="1 al 15 abril 2018"/>
      <sheetName val="16 al 31 de marzo 2018"/>
      <sheetName val="1 al 15 de Marzo de 2018 "/>
      <sheetName val="16 al 28 de febrero 2018"/>
      <sheetName val="1 al 15 de Febrero de 2018"/>
      <sheetName val="16 al 31 de Enero 2018"/>
      <sheetName val="1 al 15 de Enero 2018"/>
      <sheetName val="CTS BG"/>
      <sheetName val="MEGASUR ENE"/>
      <sheetName val="MEGASUR MAYO 2018"/>
      <sheetName val="MEGASUR ABRIL 2018"/>
      <sheetName val="MEGASUR MARZO 2018"/>
      <sheetName val="HSBC ENERO"/>
      <sheetName val="SANTANDER ENERO"/>
      <sheetName val="SANTANDER JULIO"/>
      <sheetName val="SANTANDER AGOSTO 2018"/>
      <sheetName val="HSBC AGOSTO 2018"/>
      <sheetName val="16-30 NOV 2018"/>
      <sheetName val="1-15 NOV 2018"/>
      <sheetName val="INCOBRABLE MERIDA"/>
      <sheetName val="vales 15 dic 2018"/>
      <sheetName val="AGUINALDOS 2018"/>
      <sheetName val="utilidad campeche filtros axpro"/>
      <sheetName val="utilidad campeche aceites"/>
      <sheetName val="NOM 31 DIC"/>
      <sheetName val="NOM 15 DIC"/>
      <sheetName val="HSBC NOVIEMBRE"/>
      <sheetName val="SANTANDER NOVIEMBRE"/>
      <sheetName val="nom 15 oct"/>
      <sheetName val="16-30 septiembre 2018"/>
      <sheetName val="1-15 septiembre 2018"/>
      <sheetName val="BANORTE NOVIEMBRE"/>
      <sheetName val="1-15 febrero 2019"/>
      <sheetName val="FILTROS MID FEB"/>
      <sheetName val="ACEITES MID FEB"/>
      <sheetName val="16 al 28 de febrero 19"/>
      <sheetName val="filtros axpro CAMPECHE FEB"/>
      <sheetName val="aceites CAMPECHE FEB"/>
      <sheetName val="16 al 31 de Marzo 2019"/>
      <sheetName val="1 al 15 de Marzo 2019"/>
      <sheetName val="16 al 31 de mayo de 2019"/>
      <sheetName val="1 al 15 de mayo de  2019"/>
      <sheetName val="16 al 30 de abril de 2019"/>
      <sheetName val="1 al 15 de abril de 2019"/>
      <sheetName val="aceites MAYO 2019"/>
      <sheetName val="Axpro MAYO 2019"/>
      <sheetName val="filtros mayo MID"/>
      <sheetName val="aceites mayo MID"/>
      <sheetName val="CANCUN ABRIL 2019"/>
      <sheetName val="CAMPECHE ABRIL 2019"/>
      <sheetName val="MERIDA ABRIL 2019"/>
      <sheetName val="16 al 30 de Junio de  2019 "/>
      <sheetName val="1 al 15 de Junio de  2019 "/>
      <sheetName val="1 al 15 de Julio de  2019 "/>
      <sheetName val="1 al 15 de Agosto de 2019"/>
      <sheetName val="16 al 31 de julio de 2019"/>
      <sheetName val="UTILIDAD JUL 2019 MID"/>
      <sheetName val="UTILIDAD JUL 2019 CAMPECHE"/>
      <sheetName val="aceites merida jun 19"/>
      <sheetName val="filtros merida jun 19"/>
      <sheetName val="1 al 15 de Septiembre de 2019"/>
      <sheetName val="UTILIDAD MID AGOSTO 19"/>
      <sheetName val="UTILIDAD CAMP AGOSTO 19"/>
      <sheetName val="16 al 31 de octubre de 2019"/>
      <sheetName val="1 al 15 de octubre de 2019"/>
      <sheetName val="ACEITES CAMP OCT 19"/>
      <sheetName val="FILTROS CAMP OCT 19 "/>
      <sheetName val="FILTROS Y AXPRO MID OCT 19"/>
      <sheetName val="ACEITES MID OCT 19"/>
      <sheetName val="1 al 15 noviembre de 2019"/>
      <sheetName val="16 al 31 de Diciembre de 2019"/>
      <sheetName val="1 al 15 de dic de 2019"/>
      <sheetName val="BANORTE NOV 2019 "/>
      <sheetName val="BANORTE OCT 2019 "/>
      <sheetName val="FILTROS AXP MID DIC 19"/>
      <sheetName val="ACEITES MID DIC 19"/>
      <sheetName val="FILTROS CAMP DIC 19"/>
      <sheetName val="ACEITES CAMP DIC 19"/>
      <sheetName val="16 al 30 de noviembre de 2019"/>
      <sheetName val="filtros nov 19 MID"/>
      <sheetName val="aceites nov 19 MID"/>
      <sheetName val="UTILIDAD FILTROS CAMP NOV 19"/>
      <sheetName val="UTILIDAD ACEITES CAMP NOV 19"/>
      <sheetName val="1 al 15 de enero de 2020"/>
      <sheetName val="FILTROS ENE 2020 CAMP"/>
      <sheetName val="ACEITES ENE 2020 CAMP"/>
      <sheetName val="FILTROS ENE 2020"/>
      <sheetName val="ACEITES ENE 2020"/>
      <sheetName val="16 al 30 de abril de 2020"/>
      <sheetName val="1 al 15 de Abril 2020"/>
      <sheetName val="1 al 15 de Marzo 2020"/>
      <sheetName val="1 al 15 de febrero 2020"/>
      <sheetName val="ACEITES ABR CAMP 2020"/>
      <sheetName val="FILTROS ABR CAMP 2020"/>
      <sheetName val="ACEITES ABR MID 2020"/>
      <sheetName val="FILTROS ABR MID 2020"/>
      <sheetName val="SANTANDER MARZO 2020"/>
      <sheetName val="HSBC MARZO 2020"/>
      <sheetName val="1 al 15 de Mayo 2020"/>
      <sheetName val="FILTROS CAMP JUN"/>
      <sheetName val="ACEITES CAMP JUN"/>
      <sheetName val="FILTROS MID JUN 2020"/>
      <sheetName val="ACEITES MID JUN 2020"/>
      <sheetName val="1 al 15 de junio 2020"/>
      <sheetName val="ACEITES CAMP MAYO 2020"/>
      <sheetName val="FILTROS CAMP MAYO 2020"/>
      <sheetName val="UTILIDAD CAMP SEPT 2020"/>
      <sheetName val="MERIDA SEPT FILTROS"/>
      <sheetName val="MERIDA SEPT ACEITES"/>
      <sheetName val="UTILIDAD AGOSTO CAMPECHE 2020"/>
      <sheetName val="ACEITE AGOSTO 2020 MID"/>
      <sheetName val="FILTRO AGOSTO 2020 MID"/>
      <sheetName val="1 al 15 de agosto de 2020"/>
      <sheetName val="1 al 15 de julio de 2020"/>
      <sheetName val="FILTROS JUL MID"/>
      <sheetName val="ACEITES JUL MID"/>
      <sheetName val="UTILIDAD CAMP DIC 20"/>
      <sheetName val="FILTROS AXPRO LLAN DIC 20 MID"/>
      <sheetName val="ACEITES DIC 2020 MID"/>
      <sheetName val="1 al 15 de Dic 2020"/>
      <sheetName val="1 al 15 de NOV 2020"/>
      <sheetName val="1 al 15 de oct de 2020"/>
      <sheetName val="1 al 15 de septiembre 2020"/>
      <sheetName val="FILTROS CAMP NOV"/>
      <sheetName val="ACEITES CAMP NOV"/>
      <sheetName val="FILTROS NOV MID"/>
      <sheetName val="MERIDA NOV ACEITES"/>
      <sheetName val="UTILIDAD CAMP OCT 2020"/>
      <sheetName val="FILTROS AXPRO MID OCT 20"/>
      <sheetName val="ACEITES MID OCT 20"/>
      <sheetName val="REFACTURACIONES 2020"/>
      <sheetName val="ACEITE MID MYO 2020"/>
      <sheetName val="FILTROS MID MYO 2020"/>
      <sheetName val="SANTANDER OCT 2020"/>
      <sheetName val="HSBC OCT 2020"/>
      <sheetName val="UTILIDAD VTS MERIDA"/>
      <sheetName val="UTILIDAD VTS CAMPECHE"/>
      <sheetName val="MARZO SANTANDER"/>
      <sheetName val="MARZO HSBC"/>
      <sheetName val="HSBC ABRIL 2018"/>
      <sheetName val="SANTANDER ABRIL"/>
      <sheetName val="SANTANDER MAYO"/>
      <sheetName val="HSBC JUNIO"/>
      <sheetName val="SANTANDER JUNIO"/>
      <sheetName val="HSBC MAYO"/>
      <sheetName val="JULIO HSBC"/>
      <sheetName val="BANORTE JULIO"/>
      <sheetName val="SANTANDER SEPTIEMBRE"/>
      <sheetName val="vales 15 septiembre"/>
      <sheetName val="HSBC SEPTIEMBRE"/>
      <sheetName val="BANORTE SEPTIEMBRE"/>
      <sheetName val="UTILIDAD VTS CANCUN"/>
      <sheetName val="BANORTE OCTUBRE"/>
      <sheetName val="SANTANDER OCTUBRE"/>
      <sheetName val="HSBC OCTUBRE"/>
      <sheetName val="BANORTE DICIEMBRE"/>
      <sheetName val="HSBC DICIEMBRE"/>
      <sheetName val="SANTANDER DICIEMBRE"/>
      <sheetName val="SANTANDER ENE 2019"/>
      <sheetName val="HSBC ENE 2019"/>
      <sheetName val="BANORTE ENE 2019"/>
      <sheetName val="BANORTE FEB 2019"/>
      <sheetName val="BANORTE MARZO 2019"/>
      <sheetName val="BANORTE ABRIL 19"/>
      <sheetName val="SANTANDER FEB 2019"/>
      <sheetName val="HSBC FEB 2019"/>
      <sheetName val="CONCILIACION HSBC TC FEB"/>
      <sheetName val="HSBC TC MARZO"/>
      <sheetName val="SANTANDER MARZO 2019"/>
      <sheetName val="HSBC MARZO 2019"/>
      <sheetName val="HSBC ABRIL 19"/>
      <sheetName val="SANTANDER ABRIL 19"/>
      <sheetName val="SANTANDER MAYO 2019"/>
      <sheetName val="HSBC MAYO 2019"/>
      <sheetName val="BANORTE MAYO 2019"/>
      <sheetName val="HSBC JUN 2019"/>
      <sheetName val="SANTANDER JUN 19"/>
      <sheetName val="BANORTE AGOSTO 2019"/>
      <sheetName val="BANORTE JULIO 2019 "/>
      <sheetName val="SANTANDER JULIO 2019"/>
      <sheetName val="BANORTE JUN 19"/>
      <sheetName val="HSBC JULIO 2019"/>
      <sheetName val="16 al 31 de agosto de 2019"/>
      <sheetName val="SANTANDER AGOSTO 2019"/>
      <sheetName val="HSBC AGOSTO 2019"/>
      <sheetName val="16 al 30 de Septiembre de 2019"/>
      <sheetName val="BANORTE SEPTIEMBRE 2019"/>
      <sheetName val="SANTANDER SEPT 2019"/>
      <sheetName val="HSBC SEPTIEMBRE 2019"/>
      <sheetName val="CONCILIACION SANTANDER OCT 19"/>
      <sheetName val="CONCILIACION HSBC OCT 19"/>
      <sheetName val="HSBC NOV 2019"/>
      <sheetName val="SANTANDER NOV 2019"/>
      <sheetName val="AGUINALDO 2019"/>
      <sheetName val="BANORTE DIC 2019"/>
      <sheetName val="SANTANDER DIC 2019"/>
      <sheetName val="HSBC DICIEMBRE 2019"/>
      <sheetName val="desglose de IMSS"/>
      <sheetName val="16 al 31 de enero de 2020"/>
      <sheetName val="SANTANDER ENE 2020"/>
      <sheetName val="16 al 29 de febrero 2020"/>
      <sheetName val="16 al 31 de marzo 2020"/>
      <sheetName val="HSBC FEB 2020"/>
      <sheetName val="SANTANDER FEBRERO 2020"/>
      <sheetName val="SANTANDER ABR 2020"/>
      <sheetName val="HSBC ABRIL 2020"/>
      <sheetName val="SANTANDER MAYO 2020"/>
      <sheetName val="16 al 31 de Mayo 2020"/>
      <sheetName val="HSBC MAYO 2020"/>
      <sheetName val="16 al 30 de junio de 2020 "/>
      <sheetName val="SANTANDER JUN 2020"/>
      <sheetName val="HSBC JUN 2020"/>
      <sheetName val="16 al 31 de julio de 2020"/>
      <sheetName val="CONCILIACION AGOSTO SANT 202O"/>
      <sheetName val="CONCILIACION SANT JUL 2020 MID"/>
      <sheetName val="16 al 31 de Agosto de 2020"/>
      <sheetName val="CONCILIACION JUL HSBC 2020"/>
      <sheetName val="CONCILIACION HSBC AGOSTO 2020"/>
      <sheetName val="16 al 30 de Septiembre de 2020"/>
      <sheetName val="16 al 31 de octubre de 2020"/>
      <sheetName val="16 al 31 de dic 2020"/>
      <sheetName val="16 al 30 de NOV de 2020"/>
      <sheetName val="AGUINALDOS 2020"/>
      <sheetName val="SANTANDER SEPT 2020"/>
      <sheetName val="HSBC SEPT 2020"/>
      <sheetName val="SANTANDER NOV 2020"/>
      <sheetName val="HSBC NOV 2020"/>
      <sheetName val="HSBC DIC 2020"/>
      <sheetName val="SANTANDER DIC 2020"/>
      <sheetName val="GTOS OPERATIVOS DIRAC"/>
      <sheetName val="nom 31 oct"/>
      <sheetName val="ENERO HSBC 2020"/>
      <sheetName val="GTOS OPERATIVOS CAMPECHE"/>
      <sheetName val="INCOBRABLES"/>
      <sheetName val="GTOS OPERATIVOS CANCUN"/>
      <sheetName val="ED0S FIN"/>
      <sheetName val="ED0S FIN CAMPECHE"/>
      <sheetName val="NC MEX"/>
      <sheetName val="ED0S FIN CANCUN"/>
      <sheetName val="NC MEX "/>
      <sheetName val="BONIFICACIONES MEX"/>
      <sheetName val="CUMPLIMIENTO DE OBJETIVO"/>
      <sheetName val="CUMPLIMIENTO DE OBJ CAMPEC"/>
      <sheetName val="CUMPLIMIENTO DE OBJ CANCUN"/>
      <sheetName val="utilidad feb CANCUN"/>
      <sheetName val="COBRANZA"/>
      <sheetName val="COBRANZA JUNIO"/>
      <sheetName val="vts vs cobranza 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row r="24">
          <cell r="E24">
            <v>14078.57</v>
          </cell>
        </row>
        <row r="55">
          <cell r="E55">
            <v>3717.89</v>
          </cell>
        </row>
        <row r="56">
          <cell r="E56">
            <v>3717.89</v>
          </cell>
        </row>
        <row r="57">
          <cell r="E57">
            <v>3857.48</v>
          </cell>
        </row>
        <row r="58">
          <cell r="E58">
            <v>3857.48</v>
          </cell>
        </row>
        <row r="59">
          <cell r="E59">
            <v>3534.76</v>
          </cell>
        </row>
        <row r="60">
          <cell r="E60">
            <v>3534.76</v>
          </cell>
        </row>
        <row r="61">
          <cell r="E61">
            <v>3534.76</v>
          </cell>
        </row>
        <row r="62">
          <cell r="E62">
            <v>3534.76</v>
          </cell>
        </row>
      </sheetData>
      <sheetData sheetId="171" refreshError="1"/>
      <sheetData sheetId="172" refreshError="1">
        <row r="250">
          <cell r="E250">
            <v>461689.01999999967</v>
          </cell>
        </row>
      </sheetData>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row r="25">
          <cell r="B25">
            <v>281937.27559999999</v>
          </cell>
        </row>
        <row r="144">
          <cell r="B144">
            <v>71780.91</v>
          </cell>
          <cell r="C144">
            <v>39187.090000000004</v>
          </cell>
          <cell r="D144">
            <v>92402.11</v>
          </cell>
          <cell r="E144">
            <v>17468.27</v>
          </cell>
          <cell r="F144">
            <v>0</v>
          </cell>
        </row>
        <row r="146">
          <cell r="H146">
            <v>1716.01</v>
          </cell>
        </row>
      </sheetData>
      <sheetData sheetId="253" refreshError="1"/>
      <sheetData sheetId="254" refreshError="1"/>
      <sheetData sheetId="255" refreshError="1">
        <row r="25">
          <cell r="B25">
            <v>73744.741600000008</v>
          </cell>
        </row>
        <row r="145">
          <cell r="C145">
            <v>21789.05</v>
          </cell>
          <cell r="D145">
            <v>23381.94</v>
          </cell>
          <cell r="E145">
            <v>23381.94</v>
          </cell>
          <cell r="F145">
            <v>19770.41</v>
          </cell>
          <cell r="G145">
            <v>19770.41</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theme/theme1.xml><?xml version="1.0" encoding="utf-8"?>
<a:theme xmlns:a="http://schemas.openxmlformats.org/drawingml/2006/main" name="Tema d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4.bin"/></Relationships>
</file>

<file path=xl/worksheets/_rels/sheet7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9.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C6FA-2223-44D3-B876-07243720F1A1}">
  <sheetPr codeName="Hoja1"/>
  <dimension ref="A1:J327"/>
  <sheetViews>
    <sheetView showGridLines="0" workbookViewId="0">
      <pane ySplit="6" topLeftCell="A292" activePane="bottomLeft" state="frozen"/>
      <selection pane="bottomLeft" activeCell="D71" sqref="D71"/>
    </sheetView>
  </sheetViews>
  <sheetFormatPr baseColWidth="10" defaultColWidth="11.5" defaultRowHeight="12" x14ac:dyDescent="0.15"/>
  <cols>
    <col min="1" max="1" width="16" style="375" customWidth="1"/>
    <col min="2" max="2" width="32.33203125" style="375" customWidth="1"/>
    <col min="3" max="14" width="21.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1949</v>
      </c>
    </row>
    <row r="4" spans="1:10" ht="23.25" customHeight="1" x14ac:dyDescent="0.15">
      <c r="A4" s="379" t="s">
        <v>1948</v>
      </c>
    </row>
    <row r="5" spans="1:10" ht="25.75" customHeight="1" x14ac:dyDescent="0.15">
      <c r="A5" s="382" t="s">
        <v>1947</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8" customHeight="1" x14ac:dyDescent="0.15">
      <c r="A9" s="379" t="s">
        <v>1688</v>
      </c>
      <c r="B9" s="379" t="s">
        <v>1687</v>
      </c>
      <c r="C9" s="379" t="s">
        <v>1197</v>
      </c>
      <c r="D9" s="379">
        <v>9</v>
      </c>
      <c r="E9" s="379">
        <v>0</v>
      </c>
      <c r="F9" s="378">
        <v>6268.9</v>
      </c>
      <c r="G9" s="377">
        <v>0</v>
      </c>
      <c r="H9" s="377">
        <v>4867.0200000000004</v>
      </c>
      <c r="I9" s="377">
        <v>1401.88</v>
      </c>
      <c r="J9" s="376">
        <v>0.22362455933257827</v>
      </c>
    </row>
    <row r="10" spans="1:10" ht="18" customHeight="1" x14ac:dyDescent="0.15">
      <c r="A10" s="379" t="s">
        <v>1686</v>
      </c>
      <c r="B10" s="379" t="s">
        <v>1685</v>
      </c>
      <c r="C10" s="379" t="s">
        <v>1197</v>
      </c>
      <c r="D10" s="379">
        <v>1</v>
      </c>
      <c r="E10" s="379">
        <v>0</v>
      </c>
      <c r="F10" s="378">
        <v>2505.1799999999998</v>
      </c>
      <c r="G10" s="377">
        <v>0</v>
      </c>
      <c r="H10" s="377">
        <v>2056.8000000000002</v>
      </c>
      <c r="I10" s="377">
        <v>448.38</v>
      </c>
      <c r="J10" s="376">
        <v>0.178981151055014</v>
      </c>
    </row>
    <row r="11" spans="1:10" ht="18" customHeight="1" x14ac:dyDescent="0.15">
      <c r="A11" s="379" t="s">
        <v>1684</v>
      </c>
      <c r="B11" s="379" t="s">
        <v>1683</v>
      </c>
      <c r="C11" s="379" t="s">
        <v>1197</v>
      </c>
      <c r="D11" s="379">
        <v>8</v>
      </c>
      <c r="E11" s="379">
        <v>0</v>
      </c>
      <c r="F11" s="378">
        <v>6440.4</v>
      </c>
      <c r="G11" s="377">
        <v>0</v>
      </c>
      <c r="H11" s="377">
        <v>445.84</v>
      </c>
      <c r="I11" s="377">
        <v>5994.56</v>
      </c>
      <c r="J11" s="376">
        <v>0.93077448605676671</v>
      </c>
    </row>
    <row r="12" spans="1:10" ht="18" customHeight="1" x14ac:dyDescent="0.15">
      <c r="A12" s="379" t="s">
        <v>1682</v>
      </c>
      <c r="B12" s="379" t="s">
        <v>1681</v>
      </c>
      <c r="C12" s="379" t="s">
        <v>1197</v>
      </c>
      <c r="D12" s="379">
        <v>9</v>
      </c>
      <c r="E12" s="379">
        <v>0</v>
      </c>
      <c r="F12" s="378">
        <v>4196.58</v>
      </c>
      <c r="G12" s="377">
        <v>0</v>
      </c>
      <c r="H12" s="377">
        <v>2955.15</v>
      </c>
      <c r="I12" s="377">
        <v>1241.43</v>
      </c>
      <c r="J12" s="376">
        <v>0.29581945298314344</v>
      </c>
    </row>
    <row r="13" spans="1:10" ht="18" customHeight="1" x14ac:dyDescent="0.15">
      <c r="A13" s="379" t="s">
        <v>1680</v>
      </c>
      <c r="B13" s="379" t="s">
        <v>1679</v>
      </c>
      <c r="C13" s="379" t="s">
        <v>1197</v>
      </c>
      <c r="D13" s="379">
        <v>1</v>
      </c>
      <c r="E13" s="379">
        <v>0</v>
      </c>
      <c r="F13" s="378">
        <v>851.31</v>
      </c>
      <c r="G13" s="377">
        <v>0</v>
      </c>
      <c r="H13" s="377">
        <v>660.96</v>
      </c>
      <c r="I13" s="377">
        <v>190.35</v>
      </c>
      <c r="J13" s="376">
        <v>0.22359657469077068</v>
      </c>
    </row>
    <row r="14" spans="1:10" ht="18" customHeight="1" x14ac:dyDescent="0.15">
      <c r="A14" s="379" t="s">
        <v>1678</v>
      </c>
      <c r="B14" s="379" t="s">
        <v>1677</v>
      </c>
      <c r="C14" s="379" t="s">
        <v>1197</v>
      </c>
      <c r="D14" s="379">
        <v>6</v>
      </c>
      <c r="E14" s="379">
        <v>0</v>
      </c>
      <c r="F14" s="378">
        <v>4099.38</v>
      </c>
      <c r="G14" s="377">
        <v>0</v>
      </c>
      <c r="H14" s="377">
        <v>3484.8</v>
      </c>
      <c r="I14" s="377">
        <v>614.58000000000004</v>
      </c>
      <c r="J14" s="376">
        <v>0.14992023183993677</v>
      </c>
    </row>
    <row r="15" spans="1:10" ht="18" customHeight="1" x14ac:dyDescent="0.15">
      <c r="A15" s="379" t="s">
        <v>1676</v>
      </c>
      <c r="B15" s="379" t="s">
        <v>1675</v>
      </c>
      <c r="C15" s="379" t="s">
        <v>1197</v>
      </c>
      <c r="D15" s="379">
        <v>22</v>
      </c>
      <c r="E15" s="379">
        <v>0</v>
      </c>
      <c r="F15" s="378">
        <v>13754.82</v>
      </c>
      <c r="G15" s="377">
        <v>0</v>
      </c>
      <c r="H15" s="377">
        <v>8841.58</v>
      </c>
      <c r="I15" s="377">
        <v>4913.24</v>
      </c>
      <c r="J15" s="376">
        <v>0.35720133015190314</v>
      </c>
    </row>
    <row r="16" spans="1:10" ht="18" customHeight="1" x14ac:dyDescent="0.15">
      <c r="A16" s="379" t="s">
        <v>1674</v>
      </c>
      <c r="B16" s="379" t="s">
        <v>1673</v>
      </c>
      <c r="C16" s="379" t="s">
        <v>1197</v>
      </c>
      <c r="D16" s="379">
        <v>7</v>
      </c>
      <c r="E16" s="379">
        <v>0</v>
      </c>
      <c r="F16" s="378">
        <v>3452.12</v>
      </c>
      <c r="G16" s="377">
        <v>0</v>
      </c>
      <c r="H16" s="377">
        <v>2245.39</v>
      </c>
      <c r="I16" s="377">
        <v>1206.73</v>
      </c>
      <c r="J16" s="376">
        <v>0.34956200827317707</v>
      </c>
    </row>
    <row r="17" spans="1:10" ht="18" customHeight="1" x14ac:dyDescent="0.15">
      <c r="A17" s="379" t="s">
        <v>1672</v>
      </c>
      <c r="B17" s="379" t="s">
        <v>1671</v>
      </c>
      <c r="C17" s="379" t="s">
        <v>1668</v>
      </c>
      <c r="D17" s="379">
        <v>4</v>
      </c>
      <c r="E17" s="379">
        <v>0</v>
      </c>
      <c r="F17" s="378">
        <v>2759.88</v>
      </c>
      <c r="G17" s="377">
        <v>0</v>
      </c>
      <c r="H17" s="377">
        <v>1038</v>
      </c>
      <c r="I17" s="377">
        <v>1721.88</v>
      </c>
      <c r="J17" s="376">
        <v>0.62389669116048518</v>
      </c>
    </row>
    <row r="18" spans="1:10" ht="18" customHeight="1" x14ac:dyDescent="0.15">
      <c r="A18" s="379" t="s">
        <v>1670</v>
      </c>
      <c r="B18" s="379" t="s">
        <v>1669</v>
      </c>
      <c r="C18" s="379" t="s">
        <v>1668</v>
      </c>
      <c r="D18" s="379">
        <v>2</v>
      </c>
      <c r="E18" s="379">
        <v>0</v>
      </c>
      <c r="F18" s="378">
        <v>1413.28</v>
      </c>
      <c r="G18" s="377">
        <v>0</v>
      </c>
      <c r="H18" s="377">
        <v>766.72</v>
      </c>
      <c r="I18" s="377">
        <v>646.55999999999995</v>
      </c>
      <c r="J18" s="376">
        <v>0.45748896184761689</v>
      </c>
    </row>
    <row r="19" spans="1:10" ht="18" customHeight="1" x14ac:dyDescent="0.15">
      <c r="A19" s="379" t="s">
        <v>1199</v>
      </c>
      <c r="B19" s="379" t="s">
        <v>1198</v>
      </c>
      <c r="C19" s="379" t="s">
        <v>1197</v>
      </c>
      <c r="D19" s="379">
        <v>43</v>
      </c>
      <c r="E19" s="379">
        <v>0</v>
      </c>
      <c r="F19" s="378">
        <v>21218.02</v>
      </c>
      <c r="G19" s="377">
        <v>0</v>
      </c>
      <c r="H19" s="377">
        <v>16413.96</v>
      </c>
      <c r="I19" s="377">
        <v>4804.0600000000004</v>
      </c>
      <c r="J19" s="376">
        <v>0.226414151744602</v>
      </c>
    </row>
    <row r="20" spans="1:10" ht="15" customHeight="1" x14ac:dyDescent="0.15">
      <c r="A20" s="379" t="s">
        <v>1164</v>
      </c>
      <c r="B20" s="379" t="s">
        <v>1163</v>
      </c>
      <c r="C20" s="379" t="s">
        <v>1048</v>
      </c>
      <c r="D20" s="379">
        <v>1</v>
      </c>
      <c r="E20" s="379">
        <v>0</v>
      </c>
      <c r="F20" s="378">
        <v>4771</v>
      </c>
      <c r="G20" s="377">
        <v>0</v>
      </c>
      <c r="H20" s="377">
        <v>3570</v>
      </c>
      <c r="I20" s="377">
        <v>1201</v>
      </c>
      <c r="J20" s="376">
        <v>0.25172919723328441</v>
      </c>
    </row>
    <row r="21" spans="1:10" ht="24" customHeight="1" x14ac:dyDescent="0.15">
      <c r="A21" s="379" t="s">
        <v>1162</v>
      </c>
      <c r="B21" s="379" t="s">
        <v>1161</v>
      </c>
      <c r="C21" s="379" t="s">
        <v>1048</v>
      </c>
      <c r="D21" s="379">
        <v>30</v>
      </c>
      <c r="E21" s="379">
        <v>0</v>
      </c>
      <c r="F21" s="378">
        <v>6480</v>
      </c>
      <c r="G21" s="377">
        <v>0</v>
      </c>
      <c r="H21" s="377">
        <v>3240</v>
      </c>
      <c r="I21" s="377">
        <v>3240</v>
      </c>
      <c r="J21" s="376">
        <v>0.5</v>
      </c>
    </row>
    <row r="22" spans="1:10" ht="15" customHeight="1" x14ac:dyDescent="0.15">
      <c r="A22" s="379" t="s">
        <v>1160</v>
      </c>
      <c r="B22" s="379" t="s">
        <v>1159</v>
      </c>
      <c r="C22" s="379" t="s">
        <v>1048</v>
      </c>
      <c r="D22" s="379">
        <v>5</v>
      </c>
      <c r="E22" s="379">
        <v>0</v>
      </c>
      <c r="F22" s="378">
        <v>19558.63</v>
      </c>
      <c r="G22" s="377">
        <v>0</v>
      </c>
      <c r="H22" s="377">
        <v>16887.38</v>
      </c>
      <c r="I22" s="377">
        <v>2671.25</v>
      </c>
      <c r="J22" s="376">
        <v>0.13657653935884057</v>
      </c>
    </row>
    <row r="23" spans="1:10" ht="18" customHeight="1" x14ac:dyDescent="0.15">
      <c r="A23" s="379" t="s">
        <v>1145</v>
      </c>
      <c r="B23" s="379" t="s">
        <v>1144</v>
      </c>
      <c r="C23" s="379" t="s">
        <v>1048</v>
      </c>
      <c r="D23" s="379">
        <v>432</v>
      </c>
      <c r="E23" s="379">
        <v>0</v>
      </c>
      <c r="F23" s="378">
        <v>6497.28</v>
      </c>
      <c r="G23" s="377">
        <v>0</v>
      </c>
      <c r="H23" s="377">
        <v>4298.3999999999996</v>
      </c>
      <c r="I23" s="377">
        <v>2198.88</v>
      </c>
      <c r="J23" s="376">
        <v>0.33843085106382981</v>
      </c>
    </row>
    <row r="24" spans="1:10" ht="18" customHeight="1" x14ac:dyDescent="0.15">
      <c r="A24" s="379" t="s">
        <v>1143</v>
      </c>
      <c r="B24" s="379" t="s">
        <v>1142</v>
      </c>
      <c r="C24" s="379" t="s">
        <v>1048</v>
      </c>
      <c r="D24" s="379">
        <v>500</v>
      </c>
      <c r="E24" s="379">
        <v>0</v>
      </c>
      <c r="F24" s="378">
        <v>11855</v>
      </c>
      <c r="G24" s="377">
        <v>0</v>
      </c>
      <c r="H24" s="377">
        <v>7755</v>
      </c>
      <c r="I24" s="377">
        <v>4100</v>
      </c>
      <c r="J24" s="376">
        <v>0.34584563475326868</v>
      </c>
    </row>
    <row r="25" spans="1:10" ht="18" customHeight="1" x14ac:dyDescent="0.15">
      <c r="A25" s="379" t="s">
        <v>1141</v>
      </c>
      <c r="B25" s="379" t="s">
        <v>1140</v>
      </c>
      <c r="C25" s="379" t="s">
        <v>1048</v>
      </c>
      <c r="D25" s="379">
        <v>774</v>
      </c>
      <c r="E25" s="379">
        <v>0</v>
      </c>
      <c r="F25" s="378">
        <v>29241.72</v>
      </c>
      <c r="G25" s="377">
        <v>0</v>
      </c>
      <c r="H25" s="377">
        <v>16408.8</v>
      </c>
      <c r="I25" s="377">
        <v>12832.92</v>
      </c>
      <c r="J25" s="376">
        <v>0.43885653785071466</v>
      </c>
    </row>
    <row r="26" spans="1:10" ht="18" customHeight="1" x14ac:dyDescent="0.15">
      <c r="A26" s="379" t="s">
        <v>1108</v>
      </c>
      <c r="B26" s="379" t="s">
        <v>1107</v>
      </c>
      <c r="C26" s="379" t="s">
        <v>1048</v>
      </c>
      <c r="D26" s="379">
        <v>24</v>
      </c>
      <c r="E26" s="379">
        <v>0</v>
      </c>
      <c r="F26" s="378">
        <v>16169.41</v>
      </c>
      <c r="G26" s="377">
        <v>0</v>
      </c>
      <c r="H26" s="377">
        <v>14273.04</v>
      </c>
      <c r="I26" s="377">
        <v>1896.37</v>
      </c>
      <c r="J26" s="376">
        <v>0.11728133555893505</v>
      </c>
    </row>
    <row r="27" spans="1:10" ht="18" customHeight="1" x14ac:dyDescent="0.15">
      <c r="A27" s="379" t="s">
        <v>1106</v>
      </c>
      <c r="B27" s="379" t="s">
        <v>231</v>
      </c>
      <c r="C27" s="379" t="s">
        <v>1048</v>
      </c>
      <c r="D27" s="379">
        <v>37</v>
      </c>
      <c r="E27" s="379">
        <v>0</v>
      </c>
      <c r="F27" s="378">
        <v>7770</v>
      </c>
      <c r="G27" s="377">
        <v>0</v>
      </c>
      <c r="H27" s="377">
        <v>7770</v>
      </c>
      <c r="I27" s="377">
        <v>0</v>
      </c>
      <c r="J27" s="376">
        <v>0</v>
      </c>
    </row>
    <row r="28" spans="1:10" ht="18" customHeight="1" x14ac:dyDescent="0.15">
      <c r="A28" s="379" t="s">
        <v>1105</v>
      </c>
      <c r="B28" s="379" t="s">
        <v>1104</v>
      </c>
      <c r="C28" s="379" t="s">
        <v>1048</v>
      </c>
      <c r="D28" s="379">
        <v>1</v>
      </c>
      <c r="E28" s="379">
        <v>0</v>
      </c>
      <c r="F28" s="378">
        <v>1287</v>
      </c>
      <c r="G28" s="377">
        <v>0</v>
      </c>
      <c r="H28" s="377">
        <v>971.16</v>
      </c>
      <c r="I28" s="377">
        <v>315.83999999999997</v>
      </c>
      <c r="J28" s="376">
        <v>0.24540792540792541</v>
      </c>
    </row>
    <row r="29" spans="1:10" ht="18" customHeight="1" x14ac:dyDescent="0.15">
      <c r="A29" s="379" t="s">
        <v>1103</v>
      </c>
      <c r="B29" s="379" t="s">
        <v>1102</v>
      </c>
      <c r="C29" s="379" t="s">
        <v>1048</v>
      </c>
      <c r="D29" s="379">
        <v>1</v>
      </c>
      <c r="E29" s="379">
        <v>0</v>
      </c>
      <c r="F29" s="378">
        <v>1304</v>
      </c>
      <c r="G29" s="377">
        <v>0</v>
      </c>
      <c r="H29" s="377">
        <v>778.08</v>
      </c>
      <c r="I29" s="377">
        <v>525.91999999999996</v>
      </c>
      <c r="J29" s="376">
        <v>0.4033128834355828</v>
      </c>
    </row>
    <row r="30" spans="1:10" ht="18" customHeight="1" x14ac:dyDescent="0.15">
      <c r="A30" s="379" t="s">
        <v>1101</v>
      </c>
      <c r="B30" s="379" t="s">
        <v>1100</v>
      </c>
      <c r="C30" s="379" t="s">
        <v>1048</v>
      </c>
      <c r="D30" s="379">
        <v>3</v>
      </c>
      <c r="E30" s="379">
        <v>0</v>
      </c>
      <c r="F30" s="378">
        <v>4391.45</v>
      </c>
      <c r="G30" s="377">
        <v>0</v>
      </c>
      <c r="H30" s="377">
        <v>2961.03</v>
      </c>
      <c r="I30" s="377">
        <v>1430.42</v>
      </c>
      <c r="J30" s="376">
        <v>0.32572840405788522</v>
      </c>
    </row>
    <row r="31" spans="1:10" ht="18" customHeight="1" x14ac:dyDescent="0.15">
      <c r="A31" s="379" t="s">
        <v>1099</v>
      </c>
      <c r="B31" s="379" t="s">
        <v>1098</v>
      </c>
      <c r="C31" s="379" t="s">
        <v>1048</v>
      </c>
      <c r="D31" s="379">
        <v>1</v>
      </c>
      <c r="E31" s="379">
        <v>0</v>
      </c>
      <c r="F31" s="378">
        <v>1737</v>
      </c>
      <c r="G31" s="377">
        <v>0</v>
      </c>
      <c r="H31" s="377">
        <v>1034.48</v>
      </c>
      <c r="I31" s="377">
        <v>702.52</v>
      </c>
      <c r="J31" s="376">
        <v>0.40444444444444444</v>
      </c>
    </row>
    <row r="32" spans="1:10" ht="18" customHeight="1" x14ac:dyDescent="0.15">
      <c r="A32" s="379" t="s">
        <v>1097</v>
      </c>
      <c r="B32" s="379" t="s">
        <v>1096</v>
      </c>
      <c r="C32" s="379" t="s">
        <v>1048</v>
      </c>
      <c r="D32" s="379">
        <v>8</v>
      </c>
      <c r="E32" s="379">
        <v>0</v>
      </c>
      <c r="F32" s="378">
        <v>13896</v>
      </c>
      <c r="G32" s="377">
        <v>0</v>
      </c>
      <c r="H32" s="377">
        <v>9549.1200000000008</v>
      </c>
      <c r="I32" s="377">
        <v>4346.88</v>
      </c>
      <c r="J32" s="376">
        <v>0.31281519861830742</v>
      </c>
    </row>
    <row r="33" spans="1:10" ht="18" customHeight="1" x14ac:dyDescent="0.15">
      <c r="A33" s="379" t="s">
        <v>1095</v>
      </c>
      <c r="B33" s="379" t="s">
        <v>1094</v>
      </c>
      <c r="C33" s="379" t="s">
        <v>1048</v>
      </c>
      <c r="D33" s="379">
        <v>2</v>
      </c>
      <c r="E33" s="379">
        <v>0</v>
      </c>
      <c r="F33" s="378">
        <v>3049.92</v>
      </c>
      <c r="G33" s="377">
        <v>0</v>
      </c>
      <c r="H33" s="377">
        <v>2068.96</v>
      </c>
      <c r="I33" s="377">
        <v>980.96</v>
      </c>
      <c r="J33" s="376">
        <v>0.32163466582730038</v>
      </c>
    </row>
    <row r="34" spans="1:10" ht="18" customHeight="1" x14ac:dyDescent="0.15">
      <c r="A34" s="379" t="s">
        <v>1093</v>
      </c>
      <c r="B34" s="379" t="s">
        <v>1092</v>
      </c>
      <c r="C34" s="379" t="s">
        <v>1048</v>
      </c>
      <c r="D34" s="379">
        <v>4</v>
      </c>
      <c r="E34" s="379">
        <v>0</v>
      </c>
      <c r="F34" s="378">
        <v>6279.54</v>
      </c>
      <c r="G34" s="377">
        <v>0</v>
      </c>
      <c r="H34" s="377">
        <v>4742.12</v>
      </c>
      <c r="I34" s="377">
        <v>1537.42</v>
      </c>
      <c r="J34" s="376">
        <v>0.24483003532105854</v>
      </c>
    </row>
    <row r="35" spans="1:10" ht="18" customHeight="1" x14ac:dyDescent="0.15">
      <c r="A35" s="379" t="s">
        <v>1091</v>
      </c>
      <c r="B35" s="379" t="s">
        <v>1090</v>
      </c>
      <c r="C35" s="379" t="s">
        <v>1048</v>
      </c>
      <c r="D35" s="379">
        <v>1</v>
      </c>
      <c r="E35" s="379">
        <v>0</v>
      </c>
      <c r="F35" s="378">
        <v>3076.5</v>
      </c>
      <c r="G35" s="377">
        <v>0</v>
      </c>
      <c r="H35" s="377">
        <v>2107.88</v>
      </c>
      <c r="I35" s="377">
        <v>968.62</v>
      </c>
      <c r="J35" s="376">
        <v>0.31484479115878433</v>
      </c>
    </row>
    <row r="36" spans="1:10" ht="18" customHeight="1" x14ac:dyDescent="0.15">
      <c r="A36" s="379" t="s">
        <v>1089</v>
      </c>
      <c r="B36" s="379" t="s">
        <v>1088</v>
      </c>
      <c r="C36" s="379" t="s">
        <v>1048</v>
      </c>
      <c r="D36" s="379">
        <v>2</v>
      </c>
      <c r="E36" s="379">
        <v>0</v>
      </c>
      <c r="F36" s="378">
        <v>2576</v>
      </c>
      <c r="G36" s="377">
        <v>0</v>
      </c>
      <c r="H36" s="377">
        <v>1650.06</v>
      </c>
      <c r="I36" s="377">
        <v>925.94</v>
      </c>
      <c r="J36" s="376">
        <v>0.35944875776397517</v>
      </c>
    </row>
    <row r="37" spans="1:10" ht="18" customHeight="1" x14ac:dyDescent="0.15">
      <c r="A37" s="379" t="s">
        <v>1087</v>
      </c>
      <c r="B37" s="379" t="s">
        <v>1086</v>
      </c>
      <c r="C37" s="379" t="s">
        <v>1048</v>
      </c>
      <c r="D37" s="379">
        <v>1</v>
      </c>
      <c r="E37" s="379">
        <v>0</v>
      </c>
      <c r="F37" s="378">
        <v>1207.5</v>
      </c>
      <c r="G37" s="377">
        <v>0</v>
      </c>
      <c r="H37" s="377">
        <v>858.16</v>
      </c>
      <c r="I37" s="377">
        <v>349.34</v>
      </c>
      <c r="J37" s="376">
        <v>0.28930848861283642</v>
      </c>
    </row>
    <row r="38" spans="1:10" ht="18" customHeight="1" x14ac:dyDescent="0.15">
      <c r="A38" s="379" t="s">
        <v>1085</v>
      </c>
      <c r="B38" s="379" t="s">
        <v>1084</v>
      </c>
      <c r="C38" s="379" t="s">
        <v>1048</v>
      </c>
      <c r="D38" s="379">
        <v>2</v>
      </c>
      <c r="E38" s="379">
        <v>0</v>
      </c>
      <c r="F38" s="378">
        <v>2358</v>
      </c>
      <c r="G38" s="377">
        <v>0</v>
      </c>
      <c r="H38" s="377">
        <v>1547.28</v>
      </c>
      <c r="I38" s="377">
        <v>810.72</v>
      </c>
      <c r="J38" s="376">
        <v>0.34381679389312975</v>
      </c>
    </row>
    <row r="39" spans="1:10" ht="18" customHeight="1" x14ac:dyDescent="0.15">
      <c r="A39" s="379" t="s">
        <v>1083</v>
      </c>
      <c r="B39" s="379" t="s">
        <v>1082</v>
      </c>
      <c r="C39" s="379" t="s">
        <v>1048</v>
      </c>
      <c r="D39" s="379">
        <v>4</v>
      </c>
      <c r="E39" s="379">
        <v>0</v>
      </c>
      <c r="F39" s="378">
        <v>5834.35</v>
      </c>
      <c r="G39" s="377">
        <v>0</v>
      </c>
      <c r="H39" s="377">
        <v>4079.52</v>
      </c>
      <c r="I39" s="377">
        <v>1754.83</v>
      </c>
      <c r="J39" s="376">
        <v>0.30077557911335451</v>
      </c>
    </row>
    <row r="40" spans="1:10" ht="18" customHeight="1" x14ac:dyDescent="0.15">
      <c r="A40" s="379" t="s">
        <v>1081</v>
      </c>
      <c r="B40" s="379" t="s">
        <v>1080</v>
      </c>
      <c r="C40" s="379" t="s">
        <v>1048</v>
      </c>
      <c r="D40" s="379">
        <v>2</v>
      </c>
      <c r="E40" s="379">
        <v>0</v>
      </c>
      <c r="F40" s="378">
        <v>5411.52</v>
      </c>
      <c r="G40" s="377">
        <v>0</v>
      </c>
      <c r="H40" s="377">
        <v>3664.26</v>
      </c>
      <c r="I40" s="377">
        <v>1747.26</v>
      </c>
      <c r="J40" s="376">
        <v>0.32287786056412987</v>
      </c>
    </row>
    <row r="41" spans="1:10" ht="18" customHeight="1" x14ac:dyDescent="0.15">
      <c r="A41" s="379" t="s">
        <v>1079</v>
      </c>
      <c r="B41" s="379" t="s">
        <v>1078</v>
      </c>
      <c r="C41" s="379" t="s">
        <v>1048</v>
      </c>
      <c r="D41" s="379">
        <v>2</v>
      </c>
      <c r="E41" s="379">
        <v>0</v>
      </c>
      <c r="F41" s="378">
        <v>1540</v>
      </c>
      <c r="G41" s="377">
        <v>0</v>
      </c>
      <c r="H41" s="377">
        <v>1540</v>
      </c>
      <c r="I41" s="377">
        <v>0</v>
      </c>
      <c r="J41" s="376">
        <v>0</v>
      </c>
    </row>
    <row r="42" spans="1:10" ht="18" customHeight="1" x14ac:dyDescent="0.15">
      <c r="A42" s="379" t="s">
        <v>1077</v>
      </c>
      <c r="B42" s="379" t="s">
        <v>234</v>
      </c>
      <c r="C42" s="379" t="s">
        <v>1048</v>
      </c>
      <c r="D42" s="379">
        <v>15</v>
      </c>
      <c r="E42" s="379">
        <v>0</v>
      </c>
      <c r="F42" s="378">
        <v>8250</v>
      </c>
      <c r="G42" s="377">
        <v>0</v>
      </c>
      <c r="H42" s="377">
        <v>8250</v>
      </c>
      <c r="I42" s="377">
        <v>0</v>
      </c>
      <c r="J42" s="376">
        <v>0</v>
      </c>
    </row>
    <row r="43" spans="1:10" ht="18" customHeight="1" x14ac:dyDescent="0.15">
      <c r="A43" s="379" t="s">
        <v>1076</v>
      </c>
      <c r="B43" s="379" t="s">
        <v>1075</v>
      </c>
      <c r="C43" s="379" t="s">
        <v>1048</v>
      </c>
      <c r="D43" s="379">
        <v>1</v>
      </c>
      <c r="E43" s="379">
        <v>0</v>
      </c>
      <c r="F43" s="378">
        <v>880</v>
      </c>
      <c r="G43" s="377">
        <v>0</v>
      </c>
      <c r="H43" s="377">
        <v>880</v>
      </c>
      <c r="I43" s="377">
        <v>0</v>
      </c>
      <c r="J43" s="376">
        <v>0</v>
      </c>
    </row>
    <row r="44" spans="1:10" ht="18" customHeight="1" x14ac:dyDescent="0.15">
      <c r="A44" s="379" t="s">
        <v>1074</v>
      </c>
      <c r="B44" s="379" t="s">
        <v>1073</v>
      </c>
      <c r="C44" s="379" t="s">
        <v>1048</v>
      </c>
      <c r="D44" s="379">
        <v>1</v>
      </c>
      <c r="E44" s="379">
        <v>0</v>
      </c>
      <c r="F44" s="378">
        <v>275</v>
      </c>
      <c r="G44" s="377">
        <v>0</v>
      </c>
      <c r="H44" s="377">
        <v>275</v>
      </c>
      <c r="I44" s="377">
        <v>0</v>
      </c>
      <c r="J44" s="376">
        <v>0</v>
      </c>
    </row>
    <row r="45" spans="1:10" ht="18" customHeight="1" x14ac:dyDescent="0.15">
      <c r="A45" s="379" t="s">
        <v>1069</v>
      </c>
      <c r="B45" s="379" t="s">
        <v>1068</v>
      </c>
      <c r="C45" s="379" t="s">
        <v>1048</v>
      </c>
      <c r="D45" s="379">
        <v>1</v>
      </c>
      <c r="E45" s="379">
        <v>0</v>
      </c>
      <c r="F45" s="378">
        <v>0.01</v>
      </c>
      <c r="G45" s="377">
        <v>0</v>
      </c>
      <c r="H45" s="377">
        <v>247.3</v>
      </c>
      <c r="I45" s="377">
        <v>-247.29</v>
      </c>
      <c r="J45" s="376">
        <v>-24729</v>
      </c>
    </row>
    <row r="46" spans="1:10" ht="18" customHeight="1" x14ac:dyDescent="0.15">
      <c r="A46" s="379" t="s">
        <v>1055</v>
      </c>
      <c r="B46" s="379" t="s">
        <v>1054</v>
      </c>
      <c r="C46" s="379" t="s">
        <v>1048</v>
      </c>
      <c r="D46" s="379">
        <v>15</v>
      </c>
      <c r="E46" s="379">
        <v>0</v>
      </c>
      <c r="F46" s="378">
        <v>4413.1000000000004</v>
      </c>
      <c r="G46" s="377">
        <v>0</v>
      </c>
      <c r="H46" s="377">
        <v>4276.3500000000004</v>
      </c>
      <c r="I46" s="377">
        <v>136.75</v>
      </c>
      <c r="J46" s="376">
        <v>3.0987287847544811E-2</v>
      </c>
    </row>
    <row r="47" spans="1:10" ht="18" customHeight="1" x14ac:dyDescent="0.15">
      <c r="A47" s="379" t="s">
        <v>1050</v>
      </c>
      <c r="B47" s="379" t="s">
        <v>1049</v>
      </c>
      <c r="C47" s="379" t="s">
        <v>1048</v>
      </c>
      <c r="D47" s="383">
        <v>1</v>
      </c>
      <c r="E47" s="383">
        <v>0</v>
      </c>
      <c r="F47" s="384">
        <v>687.8</v>
      </c>
      <c r="G47" s="385">
        <v>0</v>
      </c>
      <c r="H47" s="385">
        <v>641.38</v>
      </c>
      <c r="I47" s="385">
        <v>46.42</v>
      </c>
      <c r="J47" s="386">
        <v>6.749054957836581E-2</v>
      </c>
    </row>
    <row r="48" spans="1:10" ht="18" customHeight="1" x14ac:dyDescent="0.15">
      <c r="A48" s="379"/>
      <c r="B48" s="379"/>
      <c r="C48" s="379"/>
      <c r="D48" s="379">
        <f>SUM(D9:D47)</f>
        <v>1983</v>
      </c>
      <c r="E48" s="379">
        <f t="shared" ref="E48:I48" si="0">SUM(E9:E47)</f>
        <v>0</v>
      </c>
      <c r="F48" s="393">
        <f t="shared" si="0"/>
        <v>237757.60000000003</v>
      </c>
      <c r="G48" s="393">
        <f t="shared" si="0"/>
        <v>0</v>
      </c>
      <c r="H48" s="393">
        <f t="shared" si="0"/>
        <v>170100.97999999998</v>
      </c>
      <c r="I48" s="393">
        <f t="shared" si="0"/>
        <v>67656.619999999981</v>
      </c>
      <c r="J48" s="376"/>
    </row>
    <row r="49" spans="1:10" ht="18" customHeight="1" x14ac:dyDescent="0.15">
      <c r="A49" s="379"/>
      <c r="B49" s="379"/>
      <c r="C49" s="379"/>
      <c r="D49" s="379"/>
      <c r="E49" s="379"/>
      <c r="F49" s="378"/>
      <c r="G49" s="377"/>
      <c r="H49" s="377"/>
      <c r="I49" s="377"/>
      <c r="J49" s="376"/>
    </row>
    <row r="50" spans="1:10" ht="18" customHeight="1" x14ac:dyDescent="0.15">
      <c r="A50" s="379"/>
      <c r="B50" s="379"/>
      <c r="C50" s="379"/>
      <c r="D50" s="379"/>
      <c r="E50" s="379"/>
      <c r="F50" s="378"/>
      <c r="G50" s="377"/>
      <c r="H50" s="377"/>
      <c r="I50" s="377"/>
      <c r="J50" s="376"/>
    </row>
    <row r="51" spans="1:10" ht="18" customHeight="1" x14ac:dyDescent="0.15">
      <c r="A51" s="379"/>
      <c r="B51" s="379"/>
      <c r="C51" s="379"/>
      <c r="D51" s="379"/>
      <c r="E51" s="379"/>
      <c r="F51" s="378"/>
      <c r="G51" s="377"/>
      <c r="H51" s="377"/>
      <c r="I51" s="377"/>
      <c r="J51" s="376"/>
    </row>
    <row r="52" spans="1:10" ht="18" customHeight="1" x14ac:dyDescent="0.15">
      <c r="A52" s="379"/>
      <c r="B52" s="379"/>
      <c r="C52" s="379"/>
      <c r="D52" s="379"/>
      <c r="E52" s="379"/>
      <c r="F52" s="378"/>
      <c r="G52" s="377"/>
      <c r="H52" s="377"/>
      <c r="I52" s="377"/>
      <c r="J52" s="376"/>
    </row>
    <row r="53" spans="1:10" ht="15" customHeight="1" x14ac:dyDescent="0.15">
      <c r="A53" s="379" t="s">
        <v>1667</v>
      </c>
      <c r="B53" s="379" t="s">
        <v>1666</v>
      </c>
      <c r="C53" s="379" t="s">
        <v>1048</v>
      </c>
      <c r="D53" s="379">
        <v>1</v>
      </c>
      <c r="E53" s="379">
        <v>0</v>
      </c>
      <c r="F53" s="378">
        <v>641.17999999999995</v>
      </c>
      <c r="G53" s="377">
        <v>0</v>
      </c>
      <c r="H53" s="377">
        <v>559.58000000000004</v>
      </c>
      <c r="I53" s="377">
        <v>81.599999999999994</v>
      </c>
      <c r="J53" s="376">
        <v>0.12726535450263576</v>
      </c>
    </row>
    <row r="54" spans="1:10" ht="15" customHeight="1" x14ac:dyDescent="0.15">
      <c r="A54" s="379" t="s">
        <v>1665</v>
      </c>
      <c r="B54" s="379" t="s">
        <v>1664</v>
      </c>
      <c r="C54" s="379" t="s">
        <v>1048</v>
      </c>
      <c r="D54" s="379">
        <v>1</v>
      </c>
      <c r="E54" s="379">
        <v>0</v>
      </c>
      <c r="F54" s="378">
        <v>839.76</v>
      </c>
      <c r="G54" s="377">
        <v>0</v>
      </c>
      <c r="H54" s="377">
        <v>732.88</v>
      </c>
      <c r="I54" s="377">
        <v>106.88</v>
      </c>
      <c r="J54" s="376">
        <v>0.12727445936934362</v>
      </c>
    </row>
    <row r="55" spans="1:10" ht="13" x14ac:dyDescent="0.15">
      <c r="A55" s="379" t="s">
        <v>1663</v>
      </c>
      <c r="B55" s="379" t="s">
        <v>1662</v>
      </c>
      <c r="C55" s="379" t="s">
        <v>1048</v>
      </c>
      <c r="D55" s="379">
        <v>4</v>
      </c>
      <c r="E55" s="379">
        <v>0</v>
      </c>
      <c r="F55" s="378">
        <v>2509.2199999999998</v>
      </c>
      <c r="G55" s="377">
        <v>0</v>
      </c>
      <c r="H55" s="377">
        <v>2076.6</v>
      </c>
      <c r="I55" s="377">
        <v>432.62</v>
      </c>
      <c r="J55" s="376">
        <v>0.17241214401288049</v>
      </c>
    </row>
    <row r="56" spans="1:10" ht="13" x14ac:dyDescent="0.15">
      <c r="A56" s="379" t="s">
        <v>1661</v>
      </c>
      <c r="B56" s="379" t="s">
        <v>1660</v>
      </c>
      <c r="C56" s="379" t="s">
        <v>1048</v>
      </c>
      <c r="D56" s="379">
        <v>1</v>
      </c>
      <c r="E56" s="379">
        <v>0</v>
      </c>
      <c r="F56" s="378">
        <v>755.15</v>
      </c>
      <c r="G56" s="377">
        <v>0</v>
      </c>
      <c r="H56" s="377">
        <v>614.37</v>
      </c>
      <c r="I56" s="377">
        <v>140.78</v>
      </c>
      <c r="J56" s="376">
        <v>0.18642653777395218</v>
      </c>
    </row>
    <row r="57" spans="1:10" ht="15" customHeight="1" x14ac:dyDescent="0.15">
      <c r="A57" s="379" t="s">
        <v>1659</v>
      </c>
      <c r="B57" s="379" t="s">
        <v>1658</v>
      </c>
      <c r="C57" s="379" t="s">
        <v>1048</v>
      </c>
      <c r="D57" s="379">
        <v>1</v>
      </c>
      <c r="E57" s="379">
        <v>0</v>
      </c>
      <c r="F57" s="378">
        <v>1360.45</v>
      </c>
      <c r="G57" s="377">
        <v>0</v>
      </c>
      <c r="H57" s="377">
        <v>831</v>
      </c>
      <c r="I57" s="377">
        <v>529.45000000000005</v>
      </c>
      <c r="J57" s="376">
        <v>0.38917270020948952</v>
      </c>
    </row>
    <row r="58" spans="1:10" ht="15" customHeight="1" x14ac:dyDescent="0.15">
      <c r="A58" s="379" t="s">
        <v>1657</v>
      </c>
      <c r="B58" s="379" t="s">
        <v>1656</v>
      </c>
      <c r="C58" s="379" t="s">
        <v>1048</v>
      </c>
      <c r="D58" s="379">
        <v>7</v>
      </c>
      <c r="E58" s="379">
        <v>0</v>
      </c>
      <c r="F58" s="378">
        <v>4332.3599999999997</v>
      </c>
      <c r="G58" s="377">
        <v>0</v>
      </c>
      <c r="H58" s="377">
        <v>3155.3</v>
      </c>
      <c r="I58" s="377">
        <v>1177.06</v>
      </c>
      <c r="J58" s="376">
        <v>0.27169025658070889</v>
      </c>
    </row>
    <row r="59" spans="1:10" ht="15" customHeight="1" x14ac:dyDescent="0.15">
      <c r="A59" s="379" t="s">
        <v>1655</v>
      </c>
      <c r="B59" s="379" t="s">
        <v>1654</v>
      </c>
      <c r="C59" s="379" t="s">
        <v>1048</v>
      </c>
      <c r="D59" s="379">
        <v>2</v>
      </c>
      <c r="E59" s="379">
        <v>0</v>
      </c>
      <c r="F59" s="378">
        <v>1687.42</v>
      </c>
      <c r="G59" s="377">
        <v>0</v>
      </c>
      <c r="H59" s="377">
        <v>1154.46</v>
      </c>
      <c r="I59" s="377">
        <v>532.96</v>
      </c>
      <c r="J59" s="376">
        <v>0.31584312145168364</v>
      </c>
    </row>
    <row r="60" spans="1:10" ht="15" customHeight="1" x14ac:dyDescent="0.15">
      <c r="A60" s="379" t="s">
        <v>1653</v>
      </c>
      <c r="B60" s="379" t="s">
        <v>1652</v>
      </c>
      <c r="C60" s="379" t="s">
        <v>1048</v>
      </c>
      <c r="D60" s="379">
        <v>1</v>
      </c>
      <c r="E60" s="379">
        <v>0</v>
      </c>
      <c r="F60" s="378">
        <v>759.34</v>
      </c>
      <c r="G60" s="377">
        <v>0</v>
      </c>
      <c r="H60" s="377">
        <v>561.04999999999995</v>
      </c>
      <c r="I60" s="377">
        <v>198.29</v>
      </c>
      <c r="J60" s="376">
        <v>0.26113466958147863</v>
      </c>
    </row>
    <row r="61" spans="1:10" ht="15" customHeight="1" x14ac:dyDescent="0.15">
      <c r="A61" s="379" t="s">
        <v>1651</v>
      </c>
      <c r="B61" s="379" t="s">
        <v>1650</v>
      </c>
      <c r="C61" s="379" t="s">
        <v>1048</v>
      </c>
      <c r="D61" s="379">
        <v>3</v>
      </c>
      <c r="E61" s="379">
        <v>0</v>
      </c>
      <c r="F61" s="378">
        <v>1918.38</v>
      </c>
      <c r="G61" s="377">
        <v>0</v>
      </c>
      <c r="H61" s="377">
        <v>1352.88</v>
      </c>
      <c r="I61" s="377">
        <v>565.5</v>
      </c>
      <c r="J61" s="376">
        <v>0.2947799706001939</v>
      </c>
    </row>
    <row r="62" spans="1:10" ht="15" customHeight="1" x14ac:dyDescent="0.15">
      <c r="A62" s="379" t="s">
        <v>1649</v>
      </c>
      <c r="B62" s="379" t="s">
        <v>1648</v>
      </c>
      <c r="C62" s="379" t="s">
        <v>1048</v>
      </c>
      <c r="D62" s="379">
        <v>4</v>
      </c>
      <c r="E62" s="379">
        <v>0</v>
      </c>
      <c r="F62" s="378">
        <v>4218.82</v>
      </c>
      <c r="G62" s="377">
        <v>0</v>
      </c>
      <c r="H62" s="377">
        <v>3638.88</v>
      </c>
      <c r="I62" s="377">
        <v>579.94000000000005</v>
      </c>
      <c r="J62" s="376">
        <v>0.13746497835887761</v>
      </c>
    </row>
    <row r="63" spans="1:10" ht="15" customHeight="1" x14ac:dyDescent="0.15">
      <c r="A63" s="379" t="s">
        <v>1647</v>
      </c>
      <c r="B63" s="379" t="s">
        <v>1646</v>
      </c>
      <c r="C63" s="379" t="s">
        <v>1048</v>
      </c>
      <c r="D63" s="379">
        <v>1</v>
      </c>
      <c r="E63" s="379">
        <v>0</v>
      </c>
      <c r="F63" s="378">
        <v>1255.32</v>
      </c>
      <c r="G63" s="377">
        <v>0</v>
      </c>
      <c r="H63" s="377">
        <v>1021.28</v>
      </c>
      <c r="I63" s="377">
        <v>234.04</v>
      </c>
      <c r="J63" s="376">
        <v>0.18643851766880157</v>
      </c>
    </row>
    <row r="64" spans="1:10" ht="15" customHeight="1" x14ac:dyDescent="0.15">
      <c r="A64" s="379" t="s">
        <v>1645</v>
      </c>
      <c r="B64" s="379" t="s">
        <v>1644</v>
      </c>
      <c r="C64" s="379" t="s">
        <v>1048</v>
      </c>
      <c r="D64" s="379">
        <v>3</v>
      </c>
      <c r="E64" s="379">
        <v>0</v>
      </c>
      <c r="F64" s="378">
        <v>2418.0700000000002</v>
      </c>
      <c r="G64" s="377">
        <v>0</v>
      </c>
      <c r="H64" s="377">
        <v>1907.94</v>
      </c>
      <c r="I64" s="377">
        <v>510.13</v>
      </c>
      <c r="J64" s="376">
        <v>0.21096577022170573</v>
      </c>
    </row>
    <row r="65" spans="1:10" ht="13" x14ac:dyDescent="0.15">
      <c r="A65" s="379" t="s">
        <v>1643</v>
      </c>
      <c r="B65" s="379" t="s">
        <v>1642</v>
      </c>
      <c r="C65" s="379" t="s">
        <v>1048</v>
      </c>
      <c r="D65" s="379">
        <v>1</v>
      </c>
      <c r="E65" s="379">
        <v>0</v>
      </c>
      <c r="F65" s="378">
        <v>758.92</v>
      </c>
      <c r="G65" s="377">
        <v>0</v>
      </c>
      <c r="H65" s="377">
        <v>578.23</v>
      </c>
      <c r="I65" s="377">
        <v>180.69</v>
      </c>
      <c r="J65" s="376">
        <v>0.23808833605650134</v>
      </c>
    </row>
    <row r="66" spans="1:10" ht="13" x14ac:dyDescent="0.15">
      <c r="A66" s="379" t="s">
        <v>1641</v>
      </c>
      <c r="B66" s="379" t="s">
        <v>1640</v>
      </c>
      <c r="C66" s="379" t="s">
        <v>1048</v>
      </c>
      <c r="D66" s="379">
        <v>3</v>
      </c>
      <c r="E66" s="379">
        <v>0</v>
      </c>
      <c r="F66" s="378">
        <v>2026.32</v>
      </c>
      <c r="G66" s="377">
        <v>0</v>
      </c>
      <c r="H66" s="377">
        <v>1674.09</v>
      </c>
      <c r="I66" s="377">
        <v>352.23</v>
      </c>
      <c r="J66" s="376">
        <v>0.17382743100793557</v>
      </c>
    </row>
    <row r="67" spans="1:10" ht="13" x14ac:dyDescent="0.15">
      <c r="A67" s="379" t="s">
        <v>1639</v>
      </c>
      <c r="B67" s="379" t="s">
        <v>1638</v>
      </c>
      <c r="C67" s="379" t="s">
        <v>1048</v>
      </c>
      <c r="D67" s="379">
        <v>3</v>
      </c>
      <c r="E67" s="379">
        <v>0</v>
      </c>
      <c r="F67" s="378">
        <v>2320.38</v>
      </c>
      <c r="G67" s="377">
        <v>0</v>
      </c>
      <c r="H67" s="377">
        <v>1887.78</v>
      </c>
      <c r="I67" s="377">
        <v>432.6</v>
      </c>
      <c r="J67" s="376">
        <v>0.18643498047733562</v>
      </c>
    </row>
    <row r="68" spans="1:10" ht="13" x14ac:dyDescent="0.15">
      <c r="A68" s="379" t="s">
        <v>1637</v>
      </c>
      <c r="B68" s="379" t="s">
        <v>1636</v>
      </c>
      <c r="C68" s="379" t="s">
        <v>1048</v>
      </c>
      <c r="D68" s="379">
        <v>2</v>
      </c>
      <c r="E68" s="379">
        <v>0</v>
      </c>
      <c r="F68" s="378">
        <v>604.5</v>
      </c>
      <c r="G68" s="377">
        <v>0</v>
      </c>
      <c r="H68" s="377">
        <v>477.62</v>
      </c>
      <c r="I68" s="377">
        <v>126.88</v>
      </c>
      <c r="J68" s="376">
        <v>0.20989247311827958</v>
      </c>
    </row>
    <row r="69" spans="1:10" ht="13" x14ac:dyDescent="0.15">
      <c r="A69" s="379" t="s">
        <v>1635</v>
      </c>
      <c r="B69" s="379" t="s">
        <v>1634</v>
      </c>
      <c r="C69" s="379" t="s">
        <v>1048</v>
      </c>
      <c r="D69" s="379">
        <v>2</v>
      </c>
      <c r="E69" s="379">
        <v>0</v>
      </c>
      <c r="F69" s="378">
        <v>690.13</v>
      </c>
      <c r="G69" s="377">
        <v>0</v>
      </c>
      <c r="H69" s="377">
        <v>515.78</v>
      </c>
      <c r="I69" s="377">
        <v>174.35</v>
      </c>
      <c r="J69" s="376">
        <v>0.25263356179270574</v>
      </c>
    </row>
    <row r="70" spans="1:10" ht="13" x14ac:dyDescent="0.15">
      <c r="A70" s="379" t="s">
        <v>1633</v>
      </c>
      <c r="B70" s="379" t="s">
        <v>1632</v>
      </c>
      <c r="C70" s="379" t="s">
        <v>1048</v>
      </c>
      <c r="D70" s="379">
        <v>1</v>
      </c>
      <c r="E70" s="379">
        <v>0</v>
      </c>
      <c r="F70" s="378">
        <v>792.3</v>
      </c>
      <c r="G70" s="377">
        <v>0</v>
      </c>
      <c r="H70" s="377">
        <v>691.46</v>
      </c>
      <c r="I70" s="377">
        <v>100.84</v>
      </c>
      <c r="J70" s="376">
        <v>0.12727502208759309</v>
      </c>
    </row>
    <row r="71" spans="1:10" ht="15" customHeight="1" x14ac:dyDescent="0.15">
      <c r="A71" s="379" t="s">
        <v>1631</v>
      </c>
      <c r="B71" s="379" t="s">
        <v>1630</v>
      </c>
      <c r="C71" s="379" t="s">
        <v>1048</v>
      </c>
      <c r="D71" s="379">
        <v>1</v>
      </c>
      <c r="E71" s="379">
        <v>0</v>
      </c>
      <c r="F71" s="378">
        <v>398.65</v>
      </c>
      <c r="G71" s="377">
        <v>0</v>
      </c>
      <c r="H71" s="377">
        <v>347.91</v>
      </c>
      <c r="I71" s="377">
        <v>50.74</v>
      </c>
      <c r="J71" s="376">
        <v>0.12727956854383546</v>
      </c>
    </row>
    <row r="72" spans="1:10" ht="15" customHeight="1" x14ac:dyDescent="0.15">
      <c r="A72" s="379" t="s">
        <v>1629</v>
      </c>
      <c r="B72" s="379" t="s">
        <v>1628</v>
      </c>
      <c r="C72" s="379" t="s">
        <v>1048</v>
      </c>
      <c r="D72" s="379">
        <v>5</v>
      </c>
      <c r="E72" s="379">
        <v>0</v>
      </c>
      <c r="F72" s="378">
        <v>700.2</v>
      </c>
      <c r="G72" s="377">
        <v>0</v>
      </c>
      <c r="H72" s="377">
        <v>505.4</v>
      </c>
      <c r="I72" s="377">
        <v>194.8</v>
      </c>
      <c r="J72" s="376">
        <v>0.27820622679234502</v>
      </c>
    </row>
    <row r="73" spans="1:10" ht="15" customHeight="1" x14ac:dyDescent="0.15">
      <c r="A73" s="379" t="s">
        <v>1627</v>
      </c>
      <c r="B73" s="379" t="s">
        <v>1626</v>
      </c>
      <c r="C73" s="379" t="s">
        <v>1048</v>
      </c>
      <c r="D73" s="379">
        <v>2</v>
      </c>
      <c r="E73" s="379">
        <v>0</v>
      </c>
      <c r="F73" s="378">
        <v>249.16</v>
      </c>
      <c r="G73" s="377">
        <v>0</v>
      </c>
      <c r="H73" s="377">
        <v>150.58000000000001</v>
      </c>
      <c r="I73" s="377">
        <v>98.58</v>
      </c>
      <c r="J73" s="376">
        <v>0.39564938192326216</v>
      </c>
    </row>
    <row r="74" spans="1:10" ht="15" customHeight="1" x14ac:dyDescent="0.15">
      <c r="A74" s="379" t="s">
        <v>1625</v>
      </c>
      <c r="B74" s="379" t="s">
        <v>1624</v>
      </c>
      <c r="C74" s="379" t="s">
        <v>1048</v>
      </c>
      <c r="D74" s="379">
        <v>2</v>
      </c>
      <c r="E74" s="379">
        <v>0</v>
      </c>
      <c r="F74" s="378">
        <v>678.48</v>
      </c>
      <c r="G74" s="377">
        <v>0</v>
      </c>
      <c r="H74" s="377">
        <v>561.52</v>
      </c>
      <c r="I74" s="377">
        <v>116.96</v>
      </c>
      <c r="J74" s="376">
        <v>0.17238533191840585</v>
      </c>
    </row>
    <row r="75" spans="1:10" ht="15" customHeight="1" x14ac:dyDescent="0.15">
      <c r="A75" s="379" t="s">
        <v>1623</v>
      </c>
      <c r="B75" s="379" t="s">
        <v>1622</v>
      </c>
      <c r="C75" s="379" t="s">
        <v>1048</v>
      </c>
      <c r="D75" s="379">
        <v>1</v>
      </c>
      <c r="E75" s="379">
        <v>0</v>
      </c>
      <c r="F75" s="378">
        <v>382.48</v>
      </c>
      <c r="G75" s="377">
        <v>0</v>
      </c>
      <c r="H75" s="377">
        <v>119.88</v>
      </c>
      <c r="I75" s="377">
        <v>262.60000000000002</v>
      </c>
      <c r="J75" s="376">
        <v>0.68657184689395523</v>
      </c>
    </row>
    <row r="76" spans="1:10" ht="15" customHeight="1" x14ac:dyDescent="0.15">
      <c r="A76" s="379" t="s">
        <v>1621</v>
      </c>
      <c r="B76" s="379" t="s">
        <v>1620</v>
      </c>
      <c r="C76" s="379" t="s">
        <v>1048</v>
      </c>
      <c r="D76" s="379">
        <v>12</v>
      </c>
      <c r="E76" s="379">
        <v>0</v>
      </c>
      <c r="F76" s="378">
        <v>2178.48</v>
      </c>
      <c r="G76" s="377">
        <v>0</v>
      </c>
      <c r="H76" s="377">
        <v>1894.32</v>
      </c>
      <c r="I76" s="377">
        <v>284.16000000000003</v>
      </c>
      <c r="J76" s="376">
        <v>0.13043957254599536</v>
      </c>
    </row>
    <row r="77" spans="1:10" ht="15" customHeight="1" x14ac:dyDescent="0.15">
      <c r="A77" s="379" t="s">
        <v>1619</v>
      </c>
      <c r="B77" s="379" t="s">
        <v>1618</v>
      </c>
      <c r="C77" s="379" t="s">
        <v>1048</v>
      </c>
      <c r="D77" s="379">
        <v>3</v>
      </c>
      <c r="E77" s="379">
        <v>0</v>
      </c>
      <c r="F77" s="378">
        <v>585.63</v>
      </c>
      <c r="G77" s="377">
        <v>0</v>
      </c>
      <c r="H77" s="377">
        <v>467.61</v>
      </c>
      <c r="I77" s="377">
        <v>118.02</v>
      </c>
      <c r="J77" s="376">
        <v>0.20152656113928591</v>
      </c>
    </row>
    <row r="78" spans="1:10" ht="15" customHeight="1" x14ac:dyDescent="0.15">
      <c r="A78" s="379" t="s">
        <v>1617</v>
      </c>
      <c r="B78" s="379" t="s">
        <v>1616</v>
      </c>
      <c r="C78" s="379" t="s">
        <v>1048</v>
      </c>
      <c r="D78" s="379">
        <v>1</v>
      </c>
      <c r="E78" s="379">
        <v>0</v>
      </c>
      <c r="F78" s="378">
        <v>194.91</v>
      </c>
      <c r="G78" s="377">
        <v>0</v>
      </c>
      <c r="H78" s="377">
        <v>131.30000000000001</v>
      </c>
      <c r="I78" s="377">
        <v>63.61</v>
      </c>
      <c r="J78" s="376">
        <v>0.32635575393771482</v>
      </c>
    </row>
    <row r="79" spans="1:10" ht="15" customHeight="1" x14ac:dyDescent="0.15">
      <c r="A79" s="379" t="s">
        <v>1615</v>
      </c>
      <c r="B79" s="379" t="s">
        <v>1614</v>
      </c>
      <c r="C79" s="379" t="s">
        <v>1048</v>
      </c>
      <c r="D79" s="379">
        <v>4</v>
      </c>
      <c r="E79" s="379">
        <v>0</v>
      </c>
      <c r="F79" s="378">
        <v>6535.48</v>
      </c>
      <c r="G79" s="377">
        <v>0</v>
      </c>
      <c r="H79" s="377">
        <v>4695.16</v>
      </c>
      <c r="I79" s="377">
        <v>1840.32</v>
      </c>
      <c r="J79" s="376">
        <v>0.28158911051674856</v>
      </c>
    </row>
    <row r="80" spans="1:10" ht="15" customHeight="1" x14ac:dyDescent="0.15">
      <c r="A80" s="379" t="s">
        <v>1613</v>
      </c>
      <c r="B80" s="379" t="s">
        <v>1612</v>
      </c>
      <c r="C80" s="379" t="s">
        <v>1048</v>
      </c>
      <c r="D80" s="379">
        <v>3</v>
      </c>
      <c r="E80" s="379">
        <v>0</v>
      </c>
      <c r="F80" s="378">
        <v>1928.98</v>
      </c>
      <c r="G80" s="377">
        <v>0</v>
      </c>
      <c r="H80" s="377">
        <v>1443</v>
      </c>
      <c r="I80" s="377">
        <v>485.98</v>
      </c>
      <c r="J80" s="376">
        <v>0.25193625646714846</v>
      </c>
    </row>
    <row r="81" spans="1:10" ht="15" customHeight="1" x14ac:dyDescent="0.15">
      <c r="A81" s="379" t="s">
        <v>1611</v>
      </c>
      <c r="B81" s="379" t="s">
        <v>1610</v>
      </c>
      <c r="C81" s="379" t="s">
        <v>1048</v>
      </c>
      <c r="D81" s="379">
        <v>4</v>
      </c>
      <c r="E81" s="379">
        <v>0</v>
      </c>
      <c r="F81" s="378">
        <v>1117.6400000000001</v>
      </c>
      <c r="G81" s="377">
        <v>0</v>
      </c>
      <c r="H81" s="377">
        <v>899.36</v>
      </c>
      <c r="I81" s="377">
        <v>218.28</v>
      </c>
      <c r="J81" s="376">
        <v>0.19530439139615619</v>
      </c>
    </row>
    <row r="82" spans="1:10" ht="15" customHeight="1" x14ac:dyDescent="0.15">
      <c r="A82" s="379" t="s">
        <v>1609</v>
      </c>
      <c r="B82" s="379" t="s">
        <v>1608</v>
      </c>
      <c r="C82" s="379" t="s">
        <v>1048</v>
      </c>
      <c r="D82" s="379">
        <v>13</v>
      </c>
      <c r="E82" s="379">
        <v>0</v>
      </c>
      <c r="F82" s="378">
        <v>5241.99</v>
      </c>
      <c r="G82" s="377">
        <v>0</v>
      </c>
      <c r="H82" s="377">
        <v>4130.49</v>
      </c>
      <c r="I82" s="377">
        <v>1111.5</v>
      </c>
      <c r="J82" s="376">
        <v>0.21203779480693402</v>
      </c>
    </row>
    <row r="83" spans="1:10" ht="15" customHeight="1" x14ac:dyDescent="0.15">
      <c r="A83" s="379" t="s">
        <v>1607</v>
      </c>
      <c r="B83" s="379" t="s">
        <v>1606</v>
      </c>
      <c r="C83" s="379" t="s">
        <v>1048</v>
      </c>
      <c r="D83" s="379">
        <v>3</v>
      </c>
      <c r="E83" s="379">
        <v>0</v>
      </c>
      <c r="F83" s="378">
        <v>1279.32</v>
      </c>
      <c r="G83" s="377">
        <v>0</v>
      </c>
      <c r="H83" s="377">
        <v>913.38</v>
      </c>
      <c r="I83" s="377">
        <v>365.94</v>
      </c>
      <c r="J83" s="376">
        <v>0.28604258512334679</v>
      </c>
    </row>
    <row r="84" spans="1:10" ht="15" customHeight="1" x14ac:dyDescent="0.15">
      <c r="A84" s="379" t="s">
        <v>1605</v>
      </c>
      <c r="B84" s="379" t="s">
        <v>1604</v>
      </c>
      <c r="C84" s="379" t="s">
        <v>1048</v>
      </c>
      <c r="D84" s="379">
        <v>4</v>
      </c>
      <c r="E84" s="379">
        <v>0</v>
      </c>
      <c r="F84" s="378">
        <v>2432.21</v>
      </c>
      <c r="G84" s="377">
        <v>0</v>
      </c>
      <c r="H84" s="377">
        <v>2043.72</v>
      </c>
      <c r="I84" s="377">
        <v>388.49</v>
      </c>
      <c r="J84" s="376">
        <v>0.15972716171712145</v>
      </c>
    </row>
    <row r="85" spans="1:10" ht="15" customHeight="1" x14ac:dyDescent="0.15">
      <c r="A85" s="379" t="s">
        <v>1603</v>
      </c>
      <c r="B85" s="379" t="s">
        <v>1602</v>
      </c>
      <c r="C85" s="379" t="s">
        <v>1048</v>
      </c>
      <c r="D85" s="379">
        <v>2</v>
      </c>
      <c r="E85" s="379">
        <v>0</v>
      </c>
      <c r="F85" s="378">
        <v>972.49</v>
      </c>
      <c r="G85" s="377">
        <v>0</v>
      </c>
      <c r="H85" s="377">
        <v>729.36</v>
      </c>
      <c r="I85" s="377">
        <v>243.13</v>
      </c>
      <c r="J85" s="376">
        <v>0.25000771216156464</v>
      </c>
    </row>
    <row r="86" spans="1:10" ht="15" customHeight="1" x14ac:dyDescent="0.15">
      <c r="A86" s="379" t="s">
        <v>1601</v>
      </c>
      <c r="B86" s="379" t="s">
        <v>1600</v>
      </c>
      <c r="C86" s="379" t="s">
        <v>1048</v>
      </c>
      <c r="D86" s="379">
        <v>2</v>
      </c>
      <c r="E86" s="379">
        <v>0</v>
      </c>
      <c r="F86" s="378">
        <v>324.89999999999998</v>
      </c>
      <c r="G86" s="377">
        <v>0</v>
      </c>
      <c r="H86" s="377">
        <v>286.14</v>
      </c>
      <c r="I86" s="377">
        <v>38.76</v>
      </c>
      <c r="J86" s="376">
        <v>0.11929824561403508</v>
      </c>
    </row>
    <row r="87" spans="1:10" ht="15" customHeight="1" x14ac:dyDescent="0.15">
      <c r="A87" s="379" t="s">
        <v>1599</v>
      </c>
      <c r="B87" s="379" t="s">
        <v>1598</v>
      </c>
      <c r="C87" s="379" t="s">
        <v>1048</v>
      </c>
      <c r="D87" s="379">
        <v>1</v>
      </c>
      <c r="E87" s="379">
        <v>0</v>
      </c>
      <c r="F87" s="378">
        <v>701.91</v>
      </c>
      <c r="G87" s="377">
        <v>0</v>
      </c>
      <c r="H87" s="377">
        <v>499.4</v>
      </c>
      <c r="I87" s="377">
        <v>202.51</v>
      </c>
      <c r="J87" s="376">
        <v>0.28851277229274408</v>
      </c>
    </row>
    <row r="88" spans="1:10" ht="15" customHeight="1" x14ac:dyDescent="0.15">
      <c r="A88" s="379" t="s">
        <v>1597</v>
      </c>
      <c r="B88" s="379" t="s">
        <v>1596</v>
      </c>
      <c r="C88" s="379" t="s">
        <v>1048</v>
      </c>
      <c r="D88" s="379">
        <v>1</v>
      </c>
      <c r="E88" s="379">
        <v>0</v>
      </c>
      <c r="F88" s="378">
        <v>633.77</v>
      </c>
      <c r="G88" s="377">
        <v>0</v>
      </c>
      <c r="H88" s="377">
        <v>457.46</v>
      </c>
      <c r="I88" s="377">
        <v>176.31</v>
      </c>
      <c r="J88" s="376">
        <v>0.27819240418448332</v>
      </c>
    </row>
    <row r="89" spans="1:10" ht="13" x14ac:dyDescent="0.15">
      <c r="A89" s="379" t="s">
        <v>1595</v>
      </c>
      <c r="B89" s="379" t="s">
        <v>1594</v>
      </c>
      <c r="C89" s="379" t="s">
        <v>1048</v>
      </c>
      <c r="D89" s="379">
        <v>5</v>
      </c>
      <c r="E89" s="379">
        <v>0</v>
      </c>
      <c r="F89" s="378">
        <v>2749.28</v>
      </c>
      <c r="G89" s="377">
        <v>0</v>
      </c>
      <c r="H89" s="377">
        <v>2177.65</v>
      </c>
      <c r="I89" s="377">
        <v>571.63</v>
      </c>
      <c r="J89" s="376">
        <v>0.20791989175347728</v>
      </c>
    </row>
    <row r="90" spans="1:10" ht="15" customHeight="1" x14ac:dyDescent="0.15">
      <c r="A90" s="379" t="s">
        <v>1593</v>
      </c>
      <c r="B90" s="379" t="s">
        <v>1592</v>
      </c>
      <c r="C90" s="379" t="s">
        <v>1048</v>
      </c>
      <c r="D90" s="379">
        <v>12</v>
      </c>
      <c r="E90" s="379">
        <v>0</v>
      </c>
      <c r="F90" s="378">
        <v>7878.84</v>
      </c>
      <c r="G90" s="377">
        <v>0</v>
      </c>
      <c r="H90" s="377">
        <v>5863.32</v>
      </c>
      <c r="I90" s="377">
        <v>2015.52</v>
      </c>
      <c r="J90" s="376">
        <v>0.25581430768996449</v>
      </c>
    </row>
    <row r="91" spans="1:10" ht="15" customHeight="1" x14ac:dyDescent="0.15">
      <c r="A91" s="379" t="s">
        <v>1591</v>
      </c>
      <c r="B91" s="379" t="s">
        <v>1590</v>
      </c>
      <c r="C91" s="379" t="s">
        <v>1048</v>
      </c>
      <c r="D91" s="379">
        <v>6</v>
      </c>
      <c r="E91" s="379">
        <v>0</v>
      </c>
      <c r="F91" s="378">
        <v>3612.96</v>
      </c>
      <c r="G91" s="377">
        <v>0</v>
      </c>
      <c r="H91" s="377">
        <v>2974.83</v>
      </c>
      <c r="I91" s="377">
        <v>638.13</v>
      </c>
      <c r="J91" s="376">
        <v>0.17662249236083433</v>
      </c>
    </row>
    <row r="92" spans="1:10" ht="15" customHeight="1" x14ac:dyDescent="0.15">
      <c r="A92" s="379" t="s">
        <v>1589</v>
      </c>
      <c r="B92" s="379" t="s">
        <v>1588</v>
      </c>
      <c r="C92" s="379" t="s">
        <v>1048</v>
      </c>
      <c r="D92" s="379">
        <v>1</v>
      </c>
      <c r="E92" s="379">
        <v>0</v>
      </c>
      <c r="F92" s="378">
        <v>1052.4100000000001</v>
      </c>
      <c r="G92" s="377">
        <v>0</v>
      </c>
      <c r="H92" s="377">
        <v>733.41</v>
      </c>
      <c r="I92" s="377">
        <v>319</v>
      </c>
      <c r="J92" s="376">
        <v>0.30311380545604849</v>
      </c>
    </row>
    <row r="93" spans="1:10" ht="13" x14ac:dyDescent="0.15">
      <c r="A93" s="379" t="s">
        <v>1587</v>
      </c>
      <c r="B93" s="379" t="s">
        <v>1586</v>
      </c>
      <c r="C93" s="379" t="s">
        <v>1048</v>
      </c>
      <c r="D93" s="379">
        <v>1</v>
      </c>
      <c r="E93" s="379">
        <v>0</v>
      </c>
      <c r="F93" s="378">
        <v>713.52</v>
      </c>
      <c r="G93" s="377">
        <v>0</v>
      </c>
      <c r="H93" s="377">
        <v>513.37</v>
      </c>
      <c r="I93" s="377">
        <v>200.15</v>
      </c>
      <c r="J93" s="376">
        <v>0.28051070747841689</v>
      </c>
    </row>
    <row r="94" spans="1:10" ht="15" customHeight="1" x14ac:dyDescent="0.15">
      <c r="A94" s="379" t="s">
        <v>1585</v>
      </c>
      <c r="B94" s="379" t="s">
        <v>1584</v>
      </c>
      <c r="C94" s="379" t="s">
        <v>1048</v>
      </c>
      <c r="D94" s="379">
        <v>1</v>
      </c>
      <c r="E94" s="379">
        <v>0</v>
      </c>
      <c r="F94" s="378">
        <v>854.4</v>
      </c>
      <c r="G94" s="377">
        <v>0</v>
      </c>
      <c r="H94" s="377">
        <v>604.72</v>
      </c>
      <c r="I94" s="377">
        <v>249.68</v>
      </c>
      <c r="J94" s="376">
        <v>0.29222846441947564</v>
      </c>
    </row>
    <row r="95" spans="1:10" ht="15" customHeight="1" x14ac:dyDescent="0.15">
      <c r="A95" s="379" t="s">
        <v>1583</v>
      </c>
      <c r="B95" s="379" t="s">
        <v>1582</v>
      </c>
      <c r="C95" s="379" t="s">
        <v>1048</v>
      </c>
      <c r="D95" s="379">
        <v>1</v>
      </c>
      <c r="E95" s="379">
        <v>0</v>
      </c>
      <c r="F95" s="378">
        <v>772.25</v>
      </c>
      <c r="G95" s="377">
        <v>0</v>
      </c>
      <c r="H95" s="377">
        <v>564.41999999999996</v>
      </c>
      <c r="I95" s="377">
        <v>207.83</v>
      </c>
      <c r="J95" s="376">
        <v>0.26912269342829392</v>
      </c>
    </row>
    <row r="96" spans="1:10" ht="13" x14ac:dyDescent="0.15">
      <c r="A96" s="379" t="s">
        <v>1581</v>
      </c>
      <c r="B96" s="379" t="s">
        <v>1580</v>
      </c>
      <c r="C96" s="379" t="s">
        <v>1048</v>
      </c>
      <c r="D96" s="379">
        <v>2</v>
      </c>
      <c r="E96" s="379">
        <v>0</v>
      </c>
      <c r="F96" s="378">
        <v>2944.04</v>
      </c>
      <c r="G96" s="377">
        <v>0</v>
      </c>
      <c r="H96" s="377">
        <v>2095.86</v>
      </c>
      <c r="I96" s="377">
        <v>848.18</v>
      </c>
      <c r="J96" s="376">
        <v>0.28810070515346259</v>
      </c>
    </row>
    <row r="97" spans="1:10" ht="13" x14ac:dyDescent="0.15">
      <c r="A97" s="379" t="s">
        <v>1579</v>
      </c>
      <c r="B97" s="379" t="s">
        <v>1578</v>
      </c>
      <c r="C97" s="379" t="s">
        <v>1048</v>
      </c>
      <c r="D97" s="379">
        <v>2</v>
      </c>
      <c r="E97" s="379">
        <v>0</v>
      </c>
      <c r="F97" s="378">
        <v>1841.65</v>
      </c>
      <c r="G97" s="377">
        <v>0</v>
      </c>
      <c r="H97" s="377">
        <v>1269.8599999999999</v>
      </c>
      <c r="I97" s="377">
        <v>571.79</v>
      </c>
      <c r="J97" s="376">
        <v>0.31047701789156462</v>
      </c>
    </row>
    <row r="98" spans="1:10" ht="15" customHeight="1" x14ac:dyDescent="0.15">
      <c r="A98" s="379" t="s">
        <v>1577</v>
      </c>
      <c r="B98" s="379" t="s">
        <v>1576</v>
      </c>
      <c r="C98" s="379" t="s">
        <v>1048</v>
      </c>
      <c r="D98" s="379">
        <v>7</v>
      </c>
      <c r="E98" s="379">
        <v>0</v>
      </c>
      <c r="F98" s="378">
        <v>3305.43</v>
      </c>
      <c r="G98" s="377">
        <v>0</v>
      </c>
      <c r="H98" s="377">
        <v>2732.17</v>
      </c>
      <c r="I98" s="377">
        <v>573.26</v>
      </c>
      <c r="J98" s="376">
        <v>0.17342978069419107</v>
      </c>
    </row>
    <row r="99" spans="1:10" ht="15" customHeight="1" x14ac:dyDescent="0.15">
      <c r="A99" s="379" t="s">
        <v>1575</v>
      </c>
      <c r="B99" s="379" t="s">
        <v>1574</v>
      </c>
      <c r="C99" s="379" t="s">
        <v>1048</v>
      </c>
      <c r="D99" s="379">
        <v>1</v>
      </c>
      <c r="E99" s="379">
        <v>0</v>
      </c>
      <c r="F99" s="378">
        <v>673.42</v>
      </c>
      <c r="G99" s="377">
        <v>0</v>
      </c>
      <c r="H99" s="377">
        <v>513.08000000000004</v>
      </c>
      <c r="I99" s="377">
        <v>160.34</v>
      </c>
      <c r="J99" s="376">
        <v>0.23809806658548899</v>
      </c>
    </row>
    <row r="100" spans="1:10" ht="13" x14ac:dyDescent="0.15">
      <c r="A100" s="379" t="s">
        <v>1573</v>
      </c>
      <c r="B100" s="379" t="s">
        <v>1572</v>
      </c>
      <c r="C100" s="379" t="s">
        <v>1048</v>
      </c>
      <c r="D100" s="379">
        <v>5</v>
      </c>
      <c r="E100" s="379">
        <v>0</v>
      </c>
      <c r="F100" s="378">
        <v>1851.13</v>
      </c>
      <c r="G100" s="377">
        <v>0</v>
      </c>
      <c r="H100" s="377">
        <v>1421.7</v>
      </c>
      <c r="I100" s="377">
        <v>429.43</v>
      </c>
      <c r="J100" s="376">
        <v>0.23198262682793752</v>
      </c>
    </row>
    <row r="101" spans="1:10" ht="15" customHeight="1" x14ac:dyDescent="0.15">
      <c r="A101" s="379" t="s">
        <v>1571</v>
      </c>
      <c r="B101" s="379" t="s">
        <v>1570</v>
      </c>
      <c r="C101" s="379" t="s">
        <v>1048</v>
      </c>
      <c r="D101" s="379">
        <v>1</v>
      </c>
      <c r="E101" s="379">
        <v>0</v>
      </c>
      <c r="F101" s="378">
        <v>613.5</v>
      </c>
      <c r="G101" s="377">
        <v>0</v>
      </c>
      <c r="H101" s="377">
        <v>455.86</v>
      </c>
      <c r="I101" s="377">
        <v>157.63999999999999</v>
      </c>
      <c r="J101" s="376">
        <v>0.25695191524042382</v>
      </c>
    </row>
    <row r="102" spans="1:10" ht="15" customHeight="1" x14ac:dyDescent="0.15">
      <c r="A102" s="379" t="s">
        <v>1569</v>
      </c>
      <c r="B102" s="379" t="s">
        <v>1568</v>
      </c>
      <c r="C102" s="379" t="s">
        <v>1048</v>
      </c>
      <c r="D102" s="379">
        <v>9</v>
      </c>
      <c r="E102" s="379">
        <v>0</v>
      </c>
      <c r="F102" s="378">
        <v>2128.5</v>
      </c>
      <c r="G102" s="377">
        <v>0</v>
      </c>
      <c r="H102" s="377">
        <v>1866.27</v>
      </c>
      <c r="I102" s="377">
        <v>262.23</v>
      </c>
      <c r="J102" s="376">
        <v>0.12319943622269204</v>
      </c>
    </row>
    <row r="103" spans="1:10" ht="13" x14ac:dyDescent="0.15">
      <c r="A103" s="379" t="s">
        <v>1567</v>
      </c>
      <c r="B103" s="379" t="s">
        <v>1566</v>
      </c>
      <c r="C103" s="379" t="s">
        <v>1048</v>
      </c>
      <c r="D103" s="379">
        <v>6</v>
      </c>
      <c r="E103" s="379">
        <v>0</v>
      </c>
      <c r="F103" s="378">
        <v>4396.9399999999996</v>
      </c>
      <c r="G103" s="377">
        <v>0</v>
      </c>
      <c r="H103" s="377">
        <v>3427.14</v>
      </c>
      <c r="I103" s="377">
        <v>969.8</v>
      </c>
      <c r="J103" s="376">
        <v>0.22056248208981702</v>
      </c>
    </row>
    <row r="104" spans="1:10" ht="13" x14ac:dyDescent="0.15">
      <c r="A104" s="379" t="s">
        <v>1565</v>
      </c>
      <c r="B104" s="379" t="s">
        <v>1564</v>
      </c>
      <c r="C104" s="379" t="s">
        <v>1048</v>
      </c>
      <c r="D104" s="379">
        <v>6</v>
      </c>
      <c r="E104" s="379">
        <v>0</v>
      </c>
      <c r="F104" s="378">
        <v>2767.39</v>
      </c>
      <c r="G104" s="377">
        <v>0</v>
      </c>
      <c r="H104" s="377">
        <v>2154.9</v>
      </c>
      <c r="I104" s="377">
        <v>612.49</v>
      </c>
      <c r="J104" s="376">
        <v>0.22132406346774397</v>
      </c>
    </row>
    <row r="105" spans="1:10" ht="15" customHeight="1" x14ac:dyDescent="0.15">
      <c r="A105" s="379" t="s">
        <v>1563</v>
      </c>
      <c r="B105" s="379" t="s">
        <v>1562</v>
      </c>
      <c r="C105" s="379" t="s">
        <v>1048</v>
      </c>
      <c r="D105" s="379">
        <v>3</v>
      </c>
      <c r="E105" s="379">
        <v>0</v>
      </c>
      <c r="F105" s="378">
        <v>4425.26</v>
      </c>
      <c r="G105" s="377">
        <v>0</v>
      </c>
      <c r="H105" s="377">
        <v>3596.49</v>
      </c>
      <c r="I105" s="377">
        <v>828.77</v>
      </c>
      <c r="J105" s="376">
        <v>0.18728165124761031</v>
      </c>
    </row>
    <row r="106" spans="1:10" ht="15" customHeight="1" x14ac:dyDescent="0.15">
      <c r="A106" s="379" t="s">
        <v>1561</v>
      </c>
      <c r="B106" s="379" t="s">
        <v>1560</v>
      </c>
      <c r="C106" s="379" t="s">
        <v>1048</v>
      </c>
      <c r="D106" s="379">
        <v>2</v>
      </c>
      <c r="E106" s="379">
        <v>0</v>
      </c>
      <c r="F106" s="378">
        <v>1313.2</v>
      </c>
      <c r="G106" s="377">
        <v>0</v>
      </c>
      <c r="H106" s="377">
        <v>1065.7</v>
      </c>
      <c r="I106" s="377">
        <v>247.5</v>
      </c>
      <c r="J106" s="376">
        <v>0.18847091075236064</v>
      </c>
    </row>
    <row r="107" spans="1:10" ht="15" customHeight="1" x14ac:dyDescent="0.15">
      <c r="A107" s="379" t="s">
        <v>1559</v>
      </c>
      <c r="B107" s="379" t="s">
        <v>1558</v>
      </c>
      <c r="C107" s="379" t="s">
        <v>1048</v>
      </c>
      <c r="D107" s="379">
        <v>1</v>
      </c>
      <c r="E107" s="379">
        <v>0</v>
      </c>
      <c r="F107" s="378">
        <v>623.62</v>
      </c>
      <c r="G107" s="377">
        <v>0</v>
      </c>
      <c r="H107" s="377">
        <v>535.65</v>
      </c>
      <c r="I107" s="377">
        <v>87.97</v>
      </c>
      <c r="J107" s="376">
        <v>0.14106346813764792</v>
      </c>
    </row>
    <row r="108" spans="1:10" ht="15" customHeight="1" x14ac:dyDescent="0.15">
      <c r="A108" s="379" t="s">
        <v>1557</v>
      </c>
      <c r="B108" s="379" t="s">
        <v>1556</v>
      </c>
      <c r="C108" s="379" t="s">
        <v>1048</v>
      </c>
      <c r="D108" s="379">
        <v>1</v>
      </c>
      <c r="E108" s="379">
        <v>0</v>
      </c>
      <c r="F108" s="378">
        <v>98.31</v>
      </c>
      <c r="G108" s="377">
        <v>0</v>
      </c>
      <c r="H108" s="377">
        <v>74.900000000000006</v>
      </c>
      <c r="I108" s="377">
        <v>23.41</v>
      </c>
      <c r="J108" s="376">
        <v>0.23812430068151766</v>
      </c>
    </row>
    <row r="109" spans="1:10" ht="15" customHeight="1" x14ac:dyDescent="0.15">
      <c r="A109" s="379" t="s">
        <v>1555</v>
      </c>
      <c r="B109" s="379" t="s">
        <v>1554</v>
      </c>
      <c r="C109" s="379" t="s">
        <v>1048</v>
      </c>
      <c r="D109" s="379">
        <v>12</v>
      </c>
      <c r="E109" s="379">
        <v>0</v>
      </c>
      <c r="F109" s="378">
        <v>753.48</v>
      </c>
      <c r="G109" s="377">
        <v>0</v>
      </c>
      <c r="H109" s="377">
        <v>657.48</v>
      </c>
      <c r="I109" s="377">
        <v>96</v>
      </c>
      <c r="J109" s="376">
        <v>0.12740882306099696</v>
      </c>
    </row>
    <row r="110" spans="1:10" ht="15" customHeight="1" x14ac:dyDescent="0.15">
      <c r="A110" s="379" t="s">
        <v>1553</v>
      </c>
      <c r="B110" s="379" t="s">
        <v>1552</v>
      </c>
      <c r="C110" s="379" t="s">
        <v>1048</v>
      </c>
      <c r="D110" s="379">
        <v>5</v>
      </c>
      <c r="E110" s="379">
        <v>0</v>
      </c>
      <c r="F110" s="378">
        <v>375.55</v>
      </c>
      <c r="G110" s="377">
        <v>0</v>
      </c>
      <c r="H110" s="377">
        <v>294.3</v>
      </c>
      <c r="I110" s="377">
        <v>81.25</v>
      </c>
      <c r="J110" s="376">
        <v>0.21634935428038876</v>
      </c>
    </row>
    <row r="111" spans="1:10" ht="15" customHeight="1" x14ac:dyDescent="0.15">
      <c r="A111" s="379" t="s">
        <v>1551</v>
      </c>
      <c r="B111" s="379" t="s">
        <v>1550</v>
      </c>
      <c r="C111" s="379" t="s">
        <v>1048</v>
      </c>
      <c r="D111" s="379">
        <v>14</v>
      </c>
      <c r="E111" s="379">
        <v>0</v>
      </c>
      <c r="F111" s="378">
        <v>1775.51</v>
      </c>
      <c r="G111" s="377">
        <v>0</v>
      </c>
      <c r="H111" s="377">
        <v>1444.54</v>
      </c>
      <c r="I111" s="377">
        <v>330.97</v>
      </c>
      <c r="J111" s="376">
        <v>0.18640841223085197</v>
      </c>
    </row>
    <row r="112" spans="1:10" ht="15" customHeight="1" x14ac:dyDescent="0.15">
      <c r="A112" s="379" t="s">
        <v>1549</v>
      </c>
      <c r="B112" s="379" t="s">
        <v>1548</v>
      </c>
      <c r="C112" s="379" t="s">
        <v>1048</v>
      </c>
      <c r="D112" s="379">
        <v>4</v>
      </c>
      <c r="E112" s="379">
        <v>0</v>
      </c>
      <c r="F112" s="378">
        <v>383.12</v>
      </c>
      <c r="G112" s="377">
        <v>0</v>
      </c>
      <c r="H112" s="377">
        <v>329.96</v>
      </c>
      <c r="I112" s="377">
        <v>53.16</v>
      </c>
      <c r="J112" s="376">
        <v>0.1387554813113385</v>
      </c>
    </row>
    <row r="113" spans="1:10" ht="13" x14ac:dyDescent="0.15">
      <c r="A113" s="379" t="s">
        <v>1547</v>
      </c>
      <c r="B113" s="379" t="s">
        <v>1546</v>
      </c>
      <c r="C113" s="379" t="s">
        <v>1048</v>
      </c>
      <c r="D113" s="379">
        <v>2</v>
      </c>
      <c r="E113" s="379">
        <v>0</v>
      </c>
      <c r="F113" s="378">
        <v>317.5</v>
      </c>
      <c r="G113" s="377">
        <v>0</v>
      </c>
      <c r="H113" s="377">
        <v>228.1</v>
      </c>
      <c r="I113" s="377">
        <v>89.4</v>
      </c>
      <c r="J113" s="376">
        <v>0.28157480314960631</v>
      </c>
    </row>
    <row r="114" spans="1:10" ht="15" customHeight="1" x14ac:dyDescent="0.15">
      <c r="A114" s="379" t="s">
        <v>1545</v>
      </c>
      <c r="B114" s="379" t="s">
        <v>1544</v>
      </c>
      <c r="C114" s="379" t="s">
        <v>1048</v>
      </c>
      <c r="D114" s="379">
        <v>2</v>
      </c>
      <c r="E114" s="379">
        <v>0</v>
      </c>
      <c r="F114" s="378">
        <v>295.48</v>
      </c>
      <c r="G114" s="377">
        <v>0</v>
      </c>
      <c r="H114" s="377">
        <v>193.36</v>
      </c>
      <c r="I114" s="377">
        <v>102.12</v>
      </c>
      <c r="J114" s="376">
        <v>0.34560714769189116</v>
      </c>
    </row>
    <row r="115" spans="1:10" ht="15" customHeight="1" x14ac:dyDescent="0.15">
      <c r="A115" s="379" t="s">
        <v>1543</v>
      </c>
      <c r="B115" s="379" t="s">
        <v>1542</v>
      </c>
      <c r="C115" s="379" t="s">
        <v>1048</v>
      </c>
      <c r="D115" s="379">
        <v>40</v>
      </c>
      <c r="E115" s="379">
        <v>0</v>
      </c>
      <c r="F115" s="378">
        <v>5393.69</v>
      </c>
      <c r="G115" s="377">
        <v>0</v>
      </c>
      <c r="H115" s="377">
        <v>4001.98</v>
      </c>
      <c r="I115" s="377">
        <v>1391.71</v>
      </c>
      <c r="J115" s="376">
        <v>0.25802558174459417</v>
      </c>
    </row>
    <row r="116" spans="1:10" ht="15" customHeight="1" x14ac:dyDescent="0.15">
      <c r="A116" s="379" t="s">
        <v>1541</v>
      </c>
      <c r="B116" s="379" t="s">
        <v>1540</v>
      </c>
      <c r="C116" s="379" t="s">
        <v>1048</v>
      </c>
      <c r="D116" s="379">
        <v>12</v>
      </c>
      <c r="E116" s="379">
        <v>0</v>
      </c>
      <c r="F116" s="378">
        <v>1140.96</v>
      </c>
      <c r="G116" s="377">
        <v>0</v>
      </c>
      <c r="H116" s="377">
        <v>995.4</v>
      </c>
      <c r="I116" s="377">
        <v>145.56</v>
      </c>
      <c r="J116" s="376">
        <v>0.12757677745056795</v>
      </c>
    </row>
    <row r="117" spans="1:10" ht="15" customHeight="1" x14ac:dyDescent="0.15">
      <c r="A117" s="379" t="s">
        <v>1539</v>
      </c>
      <c r="B117" s="379" t="s">
        <v>1538</v>
      </c>
      <c r="C117" s="379" t="s">
        <v>1048</v>
      </c>
      <c r="D117" s="379">
        <v>5</v>
      </c>
      <c r="E117" s="379">
        <v>0</v>
      </c>
      <c r="F117" s="378">
        <v>374.2</v>
      </c>
      <c r="G117" s="377">
        <v>0</v>
      </c>
      <c r="H117" s="377">
        <v>320.75</v>
      </c>
      <c r="I117" s="377">
        <v>53.45</v>
      </c>
      <c r="J117" s="376">
        <v>0.14283805451630144</v>
      </c>
    </row>
    <row r="118" spans="1:10" ht="15" customHeight="1" x14ac:dyDescent="0.15">
      <c r="A118" s="379" t="s">
        <v>1537</v>
      </c>
      <c r="B118" s="379" t="s">
        <v>1536</v>
      </c>
      <c r="C118" s="379" t="s">
        <v>1048</v>
      </c>
      <c r="D118" s="379">
        <v>2</v>
      </c>
      <c r="E118" s="379">
        <v>0</v>
      </c>
      <c r="F118" s="378">
        <v>283.18</v>
      </c>
      <c r="G118" s="377">
        <v>0</v>
      </c>
      <c r="H118" s="377">
        <v>261.58</v>
      </c>
      <c r="I118" s="377">
        <v>21.6</v>
      </c>
      <c r="J118" s="376">
        <v>7.6276573204322337E-2</v>
      </c>
    </row>
    <row r="119" spans="1:10" ht="15" customHeight="1" x14ac:dyDescent="0.15">
      <c r="A119" s="379" t="s">
        <v>1535</v>
      </c>
      <c r="B119" s="379" t="s">
        <v>1534</v>
      </c>
      <c r="C119" s="379" t="s">
        <v>1048</v>
      </c>
      <c r="D119" s="379">
        <v>16</v>
      </c>
      <c r="E119" s="379">
        <v>0</v>
      </c>
      <c r="F119" s="378">
        <v>4416.7</v>
      </c>
      <c r="G119" s="377">
        <v>0</v>
      </c>
      <c r="H119" s="377">
        <v>3419.27</v>
      </c>
      <c r="I119" s="377">
        <v>997.43</v>
      </c>
      <c r="J119" s="376">
        <v>0.22583150315846673</v>
      </c>
    </row>
    <row r="120" spans="1:10" ht="15" customHeight="1" x14ac:dyDescent="0.15">
      <c r="A120" s="379" t="s">
        <v>1533</v>
      </c>
      <c r="B120" s="379" t="s">
        <v>1532</v>
      </c>
      <c r="C120" s="379" t="s">
        <v>1048</v>
      </c>
      <c r="D120" s="379">
        <v>8</v>
      </c>
      <c r="E120" s="379">
        <v>0</v>
      </c>
      <c r="F120" s="378">
        <v>1756.34</v>
      </c>
      <c r="G120" s="377">
        <v>0</v>
      </c>
      <c r="H120" s="377">
        <v>1302</v>
      </c>
      <c r="I120" s="377">
        <v>454.34</v>
      </c>
      <c r="J120" s="376">
        <v>0.25868567589418906</v>
      </c>
    </row>
    <row r="121" spans="1:10" ht="15" customHeight="1" x14ac:dyDescent="0.15">
      <c r="A121" s="379" t="s">
        <v>1531</v>
      </c>
      <c r="B121" s="379" t="s">
        <v>1530</v>
      </c>
      <c r="C121" s="379" t="s">
        <v>1048</v>
      </c>
      <c r="D121" s="379">
        <v>10</v>
      </c>
      <c r="E121" s="379">
        <v>0</v>
      </c>
      <c r="F121" s="378">
        <v>3174.39</v>
      </c>
      <c r="G121" s="377">
        <v>0</v>
      </c>
      <c r="H121" s="377">
        <v>2578.6999999999998</v>
      </c>
      <c r="I121" s="377">
        <v>595.69000000000005</v>
      </c>
      <c r="J121" s="376">
        <v>0.18765495102996166</v>
      </c>
    </row>
    <row r="122" spans="1:10" ht="15" customHeight="1" x14ac:dyDescent="0.15">
      <c r="A122" s="379" t="s">
        <v>1529</v>
      </c>
      <c r="B122" s="379" t="s">
        <v>1528</v>
      </c>
      <c r="C122" s="379" t="s">
        <v>1048</v>
      </c>
      <c r="D122" s="379">
        <v>26</v>
      </c>
      <c r="E122" s="379">
        <v>0</v>
      </c>
      <c r="F122" s="378">
        <v>6390.74</v>
      </c>
      <c r="G122" s="377">
        <v>0</v>
      </c>
      <c r="H122" s="377">
        <v>5578.98</v>
      </c>
      <c r="I122" s="377">
        <v>811.76</v>
      </c>
      <c r="J122" s="376">
        <v>0.12702128392017201</v>
      </c>
    </row>
    <row r="123" spans="1:10" ht="15" customHeight="1" x14ac:dyDescent="0.15">
      <c r="A123" s="379" t="s">
        <v>1527</v>
      </c>
      <c r="B123" s="379" t="s">
        <v>1526</v>
      </c>
      <c r="C123" s="379" t="s">
        <v>1048</v>
      </c>
      <c r="D123" s="379">
        <v>12</v>
      </c>
      <c r="E123" s="379">
        <v>0</v>
      </c>
      <c r="F123" s="378">
        <v>1244.76</v>
      </c>
      <c r="G123" s="377">
        <v>0</v>
      </c>
      <c r="H123" s="377">
        <v>927.48</v>
      </c>
      <c r="I123" s="377">
        <v>317.27999999999997</v>
      </c>
      <c r="J123" s="376">
        <v>0.25489250939940228</v>
      </c>
    </row>
    <row r="124" spans="1:10" ht="15" customHeight="1" x14ac:dyDescent="0.15">
      <c r="A124" s="379" t="s">
        <v>1525</v>
      </c>
      <c r="B124" s="379" t="s">
        <v>1524</v>
      </c>
      <c r="C124" s="379" t="s">
        <v>1048</v>
      </c>
      <c r="D124" s="379">
        <v>3</v>
      </c>
      <c r="E124" s="379">
        <v>0</v>
      </c>
      <c r="F124" s="378">
        <v>555.15</v>
      </c>
      <c r="G124" s="377">
        <v>0</v>
      </c>
      <c r="H124" s="377">
        <v>469.65</v>
      </c>
      <c r="I124" s="377">
        <v>85.5</v>
      </c>
      <c r="J124" s="376">
        <v>0.15401242907322346</v>
      </c>
    </row>
    <row r="125" spans="1:10" ht="15" customHeight="1" x14ac:dyDescent="0.15">
      <c r="A125" s="379" t="s">
        <v>1523</v>
      </c>
      <c r="B125" s="379" t="s">
        <v>1522</v>
      </c>
      <c r="C125" s="379" t="s">
        <v>1048</v>
      </c>
      <c r="D125" s="379">
        <v>24</v>
      </c>
      <c r="E125" s="379">
        <v>0</v>
      </c>
      <c r="F125" s="378">
        <v>7176</v>
      </c>
      <c r="G125" s="377">
        <v>0</v>
      </c>
      <c r="H125" s="377">
        <v>6260.88</v>
      </c>
      <c r="I125" s="377">
        <v>915.12</v>
      </c>
      <c r="J125" s="376">
        <v>0.12752508361204012</v>
      </c>
    </row>
    <row r="126" spans="1:10" ht="15" customHeight="1" x14ac:dyDescent="0.15">
      <c r="A126" s="379" t="s">
        <v>1521</v>
      </c>
      <c r="B126" s="379" t="s">
        <v>1520</v>
      </c>
      <c r="C126" s="379" t="s">
        <v>1048</v>
      </c>
      <c r="D126" s="379">
        <v>4</v>
      </c>
      <c r="E126" s="379">
        <v>0</v>
      </c>
      <c r="F126" s="378">
        <v>1052.04</v>
      </c>
      <c r="G126" s="377">
        <v>0</v>
      </c>
      <c r="H126" s="377">
        <v>831.88</v>
      </c>
      <c r="I126" s="377">
        <v>220.16</v>
      </c>
      <c r="J126" s="376">
        <v>0.20926960952055054</v>
      </c>
    </row>
    <row r="127" spans="1:10" ht="15" customHeight="1" x14ac:dyDescent="0.15">
      <c r="A127" s="379" t="s">
        <v>1519</v>
      </c>
      <c r="B127" s="379" t="s">
        <v>1518</v>
      </c>
      <c r="C127" s="379" t="s">
        <v>1048</v>
      </c>
      <c r="D127" s="379">
        <v>13</v>
      </c>
      <c r="E127" s="379">
        <v>0</v>
      </c>
      <c r="F127" s="378">
        <v>2031.52</v>
      </c>
      <c r="G127" s="377">
        <v>0</v>
      </c>
      <c r="H127" s="377">
        <v>1731.41</v>
      </c>
      <c r="I127" s="377">
        <v>300.11</v>
      </c>
      <c r="J127" s="376">
        <v>0.14772682523430733</v>
      </c>
    </row>
    <row r="128" spans="1:10" ht="15" customHeight="1" x14ac:dyDescent="0.15">
      <c r="A128" s="379" t="s">
        <v>1517</v>
      </c>
      <c r="B128" s="379" t="s">
        <v>1516</v>
      </c>
      <c r="C128" s="379" t="s">
        <v>1048</v>
      </c>
      <c r="D128" s="379">
        <v>4</v>
      </c>
      <c r="E128" s="379">
        <v>0</v>
      </c>
      <c r="F128" s="378">
        <v>388.73</v>
      </c>
      <c r="G128" s="377">
        <v>0</v>
      </c>
      <c r="H128" s="377">
        <v>316.2</v>
      </c>
      <c r="I128" s="377">
        <v>72.53</v>
      </c>
      <c r="J128" s="376">
        <v>0.18658194633807526</v>
      </c>
    </row>
    <row r="129" spans="1:10" ht="15" customHeight="1" x14ac:dyDescent="0.15">
      <c r="A129" s="379" t="s">
        <v>1515</v>
      </c>
      <c r="B129" s="379" t="s">
        <v>1514</v>
      </c>
      <c r="C129" s="379" t="s">
        <v>1048</v>
      </c>
      <c r="D129" s="379">
        <v>5</v>
      </c>
      <c r="E129" s="379">
        <v>0</v>
      </c>
      <c r="F129" s="378">
        <v>608.54</v>
      </c>
      <c r="G129" s="377">
        <v>0</v>
      </c>
      <c r="H129" s="377">
        <v>538.9</v>
      </c>
      <c r="I129" s="377">
        <v>69.64</v>
      </c>
      <c r="J129" s="376">
        <v>0.11443783481776054</v>
      </c>
    </row>
    <row r="130" spans="1:10" ht="15" customHeight="1" x14ac:dyDescent="0.15">
      <c r="A130" s="379" t="s">
        <v>1513</v>
      </c>
      <c r="B130" s="379" t="s">
        <v>1512</v>
      </c>
      <c r="C130" s="379" t="s">
        <v>1048</v>
      </c>
      <c r="D130" s="379">
        <v>1</v>
      </c>
      <c r="E130" s="379">
        <v>0</v>
      </c>
      <c r="F130" s="378">
        <v>242.25</v>
      </c>
      <c r="G130" s="377">
        <v>0</v>
      </c>
      <c r="H130" s="377">
        <v>110.72</v>
      </c>
      <c r="I130" s="377">
        <v>131.53</v>
      </c>
      <c r="J130" s="376">
        <v>0.54295149638802886</v>
      </c>
    </row>
    <row r="131" spans="1:10" ht="15" customHeight="1" x14ac:dyDescent="0.15">
      <c r="A131" s="379" t="s">
        <v>1511</v>
      </c>
      <c r="B131" s="379" t="s">
        <v>1510</v>
      </c>
      <c r="C131" s="379" t="s">
        <v>1048</v>
      </c>
      <c r="D131" s="379">
        <v>6</v>
      </c>
      <c r="E131" s="379">
        <v>0</v>
      </c>
      <c r="F131" s="378">
        <v>1405.72</v>
      </c>
      <c r="G131" s="377">
        <v>-151.32</v>
      </c>
      <c r="H131" s="377">
        <v>633.85</v>
      </c>
      <c r="I131" s="377">
        <v>620.54999999999995</v>
      </c>
      <c r="J131" s="376">
        <v>0.4946986607142857</v>
      </c>
    </row>
    <row r="132" spans="1:10" ht="13" x14ac:dyDescent="0.15">
      <c r="A132" s="379" t="s">
        <v>1509</v>
      </c>
      <c r="B132" s="379" t="s">
        <v>1508</v>
      </c>
      <c r="C132" s="379" t="s">
        <v>1048</v>
      </c>
      <c r="D132" s="379">
        <v>1</v>
      </c>
      <c r="E132" s="379">
        <v>0</v>
      </c>
      <c r="F132" s="378">
        <v>347.48</v>
      </c>
      <c r="G132" s="377">
        <v>0</v>
      </c>
      <c r="H132" s="377">
        <v>197.48</v>
      </c>
      <c r="I132" s="377">
        <v>150</v>
      </c>
      <c r="J132" s="376">
        <v>0.43167952112351787</v>
      </c>
    </row>
    <row r="133" spans="1:10" ht="15" customHeight="1" x14ac:dyDescent="0.15">
      <c r="A133" s="379" t="s">
        <v>1507</v>
      </c>
      <c r="B133" s="379" t="s">
        <v>1506</v>
      </c>
      <c r="C133" s="379" t="s">
        <v>1048</v>
      </c>
      <c r="D133" s="379">
        <v>4</v>
      </c>
      <c r="E133" s="379">
        <v>0</v>
      </c>
      <c r="F133" s="378">
        <v>779.37</v>
      </c>
      <c r="G133" s="377">
        <v>0</v>
      </c>
      <c r="H133" s="377">
        <v>577.12</v>
      </c>
      <c r="I133" s="377">
        <v>202.25</v>
      </c>
      <c r="J133" s="376">
        <v>0.25950447156036288</v>
      </c>
    </row>
    <row r="134" spans="1:10" ht="15" customHeight="1" x14ac:dyDescent="0.15">
      <c r="A134" s="379" t="s">
        <v>1505</v>
      </c>
      <c r="B134" s="379" t="s">
        <v>1504</v>
      </c>
      <c r="C134" s="379" t="s">
        <v>1048</v>
      </c>
      <c r="D134" s="379">
        <v>5</v>
      </c>
      <c r="E134" s="379">
        <v>0</v>
      </c>
      <c r="F134" s="378">
        <v>999.47</v>
      </c>
      <c r="G134" s="377">
        <v>0</v>
      </c>
      <c r="H134" s="377">
        <v>666.41</v>
      </c>
      <c r="I134" s="377">
        <v>333.06</v>
      </c>
      <c r="J134" s="376">
        <v>0.33323661540616528</v>
      </c>
    </row>
    <row r="135" spans="1:10" ht="15" customHeight="1" x14ac:dyDescent="0.15">
      <c r="A135" s="379" t="s">
        <v>1503</v>
      </c>
      <c r="B135" s="379" t="s">
        <v>1502</v>
      </c>
      <c r="C135" s="379" t="s">
        <v>1048</v>
      </c>
      <c r="D135" s="379">
        <v>17</v>
      </c>
      <c r="E135" s="379">
        <v>0</v>
      </c>
      <c r="F135" s="378">
        <v>5578.6</v>
      </c>
      <c r="G135" s="377">
        <v>0</v>
      </c>
      <c r="H135" s="377">
        <v>4188.46</v>
      </c>
      <c r="I135" s="377">
        <v>1390.14</v>
      </c>
      <c r="J135" s="376">
        <v>0.24919155343634602</v>
      </c>
    </row>
    <row r="136" spans="1:10" ht="15" customHeight="1" x14ac:dyDescent="0.15">
      <c r="A136" s="379" t="s">
        <v>1501</v>
      </c>
      <c r="B136" s="379" t="s">
        <v>1500</v>
      </c>
      <c r="C136" s="379" t="s">
        <v>1048</v>
      </c>
      <c r="D136" s="379">
        <v>45</v>
      </c>
      <c r="E136" s="379">
        <v>0</v>
      </c>
      <c r="F136" s="378">
        <v>8000.65</v>
      </c>
      <c r="G136" s="377">
        <v>0</v>
      </c>
      <c r="H136" s="377">
        <v>6169.5</v>
      </c>
      <c r="I136" s="377">
        <v>1831.15</v>
      </c>
      <c r="J136" s="376">
        <v>0.22887515389374613</v>
      </c>
    </row>
    <row r="137" spans="1:10" ht="15" customHeight="1" x14ac:dyDescent="0.15">
      <c r="A137" s="379" t="s">
        <v>1499</v>
      </c>
      <c r="B137" s="379" t="s">
        <v>1498</v>
      </c>
      <c r="C137" s="379" t="s">
        <v>1048</v>
      </c>
      <c r="D137" s="379">
        <v>3</v>
      </c>
      <c r="E137" s="379">
        <v>0</v>
      </c>
      <c r="F137" s="378">
        <v>756.54</v>
      </c>
      <c r="G137" s="377">
        <v>0</v>
      </c>
      <c r="H137" s="377">
        <v>560.25</v>
      </c>
      <c r="I137" s="377">
        <v>196.29</v>
      </c>
      <c r="J137" s="376">
        <v>0.25945753033547464</v>
      </c>
    </row>
    <row r="138" spans="1:10" ht="15" customHeight="1" x14ac:dyDescent="0.15">
      <c r="A138" s="379" t="s">
        <v>1497</v>
      </c>
      <c r="B138" s="379" t="s">
        <v>1496</v>
      </c>
      <c r="C138" s="379" t="s">
        <v>1048</v>
      </c>
      <c r="D138" s="379">
        <v>3</v>
      </c>
      <c r="E138" s="379">
        <v>0</v>
      </c>
      <c r="F138" s="378">
        <v>577.29</v>
      </c>
      <c r="G138" s="377">
        <v>0</v>
      </c>
      <c r="H138" s="377">
        <v>386.64</v>
      </c>
      <c r="I138" s="377">
        <v>190.65</v>
      </c>
      <c r="J138" s="376">
        <v>0.33024996102478821</v>
      </c>
    </row>
    <row r="139" spans="1:10" ht="15" customHeight="1" x14ac:dyDescent="0.15">
      <c r="A139" s="379" t="s">
        <v>1495</v>
      </c>
      <c r="B139" s="379" t="s">
        <v>1494</v>
      </c>
      <c r="C139" s="379" t="s">
        <v>1048</v>
      </c>
      <c r="D139" s="379">
        <v>1</v>
      </c>
      <c r="E139" s="379">
        <v>0</v>
      </c>
      <c r="F139" s="378">
        <v>297.20999999999998</v>
      </c>
      <c r="G139" s="377">
        <v>0</v>
      </c>
      <c r="H139" s="377">
        <v>169.41</v>
      </c>
      <c r="I139" s="377">
        <v>127.8</v>
      </c>
      <c r="J139" s="376">
        <v>0.42999899061269808</v>
      </c>
    </row>
    <row r="140" spans="1:10" ht="15" customHeight="1" x14ac:dyDescent="0.15">
      <c r="A140" s="379" t="s">
        <v>1493</v>
      </c>
      <c r="B140" s="379" t="s">
        <v>1492</v>
      </c>
      <c r="C140" s="379" t="s">
        <v>1048</v>
      </c>
      <c r="D140" s="379">
        <v>1</v>
      </c>
      <c r="E140" s="379">
        <v>0</v>
      </c>
      <c r="F140" s="378">
        <v>505.91</v>
      </c>
      <c r="G140" s="377">
        <v>0</v>
      </c>
      <c r="H140" s="377">
        <v>294.26</v>
      </c>
      <c r="I140" s="377">
        <v>211.65</v>
      </c>
      <c r="J140" s="376">
        <v>0.41835504338716373</v>
      </c>
    </row>
    <row r="141" spans="1:10" ht="15" customHeight="1" x14ac:dyDescent="0.15">
      <c r="A141" s="379" t="s">
        <v>1491</v>
      </c>
      <c r="B141" s="379" t="s">
        <v>1490</v>
      </c>
      <c r="C141" s="379" t="s">
        <v>1048</v>
      </c>
      <c r="D141" s="379">
        <v>25</v>
      </c>
      <c r="E141" s="379">
        <v>0</v>
      </c>
      <c r="F141" s="378">
        <v>3894</v>
      </c>
      <c r="G141" s="377">
        <v>0</v>
      </c>
      <c r="H141" s="377">
        <v>2804.75</v>
      </c>
      <c r="I141" s="377">
        <v>1089.25</v>
      </c>
      <c r="J141" s="376">
        <v>0.27972521828454033</v>
      </c>
    </row>
    <row r="142" spans="1:10" ht="15" customHeight="1" x14ac:dyDescent="0.15">
      <c r="A142" s="379" t="s">
        <v>1489</v>
      </c>
      <c r="B142" s="379" t="s">
        <v>1488</v>
      </c>
      <c r="C142" s="379" t="s">
        <v>1048</v>
      </c>
      <c r="D142" s="379">
        <v>9</v>
      </c>
      <c r="E142" s="379">
        <v>0</v>
      </c>
      <c r="F142" s="378">
        <v>3303.72</v>
      </c>
      <c r="G142" s="377">
        <v>0</v>
      </c>
      <c r="H142" s="377">
        <v>2890.98</v>
      </c>
      <c r="I142" s="377">
        <v>412.74</v>
      </c>
      <c r="J142" s="376">
        <v>0.12493189495477824</v>
      </c>
    </row>
    <row r="143" spans="1:10" ht="15" customHeight="1" x14ac:dyDescent="0.15">
      <c r="A143" s="379" t="s">
        <v>1487</v>
      </c>
      <c r="B143" s="379" t="s">
        <v>1486</v>
      </c>
      <c r="C143" s="379" t="s">
        <v>1048</v>
      </c>
      <c r="D143" s="379">
        <v>30</v>
      </c>
      <c r="E143" s="379">
        <v>0</v>
      </c>
      <c r="F143" s="378">
        <v>3610.7</v>
      </c>
      <c r="G143" s="377">
        <v>0</v>
      </c>
      <c r="H143" s="377">
        <v>2932.8</v>
      </c>
      <c r="I143" s="377">
        <v>677.9</v>
      </c>
      <c r="J143" s="376">
        <v>0.18774752818013127</v>
      </c>
    </row>
    <row r="144" spans="1:10" ht="15" customHeight="1" x14ac:dyDescent="0.15">
      <c r="A144" s="379" t="s">
        <v>1485</v>
      </c>
      <c r="B144" s="379" t="s">
        <v>1484</v>
      </c>
      <c r="C144" s="379" t="s">
        <v>1048</v>
      </c>
      <c r="D144" s="379">
        <v>35</v>
      </c>
      <c r="E144" s="379">
        <v>0</v>
      </c>
      <c r="F144" s="378">
        <v>6507.99</v>
      </c>
      <c r="G144" s="377">
        <v>0</v>
      </c>
      <c r="H144" s="377">
        <v>5202.05</v>
      </c>
      <c r="I144" s="377">
        <v>1305.94</v>
      </c>
      <c r="J144" s="376">
        <v>0.20066717988196048</v>
      </c>
    </row>
    <row r="145" spans="1:10" ht="15" customHeight="1" x14ac:dyDescent="0.15">
      <c r="A145" s="379" t="s">
        <v>1483</v>
      </c>
      <c r="B145" s="379" t="s">
        <v>1482</v>
      </c>
      <c r="C145" s="379" t="s">
        <v>1048</v>
      </c>
      <c r="D145" s="379">
        <v>5</v>
      </c>
      <c r="E145" s="379">
        <v>0</v>
      </c>
      <c r="F145" s="378">
        <v>1139.05</v>
      </c>
      <c r="G145" s="377">
        <v>0</v>
      </c>
      <c r="H145" s="377">
        <v>883.2</v>
      </c>
      <c r="I145" s="377">
        <v>255.85</v>
      </c>
      <c r="J145" s="376">
        <v>0.22461700539923621</v>
      </c>
    </row>
    <row r="146" spans="1:10" ht="15" customHeight="1" x14ac:dyDescent="0.15">
      <c r="A146" s="379" t="s">
        <v>1481</v>
      </c>
      <c r="B146" s="379" t="s">
        <v>1480</v>
      </c>
      <c r="C146" s="379" t="s">
        <v>1048</v>
      </c>
      <c r="D146" s="379">
        <v>19</v>
      </c>
      <c r="E146" s="379">
        <v>0</v>
      </c>
      <c r="F146" s="378">
        <v>4115.58</v>
      </c>
      <c r="G146" s="377">
        <v>0</v>
      </c>
      <c r="H146" s="377">
        <v>3422.49</v>
      </c>
      <c r="I146" s="377">
        <v>693.09</v>
      </c>
      <c r="J146" s="376">
        <v>0.16840639715422856</v>
      </c>
    </row>
    <row r="147" spans="1:10" ht="15" customHeight="1" x14ac:dyDescent="0.15">
      <c r="A147" s="379" t="s">
        <v>1479</v>
      </c>
      <c r="B147" s="379" t="s">
        <v>1478</v>
      </c>
      <c r="C147" s="379" t="s">
        <v>1048</v>
      </c>
      <c r="D147" s="379">
        <v>1</v>
      </c>
      <c r="E147" s="379">
        <v>0</v>
      </c>
      <c r="F147" s="378">
        <v>441.33</v>
      </c>
      <c r="G147" s="377">
        <v>0</v>
      </c>
      <c r="H147" s="377">
        <v>302.63</v>
      </c>
      <c r="I147" s="377">
        <v>138.69999999999999</v>
      </c>
      <c r="J147" s="376">
        <v>0.31427729816690458</v>
      </c>
    </row>
    <row r="148" spans="1:10" ht="15" customHeight="1" x14ac:dyDescent="0.15">
      <c r="A148" s="379" t="s">
        <v>1477</v>
      </c>
      <c r="B148" s="379" t="s">
        <v>1476</v>
      </c>
      <c r="C148" s="379" t="s">
        <v>1048</v>
      </c>
      <c r="D148" s="379">
        <v>1</v>
      </c>
      <c r="E148" s="379">
        <v>0</v>
      </c>
      <c r="F148" s="378">
        <v>222.77</v>
      </c>
      <c r="G148" s="377">
        <v>0</v>
      </c>
      <c r="H148" s="377">
        <v>169.73</v>
      </c>
      <c r="I148" s="377">
        <v>53.04</v>
      </c>
      <c r="J148" s="376">
        <v>0.23809310050724963</v>
      </c>
    </row>
    <row r="149" spans="1:10" ht="13" x14ac:dyDescent="0.15">
      <c r="A149" s="379" t="s">
        <v>1475</v>
      </c>
      <c r="B149" s="379" t="s">
        <v>1474</v>
      </c>
      <c r="C149" s="379" t="s">
        <v>1048</v>
      </c>
      <c r="D149" s="379">
        <v>1</v>
      </c>
      <c r="E149" s="379">
        <v>0</v>
      </c>
      <c r="F149" s="378">
        <v>345.4</v>
      </c>
      <c r="G149" s="377">
        <v>0</v>
      </c>
      <c r="H149" s="377">
        <v>301.33999999999997</v>
      </c>
      <c r="I149" s="377">
        <v>44.06</v>
      </c>
      <c r="J149" s="376">
        <v>0.12756224667052693</v>
      </c>
    </row>
    <row r="150" spans="1:10" ht="13" x14ac:dyDescent="0.15">
      <c r="A150" s="379" t="s">
        <v>1473</v>
      </c>
      <c r="B150" s="379" t="s">
        <v>1472</v>
      </c>
      <c r="C150" s="379" t="s">
        <v>1048</v>
      </c>
      <c r="D150" s="379">
        <v>1</v>
      </c>
      <c r="E150" s="379">
        <v>0</v>
      </c>
      <c r="F150" s="378">
        <v>171.09</v>
      </c>
      <c r="G150" s="377">
        <v>0</v>
      </c>
      <c r="H150" s="377">
        <v>117.27</v>
      </c>
      <c r="I150" s="377">
        <v>53.82</v>
      </c>
      <c r="J150" s="376">
        <v>0.3145712782745923</v>
      </c>
    </row>
    <row r="151" spans="1:10" ht="15" customHeight="1" x14ac:dyDescent="0.15">
      <c r="A151" s="379" t="s">
        <v>1471</v>
      </c>
      <c r="B151" s="379" t="s">
        <v>1470</v>
      </c>
      <c r="C151" s="379" t="s">
        <v>1048</v>
      </c>
      <c r="D151" s="379">
        <v>32</v>
      </c>
      <c r="E151" s="379">
        <v>0</v>
      </c>
      <c r="F151" s="378">
        <v>9166.2000000000007</v>
      </c>
      <c r="G151" s="377">
        <v>0</v>
      </c>
      <c r="H151" s="377">
        <v>7265</v>
      </c>
      <c r="I151" s="377">
        <v>1901.2</v>
      </c>
      <c r="J151" s="376">
        <v>0.20741419563177763</v>
      </c>
    </row>
    <row r="152" spans="1:10" ht="15" customHeight="1" x14ac:dyDescent="0.15">
      <c r="A152" s="379" t="s">
        <v>1469</v>
      </c>
      <c r="B152" s="379" t="s">
        <v>1468</v>
      </c>
      <c r="C152" s="379" t="s">
        <v>1048</v>
      </c>
      <c r="D152" s="379">
        <v>2</v>
      </c>
      <c r="E152" s="379">
        <v>0</v>
      </c>
      <c r="F152" s="378">
        <v>611.16</v>
      </c>
      <c r="G152" s="377">
        <v>0</v>
      </c>
      <c r="H152" s="377">
        <v>392.72</v>
      </c>
      <c r="I152" s="377">
        <v>218.44</v>
      </c>
      <c r="J152" s="376">
        <v>0.35741867923293408</v>
      </c>
    </row>
    <row r="153" spans="1:10" ht="15" customHeight="1" x14ac:dyDescent="0.15">
      <c r="A153" s="379" t="s">
        <v>1467</v>
      </c>
      <c r="B153" s="379" t="s">
        <v>1466</v>
      </c>
      <c r="C153" s="379" t="s">
        <v>1048</v>
      </c>
      <c r="D153" s="379">
        <v>10</v>
      </c>
      <c r="E153" s="379">
        <v>0</v>
      </c>
      <c r="F153" s="378">
        <v>6256.54</v>
      </c>
      <c r="G153" s="377">
        <v>0</v>
      </c>
      <c r="H153" s="377">
        <v>4548.8999999999996</v>
      </c>
      <c r="I153" s="377">
        <v>1707.64</v>
      </c>
      <c r="J153" s="376">
        <v>0.2729367989335959</v>
      </c>
    </row>
    <row r="154" spans="1:10" ht="15" customHeight="1" x14ac:dyDescent="0.15">
      <c r="A154" s="379" t="s">
        <v>1465</v>
      </c>
      <c r="B154" s="379" t="s">
        <v>1464</v>
      </c>
      <c r="C154" s="379" t="s">
        <v>1048</v>
      </c>
      <c r="D154" s="379">
        <v>3</v>
      </c>
      <c r="E154" s="379">
        <v>0</v>
      </c>
      <c r="F154" s="378">
        <v>1077.93</v>
      </c>
      <c r="G154" s="377">
        <v>0</v>
      </c>
      <c r="H154" s="377">
        <v>820.59</v>
      </c>
      <c r="I154" s="377">
        <v>257.33999999999997</v>
      </c>
      <c r="J154" s="376">
        <v>0.23873535387270045</v>
      </c>
    </row>
    <row r="155" spans="1:10" ht="15" customHeight="1" x14ac:dyDescent="0.15">
      <c r="A155" s="379" t="s">
        <v>1463</v>
      </c>
      <c r="B155" s="379" t="s">
        <v>1462</v>
      </c>
      <c r="C155" s="379" t="s">
        <v>1048</v>
      </c>
      <c r="D155" s="379">
        <v>3</v>
      </c>
      <c r="E155" s="379">
        <v>0</v>
      </c>
      <c r="F155" s="378">
        <v>544</v>
      </c>
      <c r="G155" s="377">
        <v>0</v>
      </c>
      <c r="H155" s="377">
        <v>391.83</v>
      </c>
      <c r="I155" s="377">
        <v>152.16999999999999</v>
      </c>
      <c r="J155" s="376">
        <v>0.27972426470588235</v>
      </c>
    </row>
    <row r="156" spans="1:10" ht="15" customHeight="1" x14ac:dyDescent="0.15">
      <c r="A156" s="379" t="s">
        <v>1461</v>
      </c>
      <c r="B156" s="379" t="s">
        <v>1460</v>
      </c>
      <c r="C156" s="379" t="s">
        <v>1048</v>
      </c>
      <c r="D156" s="379">
        <v>1</v>
      </c>
      <c r="E156" s="379">
        <v>0</v>
      </c>
      <c r="F156" s="378">
        <v>249.67</v>
      </c>
      <c r="G156" s="377">
        <v>0</v>
      </c>
      <c r="H156" s="377">
        <v>153.07</v>
      </c>
      <c r="I156" s="377">
        <v>96.6</v>
      </c>
      <c r="J156" s="376">
        <v>0.38691072215324229</v>
      </c>
    </row>
    <row r="157" spans="1:10" ht="15" customHeight="1" x14ac:dyDescent="0.15">
      <c r="A157" s="379" t="s">
        <v>1459</v>
      </c>
      <c r="B157" s="379" t="s">
        <v>1458</v>
      </c>
      <c r="C157" s="379" t="s">
        <v>1048</v>
      </c>
      <c r="D157" s="379">
        <v>12</v>
      </c>
      <c r="E157" s="379">
        <v>0</v>
      </c>
      <c r="F157" s="378">
        <v>5127.96</v>
      </c>
      <c r="G157" s="377">
        <v>0</v>
      </c>
      <c r="H157" s="377">
        <v>4475.3999999999996</v>
      </c>
      <c r="I157" s="377">
        <v>652.55999999999995</v>
      </c>
      <c r="J157" s="376">
        <v>0.12725528280251797</v>
      </c>
    </row>
    <row r="158" spans="1:10" ht="13" x14ac:dyDescent="0.15">
      <c r="A158" s="379" t="s">
        <v>1457</v>
      </c>
      <c r="B158" s="379" t="s">
        <v>1456</v>
      </c>
      <c r="C158" s="379" t="s">
        <v>1048</v>
      </c>
      <c r="D158" s="379">
        <v>1</v>
      </c>
      <c r="E158" s="379">
        <v>0</v>
      </c>
      <c r="F158" s="378">
        <v>324.54000000000002</v>
      </c>
      <c r="G158" s="377">
        <v>0</v>
      </c>
      <c r="H158" s="377">
        <v>149.5</v>
      </c>
      <c r="I158" s="377">
        <v>175.04</v>
      </c>
      <c r="J158" s="376">
        <v>0.53934800024650276</v>
      </c>
    </row>
    <row r="159" spans="1:10" ht="15" customHeight="1" x14ac:dyDescent="0.15">
      <c r="A159" s="379" t="s">
        <v>1455</v>
      </c>
      <c r="B159" s="379" t="s">
        <v>1454</v>
      </c>
      <c r="C159" s="379" t="s">
        <v>1048</v>
      </c>
      <c r="D159" s="379">
        <v>2</v>
      </c>
      <c r="E159" s="379">
        <v>0</v>
      </c>
      <c r="F159" s="378">
        <v>2277.56</v>
      </c>
      <c r="G159" s="377">
        <v>0</v>
      </c>
      <c r="H159" s="377">
        <v>1652.58</v>
      </c>
      <c r="I159" s="377">
        <v>624.98</v>
      </c>
      <c r="J159" s="376">
        <v>0.27440769946785154</v>
      </c>
    </row>
    <row r="160" spans="1:10" ht="15" customHeight="1" x14ac:dyDescent="0.15">
      <c r="A160" s="379" t="s">
        <v>1453</v>
      </c>
      <c r="B160" s="379" t="s">
        <v>1452</v>
      </c>
      <c r="C160" s="379" t="s">
        <v>1048</v>
      </c>
      <c r="D160" s="379">
        <v>3</v>
      </c>
      <c r="E160" s="379">
        <v>0</v>
      </c>
      <c r="F160" s="378">
        <v>1471.93</v>
      </c>
      <c r="G160" s="377">
        <v>0</v>
      </c>
      <c r="H160" s="377">
        <v>1031.9100000000001</v>
      </c>
      <c r="I160" s="377">
        <v>440.02</v>
      </c>
      <c r="J160" s="376">
        <v>0.29894084637177037</v>
      </c>
    </row>
    <row r="161" spans="1:10" ht="15" customHeight="1" x14ac:dyDescent="0.15">
      <c r="A161" s="379" t="s">
        <v>1451</v>
      </c>
      <c r="B161" s="379" t="s">
        <v>1450</v>
      </c>
      <c r="C161" s="379" t="s">
        <v>1048</v>
      </c>
      <c r="D161" s="379">
        <v>1</v>
      </c>
      <c r="E161" s="379">
        <v>0</v>
      </c>
      <c r="F161" s="378">
        <v>132.08000000000001</v>
      </c>
      <c r="G161" s="377">
        <v>0</v>
      </c>
      <c r="H161" s="377">
        <v>75.010000000000005</v>
      </c>
      <c r="I161" s="377">
        <v>57.07</v>
      </c>
      <c r="J161" s="376">
        <v>0.43208661417322836</v>
      </c>
    </row>
    <row r="162" spans="1:10" ht="15" customHeight="1" x14ac:dyDescent="0.15">
      <c r="A162" s="379" t="s">
        <v>1449</v>
      </c>
      <c r="B162" s="379" t="s">
        <v>1448</v>
      </c>
      <c r="C162" s="379" t="s">
        <v>1048</v>
      </c>
      <c r="D162" s="379">
        <v>1</v>
      </c>
      <c r="E162" s="379">
        <v>0</v>
      </c>
      <c r="F162" s="378">
        <v>137.15</v>
      </c>
      <c r="G162" s="377">
        <v>0</v>
      </c>
      <c r="H162" s="377">
        <v>98.67</v>
      </c>
      <c r="I162" s="377">
        <v>38.479999999999997</v>
      </c>
      <c r="J162" s="376">
        <v>0.28056872037914693</v>
      </c>
    </row>
    <row r="163" spans="1:10" ht="15" customHeight="1" x14ac:dyDescent="0.15">
      <c r="A163" s="379" t="s">
        <v>1447</v>
      </c>
      <c r="B163" s="379" t="s">
        <v>1446</v>
      </c>
      <c r="C163" s="379" t="s">
        <v>1048</v>
      </c>
      <c r="D163" s="379">
        <v>29</v>
      </c>
      <c r="E163" s="379">
        <v>0</v>
      </c>
      <c r="F163" s="378">
        <v>4888.92</v>
      </c>
      <c r="G163" s="377">
        <v>0</v>
      </c>
      <c r="H163" s="377">
        <v>3518.55</v>
      </c>
      <c r="I163" s="377">
        <v>1370.37</v>
      </c>
      <c r="J163" s="376">
        <v>0.28030117081073119</v>
      </c>
    </row>
    <row r="164" spans="1:10" ht="15" customHeight="1" x14ac:dyDescent="0.15">
      <c r="A164" s="379" t="s">
        <v>1445</v>
      </c>
      <c r="B164" s="379" t="s">
        <v>1444</v>
      </c>
      <c r="C164" s="379" t="s">
        <v>1048</v>
      </c>
      <c r="D164" s="379">
        <v>12</v>
      </c>
      <c r="E164" s="379">
        <v>0</v>
      </c>
      <c r="F164" s="378">
        <v>6431.58</v>
      </c>
      <c r="G164" s="377">
        <v>0</v>
      </c>
      <c r="H164" s="377">
        <v>5122.32</v>
      </c>
      <c r="I164" s="377">
        <v>1309.26</v>
      </c>
      <c r="J164" s="376">
        <v>0.20356739712481225</v>
      </c>
    </row>
    <row r="165" spans="1:10" ht="15" customHeight="1" x14ac:dyDescent="0.15">
      <c r="A165" s="379" t="s">
        <v>1443</v>
      </c>
      <c r="B165" s="379" t="s">
        <v>1442</v>
      </c>
      <c r="C165" s="379" t="s">
        <v>1048</v>
      </c>
      <c r="D165" s="379">
        <v>2</v>
      </c>
      <c r="E165" s="379">
        <v>0</v>
      </c>
      <c r="F165" s="378">
        <v>1390.13</v>
      </c>
      <c r="G165" s="377">
        <v>0</v>
      </c>
      <c r="H165" s="377">
        <v>1136.92</v>
      </c>
      <c r="I165" s="377">
        <v>253.21</v>
      </c>
      <c r="J165" s="376">
        <v>0.18214843216102092</v>
      </c>
    </row>
    <row r="166" spans="1:10" ht="15" customHeight="1" x14ac:dyDescent="0.15">
      <c r="A166" s="379" t="s">
        <v>1441</v>
      </c>
      <c r="B166" s="379" t="s">
        <v>1440</v>
      </c>
      <c r="C166" s="379" t="s">
        <v>1048</v>
      </c>
      <c r="D166" s="379">
        <v>30</v>
      </c>
      <c r="E166" s="379">
        <v>0</v>
      </c>
      <c r="F166" s="378">
        <v>14957.63</v>
      </c>
      <c r="G166" s="377">
        <v>0</v>
      </c>
      <c r="H166" s="377">
        <v>12403.33</v>
      </c>
      <c r="I166" s="377">
        <v>2554.3000000000002</v>
      </c>
      <c r="J166" s="376">
        <v>0.17076903225978982</v>
      </c>
    </row>
    <row r="167" spans="1:10" ht="15" customHeight="1" x14ac:dyDescent="0.15">
      <c r="A167" s="379" t="s">
        <v>1439</v>
      </c>
      <c r="B167" s="379" t="s">
        <v>1438</v>
      </c>
      <c r="C167" s="379" t="s">
        <v>1048</v>
      </c>
      <c r="D167" s="379">
        <v>1</v>
      </c>
      <c r="E167" s="379">
        <v>0</v>
      </c>
      <c r="F167" s="378">
        <v>576.20000000000005</v>
      </c>
      <c r="G167" s="377">
        <v>0</v>
      </c>
      <c r="H167" s="377">
        <v>400.73</v>
      </c>
      <c r="I167" s="377">
        <v>175.47</v>
      </c>
      <c r="J167" s="376">
        <v>0.30452967719541824</v>
      </c>
    </row>
    <row r="168" spans="1:10" ht="15" customHeight="1" x14ac:dyDescent="0.15">
      <c r="A168" s="379" t="s">
        <v>1437</v>
      </c>
      <c r="B168" s="379" t="s">
        <v>1436</v>
      </c>
      <c r="C168" s="379" t="s">
        <v>1048</v>
      </c>
      <c r="D168" s="379">
        <v>1</v>
      </c>
      <c r="E168" s="379">
        <v>0</v>
      </c>
      <c r="F168" s="378">
        <v>2806.22</v>
      </c>
      <c r="G168" s="377">
        <v>0</v>
      </c>
      <c r="H168" s="377">
        <v>2123.5300000000002</v>
      </c>
      <c r="I168" s="377">
        <v>682.69</v>
      </c>
      <c r="J168" s="376">
        <v>0.24327743370085025</v>
      </c>
    </row>
    <row r="169" spans="1:10" ht="15" customHeight="1" x14ac:dyDescent="0.15">
      <c r="A169" s="379" t="s">
        <v>1435</v>
      </c>
      <c r="B169" s="379" t="s">
        <v>1434</v>
      </c>
      <c r="C169" s="379" t="s">
        <v>1048</v>
      </c>
      <c r="D169" s="379">
        <v>26</v>
      </c>
      <c r="E169" s="379">
        <v>0</v>
      </c>
      <c r="F169" s="378">
        <v>9342.06</v>
      </c>
      <c r="G169" s="377">
        <v>0</v>
      </c>
      <c r="H169" s="377">
        <v>8968.44</v>
      </c>
      <c r="I169" s="377">
        <v>373.62</v>
      </c>
      <c r="J169" s="376">
        <v>3.9993320531017784E-2</v>
      </c>
    </row>
    <row r="170" spans="1:10" ht="15" customHeight="1" x14ac:dyDescent="0.15">
      <c r="A170" s="379" t="s">
        <v>1433</v>
      </c>
      <c r="B170" s="379" t="s">
        <v>1432</v>
      </c>
      <c r="C170" s="379" t="s">
        <v>1048</v>
      </c>
      <c r="D170" s="379">
        <v>16</v>
      </c>
      <c r="E170" s="379">
        <v>0</v>
      </c>
      <c r="F170" s="378">
        <v>4080.96</v>
      </c>
      <c r="G170" s="377">
        <v>0</v>
      </c>
      <c r="H170" s="377">
        <v>2791.2</v>
      </c>
      <c r="I170" s="377">
        <v>1289.76</v>
      </c>
      <c r="J170" s="376">
        <v>0.3160432839331922</v>
      </c>
    </row>
    <row r="171" spans="1:10" ht="15" customHeight="1" x14ac:dyDescent="0.15">
      <c r="A171" s="379" t="s">
        <v>1431</v>
      </c>
      <c r="B171" s="379" t="s">
        <v>1430</v>
      </c>
      <c r="C171" s="379" t="s">
        <v>1048</v>
      </c>
      <c r="D171" s="379">
        <v>15</v>
      </c>
      <c r="E171" s="379">
        <v>0</v>
      </c>
      <c r="F171" s="378">
        <v>6237.98</v>
      </c>
      <c r="G171" s="377">
        <v>0</v>
      </c>
      <c r="H171" s="377">
        <v>5221.6499999999996</v>
      </c>
      <c r="I171" s="377">
        <v>1016.33</v>
      </c>
      <c r="J171" s="376">
        <v>0.16292613955158561</v>
      </c>
    </row>
    <row r="172" spans="1:10" ht="15" customHeight="1" x14ac:dyDescent="0.15">
      <c r="A172" s="379" t="s">
        <v>1429</v>
      </c>
      <c r="B172" s="379" t="s">
        <v>1428</v>
      </c>
      <c r="C172" s="379" t="s">
        <v>1048</v>
      </c>
      <c r="D172" s="379">
        <v>2</v>
      </c>
      <c r="E172" s="379">
        <v>0</v>
      </c>
      <c r="F172" s="378">
        <v>2856.38</v>
      </c>
      <c r="G172" s="377">
        <v>0</v>
      </c>
      <c r="H172" s="377">
        <v>2359.84</v>
      </c>
      <c r="I172" s="377">
        <v>496.54</v>
      </c>
      <c r="J172" s="376">
        <v>0.17383541405555283</v>
      </c>
    </row>
    <row r="173" spans="1:10" ht="15" customHeight="1" x14ac:dyDescent="0.15">
      <c r="A173" s="379" t="s">
        <v>1427</v>
      </c>
      <c r="B173" s="379" t="s">
        <v>1426</v>
      </c>
      <c r="C173" s="379" t="s">
        <v>1048</v>
      </c>
      <c r="D173" s="379">
        <v>20</v>
      </c>
      <c r="E173" s="379">
        <v>0</v>
      </c>
      <c r="F173" s="378">
        <v>3108.66</v>
      </c>
      <c r="G173" s="377">
        <v>0</v>
      </c>
      <c r="H173" s="377">
        <v>2617.2399999999998</v>
      </c>
      <c r="I173" s="377">
        <v>491.42</v>
      </c>
      <c r="J173" s="376">
        <v>0.1580809737957834</v>
      </c>
    </row>
    <row r="174" spans="1:10" ht="15" customHeight="1" x14ac:dyDescent="0.15">
      <c r="A174" s="379" t="s">
        <v>1425</v>
      </c>
      <c r="B174" s="379" t="s">
        <v>1424</v>
      </c>
      <c r="C174" s="379" t="s">
        <v>1048</v>
      </c>
      <c r="D174" s="379">
        <v>12</v>
      </c>
      <c r="E174" s="379">
        <v>0</v>
      </c>
      <c r="F174" s="378">
        <v>2190.2399999999998</v>
      </c>
      <c r="G174" s="377">
        <v>0</v>
      </c>
      <c r="H174" s="377">
        <v>1882.44</v>
      </c>
      <c r="I174" s="377">
        <v>307.8</v>
      </c>
      <c r="J174" s="376">
        <v>0.14053254437869822</v>
      </c>
    </row>
    <row r="175" spans="1:10" ht="15" customHeight="1" x14ac:dyDescent="0.15">
      <c r="A175" s="379" t="s">
        <v>1423</v>
      </c>
      <c r="B175" s="379" t="s">
        <v>1422</v>
      </c>
      <c r="C175" s="379" t="s">
        <v>1048</v>
      </c>
      <c r="D175" s="379">
        <v>3</v>
      </c>
      <c r="E175" s="379">
        <v>0</v>
      </c>
      <c r="F175" s="378">
        <v>505</v>
      </c>
      <c r="G175" s="377">
        <v>0</v>
      </c>
      <c r="H175" s="377">
        <v>368.16</v>
      </c>
      <c r="I175" s="377">
        <v>136.84</v>
      </c>
      <c r="J175" s="376">
        <v>0.27097029702970299</v>
      </c>
    </row>
    <row r="176" spans="1:10" ht="15" customHeight="1" x14ac:dyDescent="0.15">
      <c r="A176" s="379" t="s">
        <v>1421</v>
      </c>
      <c r="B176" s="379" t="s">
        <v>1420</v>
      </c>
      <c r="C176" s="379" t="s">
        <v>1048</v>
      </c>
      <c r="D176" s="379">
        <v>53</v>
      </c>
      <c r="E176" s="379">
        <v>0</v>
      </c>
      <c r="F176" s="378">
        <v>7456.35</v>
      </c>
      <c r="G176" s="377">
        <v>0</v>
      </c>
      <c r="H176" s="377">
        <v>6052.6</v>
      </c>
      <c r="I176" s="377">
        <v>1403.75</v>
      </c>
      <c r="J176" s="376">
        <v>0.18826235356441154</v>
      </c>
    </row>
    <row r="177" spans="1:10" ht="15" customHeight="1" x14ac:dyDescent="0.15">
      <c r="A177" s="379" t="s">
        <v>1419</v>
      </c>
      <c r="B177" s="379" t="s">
        <v>1418</v>
      </c>
      <c r="C177" s="379" t="s">
        <v>1048</v>
      </c>
      <c r="D177" s="379">
        <v>12</v>
      </c>
      <c r="E177" s="379">
        <v>0</v>
      </c>
      <c r="F177" s="378">
        <v>2113.08</v>
      </c>
      <c r="G177" s="377">
        <v>0</v>
      </c>
      <c r="H177" s="377">
        <v>1831.44</v>
      </c>
      <c r="I177" s="377">
        <v>281.64</v>
      </c>
      <c r="J177" s="376">
        <v>0.13328411607700608</v>
      </c>
    </row>
    <row r="178" spans="1:10" ht="15" customHeight="1" x14ac:dyDescent="0.15">
      <c r="A178" s="379" t="s">
        <v>1417</v>
      </c>
      <c r="B178" s="379" t="s">
        <v>1416</v>
      </c>
      <c r="C178" s="379" t="s">
        <v>1048</v>
      </c>
      <c r="D178" s="379">
        <v>7</v>
      </c>
      <c r="E178" s="379">
        <v>0</v>
      </c>
      <c r="F178" s="378">
        <v>1038.52</v>
      </c>
      <c r="G178" s="377">
        <v>0</v>
      </c>
      <c r="H178" s="377">
        <v>782.18</v>
      </c>
      <c r="I178" s="377">
        <v>256.33999999999997</v>
      </c>
      <c r="J178" s="376">
        <v>0.24683203019681854</v>
      </c>
    </row>
    <row r="179" spans="1:10" ht="15" customHeight="1" x14ac:dyDescent="0.15">
      <c r="A179" s="379" t="s">
        <v>1415</v>
      </c>
      <c r="B179" s="379" t="s">
        <v>1414</v>
      </c>
      <c r="C179" s="379" t="s">
        <v>1048</v>
      </c>
      <c r="D179" s="379">
        <v>4</v>
      </c>
      <c r="E179" s="379">
        <v>0</v>
      </c>
      <c r="F179" s="378">
        <v>1855.48</v>
      </c>
      <c r="G179" s="377">
        <v>0</v>
      </c>
      <c r="H179" s="377">
        <v>1535.56</v>
      </c>
      <c r="I179" s="377">
        <v>319.92</v>
      </c>
      <c r="J179" s="376">
        <v>0.17241899670166211</v>
      </c>
    </row>
    <row r="180" spans="1:10" ht="15" customHeight="1" x14ac:dyDescent="0.15">
      <c r="A180" s="379" t="s">
        <v>1413</v>
      </c>
      <c r="B180" s="379" t="s">
        <v>1412</v>
      </c>
      <c r="C180" s="379" t="s">
        <v>1048</v>
      </c>
      <c r="D180" s="379">
        <v>3</v>
      </c>
      <c r="E180" s="379">
        <v>0</v>
      </c>
      <c r="F180" s="378">
        <v>616.62</v>
      </c>
      <c r="G180" s="377">
        <v>0</v>
      </c>
      <c r="H180" s="377">
        <v>766.02</v>
      </c>
      <c r="I180" s="377">
        <v>-149.4</v>
      </c>
      <c r="J180" s="376">
        <v>-0.2422886056242094</v>
      </c>
    </row>
    <row r="181" spans="1:10" ht="15" customHeight="1" x14ac:dyDescent="0.15">
      <c r="A181" s="379" t="s">
        <v>1411</v>
      </c>
      <c r="B181" s="379" t="s">
        <v>1410</v>
      </c>
      <c r="C181" s="379" t="s">
        <v>1048</v>
      </c>
      <c r="D181" s="379">
        <v>4</v>
      </c>
      <c r="E181" s="379">
        <v>0</v>
      </c>
      <c r="F181" s="378">
        <v>2472.81</v>
      </c>
      <c r="G181" s="377">
        <v>0</v>
      </c>
      <c r="H181" s="377">
        <v>1990.68</v>
      </c>
      <c r="I181" s="377">
        <v>482.13</v>
      </c>
      <c r="J181" s="376">
        <v>0.19497252113991775</v>
      </c>
    </row>
    <row r="182" spans="1:10" ht="15" customHeight="1" x14ac:dyDescent="0.15">
      <c r="A182" s="379" t="s">
        <v>1409</v>
      </c>
      <c r="B182" s="379" t="s">
        <v>1408</v>
      </c>
      <c r="C182" s="379" t="s">
        <v>1048</v>
      </c>
      <c r="D182" s="379">
        <v>7</v>
      </c>
      <c r="E182" s="379">
        <v>0</v>
      </c>
      <c r="F182" s="378">
        <v>3481.05</v>
      </c>
      <c r="G182" s="377">
        <v>0</v>
      </c>
      <c r="H182" s="377">
        <v>2627.03</v>
      </c>
      <c r="I182" s="377">
        <v>854.02</v>
      </c>
      <c r="J182" s="376">
        <v>0.24533402278048291</v>
      </c>
    </row>
    <row r="183" spans="1:10" ht="15" customHeight="1" x14ac:dyDescent="0.15">
      <c r="A183" s="379" t="s">
        <v>1407</v>
      </c>
      <c r="B183" s="379" t="s">
        <v>1406</v>
      </c>
      <c r="C183" s="379" t="s">
        <v>1048</v>
      </c>
      <c r="D183" s="379">
        <v>14</v>
      </c>
      <c r="E183" s="379">
        <v>0</v>
      </c>
      <c r="F183" s="378">
        <v>4748.29</v>
      </c>
      <c r="G183" s="377">
        <v>0</v>
      </c>
      <c r="H183" s="377">
        <v>4024.31</v>
      </c>
      <c r="I183" s="377">
        <v>723.98</v>
      </c>
      <c r="J183" s="376">
        <v>0.15247173192875751</v>
      </c>
    </row>
    <row r="184" spans="1:10" ht="15" customHeight="1" x14ac:dyDescent="0.15">
      <c r="A184" s="379" t="s">
        <v>1405</v>
      </c>
      <c r="B184" s="379" t="s">
        <v>1404</v>
      </c>
      <c r="C184" s="379" t="s">
        <v>1048</v>
      </c>
      <c r="D184" s="379">
        <v>9</v>
      </c>
      <c r="E184" s="379">
        <v>0</v>
      </c>
      <c r="F184" s="378">
        <v>3173.14</v>
      </c>
      <c r="G184" s="377">
        <v>0</v>
      </c>
      <c r="H184" s="377">
        <v>2328.66</v>
      </c>
      <c r="I184" s="377">
        <v>844.48</v>
      </c>
      <c r="J184" s="376">
        <v>0.26613386109657944</v>
      </c>
    </row>
    <row r="185" spans="1:10" ht="15" customHeight="1" x14ac:dyDescent="0.15">
      <c r="A185" s="379" t="s">
        <v>1403</v>
      </c>
      <c r="B185" s="379" t="s">
        <v>1402</v>
      </c>
      <c r="C185" s="379" t="s">
        <v>1048</v>
      </c>
      <c r="D185" s="379">
        <v>1</v>
      </c>
      <c r="E185" s="379">
        <v>0</v>
      </c>
      <c r="F185" s="378">
        <v>434.45</v>
      </c>
      <c r="G185" s="377">
        <v>0</v>
      </c>
      <c r="H185" s="377">
        <v>252.99</v>
      </c>
      <c r="I185" s="377">
        <v>181.46</v>
      </c>
      <c r="J185" s="376">
        <v>0.41767752330532859</v>
      </c>
    </row>
    <row r="186" spans="1:10" ht="15" customHeight="1" x14ac:dyDescent="0.15">
      <c r="A186" s="379" t="s">
        <v>1401</v>
      </c>
      <c r="B186" s="379" t="s">
        <v>1400</v>
      </c>
      <c r="C186" s="379" t="s">
        <v>1048</v>
      </c>
      <c r="D186" s="379">
        <v>9</v>
      </c>
      <c r="E186" s="379">
        <v>0</v>
      </c>
      <c r="F186" s="378">
        <v>2912.61</v>
      </c>
      <c r="G186" s="377">
        <v>0</v>
      </c>
      <c r="H186" s="377">
        <v>2424.42</v>
      </c>
      <c r="I186" s="377">
        <v>488.19</v>
      </c>
      <c r="J186" s="376">
        <v>0.16761255368895939</v>
      </c>
    </row>
    <row r="187" spans="1:10" ht="15" customHeight="1" x14ac:dyDescent="0.15">
      <c r="A187" s="379" t="s">
        <v>1399</v>
      </c>
      <c r="B187" s="379" t="s">
        <v>1398</v>
      </c>
      <c r="C187" s="379" t="s">
        <v>1048</v>
      </c>
      <c r="D187" s="379">
        <v>2</v>
      </c>
      <c r="E187" s="379">
        <v>0</v>
      </c>
      <c r="F187" s="378">
        <v>709.8</v>
      </c>
      <c r="G187" s="377">
        <v>0</v>
      </c>
      <c r="H187" s="377">
        <v>471.7</v>
      </c>
      <c r="I187" s="377">
        <v>238.1</v>
      </c>
      <c r="J187" s="376">
        <v>0.33544660467737392</v>
      </c>
    </row>
    <row r="188" spans="1:10" ht="15" customHeight="1" x14ac:dyDescent="0.15">
      <c r="A188" s="379" t="s">
        <v>1397</v>
      </c>
      <c r="B188" s="379" t="s">
        <v>1396</v>
      </c>
      <c r="C188" s="379" t="s">
        <v>1048</v>
      </c>
      <c r="D188" s="379">
        <v>9</v>
      </c>
      <c r="E188" s="379">
        <v>0</v>
      </c>
      <c r="F188" s="378">
        <v>4149</v>
      </c>
      <c r="G188" s="377">
        <v>0</v>
      </c>
      <c r="H188" s="377">
        <v>3347.64</v>
      </c>
      <c r="I188" s="377">
        <v>801.36</v>
      </c>
      <c r="J188" s="376">
        <v>0.19314533622559654</v>
      </c>
    </row>
    <row r="189" spans="1:10" ht="15" customHeight="1" x14ac:dyDescent="0.15">
      <c r="A189" s="379" t="s">
        <v>1395</v>
      </c>
      <c r="B189" s="379" t="s">
        <v>1394</v>
      </c>
      <c r="C189" s="379" t="s">
        <v>1048</v>
      </c>
      <c r="D189" s="379">
        <v>25</v>
      </c>
      <c r="E189" s="379">
        <v>0</v>
      </c>
      <c r="F189" s="378">
        <v>9078.65</v>
      </c>
      <c r="G189" s="377">
        <v>0</v>
      </c>
      <c r="H189" s="377">
        <v>6909.1</v>
      </c>
      <c r="I189" s="377">
        <v>2169.5500000000002</v>
      </c>
      <c r="J189" s="376">
        <v>0.23897275475979357</v>
      </c>
    </row>
    <row r="190" spans="1:10" ht="15" customHeight="1" x14ac:dyDescent="0.15">
      <c r="A190" s="379" t="s">
        <v>1393</v>
      </c>
      <c r="B190" s="379" t="s">
        <v>1392</v>
      </c>
      <c r="C190" s="379" t="s">
        <v>1048</v>
      </c>
      <c r="D190" s="379">
        <v>6</v>
      </c>
      <c r="E190" s="379">
        <v>0</v>
      </c>
      <c r="F190" s="378">
        <v>2073.7199999999998</v>
      </c>
      <c r="G190" s="377">
        <v>0</v>
      </c>
      <c r="H190" s="377">
        <v>1795.8</v>
      </c>
      <c r="I190" s="377">
        <v>277.92</v>
      </c>
      <c r="J190" s="376">
        <v>0.13402002198946819</v>
      </c>
    </row>
    <row r="191" spans="1:10" ht="15" customHeight="1" x14ac:dyDescent="0.15">
      <c r="A191" s="379" t="s">
        <v>1391</v>
      </c>
      <c r="B191" s="379" t="s">
        <v>1390</v>
      </c>
      <c r="C191" s="379" t="s">
        <v>1048</v>
      </c>
      <c r="D191" s="379">
        <v>12</v>
      </c>
      <c r="E191" s="379">
        <v>0</v>
      </c>
      <c r="F191" s="378">
        <v>1371.36</v>
      </c>
      <c r="G191" s="377">
        <v>0</v>
      </c>
      <c r="H191" s="377">
        <v>1077.5999999999999</v>
      </c>
      <c r="I191" s="377">
        <v>293.76</v>
      </c>
      <c r="J191" s="376">
        <v>0.21421071053552679</v>
      </c>
    </row>
    <row r="192" spans="1:10" ht="15" customHeight="1" x14ac:dyDescent="0.15">
      <c r="A192" s="379" t="s">
        <v>1389</v>
      </c>
      <c r="B192" s="379" t="s">
        <v>1388</v>
      </c>
      <c r="C192" s="379" t="s">
        <v>1048</v>
      </c>
      <c r="D192" s="379">
        <v>13</v>
      </c>
      <c r="E192" s="379">
        <v>0</v>
      </c>
      <c r="F192" s="378">
        <v>2217.44</v>
      </c>
      <c r="G192" s="377">
        <v>0</v>
      </c>
      <c r="H192" s="377">
        <v>1832.48</v>
      </c>
      <c r="I192" s="377">
        <v>384.96</v>
      </c>
      <c r="J192" s="376">
        <v>0.1736055992495851</v>
      </c>
    </row>
    <row r="193" spans="1:10" ht="15" customHeight="1" x14ac:dyDescent="0.15">
      <c r="A193" s="379" t="s">
        <v>1387</v>
      </c>
      <c r="B193" s="379" t="s">
        <v>1386</v>
      </c>
      <c r="C193" s="379" t="s">
        <v>1048</v>
      </c>
      <c r="D193" s="379">
        <v>2</v>
      </c>
      <c r="E193" s="379">
        <v>0</v>
      </c>
      <c r="F193" s="378">
        <v>358.89</v>
      </c>
      <c r="G193" s="377">
        <v>0</v>
      </c>
      <c r="H193" s="377">
        <v>269.92</v>
      </c>
      <c r="I193" s="377">
        <v>88.97</v>
      </c>
      <c r="J193" s="376">
        <v>0.24790325726545739</v>
      </c>
    </row>
    <row r="194" spans="1:10" ht="15" customHeight="1" x14ac:dyDescent="0.15">
      <c r="A194" s="379" t="s">
        <v>1385</v>
      </c>
      <c r="B194" s="379" t="s">
        <v>1384</v>
      </c>
      <c r="C194" s="379" t="s">
        <v>1048</v>
      </c>
      <c r="D194" s="379">
        <v>2</v>
      </c>
      <c r="E194" s="379">
        <v>0</v>
      </c>
      <c r="F194" s="378">
        <v>1524.72</v>
      </c>
      <c r="G194" s="377">
        <v>0</v>
      </c>
      <c r="H194" s="377">
        <v>1304.08</v>
      </c>
      <c r="I194" s="377">
        <v>220.64</v>
      </c>
      <c r="J194" s="376">
        <v>0.14470853664935202</v>
      </c>
    </row>
    <row r="195" spans="1:10" ht="15" customHeight="1" x14ac:dyDescent="0.15">
      <c r="A195" s="379" t="s">
        <v>1383</v>
      </c>
      <c r="B195" s="379" t="s">
        <v>1382</v>
      </c>
      <c r="C195" s="379" t="s">
        <v>1048</v>
      </c>
      <c r="D195" s="379">
        <v>6</v>
      </c>
      <c r="E195" s="379">
        <v>0</v>
      </c>
      <c r="F195" s="378">
        <v>3066.48</v>
      </c>
      <c r="G195" s="377">
        <v>0</v>
      </c>
      <c r="H195" s="377">
        <v>2344.08</v>
      </c>
      <c r="I195" s="377">
        <v>722.4</v>
      </c>
      <c r="J195" s="376">
        <v>0.23557955701651404</v>
      </c>
    </row>
    <row r="196" spans="1:10" ht="15" customHeight="1" x14ac:dyDescent="0.15">
      <c r="A196" s="379" t="s">
        <v>1381</v>
      </c>
      <c r="B196" s="379" t="s">
        <v>1380</v>
      </c>
      <c r="C196" s="379" t="s">
        <v>1048</v>
      </c>
      <c r="D196" s="379">
        <v>6</v>
      </c>
      <c r="E196" s="379">
        <v>0</v>
      </c>
      <c r="F196" s="378">
        <v>2692.44</v>
      </c>
      <c r="G196" s="377">
        <v>0</v>
      </c>
      <c r="H196" s="377">
        <v>2311.02</v>
      </c>
      <c r="I196" s="377">
        <v>381.42</v>
      </c>
      <c r="J196" s="376">
        <v>0.14166332397379328</v>
      </c>
    </row>
    <row r="197" spans="1:10" ht="15" customHeight="1" x14ac:dyDescent="0.15">
      <c r="A197" s="379" t="s">
        <v>1379</v>
      </c>
      <c r="B197" s="379" t="s">
        <v>1378</v>
      </c>
      <c r="C197" s="379" t="s">
        <v>1048</v>
      </c>
      <c r="D197" s="379">
        <v>2</v>
      </c>
      <c r="E197" s="379">
        <v>0</v>
      </c>
      <c r="F197" s="378">
        <v>1422.62</v>
      </c>
      <c r="G197" s="377">
        <v>0</v>
      </c>
      <c r="H197" s="377">
        <v>722.06</v>
      </c>
      <c r="I197" s="377">
        <v>700.56</v>
      </c>
      <c r="J197" s="376">
        <v>0.49244351970308303</v>
      </c>
    </row>
    <row r="198" spans="1:10" ht="15" customHeight="1" x14ac:dyDescent="0.15">
      <c r="A198" s="379" t="s">
        <v>1377</v>
      </c>
      <c r="B198" s="379" t="s">
        <v>1376</v>
      </c>
      <c r="C198" s="379" t="s">
        <v>1048</v>
      </c>
      <c r="D198" s="379">
        <v>22</v>
      </c>
      <c r="E198" s="379">
        <v>0</v>
      </c>
      <c r="F198" s="378">
        <v>10016.94</v>
      </c>
      <c r="G198" s="377">
        <v>0</v>
      </c>
      <c r="H198" s="377">
        <v>7685.92</v>
      </c>
      <c r="I198" s="377">
        <v>2331.02</v>
      </c>
      <c r="J198" s="376">
        <v>0.23270779299866026</v>
      </c>
    </row>
    <row r="199" spans="1:10" ht="15" customHeight="1" x14ac:dyDescent="0.15">
      <c r="A199" s="379" t="s">
        <v>1375</v>
      </c>
      <c r="B199" s="379" t="s">
        <v>1374</v>
      </c>
      <c r="C199" s="379" t="s">
        <v>1048</v>
      </c>
      <c r="D199" s="379">
        <v>2</v>
      </c>
      <c r="E199" s="379">
        <v>0</v>
      </c>
      <c r="F199" s="378">
        <v>270.98</v>
      </c>
      <c r="G199" s="377">
        <v>0</v>
      </c>
      <c r="H199" s="377">
        <v>237.06</v>
      </c>
      <c r="I199" s="377">
        <v>33.92</v>
      </c>
      <c r="J199" s="376">
        <v>0.12517528968927596</v>
      </c>
    </row>
    <row r="200" spans="1:10" ht="15" customHeight="1" x14ac:dyDescent="0.15">
      <c r="A200" s="379" t="s">
        <v>1373</v>
      </c>
      <c r="B200" s="379" t="s">
        <v>1372</v>
      </c>
      <c r="C200" s="379" t="s">
        <v>1048</v>
      </c>
      <c r="D200" s="379">
        <v>3</v>
      </c>
      <c r="E200" s="379">
        <v>0</v>
      </c>
      <c r="F200" s="378">
        <v>2027.73</v>
      </c>
      <c r="G200" s="377">
        <v>0</v>
      </c>
      <c r="H200" s="377">
        <v>1644.39</v>
      </c>
      <c r="I200" s="377">
        <v>383.34</v>
      </c>
      <c r="J200" s="376">
        <v>0.18904883786302909</v>
      </c>
    </row>
    <row r="201" spans="1:10" ht="15" customHeight="1" x14ac:dyDescent="0.15">
      <c r="A201" s="379" t="s">
        <v>1371</v>
      </c>
      <c r="B201" s="379" t="s">
        <v>1370</v>
      </c>
      <c r="C201" s="379" t="s">
        <v>1048</v>
      </c>
      <c r="D201" s="379">
        <v>4</v>
      </c>
      <c r="E201" s="379">
        <v>0</v>
      </c>
      <c r="F201" s="378">
        <v>487.51</v>
      </c>
      <c r="G201" s="377">
        <v>0</v>
      </c>
      <c r="H201" s="377">
        <v>397.24</v>
      </c>
      <c r="I201" s="377">
        <v>90.27</v>
      </c>
      <c r="J201" s="376">
        <v>0.18516543250394862</v>
      </c>
    </row>
    <row r="202" spans="1:10" ht="15" customHeight="1" x14ac:dyDescent="0.15">
      <c r="A202" s="379" t="s">
        <v>1369</v>
      </c>
      <c r="B202" s="379" t="s">
        <v>1368</v>
      </c>
      <c r="C202" s="379" t="s">
        <v>1048</v>
      </c>
      <c r="D202" s="379">
        <v>6</v>
      </c>
      <c r="E202" s="379">
        <v>0</v>
      </c>
      <c r="F202" s="378">
        <v>883.03</v>
      </c>
      <c r="G202" s="377">
        <v>0</v>
      </c>
      <c r="H202" s="377">
        <v>712.86</v>
      </c>
      <c r="I202" s="377">
        <v>170.17</v>
      </c>
      <c r="J202" s="376">
        <v>0.19271145940681517</v>
      </c>
    </row>
    <row r="203" spans="1:10" ht="13" x14ac:dyDescent="0.15">
      <c r="A203" s="379" t="s">
        <v>1367</v>
      </c>
      <c r="B203" s="379" t="s">
        <v>1366</v>
      </c>
      <c r="C203" s="379" t="s">
        <v>1048</v>
      </c>
      <c r="D203" s="379">
        <v>14</v>
      </c>
      <c r="E203" s="379">
        <v>0</v>
      </c>
      <c r="F203" s="378">
        <v>2207.81</v>
      </c>
      <c r="G203" s="377">
        <v>0</v>
      </c>
      <c r="H203" s="377">
        <v>1895.46</v>
      </c>
      <c r="I203" s="377">
        <v>312.35000000000002</v>
      </c>
      <c r="J203" s="376">
        <v>0.14147503634823649</v>
      </c>
    </row>
    <row r="204" spans="1:10" ht="15" customHeight="1" x14ac:dyDescent="0.15">
      <c r="A204" s="379" t="s">
        <v>1365</v>
      </c>
      <c r="B204" s="379" t="s">
        <v>1364</v>
      </c>
      <c r="C204" s="379" t="s">
        <v>1048</v>
      </c>
      <c r="D204" s="379">
        <v>22</v>
      </c>
      <c r="E204" s="379">
        <v>0</v>
      </c>
      <c r="F204" s="378">
        <v>3763.68</v>
      </c>
      <c r="G204" s="377">
        <v>0</v>
      </c>
      <c r="H204" s="377">
        <v>3478.2</v>
      </c>
      <c r="I204" s="377">
        <v>285.48</v>
      </c>
      <c r="J204" s="376">
        <v>7.585129447774519E-2</v>
      </c>
    </row>
    <row r="205" spans="1:10" ht="15" customHeight="1" x14ac:dyDescent="0.15">
      <c r="A205" s="379" t="s">
        <v>1363</v>
      </c>
      <c r="B205" s="379" t="s">
        <v>1362</v>
      </c>
      <c r="C205" s="379" t="s">
        <v>1048</v>
      </c>
      <c r="D205" s="379">
        <v>17</v>
      </c>
      <c r="E205" s="379">
        <v>0</v>
      </c>
      <c r="F205" s="378">
        <v>4583.6000000000004</v>
      </c>
      <c r="G205" s="377">
        <v>0</v>
      </c>
      <c r="H205" s="377">
        <v>4100.3100000000004</v>
      </c>
      <c r="I205" s="377">
        <v>483.29</v>
      </c>
      <c r="J205" s="376">
        <v>0.10543895627890741</v>
      </c>
    </row>
    <row r="206" spans="1:10" ht="15" customHeight="1" x14ac:dyDescent="0.15">
      <c r="A206" s="379" t="s">
        <v>1361</v>
      </c>
      <c r="B206" s="379" t="s">
        <v>1360</v>
      </c>
      <c r="C206" s="379" t="s">
        <v>1048</v>
      </c>
      <c r="D206" s="379">
        <v>12</v>
      </c>
      <c r="E206" s="379">
        <v>0</v>
      </c>
      <c r="F206" s="378">
        <v>1696.32</v>
      </c>
      <c r="G206" s="377">
        <v>0</v>
      </c>
      <c r="H206" s="377">
        <v>1480.44</v>
      </c>
      <c r="I206" s="377">
        <v>215.88</v>
      </c>
      <c r="J206" s="376">
        <v>0.12726372382569326</v>
      </c>
    </row>
    <row r="207" spans="1:10" ht="15" customHeight="1" x14ac:dyDescent="0.15">
      <c r="A207" s="379" t="s">
        <v>1359</v>
      </c>
      <c r="B207" s="379" t="s">
        <v>1358</v>
      </c>
      <c r="C207" s="379" t="s">
        <v>1048</v>
      </c>
      <c r="D207" s="379">
        <v>44</v>
      </c>
      <c r="E207" s="379">
        <v>0</v>
      </c>
      <c r="F207" s="378">
        <v>15505.31</v>
      </c>
      <c r="G207" s="377">
        <v>-390.73</v>
      </c>
      <c r="H207" s="377">
        <v>12407.22</v>
      </c>
      <c r="I207" s="377">
        <v>2707.36</v>
      </c>
      <c r="J207" s="376">
        <v>0.17912241028199261</v>
      </c>
    </row>
    <row r="208" spans="1:10" ht="13" x14ac:dyDescent="0.15">
      <c r="A208" s="379" t="s">
        <v>1357</v>
      </c>
      <c r="B208" s="379" t="s">
        <v>1356</v>
      </c>
      <c r="C208" s="379" t="s">
        <v>1048</v>
      </c>
      <c r="D208" s="379">
        <v>3</v>
      </c>
      <c r="E208" s="379">
        <v>0</v>
      </c>
      <c r="F208" s="378">
        <v>452.92</v>
      </c>
      <c r="G208" s="377">
        <v>0</v>
      </c>
      <c r="H208" s="377">
        <v>359.94</v>
      </c>
      <c r="I208" s="377">
        <v>92.98</v>
      </c>
      <c r="J208" s="376">
        <v>0.20529011746003709</v>
      </c>
    </row>
    <row r="209" spans="1:10" ht="13" x14ac:dyDescent="0.15">
      <c r="A209" s="379" t="s">
        <v>1355</v>
      </c>
      <c r="B209" s="379" t="s">
        <v>1354</v>
      </c>
      <c r="C209" s="379" t="s">
        <v>1048</v>
      </c>
      <c r="D209" s="379">
        <v>17</v>
      </c>
      <c r="E209" s="379">
        <v>0</v>
      </c>
      <c r="F209" s="378">
        <v>3355.42</v>
      </c>
      <c r="G209" s="377">
        <v>0</v>
      </c>
      <c r="H209" s="377">
        <v>2779.67</v>
      </c>
      <c r="I209" s="377">
        <v>575.75</v>
      </c>
      <c r="J209" s="376">
        <v>0.17158805753080092</v>
      </c>
    </row>
    <row r="210" spans="1:10" ht="15" customHeight="1" x14ac:dyDescent="0.15">
      <c r="A210" s="379" t="s">
        <v>1353</v>
      </c>
      <c r="B210" s="379" t="s">
        <v>1352</v>
      </c>
      <c r="C210" s="379" t="s">
        <v>1048</v>
      </c>
      <c r="D210" s="379">
        <v>1</v>
      </c>
      <c r="E210" s="379">
        <v>0</v>
      </c>
      <c r="F210" s="378">
        <v>432.91</v>
      </c>
      <c r="G210" s="377">
        <v>0</v>
      </c>
      <c r="H210" s="377">
        <v>316.43</v>
      </c>
      <c r="I210" s="377">
        <v>116.48</v>
      </c>
      <c r="J210" s="376">
        <v>0.26906285371093297</v>
      </c>
    </row>
    <row r="211" spans="1:10" ht="15" customHeight="1" x14ac:dyDescent="0.15">
      <c r="A211" s="379" t="s">
        <v>1351</v>
      </c>
      <c r="B211" s="379" t="s">
        <v>1350</v>
      </c>
      <c r="C211" s="379" t="s">
        <v>1048</v>
      </c>
      <c r="D211" s="379">
        <v>2</v>
      </c>
      <c r="E211" s="379">
        <v>0</v>
      </c>
      <c r="F211" s="378">
        <v>234.82</v>
      </c>
      <c r="G211" s="377">
        <v>0</v>
      </c>
      <c r="H211" s="377">
        <v>123.2</v>
      </c>
      <c r="I211" s="377">
        <v>111.62</v>
      </c>
      <c r="J211" s="376">
        <v>0.47534281577378418</v>
      </c>
    </row>
    <row r="212" spans="1:10" ht="15" customHeight="1" x14ac:dyDescent="0.15">
      <c r="A212" s="379" t="s">
        <v>1349</v>
      </c>
      <c r="B212" s="379" t="s">
        <v>1348</v>
      </c>
      <c r="C212" s="379" t="s">
        <v>1048</v>
      </c>
      <c r="D212" s="379">
        <v>2</v>
      </c>
      <c r="E212" s="379">
        <v>0</v>
      </c>
      <c r="F212" s="378">
        <v>473.65</v>
      </c>
      <c r="G212" s="377">
        <v>0</v>
      </c>
      <c r="H212" s="377">
        <v>322.26</v>
      </c>
      <c r="I212" s="377">
        <v>151.38999999999999</v>
      </c>
      <c r="J212" s="376">
        <v>0.31962419508075585</v>
      </c>
    </row>
    <row r="213" spans="1:10" ht="15" customHeight="1" x14ac:dyDescent="0.15">
      <c r="A213" s="379" t="s">
        <v>1347</v>
      </c>
      <c r="B213" s="379" t="s">
        <v>1346</v>
      </c>
      <c r="C213" s="379" t="s">
        <v>1048</v>
      </c>
      <c r="D213" s="379">
        <v>3</v>
      </c>
      <c r="E213" s="379">
        <v>0</v>
      </c>
      <c r="F213" s="378">
        <v>732.42</v>
      </c>
      <c r="G213" s="377">
        <v>0</v>
      </c>
      <c r="H213" s="377">
        <v>372.48</v>
      </c>
      <c r="I213" s="377">
        <v>359.94</v>
      </c>
      <c r="J213" s="376">
        <v>0.49143933808470552</v>
      </c>
    </row>
    <row r="214" spans="1:10" ht="15" customHeight="1" x14ac:dyDescent="0.15">
      <c r="A214" s="379" t="s">
        <v>1345</v>
      </c>
      <c r="B214" s="379" t="s">
        <v>1344</v>
      </c>
      <c r="C214" s="379" t="s">
        <v>1048</v>
      </c>
      <c r="D214" s="379">
        <v>38</v>
      </c>
      <c r="E214" s="379">
        <v>0</v>
      </c>
      <c r="F214" s="378">
        <v>6441.66</v>
      </c>
      <c r="G214" s="377">
        <v>0</v>
      </c>
      <c r="H214" s="377">
        <v>5202.66</v>
      </c>
      <c r="I214" s="377">
        <v>1239</v>
      </c>
      <c r="J214" s="376">
        <v>0.19234172558005236</v>
      </c>
    </row>
    <row r="215" spans="1:10" ht="15" customHeight="1" x14ac:dyDescent="0.15">
      <c r="A215" s="379" t="s">
        <v>1343</v>
      </c>
      <c r="B215" s="379" t="s">
        <v>1342</v>
      </c>
      <c r="C215" s="379" t="s">
        <v>1048</v>
      </c>
      <c r="D215" s="379">
        <v>16</v>
      </c>
      <c r="E215" s="379">
        <v>0</v>
      </c>
      <c r="F215" s="378">
        <v>4320.29</v>
      </c>
      <c r="G215" s="377">
        <v>0</v>
      </c>
      <c r="H215" s="377">
        <v>3740.04</v>
      </c>
      <c r="I215" s="377">
        <v>580.25</v>
      </c>
      <c r="J215" s="376">
        <v>0.13430811357570904</v>
      </c>
    </row>
    <row r="216" spans="1:10" ht="13" x14ac:dyDescent="0.15">
      <c r="A216" s="379" t="s">
        <v>1341</v>
      </c>
      <c r="B216" s="379" t="s">
        <v>1340</v>
      </c>
      <c r="C216" s="379" t="s">
        <v>1048</v>
      </c>
      <c r="D216" s="379">
        <v>2</v>
      </c>
      <c r="E216" s="379">
        <v>0</v>
      </c>
      <c r="F216" s="378">
        <v>283.2</v>
      </c>
      <c r="G216" s="377">
        <v>0</v>
      </c>
      <c r="H216" s="377">
        <v>161.94</v>
      </c>
      <c r="I216" s="377">
        <v>121.26</v>
      </c>
      <c r="J216" s="376">
        <v>0.4281779661016949</v>
      </c>
    </row>
    <row r="217" spans="1:10" ht="13" x14ac:dyDescent="0.15">
      <c r="A217" s="379" t="s">
        <v>1339</v>
      </c>
      <c r="B217" s="379" t="s">
        <v>1338</v>
      </c>
      <c r="C217" s="379" t="s">
        <v>1048</v>
      </c>
      <c r="D217" s="379">
        <v>16</v>
      </c>
      <c r="E217" s="379">
        <v>0</v>
      </c>
      <c r="F217" s="378">
        <v>1597.2</v>
      </c>
      <c r="G217" s="377">
        <v>0</v>
      </c>
      <c r="H217" s="377">
        <v>1136.1600000000001</v>
      </c>
      <c r="I217" s="377">
        <v>461.04</v>
      </c>
      <c r="J217" s="376">
        <v>0.28865514650638618</v>
      </c>
    </row>
    <row r="218" spans="1:10" ht="15" customHeight="1" x14ac:dyDescent="0.15">
      <c r="A218" s="379" t="s">
        <v>1337</v>
      </c>
      <c r="B218" s="379" t="s">
        <v>1336</v>
      </c>
      <c r="C218" s="379" t="s">
        <v>1048</v>
      </c>
      <c r="D218" s="379">
        <v>4</v>
      </c>
      <c r="E218" s="379">
        <v>0</v>
      </c>
      <c r="F218" s="378">
        <v>918.55</v>
      </c>
      <c r="G218" s="377">
        <v>0</v>
      </c>
      <c r="H218" s="377">
        <v>780.17</v>
      </c>
      <c r="I218" s="377">
        <v>138.38</v>
      </c>
      <c r="J218" s="376">
        <v>0.1506504817375211</v>
      </c>
    </row>
    <row r="219" spans="1:10" ht="15" customHeight="1" x14ac:dyDescent="0.15">
      <c r="A219" s="379" t="s">
        <v>1335</v>
      </c>
      <c r="B219" s="379" t="s">
        <v>1334</v>
      </c>
      <c r="C219" s="379" t="s">
        <v>1048</v>
      </c>
      <c r="D219" s="379">
        <v>15</v>
      </c>
      <c r="E219" s="379">
        <v>0</v>
      </c>
      <c r="F219" s="378">
        <v>2103.7600000000002</v>
      </c>
      <c r="G219" s="377">
        <v>0</v>
      </c>
      <c r="H219" s="377">
        <v>1820.04</v>
      </c>
      <c r="I219" s="377">
        <v>283.72000000000003</v>
      </c>
      <c r="J219" s="376">
        <v>0.134863292390767</v>
      </c>
    </row>
    <row r="220" spans="1:10" ht="15" customHeight="1" x14ac:dyDescent="0.15">
      <c r="A220" s="379" t="s">
        <v>1333</v>
      </c>
      <c r="B220" s="379" t="s">
        <v>1332</v>
      </c>
      <c r="C220" s="379" t="s">
        <v>1048</v>
      </c>
      <c r="D220" s="379">
        <v>19</v>
      </c>
      <c r="E220" s="379">
        <v>0</v>
      </c>
      <c r="F220" s="378">
        <v>2133.37</v>
      </c>
      <c r="G220" s="377">
        <v>0</v>
      </c>
      <c r="H220" s="377">
        <v>1761.52</v>
      </c>
      <c r="I220" s="377">
        <v>371.85</v>
      </c>
      <c r="J220" s="376">
        <v>0.17430169168967408</v>
      </c>
    </row>
    <row r="221" spans="1:10" ht="15" customHeight="1" x14ac:dyDescent="0.15">
      <c r="A221" s="379" t="s">
        <v>1331</v>
      </c>
      <c r="B221" s="379" t="s">
        <v>1330</v>
      </c>
      <c r="C221" s="379" t="s">
        <v>1048</v>
      </c>
      <c r="D221" s="379">
        <v>8</v>
      </c>
      <c r="E221" s="379">
        <v>0</v>
      </c>
      <c r="F221" s="378">
        <v>1572.21</v>
      </c>
      <c r="G221" s="377">
        <v>0</v>
      </c>
      <c r="H221" s="377">
        <v>1341.6</v>
      </c>
      <c r="I221" s="377">
        <v>230.61</v>
      </c>
      <c r="J221" s="376">
        <v>0.14667887877573607</v>
      </c>
    </row>
    <row r="222" spans="1:10" ht="15" customHeight="1" x14ac:dyDescent="0.15">
      <c r="A222" s="379" t="s">
        <v>1329</v>
      </c>
      <c r="B222" s="379" t="s">
        <v>1328</v>
      </c>
      <c r="C222" s="379" t="s">
        <v>1048</v>
      </c>
      <c r="D222" s="379">
        <v>2</v>
      </c>
      <c r="E222" s="379">
        <v>0</v>
      </c>
      <c r="F222" s="378">
        <v>342.86</v>
      </c>
      <c r="G222" s="377">
        <v>0</v>
      </c>
      <c r="H222" s="377">
        <v>196.78</v>
      </c>
      <c r="I222" s="377">
        <v>146.08000000000001</v>
      </c>
      <c r="J222" s="376">
        <v>0.42606311614069881</v>
      </c>
    </row>
    <row r="223" spans="1:10" ht="15" customHeight="1" x14ac:dyDescent="0.15">
      <c r="A223" s="379" t="s">
        <v>1327</v>
      </c>
      <c r="B223" s="379" t="s">
        <v>1326</v>
      </c>
      <c r="C223" s="379" t="s">
        <v>1048</v>
      </c>
      <c r="D223" s="379">
        <v>1</v>
      </c>
      <c r="E223" s="379">
        <v>0</v>
      </c>
      <c r="F223" s="378">
        <v>78.47</v>
      </c>
      <c r="G223" s="377">
        <v>0</v>
      </c>
      <c r="H223" s="377">
        <v>68.489999999999995</v>
      </c>
      <c r="I223" s="377">
        <v>9.98</v>
      </c>
      <c r="J223" s="376">
        <v>0.12718236268637695</v>
      </c>
    </row>
    <row r="224" spans="1:10" ht="15" customHeight="1" x14ac:dyDescent="0.15">
      <c r="A224" s="379" t="s">
        <v>1325</v>
      </c>
      <c r="B224" s="379" t="s">
        <v>1324</v>
      </c>
      <c r="C224" s="379" t="s">
        <v>1048</v>
      </c>
      <c r="D224" s="379">
        <v>1</v>
      </c>
      <c r="E224" s="379">
        <v>0</v>
      </c>
      <c r="F224" s="378">
        <v>129.21</v>
      </c>
      <c r="G224" s="377">
        <v>0</v>
      </c>
      <c r="H224" s="377">
        <v>78.67</v>
      </c>
      <c r="I224" s="377">
        <v>50.54</v>
      </c>
      <c r="J224" s="376">
        <v>0.3911461961148518</v>
      </c>
    </row>
    <row r="225" spans="1:10" ht="15" customHeight="1" x14ac:dyDescent="0.15">
      <c r="A225" s="379" t="s">
        <v>1323</v>
      </c>
      <c r="B225" s="379" t="s">
        <v>1322</v>
      </c>
      <c r="C225" s="379" t="s">
        <v>1048</v>
      </c>
      <c r="D225" s="379">
        <v>12</v>
      </c>
      <c r="E225" s="379">
        <v>0</v>
      </c>
      <c r="F225" s="378">
        <v>1129.68</v>
      </c>
      <c r="G225" s="377">
        <v>0</v>
      </c>
      <c r="H225" s="377">
        <v>946.92</v>
      </c>
      <c r="I225" s="377">
        <v>182.76</v>
      </c>
      <c r="J225" s="376">
        <v>0.16178032717229657</v>
      </c>
    </row>
    <row r="226" spans="1:10" ht="15" customHeight="1" x14ac:dyDescent="0.15">
      <c r="A226" s="379" t="s">
        <v>1321</v>
      </c>
      <c r="B226" s="379" t="s">
        <v>1320</v>
      </c>
      <c r="C226" s="379" t="s">
        <v>1048</v>
      </c>
      <c r="D226" s="379">
        <v>3</v>
      </c>
      <c r="E226" s="379">
        <v>0</v>
      </c>
      <c r="F226" s="378">
        <v>300.49</v>
      </c>
      <c r="G226" s="377">
        <v>0</v>
      </c>
      <c r="H226" s="377">
        <v>227.91</v>
      </c>
      <c r="I226" s="377">
        <v>72.58</v>
      </c>
      <c r="J226" s="376">
        <v>0.24153881992745183</v>
      </c>
    </row>
    <row r="227" spans="1:10" ht="15" customHeight="1" x14ac:dyDescent="0.15">
      <c r="A227" s="379" t="s">
        <v>1319</v>
      </c>
      <c r="B227" s="379" t="s">
        <v>1318</v>
      </c>
      <c r="C227" s="379" t="s">
        <v>1048</v>
      </c>
      <c r="D227" s="379">
        <v>2</v>
      </c>
      <c r="E227" s="379">
        <v>0</v>
      </c>
      <c r="F227" s="378">
        <v>197.38</v>
      </c>
      <c r="G227" s="377">
        <v>0</v>
      </c>
      <c r="H227" s="377">
        <v>148.91999999999999</v>
      </c>
      <c r="I227" s="377">
        <v>48.46</v>
      </c>
      <c r="J227" s="376">
        <v>0.2455162630459013</v>
      </c>
    </row>
    <row r="228" spans="1:10" ht="15" customHeight="1" x14ac:dyDescent="0.15">
      <c r="A228" s="379" t="s">
        <v>1317</v>
      </c>
      <c r="B228" s="379" t="s">
        <v>1316</v>
      </c>
      <c r="C228" s="379" t="s">
        <v>1048</v>
      </c>
      <c r="D228" s="379">
        <v>23</v>
      </c>
      <c r="E228" s="379">
        <v>0</v>
      </c>
      <c r="F228" s="378">
        <v>3369.1</v>
      </c>
      <c r="G228" s="377">
        <v>0</v>
      </c>
      <c r="H228" s="377">
        <v>2633.72</v>
      </c>
      <c r="I228" s="377">
        <v>735.38</v>
      </c>
      <c r="J228" s="376">
        <v>0.21827194206167819</v>
      </c>
    </row>
    <row r="229" spans="1:10" ht="15" customHeight="1" x14ac:dyDescent="0.15">
      <c r="A229" s="379" t="s">
        <v>1315</v>
      </c>
      <c r="B229" s="379" t="s">
        <v>1314</v>
      </c>
      <c r="C229" s="379" t="s">
        <v>1048</v>
      </c>
      <c r="D229" s="379">
        <v>6</v>
      </c>
      <c r="E229" s="379">
        <v>0</v>
      </c>
      <c r="F229" s="378">
        <v>937.12</v>
      </c>
      <c r="G229" s="377">
        <v>0</v>
      </c>
      <c r="H229" s="377">
        <v>488.28</v>
      </c>
      <c r="I229" s="377">
        <v>448.84</v>
      </c>
      <c r="J229" s="376">
        <v>0.47895680382448352</v>
      </c>
    </row>
    <row r="230" spans="1:10" ht="15" customHeight="1" x14ac:dyDescent="0.15">
      <c r="A230" s="379" t="s">
        <v>1313</v>
      </c>
      <c r="B230" s="379" t="s">
        <v>1312</v>
      </c>
      <c r="C230" s="379" t="s">
        <v>1048</v>
      </c>
      <c r="D230" s="379">
        <v>37</v>
      </c>
      <c r="E230" s="379">
        <v>0</v>
      </c>
      <c r="F230" s="378">
        <v>18412.509999999998</v>
      </c>
      <c r="G230" s="377">
        <v>0</v>
      </c>
      <c r="H230" s="377">
        <v>15609.66</v>
      </c>
      <c r="I230" s="377">
        <v>2802.85</v>
      </c>
      <c r="J230" s="376">
        <v>0.1522253076848295</v>
      </c>
    </row>
    <row r="231" spans="1:10" ht="15" customHeight="1" x14ac:dyDescent="0.15">
      <c r="A231" s="379" t="s">
        <v>1311</v>
      </c>
      <c r="B231" s="379" t="s">
        <v>1310</v>
      </c>
      <c r="C231" s="379" t="s">
        <v>1048</v>
      </c>
      <c r="D231" s="379">
        <v>2</v>
      </c>
      <c r="E231" s="379">
        <v>0</v>
      </c>
      <c r="F231" s="378">
        <v>478.2</v>
      </c>
      <c r="G231" s="377">
        <v>0</v>
      </c>
      <c r="H231" s="377">
        <v>199.64</v>
      </c>
      <c r="I231" s="377">
        <v>278.56</v>
      </c>
      <c r="J231" s="376">
        <v>0.58251777498954416</v>
      </c>
    </row>
    <row r="232" spans="1:10" ht="15" customHeight="1" x14ac:dyDescent="0.15">
      <c r="A232" s="379" t="s">
        <v>1309</v>
      </c>
      <c r="B232" s="379" t="s">
        <v>1308</v>
      </c>
      <c r="C232" s="379" t="s">
        <v>1048</v>
      </c>
      <c r="D232" s="379">
        <v>1</v>
      </c>
      <c r="E232" s="379">
        <v>0</v>
      </c>
      <c r="F232" s="378">
        <v>1181.53</v>
      </c>
      <c r="G232" s="377">
        <v>0</v>
      </c>
      <c r="H232" s="377">
        <v>961.25</v>
      </c>
      <c r="I232" s="377">
        <v>220.28</v>
      </c>
      <c r="J232" s="376">
        <v>0.18643623098863338</v>
      </c>
    </row>
    <row r="233" spans="1:10" ht="15" customHeight="1" x14ac:dyDescent="0.15">
      <c r="A233" s="379" t="s">
        <v>1307</v>
      </c>
      <c r="B233" s="379" t="s">
        <v>1306</v>
      </c>
      <c r="C233" s="379" t="s">
        <v>1048</v>
      </c>
      <c r="D233" s="379">
        <v>1</v>
      </c>
      <c r="E233" s="379">
        <v>0</v>
      </c>
      <c r="F233" s="378">
        <v>1912.88</v>
      </c>
      <c r="G233" s="377">
        <v>0</v>
      </c>
      <c r="H233" s="377">
        <v>1476.85</v>
      </c>
      <c r="I233" s="377">
        <v>436.03</v>
      </c>
      <c r="J233" s="376">
        <v>0.22794425159968215</v>
      </c>
    </row>
    <row r="234" spans="1:10" ht="15" customHeight="1" x14ac:dyDescent="0.15">
      <c r="A234" s="379" t="s">
        <v>1305</v>
      </c>
      <c r="B234" s="379" t="s">
        <v>1304</v>
      </c>
      <c r="C234" s="379" t="s">
        <v>1048</v>
      </c>
      <c r="D234" s="379">
        <v>7</v>
      </c>
      <c r="E234" s="379">
        <v>0</v>
      </c>
      <c r="F234" s="378">
        <v>7325.43</v>
      </c>
      <c r="G234" s="377">
        <v>0</v>
      </c>
      <c r="H234" s="377">
        <v>6088.55</v>
      </c>
      <c r="I234" s="377">
        <v>1236.8800000000001</v>
      </c>
      <c r="J234" s="376">
        <v>0.16884742602140762</v>
      </c>
    </row>
    <row r="235" spans="1:10" ht="15" customHeight="1" x14ac:dyDescent="0.15">
      <c r="A235" s="379" t="s">
        <v>1303</v>
      </c>
      <c r="B235" s="379" t="s">
        <v>1302</v>
      </c>
      <c r="C235" s="379" t="s">
        <v>1048</v>
      </c>
      <c r="D235" s="379">
        <v>1</v>
      </c>
      <c r="E235" s="379">
        <v>0</v>
      </c>
      <c r="F235" s="378">
        <v>717.91</v>
      </c>
      <c r="G235" s="377">
        <v>0</v>
      </c>
      <c r="H235" s="377">
        <v>626.54</v>
      </c>
      <c r="I235" s="377">
        <v>91.37</v>
      </c>
      <c r="J235" s="376">
        <v>0.12727222075190484</v>
      </c>
    </row>
    <row r="236" spans="1:10" ht="15" customHeight="1" x14ac:dyDescent="0.15">
      <c r="A236" s="379" t="s">
        <v>1301</v>
      </c>
      <c r="B236" s="379" t="s">
        <v>1300</v>
      </c>
      <c r="C236" s="379" t="s">
        <v>1048</v>
      </c>
      <c r="D236" s="379">
        <v>1</v>
      </c>
      <c r="E236" s="379">
        <v>0</v>
      </c>
      <c r="F236" s="378">
        <v>475.83</v>
      </c>
      <c r="G236" s="377">
        <v>0</v>
      </c>
      <c r="H236" s="377">
        <v>323.69</v>
      </c>
      <c r="I236" s="377">
        <v>152.13999999999999</v>
      </c>
      <c r="J236" s="376">
        <v>0.31973604018241808</v>
      </c>
    </row>
    <row r="237" spans="1:10" ht="13" x14ac:dyDescent="0.15">
      <c r="A237" s="379" t="s">
        <v>1299</v>
      </c>
      <c r="B237" s="379" t="s">
        <v>1298</v>
      </c>
      <c r="C237" s="379" t="s">
        <v>1048</v>
      </c>
      <c r="D237" s="379">
        <v>20</v>
      </c>
      <c r="E237" s="379">
        <v>0</v>
      </c>
      <c r="F237" s="378">
        <v>3154.07</v>
      </c>
      <c r="G237" s="377">
        <v>0</v>
      </c>
      <c r="H237" s="377">
        <v>2384.1999999999998</v>
      </c>
      <c r="I237" s="377">
        <v>769.87</v>
      </c>
      <c r="J237" s="376">
        <v>0.24408779767094579</v>
      </c>
    </row>
    <row r="238" spans="1:10" ht="15" customHeight="1" x14ac:dyDescent="0.15">
      <c r="A238" s="379" t="s">
        <v>1297</v>
      </c>
      <c r="B238" s="379" t="s">
        <v>1296</v>
      </c>
      <c r="C238" s="379" t="s">
        <v>1048</v>
      </c>
      <c r="D238" s="379">
        <v>21</v>
      </c>
      <c r="E238" s="379">
        <v>0</v>
      </c>
      <c r="F238" s="378">
        <v>7820.82</v>
      </c>
      <c r="G238" s="377">
        <v>0</v>
      </c>
      <c r="H238" s="377">
        <v>7507.92</v>
      </c>
      <c r="I238" s="377">
        <v>312.89999999999998</v>
      </c>
      <c r="J238" s="376">
        <v>4.0008592449385101E-2</v>
      </c>
    </row>
    <row r="239" spans="1:10" ht="13" x14ac:dyDescent="0.15">
      <c r="A239" s="379" t="s">
        <v>1295</v>
      </c>
      <c r="B239" s="379" t="s">
        <v>1294</v>
      </c>
      <c r="C239" s="379" t="s">
        <v>1048</v>
      </c>
      <c r="D239" s="379">
        <v>1</v>
      </c>
      <c r="E239" s="379">
        <v>0</v>
      </c>
      <c r="F239" s="378">
        <v>1064.26</v>
      </c>
      <c r="G239" s="377">
        <v>0</v>
      </c>
      <c r="H239" s="377">
        <v>768.2</v>
      </c>
      <c r="I239" s="377">
        <v>296.06</v>
      </c>
      <c r="J239" s="376">
        <v>0.27818390242985735</v>
      </c>
    </row>
    <row r="240" spans="1:10" ht="15" customHeight="1" x14ac:dyDescent="0.15">
      <c r="A240" s="379" t="s">
        <v>1293</v>
      </c>
      <c r="B240" s="379" t="s">
        <v>1292</v>
      </c>
      <c r="C240" s="379" t="s">
        <v>1048</v>
      </c>
      <c r="D240" s="379">
        <v>10</v>
      </c>
      <c r="E240" s="379">
        <v>0</v>
      </c>
      <c r="F240" s="378">
        <v>5311.83</v>
      </c>
      <c r="G240" s="377">
        <v>0</v>
      </c>
      <c r="H240" s="377">
        <v>4545.9799999999996</v>
      </c>
      <c r="I240" s="377">
        <v>765.85</v>
      </c>
      <c r="J240" s="376">
        <v>0.14417818341324928</v>
      </c>
    </row>
    <row r="241" spans="1:10" ht="13" x14ac:dyDescent="0.15">
      <c r="A241" s="379" t="s">
        <v>1291</v>
      </c>
      <c r="B241" s="379" t="s">
        <v>1290</v>
      </c>
      <c r="C241" s="379" t="s">
        <v>1048</v>
      </c>
      <c r="D241" s="379">
        <v>3</v>
      </c>
      <c r="E241" s="379">
        <v>0</v>
      </c>
      <c r="F241" s="378">
        <v>1880.46</v>
      </c>
      <c r="G241" s="377">
        <v>0</v>
      </c>
      <c r="H241" s="377">
        <v>879.51</v>
      </c>
      <c r="I241" s="377">
        <v>1000.95</v>
      </c>
      <c r="J241" s="376">
        <v>0.53228997160269298</v>
      </c>
    </row>
    <row r="242" spans="1:10" ht="13" x14ac:dyDescent="0.15">
      <c r="A242" s="379" t="s">
        <v>1289</v>
      </c>
      <c r="B242" s="379" t="s">
        <v>1288</v>
      </c>
      <c r="C242" s="379" t="s">
        <v>1048</v>
      </c>
      <c r="D242" s="379">
        <v>10</v>
      </c>
      <c r="E242" s="379">
        <v>0</v>
      </c>
      <c r="F242" s="378">
        <v>9491.6200000000008</v>
      </c>
      <c r="G242" s="377">
        <v>0</v>
      </c>
      <c r="H242" s="377">
        <v>7982.62</v>
      </c>
      <c r="I242" s="377">
        <v>1509</v>
      </c>
      <c r="J242" s="376">
        <v>0.15898234442592518</v>
      </c>
    </row>
    <row r="243" spans="1:10" ht="13" x14ac:dyDescent="0.15">
      <c r="A243" s="379" t="s">
        <v>1287</v>
      </c>
      <c r="B243" s="379" t="s">
        <v>1286</v>
      </c>
      <c r="C243" s="379" t="s">
        <v>1048</v>
      </c>
      <c r="D243" s="379">
        <v>2</v>
      </c>
      <c r="E243" s="379">
        <v>0</v>
      </c>
      <c r="F243" s="378">
        <v>835.68</v>
      </c>
      <c r="G243" s="377">
        <v>0</v>
      </c>
      <c r="H243" s="377">
        <v>729.32</v>
      </c>
      <c r="I243" s="377">
        <v>106.36</v>
      </c>
      <c r="J243" s="376">
        <v>0.12727359754930118</v>
      </c>
    </row>
    <row r="244" spans="1:10" ht="13" x14ac:dyDescent="0.15">
      <c r="A244" s="379" t="s">
        <v>1285</v>
      </c>
      <c r="B244" s="379" t="s">
        <v>1284</v>
      </c>
      <c r="C244" s="379" t="s">
        <v>1048</v>
      </c>
      <c r="D244" s="379">
        <v>1</v>
      </c>
      <c r="E244" s="379">
        <v>0</v>
      </c>
      <c r="F244" s="378">
        <v>1628.93</v>
      </c>
      <c r="G244" s="377">
        <v>0</v>
      </c>
      <c r="H244" s="377">
        <v>1230.68</v>
      </c>
      <c r="I244" s="377">
        <v>398.25</v>
      </c>
      <c r="J244" s="376">
        <v>0.24448564395032321</v>
      </c>
    </row>
    <row r="245" spans="1:10" ht="13" x14ac:dyDescent="0.15">
      <c r="A245" s="379" t="s">
        <v>1283</v>
      </c>
      <c r="B245" s="379" t="s">
        <v>1282</v>
      </c>
      <c r="C245" s="379" t="s">
        <v>1048</v>
      </c>
      <c r="D245" s="379">
        <v>2</v>
      </c>
      <c r="E245" s="379">
        <v>0</v>
      </c>
      <c r="F245" s="378">
        <v>4945.72</v>
      </c>
      <c r="G245" s="377">
        <v>0</v>
      </c>
      <c r="H245" s="377">
        <v>2640.76</v>
      </c>
      <c r="I245" s="377">
        <v>2304.96</v>
      </c>
      <c r="J245" s="376">
        <v>0.46605145459104036</v>
      </c>
    </row>
    <row r="246" spans="1:10" ht="13" x14ac:dyDescent="0.15">
      <c r="A246" s="379" t="s">
        <v>1281</v>
      </c>
      <c r="B246" s="379" t="s">
        <v>1280</v>
      </c>
      <c r="C246" s="379" t="s">
        <v>1048</v>
      </c>
      <c r="D246" s="379">
        <v>4</v>
      </c>
      <c r="E246" s="379">
        <v>0</v>
      </c>
      <c r="F246" s="378">
        <v>1767.35</v>
      </c>
      <c r="G246" s="377">
        <v>0</v>
      </c>
      <c r="H246" s="377">
        <v>1400.84</v>
      </c>
      <c r="I246" s="377">
        <v>366.51</v>
      </c>
      <c r="J246" s="376">
        <v>0.20737827821314397</v>
      </c>
    </row>
    <row r="247" spans="1:10" ht="13" x14ac:dyDescent="0.15">
      <c r="A247" s="379" t="s">
        <v>1279</v>
      </c>
      <c r="B247" s="379" t="s">
        <v>1278</v>
      </c>
      <c r="C247" s="379" t="s">
        <v>1048</v>
      </c>
      <c r="D247" s="379">
        <v>1</v>
      </c>
      <c r="E247" s="379">
        <v>0</v>
      </c>
      <c r="F247" s="378">
        <v>754.8</v>
      </c>
      <c r="G247" s="377">
        <v>0</v>
      </c>
      <c r="H247" s="377">
        <v>504.58</v>
      </c>
      <c r="I247" s="377">
        <v>250.22</v>
      </c>
      <c r="J247" s="376">
        <v>0.33150503444621093</v>
      </c>
    </row>
    <row r="248" spans="1:10" ht="13" x14ac:dyDescent="0.15">
      <c r="A248" s="379" t="s">
        <v>1277</v>
      </c>
      <c r="B248" s="379" t="s">
        <v>1276</v>
      </c>
      <c r="C248" s="379" t="s">
        <v>1048</v>
      </c>
      <c r="D248" s="379">
        <v>1</v>
      </c>
      <c r="E248" s="379">
        <v>0</v>
      </c>
      <c r="F248" s="378">
        <v>500.29</v>
      </c>
      <c r="G248" s="377">
        <v>0</v>
      </c>
      <c r="H248" s="377">
        <v>377.68</v>
      </c>
      <c r="I248" s="377">
        <v>122.61</v>
      </c>
      <c r="J248" s="376">
        <v>0.24507785484419037</v>
      </c>
    </row>
    <row r="249" spans="1:10" ht="15" customHeight="1" x14ac:dyDescent="0.15">
      <c r="A249" s="379" t="s">
        <v>1275</v>
      </c>
      <c r="B249" s="379" t="s">
        <v>1274</v>
      </c>
      <c r="C249" s="379" t="s">
        <v>1048</v>
      </c>
      <c r="D249" s="379">
        <v>5</v>
      </c>
      <c r="E249" s="379">
        <v>0</v>
      </c>
      <c r="F249" s="378">
        <v>3969.16</v>
      </c>
      <c r="G249" s="377">
        <v>0</v>
      </c>
      <c r="H249" s="377">
        <v>3470.35</v>
      </c>
      <c r="I249" s="377">
        <v>498.81</v>
      </c>
      <c r="J249" s="376">
        <v>0.1256714266998559</v>
      </c>
    </row>
    <row r="250" spans="1:10" ht="15" customHeight="1" x14ac:dyDescent="0.15">
      <c r="A250" s="379" t="s">
        <v>1273</v>
      </c>
      <c r="B250" s="379" t="s">
        <v>1272</v>
      </c>
      <c r="C250" s="379" t="s">
        <v>1048</v>
      </c>
      <c r="D250" s="379">
        <v>3</v>
      </c>
      <c r="E250" s="379">
        <v>0</v>
      </c>
      <c r="F250" s="378">
        <v>1370.96</v>
      </c>
      <c r="G250" s="377">
        <v>0</v>
      </c>
      <c r="H250" s="377">
        <v>1163.6400000000001</v>
      </c>
      <c r="I250" s="377">
        <v>207.32</v>
      </c>
      <c r="J250" s="376">
        <v>0.15122250102118223</v>
      </c>
    </row>
    <row r="251" spans="1:10" ht="13" x14ac:dyDescent="0.15">
      <c r="A251" s="379" t="s">
        <v>1271</v>
      </c>
      <c r="B251" s="379" t="s">
        <v>1270</v>
      </c>
      <c r="C251" s="379" t="s">
        <v>1048</v>
      </c>
      <c r="D251" s="379">
        <v>2</v>
      </c>
      <c r="E251" s="379">
        <v>0</v>
      </c>
      <c r="F251" s="378">
        <v>3967.8</v>
      </c>
      <c r="G251" s="377">
        <v>0</v>
      </c>
      <c r="H251" s="377">
        <v>3351.22</v>
      </c>
      <c r="I251" s="377">
        <v>616.58000000000004</v>
      </c>
      <c r="J251" s="376">
        <v>0.15539593729522658</v>
      </c>
    </row>
    <row r="252" spans="1:10" ht="15" customHeight="1" x14ac:dyDescent="0.15">
      <c r="A252" s="379" t="s">
        <v>1269</v>
      </c>
      <c r="B252" s="379" t="s">
        <v>1268</v>
      </c>
      <c r="C252" s="379" t="s">
        <v>1048</v>
      </c>
      <c r="D252" s="379">
        <v>4</v>
      </c>
      <c r="E252" s="379">
        <v>0</v>
      </c>
      <c r="F252" s="378">
        <v>6430.83</v>
      </c>
      <c r="G252" s="377">
        <v>0</v>
      </c>
      <c r="H252" s="377">
        <v>5659.12</v>
      </c>
      <c r="I252" s="377">
        <v>771.71</v>
      </c>
      <c r="J252" s="376">
        <v>0.12000161720959814</v>
      </c>
    </row>
    <row r="253" spans="1:10" ht="13" x14ac:dyDescent="0.15">
      <c r="A253" s="379" t="s">
        <v>1267</v>
      </c>
      <c r="B253" s="379" t="s">
        <v>1266</v>
      </c>
      <c r="C253" s="379" t="s">
        <v>1048</v>
      </c>
      <c r="D253" s="379">
        <v>1</v>
      </c>
      <c r="E253" s="379">
        <v>0</v>
      </c>
      <c r="F253" s="378">
        <v>309.32</v>
      </c>
      <c r="G253" s="377">
        <v>0</v>
      </c>
      <c r="H253" s="377">
        <v>195.26</v>
      </c>
      <c r="I253" s="377">
        <v>114.06</v>
      </c>
      <c r="J253" s="376">
        <v>0.36874434242855297</v>
      </c>
    </row>
    <row r="254" spans="1:10" ht="15" customHeight="1" x14ac:dyDescent="0.15">
      <c r="A254" s="379" t="s">
        <v>1265</v>
      </c>
      <c r="B254" s="379" t="s">
        <v>1264</v>
      </c>
      <c r="C254" s="379" t="s">
        <v>1048</v>
      </c>
      <c r="D254" s="379">
        <v>2</v>
      </c>
      <c r="E254" s="379">
        <v>0</v>
      </c>
      <c r="F254" s="378">
        <v>1139.32</v>
      </c>
      <c r="G254" s="377">
        <v>0</v>
      </c>
      <c r="H254" s="377">
        <v>760.62</v>
      </c>
      <c r="I254" s="377">
        <v>378.7</v>
      </c>
      <c r="J254" s="376">
        <v>0.33239125092160238</v>
      </c>
    </row>
    <row r="255" spans="1:10" ht="13" x14ac:dyDescent="0.15">
      <c r="A255" s="379" t="s">
        <v>1263</v>
      </c>
      <c r="B255" s="379" t="s">
        <v>1262</v>
      </c>
      <c r="C255" s="379" t="s">
        <v>1048</v>
      </c>
      <c r="D255" s="379">
        <v>2</v>
      </c>
      <c r="E255" s="379">
        <v>0</v>
      </c>
      <c r="F255" s="378">
        <v>1242.68</v>
      </c>
      <c r="G255" s="377">
        <v>0</v>
      </c>
      <c r="H255" s="377">
        <v>852.14</v>
      </c>
      <c r="I255" s="377">
        <v>390.54</v>
      </c>
      <c r="J255" s="376">
        <v>0.31427237905172689</v>
      </c>
    </row>
    <row r="256" spans="1:10" ht="15" customHeight="1" x14ac:dyDescent="0.15">
      <c r="A256" s="379" t="s">
        <v>1261</v>
      </c>
      <c r="B256" s="379" t="s">
        <v>1260</v>
      </c>
      <c r="C256" s="379" t="s">
        <v>1048</v>
      </c>
      <c r="D256" s="379">
        <v>1</v>
      </c>
      <c r="E256" s="379">
        <v>0</v>
      </c>
      <c r="F256" s="378">
        <v>260.14</v>
      </c>
      <c r="G256" s="377">
        <v>0</v>
      </c>
      <c r="H256" s="377">
        <v>187.78</v>
      </c>
      <c r="I256" s="377">
        <v>72.36</v>
      </c>
      <c r="J256" s="376">
        <v>0.27815791496886294</v>
      </c>
    </row>
    <row r="257" spans="1:10" ht="15" customHeight="1" x14ac:dyDescent="0.15">
      <c r="A257" s="379" t="s">
        <v>1259</v>
      </c>
      <c r="B257" s="379" t="s">
        <v>1258</v>
      </c>
      <c r="C257" s="379" t="s">
        <v>1048</v>
      </c>
      <c r="D257" s="379">
        <v>3</v>
      </c>
      <c r="E257" s="379">
        <v>0</v>
      </c>
      <c r="F257" s="378">
        <v>2921.19</v>
      </c>
      <c r="G257" s="377">
        <v>0</v>
      </c>
      <c r="H257" s="377">
        <v>2510.0100000000002</v>
      </c>
      <c r="I257" s="377">
        <v>411.18</v>
      </c>
      <c r="J257" s="376">
        <v>0.14075770490793135</v>
      </c>
    </row>
    <row r="258" spans="1:10" ht="13" x14ac:dyDescent="0.15">
      <c r="A258" s="379" t="s">
        <v>1257</v>
      </c>
      <c r="B258" s="379" t="s">
        <v>1256</v>
      </c>
      <c r="C258" s="379" t="s">
        <v>1048</v>
      </c>
      <c r="D258" s="379">
        <v>1</v>
      </c>
      <c r="E258" s="379">
        <v>0</v>
      </c>
      <c r="F258" s="378">
        <v>659.29</v>
      </c>
      <c r="G258" s="377">
        <v>0</v>
      </c>
      <c r="H258" s="377">
        <v>510.42</v>
      </c>
      <c r="I258" s="377">
        <v>148.87</v>
      </c>
      <c r="J258" s="376">
        <v>0.22580351590347192</v>
      </c>
    </row>
    <row r="259" spans="1:10" ht="13" x14ac:dyDescent="0.15">
      <c r="A259" s="379" t="s">
        <v>1255</v>
      </c>
      <c r="B259" s="379" t="s">
        <v>1254</v>
      </c>
      <c r="C259" s="379" t="s">
        <v>1048</v>
      </c>
      <c r="D259" s="379">
        <v>3</v>
      </c>
      <c r="E259" s="379">
        <v>0</v>
      </c>
      <c r="F259" s="378">
        <v>1720.95</v>
      </c>
      <c r="G259" s="377">
        <v>0</v>
      </c>
      <c r="H259" s="377">
        <v>1264.3499999999999</v>
      </c>
      <c r="I259" s="377">
        <v>456.6</v>
      </c>
      <c r="J259" s="376">
        <v>0.26531857404340625</v>
      </c>
    </row>
    <row r="260" spans="1:10" ht="13" x14ac:dyDescent="0.15">
      <c r="A260" s="379" t="s">
        <v>1253</v>
      </c>
      <c r="B260" s="379" t="s">
        <v>1252</v>
      </c>
      <c r="C260" s="379" t="s">
        <v>1048</v>
      </c>
      <c r="D260" s="379">
        <v>7</v>
      </c>
      <c r="E260" s="379">
        <v>0</v>
      </c>
      <c r="F260" s="378">
        <v>11196.52</v>
      </c>
      <c r="G260" s="377">
        <v>0</v>
      </c>
      <c r="H260" s="377">
        <v>8357.7199999999993</v>
      </c>
      <c r="I260" s="377">
        <v>2838.8</v>
      </c>
      <c r="J260" s="376">
        <v>0.2535430651666768</v>
      </c>
    </row>
    <row r="261" spans="1:10" ht="15" customHeight="1" x14ac:dyDescent="0.15">
      <c r="A261" s="379" t="s">
        <v>1251</v>
      </c>
      <c r="B261" s="379" t="s">
        <v>1250</v>
      </c>
      <c r="C261" s="379" t="s">
        <v>1048</v>
      </c>
      <c r="D261" s="379">
        <v>13</v>
      </c>
      <c r="E261" s="379">
        <v>0</v>
      </c>
      <c r="F261" s="378">
        <v>9158.1200000000008</v>
      </c>
      <c r="G261" s="377">
        <v>0</v>
      </c>
      <c r="H261" s="377">
        <v>6741.54</v>
      </c>
      <c r="I261" s="377">
        <v>2416.58</v>
      </c>
      <c r="J261" s="376">
        <v>0.26387293461976913</v>
      </c>
    </row>
    <row r="262" spans="1:10" ht="13" x14ac:dyDescent="0.15">
      <c r="A262" s="379" t="s">
        <v>1249</v>
      </c>
      <c r="B262" s="379" t="s">
        <v>1248</v>
      </c>
      <c r="C262" s="379" t="s">
        <v>1048</v>
      </c>
      <c r="D262" s="379">
        <v>2</v>
      </c>
      <c r="E262" s="379">
        <v>0</v>
      </c>
      <c r="F262" s="378">
        <v>1709.92</v>
      </c>
      <c r="G262" s="377">
        <v>0</v>
      </c>
      <c r="H262" s="377">
        <v>1191.1400000000001</v>
      </c>
      <c r="I262" s="377">
        <v>518.78</v>
      </c>
      <c r="J262" s="376">
        <v>0.30339431084495183</v>
      </c>
    </row>
    <row r="263" spans="1:10" ht="13" x14ac:dyDescent="0.15">
      <c r="A263" s="379" t="s">
        <v>1247</v>
      </c>
      <c r="B263" s="379" t="s">
        <v>1246</v>
      </c>
      <c r="C263" s="379" t="s">
        <v>1048</v>
      </c>
      <c r="D263" s="379">
        <v>1</v>
      </c>
      <c r="E263" s="379">
        <v>0</v>
      </c>
      <c r="F263" s="378">
        <v>602.29</v>
      </c>
      <c r="G263" s="377">
        <v>0</v>
      </c>
      <c r="H263" s="377">
        <v>432.78</v>
      </c>
      <c r="I263" s="377">
        <v>169.51</v>
      </c>
      <c r="J263" s="376">
        <v>0.28144249447940362</v>
      </c>
    </row>
    <row r="264" spans="1:10" ht="13" x14ac:dyDescent="0.15">
      <c r="A264" s="379" t="s">
        <v>1245</v>
      </c>
      <c r="B264" s="379" t="s">
        <v>1244</v>
      </c>
      <c r="C264" s="379" t="s">
        <v>1048</v>
      </c>
      <c r="D264" s="379">
        <v>1</v>
      </c>
      <c r="E264" s="379">
        <v>0</v>
      </c>
      <c r="F264" s="378">
        <v>800.08</v>
      </c>
      <c r="G264" s="377">
        <v>0</v>
      </c>
      <c r="H264" s="377">
        <v>650.91999999999996</v>
      </c>
      <c r="I264" s="377">
        <v>149.16</v>
      </c>
      <c r="J264" s="376">
        <v>0.18643135686431356</v>
      </c>
    </row>
    <row r="265" spans="1:10" ht="13" x14ac:dyDescent="0.15">
      <c r="A265" s="379" t="s">
        <v>1243</v>
      </c>
      <c r="B265" s="379" t="s">
        <v>1242</v>
      </c>
      <c r="C265" s="379" t="s">
        <v>1048</v>
      </c>
      <c r="D265" s="379">
        <v>1</v>
      </c>
      <c r="E265" s="379">
        <v>0</v>
      </c>
      <c r="F265" s="378">
        <v>786.6</v>
      </c>
      <c r="G265" s="377">
        <v>0</v>
      </c>
      <c r="H265" s="377">
        <v>566.1</v>
      </c>
      <c r="I265" s="377">
        <v>220.5</v>
      </c>
      <c r="J265" s="376">
        <v>0.2803203661327231</v>
      </c>
    </row>
    <row r="266" spans="1:10" ht="15" customHeight="1" x14ac:dyDescent="0.15">
      <c r="A266" s="379" t="s">
        <v>1241</v>
      </c>
      <c r="B266" s="379" t="s">
        <v>1240</v>
      </c>
      <c r="C266" s="379" t="s">
        <v>1048</v>
      </c>
      <c r="D266" s="379">
        <v>1</v>
      </c>
      <c r="E266" s="379">
        <v>0</v>
      </c>
      <c r="F266" s="378">
        <v>950.71</v>
      </c>
      <c r="G266" s="377">
        <v>0</v>
      </c>
      <c r="H266" s="377">
        <v>686.23</v>
      </c>
      <c r="I266" s="377">
        <v>264.48</v>
      </c>
      <c r="J266" s="376">
        <v>0.27819208801842832</v>
      </c>
    </row>
    <row r="267" spans="1:10" ht="15" customHeight="1" x14ac:dyDescent="0.15">
      <c r="A267" s="379" t="s">
        <v>1239</v>
      </c>
      <c r="B267" s="379" t="s">
        <v>1238</v>
      </c>
      <c r="C267" s="379" t="s">
        <v>1048</v>
      </c>
      <c r="D267" s="379">
        <v>1</v>
      </c>
      <c r="E267" s="379">
        <v>0</v>
      </c>
      <c r="F267" s="378">
        <v>956.39</v>
      </c>
      <c r="G267" s="377">
        <v>0</v>
      </c>
      <c r="H267" s="377">
        <v>690.33</v>
      </c>
      <c r="I267" s="377">
        <v>266.06</v>
      </c>
      <c r="J267" s="376">
        <v>0.27819195098233984</v>
      </c>
    </row>
    <row r="268" spans="1:10" ht="13" x14ac:dyDescent="0.15">
      <c r="A268" s="379" t="s">
        <v>1237</v>
      </c>
      <c r="B268" s="379" t="s">
        <v>1236</v>
      </c>
      <c r="C268" s="379" t="s">
        <v>1048</v>
      </c>
      <c r="D268" s="379">
        <v>1</v>
      </c>
      <c r="E268" s="379">
        <v>0</v>
      </c>
      <c r="F268" s="378">
        <v>1430.6</v>
      </c>
      <c r="G268" s="377">
        <v>0</v>
      </c>
      <c r="H268" s="377">
        <v>980.97</v>
      </c>
      <c r="I268" s="377">
        <v>449.63</v>
      </c>
      <c r="J268" s="376">
        <v>0.31429470152383615</v>
      </c>
    </row>
    <row r="269" spans="1:10" ht="15" customHeight="1" x14ac:dyDescent="0.15">
      <c r="A269" s="379" t="s">
        <v>1235</v>
      </c>
      <c r="B269" s="379" t="s">
        <v>1234</v>
      </c>
      <c r="C269" s="379" t="s">
        <v>1048</v>
      </c>
      <c r="D269" s="379">
        <v>1</v>
      </c>
      <c r="E269" s="379">
        <v>0</v>
      </c>
      <c r="F269" s="378">
        <v>1304.72</v>
      </c>
      <c r="G269" s="377">
        <v>0</v>
      </c>
      <c r="H269" s="377">
        <v>1149.1199999999999</v>
      </c>
      <c r="I269" s="377">
        <v>155.6</v>
      </c>
      <c r="J269" s="376">
        <v>0.11925930467839843</v>
      </c>
    </row>
    <row r="270" spans="1:10" ht="13" x14ac:dyDescent="0.15">
      <c r="A270" s="379" t="s">
        <v>1233</v>
      </c>
      <c r="B270" s="379" t="s">
        <v>1232</v>
      </c>
      <c r="C270" s="379" t="s">
        <v>1048</v>
      </c>
      <c r="D270" s="379">
        <v>1</v>
      </c>
      <c r="E270" s="379">
        <v>0</v>
      </c>
      <c r="F270" s="378">
        <v>860.52</v>
      </c>
      <c r="G270" s="377">
        <v>0</v>
      </c>
      <c r="H270" s="377">
        <v>621.13</v>
      </c>
      <c r="I270" s="377">
        <v>239.39</v>
      </c>
      <c r="J270" s="376">
        <v>0.27819225584530283</v>
      </c>
    </row>
    <row r="271" spans="1:10" ht="13" x14ac:dyDescent="0.15">
      <c r="A271" s="379" t="s">
        <v>1231</v>
      </c>
      <c r="B271" s="379" t="s">
        <v>1230</v>
      </c>
      <c r="C271" s="379" t="s">
        <v>1048</v>
      </c>
      <c r="D271" s="379">
        <v>1</v>
      </c>
      <c r="E271" s="379">
        <v>0</v>
      </c>
      <c r="F271" s="378">
        <v>910</v>
      </c>
      <c r="G271" s="377">
        <v>0</v>
      </c>
      <c r="H271" s="377">
        <v>624.33000000000004</v>
      </c>
      <c r="I271" s="377">
        <v>285.67</v>
      </c>
      <c r="J271" s="376">
        <v>0.31392307692307692</v>
      </c>
    </row>
    <row r="272" spans="1:10" ht="13" x14ac:dyDescent="0.15">
      <c r="A272" s="379" t="s">
        <v>1229</v>
      </c>
      <c r="B272" s="379" t="s">
        <v>1228</v>
      </c>
      <c r="C272" s="379" t="s">
        <v>1048</v>
      </c>
      <c r="D272" s="379">
        <v>1</v>
      </c>
      <c r="E272" s="379">
        <v>0</v>
      </c>
      <c r="F272" s="378">
        <v>981.54</v>
      </c>
      <c r="G272" s="377">
        <v>0</v>
      </c>
      <c r="H272" s="377">
        <v>864.48</v>
      </c>
      <c r="I272" s="377">
        <v>117.06</v>
      </c>
      <c r="J272" s="376">
        <v>0.11926156855553519</v>
      </c>
    </row>
    <row r="273" spans="1:10" ht="13" x14ac:dyDescent="0.15">
      <c r="A273" s="379" t="s">
        <v>1227</v>
      </c>
      <c r="B273" s="379" t="s">
        <v>1226</v>
      </c>
      <c r="C273" s="379" t="s">
        <v>1048</v>
      </c>
      <c r="D273" s="379">
        <v>1</v>
      </c>
      <c r="E273" s="379">
        <v>0</v>
      </c>
      <c r="F273" s="378">
        <v>1228.5</v>
      </c>
      <c r="G273" s="377">
        <v>0</v>
      </c>
      <c r="H273" s="377">
        <v>657.67</v>
      </c>
      <c r="I273" s="377">
        <v>570.83000000000004</v>
      </c>
      <c r="J273" s="376">
        <v>0.46465608465608466</v>
      </c>
    </row>
    <row r="274" spans="1:10" ht="13" x14ac:dyDescent="0.15">
      <c r="A274" s="379" t="s">
        <v>1225</v>
      </c>
      <c r="B274" s="379" t="s">
        <v>1224</v>
      </c>
      <c r="C274" s="379" t="s">
        <v>1048</v>
      </c>
      <c r="D274" s="379">
        <v>3</v>
      </c>
      <c r="E274" s="379">
        <v>0</v>
      </c>
      <c r="F274" s="378">
        <v>1874.07</v>
      </c>
      <c r="G274" s="377">
        <v>0</v>
      </c>
      <c r="H274" s="377">
        <v>1411.26</v>
      </c>
      <c r="I274" s="377">
        <v>462.81</v>
      </c>
      <c r="J274" s="376">
        <v>0.24695448942675566</v>
      </c>
    </row>
    <row r="275" spans="1:10" ht="13" x14ac:dyDescent="0.15">
      <c r="A275" s="379" t="s">
        <v>1223</v>
      </c>
      <c r="B275" s="379" t="s">
        <v>1222</v>
      </c>
      <c r="C275" s="379" t="s">
        <v>1048</v>
      </c>
      <c r="D275" s="379">
        <v>1</v>
      </c>
      <c r="E275" s="379">
        <v>0</v>
      </c>
      <c r="F275" s="378">
        <v>1668.94</v>
      </c>
      <c r="G275" s="377">
        <v>0</v>
      </c>
      <c r="H275" s="377">
        <v>1271.58</v>
      </c>
      <c r="I275" s="377">
        <v>397.36</v>
      </c>
      <c r="J275" s="376">
        <v>0.23809124354380626</v>
      </c>
    </row>
    <row r="276" spans="1:10" ht="13" x14ac:dyDescent="0.15">
      <c r="A276" s="379" t="s">
        <v>1221</v>
      </c>
      <c r="B276" s="379" t="s">
        <v>1220</v>
      </c>
      <c r="C276" s="379" t="s">
        <v>1048</v>
      </c>
      <c r="D276" s="379">
        <v>16</v>
      </c>
      <c r="E276" s="379">
        <v>0</v>
      </c>
      <c r="F276" s="378">
        <v>4705.3599999999997</v>
      </c>
      <c r="G276" s="377">
        <v>0</v>
      </c>
      <c r="H276" s="377">
        <v>4013.92</v>
      </c>
      <c r="I276" s="377">
        <v>691.44</v>
      </c>
      <c r="J276" s="376">
        <v>0.14694731115153781</v>
      </c>
    </row>
    <row r="277" spans="1:10" ht="13" x14ac:dyDescent="0.15">
      <c r="A277" s="379" t="s">
        <v>1219</v>
      </c>
      <c r="B277" s="379" t="s">
        <v>1218</v>
      </c>
      <c r="C277" s="379" t="s">
        <v>1048</v>
      </c>
      <c r="D277" s="379">
        <v>1</v>
      </c>
      <c r="E277" s="379">
        <v>0</v>
      </c>
      <c r="F277" s="378">
        <v>203.98</v>
      </c>
      <c r="G277" s="377">
        <v>0</v>
      </c>
      <c r="H277" s="377">
        <v>139.87</v>
      </c>
      <c r="I277" s="377">
        <v>64.11</v>
      </c>
      <c r="J277" s="376">
        <v>0.31429551916854592</v>
      </c>
    </row>
    <row r="278" spans="1:10" ht="15" customHeight="1" x14ac:dyDescent="0.15">
      <c r="A278" s="379" t="s">
        <v>1217</v>
      </c>
      <c r="B278" s="379" t="s">
        <v>1216</v>
      </c>
      <c r="C278" s="379" t="s">
        <v>1048</v>
      </c>
      <c r="D278" s="379">
        <v>4</v>
      </c>
      <c r="E278" s="379">
        <v>0</v>
      </c>
      <c r="F278" s="378">
        <v>1833.87</v>
      </c>
      <c r="G278" s="377">
        <v>0</v>
      </c>
      <c r="H278" s="377">
        <v>1319.56</v>
      </c>
      <c r="I278" s="377">
        <v>514.30999999999995</v>
      </c>
      <c r="J278" s="376">
        <v>0.28045063172416801</v>
      </c>
    </row>
    <row r="279" spans="1:10" ht="15" customHeight="1" x14ac:dyDescent="0.15">
      <c r="A279" s="379" t="s">
        <v>1215</v>
      </c>
      <c r="B279" s="379" t="s">
        <v>1214</v>
      </c>
      <c r="C279" s="379" t="s">
        <v>1048</v>
      </c>
      <c r="D279" s="379">
        <v>22</v>
      </c>
      <c r="E279" s="379">
        <v>0</v>
      </c>
      <c r="F279" s="378">
        <v>8525.14</v>
      </c>
      <c r="G279" s="377">
        <v>0</v>
      </c>
      <c r="H279" s="377">
        <v>7602.58</v>
      </c>
      <c r="I279" s="377">
        <v>922.56</v>
      </c>
      <c r="J279" s="376">
        <v>0.10821640465728422</v>
      </c>
    </row>
    <row r="280" spans="1:10" ht="13" x14ac:dyDescent="0.15">
      <c r="A280" s="379" t="s">
        <v>1213</v>
      </c>
      <c r="B280" s="379" t="s">
        <v>1212</v>
      </c>
      <c r="C280" s="379" t="s">
        <v>1048</v>
      </c>
      <c r="D280" s="379">
        <v>4</v>
      </c>
      <c r="E280" s="379">
        <v>0</v>
      </c>
      <c r="F280" s="378">
        <v>1356.24</v>
      </c>
      <c r="G280" s="377">
        <v>0</v>
      </c>
      <c r="H280" s="377">
        <v>1037</v>
      </c>
      <c r="I280" s="377">
        <v>319.24</v>
      </c>
      <c r="J280" s="376">
        <v>0.23538606736270867</v>
      </c>
    </row>
    <row r="281" spans="1:10" ht="13" x14ac:dyDescent="0.15">
      <c r="A281" s="379" t="s">
        <v>1211</v>
      </c>
      <c r="B281" s="379" t="s">
        <v>1210</v>
      </c>
      <c r="C281" s="379" t="s">
        <v>1048</v>
      </c>
      <c r="D281" s="379">
        <v>12</v>
      </c>
      <c r="E281" s="379">
        <v>0</v>
      </c>
      <c r="F281" s="378">
        <v>3769.59</v>
      </c>
      <c r="G281" s="377">
        <v>0</v>
      </c>
      <c r="H281" s="377">
        <v>2919.36</v>
      </c>
      <c r="I281" s="377">
        <v>850.23</v>
      </c>
      <c r="J281" s="376">
        <v>0.22554972821977987</v>
      </c>
    </row>
    <row r="282" spans="1:10" ht="15" customHeight="1" x14ac:dyDescent="0.15">
      <c r="A282" s="379" t="s">
        <v>1209</v>
      </c>
      <c r="B282" s="379" t="s">
        <v>1208</v>
      </c>
      <c r="C282" s="379" t="s">
        <v>1048</v>
      </c>
      <c r="D282" s="379">
        <v>1</v>
      </c>
      <c r="E282" s="379">
        <v>0</v>
      </c>
      <c r="F282" s="378">
        <v>656.75</v>
      </c>
      <c r="G282" s="377">
        <v>0</v>
      </c>
      <c r="H282" s="377">
        <v>463.1</v>
      </c>
      <c r="I282" s="377">
        <v>193.65</v>
      </c>
      <c r="J282" s="376">
        <v>0.29486105824133996</v>
      </c>
    </row>
    <row r="283" spans="1:10" ht="15" customHeight="1" x14ac:dyDescent="0.15">
      <c r="A283" s="379" t="s">
        <v>1207</v>
      </c>
      <c r="B283" s="379" t="s">
        <v>1206</v>
      </c>
      <c r="C283" s="379" t="s">
        <v>1048</v>
      </c>
      <c r="D283" s="379">
        <v>1</v>
      </c>
      <c r="E283" s="379">
        <v>0</v>
      </c>
      <c r="F283" s="378">
        <v>496.06</v>
      </c>
      <c r="G283" s="377">
        <v>0</v>
      </c>
      <c r="H283" s="377">
        <v>424.08</v>
      </c>
      <c r="I283" s="377">
        <v>71.98</v>
      </c>
      <c r="J283" s="376">
        <v>0.14510341490948675</v>
      </c>
    </row>
    <row r="284" spans="1:10" ht="15" customHeight="1" x14ac:dyDescent="0.15">
      <c r="A284" s="379" t="s">
        <v>1205</v>
      </c>
      <c r="B284" s="379" t="s">
        <v>1204</v>
      </c>
      <c r="C284" s="379" t="s">
        <v>1048</v>
      </c>
      <c r="D284" s="379">
        <v>1</v>
      </c>
      <c r="E284" s="379">
        <v>0</v>
      </c>
      <c r="F284" s="378">
        <v>585.41999999999996</v>
      </c>
      <c r="G284" s="377">
        <v>0</v>
      </c>
      <c r="H284" s="377">
        <v>408.71</v>
      </c>
      <c r="I284" s="377">
        <v>176.71</v>
      </c>
      <c r="J284" s="376">
        <v>0.30185166205459329</v>
      </c>
    </row>
    <row r="285" spans="1:10" ht="15" customHeight="1" x14ac:dyDescent="0.15">
      <c r="A285" s="379" t="s">
        <v>1203</v>
      </c>
      <c r="B285" s="379" t="s">
        <v>1202</v>
      </c>
      <c r="C285" s="379" t="s">
        <v>1048</v>
      </c>
      <c r="D285" s="379">
        <v>3</v>
      </c>
      <c r="E285" s="379">
        <v>0</v>
      </c>
      <c r="F285" s="378">
        <v>348</v>
      </c>
      <c r="G285" s="377">
        <v>0</v>
      </c>
      <c r="H285" s="377">
        <v>214.68</v>
      </c>
      <c r="I285" s="377">
        <v>133.32</v>
      </c>
      <c r="J285" s="376">
        <v>0.38310344827586207</v>
      </c>
    </row>
    <row r="286" spans="1:10" ht="13" x14ac:dyDescent="0.15">
      <c r="A286" s="379" t="s">
        <v>1196</v>
      </c>
      <c r="B286" s="379" t="s">
        <v>1195</v>
      </c>
      <c r="C286" s="379" t="s">
        <v>1048</v>
      </c>
      <c r="D286" s="379">
        <v>8</v>
      </c>
      <c r="E286" s="379">
        <v>0</v>
      </c>
      <c r="F286" s="378">
        <v>3756.8</v>
      </c>
      <c r="G286" s="377">
        <v>0</v>
      </c>
      <c r="H286" s="377">
        <v>3109.12</v>
      </c>
      <c r="I286" s="377">
        <v>647.67999999999995</v>
      </c>
      <c r="J286" s="376">
        <v>0.17240204429301534</v>
      </c>
    </row>
    <row r="287" spans="1:10" ht="13" x14ac:dyDescent="0.15">
      <c r="A287" s="379" t="s">
        <v>1194</v>
      </c>
      <c r="B287" s="379" t="s">
        <v>1193</v>
      </c>
      <c r="C287" s="379" t="s">
        <v>1048</v>
      </c>
      <c r="D287" s="379">
        <v>1</v>
      </c>
      <c r="E287" s="379">
        <v>0</v>
      </c>
      <c r="F287" s="378">
        <v>316.89999999999998</v>
      </c>
      <c r="G287" s="377">
        <v>0</v>
      </c>
      <c r="H287" s="377">
        <v>211.56</v>
      </c>
      <c r="I287" s="377">
        <v>105.34</v>
      </c>
      <c r="J287" s="376">
        <v>0.33240769958977595</v>
      </c>
    </row>
    <row r="288" spans="1:10" ht="15" customHeight="1" x14ac:dyDescent="0.15">
      <c r="A288" s="379" t="s">
        <v>1192</v>
      </c>
      <c r="B288" s="379" t="s">
        <v>1191</v>
      </c>
      <c r="C288" s="379" t="s">
        <v>1048</v>
      </c>
      <c r="D288" s="379">
        <v>1</v>
      </c>
      <c r="E288" s="379">
        <v>0</v>
      </c>
      <c r="F288" s="378">
        <v>190.31</v>
      </c>
      <c r="G288" s="377">
        <v>0</v>
      </c>
      <c r="H288" s="377">
        <v>343.11</v>
      </c>
      <c r="I288" s="377">
        <v>-152.80000000000001</v>
      </c>
      <c r="J288" s="376">
        <v>-0.80290053071304712</v>
      </c>
    </row>
    <row r="289" spans="1:10" ht="15" customHeight="1" x14ac:dyDescent="0.15">
      <c r="A289" s="379" t="s">
        <v>1190</v>
      </c>
      <c r="B289" s="379" t="s">
        <v>1189</v>
      </c>
      <c r="C289" s="379" t="s">
        <v>1048</v>
      </c>
      <c r="D289" s="379">
        <v>12</v>
      </c>
      <c r="E289" s="379">
        <v>0</v>
      </c>
      <c r="F289" s="378">
        <v>4915.4399999999996</v>
      </c>
      <c r="G289" s="377">
        <v>0</v>
      </c>
      <c r="H289" s="377">
        <v>4068</v>
      </c>
      <c r="I289" s="377">
        <v>847.44</v>
      </c>
      <c r="J289" s="376">
        <v>0.17240369122601434</v>
      </c>
    </row>
    <row r="290" spans="1:10" ht="15" customHeight="1" x14ac:dyDescent="0.15">
      <c r="A290" s="379" t="s">
        <v>1188</v>
      </c>
      <c r="B290" s="379" t="s">
        <v>1187</v>
      </c>
      <c r="C290" s="379" t="s">
        <v>1048</v>
      </c>
      <c r="D290" s="379">
        <v>1</v>
      </c>
      <c r="E290" s="379">
        <v>0</v>
      </c>
      <c r="F290" s="378">
        <v>1338.22</v>
      </c>
      <c r="G290" s="377">
        <v>0</v>
      </c>
      <c r="H290" s="377">
        <v>968.89</v>
      </c>
      <c r="I290" s="377">
        <v>369.33</v>
      </c>
      <c r="J290" s="376">
        <v>0.2759860112687002</v>
      </c>
    </row>
    <row r="291" spans="1:10" ht="15" customHeight="1" x14ac:dyDescent="0.15">
      <c r="A291" s="379" t="s">
        <v>1186</v>
      </c>
      <c r="B291" s="379" t="s">
        <v>1185</v>
      </c>
      <c r="C291" s="379" t="s">
        <v>1048</v>
      </c>
      <c r="D291" s="379">
        <v>1</v>
      </c>
      <c r="E291" s="379">
        <v>0</v>
      </c>
      <c r="F291" s="378">
        <v>1017.71</v>
      </c>
      <c r="G291" s="377">
        <v>0</v>
      </c>
      <c r="H291" s="377">
        <v>739.14</v>
      </c>
      <c r="I291" s="377">
        <v>278.57</v>
      </c>
      <c r="J291" s="376">
        <v>0.27372237670849259</v>
      </c>
    </row>
    <row r="292" spans="1:10" ht="15" customHeight="1" x14ac:dyDescent="0.15">
      <c r="A292" s="379" t="s">
        <v>1184</v>
      </c>
      <c r="B292" s="379" t="s">
        <v>1183</v>
      </c>
      <c r="C292" s="379" t="s">
        <v>1048</v>
      </c>
      <c r="D292" s="379">
        <v>1</v>
      </c>
      <c r="E292" s="379">
        <v>0</v>
      </c>
      <c r="F292" s="378">
        <v>744.97</v>
      </c>
      <c r="G292" s="377">
        <v>0</v>
      </c>
      <c r="H292" s="377">
        <v>375.23</v>
      </c>
      <c r="I292" s="377">
        <v>369.74</v>
      </c>
      <c r="J292" s="376">
        <v>0.49631528786394086</v>
      </c>
    </row>
    <row r="293" spans="1:10" ht="13" x14ac:dyDescent="0.15">
      <c r="A293" s="379" t="s">
        <v>1182</v>
      </c>
      <c r="B293" s="379" t="s">
        <v>1181</v>
      </c>
      <c r="C293" s="379" t="s">
        <v>1048</v>
      </c>
      <c r="D293" s="379">
        <v>12</v>
      </c>
      <c r="E293" s="379">
        <v>0</v>
      </c>
      <c r="F293" s="378">
        <v>2093.52</v>
      </c>
      <c r="G293" s="377">
        <v>0</v>
      </c>
      <c r="H293" s="377">
        <v>1844.52</v>
      </c>
      <c r="I293" s="377">
        <v>249</v>
      </c>
      <c r="J293" s="376">
        <v>0.11893843861056975</v>
      </c>
    </row>
    <row r="294" spans="1:10" ht="15" customHeight="1" x14ac:dyDescent="0.15">
      <c r="A294" s="379" t="s">
        <v>1180</v>
      </c>
      <c r="B294" s="379" t="s">
        <v>1179</v>
      </c>
      <c r="C294" s="379" t="s">
        <v>1048</v>
      </c>
      <c r="D294" s="379">
        <v>1</v>
      </c>
      <c r="E294" s="379">
        <v>0</v>
      </c>
      <c r="F294" s="378">
        <v>444.03</v>
      </c>
      <c r="G294" s="377">
        <v>0</v>
      </c>
      <c r="H294" s="377">
        <v>391.08</v>
      </c>
      <c r="I294" s="377">
        <v>52.95</v>
      </c>
      <c r="J294" s="376">
        <v>0.11924869941220188</v>
      </c>
    </row>
    <row r="295" spans="1:10" ht="15" customHeight="1" x14ac:dyDescent="0.15">
      <c r="A295" s="379" t="s">
        <v>1178</v>
      </c>
      <c r="B295" s="379" t="s">
        <v>1177</v>
      </c>
      <c r="C295" s="379" t="s">
        <v>1048</v>
      </c>
      <c r="D295" s="379">
        <v>1</v>
      </c>
      <c r="E295" s="379">
        <v>0</v>
      </c>
      <c r="F295" s="378">
        <v>1227.47</v>
      </c>
      <c r="G295" s="377">
        <v>0</v>
      </c>
      <c r="H295" s="377">
        <v>1081.08</v>
      </c>
      <c r="I295" s="377">
        <v>146.38999999999999</v>
      </c>
      <c r="J295" s="376">
        <v>0.11926157054754902</v>
      </c>
    </row>
    <row r="296" spans="1:10" ht="15" customHeight="1" x14ac:dyDescent="0.15">
      <c r="A296" s="379" t="s">
        <v>1176</v>
      </c>
      <c r="B296" s="379" t="s">
        <v>1175</v>
      </c>
      <c r="C296" s="379" t="s">
        <v>1048</v>
      </c>
      <c r="D296" s="379">
        <v>1</v>
      </c>
      <c r="E296" s="379">
        <v>0</v>
      </c>
      <c r="F296" s="378">
        <v>334.65</v>
      </c>
      <c r="G296" s="377">
        <v>0</v>
      </c>
      <c r="H296" s="377">
        <v>275.16000000000003</v>
      </c>
      <c r="I296" s="377">
        <v>59.49</v>
      </c>
      <c r="J296" s="376">
        <v>0.17776781712236664</v>
      </c>
    </row>
    <row r="297" spans="1:10" ht="15" customHeight="1" x14ac:dyDescent="0.15">
      <c r="A297" s="379" t="s">
        <v>1174</v>
      </c>
      <c r="B297" s="379" t="s">
        <v>1173</v>
      </c>
      <c r="C297" s="379" t="s">
        <v>1048</v>
      </c>
      <c r="D297" s="379">
        <v>1</v>
      </c>
      <c r="E297" s="379">
        <v>0</v>
      </c>
      <c r="F297" s="378">
        <v>277.11</v>
      </c>
      <c r="G297" s="377">
        <v>0</v>
      </c>
      <c r="H297" s="377">
        <v>185.08</v>
      </c>
      <c r="I297" s="377">
        <v>92.03</v>
      </c>
      <c r="J297" s="376">
        <v>0.33210638374652662</v>
      </c>
    </row>
    <row r="298" spans="1:10" ht="15" customHeight="1" x14ac:dyDescent="0.15">
      <c r="A298" s="379" t="s">
        <v>1172</v>
      </c>
      <c r="B298" s="379" t="s">
        <v>1171</v>
      </c>
      <c r="C298" s="379" t="s">
        <v>1048</v>
      </c>
      <c r="D298" s="379">
        <v>3</v>
      </c>
      <c r="E298" s="379">
        <v>0</v>
      </c>
      <c r="F298" s="378">
        <v>862.85</v>
      </c>
      <c r="G298" s="377">
        <v>0</v>
      </c>
      <c r="H298" s="377">
        <v>454.92</v>
      </c>
      <c r="I298" s="377">
        <v>407.93</v>
      </c>
      <c r="J298" s="376">
        <v>0.47277046995422145</v>
      </c>
    </row>
    <row r="299" spans="1:10" ht="15" customHeight="1" x14ac:dyDescent="0.15">
      <c r="A299" s="379" t="s">
        <v>1170</v>
      </c>
      <c r="B299" s="379" t="s">
        <v>1169</v>
      </c>
      <c r="C299" s="379" t="s">
        <v>1048</v>
      </c>
      <c r="D299" s="379">
        <v>1</v>
      </c>
      <c r="E299" s="379">
        <v>0</v>
      </c>
      <c r="F299" s="378">
        <v>960.56</v>
      </c>
      <c r="G299" s="377">
        <v>0</v>
      </c>
      <c r="H299" s="377">
        <v>731.86</v>
      </c>
      <c r="I299" s="377">
        <v>228.7</v>
      </c>
      <c r="J299" s="376">
        <v>0.23809028066960938</v>
      </c>
    </row>
    <row r="300" spans="1:10" ht="15" customHeight="1" x14ac:dyDescent="0.15">
      <c r="A300" s="379" t="s">
        <v>1168</v>
      </c>
      <c r="B300" s="379" t="s">
        <v>1167</v>
      </c>
      <c r="C300" s="379" t="s">
        <v>1048</v>
      </c>
      <c r="D300" s="379">
        <v>1</v>
      </c>
      <c r="E300" s="379">
        <v>0</v>
      </c>
      <c r="F300" s="378">
        <v>1941.45</v>
      </c>
      <c r="G300" s="377">
        <v>0</v>
      </c>
      <c r="H300" s="377">
        <v>1479.21</v>
      </c>
      <c r="I300" s="377">
        <v>462.24</v>
      </c>
      <c r="J300" s="376">
        <v>0.23809008730587963</v>
      </c>
    </row>
    <row r="301" spans="1:10" ht="15" customHeight="1" x14ac:dyDescent="0.15">
      <c r="A301" s="379" t="s">
        <v>1166</v>
      </c>
      <c r="B301" s="379" t="s">
        <v>1165</v>
      </c>
      <c r="C301" s="379" t="s">
        <v>1048</v>
      </c>
      <c r="D301" s="379">
        <v>1</v>
      </c>
      <c r="E301" s="379">
        <v>0</v>
      </c>
      <c r="F301" s="378">
        <v>1309.29</v>
      </c>
      <c r="G301" s="377">
        <v>0</v>
      </c>
      <c r="H301" s="377">
        <v>760.95</v>
      </c>
      <c r="I301" s="377">
        <v>548.34</v>
      </c>
      <c r="J301" s="376">
        <v>0.41880713974749673</v>
      </c>
    </row>
    <row r="302" spans="1:10" ht="15" customHeight="1" x14ac:dyDescent="0.15">
      <c r="A302" s="379" t="s">
        <v>1151</v>
      </c>
      <c r="B302" s="379" t="s">
        <v>1150</v>
      </c>
      <c r="C302" s="379" t="s">
        <v>1048</v>
      </c>
      <c r="D302" s="379">
        <v>12</v>
      </c>
      <c r="E302" s="379">
        <v>0</v>
      </c>
      <c r="F302" s="378">
        <v>1842.04</v>
      </c>
      <c r="G302" s="377">
        <v>0</v>
      </c>
      <c r="H302" s="377">
        <v>1583.88</v>
      </c>
      <c r="I302" s="377">
        <v>258.16000000000003</v>
      </c>
      <c r="J302" s="376">
        <v>0.14014896527762699</v>
      </c>
    </row>
    <row r="303" spans="1:10" ht="15" customHeight="1" x14ac:dyDescent="0.15">
      <c r="A303" s="379" t="s">
        <v>1149</v>
      </c>
      <c r="B303" s="379" t="s">
        <v>1148</v>
      </c>
      <c r="C303" s="379" t="s">
        <v>1048</v>
      </c>
      <c r="D303" s="379">
        <v>1</v>
      </c>
      <c r="E303" s="379">
        <v>0</v>
      </c>
      <c r="F303" s="378">
        <v>798.02</v>
      </c>
      <c r="G303" s="377">
        <v>0</v>
      </c>
      <c r="H303" s="377">
        <v>583.36</v>
      </c>
      <c r="I303" s="377">
        <v>214.66</v>
      </c>
      <c r="J303" s="376">
        <v>0.26899075211147588</v>
      </c>
    </row>
    <row r="304" spans="1:10" ht="13" x14ac:dyDescent="0.15">
      <c r="A304" s="379" t="s">
        <v>1124</v>
      </c>
      <c r="B304" s="379" t="s">
        <v>1123</v>
      </c>
      <c r="C304" s="379" t="s">
        <v>1048</v>
      </c>
      <c r="D304" s="383">
        <v>1</v>
      </c>
      <c r="E304" s="383">
        <v>0</v>
      </c>
      <c r="F304" s="384">
        <v>1050.06</v>
      </c>
      <c r="G304" s="385">
        <v>0</v>
      </c>
      <c r="H304" s="385">
        <v>757.94</v>
      </c>
      <c r="I304" s="385">
        <v>292.12</v>
      </c>
      <c r="J304" s="386">
        <v>0.27819362703083633</v>
      </c>
    </row>
    <row r="305" spans="4:9" ht="14.25" customHeight="1" x14ac:dyDescent="0.15">
      <c r="D305" s="375">
        <f>SUM(D53:D304)</f>
        <v>1721</v>
      </c>
      <c r="E305" s="375">
        <f t="shared" ref="E305:I305" si="1">SUM(E53:E304)</f>
        <v>0</v>
      </c>
      <c r="F305" s="387">
        <f t="shared" si="1"/>
        <v>580839.33999999973</v>
      </c>
      <c r="G305" s="388">
        <f t="shared" si="1"/>
        <v>-542.04999999999995</v>
      </c>
      <c r="H305" s="387">
        <f t="shared" si="1"/>
        <v>461578.03999999963</v>
      </c>
      <c r="I305" s="387">
        <f t="shared" si="1"/>
        <v>118719.24999999997</v>
      </c>
    </row>
    <row r="307" spans="4:9" ht="15" customHeight="1" x14ac:dyDescent="0.15"/>
    <row r="308" spans="4:9" ht="15" customHeight="1" x14ac:dyDescent="0.15"/>
    <row r="310" spans="4:9" ht="15" customHeight="1" x14ac:dyDescent="0.15"/>
    <row r="312" spans="4:9" ht="15" customHeight="1" x14ac:dyDescent="0.15"/>
    <row r="314" spans="4:9" ht="15" customHeight="1" x14ac:dyDescent="0.15"/>
    <row r="317" spans="4:9" ht="15" customHeight="1" x14ac:dyDescent="0.15"/>
    <row r="319" spans="4:9" ht="15" customHeight="1" x14ac:dyDescent="0.15"/>
    <row r="324" ht="15" customHeight="1" x14ac:dyDescent="0.15"/>
    <row r="325" ht="15" customHeight="1" x14ac:dyDescent="0.15"/>
    <row r="326" ht="15" customHeight="1" x14ac:dyDescent="0.15"/>
    <row r="327" ht="18.5" customHeight="1" x14ac:dyDescent="0.15"/>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2B60-99CE-4D2B-A510-8E5BD098F7F4}">
  <sheetPr codeName="Hoja2"/>
  <dimension ref="A1:J170"/>
  <sheetViews>
    <sheetView showGridLines="0" workbookViewId="0">
      <pane ySplit="6" topLeftCell="A154" activePane="bottomLeft" state="frozen"/>
      <selection pane="bottomLeft" activeCell="B174" sqref="B174"/>
    </sheetView>
  </sheetViews>
  <sheetFormatPr baseColWidth="10" defaultColWidth="11.5" defaultRowHeight="12" x14ac:dyDescent="0.15"/>
  <cols>
    <col min="1" max="1" width="16" style="375" customWidth="1"/>
    <col min="2" max="2" width="52.83203125" style="375" customWidth="1"/>
    <col min="3" max="14" width="21.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1949</v>
      </c>
    </row>
    <row r="4" spans="1:10" ht="23.25" customHeight="1" x14ac:dyDescent="0.15">
      <c r="A4" s="379" t="s">
        <v>1948</v>
      </c>
    </row>
    <row r="5" spans="1:10" ht="25.75" customHeight="1" x14ac:dyDescent="0.15">
      <c r="A5" s="382" t="s">
        <v>1947</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3" x14ac:dyDescent="0.15">
      <c r="A9" s="379" t="s">
        <v>1937</v>
      </c>
      <c r="B9" s="379" t="s">
        <v>1936</v>
      </c>
      <c r="C9" s="379" t="s">
        <v>1809</v>
      </c>
      <c r="D9" s="379">
        <v>2</v>
      </c>
      <c r="E9" s="379">
        <v>12</v>
      </c>
      <c r="F9" s="378">
        <v>2476.96</v>
      </c>
      <c r="G9" s="377">
        <v>0</v>
      </c>
      <c r="H9" s="377">
        <v>1426.94</v>
      </c>
      <c r="I9" s="377">
        <v>1050.02</v>
      </c>
      <c r="J9" s="376">
        <v>0.42391479878560817</v>
      </c>
    </row>
    <row r="10" spans="1:10" ht="13" x14ac:dyDescent="0.15">
      <c r="A10" s="379" t="s">
        <v>1692</v>
      </c>
      <c r="B10" s="379" t="s">
        <v>1691</v>
      </c>
      <c r="C10" s="379" t="s">
        <v>1048</v>
      </c>
      <c r="D10" s="379">
        <v>6</v>
      </c>
      <c r="E10" s="379">
        <v>0</v>
      </c>
      <c r="F10" s="378">
        <v>21000.01</v>
      </c>
      <c r="G10" s="377">
        <v>0</v>
      </c>
      <c r="H10" s="377">
        <v>25644</v>
      </c>
      <c r="I10" s="377">
        <v>-4643.99</v>
      </c>
      <c r="J10" s="376">
        <v>-0.22114227564653541</v>
      </c>
    </row>
    <row r="11" spans="1:10" ht="13" x14ac:dyDescent="0.15">
      <c r="A11" s="379" t="s">
        <v>1937</v>
      </c>
      <c r="B11" s="379" t="s">
        <v>1936</v>
      </c>
      <c r="C11" s="379" t="s">
        <v>1812</v>
      </c>
      <c r="D11" s="379">
        <v>96</v>
      </c>
      <c r="E11" s="379">
        <v>24</v>
      </c>
      <c r="F11" s="378">
        <v>3578.88</v>
      </c>
      <c r="G11" s="377">
        <v>0</v>
      </c>
      <c r="H11" s="377">
        <v>2845.84</v>
      </c>
      <c r="I11" s="377">
        <v>733.04</v>
      </c>
      <c r="J11" s="376">
        <v>0.20482385550786839</v>
      </c>
    </row>
    <row r="12" spans="1:10" ht="13" x14ac:dyDescent="0.15">
      <c r="A12" s="379" t="s">
        <v>1935</v>
      </c>
      <c r="B12" s="379" t="s">
        <v>1934</v>
      </c>
      <c r="C12" s="379" t="s">
        <v>1812</v>
      </c>
      <c r="D12" s="379">
        <v>24</v>
      </c>
      <c r="E12" s="379">
        <v>6</v>
      </c>
      <c r="F12" s="378">
        <v>1050.24</v>
      </c>
      <c r="G12" s="377">
        <v>0</v>
      </c>
      <c r="H12" s="377">
        <v>595.19000000000005</v>
      </c>
      <c r="I12" s="377">
        <v>455.05</v>
      </c>
      <c r="J12" s="376">
        <v>0.43328191651432052</v>
      </c>
    </row>
    <row r="13" spans="1:10" ht="13" x14ac:dyDescent="0.15">
      <c r="A13" s="379" t="s">
        <v>1933</v>
      </c>
      <c r="B13" s="379" t="s">
        <v>1932</v>
      </c>
      <c r="C13" s="379" t="s">
        <v>1809</v>
      </c>
      <c r="D13" s="379">
        <v>8</v>
      </c>
      <c r="E13" s="379">
        <v>48</v>
      </c>
      <c r="F13" s="378">
        <v>7681.86</v>
      </c>
      <c r="G13" s="377">
        <v>0</v>
      </c>
      <c r="H13" s="377">
        <v>2597.86</v>
      </c>
      <c r="I13" s="377">
        <v>5084</v>
      </c>
      <c r="J13" s="376">
        <v>0.661818882406084</v>
      </c>
    </row>
    <row r="14" spans="1:10" ht="13" x14ac:dyDescent="0.15">
      <c r="A14" s="379" t="s">
        <v>1931</v>
      </c>
      <c r="B14" s="379" t="s">
        <v>1930</v>
      </c>
      <c r="C14" s="379" t="s">
        <v>1154</v>
      </c>
      <c r="D14" s="379">
        <v>1</v>
      </c>
      <c r="E14" s="379">
        <v>5.6760000000000002</v>
      </c>
      <c r="F14" s="378">
        <v>642.76</v>
      </c>
      <c r="G14" s="377">
        <v>0</v>
      </c>
      <c r="H14" s="377">
        <v>444.35</v>
      </c>
      <c r="I14" s="377">
        <v>198.41</v>
      </c>
      <c r="J14" s="376">
        <v>0.30868442342398406</v>
      </c>
    </row>
    <row r="15" spans="1:10" ht="13" x14ac:dyDescent="0.15">
      <c r="A15" s="379" t="s">
        <v>1929</v>
      </c>
      <c r="B15" s="379" t="s">
        <v>1928</v>
      </c>
      <c r="C15" s="379" t="s">
        <v>1115</v>
      </c>
      <c r="D15" s="379">
        <v>18</v>
      </c>
      <c r="E15" s="379">
        <v>204.33600000000001</v>
      </c>
      <c r="F15" s="378">
        <v>13976.14</v>
      </c>
      <c r="G15" s="377">
        <v>0</v>
      </c>
      <c r="H15" s="377">
        <v>8023.6</v>
      </c>
      <c r="I15" s="377">
        <v>5952.54</v>
      </c>
      <c r="J15" s="376">
        <v>0.42590729629210927</v>
      </c>
    </row>
    <row r="16" spans="1:10" ht="13" x14ac:dyDescent="0.15">
      <c r="A16" s="379" t="s">
        <v>1929</v>
      </c>
      <c r="B16" s="379" t="s">
        <v>1928</v>
      </c>
      <c r="C16" s="379" t="s">
        <v>1112</v>
      </c>
      <c r="D16" s="379">
        <v>24</v>
      </c>
      <c r="E16" s="379">
        <v>22.704000000000001</v>
      </c>
      <c r="F16" s="378">
        <v>1312.8</v>
      </c>
      <c r="G16" s="377">
        <v>0</v>
      </c>
      <c r="H16" s="377">
        <v>903.52</v>
      </c>
      <c r="I16" s="377">
        <v>409.28</v>
      </c>
      <c r="J16" s="376">
        <v>0.31176112126751981</v>
      </c>
    </row>
    <row r="17" spans="1:10" ht="13" x14ac:dyDescent="0.15">
      <c r="A17" s="379" t="s">
        <v>1927</v>
      </c>
      <c r="B17" s="379" t="s">
        <v>1926</v>
      </c>
      <c r="C17" s="379" t="s">
        <v>1115</v>
      </c>
      <c r="D17" s="379">
        <v>1</v>
      </c>
      <c r="E17" s="379">
        <v>11.352</v>
      </c>
      <c r="F17" s="378">
        <v>936.1</v>
      </c>
      <c r="G17" s="377">
        <v>0</v>
      </c>
      <c r="H17" s="377">
        <v>617.77</v>
      </c>
      <c r="I17" s="377">
        <v>318.33</v>
      </c>
      <c r="J17" s="376">
        <v>0.34005982266851831</v>
      </c>
    </row>
    <row r="18" spans="1:10" ht="13" x14ac:dyDescent="0.15">
      <c r="A18" s="379" t="s">
        <v>1925</v>
      </c>
      <c r="B18" s="379" t="s">
        <v>1924</v>
      </c>
      <c r="C18" s="379" t="s">
        <v>1920</v>
      </c>
      <c r="D18" s="379">
        <v>25</v>
      </c>
      <c r="E18" s="379">
        <v>378.5</v>
      </c>
      <c r="F18" s="378">
        <v>14685.06</v>
      </c>
      <c r="G18" s="377">
        <v>0</v>
      </c>
      <c r="H18" s="377">
        <v>11126.45</v>
      </c>
      <c r="I18" s="377">
        <v>3558.61</v>
      </c>
      <c r="J18" s="376">
        <v>0.2423285979083504</v>
      </c>
    </row>
    <row r="19" spans="1:10" ht="13" x14ac:dyDescent="0.15">
      <c r="A19" s="379" t="s">
        <v>1925</v>
      </c>
      <c r="B19" s="379" t="s">
        <v>1924</v>
      </c>
      <c r="C19" s="379" t="s">
        <v>1923</v>
      </c>
      <c r="D19" s="379">
        <v>28</v>
      </c>
      <c r="E19" s="379">
        <v>105.98</v>
      </c>
      <c r="F19" s="378">
        <v>3505.6</v>
      </c>
      <c r="G19" s="377">
        <v>0</v>
      </c>
      <c r="H19" s="377">
        <v>3137.89</v>
      </c>
      <c r="I19" s="377">
        <v>367.71</v>
      </c>
      <c r="J19" s="376">
        <v>0.10489217252396166</v>
      </c>
    </row>
    <row r="20" spans="1:10" ht="13" x14ac:dyDescent="0.15">
      <c r="A20" s="379" t="s">
        <v>1922</v>
      </c>
      <c r="B20" s="379" t="s">
        <v>1921</v>
      </c>
      <c r="C20" s="379" t="s">
        <v>1920</v>
      </c>
      <c r="D20" s="379">
        <v>1</v>
      </c>
      <c r="E20" s="379">
        <v>15.14</v>
      </c>
      <c r="F20" s="378">
        <v>944.92</v>
      </c>
      <c r="G20" s="377">
        <v>0</v>
      </c>
      <c r="H20" s="377">
        <v>707.59</v>
      </c>
      <c r="I20" s="377">
        <v>237.33</v>
      </c>
      <c r="J20" s="376">
        <v>0.25116411971383823</v>
      </c>
    </row>
    <row r="21" spans="1:10" ht="13" x14ac:dyDescent="0.15">
      <c r="A21" s="379" t="s">
        <v>1919</v>
      </c>
      <c r="B21" s="379" t="s">
        <v>1918</v>
      </c>
      <c r="C21" s="379" t="s">
        <v>1115</v>
      </c>
      <c r="D21" s="379">
        <v>2182</v>
      </c>
      <c r="E21" s="379">
        <v>24770.063999999998</v>
      </c>
      <c r="F21" s="378">
        <v>1930765.35</v>
      </c>
      <c r="G21" s="377">
        <v>0</v>
      </c>
      <c r="H21" s="377">
        <v>1776148</v>
      </c>
      <c r="I21" s="377">
        <v>154617.35</v>
      </c>
      <c r="J21" s="376">
        <v>8.0080860162525705E-2</v>
      </c>
    </row>
    <row r="22" spans="1:10" ht="13" x14ac:dyDescent="0.15">
      <c r="A22" s="379" t="s">
        <v>1919</v>
      </c>
      <c r="B22" s="379" t="s">
        <v>1918</v>
      </c>
      <c r="C22" s="379" t="s">
        <v>1112</v>
      </c>
      <c r="D22" s="379">
        <v>60</v>
      </c>
      <c r="E22" s="379">
        <v>56.76</v>
      </c>
      <c r="F22" s="378">
        <v>5153.88</v>
      </c>
      <c r="G22" s="377">
        <v>0</v>
      </c>
      <c r="H22" s="377">
        <v>4070</v>
      </c>
      <c r="I22" s="377">
        <v>1083.8800000000001</v>
      </c>
      <c r="J22" s="376">
        <v>0.21030369352798281</v>
      </c>
    </row>
    <row r="23" spans="1:10" ht="13" x14ac:dyDescent="0.15">
      <c r="A23" s="379" t="s">
        <v>1917</v>
      </c>
      <c r="B23" s="379" t="s">
        <v>1916</v>
      </c>
      <c r="C23" s="379" t="s">
        <v>1913</v>
      </c>
      <c r="D23" s="379">
        <v>43</v>
      </c>
      <c r="E23" s="379">
        <v>976.53</v>
      </c>
      <c r="F23" s="378">
        <v>19008.740000000002</v>
      </c>
      <c r="G23" s="377">
        <v>0</v>
      </c>
      <c r="H23" s="377">
        <v>14543.89</v>
      </c>
      <c r="I23" s="377">
        <v>4464.8500000000004</v>
      </c>
      <c r="J23" s="376">
        <v>0.23488405859620365</v>
      </c>
    </row>
    <row r="24" spans="1:10" ht="13" x14ac:dyDescent="0.15">
      <c r="A24" s="379" t="s">
        <v>1915</v>
      </c>
      <c r="B24" s="379" t="s">
        <v>1914</v>
      </c>
      <c r="C24" s="379" t="s">
        <v>1913</v>
      </c>
      <c r="D24" s="379">
        <v>13</v>
      </c>
      <c r="E24" s="379">
        <v>295.23</v>
      </c>
      <c r="F24" s="378">
        <v>6510.06</v>
      </c>
      <c r="G24" s="377">
        <v>0</v>
      </c>
      <c r="H24" s="377">
        <v>5370.3</v>
      </c>
      <c r="I24" s="377">
        <v>1139.76</v>
      </c>
      <c r="J24" s="376">
        <v>0.17507672740343408</v>
      </c>
    </row>
    <row r="25" spans="1:10" ht="18" customHeight="1" x14ac:dyDescent="0.15">
      <c r="A25" s="379" t="s">
        <v>1912</v>
      </c>
      <c r="B25" s="379" t="s">
        <v>1911</v>
      </c>
      <c r="C25" s="379" t="s">
        <v>1715</v>
      </c>
      <c r="D25" s="379">
        <v>20</v>
      </c>
      <c r="E25" s="379">
        <v>240</v>
      </c>
      <c r="F25" s="378">
        <v>6755.47</v>
      </c>
      <c r="G25" s="377">
        <v>0</v>
      </c>
      <c r="H25" s="377">
        <v>5259.8</v>
      </c>
      <c r="I25" s="377">
        <v>1495.67</v>
      </c>
      <c r="J25" s="376">
        <v>0.22140132366807935</v>
      </c>
    </row>
    <row r="26" spans="1:10" ht="13" x14ac:dyDescent="0.15">
      <c r="A26" s="379" t="s">
        <v>1910</v>
      </c>
      <c r="B26" s="379" t="s">
        <v>1909</v>
      </c>
      <c r="C26" s="379" t="s">
        <v>1715</v>
      </c>
      <c r="D26" s="379">
        <v>3</v>
      </c>
      <c r="E26" s="379">
        <v>36</v>
      </c>
      <c r="F26" s="378">
        <v>1010.6</v>
      </c>
      <c r="G26" s="377">
        <v>0</v>
      </c>
      <c r="H26" s="377">
        <v>743.7</v>
      </c>
      <c r="I26" s="377">
        <v>266.89999999999998</v>
      </c>
      <c r="J26" s="376">
        <v>0.26410053433603797</v>
      </c>
    </row>
    <row r="27" spans="1:10" ht="13" x14ac:dyDescent="0.15">
      <c r="A27" s="379" t="s">
        <v>1908</v>
      </c>
      <c r="B27" s="379" t="s">
        <v>1907</v>
      </c>
      <c r="C27" s="379" t="s">
        <v>1809</v>
      </c>
      <c r="D27" s="379">
        <v>16</v>
      </c>
      <c r="E27" s="379">
        <v>96</v>
      </c>
      <c r="F27" s="378">
        <v>14889</v>
      </c>
      <c r="G27" s="377">
        <v>0</v>
      </c>
      <c r="H27" s="377">
        <v>11646.24</v>
      </c>
      <c r="I27" s="377">
        <v>3242.76</v>
      </c>
      <c r="J27" s="376">
        <v>0.21779568809187991</v>
      </c>
    </row>
    <row r="28" spans="1:10" ht="13" x14ac:dyDescent="0.15">
      <c r="A28" s="379" t="s">
        <v>1906</v>
      </c>
      <c r="B28" s="379" t="s">
        <v>1905</v>
      </c>
      <c r="C28" s="379" t="s">
        <v>1904</v>
      </c>
      <c r="D28" s="379">
        <v>1</v>
      </c>
      <c r="E28" s="379">
        <v>11.28</v>
      </c>
      <c r="F28" s="378">
        <v>1345.35</v>
      </c>
      <c r="G28" s="377">
        <v>0</v>
      </c>
      <c r="H28" s="377">
        <v>1081.53</v>
      </c>
      <c r="I28" s="377">
        <v>263.82</v>
      </c>
      <c r="J28" s="376">
        <v>0.19609766975136581</v>
      </c>
    </row>
    <row r="29" spans="1:10" ht="13" x14ac:dyDescent="0.15">
      <c r="A29" s="379" t="s">
        <v>1903</v>
      </c>
      <c r="B29" s="379" t="s">
        <v>1902</v>
      </c>
      <c r="C29" s="379" t="s">
        <v>1901</v>
      </c>
      <c r="D29" s="379">
        <v>1</v>
      </c>
      <c r="E29" s="379">
        <v>11.28</v>
      </c>
      <c r="F29" s="378">
        <v>1420.07</v>
      </c>
      <c r="G29" s="377">
        <v>0</v>
      </c>
      <c r="H29" s="377">
        <v>1178.81</v>
      </c>
      <c r="I29" s="377">
        <v>241.26</v>
      </c>
      <c r="J29" s="376">
        <v>0.16989303344201342</v>
      </c>
    </row>
    <row r="30" spans="1:10" ht="13" x14ac:dyDescent="0.15">
      <c r="A30" s="379" t="s">
        <v>1900</v>
      </c>
      <c r="B30" s="379" t="s">
        <v>1899</v>
      </c>
      <c r="C30" s="379" t="s">
        <v>1898</v>
      </c>
      <c r="D30" s="379">
        <v>5</v>
      </c>
      <c r="E30" s="379">
        <v>24</v>
      </c>
      <c r="F30" s="378">
        <v>4114.63</v>
      </c>
      <c r="G30" s="377">
        <v>0</v>
      </c>
      <c r="H30" s="377">
        <v>3049.09</v>
      </c>
      <c r="I30" s="377">
        <v>1065.54</v>
      </c>
      <c r="J30" s="376">
        <v>0.25896374643649611</v>
      </c>
    </row>
    <row r="31" spans="1:10" ht="13" x14ac:dyDescent="0.15">
      <c r="A31" s="379" t="s">
        <v>1897</v>
      </c>
      <c r="B31" s="379" t="s">
        <v>1896</v>
      </c>
      <c r="C31" s="379" t="s">
        <v>1051</v>
      </c>
      <c r="D31" s="379">
        <v>2</v>
      </c>
      <c r="E31" s="379">
        <v>38</v>
      </c>
      <c r="F31" s="378">
        <v>4132.3599999999997</v>
      </c>
      <c r="G31" s="377">
        <v>0</v>
      </c>
      <c r="H31" s="377">
        <v>3111.72</v>
      </c>
      <c r="I31" s="377">
        <v>1020.64</v>
      </c>
      <c r="J31" s="376">
        <v>0.24698719375853023</v>
      </c>
    </row>
    <row r="32" spans="1:10" ht="13" x14ac:dyDescent="0.15">
      <c r="A32" s="379" t="s">
        <v>1895</v>
      </c>
      <c r="B32" s="379" t="s">
        <v>1894</v>
      </c>
      <c r="C32" s="379" t="s">
        <v>1051</v>
      </c>
      <c r="D32" s="379">
        <v>15</v>
      </c>
      <c r="E32" s="379">
        <v>285</v>
      </c>
      <c r="F32" s="378">
        <v>18332.2</v>
      </c>
      <c r="G32" s="377">
        <v>0</v>
      </c>
      <c r="H32" s="377">
        <v>12955.05</v>
      </c>
      <c r="I32" s="377">
        <v>5377.15</v>
      </c>
      <c r="J32" s="376">
        <v>0.29331722324652798</v>
      </c>
    </row>
    <row r="33" spans="1:10" ht="13" x14ac:dyDescent="0.15">
      <c r="A33" s="379" t="s">
        <v>1893</v>
      </c>
      <c r="B33" s="379" t="s">
        <v>1892</v>
      </c>
      <c r="C33" s="379" t="s">
        <v>1051</v>
      </c>
      <c r="D33" s="379">
        <v>25</v>
      </c>
      <c r="E33" s="379">
        <v>475</v>
      </c>
      <c r="F33" s="378">
        <v>30475.88</v>
      </c>
      <c r="G33" s="377">
        <v>0</v>
      </c>
      <c r="H33" s="377">
        <v>23254.5</v>
      </c>
      <c r="I33" s="377">
        <v>7221.38</v>
      </c>
      <c r="J33" s="376">
        <v>0.23695394521831692</v>
      </c>
    </row>
    <row r="34" spans="1:10" ht="13" x14ac:dyDescent="0.15">
      <c r="A34" s="379" t="s">
        <v>1891</v>
      </c>
      <c r="B34" s="379" t="s">
        <v>1890</v>
      </c>
      <c r="C34" s="379" t="s">
        <v>1051</v>
      </c>
      <c r="D34" s="379">
        <v>24</v>
      </c>
      <c r="E34" s="379">
        <v>456</v>
      </c>
      <c r="F34" s="378">
        <v>29706.48</v>
      </c>
      <c r="G34" s="377">
        <v>0</v>
      </c>
      <c r="H34" s="377">
        <v>22986.42</v>
      </c>
      <c r="I34" s="377">
        <v>6720.06</v>
      </c>
      <c r="J34" s="376">
        <v>0.22621529040128618</v>
      </c>
    </row>
    <row r="35" spans="1:10" ht="18" customHeight="1" x14ac:dyDescent="0.15">
      <c r="A35" s="379" t="s">
        <v>1889</v>
      </c>
      <c r="B35" s="379" t="s">
        <v>1888</v>
      </c>
      <c r="C35" s="379" t="s">
        <v>1051</v>
      </c>
      <c r="D35" s="379">
        <v>30</v>
      </c>
      <c r="E35" s="379">
        <v>570</v>
      </c>
      <c r="F35" s="378">
        <v>38281.339999999997</v>
      </c>
      <c r="G35" s="377">
        <v>0</v>
      </c>
      <c r="H35" s="377">
        <v>36220.800000000003</v>
      </c>
      <c r="I35" s="377">
        <v>2060.54</v>
      </c>
      <c r="J35" s="376">
        <v>5.3826224473855933E-2</v>
      </c>
    </row>
    <row r="36" spans="1:10" ht="18" customHeight="1" x14ac:dyDescent="0.15">
      <c r="A36" s="379" t="s">
        <v>1887</v>
      </c>
      <c r="B36" s="379" t="s">
        <v>1886</v>
      </c>
      <c r="C36" s="379" t="s">
        <v>1051</v>
      </c>
      <c r="D36" s="379">
        <v>10</v>
      </c>
      <c r="E36" s="379">
        <v>190</v>
      </c>
      <c r="F36" s="378">
        <v>18645.62</v>
      </c>
      <c r="G36" s="377">
        <v>0</v>
      </c>
      <c r="H36" s="377">
        <v>12953.1</v>
      </c>
      <c r="I36" s="377">
        <v>5692.52</v>
      </c>
      <c r="J36" s="376">
        <v>0.30530065506000875</v>
      </c>
    </row>
    <row r="37" spans="1:10" ht="13" x14ac:dyDescent="0.15">
      <c r="A37" s="379" t="s">
        <v>1885</v>
      </c>
      <c r="B37" s="379" t="s">
        <v>1884</v>
      </c>
      <c r="C37" s="379" t="s">
        <v>1051</v>
      </c>
      <c r="D37" s="379">
        <v>3</v>
      </c>
      <c r="E37" s="379">
        <v>57</v>
      </c>
      <c r="F37" s="378">
        <v>4600.42</v>
      </c>
      <c r="G37" s="377">
        <v>0</v>
      </c>
      <c r="H37" s="377">
        <v>3150.84</v>
      </c>
      <c r="I37" s="377">
        <v>1449.58</v>
      </c>
      <c r="J37" s="376">
        <v>0.31509731720147288</v>
      </c>
    </row>
    <row r="38" spans="1:10" ht="13" x14ac:dyDescent="0.15">
      <c r="A38" s="379" t="s">
        <v>1883</v>
      </c>
      <c r="B38" s="379" t="s">
        <v>1882</v>
      </c>
      <c r="C38" s="379" t="s">
        <v>1051</v>
      </c>
      <c r="D38" s="379">
        <v>3</v>
      </c>
      <c r="E38" s="379">
        <v>57</v>
      </c>
      <c r="F38" s="378">
        <v>6998.01</v>
      </c>
      <c r="G38" s="377">
        <v>0</v>
      </c>
      <c r="H38" s="377">
        <v>4810.26</v>
      </c>
      <c r="I38" s="377">
        <v>2187.75</v>
      </c>
      <c r="J38" s="376">
        <v>0.31262458899029866</v>
      </c>
    </row>
    <row r="39" spans="1:10" ht="13" x14ac:dyDescent="0.15">
      <c r="A39" s="379" t="s">
        <v>1881</v>
      </c>
      <c r="B39" s="379" t="s">
        <v>1880</v>
      </c>
      <c r="C39" s="379" t="s">
        <v>1051</v>
      </c>
      <c r="D39" s="379">
        <v>4</v>
      </c>
      <c r="E39" s="379">
        <v>76</v>
      </c>
      <c r="F39" s="378">
        <v>6011.64</v>
      </c>
      <c r="G39" s="377">
        <v>0</v>
      </c>
      <c r="H39" s="377">
        <v>3925.68</v>
      </c>
      <c r="I39" s="377">
        <v>2085.96</v>
      </c>
      <c r="J39" s="376">
        <v>0.34698684551969178</v>
      </c>
    </row>
    <row r="40" spans="1:10" ht="13" x14ac:dyDescent="0.15">
      <c r="A40" s="379" t="s">
        <v>1879</v>
      </c>
      <c r="B40" s="379" t="s">
        <v>1878</v>
      </c>
      <c r="C40" s="379" t="s">
        <v>1051</v>
      </c>
      <c r="D40" s="379">
        <v>15</v>
      </c>
      <c r="E40" s="379">
        <v>285</v>
      </c>
      <c r="F40" s="378">
        <v>19913.7</v>
      </c>
      <c r="G40" s="377">
        <v>0</v>
      </c>
      <c r="H40" s="377">
        <v>16380.75</v>
      </c>
      <c r="I40" s="377">
        <v>3532.95</v>
      </c>
      <c r="J40" s="376">
        <v>0.1774130372557586</v>
      </c>
    </row>
    <row r="41" spans="1:10" ht="13" x14ac:dyDescent="0.15">
      <c r="A41" s="379" t="s">
        <v>1877</v>
      </c>
      <c r="B41" s="379" t="s">
        <v>1876</v>
      </c>
      <c r="C41" s="379" t="s">
        <v>1051</v>
      </c>
      <c r="D41" s="379">
        <v>1</v>
      </c>
      <c r="E41" s="379">
        <v>19</v>
      </c>
      <c r="F41" s="378">
        <v>1959.69</v>
      </c>
      <c r="G41" s="377">
        <v>0</v>
      </c>
      <c r="H41" s="377">
        <v>1093.3900000000001</v>
      </c>
      <c r="I41" s="377">
        <v>866.3</v>
      </c>
      <c r="J41" s="376">
        <v>0.44205971352611895</v>
      </c>
    </row>
    <row r="42" spans="1:10" ht="13" x14ac:dyDescent="0.15">
      <c r="A42" s="379" t="s">
        <v>1875</v>
      </c>
      <c r="B42" s="379" t="s">
        <v>1874</v>
      </c>
      <c r="C42" s="379" t="s">
        <v>1051</v>
      </c>
      <c r="D42" s="379">
        <v>553</v>
      </c>
      <c r="E42" s="379">
        <v>10507</v>
      </c>
      <c r="F42" s="378">
        <v>543718.56999999995</v>
      </c>
      <c r="G42" s="377">
        <v>0</v>
      </c>
      <c r="H42" s="377">
        <v>481218.09</v>
      </c>
      <c r="I42" s="377">
        <v>62500.480000000003</v>
      </c>
      <c r="J42" s="376">
        <v>0.11495005587173526</v>
      </c>
    </row>
    <row r="43" spans="1:10" ht="13" x14ac:dyDescent="0.15">
      <c r="A43" s="379" t="s">
        <v>1873</v>
      </c>
      <c r="B43" s="379" t="s">
        <v>1872</v>
      </c>
      <c r="C43" s="379" t="s">
        <v>1051</v>
      </c>
      <c r="D43" s="379">
        <v>1</v>
      </c>
      <c r="E43" s="379">
        <v>19</v>
      </c>
      <c r="F43" s="378">
        <v>1854.27</v>
      </c>
      <c r="G43" s="377">
        <v>0</v>
      </c>
      <c r="H43" s="377">
        <v>1291.25</v>
      </c>
      <c r="I43" s="377">
        <v>563.02</v>
      </c>
      <c r="J43" s="376">
        <v>0.30363431431237092</v>
      </c>
    </row>
    <row r="44" spans="1:10" ht="13" x14ac:dyDescent="0.15">
      <c r="A44" s="379" t="s">
        <v>1871</v>
      </c>
      <c r="B44" s="379" t="s">
        <v>1870</v>
      </c>
      <c r="C44" s="379" t="s">
        <v>1051</v>
      </c>
      <c r="D44" s="379">
        <v>2</v>
      </c>
      <c r="E44" s="379">
        <v>38</v>
      </c>
      <c r="F44" s="378">
        <v>3272.56</v>
      </c>
      <c r="G44" s="377">
        <v>0</v>
      </c>
      <c r="H44" s="377">
        <v>2288.66</v>
      </c>
      <c r="I44" s="377">
        <v>983.9</v>
      </c>
      <c r="J44" s="376">
        <v>0.30065147774219569</v>
      </c>
    </row>
    <row r="45" spans="1:10" ht="13" x14ac:dyDescent="0.15">
      <c r="A45" s="379" t="s">
        <v>1869</v>
      </c>
      <c r="B45" s="379" t="s">
        <v>1868</v>
      </c>
      <c r="C45" s="379" t="s">
        <v>1051</v>
      </c>
      <c r="D45" s="379">
        <v>1</v>
      </c>
      <c r="E45" s="379">
        <v>19</v>
      </c>
      <c r="F45" s="378">
        <v>1635.6</v>
      </c>
      <c r="G45" s="377">
        <v>0</v>
      </c>
      <c r="H45" s="377">
        <v>1222.03</v>
      </c>
      <c r="I45" s="377">
        <v>413.57</v>
      </c>
      <c r="J45" s="376">
        <v>0.25285522132550747</v>
      </c>
    </row>
    <row r="46" spans="1:10" ht="13" x14ac:dyDescent="0.15">
      <c r="A46" s="379" t="s">
        <v>1867</v>
      </c>
      <c r="B46" s="379" t="s">
        <v>1866</v>
      </c>
      <c r="C46" s="379" t="s">
        <v>1051</v>
      </c>
      <c r="D46" s="379">
        <v>3</v>
      </c>
      <c r="E46" s="379">
        <v>57</v>
      </c>
      <c r="F46" s="378">
        <v>4742.5200000000004</v>
      </c>
      <c r="G46" s="377">
        <v>0</v>
      </c>
      <c r="H46" s="377">
        <v>3558.81</v>
      </c>
      <c r="I46" s="377">
        <v>1183.71</v>
      </c>
      <c r="J46" s="376">
        <v>0.24959515194453583</v>
      </c>
    </row>
    <row r="47" spans="1:10" ht="13" x14ac:dyDescent="0.15">
      <c r="A47" s="379" t="s">
        <v>1865</v>
      </c>
      <c r="B47" s="379" t="s">
        <v>1864</v>
      </c>
      <c r="C47" s="379" t="s">
        <v>1051</v>
      </c>
      <c r="D47" s="379">
        <v>3</v>
      </c>
      <c r="E47" s="379">
        <v>57</v>
      </c>
      <c r="F47" s="378">
        <v>7494.88</v>
      </c>
      <c r="G47" s="377">
        <v>0</v>
      </c>
      <c r="H47" s="377">
        <v>5559.3</v>
      </c>
      <c r="I47" s="377">
        <v>1935.58</v>
      </c>
      <c r="J47" s="376">
        <v>0.25825363448113914</v>
      </c>
    </row>
    <row r="48" spans="1:10" ht="13" x14ac:dyDescent="0.15">
      <c r="A48" s="379" t="s">
        <v>1863</v>
      </c>
      <c r="B48" s="379" t="s">
        <v>1862</v>
      </c>
      <c r="C48" s="379" t="s">
        <v>1051</v>
      </c>
      <c r="D48" s="379">
        <v>5</v>
      </c>
      <c r="E48" s="379">
        <v>95</v>
      </c>
      <c r="F48" s="378">
        <v>8172.06</v>
      </c>
      <c r="G48" s="377">
        <v>0</v>
      </c>
      <c r="H48" s="377">
        <v>5994.05</v>
      </c>
      <c r="I48" s="377">
        <v>2178.0100000000002</v>
      </c>
      <c r="J48" s="376">
        <v>0.26651909065767992</v>
      </c>
    </row>
    <row r="49" spans="1:10" ht="13" x14ac:dyDescent="0.15">
      <c r="A49" s="379" t="s">
        <v>1861</v>
      </c>
      <c r="B49" s="379" t="s">
        <v>1860</v>
      </c>
      <c r="C49" s="379" t="s">
        <v>1859</v>
      </c>
      <c r="D49" s="379">
        <v>24</v>
      </c>
      <c r="E49" s="379">
        <v>10.632</v>
      </c>
      <c r="F49" s="378">
        <v>1254.48</v>
      </c>
      <c r="G49" s="377">
        <v>0</v>
      </c>
      <c r="H49" s="377">
        <v>814.21</v>
      </c>
      <c r="I49" s="377">
        <v>440.27</v>
      </c>
      <c r="J49" s="376">
        <v>0.3509581659332951</v>
      </c>
    </row>
    <row r="50" spans="1:10" ht="13" x14ac:dyDescent="0.15">
      <c r="A50" s="379" t="s">
        <v>1858</v>
      </c>
      <c r="B50" s="379" t="s">
        <v>1857</v>
      </c>
      <c r="C50" s="379" t="s">
        <v>1856</v>
      </c>
      <c r="D50" s="379">
        <v>27</v>
      </c>
      <c r="E50" s="379">
        <v>298.08</v>
      </c>
      <c r="F50" s="378">
        <v>9517.85</v>
      </c>
      <c r="G50" s="377">
        <v>0</v>
      </c>
      <c r="H50" s="377">
        <v>6675.66</v>
      </c>
      <c r="I50" s="377">
        <v>2842.19</v>
      </c>
      <c r="J50" s="376">
        <v>0.29861680946852492</v>
      </c>
    </row>
    <row r="51" spans="1:10" ht="13" x14ac:dyDescent="0.15">
      <c r="A51" s="379" t="s">
        <v>1855</v>
      </c>
      <c r="B51" s="379" t="s">
        <v>1854</v>
      </c>
      <c r="C51" s="379" t="s">
        <v>1051</v>
      </c>
      <c r="D51" s="379">
        <v>19</v>
      </c>
      <c r="E51" s="379">
        <v>361</v>
      </c>
      <c r="F51" s="378">
        <v>14276.34</v>
      </c>
      <c r="G51" s="377">
        <v>0</v>
      </c>
      <c r="H51" s="377">
        <v>10160.629999999999</v>
      </c>
      <c r="I51" s="377">
        <v>4115.71</v>
      </c>
      <c r="J51" s="376">
        <v>0.28828887515987989</v>
      </c>
    </row>
    <row r="52" spans="1:10" ht="13" x14ac:dyDescent="0.15">
      <c r="A52" s="379" t="s">
        <v>1853</v>
      </c>
      <c r="B52" s="379" t="s">
        <v>1852</v>
      </c>
      <c r="C52" s="379" t="s">
        <v>1051</v>
      </c>
      <c r="D52" s="379">
        <v>13</v>
      </c>
      <c r="E52" s="379">
        <v>247</v>
      </c>
      <c r="F52" s="378">
        <v>10720.17</v>
      </c>
      <c r="G52" s="377">
        <v>0</v>
      </c>
      <c r="H52" s="377">
        <v>9772.51</v>
      </c>
      <c r="I52" s="377">
        <v>947.66</v>
      </c>
      <c r="J52" s="376">
        <v>8.8399717541792711E-2</v>
      </c>
    </row>
    <row r="53" spans="1:10" ht="13" x14ac:dyDescent="0.15">
      <c r="A53" s="379" t="s">
        <v>1851</v>
      </c>
      <c r="B53" s="379" t="s">
        <v>1850</v>
      </c>
      <c r="C53" s="379" t="s">
        <v>1051</v>
      </c>
      <c r="D53" s="379">
        <v>2</v>
      </c>
      <c r="E53" s="379">
        <v>38</v>
      </c>
      <c r="F53" s="378">
        <v>3317.36</v>
      </c>
      <c r="G53" s="377">
        <v>0</v>
      </c>
      <c r="H53" s="377">
        <v>2406.96</v>
      </c>
      <c r="I53" s="377">
        <v>910.4</v>
      </c>
      <c r="J53" s="376">
        <v>0.27443509296549062</v>
      </c>
    </row>
    <row r="54" spans="1:10" ht="13" x14ac:dyDescent="0.15">
      <c r="A54" s="379" t="s">
        <v>1849</v>
      </c>
      <c r="B54" s="379" t="s">
        <v>1848</v>
      </c>
      <c r="C54" s="379" t="s">
        <v>1051</v>
      </c>
      <c r="D54" s="379">
        <v>96</v>
      </c>
      <c r="E54" s="379">
        <v>1824</v>
      </c>
      <c r="F54" s="378">
        <v>116580.73</v>
      </c>
      <c r="G54" s="377">
        <v>-2394.8000000000002</v>
      </c>
      <c r="H54" s="377">
        <v>81809.14</v>
      </c>
      <c r="I54" s="377">
        <v>32376.79</v>
      </c>
      <c r="J54" s="376">
        <v>0.28354447872868399</v>
      </c>
    </row>
    <row r="55" spans="1:10" ht="13" x14ac:dyDescent="0.15">
      <c r="A55" s="379" t="s">
        <v>1847</v>
      </c>
      <c r="B55" s="379" t="s">
        <v>1846</v>
      </c>
      <c r="C55" s="379" t="s">
        <v>1051</v>
      </c>
      <c r="D55" s="379">
        <v>12</v>
      </c>
      <c r="E55" s="379">
        <v>228</v>
      </c>
      <c r="F55" s="378">
        <v>13100.12</v>
      </c>
      <c r="G55" s="377">
        <v>0</v>
      </c>
      <c r="H55" s="377">
        <v>10152.959999999999</v>
      </c>
      <c r="I55" s="377">
        <v>2947.16</v>
      </c>
      <c r="J55" s="376">
        <v>0.22497198498945048</v>
      </c>
    </row>
    <row r="56" spans="1:10" ht="13" x14ac:dyDescent="0.15">
      <c r="A56" s="379" t="s">
        <v>1845</v>
      </c>
      <c r="B56" s="379" t="s">
        <v>1844</v>
      </c>
      <c r="C56" s="379" t="s">
        <v>1051</v>
      </c>
      <c r="D56" s="379">
        <v>1</v>
      </c>
      <c r="E56" s="379">
        <v>19</v>
      </c>
      <c r="F56" s="378">
        <v>0.01</v>
      </c>
      <c r="G56" s="377">
        <v>0</v>
      </c>
      <c r="H56" s="377">
        <v>638.88</v>
      </c>
      <c r="I56" s="377">
        <v>-638.87</v>
      </c>
      <c r="J56" s="376">
        <v>-63887</v>
      </c>
    </row>
    <row r="57" spans="1:10" ht="13" x14ac:dyDescent="0.15">
      <c r="A57" s="379" t="s">
        <v>1843</v>
      </c>
      <c r="B57" s="379" t="s">
        <v>1842</v>
      </c>
      <c r="C57" s="379" t="s">
        <v>1051</v>
      </c>
      <c r="D57" s="379">
        <v>1</v>
      </c>
      <c r="E57" s="379">
        <v>19</v>
      </c>
      <c r="F57" s="378">
        <v>1849.97</v>
      </c>
      <c r="G57" s="377">
        <v>0</v>
      </c>
      <c r="H57" s="377">
        <v>1614.32</v>
      </c>
      <c r="I57" s="377">
        <v>235.65</v>
      </c>
      <c r="J57" s="376">
        <v>0.12738044400720011</v>
      </c>
    </row>
    <row r="58" spans="1:10" ht="18" customHeight="1" x14ac:dyDescent="0.15">
      <c r="A58" s="379" t="s">
        <v>1840</v>
      </c>
      <c r="B58" s="379" t="s">
        <v>1839</v>
      </c>
      <c r="C58" s="379" t="s">
        <v>1841</v>
      </c>
      <c r="D58" s="379">
        <v>12</v>
      </c>
      <c r="E58" s="379">
        <v>68.111999999999995</v>
      </c>
      <c r="F58" s="378">
        <v>17446.650000000001</v>
      </c>
      <c r="G58" s="377">
        <v>0</v>
      </c>
      <c r="H58" s="377">
        <v>16014.36</v>
      </c>
      <c r="I58" s="377">
        <v>1432.29</v>
      </c>
      <c r="J58" s="376">
        <v>8.209541659860202E-2</v>
      </c>
    </row>
    <row r="59" spans="1:10" ht="18" customHeight="1" x14ac:dyDescent="0.15">
      <c r="A59" s="379" t="s">
        <v>1840</v>
      </c>
      <c r="B59" s="379" t="s">
        <v>1839</v>
      </c>
      <c r="C59" s="379" t="s">
        <v>1838</v>
      </c>
      <c r="D59" s="379">
        <v>216</v>
      </c>
      <c r="E59" s="379">
        <v>102.16800000000001</v>
      </c>
      <c r="F59" s="378">
        <v>25306.560000000001</v>
      </c>
      <c r="G59" s="377">
        <v>0</v>
      </c>
      <c r="H59" s="377">
        <v>24021.54</v>
      </c>
      <c r="I59" s="377">
        <v>1285.02</v>
      </c>
      <c r="J59" s="376">
        <v>5.0778138158643453E-2</v>
      </c>
    </row>
    <row r="60" spans="1:10" ht="13" x14ac:dyDescent="0.15">
      <c r="A60" s="379" t="s">
        <v>1837</v>
      </c>
      <c r="B60" s="379" t="s">
        <v>1836</v>
      </c>
      <c r="C60" s="379" t="s">
        <v>1051</v>
      </c>
      <c r="D60" s="379">
        <v>24</v>
      </c>
      <c r="E60" s="379">
        <v>456</v>
      </c>
      <c r="F60" s="378">
        <v>40366.800000000003</v>
      </c>
      <c r="G60" s="377">
        <v>0</v>
      </c>
      <c r="H60" s="377">
        <v>29659.919999999998</v>
      </c>
      <c r="I60" s="377">
        <v>10706.88</v>
      </c>
      <c r="J60" s="376">
        <v>0.26523975147893813</v>
      </c>
    </row>
    <row r="61" spans="1:10" ht="13" x14ac:dyDescent="0.15">
      <c r="A61" s="379" t="s">
        <v>1835</v>
      </c>
      <c r="B61" s="379" t="s">
        <v>1834</v>
      </c>
      <c r="C61" s="379" t="s">
        <v>1051</v>
      </c>
      <c r="D61" s="379">
        <v>1</v>
      </c>
      <c r="E61" s="379">
        <v>19</v>
      </c>
      <c r="F61" s="378">
        <v>0.01</v>
      </c>
      <c r="G61" s="377">
        <v>0</v>
      </c>
      <c r="H61" s="377">
        <v>1015.75</v>
      </c>
      <c r="I61" s="377">
        <v>-1015.74</v>
      </c>
      <c r="J61" s="376">
        <v>-101574</v>
      </c>
    </row>
    <row r="62" spans="1:10" ht="13" x14ac:dyDescent="0.15">
      <c r="A62" s="379" t="s">
        <v>1833</v>
      </c>
      <c r="B62" s="379" t="s">
        <v>1832</v>
      </c>
      <c r="C62" s="379" t="s">
        <v>1051</v>
      </c>
      <c r="D62" s="379">
        <v>93</v>
      </c>
      <c r="E62" s="379">
        <v>1767</v>
      </c>
      <c r="F62" s="378">
        <v>41908.86</v>
      </c>
      <c r="G62" s="377">
        <v>0</v>
      </c>
      <c r="H62" s="377">
        <v>80086.95</v>
      </c>
      <c r="I62" s="377">
        <v>-38178.089999999997</v>
      </c>
      <c r="J62" s="376">
        <v>-0.91097896721600158</v>
      </c>
    </row>
    <row r="63" spans="1:10" ht="13" x14ac:dyDescent="0.15">
      <c r="A63" s="379" t="s">
        <v>1831</v>
      </c>
      <c r="B63" s="379" t="s">
        <v>1830</v>
      </c>
      <c r="C63" s="379" t="s">
        <v>1051</v>
      </c>
      <c r="D63" s="379">
        <v>2</v>
      </c>
      <c r="E63" s="379">
        <v>38</v>
      </c>
      <c r="F63" s="378">
        <v>3398.33</v>
      </c>
      <c r="G63" s="377">
        <v>0</v>
      </c>
      <c r="H63" s="377">
        <v>2370.6799999999998</v>
      </c>
      <c r="I63" s="377">
        <v>1027.6500000000001</v>
      </c>
      <c r="J63" s="376">
        <v>0.30239853104318887</v>
      </c>
    </row>
    <row r="64" spans="1:10" ht="13" x14ac:dyDescent="0.15">
      <c r="A64" s="379" t="s">
        <v>1829</v>
      </c>
      <c r="B64" s="379" t="s">
        <v>1828</v>
      </c>
      <c r="C64" s="379" t="s">
        <v>1051</v>
      </c>
      <c r="D64" s="379">
        <v>2</v>
      </c>
      <c r="E64" s="379">
        <v>38</v>
      </c>
      <c r="F64" s="378">
        <v>3240.72</v>
      </c>
      <c r="G64" s="377">
        <v>0</v>
      </c>
      <c r="H64" s="377">
        <v>2421.3000000000002</v>
      </c>
      <c r="I64" s="377">
        <v>819.42</v>
      </c>
      <c r="J64" s="376">
        <v>0.25285121824779677</v>
      </c>
    </row>
    <row r="65" spans="1:10" ht="13" x14ac:dyDescent="0.15">
      <c r="A65" s="379" t="s">
        <v>1827</v>
      </c>
      <c r="B65" s="379" t="s">
        <v>1826</v>
      </c>
      <c r="C65" s="379" t="s">
        <v>1823</v>
      </c>
      <c r="D65" s="379">
        <v>55</v>
      </c>
      <c r="E65" s="379">
        <v>1100</v>
      </c>
      <c r="F65" s="378">
        <v>21921.360000000001</v>
      </c>
      <c r="G65" s="377">
        <v>0</v>
      </c>
      <c r="H65" s="377">
        <v>18379.349999999999</v>
      </c>
      <c r="I65" s="377">
        <v>3542.01</v>
      </c>
      <c r="J65" s="376">
        <v>0.16157802253144879</v>
      </c>
    </row>
    <row r="66" spans="1:10" ht="13" x14ac:dyDescent="0.15">
      <c r="A66" s="379" t="s">
        <v>1825</v>
      </c>
      <c r="B66" s="379" t="s">
        <v>1824</v>
      </c>
      <c r="C66" s="379" t="s">
        <v>1823</v>
      </c>
      <c r="D66" s="379">
        <v>8</v>
      </c>
      <c r="E66" s="379">
        <v>160</v>
      </c>
      <c r="F66" s="378">
        <v>4342.6400000000003</v>
      </c>
      <c r="G66" s="377">
        <v>0</v>
      </c>
      <c r="H66" s="377">
        <v>3303.44</v>
      </c>
      <c r="I66" s="377">
        <v>1039.2</v>
      </c>
      <c r="J66" s="376">
        <v>0.23930143875614834</v>
      </c>
    </row>
    <row r="67" spans="1:10" ht="13" x14ac:dyDescent="0.15">
      <c r="A67" s="379" t="s">
        <v>1822</v>
      </c>
      <c r="B67" s="379" t="s">
        <v>1821</v>
      </c>
      <c r="C67" s="379" t="s">
        <v>1809</v>
      </c>
      <c r="D67" s="379">
        <v>58</v>
      </c>
      <c r="E67" s="379">
        <v>348</v>
      </c>
      <c r="F67" s="378">
        <v>37831</v>
      </c>
      <c r="G67" s="377">
        <v>0</v>
      </c>
      <c r="H67" s="377">
        <v>16013.44</v>
      </c>
      <c r="I67" s="377">
        <v>21817.56</v>
      </c>
      <c r="J67" s="376">
        <v>0.57671116280299228</v>
      </c>
    </row>
    <row r="68" spans="1:10" ht="13" x14ac:dyDescent="0.15">
      <c r="A68" s="379" t="s">
        <v>1822</v>
      </c>
      <c r="B68" s="379" t="s">
        <v>1821</v>
      </c>
      <c r="C68" s="379" t="s">
        <v>1812</v>
      </c>
      <c r="D68" s="379">
        <v>528</v>
      </c>
      <c r="E68" s="379">
        <v>132</v>
      </c>
      <c r="F68" s="378">
        <v>13052.16</v>
      </c>
      <c r="G68" s="377">
        <v>0</v>
      </c>
      <c r="H68" s="377">
        <v>7100.94</v>
      </c>
      <c r="I68" s="377">
        <v>5951.22</v>
      </c>
      <c r="J68" s="376">
        <v>0.45595671521035597</v>
      </c>
    </row>
    <row r="69" spans="1:10" ht="13" x14ac:dyDescent="0.15">
      <c r="A69" s="379" t="s">
        <v>1820</v>
      </c>
      <c r="B69" s="379" t="s">
        <v>1819</v>
      </c>
      <c r="C69" s="379" t="s">
        <v>1809</v>
      </c>
      <c r="D69" s="379">
        <v>92</v>
      </c>
      <c r="E69" s="379">
        <v>552</v>
      </c>
      <c r="F69" s="378">
        <v>81996.41</v>
      </c>
      <c r="G69" s="377">
        <v>0</v>
      </c>
      <c r="H69" s="377">
        <v>49849.59</v>
      </c>
      <c r="I69" s="377">
        <v>32146.82</v>
      </c>
      <c r="J69" s="376">
        <v>0.39205155445220102</v>
      </c>
    </row>
    <row r="70" spans="1:10" ht="13" x14ac:dyDescent="0.15">
      <c r="A70" s="379" t="s">
        <v>1820</v>
      </c>
      <c r="B70" s="379" t="s">
        <v>1819</v>
      </c>
      <c r="C70" s="379" t="s">
        <v>1812</v>
      </c>
      <c r="D70" s="379">
        <v>168</v>
      </c>
      <c r="E70" s="379">
        <v>42</v>
      </c>
      <c r="F70" s="378">
        <v>6126.96</v>
      </c>
      <c r="G70" s="377">
        <v>0</v>
      </c>
      <c r="H70" s="377">
        <v>4156.76</v>
      </c>
      <c r="I70" s="377">
        <v>1970.2</v>
      </c>
      <c r="J70" s="376">
        <v>0.32156240615248016</v>
      </c>
    </row>
    <row r="71" spans="1:10" ht="13" x14ac:dyDescent="0.15">
      <c r="A71" s="379" t="s">
        <v>1818</v>
      </c>
      <c r="B71" s="379" t="s">
        <v>1817</v>
      </c>
      <c r="C71" s="379" t="s">
        <v>1809</v>
      </c>
      <c r="D71" s="379">
        <v>2</v>
      </c>
      <c r="E71" s="379">
        <v>12</v>
      </c>
      <c r="F71" s="378">
        <v>3419.51</v>
      </c>
      <c r="G71" s="377">
        <v>0</v>
      </c>
      <c r="H71" s="377">
        <v>1871.88</v>
      </c>
      <c r="I71" s="377">
        <v>1547.63</v>
      </c>
      <c r="J71" s="376">
        <v>0.45258823632625728</v>
      </c>
    </row>
    <row r="72" spans="1:10" ht="13" x14ac:dyDescent="0.15">
      <c r="A72" s="379" t="s">
        <v>1818</v>
      </c>
      <c r="B72" s="379" t="s">
        <v>1817</v>
      </c>
      <c r="C72" s="379" t="s">
        <v>1812</v>
      </c>
      <c r="D72" s="379">
        <v>192</v>
      </c>
      <c r="E72" s="379">
        <v>48</v>
      </c>
      <c r="F72" s="378">
        <v>10268.16</v>
      </c>
      <c r="G72" s="377">
        <v>0</v>
      </c>
      <c r="H72" s="377">
        <v>7487.52</v>
      </c>
      <c r="I72" s="377">
        <v>2780.64</v>
      </c>
      <c r="J72" s="376">
        <v>0.27080216903515331</v>
      </c>
    </row>
    <row r="73" spans="1:10" ht="13" x14ac:dyDescent="0.15">
      <c r="A73" s="379" t="s">
        <v>1816</v>
      </c>
      <c r="B73" s="379" t="s">
        <v>1815</v>
      </c>
      <c r="C73" s="379" t="s">
        <v>1809</v>
      </c>
      <c r="D73" s="379">
        <v>92</v>
      </c>
      <c r="E73" s="379">
        <v>552</v>
      </c>
      <c r="F73" s="378">
        <v>65134.73</v>
      </c>
      <c r="G73" s="377">
        <v>0</v>
      </c>
      <c r="H73" s="377">
        <v>51887.27</v>
      </c>
      <c r="I73" s="377">
        <v>13247.46</v>
      </c>
      <c r="J73" s="376">
        <v>0.20338550570486744</v>
      </c>
    </row>
    <row r="74" spans="1:10" ht="13" x14ac:dyDescent="0.15">
      <c r="A74" s="379" t="s">
        <v>1816</v>
      </c>
      <c r="B74" s="379" t="s">
        <v>1815</v>
      </c>
      <c r="C74" s="379" t="s">
        <v>1812</v>
      </c>
      <c r="D74" s="379">
        <v>144</v>
      </c>
      <c r="E74" s="379">
        <v>36</v>
      </c>
      <c r="F74" s="378">
        <v>4142.88</v>
      </c>
      <c r="G74" s="377">
        <v>0</v>
      </c>
      <c r="H74" s="377">
        <v>3383.82</v>
      </c>
      <c r="I74" s="377">
        <v>759.06</v>
      </c>
      <c r="J74" s="376">
        <v>0.18322036843934655</v>
      </c>
    </row>
    <row r="75" spans="1:10" ht="13" x14ac:dyDescent="0.15">
      <c r="A75" s="379" t="s">
        <v>1814</v>
      </c>
      <c r="B75" s="379" t="s">
        <v>1813</v>
      </c>
      <c r="C75" s="379" t="s">
        <v>1809</v>
      </c>
      <c r="D75" s="379">
        <v>58</v>
      </c>
      <c r="E75" s="379">
        <v>348</v>
      </c>
      <c r="F75" s="378">
        <v>34484.239999999998</v>
      </c>
      <c r="G75" s="377">
        <v>0</v>
      </c>
      <c r="H75" s="377">
        <v>8202.64</v>
      </c>
      <c r="I75" s="377">
        <v>26281.599999999999</v>
      </c>
      <c r="J75" s="376">
        <v>0.76213365873802064</v>
      </c>
    </row>
    <row r="76" spans="1:10" ht="13" x14ac:dyDescent="0.15">
      <c r="A76" s="379" t="s">
        <v>1814</v>
      </c>
      <c r="B76" s="379" t="s">
        <v>1813</v>
      </c>
      <c r="C76" s="379" t="s">
        <v>1812</v>
      </c>
      <c r="D76" s="379">
        <v>168</v>
      </c>
      <c r="E76" s="379">
        <v>42</v>
      </c>
      <c r="F76" s="378">
        <v>4561.2</v>
      </c>
      <c r="G76" s="377">
        <v>0</v>
      </c>
      <c r="H76" s="377">
        <v>999.65</v>
      </c>
      <c r="I76" s="377">
        <v>3561.55</v>
      </c>
      <c r="J76" s="376">
        <v>0.78083618346049288</v>
      </c>
    </row>
    <row r="77" spans="1:10" ht="13" x14ac:dyDescent="0.15">
      <c r="A77" s="379" t="s">
        <v>1811</v>
      </c>
      <c r="B77" s="379" t="s">
        <v>1810</v>
      </c>
      <c r="C77" s="379" t="s">
        <v>1809</v>
      </c>
      <c r="D77" s="379">
        <v>35</v>
      </c>
      <c r="E77" s="379">
        <v>210</v>
      </c>
      <c r="F77" s="378">
        <v>24155.200000000001</v>
      </c>
      <c r="G77" s="377">
        <v>0</v>
      </c>
      <c r="H77" s="377">
        <v>19447.84</v>
      </c>
      <c r="I77" s="377">
        <v>4707.3599999999997</v>
      </c>
      <c r="J77" s="376">
        <v>0.19487977743922633</v>
      </c>
    </row>
    <row r="78" spans="1:10" ht="13" x14ac:dyDescent="0.15">
      <c r="A78" s="379" t="s">
        <v>1808</v>
      </c>
      <c r="B78" s="379" t="s">
        <v>1807</v>
      </c>
      <c r="C78" s="379" t="s">
        <v>1802</v>
      </c>
      <c r="D78" s="379">
        <v>4</v>
      </c>
      <c r="E78" s="379">
        <v>56.76</v>
      </c>
      <c r="F78" s="378">
        <v>5245.38</v>
      </c>
      <c r="G78" s="377">
        <v>0</v>
      </c>
      <c r="H78" s="377">
        <v>3869.84</v>
      </c>
      <c r="I78" s="377">
        <v>1375.54</v>
      </c>
      <c r="J78" s="376">
        <v>0.26223838882978928</v>
      </c>
    </row>
    <row r="79" spans="1:10" ht="13" x14ac:dyDescent="0.15">
      <c r="A79" s="379" t="s">
        <v>1808</v>
      </c>
      <c r="B79" s="379" t="s">
        <v>1807</v>
      </c>
      <c r="C79" s="379" t="s">
        <v>1112</v>
      </c>
      <c r="D79" s="379">
        <v>15</v>
      </c>
      <c r="E79" s="379">
        <v>14.19</v>
      </c>
      <c r="F79" s="378">
        <v>1087.95</v>
      </c>
      <c r="G79" s="377">
        <v>0</v>
      </c>
      <c r="H79" s="377">
        <v>967.46</v>
      </c>
      <c r="I79" s="377">
        <v>120.49</v>
      </c>
      <c r="J79" s="376">
        <v>0.11074957488855186</v>
      </c>
    </row>
    <row r="80" spans="1:10" ht="13" x14ac:dyDescent="0.15">
      <c r="A80" s="379" t="s">
        <v>1806</v>
      </c>
      <c r="B80" s="379" t="s">
        <v>1805</v>
      </c>
      <c r="C80" s="379" t="s">
        <v>1802</v>
      </c>
      <c r="D80" s="379">
        <v>2</v>
      </c>
      <c r="E80" s="379">
        <v>28.38</v>
      </c>
      <c r="F80" s="378">
        <v>2753.08</v>
      </c>
      <c r="G80" s="377">
        <v>0</v>
      </c>
      <c r="H80" s="377">
        <v>2008.54</v>
      </c>
      <c r="I80" s="377">
        <v>744.54</v>
      </c>
      <c r="J80" s="376">
        <v>0.27043892658404406</v>
      </c>
    </row>
    <row r="81" spans="1:10" ht="13" x14ac:dyDescent="0.15">
      <c r="A81" s="379" t="s">
        <v>1806</v>
      </c>
      <c r="B81" s="379" t="s">
        <v>1805</v>
      </c>
      <c r="C81" s="379" t="s">
        <v>1112</v>
      </c>
      <c r="D81" s="379">
        <v>15</v>
      </c>
      <c r="E81" s="379">
        <v>14.19</v>
      </c>
      <c r="F81" s="378">
        <v>1087.95</v>
      </c>
      <c r="G81" s="377">
        <v>0</v>
      </c>
      <c r="H81" s="377">
        <v>1005.79</v>
      </c>
      <c r="I81" s="377">
        <v>82.16</v>
      </c>
      <c r="J81" s="376">
        <v>7.5518176386782487E-2</v>
      </c>
    </row>
    <row r="82" spans="1:10" ht="13" x14ac:dyDescent="0.15">
      <c r="A82" s="379" t="s">
        <v>1804</v>
      </c>
      <c r="B82" s="379" t="s">
        <v>1803</v>
      </c>
      <c r="C82" s="379" t="s">
        <v>1802</v>
      </c>
      <c r="D82" s="379">
        <v>2</v>
      </c>
      <c r="E82" s="379">
        <v>28.38</v>
      </c>
      <c r="F82" s="378">
        <v>2645.19</v>
      </c>
      <c r="G82" s="377">
        <v>0</v>
      </c>
      <c r="H82" s="377">
        <v>1936.14</v>
      </c>
      <c r="I82" s="377">
        <v>709.05</v>
      </c>
      <c r="J82" s="376">
        <v>0.26805257845372166</v>
      </c>
    </row>
    <row r="83" spans="1:10" ht="13" x14ac:dyDescent="0.15">
      <c r="A83" s="379" t="s">
        <v>1801</v>
      </c>
      <c r="B83" s="379" t="s">
        <v>1800</v>
      </c>
      <c r="C83" s="379" t="s">
        <v>1802</v>
      </c>
      <c r="D83" s="379">
        <v>78</v>
      </c>
      <c r="E83" s="379">
        <v>1106.82</v>
      </c>
      <c r="F83" s="378">
        <v>91669.62</v>
      </c>
      <c r="G83" s="377">
        <v>0</v>
      </c>
      <c r="H83" s="377">
        <v>43877.65</v>
      </c>
      <c r="I83" s="377">
        <v>47791.97</v>
      </c>
      <c r="J83" s="376">
        <v>0.52135014850067007</v>
      </c>
    </row>
    <row r="84" spans="1:10" ht="13" x14ac:dyDescent="0.15">
      <c r="A84" s="379" t="s">
        <v>1801</v>
      </c>
      <c r="B84" s="379" t="s">
        <v>1800</v>
      </c>
      <c r="C84" s="379" t="s">
        <v>1112</v>
      </c>
      <c r="D84" s="379">
        <v>45</v>
      </c>
      <c r="E84" s="379">
        <v>42.57</v>
      </c>
      <c r="F84" s="378">
        <v>3718.8</v>
      </c>
      <c r="G84" s="377">
        <v>0</v>
      </c>
      <c r="H84" s="377">
        <v>2511.14</v>
      </c>
      <c r="I84" s="377">
        <v>1207.6600000000001</v>
      </c>
      <c r="J84" s="376">
        <v>0.32474454124986557</v>
      </c>
    </row>
    <row r="85" spans="1:10" ht="13" x14ac:dyDescent="0.15">
      <c r="A85" s="379" t="s">
        <v>1799</v>
      </c>
      <c r="B85" s="379" t="s">
        <v>1798</v>
      </c>
      <c r="C85" s="379" t="s">
        <v>1137</v>
      </c>
      <c r="D85" s="379">
        <v>2000</v>
      </c>
      <c r="E85" s="379">
        <v>2000</v>
      </c>
      <c r="F85" s="378">
        <v>30620</v>
      </c>
      <c r="G85" s="377">
        <v>0</v>
      </c>
      <c r="H85" s="377">
        <v>25600</v>
      </c>
      <c r="I85" s="377">
        <v>5020</v>
      </c>
      <c r="J85" s="376">
        <v>0.16394513389941215</v>
      </c>
    </row>
    <row r="86" spans="1:10" ht="15" customHeight="1" x14ac:dyDescent="0.15">
      <c r="A86" s="379" t="s">
        <v>1797</v>
      </c>
      <c r="B86" s="379" t="s">
        <v>1796</v>
      </c>
      <c r="C86" s="379" t="s">
        <v>1137</v>
      </c>
      <c r="D86" s="379">
        <v>1000</v>
      </c>
      <c r="E86" s="379">
        <v>1000</v>
      </c>
      <c r="F86" s="378">
        <v>75000</v>
      </c>
      <c r="G86" s="377">
        <v>0</v>
      </c>
      <c r="H86" s="377">
        <v>33310</v>
      </c>
      <c r="I86" s="377">
        <v>41690</v>
      </c>
      <c r="J86" s="376">
        <v>0.55586666666666662</v>
      </c>
    </row>
    <row r="87" spans="1:10" ht="15" customHeight="1" x14ac:dyDescent="0.15">
      <c r="A87" s="379" t="s">
        <v>1795</v>
      </c>
      <c r="B87" s="379" t="s">
        <v>1794</v>
      </c>
      <c r="C87" s="379" t="s">
        <v>1137</v>
      </c>
      <c r="D87" s="379">
        <v>1000</v>
      </c>
      <c r="E87" s="379">
        <v>1000</v>
      </c>
      <c r="F87" s="378">
        <v>58800</v>
      </c>
      <c r="G87" s="377">
        <v>0</v>
      </c>
      <c r="H87" s="377">
        <v>55470</v>
      </c>
      <c r="I87" s="377">
        <v>3330</v>
      </c>
      <c r="J87" s="376">
        <v>5.6632653061224489E-2</v>
      </c>
    </row>
    <row r="88" spans="1:10" ht="13" x14ac:dyDescent="0.15">
      <c r="A88" s="379" t="s">
        <v>1793</v>
      </c>
      <c r="B88" s="379" t="s">
        <v>1792</v>
      </c>
      <c r="C88" s="379" t="s">
        <v>1056</v>
      </c>
      <c r="D88" s="379">
        <v>7</v>
      </c>
      <c r="E88" s="379">
        <v>1456</v>
      </c>
      <c r="F88" s="378">
        <v>28713.71</v>
      </c>
      <c r="G88" s="377">
        <v>0</v>
      </c>
      <c r="H88" s="377">
        <v>24392.83</v>
      </c>
      <c r="I88" s="377">
        <v>4320.88</v>
      </c>
      <c r="J88" s="376">
        <v>0.15048142507533857</v>
      </c>
    </row>
    <row r="89" spans="1:10" ht="13" x14ac:dyDescent="0.15">
      <c r="A89" s="379" t="s">
        <v>1791</v>
      </c>
      <c r="B89" s="379" t="s">
        <v>1790</v>
      </c>
      <c r="C89" s="379" t="s">
        <v>1056</v>
      </c>
      <c r="D89" s="379">
        <v>2</v>
      </c>
      <c r="E89" s="379">
        <v>416</v>
      </c>
      <c r="F89" s="378">
        <v>11622.6</v>
      </c>
      <c r="G89" s="377">
        <v>0</v>
      </c>
      <c r="H89" s="377">
        <v>9770.24</v>
      </c>
      <c r="I89" s="377">
        <v>1852.36</v>
      </c>
      <c r="J89" s="376">
        <v>0.1593756990690551</v>
      </c>
    </row>
    <row r="90" spans="1:10" ht="13" x14ac:dyDescent="0.15">
      <c r="A90" s="379" t="s">
        <v>1789</v>
      </c>
      <c r="B90" s="379" t="s">
        <v>1788</v>
      </c>
      <c r="C90" s="379" t="s">
        <v>1056</v>
      </c>
      <c r="D90" s="379">
        <v>1</v>
      </c>
      <c r="E90" s="379">
        <v>208</v>
      </c>
      <c r="F90" s="378">
        <v>10243.459999999999</v>
      </c>
      <c r="G90" s="377">
        <v>0</v>
      </c>
      <c r="H90" s="377">
        <v>7777.99</v>
      </c>
      <c r="I90" s="377">
        <v>2465.4699999999998</v>
      </c>
      <c r="J90" s="376">
        <v>0.24068722872935511</v>
      </c>
    </row>
    <row r="91" spans="1:10" ht="13" x14ac:dyDescent="0.15">
      <c r="A91" s="379" t="s">
        <v>1787</v>
      </c>
      <c r="B91" s="379" t="s">
        <v>1786</v>
      </c>
      <c r="C91" s="379" t="s">
        <v>1056</v>
      </c>
      <c r="D91" s="379">
        <v>4</v>
      </c>
      <c r="E91" s="379">
        <v>832</v>
      </c>
      <c r="F91" s="378">
        <v>26845</v>
      </c>
      <c r="G91" s="377">
        <v>0</v>
      </c>
      <c r="H91" s="377">
        <v>39222.080000000002</v>
      </c>
      <c r="I91" s="377">
        <v>-12377.08</v>
      </c>
      <c r="J91" s="376">
        <v>-0.46105718010802754</v>
      </c>
    </row>
    <row r="92" spans="1:10" ht="13" x14ac:dyDescent="0.15">
      <c r="A92" s="379" t="s">
        <v>1785</v>
      </c>
      <c r="B92" s="379" t="s">
        <v>1784</v>
      </c>
      <c r="C92" s="379" t="s">
        <v>1056</v>
      </c>
      <c r="D92" s="379">
        <v>19</v>
      </c>
      <c r="E92" s="379">
        <v>3952</v>
      </c>
      <c r="F92" s="378">
        <v>250288.19</v>
      </c>
      <c r="G92" s="377">
        <v>0</v>
      </c>
      <c r="H92" s="377">
        <v>223751.41</v>
      </c>
      <c r="I92" s="377">
        <v>26536.78</v>
      </c>
      <c r="J92" s="376">
        <v>0.10602489873773109</v>
      </c>
    </row>
    <row r="93" spans="1:10" ht="13" x14ac:dyDescent="0.15">
      <c r="A93" s="379" t="s">
        <v>1783</v>
      </c>
      <c r="B93" s="379" t="s">
        <v>1782</v>
      </c>
      <c r="C93" s="379" t="s">
        <v>1056</v>
      </c>
      <c r="D93" s="379">
        <v>1</v>
      </c>
      <c r="E93" s="379">
        <v>208</v>
      </c>
      <c r="F93" s="378">
        <v>12119.6</v>
      </c>
      <c r="G93" s="377">
        <v>0</v>
      </c>
      <c r="H93" s="377">
        <v>11238.17</v>
      </c>
      <c r="I93" s="377">
        <v>881.43</v>
      </c>
      <c r="J93" s="376">
        <v>7.2727647777154361E-2</v>
      </c>
    </row>
    <row r="94" spans="1:10" ht="13" x14ac:dyDescent="0.15">
      <c r="A94" s="379" t="s">
        <v>1781</v>
      </c>
      <c r="B94" s="379" t="s">
        <v>1780</v>
      </c>
      <c r="C94" s="379" t="s">
        <v>1056</v>
      </c>
      <c r="D94" s="379">
        <v>2</v>
      </c>
      <c r="E94" s="379">
        <v>416</v>
      </c>
      <c r="F94" s="378">
        <v>29134</v>
      </c>
      <c r="G94" s="377">
        <v>0</v>
      </c>
      <c r="H94" s="377">
        <v>27206.94</v>
      </c>
      <c r="I94" s="377">
        <v>1927.06</v>
      </c>
      <c r="J94" s="376">
        <v>6.6144710647353611E-2</v>
      </c>
    </row>
    <row r="95" spans="1:10" ht="13" x14ac:dyDescent="0.15">
      <c r="A95" s="379" t="s">
        <v>1779</v>
      </c>
      <c r="B95" s="379" t="s">
        <v>1778</v>
      </c>
      <c r="C95" s="379" t="s">
        <v>1056</v>
      </c>
      <c r="D95" s="379">
        <v>2</v>
      </c>
      <c r="E95" s="379">
        <v>416</v>
      </c>
      <c r="F95" s="378">
        <v>29134</v>
      </c>
      <c r="G95" s="377">
        <v>0</v>
      </c>
      <c r="H95" s="377">
        <v>25317.58</v>
      </c>
      <c r="I95" s="377">
        <v>3816.42</v>
      </c>
      <c r="J95" s="376">
        <v>0.13099540056291617</v>
      </c>
    </row>
    <row r="96" spans="1:10" ht="13" x14ac:dyDescent="0.15">
      <c r="A96" s="379" t="s">
        <v>1777</v>
      </c>
      <c r="B96" s="379" t="s">
        <v>1776</v>
      </c>
      <c r="C96" s="379" t="s">
        <v>1056</v>
      </c>
      <c r="D96" s="379">
        <v>3</v>
      </c>
      <c r="E96" s="379">
        <v>624</v>
      </c>
      <c r="F96" s="378">
        <v>42739</v>
      </c>
      <c r="G96" s="377">
        <v>0</v>
      </c>
      <c r="H96" s="377">
        <v>37549.760000000002</v>
      </c>
      <c r="I96" s="377">
        <v>5189.24</v>
      </c>
      <c r="J96" s="376">
        <v>0.1214169727883198</v>
      </c>
    </row>
    <row r="97" spans="1:10" ht="13" x14ac:dyDescent="0.15">
      <c r="A97" s="379" t="s">
        <v>1775</v>
      </c>
      <c r="B97" s="379" t="s">
        <v>1774</v>
      </c>
      <c r="C97" s="379" t="s">
        <v>1056</v>
      </c>
      <c r="D97" s="379">
        <v>1</v>
      </c>
      <c r="E97" s="379">
        <v>208</v>
      </c>
      <c r="F97" s="378">
        <v>13780.08</v>
      </c>
      <c r="G97" s="377">
        <v>0</v>
      </c>
      <c r="H97" s="377">
        <v>9166.51</v>
      </c>
      <c r="I97" s="377">
        <v>4613.57</v>
      </c>
      <c r="J97" s="376">
        <v>0.33479994310628097</v>
      </c>
    </row>
    <row r="98" spans="1:10" ht="13" x14ac:dyDescent="0.15">
      <c r="A98" s="379" t="s">
        <v>1773</v>
      </c>
      <c r="B98" s="379" t="s">
        <v>1772</v>
      </c>
      <c r="C98" s="379" t="s">
        <v>1056</v>
      </c>
      <c r="D98" s="379">
        <v>20</v>
      </c>
      <c r="E98" s="379">
        <v>4160</v>
      </c>
      <c r="F98" s="378">
        <v>188485.6</v>
      </c>
      <c r="G98" s="377">
        <v>0</v>
      </c>
      <c r="H98" s="377">
        <v>235228.4</v>
      </c>
      <c r="I98" s="377">
        <v>-46742.8</v>
      </c>
      <c r="J98" s="376">
        <v>-0.24799135849104653</v>
      </c>
    </row>
    <row r="99" spans="1:10" ht="13" x14ac:dyDescent="0.15">
      <c r="A99" s="379" t="s">
        <v>1771</v>
      </c>
      <c r="B99" s="379" t="s">
        <v>1770</v>
      </c>
      <c r="C99" s="379" t="s">
        <v>1056</v>
      </c>
      <c r="D99" s="379">
        <v>6</v>
      </c>
      <c r="E99" s="379">
        <v>1248</v>
      </c>
      <c r="F99" s="378">
        <v>93216.83</v>
      </c>
      <c r="G99" s="377">
        <v>0</v>
      </c>
      <c r="H99" s="377">
        <v>69163.92</v>
      </c>
      <c r="I99" s="377">
        <v>24052.91</v>
      </c>
      <c r="J99" s="376">
        <v>0.2580318382420857</v>
      </c>
    </row>
    <row r="100" spans="1:10" ht="13" x14ac:dyDescent="0.15">
      <c r="A100" s="379" t="s">
        <v>1769</v>
      </c>
      <c r="B100" s="379" t="s">
        <v>1768</v>
      </c>
      <c r="C100" s="379" t="s">
        <v>1056</v>
      </c>
      <c r="D100" s="379">
        <v>5</v>
      </c>
      <c r="E100" s="379">
        <v>1040</v>
      </c>
      <c r="F100" s="378">
        <v>52097.95</v>
      </c>
      <c r="G100" s="377">
        <v>0</v>
      </c>
      <c r="H100" s="377">
        <v>56547.1</v>
      </c>
      <c r="I100" s="377">
        <v>-4449.1499999999996</v>
      </c>
      <c r="J100" s="376">
        <v>-8.5399713424424567E-2</v>
      </c>
    </row>
    <row r="101" spans="1:10" ht="13" x14ac:dyDescent="0.15">
      <c r="A101" s="379" t="s">
        <v>1767</v>
      </c>
      <c r="B101" s="379" t="s">
        <v>1766</v>
      </c>
      <c r="C101" s="379" t="s">
        <v>1056</v>
      </c>
      <c r="D101" s="379">
        <v>2</v>
      </c>
      <c r="E101" s="379">
        <v>416</v>
      </c>
      <c r="F101" s="378">
        <v>35141.43</v>
      </c>
      <c r="G101" s="377">
        <v>0</v>
      </c>
      <c r="H101" s="377">
        <v>30829.08</v>
      </c>
      <c r="I101" s="377">
        <v>4312.3500000000004</v>
      </c>
      <c r="J101" s="376">
        <v>0.12271412973234157</v>
      </c>
    </row>
    <row r="102" spans="1:10" ht="13" x14ac:dyDescent="0.15">
      <c r="A102" s="379" t="s">
        <v>1765</v>
      </c>
      <c r="B102" s="379" t="s">
        <v>1764</v>
      </c>
      <c r="C102" s="379" t="s">
        <v>1056</v>
      </c>
      <c r="D102" s="379">
        <v>1</v>
      </c>
      <c r="E102" s="379">
        <v>208</v>
      </c>
      <c r="F102" s="378">
        <v>20018.689999999999</v>
      </c>
      <c r="G102" s="377">
        <v>0</v>
      </c>
      <c r="H102" s="377">
        <v>10171.48</v>
      </c>
      <c r="I102" s="377">
        <v>9847.2099999999991</v>
      </c>
      <c r="J102" s="376">
        <v>0.4919008186849389</v>
      </c>
    </row>
    <row r="103" spans="1:10" ht="13" x14ac:dyDescent="0.15">
      <c r="A103" s="379" t="s">
        <v>1763</v>
      </c>
      <c r="B103" s="379" t="s">
        <v>1762</v>
      </c>
      <c r="C103" s="379" t="s">
        <v>1056</v>
      </c>
      <c r="D103" s="379">
        <v>7</v>
      </c>
      <c r="E103" s="379">
        <v>1456</v>
      </c>
      <c r="F103" s="378">
        <v>88804.95</v>
      </c>
      <c r="G103" s="377">
        <v>0</v>
      </c>
      <c r="H103" s="377">
        <v>70162.58</v>
      </c>
      <c r="I103" s="377">
        <v>18642.37</v>
      </c>
      <c r="J103" s="376">
        <v>0.20992489720449142</v>
      </c>
    </row>
    <row r="104" spans="1:10" ht="13" x14ac:dyDescent="0.15">
      <c r="A104" s="379" t="s">
        <v>1761</v>
      </c>
      <c r="B104" s="379" t="s">
        <v>1760</v>
      </c>
      <c r="C104" s="379" t="s">
        <v>1056</v>
      </c>
      <c r="D104" s="379">
        <v>27</v>
      </c>
      <c r="E104" s="379">
        <v>5616</v>
      </c>
      <c r="F104" s="378">
        <v>301484.96000000002</v>
      </c>
      <c r="G104" s="377">
        <v>0</v>
      </c>
      <c r="H104" s="377">
        <v>251398.94</v>
      </c>
      <c r="I104" s="377">
        <v>50086.02</v>
      </c>
      <c r="J104" s="376">
        <v>0.16613107333778773</v>
      </c>
    </row>
    <row r="105" spans="1:10" ht="13" x14ac:dyDescent="0.15">
      <c r="A105" s="379" t="s">
        <v>1759</v>
      </c>
      <c r="B105" s="379" t="s">
        <v>1758</v>
      </c>
      <c r="C105" s="379" t="s">
        <v>1757</v>
      </c>
      <c r="D105" s="379">
        <v>48</v>
      </c>
      <c r="E105" s="379">
        <v>43.2</v>
      </c>
      <c r="F105" s="378">
        <v>3870.24</v>
      </c>
      <c r="G105" s="377">
        <v>0</v>
      </c>
      <c r="H105" s="377">
        <v>2890.52</v>
      </c>
      <c r="I105" s="377">
        <v>979.72</v>
      </c>
      <c r="J105" s="376">
        <v>0.25314192401504815</v>
      </c>
    </row>
    <row r="106" spans="1:10" ht="13" x14ac:dyDescent="0.15">
      <c r="A106" s="379" t="s">
        <v>1756</v>
      </c>
      <c r="B106" s="379" t="s">
        <v>1755</v>
      </c>
      <c r="C106" s="379" t="s">
        <v>1752</v>
      </c>
      <c r="D106" s="379">
        <v>3</v>
      </c>
      <c r="E106" s="379">
        <v>64.8</v>
      </c>
      <c r="F106" s="378">
        <v>6159.33</v>
      </c>
      <c r="G106" s="377">
        <v>0</v>
      </c>
      <c r="H106" s="377">
        <v>4470.32</v>
      </c>
      <c r="I106" s="377">
        <v>1689.01</v>
      </c>
      <c r="J106" s="376">
        <v>0.27421976091555411</v>
      </c>
    </row>
    <row r="107" spans="1:10" ht="13" x14ac:dyDescent="0.15">
      <c r="A107" s="379" t="s">
        <v>1754</v>
      </c>
      <c r="B107" s="379" t="s">
        <v>1753</v>
      </c>
      <c r="C107" s="379" t="s">
        <v>1752</v>
      </c>
      <c r="D107" s="379">
        <v>1</v>
      </c>
      <c r="E107" s="379">
        <v>21.6</v>
      </c>
      <c r="F107" s="378">
        <v>1945.04</v>
      </c>
      <c r="G107" s="377">
        <v>0</v>
      </c>
      <c r="H107" s="377">
        <v>985.85</v>
      </c>
      <c r="I107" s="377">
        <v>959.19</v>
      </c>
      <c r="J107" s="376">
        <v>0.49314667050549088</v>
      </c>
    </row>
    <row r="108" spans="1:10" ht="15" customHeight="1" x14ac:dyDescent="0.15">
      <c r="A108" s="379" t="s">
        <v>1751</v>
      </c>
      <c r="B108" s="379" t="s">
        <v>1750</v>
      </c>
      <c r="C108" s="379" t="s">
        <v>1137</v>
      </c>
      <c r="D108" s="379">
        <v>1000</v>
      </c>
      <c r="E108" s="379">
        <v>1000</v>
      </c>
      <c r="F108" s="378">
        <v>34490</v>
      </c>
      <c r="G108" s="377">
        <v>0</v>
      </c>
      <c r="H108" s="377">
        <v>30800</v>
      </c>
      <c r="I108" s="377">
        <v>3690</v>
      </c>
      <c r="J108" s="376">
        <v>0.10698753261815019</v>
      </c>
    </row>
    <row r="109" spans="1:10" ht="15" customHeight="1" x14ac:dyDescent="0.15">
      <c r="A109" s="379" t="s">
        <v>1749</v>
      </c>
      <c r="B109" s="379" t="s">
        <v>1748</v>
      </c>
      <c r="C109" s="379" t="s">
        <v>1137</v>
      </c>
      <c r="D109" s="379">
        <v>2000</v>
      </c>
      <c r="E109" s="379">
        <v>2000</v>
      </c>
      <c r="F109" s="378">
        <v>127550</v>
      </c>
      <c r="G109" s="377">
        <v>0</v>
      </c>
      <c r="H109" s="377">
        <v>83990</v>
      </c>
      <c r="I109" s="377">
        <v>43560</v>
      </c>
      <c r="J109" s="376">
        <v>0.34151313210505685</v>
      </c>
    </row>
    <row r="110" spans="1:10" ht="13" x14ac:dyDescent="0.15">
      <c r="A110" s="379" t="s">
        <v>1747</v>
      </c>
      <c r="B110" s="379" t="s">
        <v>1746</v>
      </c>
      <c r="C110" s="379" t="s">
        <v>1739</v>
      </c>
      <c r="D110" s="379">
        <v>3</v>
      </c>
      <c r="E110" s="379">
        <v>12</v>
      </c>
      <c r="F110" s="378">
        <v>1162.5899999999999</v>
      </c>
      <c r="G110" s="377">
        <v>0</v>
      </c>
      <c r="H110" s="377">
        <v>867.51</v>
      </c>
      <c r="I110" s="377">
        <v>295.08</v>
      </c>
      <c r="J110" s="376">
        <v>0.25381260805615047</v>
      </c>
    </row>
    <row r="111" spans="1:10" ht="13" x14ac:dyDescent="0.15">
      <c r="A111" s="379" t="s">
        <v>1745</v>
      </c>
      <c r="B111" s="379" t="s">
        <v>1744</v>
      </c>
      <c r="C111" s="379" t="s">
        <v>1739</v>
      </c>
      <c r="D111" s="379">
        <v>3</v>
      </c>
      <c r="E111" s="379">
        <v>12</v>
      </c>
      <c r="F111" s="378">
        <v>1780.27</v>
      </c>
      <c r="G111" s="377">
        <v>0</v>
      </c>
      <c r="H111" s="377">
        <v>1107.1199999999999</v>
      </c>
      <c r="I111" s="377">
        <v>673.15</v>
      </c>
      <c r="J111" s="376">
        <v>0.37811680250748481</v>
      </c>
    </row>
    <row r="112" spans="1:10" ht="13" x14ac:dyDescent="0.15">
      <c r="A112" s="379" t="s">
        <v>1743</v>
      </c>
      <c r="B112" s="379" t="s">
        <v>1742</v>
      </c>
      <c r="C112" s="379" t="s">
        <v>1739</v>
      </c>
      <c r="D112" s="379">
        <v>8</v>
      </c>
      <c r="E112" s="379">
        <v>32</v>
      </c>
      <c r="F112" s="378">
        <v>3975.88</v>
      </c>
      <c r="G112" s="377">
        <v>0</v>
      </c>
      <c r="H112" s="377">
        <v>2927.2</v>
      </c>
      <c r="I112" s="377">
        <v>1048.68</v>
      </c>
      <c r="J112" s="376">
        <v>0.2637604756682797</v>
      </c>
    </row>
    <row r="113" spans="1:10" ht="13" x14ac:dyDescent="0.15">
      <c r="A113" s="379" t="s">
        <v>1741</v>
      </c>
      <c r="B113" s="379" t="s">
        <v>1740</v>
      </c>
      <c r="C113" s="379" t="s">
        <v>1739</v>
      </c>
      <c r="D113" s="379">
        <v>4</v>
      </c>
      <c r="E113" s="379">
        <v>16</v>
      </c>
      <c r="F113" s="378">
        <v>1969.04</v>
      </c>
      <c r="G113" s="377">
        <v>0</v>
      </c>
      <c r="H113" s="377">
        <v>1557.96</v>
      </c>
      <c r="I113" s="377">
        <v>411.08</v>
      </c>
      <c r="J113" s="376">
        <v>0.20877178726689147</v>
      </c>
    </row>
    <row r="114" spans="1:10" ht="13" x14ac:dyDescent="0.15">
      <c r="A114" s="379" t="s">
        <v>1738</v>
      </c>
      <c r="B114" s="379" t="s">
        <v>1737</v>
      </c>
      <c r="C114" s="379" t="s">
        <v>1722</v>
      </c>
      <c r="D114" s="379">
        <v>1</v>
      </c>
      <c r="E114" s="379">
        <v>16</v>
      </c>
      <c r="F114" s="378">
        <v>1524.11</v>
      </c>
      <c r="G114" s="377">
        <v>0</v>
      </c>
      <c r="H114" s="377">
        <v>1337.7</v>
      </c>
      <c r="I114" s="377">
        <v>186.41</v>
      </c>
      <c r="J114" s="376">
        <v>0.12230744500068892</v>
      </c>
    </row>
    <row r="115" spans="1:10" ht="13" x14ac:dyDescent="0.15">
      <c r="A115" s="379" t="s">
        <v>1736</v>
      </c>
      <c r="B115" s="379" t="s">
        <v>1735</v>
      </c>
      <c r="C115" s="379" t="s">
        <v>1722</v>
      </c>
      <c r="D115" s="379">
        <v>43</v>
      </c>
      <c r="E115" s="379">
        <v>688</v>
      </c>
      <c r="F115" s="378">
        <v>78164.850000000006</v>
      </c>
      <c r="G115" s="377">
        <v>0</v>
      </c>
      <c r="H115" s="377">
        <v>59538.28</v>
      </c>
      <c r="I115" s="377">
        <v>18626.57</v>
      </c>
      <c r="J115" s="376">
        <v>0.23829854467833048</v>
      </c>
    </row>
    <row r="116" spans="1:10" ht="13" x14ac:dyDescent="0.15">
      <c r="A116" s="379" t="s">
        <v>1734</v>
      </c>
      <c r="B116" s="379" t="s">
        <v>1733</v>
      </c>
      <c r="C116" s="379" t="s">
        <v>1722</v>
      </c>
      <c r="D116" s="379">
        <v>3</v>
      </c>
      <c r="E116" s="379">
        <v>48</v>
      </c>
      <c r="F116" s="378">
        <v>5962.95</v>
      </c>
      <c r="G116" s="377">
        <v>0</v>
      </c>
      <c r="H116" s="377">
        <v>4398.84</v>
      </c>
      <c r="I116" s="377">
        <v>1564.11</v>
      </c>
      <c r="J116" s="376">
        <v>0.26230473171836088</v>
      </c>
    </row>
    <row r="117" spans="1:10" ht="13" x14ac:dyDescent="0.15">
      <c r="A117" s="379" t="s">
        <v>1732</v>
      </c>
      <c r="B117" s="379" t="s">
        <v>1731</v>
      </c>
      <c r="C117" s="379" t="s">
        <v>1722</v>
      </c>
      <c r="D117" s="379">
        <v>11</v>
      </c>
      <c r="E117" s="379">
        <v>176</v>
      </c>
      <c r="F117" s="378">
        <v>27015.919999999998</v>
      </c>
      <c r="G117" s="377">
        <v>0</v>
      </c>
      <c r="H117" s="377">
        <v>19738.73</v>
      </c>
      <c r="I117" s="377">
        <v>7277.19</v>
      </c>
      <c r="J117" s="376">
        <v>0.26936672895092967</v>
      </c>
    </row>
    <row r="118" spans="1:10" ht="13" x14ac:dyDescent="0.15">
      <c r="A118" s="379" t="s">
        <v>1730</v>
      </c>
      <c r="B118" s="379" t="s">
        <v>1729</v>
      </c>
      <c r="C118" s="379" t="s">
        <v>1722</v>
      </c>
      <c r="D118" s="379">
        <v>24</v>
      </c>
      <c r="E118" s="379">
        <v>384</v>
      </c>
      <c r="F118" s="378">
        <v>33325.86</v>
      </c>
      <c r="G118" s="377">
        <v>0</v>
      </c>
      <c r="H118" s="377">
        <v>28955.22</v>
      </c>
      <c r="I118" s="377">
        <v>4370.6400000000003</v>
      </c>
      <c r="J118" s="376">
        <v>0.13114860351690849</v>
      </c>
    </row>
    <row r="119" spans="1:10" ht="13" x14ac:dyDescent="0.15">
      <c r="A119" s="379" t="s">
        <v>1728</v>
      </c>
      <c r="B119" s="379" t="s">
        <v>1727</v>
      </c>
      <c r="C119" s="379" t="s">
        <v>1722</v>
      </c>
      <c r="D119" s="379">
        <v>2</v>
      </c>
      <c r="E119" s="379">
        <v>32</v>
      </c>
      <c r="F119" s="378">
        <v>3540.61</v>
      </c>
      <c r="G119" s="377">
        <v>0</v>
      </c>
      <c r="H119" s="377">
        <v>2555.75</v>
      </c>
      <c r="I119" s="377">
        <v>984.86</v>
      </c>
      <c r="J119" s="376">
        <v>0.27816110783170134</v>
      </c>
    </row>
    <row r="120" spans="1:10" ht="13" x14ac:dyDescent="0.15">
      <c r="A120" s="379" t="s">
        <v>1726</v>
      </c>
      <c r="B120" s="379" t="s">
        <v>1725</v>
      </c>
      <c r="C120" s="379" t="s">
        <v>1722</v>
      </c>
      <c r="D120" s="379">
        <v>25</v>
      </c>
      <c r="E120" s="379">
        <v>400</v>
      </c>
      <c r="F120" s="378">
        <v>46122.15</v>
      </c>
      <c r="G120" s="377">
        <v>0</v>
      </c>
      <c r="H120" s="377">
        <v>38100</v>
      </c>
      <c r="I120" s="377">
        <v>8022.15</v>
      </c>
      <c r="J120" s="376">
        <v>0.17393269828054417</v>
      </c>
    </row>
    <row r="121" spans="1:10" ht="13" x14ac:dyDescent="0.15">
      <c r="A121" s="379" t="s">
        <v>1724</v>
      </c>
      <c r="B121" s="379" t="s">
        <v>1723</v>
      </c>
      <c r="C121" s="379" t="s">
        <v>1722</v>
      </c>
      <c r="D121" s="379">
        <v>4</v>
      </c>
      <c r="E121" s="379">
        <v>64</v>
      </c>
      <c r="F121" s="378">
        <v>12413.83</v>
      </c>
      <c r="G121" s="377">
        <v>0</v>
      </c>
      <c r="H121" s="377">
        <v>7122.04</v>
      </c>
      <c r="I121" s="377">
        <v>5291.79</v>
      </c>
      <c r="J121" s="376">
        <v>0.42628181632904594</v>
      </c>
    </row>
    <row r="122" spans="1:10" ht="13" x14ac:dyDescent="0.15">
      <c r="A122" s="379" t="s">
        <v>1721</v>
      </c>
      <c r="B122" s="379" t="s">
        <v>1720</v>
      </c>
      <c r="C122" s="379" t="s">
        <v>1715</v>
      </c>
      <c r="D122" s="379">
        <v>2</v>
      </c>
      <c r="E122" s="379">
        <v>24</v>
      </c>
      <c r="F122" s="378">
        <v>2924.38</v>
      </c>
      <c r="G122" s="377">
        <v>0</v>
      </c>
      <c r="H122" s="377">
        <v>2245.98</v>
      </c>
      <c r="I122" s="377">
        <v>678.4</v>
      </c>
      <c r="J122" s="376">
        <v>0.23198079592939358</v>
      </c>
    </row>
    <row r="123" spans="1:10" ht="15" customHeight="1" x14ac:dyDescent="0.15">
      <c r="A123" s="379" t="s">
        <v>1721</v>
      </c>
      <c r="B123" s="379" t="s">
        <v>1720</v>
      </c>
      <c r="C123" s="379" t="s">
        <v>1116</v>
      </c>
      <c r="D123" s="379">
        <v>24</v>
      </c>
      <c r="E123" s="379">
        <v>24</v>
      </c>
      <c r="F123" s="378">
        <v>2489.2800000000002</v>
      </c>
      <c r="G123" s="377">
        <v>0</v>
      </c>
      <c r="H123" s="377">
        <v>2246</v>
      </c>
      <c r="I123" s="377">
        <v>243.28</v>
      </c>
      <c r="J123" s="376">
        <v>9.7731070831726441E-2</v>
      </c>
    </row>
    <row r="124" spans="1:10" ht="13" x14ac:dyDescent="0.15">
      <c r="A124" s="379" t="s">
        <v>1719</v>
      </c>
      <c r="B124" s="379" t="s">
        <v>1718</v>
      </c>
      <c r="C124" s="379" t="s">
        <v>1115</v>
      </c>
      <c r="D124" s="379">
        <v>3</v>
      </c>
      <c r="E124" s="379">
        <v>34.055999999999997</v>
      </c>
      <c r="F124" s="378">
        <v>4208.04</v>
      </c>
      <c r="G124" s="377">
        <v>0</v>
      </c>
      <c r="H124" s="377">
        <v>3168.72</v>
      </c>
      <c r="I124" s="377">
        <v>1039.32</v>
      </c>
      <c r="J124" s="376">
        <v>0.24698434425528273</v>
      </c>
    </row>
    <row r="125" spans="1:10" ht="13" x14ac:dyDescent="0.15">
      <c r="A125" s="379" t="s">
        <v>1717</v>
      </c>
      <c r="B125" s="379" t="s">
        <v>1716</v>
      </c>
      <c r="C125" s="379" t="s">
        <v>1115</v>
      </c>
      <c r="D125" s="379">
        <v>117</v>
      </c>
      <c r="E125" s="379">
        <v>1328.184</v>
      </c>
      <c r="F125" s="378">
        <v>59252.480000000003</v>
      </c>
      <c r="G125" s="377">
        <v>0</v>
      </c>
      <c r="H125" s="377">
        <v>30366.35</v>
      </c>
      <c r="I125" s="377">
        <v>28886.13</v>
      </c>
      <c r="J125" s="376">
        <v>0.48750921480417359</v>
      </c>
    </row>
    <row r="126" spans="1:10" ht="13" x14ac:dyDescent="0.15">
      <c r="A126" s="379" t="s">
        <v>1717</v>
      </c>
      <c r="B126" s="379" t="s">
        <v>1716</v>
      </c>
      <c r="C126" s="379" t="s">
        <v>1112</v>
      </c>
      <c r="D126" s="379">
        <v>24</v>
      </c>
      <c r="E126" s="379">
        <v>22.704000000000001</v>
      </c>
      <c r="F126" s="378">
        <v>923.76</v>
      </c>
      <c r="G126" s="377">
        <v>0</v>
      </c>
      <c r="H126" s="377">
        <v>512.94000000000005</v>
      </c>
      <c r="I126" s="377">
        <v>410.82</v>
      </c>
      <c r="J126" s="376">
        <v>0.44472590283190438</v>
      </c>
    </row>
    <row r="127" spans="1:10" ht="13" x14ac:dyDescent="0.15">
      <c r="A127" s="379" t="s">
        <v>1714</v>
      </c>
      <c r="B127" s="379" t="s">
        <v>1713</v>
      </c>
      <c r="C127" s="379" t="s">
        <v>1715</v>
      </c>
      <c r="D127" s="379">
        <v>112</v>
      </c>
      <c r="E127" s="379">
        <v>1344</v>
      </c>
      <c r="F127" s="378">
        <v>38247</v>
      </c>
      <c r="G127" s="377">
        <v>0</v>
      </c>
      <c r="H127" s="377">
        <v>29380.560000000001</v>
      </c>
      <c r="I127" s="377">
        <v>8866.44</v>
      </c>
      <c r="J127" s="376">
        <v>0.23182053494391716</v>
      </c>
    </row>
    <row r="128" spans="1:10" ht="15" customHeight="1" x14ac:dyDescent="0.15">
      <c r="A128" s="379" t="s">
        <v>1714</v>
      </c>
      <c r="B128" s="379" t="s">
        <v>1713</v>
      </c>
      <c r="C128" s="379" t="s">
        <v>1116</v>
      </c>
      <c r="D128" s="379">
        <v>36</v>
      </c>
      <c r="E128" s="379">
        <v>36</v>
      </c>
      <c r="F128" s="378">
        <v>962.64</v>
      </c>
      <c r="G128" s="377">
        <v>0</v>
      </c>
      <c r="H128" s="377">
        <v>823.77</v>
      </c>
      <c r="I128" s="377">
        <v>138.87</v>
      </c>
      <c r="J128" s="376">
        <v>0.14425953627524307</v>
      </c>
    </row>
    <row r="129" spans="1:10" ht="13" x14ac:dyDescent="0.15">
      <c r="A129" s="379" t="s">
        <v>1712</v>
      </c>
      <c r="B129" s="379" t="s">
        <v>1711</v>
      </c>
      <c r="C129" s="379" t="s">
        <v>1115</v>
      </c>
      <c r="D129" s="379">
        <v>20</v>
      </c>
      <c r="E129" s="379">
        <v>227.04</v>
      </c>
      <c r="F129" s="378">
        <v>16111.06</v>
      </c>
      <c r="G129" s="377">
        <v>0</v>
      </c>
      <c r="H129" s="377">
        <v>1747.43</v>
      </c>
      <c r="I129" s="377">
        <v>14363.63</v>
      </c>
      <c r="J129" s="376">
        <v>0.89153848350139597</v>
      </c>
    </row>
    <row r="130" spans="1:10" ht="13" x14ac:dyDescent="0.15">
      <c r="A130" s="379" t="s">
        <v>1710</v>
      </c>
      <c r="B130" s="379" t="s">
        <v>1709</v>
      </c>
      <c r="C130" s="379" t="s">
        <v>1115</v>
      </c>
      <c r="D130" s="379">
        <v>83</v>
      </c>
      <c r="E130" s="379">
        <v>942.21600000000001</v>
      </c>
      <c r="F130" s="378">
        <v>86359.78</v>
      </c>
      <c r="G130" s="377">
        <v>0</v>
      </c>
      <c r="H130" s="377">
        <v>65960.7</v>
      </c>
      <c r="I130" s="377">
        <v>20399.080000000002</v>
      </c>
      <c r="J130" s="376">
        <v>0.23621042110111906</v>
      </c>
    </row>
    <row r="131" spans="1:10" ht="13" x14ac:dyDescent="0.15">
      <c r="A131" s="379" t="s">
        <v>1710</v>
      </c>
      <c r="B131" s="379" t="s">
        <v>1709</v>
      </c>
      <c r="C131" s="379" t="s">
        <v>1112</v>
      </c>
      <c r="D131" s="379">
        <v>36</v>
      </c>
      <c r="E131" s="379">
        <v>34.055999999999997</v>
      </c>
      <c r="F131" s="378">
        <v>2625.48</v>
      </c>
      <c r="G131" s="377">
        <v>0</v>
      </c>
      <c r="H131" s="377">
        <v>2383.8000000000002</v>
      </c>
      <c r="I131" s="377">
        <v>241.68</v>
      </c>
      <c r="J131" s="376">
        <v>9.2051739110562636E-2</v>
      </c>
    </row>
    <row r="132" spans="1:10" ht="13" x14ac:dyDescent="0.15">
      <c r="A132" s="379" t="s">
        <v>1708</v>
      </c>
      <c r="B132" s="379" t="s">
        <v>1707</v>
      </c>
      <c r="C132" s="379" t="s">
        <v>1115</v>
      </c>
      <c r="D132" s="379">
        <v>332</v>
      </c>
      <c r="E132" s="379">
        <v>3768.864</v>
      </c>
      <c r="F132" s="378">
        <v>280716.90999999997</v>
      </c>
      <c r="G132" s="377">
        <v>0</v>
      </c>
      <c r="H132" s="377">
        <v>129596.06</v>
      </c>
      <c r="I132" s="377">
        <v>151120.85</v>
      </c>
      <c r="J132" s="376">
        <v>0.53833896219504551</v>
      </c>
    </row>
    <row r="133" spans="1:10" ht="13" x14ac:dyDescent="0.15">
      <c r="A133" s="379" t="s">
        <v>1708</v>
      </c>
      <c r="B133" s="379" t="s">
        <v>1707</v>
      </c>
      <c r="C133" s="379" t="s">
        <v>1112</v>
      </c>
      <c r="D133" s="379">
        <v>276</v>
      </c>
      <c r="E133" s="379">
        <v>261.096</v>
      </c>
      <c r="F133" s="378">
        <v>20241.84</v>
      </c>
      <c r="G133" s="377">
        <v>0</v>
      </c>
      <c r="H133" s="377">
        <v>13559.15</v>
      </c>
      <c r="I133" s="377">
        <v>6682.69</v>
      </c>
      <c r="J133" s="376">
        <v>0.33014241788295928</v>
      </c>
    </row>
    <row r="134" spans="1:10" ht="13" x14ac:dyDescent="0.15">
      <c r="A134" s="379" t="s">
        <v>1706</v>
      </c>
      <c r="B134" s="379" t="s">
        <v>1705</v>
      </c>
      <c r="C134" s="379" t="s">
        <v>1115</v>
      </c>
      <c r="D134" s="379">
        <v>2</v>
      </c>
      <c r="E134" s="379">
        <v>22.704000000000001</v>
      </c>
      <c r="F134" s="378">
        <v>3337.52</v>
      </c>
      <c r="G134" s="377">
        <v>0</v>
      </c>
      <c r="H134" s="377">
        <v>2493.64</v>
      </c>
      <c r="I134" s="377">
        <v>843.88</v>
      </c>
      <c r="J134" s="376">
        <v>0.25284642489033776</v>
      </c>
    </row>
    <row r="135" spans="1:10" ht="13" x14ac:dyDescent="0.15">
      <c r="A135" s="379" t="s">
        <v>1704</v>
      </c>
      <c r="B135" s="379" t="s">
        <v>1703</v>
      </c>
      <c r="C135" s="379" t="s">
        <v>1115</v>
      </c>
      <c r="D135" s="379">
        <v>32</v>
      </c>
      <c r="E135" s="379">
        <v>363.26400000000001</v>
      </c>
      <c r="F135" s="378">
        <v>36556.239999999998</v>
      </c>
      <c r="G135" s="377">
        <v>0</v>
      </c>
      <c r="H135" s="377">
        <v>31407.45</v>
      </c>
      <c r="I135" s="377">
        <v>5148.79</v>
      </c>
      <c r="J135" s="376">
        <v>0.14084572155123173</v>
      </c>
    </row>
    <row r="136" spans="1:10" ht="13" x14ac:dyDescent="0.15">
      <c r="A136" s="379" t="s">
        <v>1704</v>
      </c>
      <c r="B136" s="379" t="s">
        <v>1703</v>
      </c>
      <c r="C136" s="379" t="s">
        <v>1112</v>
      </c>
      <c r="D136" s="379">
        <v>876</v>
      </c>
      <c r="E136" s="379">
        <v>828.69600000000003</v>
      </c>
      <c r="F136" s="378">
        <v>78086.64</v>
      </c>
      <c r="G136" s="377">
        <v>0</v>
      </c>
      <c r="H136" s="377">
        <v>71642.2</v>
      </c>
      <c r="I136" s="377">
        <v>6444.44</v>
      </c>
      <c r="J136" s="376">
        <v>8.2529354573330341E-2</v>
      </c>
    </row>
    <row r="137" spans="1:10" ht="13" x14ac:dyDescent="0.15">
      <c r="A137" s="379" t="s">
        <v>1702</v>
      </c>
      <c r="B137" s="379" t="s">
        <v>1701</v>
      </c>
      <c r="C137" s="379" t="s">
        <v>1115</v>
      </c>
      <c r="D137" s="379">
        <v>11</v>
      </c>
      <c r="E137" s="379">
        <v>124.872</v>
      </c>
      <c r="F137" s="378">
        <v>13034.44</v>
      </c>
      <c r="G137" s="377">
        <v>0</v>
      </c>
      <c r="H137" s="377">
        <v>10004.17</v>
      </c>
      <c r="I137" s="377">
        <v>3030.27</v>
      </c>
      <c r="J137" s="376">
        <v>0.23248179438472233</v>
      </c>
    </row>
    <row r="138" spans="1:10" ht="13" x14ac:dyDescent="0.15">
      <c r="A138" s="379" t="s">
        <v>1700</v>
      </c>
      <c r="B138" s="379" t="s">
        <v>1699</v>
      </c>
      <c r="C138" s="379" t="s">
        <v>1696</v>
      </c>
      <c r="D138" s="379">
        <v>1</v>
      </c>
      <c r="E138" s="379">
        <v>180</v>
      </c>
      <c r="F138" s="378">
        <v>14616.9</v>
      </c>
      <c r="G138" s="377">
        <v>0</v>
      </c>
      <c r="H138" s="377">
        <v>13553.85</v>
      </c>
      <c r="I138" s="377">
        <v>1063.05</v>
      </c>
      <c r="J138" s="376">
        <v>7.2727459310797771E-2</v>
      </c>
    </row>
    <row r="139" spans="1:10" ht="13" x14ac:dyDescent="0.15">
      <c r="A139" s="379" t="s">
        <v>1698</v>
      </c>
      <c r="B139" s="379" t="s">
        <v>1697</v>
      </c>
      <c r="C139" s="379" t="s">
        <v>1696</v>
      </c>
      <c r="D139" s="379">
        <v>1</v>
      </c>
      <c r="E139" s="379">
        <v>180</v>
      </c>
      <c r="F139" s="378">
        <v>22379.41</v>
      </c>
      <c r="G139" s="377">
        <v>0</v>
      </c>
      <c r="H139" s="377">
        <v>16720.77</v>
      </c>
      <c r="I139" s="377">
        <v>5658.64</v>
      </c>
      <c r="J139" s="376">
        <v>0.25285027621371609</v>
      </c>
    </row>
    <row r="140" spans="1:10" ht="15" customHeight="1" x14ac:dyDescent="0.15">
      <c r="A140" s="389" t="s">
        <v>1695</v>
      </c>
      <c r="B140" s="389" t="s">
        <v>1694</v>
      </c>
      <c r="C140" s="389" t="s">
        <v>1693</v>
      </c>
      <c r="D140" s="389">
        <v>2</v>
      </c>
      <c r="E140" s="389">
        <v>0</v>
      </c>
      <c r="F140" s="390">
        <v>10218.049999999999</v>
      </c>
      <c r="G140" s="391">
        <v>0</v>
      </c>
      <c r="H140" s="391">
        <v>0</v>
      </c>
      <c r="I140" s="391">
        <v>10218.049999999999</v>
      </c>
      <c r="J140" s="392">
        <v>1</v>
      </c>
    </row>
    <row r="141" spans="1:10" ht="13" x14ac:dyDescent="0.15">
      <c r="A141" s="379" t="s">
        <v>1690</v>
      </c>
      <c r="B141" s="379" t="s">
        <v>1689</v>
      </c>
      <c r="C141" s="379" t="s">
        <v>1115</v>
      </c>
      <c r="D141" s="379">
        <v>13</v>
      </c>
      <c r="E141" s="379">
        <v>147.57599999999999</v>
      </c>
      <c r="F141" s="378">
        <v>10792.73</v>
      </c>
      <c r="G141" s="377">
        <v>0</v>
      </c>
      <c r="H141" s="377">
        <v>11732.63</v>
      </c>
      <c r="I141" s="377">
        <v>-939.9</v>
      </c>
      <c r="J141" s="376">
        <v>-8.7086399826549907E-2</v>
      </c>
    </row>
    <row r="142" spans="1:10" ht="13" x14ac:dyDescent="0.15">
      <c r="A142" s="379" t="s">
        <v>1201</v>
      </c>
      <c r="B142" s="379" t="s">
        <v>1200</v>
      </c>
      <c r="C142" s="379" t="s">
        <v>1056</v>
      </c>
      <c r="D142" s="379">
        <v>2</v>
      </c>
      <c r="E142" s="379">
        <v>416</v>
      </c>
      <c r="F142" s="378">
        <v>35090.559999999998</v>
      </c>
      <c r="G142" s="377">
        <v>0</v>
      </c>
      <c r="H142" s="377">
        <v>37136</v>
      </c>
      <c r="I142" s="377">
        <v>-2045.44</v>
      </c>
      <c r="J142" s="376">
        <v>-5.8290320815626767E-2</v>
      </c>
    </row>
    <row r="143" spans="1:10" ht="13" x14ac:dyDescent="0.15">
      <c r="A143" s="379" t="s">
        <v>1158</v>
      </c>
      <c r="B143" s="379" t="s">
        <v>1157</v>
      </c>
      <c r="C143" s="379" t="s">
        <v>1115</v>
      </c>
      <c r="D143" s="379">
        <v>117</v>
      </c>
      <c r="E143" s="379">
        <v>1328.184</v>
      </c>
      <c r="F143" s="378">
        <v>135508.57999999999</v>
      </c>
      <c r="G143" s="377">
        <v>0</v>
      </c>
      <c r="H143" s="377">
        <v>87223.5</v>
      </c>
      <c r="I143" s="377">
        <v>48285.08</v>
      </c>
      <c r="J143" s="376">
        <v>0.35632489101428116</v>
      </c>
    </row>
    <row r="144" spans="1:10" ht="13" x14ac:dyDescent="0.15">
      <c r="A144" s="379" t="s">
        <v>1158</v>
      </c>
      <c r="B144" s="379" t="s">
        <v>1157</v>
      </c>
      <c r="C144" s="379" t="s">
        <v>1112</v>
      </c>
      <c r="D144" s="379">
        <v>132</v>
      </c>
      <c r="E144" s="379">
        <v>124.872</v>
      </c>
      <c r="F144" s="378">
        <v>12140.04</v>
      </c>
      <c r="G144" s="377">
        <v>0</v>
      </c>
      <c r="H144" s="377">
        <v>8200.5</v>
      </c>
      <c r="I144" s="377">
        <v>3939.54</v>
      </c>
      <c r="J144" s="376">
        <v>0.3245079917364358</v>
      </c>
    </row>
    <row r="145" spans="1:10" ht="13" x14ac:dyDescent="0.15">
      <c r="A145" s="379" t="s">
        <v>1156</v>
      </c>
      <c r="B145" s="379" t="s">
        <v>1155</v>
      </c>
      <c r="C145" s="379" t="s">
        <v>1115</v>
      </c>
      <c r="D145" s="379">
        <v>27</v>
      </c>
      <c r="E145" s="379">
        <v>306.50400000000002</v>
      </c>
      <c r="F145" s="378">
        <v>26923.24</v>
      </c>
      <c r="G145" s="377">
        <v>0</v>
      </c>
      <c r="H145" s="377">
        <v>6582.65</v>
      </c>
      <c r="I145" s="377">
        <v>20340.59</v>
      </c>
      <c r="J145" s="376">
        <v>0.75550305238151128</v>
      </c>
    </row>
    <row r="146" spans="1:10" ht="13" x14ac:dyDescent="0.15">
      <c r="A146" s="379" t="s">
        <v>1156</v>
      </c>
      <c r="B146" s="379" t="s">
        <v>1155</v>
      </c>
      <c r="C146" s="379" t="s">
        <v>1112</v>
      </c>
      <c r="D146" s="379">
        <v>96</v>
      </c>
      <c r="E146" s="379">
        <v>90.816000000000003</v>
      </c>
      <c r="F146" s="378">
        <v>8829.1200000000008</v>
      </c>
      <c r="G146" s="377">
        <v>0</v>
      </c>
      <c r="H146" s="377">
        <v>2051.79</v>
      </c>
      <c r="I146" s="377">
        <v>6777.33</v>
      </c>
      <c r="J146" s="376">
        <v>0.76761104164401439</v>
      </c>
    </row>
    <row r="147" spans="1:10" ht="13" x14ac:dyDescent="0.15">
      <c r="A147" s="379" t="s">
        <v>1153</v>
      </c>
      <c r="B147" s="379" t="s">
        <v>1152</v>
      </c>
      <c r="C147" s="379" t="s">
        <v>1154</v>
      </c>
      <c r="D147" s="379">
        <v>23</v>
      </c>
      <c r="E147" s="379">
        <v>130.548</v>
      </c>
      <c r="F147" s="378">
        <v>24805.58</v>
      </c>
      <c r="G147" s="377">
        <v>0</v>
      </c>
      <c r="H147" s="377">
        <v>17498.169999999998</v>
      </c>
      <c r="I147" s="377">
        <v>7307.41</v>
      </c>
      <c r="J147" s="376">
        <v>0.29458734687921023</v>
      </c>
    </row>
    <row r="148" spans="1:10" ht="13" x14ac:dyDescent="0.15">
      <c r="A148" s="379" t="s">
        <v>1153</v>
      </c>
      <c r="B148" s="379" t="s">
        <v>1152</v>
      </c>
      <c r="C148" s="379" t="s">
        <v>1112</v>
      </c>
      <c r="D148" s="379">
        <v>72</v>
      </c>
      <c r="E148" s="379">
        <v>68.111999999999995</v>
      </c>
      <c r="F148" s="378">
        <v>12057.84</v>
      </c>
      <c r="G148" s="377">
        <v>0</v>
      </c>
      <c r="H148" s="377">
        <v>9129.48</v>
      </c>
      <c r="I148" s="377">
        <v>2928.36</v>
      </c>
      <c r="J148" s="376">
        <v>0.24285941760713362</v>
      </c>
    </row>
    <row r="149" spans="1:10" ht="13" x14ac:dyDescent="0.15">
      <c r="A149" s="379" t="s">
        <v>1147</v>
      </c>
      <c r="B149" s="379" t="s">
        <v>1146</v>
      </c>
      <c r="C149" s="379" t="s">
        <v>1115</v>
      </c>
      <c r="D149" s="379">
        <v>35</v>
      </c>
      <c r="E149" s="379">
        <v>397.32</v>
      </c>
      <c r="F149" s="378">
        <v>31239.96</v>
      </c>
      <c r="G149" s="377">
        <v>0</v>
      </c>
      <c r="H149" s="377">
        <v>26092.5</v>
      </c>
      <c r="I149" s="377">
        <v>5147.46</v>
      </c>
      <c r="J149" s="376">
        <v>0.16477165783823028</v>
      </c>
    </row>
    <row r="150" spans="1:10" ht="13" x14ac:dyDescent="0.15">
      <c r="A150" s="379" t="s">
        <v>1139</v>
      </c>
      <c r="B150" s="379" t="s">
        <v>1138</v>
      </c>
      <c r="C150" s="379" t="s">
        <v>1137</v>
      </c>
      <c r="D150" s="379">
        <v>1000</v>
      </c>
      <c r="E150" s="379">
        <v>1000</v>
      </c>
      <c r="F150" s="378">
        <v>36170</v>
      </c>
      <c r="G150" s="377">
        <v>0</v>
      </c>
      <c r="H150" s="377">
        <v>44730</v>
      </c>
      <c r="I150" s="377">
        <v>-8560</v>
      </c>
      <c r="J150" s="376">
        <v>-0.23666021564832734</v>
      </c>
    </row>
    <row r="151" spans="1:10" ht="13" x14ac:dyDescent="0.15">
      <c r="A151" s="379" t="s">
        <v>1136</v>
      </c>
      <c r="B151" s="379" t="s">
        <v>1135</v>
      </c>
      <c r="C151" s="379" t="s">
        <v>1051</v>
      </c>
      <c r="D151" s="379">
        <v>210</v>
      </c>
      <c r="E151" s="379">
        <v>3990</v>
      </c>
      <c r="F151" s="378">
        <v>243189.9</v>
      </c>
      <c r="G151" s="377">
        <v>0</v>
      </c>
      <c r="H151" s="377">
        <v>162060.26</v>
      </c>
      <c r="I151" s="377">
        <v>81129.64</v>
      </c>
      <c r="J151" s="376">
        <v>0.33360612426749631</v>
      </c>
    </row>
    <row r="152" spans="1:10" ht="13" x14ac:dyDescent="0.15">
      <c r="A152" s="379" t="s">
        <v>1134</v>
      </c>
      <c r="B152" s="379" t="s">
        <v>1133</v>
      </c>
      <c r="C152" s="379" t="s">
        <v>1051</v>
      </c>
      <c r="D152" s="379">
        <v>96</v>
      </c>
      <c r="E152" s="379">
        <v>1824</v>
      </c>
      <c r="F152" s="378">
        <v>110771.89</v>
      </c>
      <c r="G152" s="377">
        <v>0</v>
      </c>
      <c r="H152" s="377">
        <v>94556.160000000003</v>
      </c>
      <c r="I152" s="377">
        <v>16215.73</v>
      </c>
      <c r="J152" s="376">
        <v>0.14638849260403519</v>
      </c>
    </row>
    <row r="153" spans="1:10" ht="13" x14ac:dyDescent="0.15">
      <c r="A153" s="379" t="s">
        <v>1132</v>
      </c>
      <c r="B153" s="379" t="s">
        <v>1131</v>
      </c>
      <c r="C153" s="379" t="s">
        <v>1051</v>
      </c>
      <c r="D153" s="379">
        <v>74</v>
      </c>
      <c r="E153" s="379">
        <v>1406</v>
      </c>
      <c r="F153" s="378">
        <v>83233.509999999995</v>
      </c>
      <c r="G153" s="377">
        <v>0</v>
      </c>
      <c r="H153" s="377">
        <v>68647.58</v>
      </c>
      <c r="I153" s="377">
        <v>14585.93</v>
      </c>
      <c r="J153" s="376">
        <v>0.17524107778225381</v>
      </c>
    </row>
    <row r="154" spans="1:10" ht="13" x14ac:dyDescent="0.15">
      <c r="A154" s="379" t="s">
        <v>1130</v>
      </c>
      <c r="B154" s="379" t="s">
        <v>1129</v>
      </c>
      <c r="C154" s="379" t="s">
        <v>1051</v>
      </c>
      <c r="D154" s="379">
        <v>27</v>
      </c>
      <c r="E154" s="379">
        <v>513</v>
      </c>
      <c r="F154" s="378">
        <v>39410.57</v>
      </c>
      <c r="G154" s="377">
        <v>0</v>
      </c>
      <c r="H154" s="377">
        <v>27064.799999999999</v>
      </c>
      <c r="I154" s="377">
        <v>12345.77</v>
      </c>
      <c r="J154" s="376">
        <v>0.31326037659440092</v>
      </c>
    </row>
    <row r="155" spans="1:10" ht="13" x14ac:dyDescent="0.15">
      <c r="A155" s="379" t="s">
        <v>1128</v>
      </c>
      <c r="B155" s="379" t="s">
        <v>1127</v>
      </c>
      <c r="C155" s="379" t="s">
        <v>1051</v>
      </c>
      <c r="D155" s="379">
        <v>5</v>
      </c>
      <c r="E155" s="379">
        <v>95</v>
      </c>
      <c r="F155" s="378">
        <v>6469.55</v>
      </c>
      <c r="G155" s="377">
        <v>0</v>
      </c>
      <c r="H155" s="377">
        <v>4515.45</v>
      </c>
      <c r="I155" s="377">
        <v>1954.1</v>
      </c>
      <c r="J155" s="376">
        <v>0.30204573733876389</v>
      </c>
    </row>
    <row r="156" spans="1:10" ht="18" customHeight="1" x14ac:dyDescent="0.15">
      <c r="A156" s="379" t="s">
        <v>1126</v>
      </c>
      <c r="B156" s="379" t="s">
        <v>1125</v>
      </c>
      <c r="C156" s="379" t="s">
        <v>1051</v>
      </c>
      <c r="D156" s="379">
        <v>26</v>
      </c>
      <c r="E156" s="379">
        <v>494</v>
      </c>
      <c r="F156" s="378">
        <v>9802.82</v>
      </c>
      <c r="G156" s="377">
        <v>0</v>
      </c>
      <c r="H156" s="377">
        <v>16867.07</v>
      </c>
      <c r="I156" s="377">
        <v>-7064.25</v>
      </c>
      <c r="J156" s="376">
        <v>-0.72063447048910412</v>
      </c>
    </row>
    <row r="157" spans="1:10" ht="13" x14ac:dyDescent="0.15">
      <c r="A157" s="379" t="s">
        <v>1122</v>
      </c>
      <c r="B157" s="379" t="s">
        <v>1121</v>
      </c>
      <c r="C157" s="379" t="s">
        <v>1120</v>
      </c>
      <c r="D157" s="379">
        <v>3</v>
      </c>
      <c r="E157" s="379">
        <v>19.62</v>
      </c>
      <c r="F157" s="378">
        <v>2776.17</v>
      </c>
      <c r="G157" s="377">
        <v>0</v>
      </c>
      <c r="H157" s="377">
        <v>2015.7</v>
      </c>
      <c r="I157" s="377">
        <v>760.47</v>
      </c>
      <c r="J157" s="376">
        <v>0.2739277493813419</v>
      </c>
    </row>
    <row r="158" spans="1:10" ht="13" x14ac:dyDescent="0.15">
      <c r="A158" s="379" t="s">
        <v>1118</v>
      </c>
      <c r="B158" s="379" t="s">
        <v>1117</v>
      </c>
      <c r="C158" s="379" t="s">
        <v>1119</v>
      </c>
      <c r="D158" s="379">
        <v>5</v>
      </c>
      <c r="E158" s="379">
        <v>30</v>
      </c>
      <c r="F158" s="378">
        <v>4478.25</v>
      </c>
      <c r="G158" s="377">
        <v>0</v>
      </c>
      <c r="H158" s="377">
        <v>3803.95</v>
      </c>
      <c r="I158" s="377">
        <v>674.3</v>
      </c>
      <c r="J158" s="376">
        <v>0.15057221012672362</v>
      </c>
    </row>
    <row r="159" spans="1:10" ht="15" customHeight="1" x14ac:dyDescent="0.15">
      <c r="A159" s="379" t="s">
        <v>1118</v>
      </c>
      <c r="B159" s="379" t="s">
        <v>1117</v>
      </c>
      <c r="C159" s="379" t="s">
        <v>1116</v>
      </c>
      <c r="D159" s="379">
        <v>6</v>
      </c>
      <c r="E159" s="379">
        <v>6</v>
      </c>
      <c r="F159" s="378">
        <v>1064.82</v>
      </c>
      <c r="G159" s="377">
        <v>0</v>
      </c>
      <c r="H159" s="377">
        <v>760.79</v>
      </c>
      <c r="I159" s="377">
        <v>304.02999999999997</v>
      </c>
      <c r="J159" s="376">
        <v>0.28552243571683478</v>
      </c>
    </row>
    <row r="160" spans="1:10" ht="13" x14ac:dyDescent="0.15">
      <c r="A160" s="379" t="s">
        <v>1114</v>
      </c>
      <c r="B160" s="379" t="s">
        <v>1113</v>
      </c>
      <c r="C160" s="379" t="s">
        <v>1115</v>
      </c>
      <c r="D160" s="379">
        <v>9</v>
      </c>
      <c r="E160" s="379">
        <v>102.16800000000001</v>
      </c>
      <c r="F160" s="378">
        <v>9196.4500000000007</v>
      </c>
      <c r="G160" s="377">
        <v>0</v>
      </c>
      <c r="H160" s="377">
        <v>7168.18</v>
      </c>
      <c r="I160" s="377">
        <v>2028.27</v>
      </c>
      <c r="J160" s="376">
        <v>0.22054923367168852</v>
      </c>
    </row>
    <row r="161" spans="1:10" ht="13" x14ac:dyDescent="0.15">
      <c r="A161" s="379" t="s">
        <v>1114</v>
      </c>
      <c r="B161" s="379" t="s">
        <v>1113</v>
      </c>
      <c r="C161" s="379" t="s">
        <v>1112</v>
      </c>
      <c r="D161" s="379">
        <v>24</v>
      </c>
      <c r="E161" s="379">
        <v>22.704000000000001</v>
      </c>
      <c r="F161" s="378">
        <v>1779.6</v>
      </c>
      <c r="G161" s="377">
        <v>0</v>
      </c>
      <c r="H161" s="377">
        <v>1592.92</v>
      </c>
      <c r="I161" s="377">
        <v>186.68</v>
      </c>
      <c r="J161" s="376">
        <v>0.10489997752303888</v>
      </c>
    </row>
    <row r="162" spans="1:10" ht="18" customHeight="1" x14ac:dyDescent="0.15">
      <c r="A162" s="379" t="s">
        <v>1111</v>
      </c>
      <c r="B162" s="379" t="s">
        <v>1110</v>
      </c>
      <c r="C162" s="379" t="s">
        <v>1109</v>
      </c>
      <c r="D162" s="379">
        <v>84</v>
      </c>
      <c r="E162" s="379">
        <v>37.799999999999997</v>
      </c>
      <c r="F162" s="378">
        <v>4220.16</v>
      </c>
      <c r="G162" s="377">
        <v>0</v>
      </c>
      <c r="H162" s="377">
        <v>3867.78</v>
      </c>
      <c r="I162" s="377">
        <v>352.38</v>
      </c>
      <c r="J162" s="376">
        <v>8.3499203821656057E-2</v>
      </c>
    </row>
    <row r="163" spans="1:10" ht="13" x14ac:dyDescent="0.15">
      <c r="A163" s="379" t="s">
        <v>1072</v>
      </c>
      <c r="B163" s="379" t="s">
        <v>1071</v>
      </c>
      <c r="C163" s="379" t="s">
        <v>1070</v>
      </c>
      <c r="D163" s="379">
        <v>8</v>
      </c>
      <c r="E163" s="379">
        <v>40</v>
      </c>
      <c r="F163" s="378">
        <v>2807.04</v>
      </c>
      <c r="G163" s="377">
        <v>0</v>
      </c>
      <c r="H163" s="377">
        <v>2827.22</v>
      </c>
      <c r="I163" s="377">
        <v>-20.18</v>
      </c>
      <c r="J163" s="376">
        <v>-7.1890674874601004E-3</v>
      </c>
    </row>
    <row r="164" spans="1:10" ht="13" x14ac:dyDescent="0.15">
      <c r="A164" s="379" t="s">
        <v>1067</v>
      </c>
      <c r="B164" s="379" t="s">
        <v>1066</v>
      </c>
      <c r="C164" s="379" t="s">
        <v>1059</v>
      </c>
      <c r="D164" s="379">
        <v>2</v>
      </c>
      <c r="E164" s="379">
        <v>40</v>
      </c>
      <c r="F164" s="378">
        <v>2692.66</v>
      </c>
      <c r="G164" s="377">
        <v>0</v>
      </c>
      <c r="H164" s="377">
        <v>2288.7600000000002</v>
      </c>
      <c r="I164" s="377">
        <v>403.9</v>
      </c>
      <c r="J164" s="376">
        <v>0.15000037137997371</v>
      </c>
    </row>
    <row r="165" spans="1:10" ht="13" x14ac:dyDescent="0.15">
      <c r="A165" s="379" t="s">
        <v>1065</v>
      </c>
      <c r="B165" s="379" t="s">
        <v>1064</v>
      </c>
      <c r="C165" s="379" t="s">
        <v>1059</v>
      </c>
      <c r="D165" s="379">
        <v>2</v>
      </c>
      <c r="E165" s="379">
        <v>40</v>
      </c>
      <c r="F165" s="378">
        <v>2692.66</v>
      </c>
      <c r="G165" s="377">
        <v>0</v>
      </c>
      <c r="H165" s="377">
        <v>2288.7600000000002</v>
      </c>
      <c r="I165" s="377">
        <v>403.9</v>
      </c>
      <c r="J165" s="376">
        <v>0.15000037137997371</v>
      </c>
    </row>
    <row r="166" spans="1:10" ht="13" x14ac:dyDescent="0.15">
      <c r="A166" s="379" t="s">
        <v>1063</v>
      </c>
      <c r="B166" s="379" t="s">
        <v>1062</v>
      </c>
      <c r="C166" s="379" t="s">
        <v>1056</v>
      </c>
      <c r="D166" s="379">
        <v>1</v>
      </c>
      <c r="E166" s="379">
        <v>208</v>
      </c>
      <c r="F166" s="378">
        <v>4512.87</v>
      </c>
      <c r="G166" s="377">
        <v>0</v>
      </c>
      <c r="H166" s="377">
        <v>3371.78</v>
      </c>
      <c r="I166" s="377">
        <v>1141.0899999999999</v>
      </c>
      <c r="J166" s="376">
        <v>0.25285239769813889</v>
      </c>
    </row>
    <row r="167" spans="1:10" ht="13" x14ac:dyDescent="0.15">
      <c r="A167" s="379" t="s">
        <v>1061</v>
      </c>
      <c r="B167" s="379" t="s">
        <v>1060</v>
      </c>
      <c r="C167" s="379" t="s">
        <v>1059</v>
      </c>
      <c r="D167" s="379">
        <v>1</v>
      </c>
      <c r="E167" s="379">
        <v>20</v>
      </c>
      <c r="F167" s="378">
        <v>1346.33</v>
      </c>
      <c r="G167" s="377">
        <v>0</v>
      </c>
      <c r="H167" s="377">
        <v>1144.3800000000001</v>
      </c>
      <c r="I167" s="377">
        <v>201.95</v>
      </c>
      <c r="J167" s="376">
        <v>0.15000037137997371</v>
      </c>
    </row>
    <row r="168" spans="1:10" ht="13" x14ac:dyDescent="0.15">
      <c r="A168" s="379" t="s">
        <v>1058</v>
      </c>
      <c r="B168" s="379" t="s">
        <v>1057</v>
      </c>
      <c r="C168" s="379" t="s">
        <v>1056</v>
      </c>
      <c r="D168" s="379">
        <v>4</v>
      </c>
      <c r="E168" s="379">
        <v>832</v>
      </c>
      <c r="F168" s="378">
        <v>50860</v>
      </c>
      <c r="G168" s="377">
        <v>0</v>
      </c>
      <c r="H168" s="377">
        <v>42395</v>
      </c>
      <c r="I168" s="377">
        <v>8465</v>
      </c>
      <c r="J168" s="376">
        <v>0.16643727880456155</v>
      </c>
    </row>
    <row r="169" spans="1:10" ht="13" x14ac:dyDescent="0.15">
      <c r="A169" s="379" t="s">
        <v>1053</v>
      </c>
      <c r="B169" s="379" t="s">
        <v>1052</v>
      </c>
      <c r="C169" s="379" t="s">
        <v>1051</v>
      </c>
      <c r="D169" s="383">
        <v>186</v>
      </c>
      <c r="E169" s="383">
        <v>3534</v>
      </c>
      <c r="F169" s="384">
        <v>191867.95</v>
      </c>
      <c r="G169" s="385">
        <v>0</v>
      </c>
      <c r="H169" s="385">
        <v>183788.46</v>
      </c>
      <c r="I169" s="385">
        <v>8079.49</v>
      </c>
      <c r="J169" s="386">
        <v>4.2109638425802745E-2</v>
      </c>
    </row>
    <row r="170" spans="1:10" ht="18.5" customHeight="1" x14ac:dyDescent="0.15">
      <c r="D170" s="375">
        <f>SUM(D9:D169)</f>
        <v>17157</v>
      </c>
      <c r="E170" s="394">
        <f t="shared" ref="E170:I170" si="0">SUM(E9:E169)</f>
        <v>109956.68999999999</v>
      </c>
      <c r="F170" s="387">
        <f t="shared" si="0"/>
        <v>7123927.0800000038</v>
      </c>
      <c r="G170" s="388">
        <f t="shared" si="0"/>
        <v>-2394.8000000000002</v>
      </c>
      <c r="H170" s="387">
        <f t="shared" si="0"/>
        <v>5904867.339999998</v>
      </c>
      <c r="I170" s="387">
        <f t="shared" si="0"/>
        <v>1216664.9399999997</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4186-E269-4243-9F34-3849529F8C88}">
  <sheetPr codeName="Hoja3"/>
  <dimension ref="A1:J122"/>
  <sheetViews>
    <sheetView showGridLines="0" workbookViewId="0">
      <pane ySplit="6" topLeftCell="A103" activePane="bottomLeft" state="frozen"/>
      <selection pane="bottomLeft" activeCell="H111" sqref="H111"/>
    </sheetView>
  </sheetViews>
  <sheetFormatPr baseColWidth="10" defaultColWidth="11" defaultRowHeight="12" x14ac:dyDescent="0.15"/>
  <cols>
    <col min="1" max="1" width="12.83203125" style="375" customWidth="1"/>
    <col min="2" max="2" width="39.1640625" style="375" customWidth="1"/>
    <col min="3" max="3" width="15.5" style="375" customWidth="1"/>
    <col min="4" max="5" width="11.1640625" style="375" bestFit="1" customWidth="1"/>
    <col min="6" max="6" width="12" style="375" bestFit="1" customWidth="1"/>
    <col min="7" max="7" width="11.1640625" style="375" bestFit="1" customWidth="1"/>
    <col min="8" max="8" width="12" style="375" bestFit="1" customWidth="1"/>
    <col min="9" max="9" width="11.1640625" style="375" bestFit="1" customWidth="1"/>
    <col min="10" max="10" width="14.5" style="375" bestFit="1" customWidth="1"/>
    <col min="11" max="11" width="11" style="375"/>
    <col min="12" max="12" width="11.1640625" style="375" bestFit="1" customWidth="1"/>
    <col min="13" max="16384" width="11" style="375"/>
  </cols>
  <sheetData>
    <row r="1" spans="1:10" ht="21" customHeight="1" x14ac:dyDescent="0.15">
      <c r="A1" s="379" t="s">
        <v>2007</v>
      </c>
    </row>
    <row r="2" spans="1:10" ht="1" customHeight="1" x14ac:dyDescent="0.15"/>
    <row r="3" spans="1:10" ht="23" customHeight="1" x14ac:dyDescent="0.15">
      <c r="A3" s="379" t="s">
        <v>2006</v>
      </c>
    </row>
    <row r="4" spans="1:10" ht="17" customHeight="1" x14ac:dyDescent="0.15">
      <c r="A4" s="379" t="s">
        <v>2005</v>
      </c>
    </row>
    <row r="5" spans="1:10" ht="25.75" customHeight="1" x14ac:dyDescent="0.15">
      <c r="A5" s="382" t="s">
        <v>1947</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8.75" customHeight="1" x14ac:dyDescent="0.15">
      <c r="A9" s="379" t="s">
        <v>1937</v>
      </c>
      <c r="B9" s="379" t="s">
        <v>2004</v>
      </c>
      <c r="C9" s="379" t="s">
        <v>1812</v>
      </c>
      <c r="D9" s="379">
        <v>144</v>
      </c>
      <c r="E9" s="379">
        <v>36</v>
      </c>
      <c r="F9" s="378">
        <v>5368.32</v>
      </c>
      <c r="G9" s="377">
        <v>0</v>
      </c>
      <c r="H9" s="377">
        <v>4428.54</v>
      </c>
      <c r="I9" s="377">
        <v>939.78</v>
      </c>
      <c r="J9" s="376">
        <v>0.17506035407725321</v>
      </c>
    </row>
    <row r="10" spans="1:10" ht="18.75" customHeight="1" x14ac:dyDescent="0.15">
      <c r="A10" s="379" t="s">
        <v>1935</v>
      </c>
      <c r="B10" s="379" t="s">
        <v>1934</v>
      </c>
      <c r="C10" s="379" t="s">
        <v>1812</v>
      </c>
      <c r="D10" s="379">
        <v>24</v>
      </c>
      <c r="E10" s="379">
        <v>6</v>
      </c>
      <c r="F10" s="378">
        <v>1050.24</v>
      </c>
      <c r="G10" s="377">
        <v>0</v>
      </c>
      <c r="H10" s="377">
        <v>773.03</v>
      </c>
      <c r="I10" s="377">
        <v>277.20999999999998</v>
      </c>
      <c r="J10" s="376">
        <v>0.26394919256550886</v>
      </c>
    </row>
    <row r="11" spans="1:10" ht="18.75" customHeight="1" x14ac:dyDescent="0.15">
      <c r="A11" s="379" t="s">
        <v>1933</v>
      </c>
      <c r="B11" s="379" t="s">
        <v>1932</v>
      </c>
      <c r="C11" s="379" t="s">
        <v>1812</v>
      </c>
      <c r="D11" s="379">
        <v>216</v>
      </c>
      <c r="E11" s="379">
        <v>54</v>
      </c>
      <c r="F11" s="378">
        <v>7000.56</v>
      </c>
      <c r="G11" s="377">
        <v>0</v>
      </c>
      <c r="H11" s="377">
        <v>5973.04</v>
      </c>
      <c r="I11" s="377">
        <v>1027.52</v>
      </c>
      <c r="J11" s="376">
        <v>0.14677682928222885</v>
      </c>
    </row>
    <row r="12" spans="1:10" ht="18.75" customHeight="1" x14ac:dyDescent="0.15">
      <c r="A12" s="379" t="s">
        <v>1929</v>
      </c>
      <c r="B12" s="379" t="s">
        <v>1928</v>
      </c>
      <c r="C12" s="379" t="s">
        <v>1115</v>
      </c>
      <c r="D12" s="379">
        <v>1</v>
      </c>
      <c r="E12" s="379">
        <v>11.352</v>
      </c>
      <c r="F12" s="378">
        <v>793.74</v>
      </c>
      <c r="G12" s="377">
        <v>0</v>
      </c>
      <c r="H12" s="377">
        <v>576.54999999999995</v>
      </c>
      <c r="I12" s="377">
        <v>217.19</v>
      </c>
      <c r="J12" s="376">
        <v>0.27362589875487725</v>
      </c>
    </row>
    <row r="13" spans="1:10" ht="18.75" customHeight="1" x14ac:dyDescent="0.15">
      <c r="A13" s="379" t="s">
        <v>1929</v>
      </c>
      <c r="B13" s="379" t="s">
        <v>1928</v>
      </c>
      <c r="C13" s="379" t="s">
        <v>1112</v>
      </c>
      <c r="D13" s="379">
        <v>240</v>
      </c>
      <c r="E13" s="379">
        <v>227.04</v>
      </c>
      <c r="F13" s="378">
        <v>13128</v>
      </c>
      <c r="G13" s="377">
        <v>0</v>
      </c>
      <c r="H13" s="377">
        <v>11530.98</v>
      </c>
      <c r="I13" s="377">
        <v>1597.02</v>
      </c>
      <c r="J13" s="376">
        <v>0.12164990859232175</v>
      </c>
    </row>
    <row r="14" spans="1:10" ht="18.75" customHeight="1" x14ac:dyDescent="0.15">
      <c r="A14" s="379" t="s">
        <v>1925</v>
      </c>
      <c r="B14" s="379" t="s">
        <v>1924</v>
      </c>
      <c r="C14" s="379" t="s">
        <v>1923</v>
      </c>
      <c r="D14" s="379">
        <v>88</v>
      </c>
      <c r="E14" s="379">
        <v>333.08</v>
      </c>
      <c r="F14" s="378">
        <v>11017.6</v>
      </c>
      <c r="G14" s="377">
        <v>0</v>
      </c>
      <c r="H14" s="377">
        <v>10198.56</v>
      </c>
      <c r="I14" s="377">
        <v>819.04</v>
      </c>
      <c r="J14" s="376">
        <v>7.4339239035724661E-2</v>
      </c>
    </row>
    <row r="15" spans="1:10" ht="18.75" customHeight="1" x14ac:dyDescent="0.15">
      <c r="A15" s="379" t="s">
        <v>1919</v>
      </c>
      <c r="B15" s="379" t="s">
        <v>1918</v>
      </c>
      <c r="C15" s="379" t="s">
        <v>1115</v>
      </c>
      <c r="D15" s="379">
        <v>607</v>
      </c>
      <c r="E15" s="379">
        <v>6890.6639999999998</v>
      </c>
      <c r="F15" s="378">
        <v>538943.06000000006</v>
      </c>
      <c r="G15" s="377">
        <v>0</v>
      </c>
      <c r="H15" s="377">
        <v>494098</v>
      </c>
      <c r="I15" s="377">
        <v>44845.06</v>
      </c>
      <c r="J15" s="376">
        <v>8.3209272608501542E-2</v>
      </c>
    </row>
    <row r="16" spans="1:10" ht="18.75" customHeight="1" x14ac:dyDescent="0.15">
      <c r="A16" s="379" t="s">
        <v>1919</v>
      </c>
      <c r="B16" s="379" t="s">
        <v>1918</v>
      </c>
      <c r="C16" s="379" t="s">
        <v>1112</v>
      </c>
      <c r="D16" s="379">
        <v>216</v>
      </c>
      <c r="E16" s="379">
        <v>204.33600000000001</v>
      </c>
      <c r="F16" s="378">
        <v>18554.400000000001</v>
      </c>
      <c r="G16" s="377">
        <v>0</v>
      </c>
      <c r="H16" s="377">
        <v>14652</v>
      </c>
      <c r="I16" s="377">
        <v>3902.4</v>
      </c>
      <c r="J16" s="376">
        <v>0.2103220799379123</v>
      </c>
    </row>
    <row r="17" spans="1:10" ht="18.75" customHeight="1" x14ac:dyDescent="0.15">
      <c r="A17" s="379" t="s">
        <v>1917</v>
      </c>
      <c r="B17" s="379" t="s">
        <v>1916</v>
      </c>
      <c r="C17" s="379" t="s">
        <v>1913</v>
      </c>
      <c r="D17" s="379">
        <v>7</v>
      </c>
      <c r="E17" s="379">
        <v>158.97</v>
      </c>
      <c r="F17" s="378">
        <v>3107.77</v>
      </c>
      <c r="G17" s="377">
        <v>0</v>
      </c>
      <c r="H17" s="377">
        <v>2398.06</v>
      </c>
      <c r="I17" s="377">
        <v>709.71</v>
      </c>
      <c r="J17" s="376">
        <v>0.22836632054495667</v>
      </c>
    </row>
    <row r="18" spans="1:10" ht="18.75" customHeight="1" x14ac:dyDescent="0.15">
      <c r="A18" s="379" t="s">
        <v>1915</v>
      </c>
      <c r="B18" s="379" t="s">
        <v>1914</v>
      </c>
      <c r="C18" s="379" t="s">
        <v>1913</v>
      </c>
      <c r="D18" s="379">
        <v>1</v>
      </c>
      <c r="E18" s="379">
        <v>22.71</v>
      </c>
      <c r="F18" s="378">
        <v>677.25</v>
      </c>
      <c r="G18" s="377">
        <v>0</v>
      </c>
      <c r="H18" s="377">
        <v>341.78</v>
      </c>
      <c r="I18" s="377">
        <v>335.47</v>
      </c>
      <c r="J18" s="376">
        <v>0.49534145441122185</v>
      </c>
    </row>
    <row r="19" spans="1:10" ht="18.75" customHeight="1" x14ac:dyDescent="0.15">
      <c r="A19" s="379" t="s">
        <v>1910</v>
      </c>
      <c r="B19" s="379" t="s">
        <v>1909</v>
      </c>
      <c r="C19" s="379" t="s">
        <v>1715</v>
      </c>
      <c r="D19" s="379">
        <v>2</v>
      </c>
      <c r="E19" s="379">
        <v>24</v>
      </c>
      <c r="F19" s="378">
        <v>793.26</v>
      </c>
      <c r="G19" s="377">
        <v>0</v>
      </c>
      <c r="H19" s="377">
        <v>342.72</v>
      </c>
      <c r="I19" s="377">
        <v>450.54</v>
      </c>
      <c r="J19" s="376">
        <v>0.56796006353528472</v>
      </c>
    </row>
    <row r="20" spans="1:10" ht="18.75" customHeight="1" x14ac:dyDescent="0.15">
      <c r="A20" s="379" t="s">
        <v>1908</v>
      </c>
      <c r="B20" s="379" t="s">
        <v>1907</v>
      </c>
      <c r="C20" s="379" t="s">
        <v>1809</v>
      </c>
      <c r="D20" s="379">
        <v>4</v>
      </c>
      <c r="E20" s="379">
        <v>24</v>
      </c>
      <c r="F20" s="378">
        <v>4639.99</v>
      </c>
      <c r="G20" s="377">
        <v>0</v>
      </c>
      <c r="H20" s="377">
        <v>2911.56</v>
      </c>
      <c r="I20" s="377">
        <v>1728.43</v>
      </c>
      <c r="J20" s="376">
        <v>0.37250705195728506</v>
      </c>
    </row>
    <row r="21" spans="1:10" ht="18.75" customHeight="1" x14ac:dyDescent="0.15">
      <c r="A21" s="379" t="s">
        <v>2003</v>
      </c>
      <c r="B21" s="379" t="s">
        <v>2002</v>
      </c>
      <c r="C21" s="379" t="s">
        <v>1898</v>
      </c>
      <c r="D21" s="379">
        <v>3</v>
      </c>
      <c r="E21" s="379">
        <v>14.4</v>
      </c>
      <c r="F21" s="378">
        <v>2533.21</v>
      </c>
      <c r="G21" s="377">
        <v>0</v>
      </c>
      <c r="H21" s="377">
        <v>1839.36</v>
      </c>
      <c r="I21" s="377">
        <v>693.85</v>
      </c>
      <c r="J21" s="376">
        <v>0.2739004033702428</v>
      </c>
    </row>
    <row r="22" spans="1:10" ht="18.75" customHeight="1" x14ac:dyDescent="0.15">
      <c r="A22" s="379" t="s">
        <v>1897</v>
      </c>
      <c r="B22" s="379" t="s">
        <v>1896</v>
      </c>
      <c r="C22" s="379" t="s">
        <v>1051</v>
      </c>
      <c r="D22" s="379">
        <v>2</v>
      </c>
      <c r="E22" s="379">
        <v>38</v>
      </c>
      <c r="F22" s="378">
        <v>5400.22</v>
      </c>
      <c r="G22" s="377">
        <v>0</v>
      </c>
      <c r="H22" s="377">
        <v>2810.92</v>
      </c>
      <c r="I22" s="377">
        <v>2589.3000000000002</v>
      </c>
      <c r="J22" s="376">
        <v>0.47948027283343003</v>
      </c>
    </row>
    <row r="23" spans="1:10" ht="18.75" customHeight="1" x14ac:dyDescent="0.15">
      <c r="A23" s="379" t="s">
        <v>1895</v>
      </c>
      <c r="B23" s="379" t="s">
        <v>1894</v>
      </c>
      <c r="C23" s="379" t="s">
        <v>1051</v>
      </c>
      <c r="D23" s="379">
        <v>14</v>
      </c>
      <c r="E23" s="379">
        <v>266</v>
      </c>
      <c r="F23" s="378">
        <v>16543.919999999998</v>
      </c>
      <c r="G23" s="377">
        <v>0</v>
      </c>
      <c r="H23" s="377">
        <v>12671.7</v>
      </c>
      <c r="I23" s="377">
        <v>3872.22</v>
      </c>
      <c r="J23" s="376">
        <v>0.23405690879132962</v>
      </c>
    </row>
    <row r="24" spans="1:10" ht="18.75" customHeight="1" x14ac:dyDescent="0.15">
      <c r="A24" s="379" t="s">
        <v>1893</v>
      </c>
      <c r="B24" s="379" t="s">
        <v>1892</v>
      </c>
      <c r="C24" s="379" t="s">
        <v>1051</v>
      </c>
      <c r="D24" s="379">
        <v>3</v>
      </c>
      <c r="E24" s="379">
        <v>57</v>
      </c>
      <c r="F24" s="378">
        <v>3459.19</v>
      </c>
      <c r="G24" s="377">
        <v>0</v>
      </c>
      <c r="H24" s="377">
        <v>2787.63</v>
      </c>
      <c r="I24" s="377">
        <v>671.56</v>
      </c>
      <c r="J24" s="376">
        <v>0.19413709535860801</v>
      </c>
    </row>
    <row r="25" spans="1:10" ht="18.75" customHeight="1" x14ac:dyDescent="0.15">
      <c r="A25" s="379" t="s">
        <v>1891</v>
      </c>
      <c r="B25" s="379" t="s">
        <v>1890</v>
      </c>
      <c r="C25" s="379" t="s">
        <v>1051</v>
      </c>
      <c r="D25" s="379">
        <v>1</v>
      </c>
      <c r="E25" s="379">
        <v>19</v>
      </c>
      <c r="F25" s="378">
        <v>1277.3399999999999</v>
      </c>
      <c r="G25" s="377">
        <v>0</v>
      </c>
      <c r="H25" s="377">
        <v>958.03</v>
      </c>
      <c r="I25" s="377">
        <v>319.31</v>
      </c>
      <c r="J25" s="376">
        <v>0.2499820134408722</v>
      </c>
    </row>
    <row r="26" spans="1:10" ht="18.75" customHeight="1" x14ac:dyDescent="0.15">
      <c r="A26" s="379" t="s">
        <v>2001</v>
      </c>
      <c r="B26" s="379" t="s">
        <v>2000</v>
      </c>
      <c r="C26" s="379" t="s">
        <v>1051</v>
      </c>
      <c r="D26" s="379">
        <v>1</v>
      </c>
      <c r="E26" s="379">
        <v>19</v>
      </c>
      <c r="F26" s="378">
        <v>1234.31</v>
      </c>
      <c r="G26" s="377">
        <v>0</v>
      </c>
      <c r="H26" s="377">
        <v>547.91</v>
      </c>
      <c r="I26" s="377">
        <v>686.4</v>
      </c>
      <c r="J26" s="376">
        <v>0.55610117629826084</v>
      </c>
    </row>
    <row r="27" spans="1:10" ht="18.75" customHeight="1" x14ac:dyDescent="0.15">
      <c r="A27" s="379" t="s">
        <v>1879</v>
      </c>
      <c r="B27" s="379" t="s">
        <v>1878</v>
      </c>
      <c r="C27" s="379" t="s">
        <v>1051</v>
      </c>
      <c r="D27" s="379">
        <v>95</v>
      </c>
      <c r="E27" s="379">
        <v>1805</v>
      </c>
      <c r="F27" s="378">
        <v>124274.85</v>
      </c>
      <c r="G27" s="377">
        <v>0</v>
      </c>
      <c r="H27" s="377">
        <v>103767.9</v>
      </c>
      <c r="I27" s="377">
        <v>20506.95</v>
      </c>
      <c r="J27" s="376">
        <v>0.16501290089624582</v>
      </c>
    </row>
    <row r="28" spans="1:10" ht="18.75" customHeight="1" x14ac:dyDescent="0.15">
      <c r="A28" s="379" t="s">
        <v>1875</v>
      </c>
      <c r="B28" s="379" t="s">
        <v>1874</v>
      </c>
      <c r="C28" s="379" t="s">
        <v>1051</v>
      </c>
      <c r="D28" s="379">
        <v>753</v>
      </c>
      <c r="E28" s="379">
        <v>14307</v>
      </c>
      <c r="F28" s="378">
        <v>655349.12</v>
      </c>
      <c r="G28" s="377">
        <v>0</v>
      </c>
      <c r="H28" s="377">
        <v>645049.92000000004</v>
      </c>
      <c r="I28" s="377">
        <v>10299.200000000001</v>
      </c>
      <c r="J28" s="376">
        <v>1.5715592934648328E-2</v>
      </c>
    </row>
    <row r="29" spans="1:10" ht="18.75" customHeight="1" x14ac:dyDescent="0.15">
      <c r="A29" s="379" t="s">
        <v>1865</v>
      </c>
      <c r="B29" s="379" t="s">
        <v>1864</v>
      </c>
      <c r="C29" s="379" t="s">
        <v>1051</v>
      </c>
      <c r="D29" s="379">
        <v>1</v>
      </c>
      <c r="E29" s="379">
        <v>19</v>
      </c>
      <c r="F29" s="378">
        <v>2473.7600000000002</v>
      </c>
      <c r="G29" s="377">
        <v>0</v>
      </c>
      <c r="H29" s="377">
        <v>1848.27</v>
      </c>
      <c r="I29" s="377">
        <v>625.49</v>
      </c>
      <c r="J29" s="376">
        <v>0.25285018451055635</v>
      </c>
    </row>
    <row r="30" spans="1:10" ht="18.75" customHeight="1" x14ac:dyDescent="0.15">
      <c r="A30" s="379" t="s">
        <v>1858</v>
      </c>
      <c r="B30" s="379" t="s">
        <v>1857</v>
      </c>
      <c r="C30" s="379" t="s">
        <v>1856</v>
      </c>
      <c r="D30" s="379">
        <v>3</v>
      </c>
      <c r="E30" s="379">
        <v>33.119999999999997</v>
      </c>
      <c r="F30" s="378">
        <v>1067.8800000000001</v>
      </c>
      <c r="G30" s="377">
        <v>0</v>
      </c>
      <c r="H30" s="377">
        <v>745.37</v>
      </c>
      <c r="I30" s="377">
        <v>322.51</v>
      </c>
      <c r="J30" s="376">
        <v>0.30200802039484675</v>
      </c>
    </row>
    <row r="31" spans="1:10" ht="18.75" customHeight="1" x14ac:dyDescent="0.15">
      <c r="A31" s="379" t="s">
        <v>1858</v>
      </c>
      <c r="B31" s="379" t="s">
        <v>1857</v>
      </c>
      <c r="C31" s="379" t="s">
        <v>1999</v>
      </c>
      <c r="D31" s="379">
        <v>240</v>
      </c>
      <c r="E31" s="379">
        <v>110.4</v>
      </c>
      <c r="F31" s="378">
        <v>3112.8</v>
      </c>
      <c r="G31" s="377">
        <v>0</v>
      </c>
      <c r="H31" s="377">
        <v>2484.6999999999998</v>
      </c>
      <c r="I31" s="377">
        <v>628.1</v>
      </c>
      <c r="J31" s="376">
        <v>0.20177974813672578</v>
      </c>
    </row>
    <row r="32" spans="1:10" ht="18.75" customHeight="1" x14ac:dyDescent="0.15">
      <c r="A32" s="379" t="s">
        <v>1998</v>
      </c>
      <c r="B32" s="379" t="s">
        <v>1997</v>
      </c>
      <c r="C32" s="379" t="s">
        <v>1051</v>
      </c>
      <c r="D32" s="379">
        <v>6</v>
      </c>
      <c r="E32" s="379">
        <v>114</v>
      </c>
      <c r="F32" s="378">
        <v>7481.06</v>
      </c>
      <c r="G32" s="377">
        <v>0</v>
      </c>
      <c r="H32" s="377">
        <v>5915.22</v>
      </c>
      <c r="I32" s="377">
        <v>1565.84</v>
      </c>
      <c r="J32" s="376">
        <v>0.20930670874629315</v>
      </c>
    </row>
    <row r="33" spans="1:10" ht="18.75" customHeight="1" x14ac:dyDescent="0.15">
      <c r="A33" s="379" t="s">
        <v>1849</v>
      </c>
      <c r="B33" s="379" t="s">
        <v>1848</v>
      </c>
      <c r="C33" s="379" t="s">
        <v>1051</v>
      </c>
      <c r="D33" s="379">
        <v>128</v>
      </c>
      <c r="E33" s="379">
        <v>2432</v>
      </c>
      <c r="F33" s="378">
        <v>153659.70000000001</v>
      </c>
      <c r="G33" s="377">
        <v>0</v>
      </c>
      <c r="H33" s="377">
        <v>115668.49</v>
      </c>
      <c r="I33" s="377">
        <v>37991.21</v>
      </c>
      <c r="J33" s="376">
        <v>0.24724249880340776</v>
      </c>
    </row>
    <row r="34" spans="1:10" ht="18.75" customHeight="1" x14ac:dyDescent="0.15">
      <c r="A34" s="379" t="s">
        <v>1847</v>
      </c>
      <c r="B34" s="379" t="s">
        <v>1846</v>
      </c>
      <c r="C34" s="379" t="s">
        <v>1051</v>
      </c>
      <c r="D34" s="379">
        <v>1</v>
      </c>
      <c r="E34" s="379">
        <v>19</v>
      </c>
      <c r="F34" s="378">
        <v>0.01</v>
      </c>
      <c r="G34" s="377">
        <v>0</v>
      </c>
      <c r="H34" s="377">
        <v>363.55</v>
      </c>
      <c r="I34" s="377">
        <v>-363.54</v>
      </c>
      <c r="J34" s="376">
        <v>-36354</v>
      </c>
    </row>
    <row r="35" spans="1:10" ht="18.75" customHeight="1" x14ac:dyDescent="0.15">
      <c r="A35" s="379" t="s">
        <v>1840</v>
      </c>
      <c r="B35" s="379" t="s">
        <v>1839</v>
      </c>
      <c r="C35" s="379" t="s">
        <v>1838</v>
      </c>
      <c r="D35" s="379">
        <v>552</v>
      </c>
      <c r="E35" s="379">
        <v>261.096</v>
      </c>
      <c r="F35" s="378">
        <v>64633.68</v>
      </c>
      <c r="G35" s="377">
        <v>0</v>
      </c>
      <c r="H35" s="377">
        <v>61389.98</v>
      </c>
      <c r="I35" s="377">
        <v>3243.7</v>
      </c>
      <c r="J35" s="376">
        <v>5.0185909265881193E-2</v>
      </c>
    </row>
    <row r="36" spans="1:10" ht="18.75" customHeight="1" x14ac:dyDescent="0.15">
      <c r="A36" s="379" t="s">
        <v>1996</v>
      </c>
      <c r="B36" s="379" t="s">
        <v>1995</v>
      </c>
      <c r="C36" s="379" t="s">
        <v>1051</v>
      </c>
      <c r="D36" s="379">
        <v>2</v>
      </c>
      <c r="E36" s="379">
        <v>38</v>
      </c>
      <c r="F36" s="378">
        <v>0.02</v>
      </c>
      <c r="G36" s="377">
        <v>0</v>
      </c>
      <c r="H36" s="377">
        <v>1854.12</v>
      </c>
      <c r="I36" s="377">
        <v>-1854.1</v>
      </c>
      <c r="J36" s="376">
        <v>-92705</v>
      </c>
    </row>
    <row r="37" spans="1:10" ht="18.75" customHeight="1" x14ac:dyDescent="0.15">
      <c r="A37" s="379" t="s">
        <v>1833</v>
      </c>
      <c r="B37" s="379" t="s">
        <v>1832</v>
      </c>
      <c r="C37" s="379" t="s">
        <v>1051</v>
      </c>
      <c r="D37" s="379">
        <v>88</v>
      </c>
      <c r="E37" s="379">
        <v>1672</v>
      </c>
      <c r="F37" s="378">
        <v>0.88</v>
      </c>
      <c r="G37" s="377">
        <v>0</v>
      </c>
      <c r="H37" s="377">
        <v>46635.89</v>
      </c>
      <c r="I37" s="377">
        <v>-46635.01</v>
      </c>
      <c r="J37" s="376">
        <v>-52994.329545454544</v>
      </c>
    </row>
    <row r="38" spans="1:10" ht="18.75" customHeight="1" x14ac:dyDescent="0.15">
      <c r="A38" s="379" t="s">
        <v>1827</v>
      </c>
      <c r="B38" s="379" t="s">
        <v>1826</v>
      </c>
      <c r="C38" s="379" t="s">
        <v>1823</v>
      </c>
      <c r="D38" s="379">
        <v>30</v>
      </c>
      <c r="E38" s="379">
        <v>600</v>
      </c>
      <c r="F38" s="378">
        <v>11714.21</v>
      </c>
      <c r="G38" s="377">
        <v>0</v>
      </c>
      <c r="H38" s="377">
        <v>10025.1</v>
      </c>
      <c r="I38" s="377">
        <v>1689.11</v>
      </c>
      <c r="J38" s="376">
        <v>0.14419327827678424</v>
      </c>
    </row>
    <row r="39" spans="1:10" ht="18.75" customHeight="1" x14ac:dyDescent="0.15">
      <c r="A39" s="379" t="s">
        <v>1822</v>
      </c>
      <c r="B39" s="379" t="s">
        <v>1821</v>
      </c>
      <c r="C39" s="379" t="s">
        <v>1812</v>
      </c>
      <c r="D39" s="379">
        <v>1440</v>
      </c>
      <c r="E39" s="379">
        <v>360</v>
      </c>
      <c r="F39" s="378">
        <v>35596.800000000003</v>
      </c>
      <c r="G39" s="377">
        <v>0</v>
      </c>
      <c r="H39" s="377">
        <v>31899.45</v>
      </c>
      <c r="I39" s="377">
        <v>3697.35</v>
      </c>
      <c r="J39" s="376">
        <v>0.10386748247033441</v>
      </c>
    </row>
    <row r="40" spans="1:10" ht="18.75" customHeight="1" x14ac:dyDescent="0.15">
      <c r="A40" s="379" t="s">
        <v>1820</v>
      </c>
      <c r="B40" s="379" t="s">
        <v>1819</v>
      </c>
      <c r="C40" s="379" t="s">
        <v>1812</v>
      </c>
      <c r="D40" s="379">
        <v>840</v>
      </c>
      <c r="E40" s="379">
        <v>210</v>
      </c>
      <c r="F40" s="378">
        <v>30634.799999999999</v>
      </c>
      <c r="G40" s="377">
        <v>0</v>
      </c>
      <c r="H40" s="377">
        <v>21204.26</v>
      </c>
      <c r="I40" s="377">
        <v>9430.5400000000009</v>
      </c>
      <c r="J40" s="376">
        <v>0.30783749200255917</v>
      </c>
    </row>
    <row r="41" spans="1:10" ht="18.75" customHeight="1" x14ac:dyDescent="0.15">
      <c r="A41" s="379" t="s">
        <v>1818</v>
      </c>
      <c r="B41" s="379" t="s">
        <v>1817</v>
      </c>
      <c r="C41" s="379" t="s">
        <v>1812</v>
      </c>
      <c r="D41" s="379">
        <v>168</v>
      </c>
      <c r="E41" s="379">
        <v>42</v>
      </c>
      <c r="F41" s="378">
        <v>8984.64</v>
      </c>
      <c r="G41" s="377">
        <v>0</v>
      </c>
      <c r="H41" s="377">
        <v>6824.28</v>
      </c>
      <c r="I41" s="377">
        <v>2160.36</v>
      </c>
      <c r="J41" s="376">
        <v>0.24045036862912705</v>
      </c>
    </row>
    <row r="42" spans="1:10" ht="18.75" customHeight="1" x14ac:dyDescent="0.15">
      <c r="A42" s="379" t="s">
        <v>1816</v>
      </c>
      <c r="B42" s="379" t="s">
        <v>1815</v>
      </c>
      <c r="C42" s="379" t="s">
        <v>1809</v>
      </c>
      <c r="D42" s="379">
        <v>3</v>
      </c>
      <c r="E42" s="379">
        <v>18</v>
      </c>
      <c r="F42" s="378">
        <v>2264.46</v>
      </c>
      <c r="G42" s="377">
        <v>0</v>
      </c>
      <c r="H42" s="377">
        <v>1700.34</v>
      </c>
      <c r="I42" s="377">
        <v>564.12</v>
      </c>
      <c r="J42" s="376">
        <v>0.24912038794872535</v>
      </c>
    </row>
    <row r="43" spans="1:10" ht="18.75" customHeight="1" x14ac:dyDescent="0.15">
      <c r="A43" s="379" t="s">
        <v>1816</v>
      </c>
      <c r="B43" s="379" t="s">
        <v>1815</v>
      </c>
      <c r="C43" s="379" t="s">
        <v>1812</v>
      </c>
      <c r="D43" s="379">
        <v>360</v>
      </c>
      <c r="E43" s="379">
        <v>90</v>
      </c>
      <c r="F43" s="378">
        <v>10357.200000000001</v>
      </c>
      <c r="G43" s="377">
        <v>0</v>
      </c>
      <c r="H43" s="377">
        <v>8510.35</v>
      </c>
      <c r="I43" s="377">
        <v>1846.85</v>
      </c>
      <c r="J43" s="376">
        <v>0.17831556791410805</v>
      </c>
    </row>
    <row r="44" spans="1:10" ht="18.75" customHeight="1" x14ac:dyDescent="0.15">
      <c r="A44" s="379" t="s">
        <v>1814</v>
      </c>
      <c r="B44" s="379" t="s">
        <v>1813</v>
      </c>
      <c r="C44" s="379" t="s">
        <v>1812</v>
      </c>
      <c r="D44" s="379">
        <v>264</v>
      </c>
      <c r="E44" s="379">
        <v>66</v>
      </c>
      <c r="F44" s="378">
        <v>7167.6</v>
      </c>
      <c r="G44" s="377">
        <v>0</v>
      </c>
      <c r="H44" s="377">
        <v>5347.94</v>
      </c>
      <c r="I44" s="377">
        <v>1819.66</v>
      </c>
      <c r="J44" s="376">
        <v>0.25387298398348124</v>
      </c>
    </row>
    <row r="45" spans="1:10" ht="18.75" customHeight="1" x14ac:dyDescent="0.15">
      <c r="A45" s="379" t="s">
        <v>1811</v>
      </c>
      <c r="B45" s="379" t="s">
        <v>1810</v>
      </c>
      <c r="C45" s="379" t="s">
        <v>1809</v>
      </c>
      <c r="D45" s="379">
        <v>2</v>
      </c>
      <c r="E45" s="379">
        <v>12</v>
      </c>
      <c r="F45" s="378">
        <v>1594.47</v>
      </c>
      <c r="G45" s="377">
        <v>0</v>
      </c>
      <c r="H45" s="377">
        <v>1122.7</v>
      </c>
      <c r="I45" s="377">
        <v>471.77</v>
      </c>
      <c r="J45" s="376">
        <v>0.29588073610723836</v>
      </c>
    </row>
    <row r="46" spans="1:10" ht="18.75" customHeight="1" x14ac:dyDescent="0.15">
      <c r="A46" s="379" t="s">
        <v>1811</v>
      </c>
      <c r="B46" s="379" t="s">
        <v>1810</v>
      </c>
      <c r="C46" s="379" t="s">
        <v>1812</v>
      </c>
      <c r="D46" s="379">
        <v>192</v>
      </c>
      <c r="E46" s="379">
        <v>48</v>
      </c>
      <c r="F46" s="378">
        <v>5834.88</v>
      </c>
      <c r="G46" s="377">
        <v>0</v>
      </c>
      <c r="H46" s="377">
        <v>4492.82</v>
      </c>
      <c r="I46" s="377">
        <v>1342.06</v>
      </c>
      <c r="J46" s="376">
        <v>0.23000644400570364</v>
      </c>
    </row>
    <row r="47" spans="1:10" ht="18.75" customHeight="1" x14ac:dyDescent="0.15">
      <c r="A47" s="379" t="s">
        <v>1808</v>
      </c>
      <c r="B47" s="379" t="s">
        <v>1807</v>
      </c>
      <c r="C47" s="379" t="s">
        <v>1802</v>
      </c>
      <c r="D47" s="379">
        <v>8</v>
      </c>
      <c r="E47" s="379">
        <v>113.52</v>
      </c>
      <c r="F47" s="378">
        <v>9203.77</v>
      </c>
      <c r="G47" s="377">
        <v>0</v>
      </c>
      <c r="H47" s="377">
        <v>7741.6</v>
      </c>
      <c r="I47" s="377">
        <v>1462.17</v>
      </c>
      <c r="J47" s="376">
        <v>0.15886660382286741</v>
      </c>
    </row>
    <row r="48" spans="1:10" ht="18.75" customHeight="1" x14ac:dyDescent="0.15">
      <c r="A48" s="379" t="s">
        <v>1806</v>
      </c>
      <c r="B48" s="379" t="s">
        <v>1805</v>
      </c>
      <c r="C48" s="379" t="s">
        <v>1802</v>
      </c>
      <c r="D48" s="379">
        <v>1</v>
      </c>
      <c r="E48" s="379">
        <v>14.19</v>
      </c>
      <c r="F48" s="378">
        <v>1474.31</v>
      </c>
      <c r="G48" s="377">
        <v>0</v>
      </c>
      <c r="H48" s="377">
        <v>1017.15</v>
      </c>
      <c r="I48" s="377">
        <v>457.16</v>
      </c>
      <c r="J48" s="376">
        <v>0.3100861451203254</v>
      </c>
    </row>
    <row r="49" spans="1:10" ht="18.75" customHeight="1" x14ac:dyDescent="0.15">
      <c r="A49" s="379" t="s">
        <v>1804</v>
      </c>
      <c r="B49" s="379" t="s">
        <v>1803</v>
      </c>
      <c r="C49" s="379" t="s">
        <v>1802</v>
      </c>
      <c r="D49" s="379">
        <v>4</v>
      </c>
      <c r="E49" s="379">
        <v>56.76</v>
      </c>
      <c r="F49" s="378">
        <v>4982.08</v>
      </c>
      <c r="G49" s="377">
        <v>0</v>
      </c>
      <c r="H49" s="377">
        <v>4067.98</v>
      </c>
      <c r="I49" s="377">
        <v>914.1</v>
      </c>
      <c r="J49" s="376">
        <v>0.18347758365983685</v>
      </c>
    </row>
    <row r="50" spans="1:10" ht="18.75" customHeight="1" x14ac:dyDescent="0.15">
      <c r="A50" s="379" t="s">
        <v>1801</v>
      </c>
      <c r="B50" s="379" t="s">
        <v>1800</v>
      </c>
      <c r="C50" s="379" t="s">
        <v>1802</v>
      </c>
      <c r="D50" s="379">
        <v>14</v>
      </c>
      <c r="E50" s="379">
        <v>198.66</v>
      </c>
      <c r="F50" s="378">
        <v>15555.38</v>
      </c>
      <c r="G50" s="377">
        <v>0</v>
      </c>
      <c r="H50" s="377">
        <v>13660.21</v>
      </c>
      <c r="I50" s="377">
        <v>1895.17</v>
      </c>
      <c r="J50" s="376">
        <v>0.12183373212354826</v>
      </c>
    </row>
    <row r="51" spans="1:10" ht="18.75" customHeight="1" x14ac:dyDescent="0.15">
      <c r="A51" s="379" t="s">
        <v>1801</v>
      </c>
      <c r="B51" s="379" t="s">
        <v>1800</v>
      </c>
      <c r="C51" s="379" t="s">
        <v>1112</v>
      </c>
      <c r="D51" s="379">
        <v>525</v>
      </c>
      <c r="E51" s="379">
        <v>496.65</v>
      </c>
      <c r="F51" s="378">
        <v>43396.5</v>
      </c>
      <c r="G51" s="377">
        <v>0</v>
      </c>
      <c r="H51" s="377">
        <v>33588.35</v>
      </c>
      <c r="I51" s="377">
        <v>9808.15</v>
      </c>
      <c r="J51" s="376">
        <v>0.22601246644314635</v>
      </c>
    </row>
    <row r="52" spans="1:10" ht="18.75" customHeight="1" x14ac:dyDescent="0.15">
      <c r="A52" s="379" t="s">
        <v>1994</v>
      </c>
      <c r="B52" s="379" t="s">
        <v>1993</v>
      </c>
      <c r="C52" s="379" t="s">
        <v>1137</v>
      </c>
      <c r="D52" s="379">
        <v>1000</v>
      </c>
      <c r="E52" s="379">
        <v>1000</v>
      </c>
      <c r="F52" s="378">
        <v>72540</v>
      </c>
      <c r="G52" s="377">
        <v>0</v>
      </c>
      <c r="H52" s="377">
        <v>57000</v>
      </c>
      <c r="I52" s="377">
        <v>15540</v>
      </c>
      <c r="J52" s="376">
        <v>0.21422663358147229</v>
      </c>
    </row>
    <row r="53" spans="1:10" ht="18.75" customHeight="1" x14ac:dyDescent="0.15">
      <c r="A53" s="379" t="s">
        <v>1793</v>
      </c>
      <c r="B53" s="379" t="s">
        <v>1792</v>
      </c>
      <c r="C53" s="379" t="s">
        <v>1056</v>
      </c>
      <c r="D53" s="379">
        <v>2</v>
      </c>
      <c r="E53" s="379">
        <v>416</v>
      </c>
      <c r="F53" s="378">
        <v>9066.4699999999993</v>
      </c>
      <c r="G53" s="377">
        <v>0</v>
      </c>
      <c r="H53" s="377">
        <v>6969.38</v>
      </c>
      <c r="I53" s="377">
        <v>2097.09</v>
      </c>
      <c r="J53" s="376">
        <v>0.23130194577984065</v>
      </c>
    </row>
    <row r="54" spans="1:10" ht="18.75" customHeight="1" x14ac:dyDescent="0.15">
      <c r="A54" s="379" t="s">
        <v>1785</v>
      </c>
      <c r="B54" s="379" t="s">
        <v>1784</v>
      </c>
      <c r="C54" s="379" t="s">
        <v>1056</v>
      </c>
      <c r="D54" s="379">
        <v>3</v>
      </c>
      <c r="E54" s="379">
        <v>624</v>
      </c>
      <c r="F54" s="378">
        <v>44061.54</v>
      </c>
      <c r="G54" s="377">
        <v>0</v>
      </c>
      <c r="H54" s="377">
        <v>35329.17</v>
      </c>
      <c r="I54" s="377">
        <v>8732.3700000000008</v>
      </c>
      <c r="J54" s="376">
        <v>0.19818580112334697</v>
      </c>
    </row>
    <row r="55" spans="1:10" ht="18.75" customHeight="1" x14ac:dyDescent="0.15">
      <c r="A55" s="379" t="s">
        <v>1773</v>
      </c>
      <c r="B55" s="379" t="s">
        <v>1772</v>
      </c>
      <c r="C55" s="379" t="s">
        <v>1056</v>
      </c>
      <c r="D55" s="379">
        <v>10</v>
      </c>
      <c r="E55" s="379">
        <v>2080</v>
      </c>
      <c r="F55" s="378">
        <v>186992</v>
      </c>
      <c r="G55" s="377">
        <v>0</v>
      </c>
      <c r="H55" s="377">
        <v>94252.800000000003</v>
      </c>
      <c r="I55" s="377">
        <v>92739.199999999997</v>
      </c>
      <c r="J55" s="376">
        <v>0.49595276803285704</v>
      </c>
    </row>
    <row r="56" spans="1:10" ht="18.75" customHeight="1" x14ac:dyDescent="0.15">
      <c r="A56" s="379" t="s">
        <v>1992</v>
      </c>
      <c r="B56" s="379" t="s">
        <v>1991</v>
      </c>
      <c r="C56" s="379" t="s">
        <v>1056</v>
      </c>
      <c r="D56" s="379">
        <v>1</v>
      </c>
      <c r="E56" s="379">
        <v>208</v>
      </c>
      <c r="F56" s="378">
        <v>15080.98</v>
      </c>
      <c r="G56" s="377">
        <v>0</v>
      </c>
      <c r="H56" s="377">
        <v>11310.95</v>
      </c>
      <c r="I56" s="377">
        <v>3770.03</v>
      </c>
      <c r="J56" s="376">
        <v>0.24998574363204512</v>
      </c>
    </row>
    <row r="57" spans="1:10" ht="18.75" customHeight="1" x14ac:dyDescent="0.15">
      <c r="A57" s="379" t="s">
        <v>1769</v>
      </c>
      <c r="B57" s="379" t="s">
        <v>1768</v>
      </c>
      <c r="C57" s="379" t="s">
        <v>1056</v>
      </c>
      <c r="D57" s="379">
        <v>5</v>
      </c>
      <c r="E57" s="379">
        <v>1040</v>
      </c>
      <c r="F57" s="378">
        <v>88296</v>
      </c>
      <c r="G57" s="377">
        <v>0</v>
      </c>
      <c r="H57" s="377">
        <v>52102.95</v>
      </c>
      <c r="I57" s="377">
        <v>36193.050000000003</v>
      </c>
      <c r="J57" s="376">
        <v>0.40990588475129114</v>
      </c>
    </row>
    <row r="58" spans="1:10" ht="18.75" customHeight="1" x14ac:dyDescent="0.15">
      <c r="A58" s="379" t="s">
        <v>1990</v>
      </c>
      <c r="B58" s="379" t="s">
        <v>1989</v>
      </c>
      <c r="C58" s="379" t="s">
        <v>1056</v>
      </c>
      <c r="D58" s="379">
        <v>1</v>
      </c>
      <c r="E58" s="379">
        <v>208</v>
      </c>
      <c r="F58" s="378">
        <v>8681.4699999999993</v>
      </c>
      <c r="G58" s="377">
        <v>0</v>
      </c>
      <c r="H58" s="377">
        <v>7751.32</v>
      </c>
      <c r="I58" s="377">
        <v>930.15</v>
      </c>
      <c r="J58" s="376">
        <v>0.10714199323386477</v>
      </c>
    </row>
    <row r="59" spans="1:10" ht="18.75" customHeight="1" x14ac:dyDescent="0.15">
      <c r="A59" s="379" t="s">
        <v>1761</v>
      </c>
      <c r="B59" s="379" t="s">
        <v>1760</v>
      </c>
      <c r="C59" s="379" t="s">
        <v>1056</v>
      </c>
      <c r="D59" s="379">
        <v>14</v>
      </c>
      <c r="E59" s="379">
        <v>2912</v>
      </c>
      <c r="F59" s="378">
        <v>191397.42</v>
      </c>
      <c r="G59" s="377">
        <v>0</v>
      </c>
      <c r="H59" s="377">
        <v>116382</v>
      </c>
      <c r="I59" s="377">
        <v>75015.42</v>
      </c>
      <c r="J59" s="376">
        <v>0.39193537909151949</v>
      </c>
    </row>
    <row r="60" spans="1:10" ht="18.75" customHeight="1" x14ac:dyDescent="0.15">
      <c r="A60" s="379" t="s">
        <v>1759</v>
      </c>
      <c r="B60" s="379" t="s">
        <v>1758</v>
      </c>
      <c r="C60" s="379" t="s">
        <v>1757</v>
      </c>
      <c r="D60" s="379">
        <v>24</v>
      </c>
      <c r="E60" s="379">
        <v>21.6</v>
      </c>
      <c r="F60" s="378">
        <v>1935.12</v>
      </c>
      <c r="G60" s="377">
        <v>0</v>
      </c>
      <c r="H60" s="377">
        <v>1447.86</v>
      </c>
      <c r="I60" s="377">
        <v>487.26</v>
      </c>
      <c r="J60" s="376">
        <v>0.25179833808756047</v>
      </c>
    </row>
    <row r="61" spans="1:10" ht="18.75" customHeight="1" x14ac:dyDescent="0.15">
      <c r="A61" s="379" t="s">
        <v>1988</v>
      </c>
      <c r="B61" s="379" t="s">
        <v>1987</v>
      </c>
      <c r="C61" s="379" t="s">
        <v>1757</v>
      </c>
      <c r="D61" s="379">
        <v>72</v>
      </c>
      <c r="E61" s="379">
        <v>64.8</v>
      </c>
      <c r="F61" s="378">
        <v>5222.16</v>
      </c>
      <c r="G61" s="377">
        <v>0</v>
      </c>
      <c r="H61" s="377">
        <v>3817.93</v>
      </c>
      <c r="I61" s="377">
        <v>1404.23</v>
      </c>
      <c r="J61" s="376">
        <v>0.26889831027773947</v>
      </c>
    </row>
    <row r="62" spans="1:10" ht="18.75" customHeight="1" x14ac:dyDescent="0.15">
      <c r="A62" s="379" t="s">
        <v>1747</v>
      </c>
      <c r="B62" s="379" t="s">
        <v>1746</v>
      </c>
      <c r="C62" s="379" t="s">
        <v>1739</v>
      </c>
      <c r="D62" s="379">
        <v>10</v>
      </c>
      <c r="E62" s="379">
        <v>40</v>
      </c>
      <c r="F62" s="378">
        <v>3468.22</v>
      </c>
      <c r="G62" s="377">
        <v>0</v>
      </c>
      <c r="H62" s="377">
        <v>3591.1</v>
      </c>
      <c r="I62" s="377">
        <v>-122.88</v>
      </c>
      <c r="J62" s="376">
        <v>-3.5429949953306034E-2</v>
      </c>
    </row>
    <row r="63" spans="1:10" ht="18.75" customHeight="1" x14ac:dyDescent="0.15">
      <c r="A63" s="379" t="s">
        <v>1743</v>
      </c>
      <c r="B63" s="379" t="s">
        <v>1742</v>
      </c>
      <c r="C63" s="379" t="s">
        <v>1739</v>
      </c>
      <c r="D63" s="379">
        <v>6</v>
      </c>
      <c r="E63" s="379">
        <v>24</v>
      </c>
      <c r="F63" s="378">
        <v>2862.17</v>
      </c>
      <c r="G63" s="377">
        <v>0</v>
      </c>
      <c r="H63" s="377">
        <v>2224.08</v>
      </c>
      <c r="I63" s="377">
        <v>638.09</v>
      </c>
      <c r="J63" s="376">
        <v>0.22293809813533513</v>
      </c>
    </row>
    <row r="64" spans="1:10" ht="18.75" customHeight="1" x14ac:dyDescent="0.15">
      <c r="A64" s="379" t="s">
        <v>1734</v>
      </c>
      <c r="B64" s="379" t="s">
        <v>1733</v>
      </c>
      <c r="C64" s="379" t="s">
        <v>1722</v>
      </c>
      <c r="D64" s="379">
        <v>3</v>
      </c>
      <c r="E64" s="379">
        <v>48</v>
      </c>
      <c r="F64" s="378">
        <v>5658.48</v>
      </c>
      <c r="G64" s="377">
        <v>0</v>
      </c>
      <c r="H64" s="377">
        <v>4168.74</v>
      </c>
      <c r="I64" s="377">
        <v>1489.74</v>
      </c>
      <c r="J64" s="376">
        <v>0.26327611871138057</v>
      </c>
    </row>
    <row r="65" spans="1:10" ht="18.75" customHeight="1" x14ac:dyDescent="0.15">
      <c r="A65" s="379" t="s">
        <v>1730</v>
      </c>
      <c r="B65" s="379" t="s">
        <v>1729</v>
      </c>
      <c r="C65" s="379" t="s">
        <v>1722</v>
      </c>
      <c r="D65" s="379">
        <v>1</v>
      </c>
      <c r="E65" s="379">
        <v>16</v>
      </c>
      <c r="F65" s="378">
        <v>1613.02</v>
      </c>
      <c r="G65" s="377">
        <v>0</v>
      </c>
      <c r="H65" s="377">
        <v>643.79999999999995</v>
      </c>
      <c r="I65" s="377">
        <v>969.22</v>
      </c>
      <c r="J65" s="376">
        <v>0.60087277308178855</v>
      </c>
    </row>
    <row r="66" spans="1:10" ht="18.75" customHeight="1" x14ac:dyDescent="0.15">
      <c r="A66" s="379" t="s">
        <v>1728</v>
      </c>
      <c r="B66" s="379" t="s">
        <v>1727</v>
      </c>
      <c r="C66" s="379" t="s">
        <v>1722</v>
      </c>
      <c r="D66" s="379">
        <v>3</v>
      </c>
      <c r="E66" s="379">
        <v>48</v>
      </c>
      <c r="F66" s="378">
        <v>3840</v>
      </c>
      <c r="G66" s="377">
        <v>0</v>
      </c>
      <c r="H66" s="377">
        <v>3823.11</v>
      </c>
      <c r="I66" s="377">
        <v>16.89</v>
      </c>
      <c r="J66" s="376">
        <v>4.3984374999999996E-3</v>
      </c>
    </row>
    <row r="67" spans="1:10" ht="18.75" customHeight="1" x14ac:dyDescent="0.15">
      <c r="A67" s="379" t="s">
        <v>1726</v>
      </c>
      <c r="B67" s="379" t="s">
        <v>1725</v>
      </c>
      <c r="C67" s="379" t="s">
        <v>1722</v>
      </c>
      <c r="D67" s="379">
        <v>24</v>
      </c>
      <c r="E67" s="379">
        <v>384</v>
      </c>
      <c r="F67" s="378">
        <v>39422.97</v>
      </c>
      <c r="G67" s="377">
        <v>0</v>
      </c>
      <c r="H67" s="377">
        <v>36410.160000000003</v>
      </c>
      <c r="I67" s="377">
        <v>3012.81</v>
      </c>
      <c r="J67" s="376">
        <v>7.642278683012077E-2</v>
      </c>
    </row>
    <row r="68" spans="1:10" ht="18.75" customHeight="1" x14ac:dyDescent="0.15">
      <c r="A68" s="379" t="s">
        <v>1721</v>
      </c>
      <c r="B68" s="379" t="s">
        <v>1720</v>
      </c>
      <c r="C68" s="379" t="s">
        <v>1715</v>
      </c>
      <c r="D68" s="379">
        <v>1</v>
      </c>
      <c r="E68" s="379">
        <v>12</v>
      </c>
      <c r="F68" s="378">
        <v>1633.77</v>
      </c>
      <c r="G68" s="377">
        <v>0</v>
      </c>
      <c r="H68" s="377">
        <v>1123.0999999999999</v>
      </c>
      <c r="I68" s="377">
        <v>510.67</v>
      </c>
      <c r="J68" s="376">
        <v>0.31257237852038106</v>
      </c>
    </row>
    <row r="69" spans="1:10" ht="18.75" customHeight="1" x14ac:dyDescent="0.15">
      <c r="A69" s="379" t="s">
        <v>1721</v>
      </c>
      <c r="B69" s="379" t="s">
        <v>1720</v>
      </c>
      <c r="C69" s="379" t="s">
        <v>1116</v>
      </c>
      <c r="D69" s="379">
        <v>288</v>
      </c>
      <c r="E69" s="379">
        <v>288</v>
      </c>
      <c r="F69" s="378">
        <v>29871.360000000001</v>
      </c>
      <c r="G69" s="377">
        <v>0</v>
      </c>
      <c r="H69" s="377">
        <v>26967.200000000001</v>
      </c>
      <c r="I69" s="377">
        <v>2904.16</v>
      </c>
      <c r="J69" s="376">
        <v>9.7222222222222224E-2</v>
      </c>
    </row>
    <row r="70" spans="1:10" ht="18.75" customHeight="1" x14ac:dyDescent="0.15">
      <c r="A70" s="379" t="s">
        <v>1717</v>
      </c>
      <c r="B70" s="379" t="s">
        <v>1716</v>
      </c>
      <c r="C70" s="379" t="s">
        <v>1112</v>
      </c>
      <c r="D70" s="379">
        <v>888</v>
      </c>
      <c r="E70" s="379">
        <v>840.048</v>
      </c>
      <c r="F70" s="378">
        <v>34179.120000000003</v>
      </c>
      <c r="G70" s="377">
        <v>0</v>
      </c>
      <c r="H70" s="377">
        <v>26735.41</v>
      </c>
      <c r="I70" s="377">
        <v>7443.71</v>
      </c>
      <c r="J70" s="376">
        <v>0.21778530283986247</v>
      </c>
    </row>
    <row r="71" spans="1:10" ht="18.75" customHeight="1" x14ac:dyDescent="0.15">
      <c r="A71" s="379" t="s">
        <v>1714</v>
      </c>
      <c r="B71" s="379" t="s">
        <v>1713</v>
      </c>
      <c r="C71" s="379" t="s">
        <v>1116</v>
      </c>
      <c r="D71" s="379">
        <v>1212</v>
      </c>
      <c r="E71" s="379">
        <v>1212</v>
      </c>
      <c r="F71" s="378">
        <v>32408.880000000001</v>
      </c>
      <c r="G71" s="377">
        <v>0</v>
      </c>
      <c r="H71" s="377">
        <v>28258.15</v>
      </c>
      <c r="I71" s="377">
        <v>4150.7299999999996</v>
      </c>
      <c r="J71" s="376">
        <v>0.12807384889573475</v>
      </c>
    </row>
    <row r="72" spans="1:10" ht="18.75" customHeight="1" x14ac:dyDescent="0.15">
      <c r="A72" s="379" t="s">
        <v>1712</v>
      </c>
      <c r="B72" s="379" t="s">
        <v>1711</v>
      </c>
      <c r="C72" s="379" t="s">
        <v>1115</v>
      </c>
      <c r="D72" s="379">
        <v>3</v>
      </c>
      <c r="E72" s="379">
        <v>34.055999999999997</v>
      </c>
      <c r="F72" s="378">
        <v>2199.5100000000002</v>
      </c>
      <c r="G72" s="377">
        <v>0</v>
      </c>
      <c r="H72" s="377">
        <v>2187.4499999999998</v>
      </c>
      <c r="I72" s="377">
        <v>12.06</v>
      </c>
      <c r="J72" s="376">
        <v>5.4830394042309424E-3</v>
      </c>
    </row>
    <row r="73" spans="1:10" ht="18.75" customHeight="1" x14ac:dyDescent="0.15">
      <c r="A73" s="379" t="s">
        <v>1712</v>
      </c>
      <c r="B73" s="379" t="s">
        <v>1711</v>
      </c>
      <c r="C73" s="379" t="s">
        <v>1112</v>
      </c>
      <c r="D73" s="379">
        <v>168</v>
      </c>
      <c r="E73" s="379">
        <v>158.928</v>
      </c>
      <c r="F73" s="378">
        <v>12252.24</v>
      </c>
      <c r="G73" s="377">
        <v>0</v>
      </c>
      <c r="H73" s="377">
        <v>10072.200000000001</v>
      </c>
      <c r="I73" s="377">
        <v>2180.04</v>
      </c>
      <c r="J73" s="376">
        <v>0.17792991322403087</v>
      </c>
    </row>
    <row r="74" spans="1:10" ht="18.75" customHeight="1" x14ac:dyDescent="0.15">
      <c r="A74" s="379" t="s">
        <v>1710</v>
      </c>
      <c r="B74" s="379" t="s">
        <v>1709</v>
      </c>
      <c r="C74" s="379" t="s">
        <v>1112</v>
      </c>
      <c r="D74" s="379">
        <v>396</v>
      </c>
      <c r="E74" s="379">
        <v>374.61599999999999</v>
      </c>
      <c r="F74" s="378">
        <v>28880.28</v>
      </c>
      <c r="G74" s="377">
        <v>0</v>
      </c>
      <c r="H74" s="377">
        <v>26233.37</v>
      </c>
      <c r="I74" s="377">
        <v>2646.91</v>
      </c>
      <c r="J74" s="376">
        <v>9.1651119725986038E-2</v>
      </c>
    </row>
    <row r="75" spans="1:10" ht="18.75" customHeight="1" x14ac:dyDescent="0.15">
      <c r="A75" s="379" t="s">
        <v>1708</v>
      </c>
      <c r="B75" s="379" t="s">
        <v>1707</v>
      </c>
      <c r="C75" s="379" t="s">
        <v>1115</v>
      </c>
      <c r="D75" s="379">
        <v>23</v>
      </c>
      <c r="E75" s="379">
        <v>261.096</v>
      </c>
      <c r="F75" s="378">
        <v>19262.75</v>
      </c>
      <c r="G75" s="377">
        <v>0</v>
      </c>
      <c r="H75" s="377">
        <v>16807.52</v>
      </c>
      <c r="I75" s="377">
        <v>2455.23</v>
      </c>
      <c r="J75" s="376">
        <v>0.12746001214862857</v>
      </c>
    </row>
    <row r="76" spans="1:10" ht="18.75" customHeight="1" x14ac:dyDescent="0.15">
      <c r="A76" s="379" t="s">
        <v>1708</v>
      </c>
      <c r="B76" s="379" t="s">
        <v>1707</v>
      </c>
      <c r="C76" s="379" t="s">
        <v>1112</v>
      </c>
      <c r="D76" s="379">
        <v>2208</v>
      </c>
      <c r="E76" s="379">
        <v>2088.768</v>
      </c>
      <c r="F76" s="378">
        <v>161934.72</v>
      </c>
      <c r="G76" s="377">
        <v>0</v>
      </c>
      <c r="H76" s="377">
        <v>134027.07999999999</v>
      </c>
      <c r="I76" s="377">
        <v>27907.64</v>
      </c>
      <c r="J76" s="376">
        <v>0.17233882888116892</v>
      </c>
    </row>
    <row r="77" spans="1:10" ht="18.75" customHeight="1" x14ac:dyDescent="0.15">
      <c r="A77" s="379" t="s">
        <v>1704</v>
      </c>
      <c r="B77" s="379" t="s">
        <v>1703</v>
      </c>
      <c r="C77" s="379" t="s">
        <v>1115</v>
      </c>
      <c r="D77" s="379">
        <v>21</v>
      </c>
      <c r="E77" s="379">
        <v>238.392</v>
      </c>
      <c r="F77" s="378">
        <v>22079.84</v>
      </c>
      <c r="G77" s="377">
        <v>0</v>
      </c>
      <c r="H77" s="377">
        <v>20608.77</v>
      </c>
      <c r="I77" s="377">
        <v>1471.07</v>
      </c>
      <c r="J77" s="376">
        <v>6.6625067936970511E-2</v>
      </c>
    </row>
    <row r="78" spans="1:10" ht="18.75" customHeight="1" x14ac:dyDescent="0.15">
      <c r="A78" s="379" t="s">
        <v>1704</v>
      </c>
      <c r="B78" s="379" t="s">
        <v>1703</v>
      </c>
      <c r="C78" s="379" t="s">
        <v>1112</v>
      </c>
      <c r="D78" s="379">
        <v>1416</v>
      </c>
      <c r="E78" s="379">
        <v>1339.5360000000001</v>
      </c>
      <c r="F78" s="378">
        <v>126222.24</v>
      </c>
      <c r="G78" s="377">
        <v>0</v>
      </c>
      <c r="H78" s="377">
        <v>115801.66</v>
      </c>
      <c r="I78" s="377">
        <v>10420.58</v>
      </c>
      <c r="J78" s="376">
        <v>8.2557400344028115E-2</v>
      </c>
    </row>
    <row r="79" spans="1:10" ht="18.75" customHeight="1" x14ac:dyDescent="0.15">
      <c r="A79" s="379" t="s">
        <v>1702</v>
      </c>
      <c r="B79" s="379" t="s">
        <v>1701</v>
      </c>
      <c r="C79" s="379" t="s">
        <v>1115</v>
      </c>
      <c r="D79" s="379">
        <v>2</v>
      </c>
      <c r="E79" s="379">
        <v>22.704000000000001</v>
      </c>
      <c r="F79" s="378">
        <v>1740</v>
      </c>
      <c r="G79" s="377">
        <v>0</v>
      </c>
      <c r="H79" s="377">
        <v>1833.36</v>
      </c>
      <c r="I79" s="377">
        <v>-93.36</v>
      </c>
      <c r="J79" s="376">
        <v>-5.3655172413793105E-2</v>
      </c>
    </row>
    <row r="80" spans="1:10" ht="18.75" customHeight="1" x14ac:dyDescent="0.15">
      <c r="A80" s="379" t="s">
        <v>1702</v>
      </c>
      <c r="B80" s="379" t="s">
        <v>1701</v>
      </c>
      <c r="C80" s="379" t="s">
        <v>1112</v>
      </c>
      <c r="D80" s="379">
        <v>108</v>
      </c>
      <c r="E80" s="379">
        <v>102.16800000000001</v>
      </c>
      <c r="F80" s="378">
        <v>9757.7999999999993</v>
      </c>
      <c r="G80" s="377">
        <v>0</v>
      </c>
      <c r="H80" s="377">
        <v>8235.99</v>
      </c>
      <c r="I80" s="377">
        <v>1521.81</v>
      </c>
      <c r="J80" s="376">
        <v>0.15595831027485704</v>
      </c>
    </row>
    <row r="81" spans="1:10" ht="18.75" customHeight="1" x14ac:dyDescent="0.15">
      <c r="A81" s="379" t="s">
        <v>1692</v>
      </c>
      <c r="B81" s="379" t="s">
        <v>1986</v>
      </c>
      <c r="C81" s="379" t="s">
        <v>1048</v>
      </c>
      <c r="D81" s="379">
        <v>1</v>
      </c>
      <c r="E81" s="379">
        <v>0</v>
      </c>
      <c r="F81" s="378">
        <v>4274</v>
      </c>
      <c r="G81" s="377">
        <v>0</v>
      </c>
      <c r="H81" s="377">
        <v>4274</v>
      </c>
      <c r="I81" s="377">
        <v>0</v>
      </c>
      <c r="J81" s="376">
        <v>0</v>
      </c>
    </row>
    <row r="82" spans="1:10" ht="18.75" customHeight="1" x14ac:dyDescent="0.15">
      <c r="A82" s="379" t="s">
        <v>1985</v>
      </c>
      <c r="B82" s="379" t="s">
        <v>1984</v>
      </c>
      <c r="C82" s="379" t="s">
        <v>1051</v>
      </c>
      <c r="D82" s="379">
        <v>1</v>
      </c>
      <c r="E82" s="379">
        <v>19</v>
      </c>
      <c r="F82" s="378">
        <v>900</v>
      </c>
      <c r="G82" s="377">
        <v>0</v>
      </c>
      <c r="H82" s="377">
        <v>789.24</v>
      </c>
      <c r="I82" s="377">
        <v>110.76</v>
      </c>
      <c r="J82" s="376">
        <v>0.12306666666666667</v>
      </c>
    </row>
    <row r="83" spans="1:10" ht="18.75" customHeight="1" x14ac:dyDescent="0.15">
      <c r="A83" s="379" t="s">
        <v>1111</v>
      </c>
      <c r="B83" s="379" t="s">
        <v>1979</v>
      </c>
      <c r="C83" s="379" t="s">
        <v>1978</v>
      </c>
      <c r="D83" s="379">
        <v>12</v>
      </c>
      <c r="E83" s="379">
        <v>5.4</v>
      </c>
      <c r="F83" s="378">
        <v>602.88</v>
      </c>
      <c r="G83" s="377">
        <v>0</v>
      </c>
      <c r="H83" s="377">
        <v>551.79</v>
      </c>
      <c r="I83" s="377">
        <v>51.09</v>
      </c>
      <c r="J83" s="376">
        <v>8.4743232484076433E-2</v>
      </c>
    </row>
    <row r="84" spans="1:10" ht="18.75" customHeight="1" x14ac:dyDescent="0.15">
      <c r="A84" s="379" t="s">
        <v>1158</v>
      </c>
      <c r="B84" s="379" t="s">
        <v>1975</v>
      </c>
      <c r="C84" s="379" t="s">
        <v>1115</v>
      </c>
      <c r="D84" s="379">
        <v>6</v>
      </c>
      <c r="E84" s="379">
        <v>68.111999999999995</v>
      </c>
      <c r="F84" s="378">
        <v>5262.36</v>
      </c>
      <c r="G84" s="377">
        <v>0</v>
      </c>
      <c r="H84" s="377">
        <v>4473</v>
      </c>
      <c r="I84" s="377">
        <v>789.36</v>
      </c>
      <c r="J84" s="376">
        <v>0.15000114017285021</v>
      </c>
    </row>
    <row r="85" spans="1:10" ht="18.75" customHeight="1" x14ac:dyDescent="0.15">
      <c r="A85" s="379" t="s">
        <v>1158</v>
      </c>
      <c r="B85" s="379" t="s">
        <v>1975</v>
      </c>
      <c r="C85" s="379" t="s">
        <v>1112</v>
      </c>
      <c r="D85" s="379">
        <v>168</v>
      </c>
      <c r="E85" s="379">
        <v>158.928</v>
      </c>
      <c r="F85" s="378">
        <v>15450.96</v>
      </c>
      <c r="G85" s="377">
        <v>0</v>
      </c>
      <c r="H85" s="377">
        <v>10454.26</v>
      </c>
      <c r="I85" s="377">
        <v>4996.7</v>
      </c>
      <c r="J85" s="376">
        <v>0.32339090904383933</v>
      </c>
    </row>
    <row r="86" spans="1:10" ht="18.75" customHeight="1" x14ac:dyDescent="0.15">
      <c r="A86" s="379" t="s">
        <v>1156</v>
      </c>
      <c r="B86" s="379" t="s">
        <v>1974</v>
      </c>
      <c r="C86" s="379" t="s">
        <v>1115</v>
      </c>
      <c r="D86" s="379">
        <v>4</v>
      </c>
      <c r="E86" s="379">
        <v>45.408000000000001</v>
      </c>
      <c r="F86" s="378">
        <v>3508.24</v>
      </c>
      <c r="G86" s="377">
        <v>0</v>
      </c>
      <c r="H86" s="377">
        <v>2992.99</v>
      </c>
      <c r="I86" s="377">
        <v>515.25</v>
      </c>
      <c r="J86" s="376">
        <v>0.14686851526691447</v>
      </c>
    </row>
    <row r="87" spans="1:10" ht="18.75" customHeight="1" x14ac:dyDescent="0.15">
      <c r="A87" s="379" t="s">
        <v>1156</v>
      </c>
      <c r="B87" s="379" t="s">
        <v>1974</v>
      </c>
      <c r="C87" s="379" t="s">
        <v>1112</v>
      </c>
      <c r="D87" s="379">
        <v>300</v>
      </c>
      <c r="E87" s="379">
        <v>283.8</v>
      </c>
      <c r="F87" s="378">
        <v>27591</v>
      </c>
      <c r="G87" s="377">
        <v>0</v>
      </c>
      <c r="H87" s="377">
        <v>18719.82</v>
      </c>
      <c r="I87" s="377">
        <v>8871.18</v>
      </c>
      <c r="J87" s="376">
        <v>0.32152441013373928</v>
      </c>
    </row>
    <row r="88" spans="1:10" ht="18.75" customHeight="1" x14ac:dyDescent="0.15">
      <c r="A88" s="379" t="s">
        <v>1153</v>
      </c>
      <c r="B88" s="379" t="s">
        <v>1973</v>
      </c>
      <c r="C88" s="379" t="s">
        <v>1116</v>
      </c>
      <c r="D88" s="379">
        <v>312</v>
      </c>
      <c r="E88" s="379">
        <v>312</v>
      </c>
      <c r="F88" s="378">
        <v>55370.64</v>
      </c>
      <c r="G88" s="377">
        <v>0</v>
      </c>
      <c r="H88" s="377">
        <v>39807.339999999997</v>
      </c>
      <c r="I88" s="377">
        <v>15563.3</v>
      </c>
      <c r="J88" s="376">
        <v>0.28107495235742264</v>
      </c>
    </row>
    <row r="89" spans="1:10" ht="18.75" customHeight="1" x14ac:dyDescent="0.15">
      <c r="A89" s="379" t="s">
        <v>1147</v>
      </c>
      <c r="B89" s="379" t="s">
        <v>1972</v>
      </c>
      <c r="C89" s="379" t="s">
        <v>1115</v>
      </c>
      <c r="D89" s="379">
        <v>2</v>
      </c>
      <c r="E89" s="379">
        <v>22.704000000000001</v>
      </c>
      <c r="F89" s="378">
        <v>1754.12</v>
      </c>
      <c r="G89" s="377">
        <v>0</v>
      </c>
      <c r="H89" s="377">
        <v>1491</v>
      </c>
      <c r="I89" s="377">
        <v>263.12</v>
      </c>
      <c r="J89" s="376">
        <v>0.15000114017285021</v>
      </c>
    </row>
    <row r="90" spans="1:10" ht="18.75" customHeight="1" x14ac:dyDescent="0.15">
      <c r="A90" s="379" t="s">
        <v>1147</v>
      </c>
      <c r="B90" s="379" t="s">
        <v>1972</v>
      </c>
      <c r="C90" s="379" t="s">
        <v>1112</v>
      </c>
      <c r="D90" s="379">
        <v>36</v>
      </c>
      <c r="E90" s="379">
        <v>34.055999999999997</v>
      </c>
      <c r="F90" s="378">
        <v>3310.92</v>
      </c>
      <c r="G90" s="377">
        <v>0</v>
      </c>
      <c r="H90" s="377">
        <v>2236.5</v>
      </c>
      <c r="I90" s="377">
        <v>1074.42</v>
      </c>
      <c r="J90" s="376">
        <v>0.3245079917364358</v>
      </c>
    </row>
    <row r="91" spans="1:10" ht="18.75" customHeight="1" x14ac:dyDescent="0.15">
      <c r="A91" s="379" t="s">
        <v>1118</v>
      </c>
      <c r="B91" s="379" t="s">
        <v>1971</v>
      </c>
      <c r="C91" s="379" t="s">
        <v>1116</v>
      </c>
      <c r="D91" s="379">
        <v>60</v>
      </c>
      <c r="E91" s="379">
        <v>60</v>
      </c>
      <c r="F91" s="378">
        <v>10648.2</v>
      </c>
      <c r="G91" s="377">
        <v>0</v>
      </c>
      <c r="H91" s="377">
        <v>7666.8</v>
      </c>
      <c r="I91" s="377">
        <v>2981.4</v>
      </c>
      <c r="J91" s="376">
        <v>0.2799909843917282</v>
      </c>
    </row>
    <row r="92" spans="1:10" ht="18.75" customHeight="1" x14ac:dyDescent="0.15">
      <c r="A92" s="379" t="s">
        <v>1132</v>
      </c>
      <c r="B92" s="379" t="s">
        <v>1970</v>
      </c>
      <c r="C92" s="379" t="s">
        <v>1051</v>
      </c>
      <c r="D92" s="379">
        <v>139</v>
      </c>
      <c r="E92" s="379">
        <v>2641</v>
      </c>
      <c r="F92" s="378">
        <v>157340.85</v>
      </c>
      <c r="G92" s="377">
        <v>0</v>
      </c>
      <c r="H92" s="377">
        <v>128946.13</v>
      </c>
      <c r="I92" s="377">
        <v>28394.720000000001</v>
      </c>
      <c r="J92" s="376">
        <v>0.1804662829832975</v>
      </c>
    </row>
    <row r="93" spans="1:10" ht="18.75" customHeight="1" x14ac:dyDescent="0.15">
      <c r="A93" s="379" t="s">
        <v>1969</v>
      </c>
      <c r="B93" s="379" t="s">
        <v>1968</v>
      </c>
      <c r="C93" s="379" t="s">
        <v>1112</v>
      </c>
      <c r="D93" s="379">
        <v>12</v>
      </c>
      <c r="E93" s="379">
        <v>11.352</v>
      </c>
      <c r="F93" s="378">
        <v>889.8</v>
      </c>
      <c r="G93" s="377">
        <v>0</v>
      </c>
      <c r="H93" s="377">
        <v>732.46</v>
      </c>
      <c r="I93" s="377">
        <v>157.34</v>
      </c>
      <c r="J93" s="376">
        <v>0.17682625309058214</v>
      </c>
    </row>
    <row r="94" spans="1:10" ht="18.75" customHeight="1" x14ac:dyDescent="0.15">
      <c r="A94" s="379" t="s">
        <v>1136</v>
      </c>
      <c r="B94" s="379" t="s">
        <v>1967</v>
      </c>
      <c r="C94" s="379" t="s">
        <v>1051</v>
      </c>
      <c r="D94" s="379">
        <v>141</v>
      </c>
      <c r="E94" s="379">
        <v>2679</v>
      </c>
      <c r="F94" s="378">
        <v>154908.23000000001</v>
      </c>
      <c r="G94" s="377">
        <v>0</v>
      </c>
      <c r="H94" s="377">
        <v>136031.01999999999</v>
      </c>
      <c r="I94" s="377">
        <v>18877.21</v>
      </c>
      <c r="J94" s="376">
        <v>0.12186059981688591</v>
      </c>
    </row>
    <row r="95" spans="1:10" ht="18.75" customHeight="1" x14ac:dyDescent="0.15">
      <c r="A95" s="379" t="s">
        <v>1134</v>
      </c>
      <c r="B95" s="379" t="s">
        <v>1966</v>
      </c>
      <c r="C95" s="379" t="s">
        <v>1051</v>
      </c>
      <c r="D95" s="379">
        <v>147</v>
      </c>
      <c r="E95" s="379">
        <v>2793</v>
      </c>
      <c r="F95" s="378">
        <v>154126.97</v>
      </c>
      <c r="G95" s="377">
        <v>0</v>
      </c>
      <c r="H95" s="377">
        <v>138294.75</v>
      </c>
      <c r="I95" s="377">
        <v>15832.22</v>
      </c>
      <c r="J95" s="376">
        <v>0.10272193114547051</v>
      </c>
    </row>
    <row r="96" spans="1:10" ht="18.75" customHeight="1" x14ac:dyDescent="0.15">
      <c r="A96" s="379" t="s">
        <v>1130</v>
      </c>
      <c r="B96" s="379" t="s">
        <v>1965</v>
      </c>
      <c r="C96" s="379" t="s">
        <v>1051</v>
      </c>
      <c r="D96" s="379">
        <v>7</v>
      </c>
      <c r="E96" s="379">
        <v>133</v>
      </c>
      <c r="F96" s="378">
        <v>9026.0400000000009</v>
      </c>
      <c r="G96" s="377">
        <v>0</v>
      </c>
      <c r="H96" s="377">
        <v>6551.58</v>
      </c>
      <c r="I96" s="377">
        <v>2474.46</v>
      </c>
      <c r="J96" s="376">
        <v>0.27414641591470862</v>
      </c>
    </row>
    <row r="97" spans="1:10" ht="18.75" customHeight="1" x14ac:dyDescent="0.15">
      <c r="A97" s="379" t="s">
        <v>1964</v>
      </c>
      <c r="B97" s="379" t="s">
        <v>1963</v>
      </c>
      <c r="C97" s="379" t="s">
        <v>1070</v>
      </c>
      <c r="D97" s="379">
        <v>12</v>
      </c>
      <c r="E97" s="379">
        <v>60</v>
      </c>
      <c r="F97" s="378">
        <v>4176.4799999999996</v>
      </c>
      <c r="G97" s="377">
        <v>0</v>
      </c>
      <c r="H97" s="377">
        <v>3798.27</v>
      </c>
      <c r="I97" s="377">
        <v>378.21</v>
      </c>
      <c r="J97" s="376">
        <v>9.0557119871279165E-2</v>
      </c>
    </row>
    <row r="98" spans="1:10" ht="18.75" customHeight="1" x14ac:dyDescent="0.15">
      <c r="A98" s="379" t="s">
        <v>1128</v>
      </c>
      <c r="B98" s="379" t="s">
        <v>1962</v>
      </c>
      <c r="C98" s="379" t="s">
        <v>1051</v>
      </c>
      <c r="D98" s="379">
        <v>30</v>
      </c>
      <c r="E98" s="379">
        <v>570</v>
      </c>
      <c r="F98" s="378">
        <v>35684.57</v>
      </c>
      <c r="G98" s="377">
        <v>0</v>
      </c>
      <c r="H98" s="377">
        <v>28684.73</v>
      </c>
      <c r="I98" s="377">
        <v>6999.84</v>
      </c>
      <c r="J98" s="376">
        <v>0.19615882201648252</v>
      </c>
    </row>
    <row r="99" spans="1:10" ht="18.75" customHeight="1" x14ac:dyDescent="0.15">
      <c r="A99" s="379" t="s">
        <v>1126</v>
      </c>
      <c r="B99" s="379" t="s">
        <v>1961</v>
      </c>
      <c r="C99" s="379" t="s">
        <v>1051</v>
      </c>
      <c r="D99" s="379">
        <v>15</v>
      </c>
      <c r="E99" s="379">
        <v>285</v>
      </c>
      <c r="F99" s="378">
        <v>0.15</v>
      </c>
      <c r="G99" s="377">
        <v>0</v>
      </c>
      <c r="H99" s="377">
        <v>9587.5300000000007</v>
      </c>
      <c r="I99" s="377">
        <v>-9587.3799999999992</v>
      </c>
      <c r="J99" s="376">
        <v>-63915.866666666669</v>
      </c>
    </row>
    <row r="100" spans="1:10" ht="18.75" customHeight="1" x14ac:dyDescent="0.15">
      <c r="A100" s="379" t="s">
        <v>1114</v>
      </c>
      <c r="B100" s="379" t="s">
        <v>1960</v>
      </c>
      <c r="C100" s="379" t="s">
        <v>1112</v>
      </c>
      <c r="D100" s="379">
        <v>132</v>
      </c>
      <c r="E100" s="379">
        <v>124.872</v>
      </c>
      <c r="F100" s="378">
        <v>9787.7999999999993</v>
      </c>
      <c r="G100" s="377">
        <v>0</v>
      </c>
      <c r="H100" s="377">
        <v>8760.9500000000007</v>
      </c>
      <c r="I100" s="377">
        <v>1026.8499999999999</v>
      </c>
      <c r="J100" s="376">
        <v>0.10491121600359632</v>
      </c>
    </row>
    <row r="101" spans="1:10" ht="18.75" customHeight="1" x14ac:dyDescent="0.15">
      <c r="A101" s="379" t="s">
        <v>1122</v>
      </c>
      <c r="B101" s="379" t="s">
        <v>1959</v>
      </c>
      <c r="C101" s="379" t="s">
        <v>1120</v>
      </c>
      <c r="D101" s="379">
        <v>1</v>
      </c>
      <c r="E101" s="379">
        <v>6.54</v>
      </c>
      <c r="F101" s="378">
        <v>1117.8699999999999</v>
      </c>
      <c r="G101" s="377">
        <v>0</v>
      </c>
      <c r="H101" s="377">
        <v>644.96</v>
      </c>
      <c r="I101" s="377">
        <v>472.91</v>
      </c>
      <c r="J101" s="376">
        <v>0.42304561353287951</v>
      </c>
    </row>
    <row r="102" spans="1:10" ht="18.75" customHeight="1" x14ac:dyDescent="0.15">
      <c r="A102" s="379" t="s">
        <v>1958</v>
      </c>
      <c r="B102" s="379" t="s">
        <v>1957</v>
      </c>
      <c r="C102" s="379" t="s">
        <v>1809</v>
      </c>
      <c r="D102" s="379">
        <v>1</v>
      </c>
      <c r="E102" s="379">
        <v>6</v>
      </c>
      <c r="F102" s="378">
        <v>540</v>
      </c>
      <c r="G102" s="377">
        <v>0</v>
      </c>
      <c r="H102" s="377">
        <v>559.26</v>
      </c>
      <c r="I102" s="377">
        <v>-19.260000000000002</v>
      </c>
      <c r="J102" s="376">
        <v>-3.5666666666666666E-2</v>
      </c>
    </row>
    <row r="103" spans="1:10" ht="18.75" customHeight="1" x14ac:dyDescent="0.15">
      <c r="A103" s="379" t="s">
        <v>1072</v>
      </c>
      <c r="B103" s="379" t="s">
        <v>1956</v>
      </c>
      <c r="C103" s="379" t="s">
        <v>1070</v>
      </c>
      <c r="D103" s="379">
        <v>16</v>
      </c>
      <c r="E103" s="379">
        <v>80</v>
      </c>
      <c r="F103" s="378">
        <v>5614.08</v>
      </c>
      <c r="G103" s="377">
        <v>0</v>
      </c>
      <c r="H103" s="377">
        <v>5679.32</v>
      </c>
      <c r="I103" s="377">
        <v>-65.239999999999995</v>
      </c>
      <c r="J103" s="376">
        <v>-1.162078203374373E-2</v>
      </c>
    </row>
    <row r="104" spans="1:10" ht="18.75" customHeight="1" x14ac:dyDescent="0.15">
      <c r="A104" s="379" t="s">
        <v>1955</v>
      </c>
      <c r="B104" s="379" t="s">
        <v>1954</v>
      </c>
      <c r="C104" s="379" t="s">
        <v>1923</v>
      </c>
      <c r="D104" s="379">
        <v>64</v>
      </c>
      <c r="E104" s="379">
        <v>242.24</v>
      </c>
      <c r="F104" s="378">
        <v>22508.16</v>
      </c>
      <c r="G104" s="377">
        <v>0</v>
      </c>
      <c r="H104" s="377">
        <v>21820</v>
      </c>
      <c r="I104" s="377">
        <v>688.16</v>
      </c>
      <c r="J104" s="376">
        <v>3.057380079046888E-2</v>
      </c>
    </row>
    <row r="105" spans="1:10" ht="18.75" customHeight="1" x14ac:dyDescent="0.15">
      <c r="A105" s="379" t="s">
        <v>1053</v>
      </c>
      <c r="B105" s="379" t="s">
        <v>1953</v>
      </c>
      <c r="C105" s="379" t="s">
        <v>1051</v>
      </c>
      <c r="D105" s="383">
        <v>36</v>
      </c>
      <c r="E105" s="383">
        <v>684</v>
      </c>
      <c r="F105" s="384">
        <v>36837.800000000003</v>
      </c>
      <c r="G105" s="385">
        <v>0</v>
      </c>
      <c r="H105" s="385">
        <v>35571.96</v>
      </c>
      <c r="I105" s="385">
        <v>1265.8399999999999</v>
      </c>
      <c r="J105" s="386">
        <v>3.4362529792767209E-2</v>
      </c>
    </row>
    <row r="106" spans="1:10" ht="15" customHeight="1" x14ac:dyDescent="0.15">
      <c r="D106" s="375">
        <f>SUM(D9:D105)</f>
        <v>16862</v>
      </c>
      <c r="E106" s="399">
        <f t="shared" ref="E106:I106" si="0">SUM(E9:E105)</f>
        <v>58974.072</v>
      </c>
      <c r="F106" s="387">
        <f t="shared" si="0"/>
        <v>3720129.8900000006</v>
      </c>
      <c r="G106" s="387">
        <f t="shared" si="0"/>
        <v>0</v>
      </c>
      <c r="H106" s="387">
        <f t="shared" si="0"/>
        <v>3182002.580000001</v>
      </c>
      <c r="I106" s="387">
        <f t="shared" si="0"/>
        <v>538127.30999999982</v>
      </c>
    </row>
    <row r="107" spans="1:10" ht="15" customHeight="1" x14ac:dyDescent="0.15"/>
    <row r="108" spans="1:10" ht="18.5" customHeight="1" x14ac:dyDescent="0.15"/>
    <row r="117" spans="1:10" ht="20.25" customHeight="1" x14ac:dyDescent="0.15">
      <c r="A117" s="379" t="s">
        <v>1952</v>
      </c>
      <c r="B117" s="379" t="s">
        <v>1951</v>
      </c>
      <c r="C117" s="379" t="s">
        <v>1048</v>
      </c>
      <c r="D117" s="379">
        <v>12</v>
      </c>
      <c r="E117" s="379">
        <v>0</v>
      </c>
      <c r="F117" s="378">
        <v>2353.6799999999998</v>
      </c>
      <c r="G117" s="377">
        <v>0</v>
      </c>
      <c r="H117" s="377">
        <v>1186.56</v>
      </c>
      <c r="I117" s="377">
        <v>1167.1199999999999</v>
      </c>
      <c r="J117" s="376">
        <v>0.49587029672682775</v>
      </c>
    </row>
    <row r="118" spans="1:10" ht="20.25" customHeight="1" x14ac:dyDescent="0.15">
      <c r="A118" s="379" t="s">
        <v>1375</v>
      </c>
      <c r="B118" s="379" t="s">
        <v>1950</v>
      </c>
      <c r="C118" s="379" t="s">
        <v>1048</v>
      </c>
      <c r="D118" s="379">
        <v>6</v>
      </c>
      <c r="E118" s="379">
        <v>0</v>
      </c>
      <c r="F118" s="378">
        <v>924.78</v>
      </c>
      <c r="G118" s="377">
        <v>0</v>
      </c>
      <c r="H118" s="377">
        <v>711.18</v>
      </c>
      <c r="I118" s="377">
        <v>213.6</v>
      </c>
      <c r="J118" s="376">
        <v>0.23097385324077077</v>
      </c>
    </row>
    <row r="119" spans="1:10" ht="20.25" customHeight="1" x14ac:dyDescent="0.15">
      <c r="A119" s="389" t="s">
        <v>1983</v>
      </c>
      <c r="B119" s="389" t="s">
        <v>1982</v>
      </c>
      <c r="C119" s="389" t="s">
        <v>1197</v>
      </c>
      <c r="D119" s="389">
        <v>3</v>
      </c>
      <c r="E119" s="389">
        <v>0</v>
      </c>
      <c r="F119" s="390">
        <v>2701.99</v>
      </c>
      <c r="G119" s="391">
        <v>0</v>
      </c>
      <c r="H119" s="391">
        <v>1.83</v>
      </c>
      <c r="I119" s="391">
        <v>2700.16</v>
      </c>
      <c r="J119" s="392">
        <v>0.99932272210347861</v>
      </c>
    </row>
    <row r="120" spans="1:10" ht="20.25" customHeight="1" x14ac:dyDescent="0.15">
      <c r="A120" s="389" t="s">
        <v>1981</v>
      </c>
      <c r="B120" s="389" t="s">
        <v>1980</v>
      </c>
      <c r="C120" s="389" t="s">
        <v>1197</v>
      </c>
      <c r="D120" s="389">
        <v>4</v>
      </c>
      <c r="E120" s="389">
        <v>0</v>
      </c>
      <c r="F120" s="390">
        <v>2274.42</v>
      </c>
      <c r="G120" s="391">
        <v>0</v>
      </c>
      <c r="H120" s="391">
        <v>1526.88</v>
      </c>
      <c r="I120" s="391">
        <v>747.54</v>
      </c>
      <c r="J120" s="392">
        <v>0.32867374901909197</v>
      </c>
    </row>
    <row r="121" spans="1:10" ht="20.25" customHeight="1" x14ac:dyDescent="0.15">
      <c r="A121" s="389" t="s">
        <v>1977</v>
      </c>
      <c r="B121" s="389" t="s">
        <v>1976</v>
      </c>
      <c r="C121" s="389" t="s">
        <v>1913</v>
      </c>
      <c r="D121" s="395">
        <v>3</v>
      </c>
      <c r="E121" s="395">
        <v>68.13</v>
      </c>
      <c r="F121" s="396">
        <v>648</v>
      </c>
      <c r="G121" s="397">
        <v>0</v>
      </c>
      <c r="H121" s="397">
        <v>414</v>
      </c>
      <c r="I121" s="397">
        <v>234</v>
      </c>
      <c r="J121" s="398">
        <v>0.3611111111111111</v>
      </c>
    </row>
    <row r="122" spans="1:10" x14ac:dyDescent="0.15">
      <c r="D122" s="375">
        <f>SUM(D117:D121)</f>
        <v>28</v>
      </c>
      <c r="E122" s="375">
        <f t="shared" ref="E122:I122" si="1">SUM(E117:E121)</f>
        <v>68.13</v>
      </c>
      <c r="F122" s="387">
        <f t="shared" si="1"/>
        <v>8902.869999999999</v>
      </c>
      <c r="G122" s="387">
        <f t="shared" si="1"/>
        <v>0</v>
      </c>
      <c r="H122" s="387">
        <f t="shared" si="1"/>
        <v>3840.45</v>
      </c>
      <c r="I122" s="387">
        <f t="shared" si="1"/>
        <v>5062.42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A9249-2F07-4707-ABB6-DFD1B8C41591}">
  <sheetPr codeName="Hoja4"/>
  <dimension ref="A1:E14"/>
  <sheetViews>
    <sheetView workbookViewId="0">
      <selection activeCell="B29" sqref="B29"/>
    </sheetView>
  </sheetViews>
  <sheetFormatPr baseColWidth="10" defaultRowHeight="15" x14ac:dyDescent="0.2"/>
  <cols>
    <col min="2" max="2" width="42.6640625" customWidth="1"/>
    <col min="3" max="3" width="23.33203125" customWidth="1"/>
    <col min="5" max="5" width="11.5" style="2"/>
  </cols>
  <sheetData>
    <row r="1" spans="1:5" x14ac:dyDescent="0.2">
      <c r="A1" t="s">
        <v>2470</v>
      </c>
      <c r="B1" t="s">
        <v>2469</v>
      </c>
      <c r="C1" t="s">
        <v>2468</v>
      </c>
      <c r="D1" t="s">
        <v>254</v>
      </c>
      <c r="E1" s="2" t="s">
        <v>256</v>
      </c>
    </row>
    <row r="2" spans="1:5" x14ac:dyDescent="0.2">
      <c r="A2">
        <v>1094</v>
      </c>
      <c r="B2" t="s">
        <v>2525</v>
      </c>
      <c r="C2" t="s">
        <v>2524</v>
      </c>
      <c r="D2" s="23">
        <v>44964</v>
      </c>
      <c r="E2" s="2">
        <v>188.2</v>
      </c>
    </row>
    <row r="3" spans="1:5" x14ac:dyDescent="0.2">
      <c r="A3">
        <v>1096</v>
      </c>
      <c r="B3" t="s">
        <v>2529</v>
      </c>
      <c r="C3" t="s">
        <v>2528</v>
      </c>
      <c r="D3" s="23">
        <v>44964</v>
      </c>
      <c r="E3" s="2">
        <v>753.38</v>
      </c>
    </row>
    <row r="4" spans="1:5" x14ac:dyDescent="0.2">
      <c r="A4">
        <v>1097</v>
      </c>
      <c r="B4" t="s">
        <v>2525</v>
      </c>
      <c r="C4" t="s">
        <v>2524</v>
      </c>
      <c r="D4" s="23">
        <v>44968</v>
      </c>
      <c r="E4" s="2">
        <v>64.17</v>
      </c>
    </row>
    <row r="5" spans="1:5" x14ac:dyDescent="0.2">
      <c r="A5">
        <v>1100</v>
      </c>
      <c r="B5" t="s">
        <v>2527</v>
      </c>
      <c r="C5" t="s">
        <v>2526</v>
      </c>
      <c r="D5" s="23">
        <v>44971</v>
      </c>
      <c r="E5" s="2">
        <v>10899.11</v>
      </c>
    </row>
    <row r="6" spans="1:5" x14ac:dyDescent="0.2">
      <c r="A6">
        <v>1101</v>
      </c>
      <c r="B6" t="s">
        <v>2525</v>
      </c>
      <c r="C6" t="s">
        <v>2524</v>
      </c>
      <c r="D6" s="23">
        <v>44971</v>
      </c>
      <c r="E6" s="2">
        <v>1673.13</v>
      </c>
    </row>
    <row r="7" spans="1:5" x14ac:dyDescent="0.2">
      <c r="A7">
        <v>1102</v>
      </c>
      <c r="B7" t="s">
        <v>2525</v>
      </c>
      <c r="C7" t="s">
        <v>2524</v>
      </c>
      <c r="D7" s="23">
        <v>44972</v>
      </c>
      <c r="E7" s="2">
        <v>2854.33</v>
      </c>
    </row>
    <row r="8" spans="1:5" x14ac:dyDescent="0.2">
      <c r="A8">
        <v>1103</v>
      </c>
      <c r="B8" t="s">
        <v>2525</v>
      </c>
      <c r="C8" t="s">
        <v>2524</v>
      </c>
      <c r="D8" s="23">
        <v>44972</v>
      </c>
      <c r="E8" s="2">
        <v>78.010000000000005</v>
      </c>
    </row>
    <row r="9" spans="1:5" x14ac:dyDescent="0.2">
      <c r="A9">
        <v>1104</v>
      </c>
      <c r="B9" t="s">
        <v>2525</v>
      </c>
      <c r="C9" t="s">
        <v>2524</v>
      </c>
      <c r="D9" s="23">
        <v>44974</v>
      </c>
      <c r="E9" s="2">
        <v>94.35</v>
      </c>
    </row>
    <row r="10" spans="1:5" x14ac:dyDescent="0.2">
      <c r="A10">
        <v>1105</v>
      </c>
      <c r="B10" t="s">
        <v>2525</v>
      </c>
      <c r="C10" t="s">
        <v>2524</v>
      </c>
      <c r="D10" s="23">
        <v>44974</v>
      </c>
      <c r="E10" s="2">
        <v>1673.13</v>
      </c>
    </row>
    <row r="11" spans="1:5" x14ac:dyDescent="0.2">
      <c r="A11">
        <v>1106</v>
      </c>
      <c r="B11" t="s">
        <v>2525</v>
      </c>
      <c r="C11" t="s">
        <v>2524</v>
      </c>
      <c r="D11" s="23">
        <v>44975</v>
      </c>
      <c r="E11" s="2">
        <v>54.83</v>
      </c>
    </row>
    <row r="12" spans="1:5" x14ac:dyDescent="0.2">
      <c r="A12">
        <v>1107</v>
      </c>
      <c r="B12" t="s">
        <v>2525</v>
      </c>
      <c r="C12" t="s">
        <v>2524</v>
      </c>
      <c r="D12" s="23">
        <v>44975</v>
      </c>
      <c r="E12" s="2">
        <v>143.69</v>
      </c>
    </row>
    <row r="13" spans="1:5" x14ac:dyDescent="0.2">
      <c r="A13">
        <v>1108</v>
      </c>
      <c r="B13" t="s">
        <v>2525</v>
      </c>
      <c r="C13" t="s">
        <v>2524</v>
      </c>
      <c r="D13" s="23">
        <v>44979</v>
      </c>
      <c r="E13" s="2">
        <v>8548</v>
      </c>
    </row>
    <row r="14" spans="1:5" x14ac:dyDescent="0.2">
      <c r="E14" s="11">
        <f>SUM(E2:E13)</f>
        <v>27024.329999999998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FD80E-0F31-4BC2-B140-C1D46F813DD9}">
  <sheetPr codeName="Hoja5"/>
  <dimension ref="A1:E38"/>
  <sheetViews>
    <sheetView workbookViewId="0">
      <selection activeCell="K30" sqref="K30"/>
    </sheetView>
  </sheetViews>
  <sheetFormatPr baseColWidth="10" defaultRowHeight="15" x14ac:dyDescent="0.2"/>
  <cols>
    <col min="2" max="2" width="59.6640625" customWidth="1"/>
    <col min="3" max="3" width="32.5" customWidth="1"/>
    <col min="5" max="5" width="11.5" style="2"/>
  </cols>
  <sheetData>
    <row r="1" spans="1:5" x14ac:dyDescent="0.2">
      <c r="A1" t="s">
        <v>2470</v>
      </c>
      <c r="B1" t="s">
        <v>2469</v>
      </c>
      <c r="C1" t="s">
        <v>2468</v>
      </c>
      <c r="D1" t="s">
        <v>254</v>
      </c>
      <c r="E1" s="2" t="s">
        <v>256</v>
      </c>
    </row>
    <row r="2" spans="1:5" x14ac:dyDescent="0.2">
      <c r="A2">
        <v>2969</v>
      </c>
      <c r="B2" t="s">
        <v>2467</v>
      </c>
      <c r="C2" t="s">
        <v>2436</v>
      </c>
      <c r="D2" s="23">
        <v>44961</v>
      </c>
      <c r="E2" s="2">
        <v>2579.6120000000001</v>
      </c>
    </row>
    <row r="3" spans="1:5" x14ac:dyDescent="0.2">
      <c r="A3">
        <v>2970</v>
      </c>
      <c r="B3" t="s">
        <v>2445</v>
      </c>
      <c r="C3" t="s">
        <v>2444</v>
      </c>
      <c r="D3" s="23">
        <v>44961</v>
      </c>
      <c r="E3" s="2">
        <v>1236</v>
      </c>
    </row>
    <row r="4" spans="1:5" x14ac:dyDescent="0.2">
      <c r="A4">
        <v>2971</v>
      </c>
      <c r="B4" t="s">
        <v>2466</v>
      </c>
      <c r="C4" t="s">
        <v>2444</v>
      </c>
      <c r="D4" s="23">
        <v>44961</v>
      </c>
      <c r="E4" s="2">
        <v>227.25800000000001</v>
      </c>
    </row>
    <row r="5" spans="1:5" x14ac:dyDescent="0.2">
      <c r="A5">
        <v>2972</v>
      </c>
      <c r="B5" t="s">
        <v>2465</v>
      </c>
      <c r="C5" t="s">
        <v>2086</v>
      </c>
      <c r="D5" s="23">
        <v>44961</v>
      </c>
      <c r="E5" s="2">
        <v>210</v>
      </c>
    </row>
    <row r="6" spans="1:5" x14ac:dyDescent="0.2">
      <c r="A6">
        <v>2973</v>
      </c>
      <c r="B6" t="s">
        <v>2464</v>
      </c>
      <c r="C6" t="s">
        <v>2086</v>
      </c>
      <c r="D6" s="23">
        <v>44961</v>
      </c>
      <c r="E6" s="2">
        <v>1650</v>
      </c>
    </row>
    <row r="7" spans="1:5" x14ac:dyDescent="0.2">
      <c r="A7">
        <v>2974</v>
      </c>
      <c r="B7" t="s">
        <v>2463</v>
      </c>
      <c r="C7" t="s">
        <v>2433</v>
      </c>
      <c r="D7" s="23">
        <v>44961</v>
      </c>
      <c r="E7" s="2">
        <v>1325</v>
      </c>
    </row>
    <row r="8" spans="1:5" x14ac:dyDescent="0.2">
      <c r="A8">
        <v>2975</v>
      </c>
      <c r="B8" t="s">
        <v>2443</v>
      </c>
      <c r="C8" t="s">
        <v>2433</v>
      </c>
      <c r="D8" s="23">
        <v>44961</v>
      </c>
      <c r="E8" s="2">
        <v>194.48</v>
      </c>
    </row>
    <row r="9" spans="1:5" x14ac:dyDescent="0.2">
      <c r="A9">
        <v>2976</v>
      </c>
      <c r="B9" t="s">
        <v>2462</v>
      </c>
      <c r="C9" t="s">
        <v>2086</v>
      </c>
      <c r="D9" s="23">
        <v>44964</v>
      </c>
      <c r="E9" s="2">
        <v>1961.982</v>
      </c>
    </row>
    <row r="10" spans="1:5" x14ac:dyDescent="0.2">
      <c r="A10">
        <v>2977</v>
      </c>
      <c r="B10" t="s">
        <v>2462</v>
      </c>
      <c r="C10" t="s">
        <v>2086</v>
      </c>
      <c r="D10" s="23">
        <v>44964</v>
      </c>
      <c r="E10" s="2">
        <v>2469.5680000000002</v>
      </c>
    </row>
    <row r="11" spans="1:5" x14ac:dyDescent="0.2">
      <c r="A11">
        <v>2978</v>
      </c>
      <c r="B11" t="s">
        <v>2462</v>
      </c>
      <c r="C11" t="s">
        <v>2086</v>
      </c>
      <c r="D11" s="23">
        <v>44964</v>
      </c>
      <c r="E11" s="2">
        <v>1338.896</v>
      </c>
    </row>
    <row r="12" spans="1:5" x14ac:dyDescent="0.2">
      <c r="A12">
        <v>2979</v>
      </c>
      <c r="B12" t="s">
        <v>2461</v>
      </c>
      <c r="C12" t="s">
        <v>2086</v>
      </c>
      <c r="D12" s="23">
        <v>44964</v>
      </c>
      <c r="E12" s="2">
        <v>3956.5859999999998</v>
      </c>
    </row>
    <row r="13" spans="1:5" x14ac:dyDescent="0.2">
      <c r="A13">
        <v>2980</v>
      </c>
      <c r="B13" t="s">
        <v>2460</v>
      </c>
      <c r="C13" t="s">
        <v>2086</v>
      </c>
      <c r="D13" s="23">
        <v>44964</v>
      </c>
      <c r="E13" s="2">
        <v>271.28399999999999</v>
      </c>
    </row>
    <row r="14" spans="1:5" x14ac:dyDescent="0.2">
      <c r="A14">
        <v>2981</v>
      </c>
      <c r="B14" t="s">
        <v>2459</v>
      </c>
      <c r="C14" t="s">
        <v>2433</v>
      </c>
      <c r="D14" s="23">
        <v>44965</v>
      </c>
      <c r="E14" s="2">
        <v>830.21</v>
      </c>
    </row>
    <row r="15" spans="1:5" x14ac:dyDescent="0.2">
      <c r="A15">
        <v>2983</v>
      </c>
      <c r="B15" t="s">
        <v>2458</v>
      </c>
      <c r="C15" t="s">
        <v>2086</v>
      </c>
      <c r="D15" s="23">
        <v>44965</v>
      </c>
      <c r="E15" s="2">
        <v>340</v>
      </c>
    </row>
    <row r="16" spans="1:5" x14ac:dyDescent="0.2">
      <c r="A16">
        <v>2984</v>
      </c>
      <c r="B16" t="s">
        <v>2440</v>
      </c>
      <c r="C16" t="s">
        <v>2086</v>
      </c>
      <c r="D16" s="23">
        <v>44965</v>
      </c>
      <c r="E16" s="2">
        <v>8549.8179999999993</v>
      </c>
    </row>
    <row r="17" spans="1:5" x14ac:dyDescent="0.2">
      <c r="A17">
        <v>2985</v>
      </c>
      <c r="B17" t="s">
        <v>2457</v>
      </c>
      <c r="C17" t="s">
        <v>2087</v>
      </c>
      <c r="D17" s="23">
        <v>44966</v>
      </c>
      <c r="E17" s="2">
        <v>426.4051</v>
      </c>
    </row>
    <row r="18" spans="1:5" x14ac:dyDescent="0.2">
      <c r="A18">
        <v>2986</v>
      </c>
      <c r="B18" t="s">
        <v>2456</v>
      </c>
      <c r="C18" t="s">
        <v>2436</v>
      </c>
      <c r="D18" s="23">
        <v>44972</v>
      </c>
      <c r="E18" s="2">
        <v>4200</v>
      </c>
    </row>
    <row r="19" spans="1:5" x14ac:dyDescent="0.2">
      <c r="A19">
        <v>2987</v>
      </c>
      <c r="B19" t="s">
        <v>2440</v>
      </c>
      <c r="C19" t="s">
        <v>2086</v>
      </c>
      <c r="D19" s="23">
        <v>44972</v>
      </c>
      <c r="E19" s="2">
        <v>1100</v>
      </c>
    </row>
    <row r="20" spans="1:5" x14ac:dyDescent="0.2">
      <c r="A20">
        <v>2988</v>
      </c>
      <c r="B20" t="s">
        <v>2455</v>
      </c>
      <c r="C20" t="s">
        <v>2444</v>
      </c>
      <c r="D20" s="23">
        <v>44977</v>
      </c>
      <c r="E20" s="2">
        <v>210</v>
      </c>
    </row>
    <row r="21" spans="1:5" x14ac:dyDescent="0.2">
      <c r="A21">
        <v>2990</v>
      </c>
      <c r="B21" t="s">
        <v>2454</v>
      </c>
      <c r="C21" t="s">
        <v>2436</v>
      </c>
      <c r="D21" s="23">
        <v>44979</v>
      </c>
      <c r="E21" s="2">
        <v>4200</v>
      </c>
    </row>
    <row r="22" spans="1:5" x14ac:dyDescent="0.2">
      <c r="A22">
        <v>2991</v>
      </c>
      <c r="B22" t="s">
        <v>2453</v>
      </c>
      <c r="C22" t="s">
        <v>2452</v>
      </c>
      <c r="D22" s="23">
        <v>44979</v>
      </c>
      <c r="E22" s="2">
        <v>210</v>
      </c>
    </row>
    <row r="23" spans="1:5" x14ac:dyDescent="0.2">
      <c r="A23">
        <v>2992</v>
      </c>
      <c r="B23" t="s">
        <v>2451</v>
      </c>
      <c r="C23" t="s">
        <v>2433</v>
      </c>
      <c r="D23" s="23">
        <v>44979</v>
      </c>
      <c r="E23" s="2">
        <v>420</v>
      </c>
    </row>
    <row r="24" spans="1:5" x14ac:dyDescent="0.2">
      <c r="A24">
        <v>2993</v>
      </c>
      <c r="B24" t="s">
        <v>2450</v>
      </c>
      <c r="C24" t="s">
        <v>2087</v>
      </c>
      <c r="D24" s="23">
        <v>44979</v>
      </c>
      <c r="E24" s="2">
        <v>210</v>
      </c>
    </row>
    <row r="25" spans="1:5" x14ac:dyDescent="0.2">
      <c r="A25">
        <v>2994</v>
      </c>
      <c r="B25" t="s">
        <v>2449</v>
      </c>
      <c r="C25" t="s">
        <v>2087</v>
      </c>
      <c r="D25" s="23">
        <v>44979</v>
      </c>
      <c r="E25" s="2">
        <v>210</v>
      </c>
    </row>
    <row r="26" spans="1:5" x14ac:dyDescent="0.2">
      <c r="A26">
        <v>2995</v>
      </c>
      <c r="B26" t="s">
        <v>2448</v>
      </c>
      <c r="C26" t="s">
        <v>2086</v>
      </c>
      <c r="D26" s="23">
        <v>44981</v>
      </c>
      <c r="E26" s="2">
        <v>592.03440000000001</v>
      </c>
    </row>
    <row r="27" spans="1:5" x14ac:dyDescent="0.2">
      <c r="A27">
        <v>2996</v>
      </c>
      <c r="B27" t="s">
        <v>2448</v>
      </c>
      <c r="C27" t="s">
        <v>2086</v>
      </c>
      <c r="D27" s="23">
        <v>44981</v>
      </c>
      <c r="E27" s="2">
        <v>339.84480000000002</v>
      </c>
    </row>
    <row r="28" spans="1:5" x14ac:dyDescent="0.2">
      <c r="A28">
        <v>2997</v>
      </c>
      <c r="B28" t="s">
        <v>2442</v>
      </c>
      <c r="C28" t="s">
        <v>2441</v>
      </c>
      <c r="D28" s="23">
        <v>44985</v>
      </c>
      <c r="E28" s="2">
        <v>770</v>
      </c>
    </row>
    <row r="29" spans="1:5" x14ac:dyDescent="0.2">
      <c r="A29">
        <v>2998</v>
      </c>
      <c r="B29" t="s">
        <v>2447</v>
      </c>
      <c r="C29" t="s">
        <v>2446</v>
      </c>
      <c r="D29" s="23">
        <v>44985</v>
      </c>
      <c r="E29" s="2">
        <v>1907.02</v>
      </c>
    </row>
    <row r="30" spans="1:5" x14ac:dyDescent="0.2">
      <c r="A30">
        <v>2999</v>
      </c>
      <c r="B30" t="s">
        <v>2445</v>
      </c>
      <c r="C30" t="s">
        <v>2444</v>
      </c>
      <c r="D30" s="23">
        <v>44985</v>
      </c>
      <c r="E30" s="2">
        <v>340</v>
      </c>
    </row>
    <row r="31" spans="1:5" x14ac:dyDescent="0.2">
      <c r="A31">
        <v>3000</v>
      </c>
      <c r="B31" t="s">
        <v>2443</v>
      </c>
      <c r="C31" t="s">
        <v>2433</v>
      </c>
      <c r="D31" s="23">
        <v>44985</v>
      </c>
      <c r="E31" s="2">
        <v>491.38</v>
      </c>
    </row>
    <row r="32" spans="1:5" x14ac:dyDescent="0.2">
      <c r="A32">
        <v>3001</v>
      </c>
      <c r="B32" t="s">
        <v>2442</v>
      </c>
      <c r="C32" t="s">
        <v>2441</v>
      </c>
      <c r="D32" s="23">
        <v>44985</v>
      </c>
      <c r="E32" s="2">
        <v>3300</v>
      </c>
    </row>
    <row r="33" spans="1:5" x14ac:dyDescent="0.2">
      <c r="A33">
        <v>3002</v>
      </c>
      <c r="B33" t="s">
        <v>2440</v>
      </c>
      <c r="C33" t="s">
        <v>2086</v>
      </c>
      <c r="D33" s="23">
        <v>44985</v>
      </c>
      <c r="E33" s="2">
        <v>224.91</v>
      </c>
    </row>
    <row r="34" spans="1:5" x14ac:dyDescent="0.2">
      <c r="A34">
        <v>3003</v>
      </c>
      <c r="B34" t="s">
        <v>2439</v>
      </c>
      <c r="C34" t="s">
        <v>2438</v>
      </c>
      <c r="D34" s="23">
        <v>44985</v>
      </c>
      <c r="E34" s="2">
        <v>14.232699999999999</v>
      </c>
    </row>
    <row r="35" spans="1:5" x14ac:dyDescent="0.2">
      <c r="A35">
        <v>3004</v>
      </c>
      <c r="B35" t="s">
        <v>2437</v>
      </c>
      <c r="C35" t="s">
        <v>2436</v>
      </c>
      <c r="D35" s="23">
        <v>44985</v>
      </c>
      <c r="E35" s="2">
        <v>31.215499999999999</v>
      </c>
    </row>
    <row r="36" spans="1:5" x14ac:dyDescent="0.2">
      <c r="A36">
        <v>3005</v>
      </c>
      <c r="B36" t="s">
        <v>2435</v>
      </c>
      <c r="C36" t="s">
        <v>2433</v>
      </c>
      <c r="D36" s="23">
        <v>44985</v>
      </c>
      <c r="E36" s="2">
        <v>936.41</v>
      </c>
    </row>
    <row r="37" spans="1:5" x14ac:dyDescent="0.2">
      <c r="A37">
        <v>3006</v>
      </c>
      <c r="B37" t="s">
        <v>2434</v>
      </c>
      <c r="C37" t="s">
        <v>2433</v>
      </c>
      <c r="D37" s="23">
        <v>44985</v>
      </c>
      <c r="E37" s="2">
        <v>946.41</v>
      </c>
    </row>
    <row r="38" spans="1:5" x14ac:dyDescent="0.2">
      <c r="E38" s="467">
        <f>SUM(E2:E37)</f>
        <v>48220.556499999992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C268-662A-46F6-861A-6D8EBF8BAA30}">
  <sheetPr codeName="Hoja6"/>
  <dimension ref="A1:J291"/>
  <sheetViews>
    <sheetView showGridLines="0" workbookViewId="0">
      <pane ySplit="6" topLeftCell="A281" activePane="bottomLeft" state="frozen"/>
      <selection pane="bottomLeft" activeCell="F291" sqref="F291"/>
    </sheetView>
  </sheetViews>
  <sheetFormatPr baseColWidth="10" defaultColWidth="12.33203125" defaultRowHeight="14" x14ac:dyDescent="0.2"/>
  <cols>
    <col min="1" max="1" width="12.33203125" style="446"/>
    <col min="2" max="2" width="40.33203125" style="446" customWidth="1"/>
    <col min="3" max="3" width="20.5" style="446" customWidth="1"/>
    <col min="4" max="16384" width="12.33203125" style="446"/>
  </cols>
  <sheetData>
    <row r="1" spans="1:10" ht="21" customHeight="1" x14ac:dyDescent="0.2">
      <c r="A1" s="450" t="s">
        <v>240</v>
      </c>
    </row>
    <row r="2" spans="1:10" ht="1" customHeight="1" x14ac:dyDescent="0.2"/>
    <row r="3" spans="1:10" ht="23" customHeight="1" x14ac:dyDescent="0.2">
      <c r="A3" s="450" t="s">
        <v>1949</v>
      </c>
    </row>
    <row r="4" spans="1:10" ht="17" customHeight="1" x14ac:dyDescent="0.2">
      <c r="A4" s="450" t="s">
        <v>1948</v>
      </c>
    </row>
    <row r="5" spans="1:10" ht="25.75" customHeight="1" x14ac:dyDescent="0.2">
      <c r="A5" s="453" t="s">
        <v>2432</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1663</v>
      </c>
      <c r="B9" s="450" t="s">
        <v>1662</v>
      </c>
      <c r="C9" s="450" t="s">
        <v>1048</v>
      </c>
      <c r="D9" s="450">
        <v>3</v>
      </c>
      <c r="E9" s="450">
        <v>0</v>
      </c>
      <c r="F9" s="449">
        <v>1881.93</v>
      </c>
      <c r="G9" s="448">
        <v>0</v>
      </c>
      <c r="H9" s="448">
        <v>1557.45</v>
      </c>
      <c r="I9" s="448">
        <v>324.48</v>
      </c>
      <c r="J9" s="447">
        <v>0.17241874033571919</v>
      </c>
    </row>
    <row r="10" spans="1:10" ht="24.75" customHeight="1" x14ac:dyDescent="0.2">
      <c r="A10" s="450" t="s">
        <v>2378</v>
      </c>
      <c r="B10" s="450" t="s">
        <v>2377</v>
      </c>
      <c r="C10" s="450" t="s">
        <v>1048</v>
      </c>
      <c r="D10" s="450">
        <v>4</v>
      </c>
      <c r="E10" s="450">
        <v>0</v>
      </c>
      <c r="F10" s="449">
        <v>1443.98</v>
      </c>
      <c r="G10" s="448">
        <v>0</v>
      </c>
      <c r="H10" s="448">
        <v>1084.48</v>
      </c>
      <c r="I10" s="448">
        <v>359.5</v>
      </c>
      <c r="J10" s="447">
        <v>0.24896466710065238</v>
      </c>
    </row>
    <row r="11" spans="1:10" ht="24.75" customHeight="1" x14ac:dyDescent="0.2">
      <c r="A11" s="450" t="s">
        <v>2376</v>
      </c>
      <c r="B11" s="450" t="s">
        <v>2375</v>
      </c>
      <c r="C11" s="450" t="s">
        <v>1048</v>
      </c>
      <c r="D11" s="450">
        <v>3</v>
      </c>
      <c r="E11" s="450">
        <v>0</v>
      </c>
      <c r="F11" s="449">
        <v>1917.71</v>
      </c>
      <c r="G11" s="448">
        <v>0</v>
      </c>
      <c r="H11" s="448">
        <v>1657.02</v>
      </c>
      <c r="I11" s="448">
        <v>260.69</v>
      </c>
      <c r="J11" s="447">
        <v>0.13593817626231286</v>
      </c>
    </row>
    <row r="12" spans="1:10" ht="24.75" customHeight="1" x14ac:dyDescent="0.2">
      <c r="A12" s="450" t="s">
        <v>2374</v>
      </c>
      <c r="B12" s="450" t="s">
        <v>2373</v>
      </c>
      <c r="C12" s="450" t="s">
        <v>1048</v>
      </c>
      <c r="D12" s="450">
        <v>1</v>
      </c>
      <c r="E12" s="450">
        <v>0</v>
      </c>
      <c r="F12" s="449">
        <v>696.15</v>
      </c>
      <c r="G12" s="448">
        <v>0</v>
      </c>
      <c r="H12" s="448">
        <v>477.36</v>
      </c>
      <c r="I12" s="448">
        <v>218.79</v>
      </c>
      <c r="J12" s="447">
        <v>0.31428571428571428</v>
      </c>
    </row>
    <row r="13" spans="1:10" ht="24.75" customHeight="1" x14ac:dyDescent="0.2">
      <c r="A13" s="450" t="s">
        <v>2372</v>
      </c>
      <c r="B13" s="450" t="s">
        <v>2371</v>
      </c>
      <c r="C13" s="450" t="s">
        <v>1048</v>
      </c>
      <c r="D13" s="450">
        <v>5</v>
      </c>
      <c r="E13" s="450">
        <v>0</v>
      </c>
      <c r="F13" s="449">
        <v>807.63</v>
      </c>
      <c r="G13" s="448">
        <v>0</v>
      </c>
      <c r="H13" s="448">
        <v>671.4</v>
      </c>
      <c r="I13" s="448">
        <v>136.22999999999999</v>
      </c>
      <c r="J13" s="447">
        <v>0.16867872664462688</v>
      </c>
    </row>
    <row r="14" spans="1:10" ht="24.75" customHeight="1" x14ac:dyDescent="0.2">
      <c r="A14" s="450" t="s">
        <v>2370</v>
      </c>
      <c r="B14" s="450" t="s">
        <v>2369</v>
      </c>
      <c r="C14" s="450" t="s">
        <v>1048</v>
      </c>
      <c r="D14" s="450">
        <v>1</v>
      </c>
      <c r="E14" s="450">
        <v>0</v>
      </c>
      <c r="F14" s="449">
        <v>521.01</v>
      </c>
      <c r="G14" s="448">
        <v>0</v>
      </c>
      <c r="H14" s="448">
        <v>357.26</v>
      </c>
      <c r="I14" s="448">
        <v>163.75</v>
      </c>
      <c r="J14" s="447">
        <v>0.31429339168154163</v>
      </c>
    </row>
    <row r="15" spans="1:10" ht="24.75" customHeight="1" x14ac:dyDescent="0.2">
      <c r="A15" s="450" t="s">
        <v>2368</v>
      </c>
      <c r="B15" s="450" t="s">
        <v>2367</v>
      </c>
      <c r="C15" s="450" t="s">
        <v>1048</v>
      </c>
      <c r="D15" s="450">
        <v>1</v>
      </c>
      <c r="E15" s="450">
        <v>0</v>
      </c>
      <c r="F15" s="449">
        <v>479.24</v>
      </c>
      <c r="G15" s="448">
        <v>0</v>
      </c>
      <c r="H15" s="448">
        <v>237.77</v>
      </c>
      <c r="I15" s="448">
        <v>241.47</v>
      </c>
      <c r="J15" s="447">
        <v>0.50386027877472661</v>
      </c>
    </row>
    <row r="16" spans="1:10" ht="24.75" customHeight="1" x14ac:dyDescent="0.2">
      <c r="A16" s="450" t="s">
        <v>2366</v>
      </c>
      <c r="B16" s="450" t="s">
        <v>2365</v>
      </c>
      <c r="C16" s="450" t="s">
        <v>1048</v>
      </c>
      <c r="D16" s="450">
        <v>1</v>
      </c>
      <c r="E16" s="450">
        <v>0</v>
      </c>
      <c r="F16" s="449">
        <v>756.2</v>
      </c>
      <c r="G16" s="448">
        <v>0</v>
      </c>
      <c r="H16" s="448">
        <v>376.86</v>
      </c>
      <c r="I16" s="448">
        <v>379.34</v>
      </c>
      <c r="J16" s="447">
        <v>0.50163977783655123</v>
      </c>
    </row>
    <row r="17" spans="1:10" ht="24.75" customHeight="1" x14ac:dyDescent="0.2">
      <c r="A17" s="450" t="s">
        <v>1657</v>
      </c>
      <c r="B17" s="450" t="s">
        <v>1656</v>
      </c>
      <c r="C17" s="450" t="s">
        <v>1048</v>
      </c>
      <c r="D17" s="450">
        <v>1</v>
      </c>
      <c r="E17" s="450">
        <v>0</v>
      </c>
      <c r="F17" s="449">
        <v>602.95000000000005</v>
      </c>
      <c r="G17" s="448">
        <v>0</v>
      </c>
      <c r="H17" s="448">
        <v>453.74</v>
      </c>
      <c r="I17" s="448">
        <v>149.21</v>
      </c>
      <c r="J17" s="447">
        <v>0.2474666224396716</v>
      </c>
    </row>
    <row r="18" spans="1:10" ht="24.75" customHeight="1" x14ac:dyDescent="0.2">
      <c r="A18" s="450" t="s">
        <v>2364</v>
      </c>
      <c r="B18" s="450" t="s">
        <v>2363</v>
      </c>
      <c r="C18" s="450" t="s">
        <v>1048</v>
      </c>
      <c r="D18" s="450">
        <v>1</v>
      </c>
      <c r="E18" s="450">
        <v>0</v>
      </c>
      <c r="F18" s="449">
        <v>646.5</v>
      </c>
      <c r="G18" s="448">
        <v>0</v>
      </c>
      <c r="H18" s="448">
        <v>492.58</v>
      </c>
      <c r="I18" s="448">
        <v>153.91999999999999</v>
      </c>
      <c r="J18" s="447">
        <v>0.23808197989172467</v>
      </c>
    </row>
    <row r="19" spans="1:10" ht="24.75" customHeight="1" x14ac:dyDescent="0.2">
      <c r="A19" s="450" t="s">
        <v>2362</v>
      </c>
      <c r="B19" s="450" t="s">
        <v>2361</v>
      </c>
      <c r="C19" s="450" t="s">
        <v>1048</v>
      </c>
      <c r="D19" s="450">
        <v>2</v>
      </c>
      <c r="E19" s="450">
        <v>0</v>
      </c>
      <c r="F19" s="449">
        <v>1726.88</v>
      </c>
      <c r="G19" s="448">
        <v>0</v>
      </c>
      <c r="H19" s="448">
        <v>1336.94</v>
      </c>
      <c r="I19" s="448">
        <v>389.94</v>
      </c>
      <c r="J19" s="447">
        <v>0.22580607801352728</v>
      </c>
    </row>
    <row r="20" spans="1:10" ht="24.75" customHeight="1" x14ac:dyDescent="0.2">
      <c r="A20" s="450" t="s">
        <v>2360</v>
      </c>
      <c r="B20" s="450" t="s">
        <v>2359</v>
      </c>
      <c r="C20" s="450" t="s">
        <v>1048</v>
      </c>
      <c r="D20" s="450">
        <v>1</v>
      </c>
      <c r="E20" s="450">
        <v>0</v>
      </c>
      <c r="F20" s="449">
        <v>732.91</v>
      </c>
      <c r="G20" s="448">
        <v>0</v>
      </c>
      <c r="H20" s="448">
        <v>558.41</v>
      </c>
      <c r="I20" s="448">
        <v>174.5</v>
      </c>
      <c r="J20" s="447">
        <v>0.23809198946664664</v>
      </c>
    </row>
    <row r="21" spans="1:10" ht="24.75" customHeight="1" x14ac:dyDescent="0.2">
      <c r="A21" s="450" t="s">
        <v>2358</v>
      </c>
      <c r="B21" s="450" t="s">
        <v>2357</v>
      </c>
      <c r="C21" s="450" t="s">
        <v>1048</v>
      </c>
      <c r="D21" s="450">
        <v>3</v>
      </c>
      <c r="E21" s="450">
        <v>0</v>
      </c>
      <c r="F21" s="449">
        <v>3329.22</v>
      </c>
      <c r="G21" s="448">
        <v>0</v>
      </c>
      <c r="H21" s="448">
        <v>1724.04</v>
      </c>
      <c r="I21" s="448">
        <v>1605.18</v>
      </c>
      <c r="J21" s="447">
        <v>0.48214897183123973</v>
      </c>
    </row>
    <row r="22" spans="1:10" ht="24.75" customHeight="1" x14ac:dyDescent="0.2">
      <c r="A22" s="450" t="s">
        <v>1655</v>
      </c>
      <c r="B22" s="450" t="s">
        <v>1654</v>
      </c>
      <c r="C22" s="450" t="s">
        <v>1048</v>
      </c>
      <c r="D22" s="450">
        <v>4</v>
      </c>
      <c r="E22" s="450">
        <v>0</v>
      </c>
      <c r="F22" s="449">
        <v>2989.16</v>
      </c>
      <c r="G22" s="448">
        <v>0</v>
      </c>
      <c r="H22" s="448">
        <v>2308.92</v>
      </c>
      <c r="I22" s="448">
        <v>680.24</v>
      </c>
      <c r="J22" s="447">
        <v>0.22756894913621217</v>
      </c>
    </row>
    <row r="23" spans="1:10" ht="24.75" customHeight="1" x14ac:dyDescent="0.2">
      <c r="A23" s="450" t="s">
        <v>2356</v>
      </c>
      <c r="B23" s="450" t="s">
        <v>2355</v>
      </c>
      <c r="C23" s="450" t="s">
        <v>1048</v>
      </c>
      <c r="D23" s="450">
        <v>1</v>
      </c>
      <c r="E23" s="450">
        <v>0</v>
      </c>
      <c r="F23" s="449">
        <v>655.25</v>
      </c>
      <c r="G23" s="448">
        <v>0</v>
      </c>
      <c r="H23" s="448">
        <v>391.01</v>
      </c>
      <c r="I23" s="448">
        <v>264.24</v>
      </c>
      <c r="J23" s="447">
        <v>0.40326592903471958</v>
      </c>
    </row>
    <row r="24" spans="1:10" ht="24.75" customHeight="1" x14ac:dyDescent="0.2">
      <c r="A24" s="450" t="s">
        <v>2354</v>
      </c>
      <c r="B24" s="450" t="s">
        <v>2353</v>
      </c>
      <c r="C24" s="450" t="s">
        <v>1048</v>
      </c>
      <c r="D24" s="450">
        <v>1</v>
      </c>
      <c r="E24" s="450">
        <v>0</v>
      </c>
      <c r="F24" s="449">
        <v>886.46</v>
      </c>
      <c r="G24" s="448">
        <v>0</v>
      </c>
      <c r="H24" s="448">
        <v>703.54</v>
      </c>
      <c r="I24" s="448">
        <v>182.92</v>
      </c>
      <c r="J24" s="447">
        <v>0.20634884822778241</v>
      </c>
    </row>
    <row r="25" spans="1:10" ht="24.75" customHeight="1" x14ac:dyDescent="0.2">
      <c r="A25" s="450" t="s">
        <v>2352</v>
      </c>
      <c r="B25" s="450" t="s">
        <v>2351</v>
      </c>
      <c r="C25" s="450" t="s">
        <v>1048</v>
      </c>
      <c r="D25" s="450">
        <v>3</v>
      </c>
      <c r="E25" s="450">
        <v>0</v>
      </c>
      <c r="F25" s="449">
        <v>1924.59</v>
      </c>
      <c r="G25" s="448">
        <v>0</v>
      </c>
      <c r="H25" s="448">
        <v>1605.9</v>
      </c>
      <c r="I25" s="448">
        <v>318.69</v>
      </c>
      <c r="J25" s="447">
        <v>0.16558851495643229</v>
      </c>
    </row>
    <row r="26" spans="1:10" ht="24.75" customHeight="1" x14ac:dyDescent="0.2">
      <c r="A26" s="450" t="s">
        <v>1649</v>
      </c>
      <c r="B26" s="450" t="s">
        <v>1648</v>
      </c>
      <c r="C26" s="450" t="s">
        <v>1048</v>
      </c>
      <c r="D26" s="450">
        <v>4</v>
      </c>
      <c r="E26" s="450">
        <v>0</v>
      </c>
      <c r="F26" s="449">
        <v>4292.7299999999996</v>
      </c>
      <c r="G26" s="448">
        <v>0</v>
      </c>
      <c r="H26" s="448">
        <v>3638.88</v>
      </c>
      <c r="I26" s="448">
        <v>653.85</v>
      </c>
      <c r="J26" s="447">
        <v>0.15231565926578192</v>
      </c>
    </row>
    <row r="27" spans="1:10" ht="24.75" customHeight="1" x14ac:dyDescent="0.2">
      <c r="A27" s="450" t="s">
        <v>2350</v>
      </c>
      <c r="B27" s="450" t="s">
        <v>2349</v>
      </c>
      <c r="C27" s="450" t="s">
        <v>1048</v>
      </c>
      <c r="D27" s="450">
        <v>2</v>
      </c>
      <c r="E27" s="450">
        <v>0</v>
      </c>
      <c r="F27" s="449">
        <v>1734.46</v>
      </c>
      <c r="G27" s="448">
        <v>0</v>
      </c>
      <c r="H27" s="448">
        <v>1527.6</v>
      </c>
      <c r="I27" s="448">
        <v>206.86</v>
      </c>
      <c r="J27" s="447">
        <v>0.11926478558167961</v>
      </c>
    </row>
    <row r="28" spans="1:10" ht="24.75" customHeight="1" x14ac:dyDescent="0.2">
      <c r="A28" s="450" t="s">
        <v>2348</v>
      </c>
      <c r="B28" s="450" t="s">
        <v>2347</v>
      </c>
      <c r="C28" s="450" t="s">
        <v>1048</v>
      </c>
      <c r="D28" s="450">
        <v>2</v>
      </c>
      <c r="E28" s="450">
        <v>0</v>
      </c>
      <c r="F28" s="449">
        <v>1909.64</v>
      </c>
      <c r="G28" s="448">
        <v>0</v>
      </c>
      <c r="H28" s="448">
        <v>1175.82</v>
      </c>
      <c r="I28" s="448">
        <v>733.82</v>
      </c>
      <c r="J28" s="447">
        <v>0.38427138099327623</v>
      </c>
    </row>
    <row r="29" spans="1:10" ht="24.75" customHeight="1" x14ac:dyDescent="0.2">
      <c r="A29" s="450" t="s">
        <v>1645</v>
      </c>
      <c r="B29" s="450" t="s">
        <v>1644</v>
      </c>
      <c r="C29" s="450" t="s">
        <v>1048</v>
      </c>
      <c r="D29" s="450">
        <v>2</v>
      </c>
      <c r="E29" s="450">
        <v>0</v>
      </c>
      <c r="F29" s="449">
        <v>1612.06</v>
      </c>
      <c r="G29" s="448">
        <v>0</v>
      </c>
      <c r="H29" s="448">
        <v>1271.96</v>
      </c>
      <c r="I29" s="448">
        <v>340.1</v>
      </c>
      <c r="J29" s="447">
        <v>0.21097229631651426</v>
      </c>
    </row>
    <row r="30" spans="1:10" ht="24.75" customHeight="1" x14ac:dyDescent="0.2">
      <c r="A30" s="450" t="s">
        <v>2346</v>
      </c>
      <c r="B30" s="450" t="s">
        <v>2345</v>
      </c>
      <c r="C30" s="450" t="s">
        <v>1048</v>
      </c>
      <c r="D30" s="450">
        <v>7</v>
      </c>
      <c r="E30" s="450">
        <v>0</v>
      </c>
      <c r="F30" s="449">
        <v>2701.9</v>
      </c>
      <c r="G30" s="448">
        <v>0</v>
      </c>
      <c r="H30" s="448">
        <v>2115.04</v>
      </c>
      <c r="I30" s="448">
        <v>586.86</v>
      </c>
      <c r="J30" s="447">
        <v>0.21720270920463378</v>
      </c>
    </row>
    <row r="31" spans="1:10" ht="24.75" customHeight="1" x14ac:dyDescent="0.2">
      <c r="A31" s="450" t="s">
        <v>1639</v>
      </c>
      <c r="B31" s="450" t="s">
        <v>1638</v>
      </c>
      <c r="C31" s="450" t="s">
        <v>1048</v>
      </c>
      <c r="D31" s="450">
        <v>2</v>
      </c>
      <c r="E31" s="450">
        <v>0</v>
      </c>
      <c r="F31" s="449">
        <v>1520.7</v>
      </c>
      <c r="G31" s="448">
        <v>0</v>
      </c>
      <c r="H31" s="448">
        <v>1258.52</v>
      </c>
      <c r="I31" s="448">
        <v>262.18</v>
      </c>
      <c r="J31" s="447">
        <v>0.17240744394029064</v>
      </c>
    </row>
    <row r="32" spans="1:10" ht="24.75" customHeight="1" x14ac:dyDescent="0.2">
      <c r="A32" s="450" t="s">
        <v>2344</v>
      </c>
      <c r="B32" s="450" t="s">
        <v>2343</v>
      </c>
      <c r="C32" s="450" t="s">
        <v>1048</v>
      </c>
      <c r="D32" s="450">
        <v>1</v>
      </c>
      <c r="E32" s="450">
        <v>0</v>
      </c>
      <c r="F32" s="449">
        <v>1201.8900000000001</v>
      </c>
      <c r="G32" s="448">
        <v>0</v>
      </c>
      <c r="H32" s="448">
        <v>1038.43</v>
      </c>
      <c r="I32" s="448">
        <v>163.46</v>
      </c>
      <c r="J32" s="447">
        <v>0.13600246278777592</v>
      </c>
    </row>
    <row r="33" spans="1:10" ht="24.75" customHeight="1" x14ac:dyDescent="0.2">
      <c r="A33" s="450" t="s">
        <v>1637</v>
      </c>
      <c r="B33" s="450" t="s">
        <v>1636</v>
      </c>
      <c r="C33" s="450" t="s">
        <v>1048</v>
      </c>
      <c r="D33" s="450">
        <v>1</v>
      </c>
      <c r="E33" s="450">
        <v>0</v>
      </c>
      <c r="F33" s="449">
        <v>308.47000000000003</v>
      </c>
      <c r="G33" s="448">
        <v>0</v>
      </c>
      <c r="H33" s="448">
        <v>238.81</v>
      </c>
      <c r="I33" s="448">
        <v>69.66</v>
      </c>
      <c r="J33" s="447">
        <v>0.22582422926054396</v>
      </c>
    </row>
    <row r="34" spans="1:10" ht="24.75" customHeight="1" x14ac:dyDescent="0.2">
      <c r="A34" s="450" t="s">
        <v>2342</v>
      </c>
      <c r="B34" s="450" t="s">
        <v>2341</v>
      </c>
      <c r="C34" s="450" t="s">
        <v>1048</v>
      </c>
      <c r="D34" s="450">
        <v>4</v>
      </c>
      <c r="E34" s="450">
        <v>0</v>
      </c>
      <c r="F34" s="449">
        <v>2749.3</v>
      </c>
      <c r="G34" s="448">
        <v>0</v>
      </c>
      <c r="H34" s="448">
        <v>2181.2800000000002</v>
      </c>
      <c r="I34" s="448">
        <v>568.02</v>
      </c>
      <c r="J34" s="447">
        <v>0.20660531771723711</v>
      </c>
    </row>
    <row r="35" spans="1:10" ht="24.75" customHeight="1" x14ac:dyDescent="0.2">
      <c r="A35" s="450" t="s">
        <v>2340</v>
      </c>
      <c r="B35" s="450" t="s">
        <v>2339</v>
      </c>
      <c r="C35" s="450" t="s">
        <v>1048</v>
      </c>
      <c r="D35" s="450">
        <v>3</v>
      </c>
      <c r="E35" s="450">
        <v>0</v>
      </c>
      <c r="F35" s="449">
        <v>1595.94</v>
      </c>
      <c r="G35" s="448">
        <v>0</v>
      </c>
      <c r="H35" s="448">
        <v>1392.81</v>
      </c>
      <c r="I35" s="448">
        <v>203.13</v>
      </c>
      <c r="J35" s="447">
        <v>0.12727922102334674</v>
      </c>
    </row>
    <row r="36" spans="1:10" ht="24.75" customHeight="1" x14ac:dyDescent="0.2">
      <c r="A36" s="450" t="s">
        <v>2338</v>
      </c>
      <c r="B36" s="450" t="s">
        <v>2337</v>
      </c>
      <c r="C36" s="450" t="s">
        <v>1048</v>
      </c>
      <c r="D36" s="450">
        <v>2</v>
      </c>
      <c r="E36" s="450">
        <v>0</v>
      </c>
      <c r="F36" s="449">
        <v>920.38</v>
      </c>
      <c r="G36" s="448">
        <v>0</v>
      </c>
      <c r="H36" s="448">
        <v>654.98</v>
      </c>
      <c r="I36" s="448">
        <v>265.39999999999998</v>
      </c>
      <c r="J36" s="447">
        <v>0.28835915600078227</v>
      </c>
    </row>
    <row r="37" spans="1:10" ht="24.75" customHeight="1" x14ac:dyDescent="0.2">
      <c r="A37" s="450" t="s">
        <v>1631</v>
      </c>
      <c r="B37" s="450" t="s">
        <v>1630</v>
      </c>
      <c r="C37" s="450" t="s">
        <v>1048</v>
      </c>
      <c r="D37" s="450">
        <v>3</v>
      </c>
      <c r="E37" s="450">
        <v>0</v>
      </c>
      <c r="F37" s="449">
        <v>1355.38</v>
      </c>
      <c r="G37" s="448">
        <v>0</v>
      </c>
      <c r="H37" s="448">
        <v>1043.73</v>
      </c>
      <c r="I37" s="448">
        <v>311.64999999999998</v>
      </c>
      <c r="J37" s="447">
        <v>0.22993551623898834</v>
      </c>
    </row>
    <row r="38" spans="1:10" ht="24.75" customHeight="1" x14ac:dyDescent="0.2">
      <c r="A38" s="450" t="s">
        <v>2336</v>
      </c>
      <c r="B38" s="450" t="s">
        <v>2335</v>
      </c>
      <c r="C38" s="450" t="s">
        <v>1048</v>
      </c>
      <c r="D38" s="450">
        <v>2</v>
      </c>
      <c r="E38" s="450">
        <v>0</v>
      </c>
      <c r="F38" s="449">
        <v>1711.48</v>
      </c>
      <c r="G38" s="448">
        <v>0</v>
      </c>
      <c r="H38" s="448">
        <v>1254.04</v>
      </c>
      <c r="I38" s="448">
        <v>457.44</v>
      </c>
      <c r="J38" s="447">
        <v>0.26727744408348331</v>
      </c>
    </row>
    <row r="39" spans="1:10" ht="24.75" customHeight="1" x14ac:dyDescent="0.2">
      <c r="A39" s="450" t="s">
        <v>1629</v>
      </c>
      <c r="B39" s="450" t="s">
        <v>1628</v>
      </c>
      <c r="C39" s="450" t="s">
        <v>1048</v>
      </c>
      <c r="D39" s="450">
        <v>2</v>
      </c>
      <c r="E39" s="450">
        <v>0</v>
      </c>
      <c r="F39" s="449">
        <v>244.7</v>
      </c>
      <c r="G39" s="448">
        <v>0</v>
      </c>
      <c r="H39" s="448">
        <v>202.16</v>
      </c>
      <c r="I39" s="448">
        <v>42.54</v>
      </c>
      <c r="J39" s="447">
        <v>0.1738455251328157</v>
      </c>
    </row>
    <row r="40" spans="1:10" ht="24.75" customHeight="1" x14ac:dyDescent="0.2">
      <c r="A40" s="450" t="s">
        <v>2334</v>
      </c>
      <c r="B40" s="450" t="s">
        <v>2333</v>
      </c>
      <c r="C40" s="450" t="s">
        <v>1048</v>
      </c>
      <c r="D40" s="450">
        <v>2</v>
      </c>
      <c r="E40" s="450">
        <v>0</v>
      </c>
      <c r="F40" s="449">
        <v>285.44</v>
      </c>
      <c r="G40" s="448">
        <v>0</v>
      </c>
      <c r="H40" s="448">
        <v>210.54</v>
      </c>
      <c r="I40" s="448">
        <v>74.900000000000006</v>
      </c>
      <c r="J40" s="447">
        <v>0.26240190582959644</v>
      </c>
    </row>
    <row r="41" spans="1:10" ht="24.75" customHeight="1" x14ac:dyDescent="0.2">
      <c r="A41" s="450" t="s">
        <v>1625</v>
      </c>
      <c r="B41" s="450" t="s">
        <v>1624</v>
      </c>
      <c r="C41" s="450" t="s">
        <v>1048</v>
      </c>
      <c r="D41" s="450">
        <v>6</v>
      </c>
      <c r="E41" s="450">
        <v>0</v>
      </c>
      <c r="F41" s="449">
        <v>1930.2</v>
      </c>
      <c r="G41" s="448">
        <v>0</v>
      </c>
      <c r="H41" s="448">
        <v>1684.56</v>
      </c>
      <c r="I41" s="448">
        <v>245.64</v>
      </c>
      <c r="J41" s="447">
        <v>0.1272614236866646</v>
      </c>
    </row>
    <row r="42" spans="1:10" ht="24.75" customHeight="1" x14ac:dyDescent="0.2">
      <c r="A42" s="450" t="s">
        <v>1621</v>
      </c>
      <c r="B42" s="450" t="s">
        <v>1620</v>
      </c>
      <c r="C42" s="450" t="s">
        <v>1048</v>
      </c>
      <c r="D42" s="450">
        <v>1</v>
      </c>
      <c r="E42" s="450">
        <v>0</v>
      </c>
      <c r="F42" s="449">
        <v>181.54</v>
      </c>
      <c r="G42" s="448">
        <v>0</v>
      </c>
      <c r="H42" s="448">
        <v>157.86000000000001</v>
      </c>
      <c r="I42" s="448">
        <v>23.68</v>
      </c>
      <c r="J42" s="447">
        <v>0.13043957254599536</v>
      </c>
    </row>
    <row r="43" spans="1:10" ht="24.75" customHeight="1" x14ac:dyDescent="0.2">
      <c r="A43" s="450" t="s">
        <v>2332</v>
      </c>
      <c r="B43" s="450" t="s">
        <v>2331</v>
      </c>
      <c r="C43" s="450" t="s">
        <v>1048</v>
      </c>
      <c r="D43" s="450">
        <v>2</v>
      </c>
      <c r="E43" s="450">
        <v>0</v>
      </c>
      <c r="F43" s="449">
        <v>315.95999999999998</v>
      </c>
      <c r="G43" s="448">
        <v>0</v>
      </c>
      <c r="H43" s="448">
        <v>187.74</v>
      </c>
      <c r="I43" s="448">
        <v>128.22</v>
      </c>
      <c r="J43" s="447">
        <v>0.40581086213444739</v>
      </c>
    </row>
    <row r="44" spans="1:10" ht="24.75" customHeight="1" x14ac:dyDescent="0.2">
      <c r="A44" s="450" t="s">
        <v>2330</v>
      </c>
      <c r="B44" s="450" t="s">
        <v>2329</v>
      </c>
      <c r="C44" s="450" t="s">
        <v>1048</v>
      </c>
      <c r="D44" s="450">
        <v>1</v>
      </c>
      <c r="E44" s="450">
        <v>0</v>
      </c>
      <c r="F44" s="449">
        <v>1618.46</v>
      </c>
      <c r="G44" s="448">
        <v>0</v>
      </c>
      <c r="H44" s="448">
        <v>799.02</v>
      </c>
      <c r="I44" s="448">
        <v>819.44</v>
      </c>
      <c r="J44" s="447">
        <v>0.50630846607268643</v>
      </c>
    </row>
    <row r="45" spans="1:10" ht="24.75" customHeight="1" x14ac:dyDescent="0.2">
      <c r="A45" s="450" t="s">
        <v>2328</v>
      </c>
      <c r="B45" s="450" t="s">
        <v>2327</v>
      </c>
      <c r="C45" s="450" t="s">
        <v>1048</v>
      </c>
      <c r="D45" s="450">
        <v>6</v>
      </c>
      <c r="E45" s="450">
        <v>0</v>
      </c>
      <c r="F45" s="449">
        <v>1595.66</v>
      </c>
      <c r="G45" s="448">
        <v>0</v>
      </c>
      <c r="H45" s="448">
        <v>1282.26</v>
      </c>
      <c r="I45" s="448">
        <v>313.39999999999998</v>
      </c>
      <c r="J45" s="447">
        <v>0.19640775603825375</v>
      </c>
    </row>
    <row r="46" spans="1:10" ht="24.75" customHeight="1" x14ac:dyDescent="0.2">
      <c r="A46" s="450" t="s">
        <v>2326</v>
      </c>
      <c r="B46" s="450" t="s">
        <v>2325</v>
      </c>
      <c r="C46" s="450" t="s">
        <v>1048</v>
      </c>
      <c r="D46" s="450">
        <v>2</v>
      </c>
      <c r="E46" s="450">
        <v>0</v>
      </c>
      <c r="F46" s="449">
        <v>684.32</v>
      </c>
      <c r="G46" s="448">
        <v>0</v>
      </c>
      <c r="H46" s="448">
        <v>568.67999999999995</v>
      </c>
      <c r="I46" s="448">
        <v>115.64</v>
      </c>
      <c r="J46" s="447">
        <v>0.16898527004909983</v>
      </c>
    </row>
    <row r="47" spans="1:10" ht="24.75" customHeight="1" x14ac:dyDescent="0.2">
      <c r="A47" s="450" t="s">
        <v>1615</v>
      </c>
      <c r="B47" s="450" t="s">
        <v>1614</v>
      </c>
      <c r="C47" s="450" t="s">
        <v>1048</v>
      </c>
      <c r="D47" s="450">
        <v>3</v>
      </c>
      <c r="E47" s="450">
        <v>0</v>
      </c>
      <c r="F47" s="449">
        <v>4901.6099999999997</v>
      </c>
      <c r="G47" s="448">
        <v>0</v>
      </c>
      <c r="H47" s="448">
        <v>3619.68</v>
      </c>
      <c r="I47" s="448">
        <v>1281.93</v>
      </c>
      <c r="J47" s="447">
        <v>0.26153243526106729</v>
      </c>
    </row>
    <row r="48" spans="1:10" ht="24.75" customHeight="1" x14ac:dyDescent="0.2">
      <c r="A48" s="450" t="s">
        <v>1613</v>
      </c>
      <c r="B48" s="450" t="s">
        <v>1612</v>
      </c>
      <c r="C48" s="450" t="s">
        <v>1048</v>
      </c>
      <c r="D48" s="450">
        <v>4</v>
      </c>
      <c r="E48" s="450">
        <v>0</v>
      </c>
      <c r="F48" s="449">
        <v>2525.1999999999998</v>
      </c>
      <c r="G48" s="448">
        <v>0</v>
      </c>
      <c r="H48" s="448">
        <v>1924</v>
      </c>
      <c r="I48" s="448">
        <v>601.20000000000005</v>
      </c>
      <c r="J48" s="447">
        <v>0.23808015206716299</v>
      </c>
    </row>
    <row r="49" spans="1:10" ht="24.75" customHeight="1" x14ac:dyDescent="0.2">
      <c r="A49" s="450" t="s">
        <v>2324</v>
      </c>
      <c r="B49" s="450" t="s">
        <v>2323</v>
      </c>
      <c r="C49" s="450" t="s">
        <v>1048</v>
      </c>
      <c r="D49" s="450">
        <v>4</v>
      </c>
      <c r="E49" s="450">
        <v>0</v>
      </c>
      <c r="F49" s="449">
        <v>8276.1299999999992</v>
      </c>
      <c r="G49" s="448">
        <v>0</v>
      </c>
      <c r="H49" s="448">
        <v>6278.24</v>
      </c>
      <c r="I49" s="448">
        <v>1997.89</v>
      </c>
      <c r="J49" s="447">
        <v>0.24140389288230127</v>
      </c>
    </row>
    <row r="50" spans="1:10" ht="24.75" customHeight="1" x14ac:dyDescent="0.2">
      <c r="A50" s="450" t="s">
        <v>1609</v>
      </c>
      <c r="B50" s="450" t="s">
        <v>1608</v>
      </c>
      <c r="C50" s="450" t="s">
        <v>1048</v>
      </c>
      <c r="D50" s="450">
        <v>7</v>
      </c>
      <c r="E50" s="450">
        <v>0</v>
      </c>
      <c r="F50" s="449">
        <v>2817.25</v>
      </c>
      <c r="G50" s="448">
        <v>0</v>
      </c>
      <c r="H50" s="448">
        <v>2256.21</v>
      </c>
      <c r="I50" s="448">
        <v>561.04</v>
      </c>
      <c r="J50" s="447">
        <v>0.19914455586121219</v>
      </c>
    </row>
    <row r="51" spans="1:10" ht="24.75" customHeight="1" x14ac:dyDescent="0.2">
      <c r="A51" s="450" t="s">
        <v>1607</v>
      </c>
      <c r="B51" s="450" t="s">
        <v>1606</v>
      </c>
      <c r="C51" s="450" t="s">
        <v>1048</v>
      </c>
      <c r="D51" s="450">
        <v>6</v>
      </c>
      <c r="E51" s="450">
        <v>0</v>
      </c>
      <c r="F51" s="449">
        <v>2294.19</v>
      </c>
      <c r="G51" s="448">
        <v>0</v>
      </c>
      <c r="H51" s="448">
        <v>1831.32</v>
      </c>
      <c r="I51" s="448">
        <v>462.87</v>
      </c>
      <c r="J51" s="447">
        <v>0.20175748303322741</v>
      </c>
    </row>
    <row r="52" spans="1:10" ht="24.75" customHeight="1" x14ac:dyDescent="0.2">
      <c r="A52" s="450" t="s">
        <v>1605</v>
      </c>
      <c r="B52" s="450" t="s">
        <v>1604</v>
      </c>
      <c r="C52" s="450" t="s">
        <v>1048</v>
      </c>
      <c r="D52" s="450">
        <v>2</v>
      </c>
      <c r="E52" s="450">
        <v>0</v>
      </c>
      <c r="F52" s="449">
        <v>1250.7</v>
      </c>
      <c r="G52" s="448">
        <v>0</v>
      </c>
      <c r="H52" s="448">
        <v>1021.86</v>
      </c>
      <c r="I52" s="448">
        <v>228.84</v>
      </c>
      <c r="J52" s="447">
        <v>0.18296953705924682</v>
      </c>
    </row>
    <row r="53" spans="1:10" ht="24.75" customHeight="1" x14ac:dyDescent="0.2">
      <c r="A53" s="450" t="s">
        <v>1603</v>
      </c>
      <c r="B53" s="450" t="s">
        <v>1602</v>
      </c>
      <c r="C53" s="450" t="s">
        <v>1048</v>
      </c>
      <c r="D53" s="450">
        <v>1</v>
      </c>
      <c r="E53" s="450">
        <v>0</v>
      </c>
      <c r="F53" s="449">
        <v>478.64</v>
      </c>
      <c r="G53" s="448">
        <v>0</v>
      </c>
      <c r="H53" s="448">
        <v>364.68</v>
      </c>
      <c r="I53" s="448">
        <v>113.96</v>
      </c>
      <c r="J53" s="447">
        <v>0.23809125856593683</v>
      </c>
    </row>
    <row r="54" spans="1:10" ht="24.75" customHeight="1" x14ac:dyDescent="0.2">
      <c r="A54" s="450" t="s">
        <v>2322</v>
      </c>
      <c r="B54" s="450" t="s">
        <v>2321</v>
      </c>
      <c r="C54" s="450" t="s">
        <v>1048</v>
      </c>
      <c r="D54" s="450">
        <v>2</v>
      </c>
      <c r="E54" s="450">
        <v>0</v>
      </c>
      <c r="F54" s="449">
        <v>1056.98</v>
      </c>
      <c r="G54" s="448">
        <v>0</v>
      </c>
      <c r="H54" s="448">
        <v>873.24</v>
      </c>
      <c r="I54" s="448">
        <v>183.74</v>
      </c>
      <c r="J54" s="447">
        <v>0.17383488807735245</v>
      </c>
    </row>
    <row r="55" spans="1:10" ht="24.75" customHeight="1" x14ac:dyDescent="0.2">
      <c r="A55" s="450" t="s">
        <v>1599</v>
      </c>
      <c r="B55" s="450" t="s">
        <v>1598</v>
      </c>
      <c r="C55" s="450" t="s">
        <v>1048</v>
      </c>
      <c r="D55" s="450">
        <v>1</v>
      </c>
      <c r="E55" s="450">
        <v>0</v>
      </c>
      <c r="F55" s="449">
        <v>686.07</v>
      </c>
      <c r="G55" s="448">
        <v>0</v>
      </c>
      <c r="H55" s="448">
        <v>499.4</v>
      </c>
      <c r="I55" s="448">
        <v>186.67</v>
      </c>
      <c r="J55" s="447">
        <v>0.27208593875260539</v>
      </c>
    </row>
    <row r="56" spans="1:10" ht="24.75" customHeight="1" x14ac:dyDescent="0.2">
      <c r="A56" s="450" t="s">
        <v>1597</v>
      </c>
      <c r="B56" s="450" t="s">
        <v>1596</v>
      </c>
      <c r="C56" s="450" t="s">
        <v>1048</v>
      </c>
      <c r="D56" s="450">
        <v>1</v>
      </c>
      <c r="E56" s="450">
        <v>0</v>
      </c>
      <c r="F56" s="449">
        <v>619.47</v>
      </c>
      <c r="G56" s="448">
        <v>0</v>
      </c>
      <c r="H56" s="448">
        <v>457.46</v>
      </c>
      <c r="I56" s="448">
        <v>162.01</v>
      </c>
      <c r="J56" s="447">
        <v>0.26153001759568661</v>
      </c>
    </row>
    <row r="57" spans="1:10" ht="24.75" customHeight="1" x14ac:dyDescent="0.2">
      <c r="A57" s="450" t="s">
        <v>1595</v>
      </c>
      <c r="B57" s="450" t="s">
        <v>1594</v>
      </c>
      <c r="C57" s="450" t="s">
        <v>1048</v>
      </c>
      <c r="D57" s="450">
        <v>2</v>
      </c>
      <c r="E57" s="450">
        <v>0</v>
      </c>
      <c r="F57" s="449">
        <v>1179.54</v>
      </c>
      <c r="G57" s="448">
        <v>0</v>
      </c>
      <c r="H57" s="448">
        <v>871.06</v>
      </c>
      <c r="I57" s="448">
        <v>308.48</v>
      </c>
      <c r="J57" s="447">
        <v>0.26152567950217881</v>
      </c>
    </row>
    <row r="58" spans="1:10" ht="24.75" customHeight="1" x14ac:dyDescent="0.2">
      <c r="A58" s="450" t="s">
        <v>2320</v>
      </c>
      <c r="B58" s="450" t="s">
        <v>2319</v>
      </c>
      <c r="C58" s="450" t="s">
        <v>1048</v>
      </c>
      <c r="D58" s="450">
        <v>2</v>
      </c>
      <c r="E58" s="450">
        <v>0</v>
      </c>
      <c r="F58" s="449">
        <v>1126.68</v>
      </c>
      <c r="G58" s="448">
        <v>0</v>
      </c>
      <c r="H58" s="448">
        <v>823.94</v>
      </c>
      <c r="I58" s="448">
        <v>302.74</v>
      </c>
      <c r="J58" s="447">
        <v>0.26870096211879152</v>
      </c>
    </row>
    <row r="59" spans="1:10" ht="24.75" customHeight="1" x14ac:dyDescent="0.2">
      <c r="A59" s="450" t="s">
        <v>1593</v>
      </c>
      <c r="B59" s="450" t="s">
        <v>1592</v>
      </c>
      <c r="C59" s="450" t="s">
        <v>1048</v>
      </c>
      <c r="D59" s="450">
        <v>9</v>
      </c>
      <c r="E59" s="450">
        <v>0</v>
      </c>
      <c r="F59" s="449">
        <v>5947.43</v>
      </c>
      <c r="G59" s="448">
        <v>0</v>
      </c>
      <c r="H59" s="448">
        <v>4397.49</v>
      </c>
      <c r="I59" s="448">
        <v>1549.94</v>
      </c>
      <c r="J59" s="447">
        <v>0.2606066822139983</v>
      </c>
    </row>
    <row r="60" spans="1:10" ht="24.75" customHeight="1" x14ac:dyDescent="0.2">
      <c r="A60" s="450" t="s">
        <v>1591</v>
      </c>
      <c r="B60" s="450" t="s">
        <v>1590</v>
      </c>
      <c r="C60" s="450" t="s">
        <v>1048</v>
      </c>
      <c r="D60" s="450">
        <v>9</v>
      </c>
      <c r="E60" s="450">
        <v>0</v>
      </c>
      <c r="F60" s="449">
        <v>6065.79</v>
      </c>
      <c r="G60" s="448">
        <v>0</v>
      </c>
      <c r="H60" s="448">
        <v>4485.1499999999996</v>
      </c>
      <c r="I60" s="448">
        <v>1580.64</v>
      </c>
      <c r="J60" s="447">
        <v>0.26058271057850668</v>
      </c>
    </row>
    <row r="61" spans="1:10" ht="24.75" customHeight="1" x14ac:dyDescent="0.2">
      <c r="A61" s="450" t="s">
        <v>1589</v>
      </c>
      <c r="B61" s="450" t="s">
        <v>1588</v>
      </c>
      <c r="C61" s="450" t="s">
        <v>1048</v>
      </c>
      <c r="D61" s="450">
        <v>6</v>
      </c>
      <c r="E61" s="450">
        <v>0</v>
      </c>
      <c r="F61" s="449">
        <v>5934.65</v>
      </c>
      <c r="G61" s="448">
        <v>0</v>
      </c>
      <c r="H61" s="448">
        <v>4431.8999999999996</v>
      </c>
      <c r="I61" s="448">
        <v>1502.75</v>
      </c>
      <c r="J61" s="447">
        <v>0.25321628065682056</v>
      </c>
    </row>
    <row r="62" spans="1:10" ht="24.75" customHeight="1" x14ac:dyDescent="0.2">
      <c r="A62" s="450" t="s">
        <v>1587</v>
      </c>
      <c r="B62" s="450" t="s">
        <v>1586</v>
      </c>
      <c r="C62" s="450" t="s">
        <v>1048</v>
      </c>
      <c r="D62" s="450">
        <v>2</v>
      </c>
      <c r="E62" s="450">
        <v>0</v>
      </c>
      <c r="F62" s="449">
        <v>1341.22</v>
      </c>
      <c r="G62" s="448">
        <v>0</v>
      </c>
      <c r="H62" s="448">
        <v>1027.22</v>
      </c>
      <c r="I62" s="448">
        <v>314</v>
      </c>
      <c r="J62" s="447">
        <v>0.23411520854147716</v>
      </c>
    </row>
    <row r="63" spans="1:10" ht="24.75" customHeight="1" x14ac:dyDescent="0.2">
      <c r="A63" s="450" t="s">
        <v>1585</v>
      </c>
      <c r="B63" s="450" t="s">
        <v>1584</v>
      </c>
      <c r="C63" s="450" t="s">
        <v>1048</v>
      </c>
      <c r="D63" s="450">
        <v>5</v>
      </c>
      <c r="E63" s="450">
        <v>0</v>
      </c>
      <c r="F63" s="449">
        <v>3694.92</v>
      </c>
      <c r="G63" s="448">
        <v>0</v>
      </c>
      <c r="H63" s="448">
        <v>3023.6</v>
      </c>
      <c r="I63" s="448">
        <v>671.32</v>
      </c>
      <c r="J63" s="447">
        <v>0.18168728957595834</v>
      </c>
    </row>
    <row r="64" spans="1:10" ht="24.75" customHeight="1" x14ac:dyDescent="0.2">
      <c r="A64" s="450" t="s">
        <v>1583</v>
      </c>
      <c r="B64" s="450" t="s">
        <v>1582</v>
      </c>
      <c r="C64" s="450" t="s">
        <v>1048</v>
      </c>
      <c r="D64" s="450">
        <v>3</v>
      </c>
      <c r="E64" s="450">
        <v>0</v>
      </c>
      <c r="F64" s="449">
        <v>1974.59</v>
      </c>
      <c r="G64" s="448">
        <v>0</v>
      </c>
      <c r="H64" s="448">
        <v>1693.26</v>
      </c>
      <c r="I64" s="448">
        <v>281.33</v>
      </c>
      <c r="J64" s="447">
        <v>0.1424751467393231</v>
      </c>
    </row>
    <row r="65" spans="1:10" ht="24.75" customHeight="1" x14ac:dyDescent="0.2">
      <c r="A65" s="450" t="s">
        <v>1581</v>
      </c>
      <c r="B65" s="450" t="s">
        <v>1580</v>
      </c>
      <c r="C65" s="450" t="s">
        <v>1048</v>
      </c>
      <c r="D65" s="450">
        <v>2</v>
      </c>
      <c r="E65" s="450">
        <v>0</v>
      </c>
      <c r="F65" s="449">
        <v>2707.16</v>
      </c>
      <c r="G65" s="448">
        <v>0</v>
      </c>
      <c r="H65" s="448">
        <v>2095.86</v>
      </c>
      <c r="I65" s="448">
        <v>611.29999999999995</v>
      </c>
      <c r="J65" s="447">
        <v>0.2258085964627137</v>
      </c>
    </row>
    <row r="66" spans="1:10" ht="24.75" customHeight="1" x14ac:dyDescent="0.2">
      <c r="A66" s="450" t="s">
        <v>1579</v>
      </c>
      <c r="B66" s="450" t="s">
        <v>1578</v>
      </c>
      <c r="C66" s="450" t="s">
        <v>1048</v>
      </c>
      <c r="D66" s="450">
        <v>2</v>
      </c>
      <c r="E66" s="450">
        <v>0</v>
      </c>
      <c r="F66" s="449">
        <v>1673</v>
      </c>
      <c r="G66" s="448">
        <v>0</v>
      </c>
      <c r="H66" s="448">
        <v>1276.2</v>
      </c>
      <c r="I66" s="448">
        <v>396.8</v>
      </c>
      <c r="J66" s="447">
        <v>0.23717872086072922</v>
      </c>
    </row>
    <row r="67" spans="1:10" ht="24.75" customHeight="1" x14ac:dyDescent="0.2">
      <c r="A67" s="450" t="s">
        <v>1577</v>
      </c>
      <c r="B67" s="450" t="s">
        <v>1576</v>
      </c>
      <c r="C67" s="450" t="s">
        <v>1048</v>
      </c>
      <c r="D67" s="450">
        <v>11</v>
      </c>
      <c r="E67" s="450">
        <v>0</v>
      </c>
      <c r="F67" s="449">
        <v>5458.44</v>
      </c>
      <c r="G67" s="448">
        <v>0</v>
      </c>
      <c r="H67" s="448">
        <v>4293.41</v>
      </c>
      <c r="I67" s="448">
        <v>1165.03</v>
      </c>
      <c r="J67" s="447">
        <v>0.21343643971537654</v>
      </c>
    </row>
    <row r="68" spans="1:10" ht="24.75" customHeight="1" x14ac:dyDescent="0.2">
      <c r="A68" s="450" t="s">
        <v>1575</v>
      </c>
      <c r="B68" s="450" t="s">
        <v>1574</v>
      </c>
      <c r="C68" s="450" t="s">
        <v>1048</v>
      </c>
      <c r="D68" s="450">
        <v>1</v>
      </c>
      <c r="E68" s="450">
        <v>0</v>
      </c>
      <c r="F68" s="449">
        <v>673.41</v>
      </c>
      <c r="G68" s="448">
        <v>0</v>
      </c>
      <c r="H68" s="448">
        <v>513.08000000000004</v>
      </c>
      <c r="I68" s="448">
        <v>160.33000000000001</v>
      </c>
      <c r="J68" s="447">
        <v>0.23808675249847788</v>
      </c>
    </row>
    <row r="69" spans="1:10" ht="24.75" customHeight="1" x14ac:dyDescent="0.2">
      <c r="A69" s="450" t="s">
        <v>1573</v>
      </c>
      <c r="B69" s="450" t="s">
        <v>1572</v>
      </c>
      <c r="C69" s="450" t="s">
        <v>1048</v>
      </c>
      <c r="D69" s="450">
        <v>11</v>
      </c>
      <c r="E69" s="450">
        <v>0</v>
      </c>
      <c r="F69" s="449">
        <v>3976.69</v>
      </c>
      <c r="G69" s="448">
        <v>0</v>
      </c>
      <c r="H69" s="448">
        <v>3127.74</v>
      </c>
      <c r="I69" s="448">
        <v>848.95</v>
      </c>
      <c r="J69" s="447">
        <v>0.21348156381312097</v>
      </c>
    </row>
    <row r="70" spans="1:10" ht="24.75" customHeight="1" x14ac:dyDescent="0.2">
      <c r="A70" s="450" t="s">
        <v>1567</v>
      </c>
      <c r="B70" s="450" t="s">
        <v>1566</v>
      </c>
      <c r="C70" s="450" t="s">
        <v>1048</v>
      </c>
      <c r="D70" s="450">
        <v>8</v>
      </c>
      <c r="E70" s="450">
        <v>0</v>
      </c>
      <c r="F70" s="449">
        <v>5818.95</v>
      </c>
      <c r="G70" s="448">
        <v>0</v>
      </c>
      <c r="H70" s="448">
        <v>4569.5200000000004</v>
      </c>
      <c r="I70" s="448">
        <v>1249.43</v>
      </c>
      <c r="J70" s="447">
        <v>0.21471743183907749</v>
      </c>
    </row>
    <row r="71" spans="1:10" ht="24.75" customHeight="1" x14ac:dyDescent="0.2">
      <c r="A71" s="450" t="s">
        <v>1565</v>
      </c>
      <c r="B71" s="450" t="s">
        <v>1564</v>
      </c>
      <c r="C71" s="450" t="s">
        <v>1048</v>
      </c>
      <c r="D71" s="450">
        <v>7</v>
      </c>
      <c r="E71" s="450">
        <v>0</v>
      </c>
      <c r="F71" s="449">
        <v>3175.57</v>
      </c>
      <c r="G71" s="448">
        <v>0</v>
      </c>
      <c r="H71" s="448">
        <v>2515.1</v>
      </c>
      <c r="I71" s="448">
        <v>660.47</v>
      </c>
      <c r="J71" s="447">
        <v>0.2079847082571003</v>
      </c>
    </row>
    <row r="72" spans="1:10" ht="24.75" customHeight="1" x14ac:dyDescent="0.2">
      <c r="A72" s="450" t="s">
        <v>1563</v>
      </c>
      <c r="B72" s="450" t="s">
        <v>1562</v>
      </c>
      <c r="C72" s="450" t="s">
        <v>1048</v>
      </c>
      <c r="D72" s="450">
        <v>9</v>
      </c>
      <c r="E72" s="450">
        <v>0</v>
      </c>
      <c r="F72" s="449">
        <v>14017.73</v>
      </c>
      <c r="G72" s="448">
        <v>0</v>
      </c>
      <c r="H72" s="448">
        <v>10797.62</v>
      </c>
      <c r="I72" s="448">
        <v>3220.11</v>
      </c>
      <c r="J72" s="447">
        <v>0.22971693705043542</v>
      </c>
    </row>
    <row r="73" spans="1:10" ht="24.75" customHeight="1" x14ac:dyDescent="0.2">
      <c r="A73" s="450" t="s">
        <v>1561</v>
      </c>
      <c r="B73" s="450" t="s">
        <v>1560</v>
      </c>
      <c r="C73" s="450" t="s">
        <v>1048</v>
      </c>
      <c r="D73" s="450">
        <v>5</v>
      </c>
      <c r="E73" s="450">
        <v>0</v>
      </c>
      <c r="F73" s="449">
        <v>3526.04</v>
      </c>
      <c r="G73" s="448">
        <v>0</v>
      </c>
      <c r="H73" s="448">
        <v>2695.26</v>
      </c>
      <c r="I73" s="448">
        <v>830.78</v>
      </c>
      <c r="J73" s="447">
        <v>0.23561275538564508</v>
      </c>
    </row>
    <row r="74" spans="1:10" ht="24.75" customHeight="1" x14ac:dyDescent="0.2">
      <c r="A74" s="450" t="s">
        <v>1559</v>
      </c>
      <c r="B74" s="450" t="s">
        <v>1558</v>
      </c>
      <c r="C74" s="450" t="s">
        <v>1048</v>
      </c>
      <c r="D74" s="450">
        <v>3</v>
      </c>
      <c r="E74" s="450">
        <v>0</v>
      </c>
      <c r="F74" s="449">
        <v>1976.31</v>
      </c>
      <c r="G74" s="448">
        <v>0</v>
      </c>
      <c r="H74" s="448">
        <v>1606.95</v>
      </c>
      <c r="I74" s="448">
        <v>369.36</v>
      </c>
      <c r="J74" s="447">
        <v>0.18689375654629081</v>
      </c>
    </row>
    <row r="75" spans="1:10" ht="24.75" customHeight="1" x14ac:dyDescent="0.2">
      <c r="A75" s="450" t="s">
        <v>2318</v>
      </c>
      <c r="B75" s="450" t="s">
        <v>2317</v>
      </c>
      <c r="C75" s="450" t="s">
        <v>1048</v>
      </c>
      <c r="D75" s="450">
        <v>12</v>
      </c>
      <c r="E75" s="450">
        <v>0</v>
      </c>
      <c r="F75" s="449">
        <v>1105.08</v>
      </c>
      <c r="G75" s="448">
        <v>0</v>
      </c>
      <c r="H75" s="448">
        <v>832.44</v>
      </c>
      <c r="I75" s="448">
        <v>272.64</v>
      </c>
      <c r="J75" s="447">
        <v>0.2467151699424476</v>
      </c>
    </row>
    <row r="76" spans="1:10" ht="24.75" customHeight="1" x14ac:dyDescent="0.2">
      <c r="A76" s="450" t="s">
        <v>2316</v>
      </c>
      <c r="B76" s="450" t="s">
        <v>2315</v>
      </c>
      <c r="C76" s="450" t="s">
        <v>1048</v>
      </c>
      <c r="D76" s="450">
        <v>2</v>
      </c>
      <c r="E76" s="450">
        <v>0</v>
      </c>
      <c r="F76" s="449">
        <v>156.68</v>
      </c>
      <c r="G76" s="448">
        <v>0</v>
      </c>
      <c r="H76" s="448">
        <v>111.42</v>
      </c>
      <c r="I76" s="448">
        <v>45.26</v>
      </c>
      <c r="J76" s="447">
        <v>0.28886903242277251</v>
      </c>
    </row>
    <row r="77" spans="1:10" ht="24.75" customHeight="1" x14ac:dyDescent="0.2">
      <c r="A77" s="450" t="s">
        <v>2314</v>
      </c>
      <c r="B77" s="450" t="s">
        <v>2313</v>
      </c>
      <c r="C77" s="450" t="s">
        <v>1048</v>
      </c>
      <c r="D77" s="450">
        <v>1</v>
      </c>
      <c r="E77" s="450">
        <v>0</v>
      </c>
      <c r="F77" s="449">
        <v>85.49</v>
      </c>
      <c r="G77" s="448">
        <v>0</v>
      </c>
      <c r="H77" s="448">
        <v>69.209999999999994</v>
      </c>
      <c r="I77" s="448">
        <v>16.28</v>
      </c>
      <c r="J77" s="447">
        <v>0.19043162943034272</v>
      </c>
    </row>
    <row r="78" spans="1:10" ht="24.75" customHeight="1" x14ac:dyDescent="0.2">
      <c r="A78" s="450" t="s">
        <v>1553</v>
      </c>
      <c r="B78" s="450" t="s">
        <v>1552</v>
      </c>
      <c r="C78" s="450" t="s">
        <v>1048</v>
      </c>
      <c r="D78" s="450">
        <v>18</v>
      </c>
      <c r="E78" s="450">
        <v>0</v>
      </c>
      <c r="F78" s="449">
        <v>1435.83</v>
      </c>
      <c r="G78" s="448">
        <v>0</v>
      </c>
      <c r="H78" s="448">
        <v>1074.42</v>
      </c>
      <c r="I78" s="448">
        <v>361.41</v>
      </c>
      <c r="J78" s="447">
        <v>0.25170807128977662</v>
      </c>
    </row>
    <row r="79" spans="1:10" ht="24.75" customHeight="1" x14ac:dyDescent="0.2">
      <c r="A79" s="450" t="s">
        <v>2312</v>
      </c>
      <c r="B79" s="450" t="s">
        <v>2311</v>
      </c>
      <c r="C79" s="450" t="s">
        <v>1048</v>
      </c>
      <c r="D79" s="450">
        <v>6</v>
      </c>
      <c r="E79" s="450">
        <v>0</v>
      </c>
      <c r="F79" s="449">
        <v>998.7</v>
      </c>
      <c r="G79" s="448">
        <v>0</v>
      </c>
      <c r="H79" s="448">
        <v>555.54</v>
      </c>
      <c r="I79" s="448">
        <v>443.16</v>
      </c>
      <c r="J79" s="447">
        <v>0.44373685791528988</v>
      </c>
    </row>
    <row r="80" spans="1:10" ht="24.75" customHeight="1" x14ac:dyDescent="0.2">
      <c r="A80" s="450" t="s">
        <v>1547</v>
      </c>
      <c r="B80" s="450" t="s">
        <v>1546</v>
      </c>
      <c r="C80" s="450" t="s">
        <v>1048</v>
      </c>
      <c r="D80" s="450">
        <v>1</v>
      </c>
      <c r="E80" s="450">
        <v>0</v>
      </c>
      <c r="F80" s="449">
        <v>155.76</v>
      </c>
      <c r="G80" s="448">
        <v>0</v>
      </c>
      <c r="H80" s="448">
        <v>114.05</v>
      </c>
      <c r="I80" s="448">
        <v>41.71</v>
      </c>
      <c r="J80" s="447">
        <v>0.26778376990241398</v>
      </c>
    </row>
    <row r="81" spans="1:10" ht="24.75" customHeight="1" x14ac:dyDescent="0.2">
      <c r="A81" s="450" t="s">
        <v>2310</v>
      </c>
      <c r="B81" s="450" t="s">
        <v>2309</v>
      </c>
      <c r="C81" s="450" t="s">
        <v>1048</v>
      </c>
      <c r="D81" s="450">
        <v>6</v>
      </c>
      <c r="E81" s="450">
        <v>0</v>
      </c>
      <c r="F81" s="449">
        <v>1339.02</v>
      </c>
      <c r="G81" s="448">
        <v>0</v>
      </c>
      <c r="H81" s="448">
        <v>718.02</v>
      </c>
      <c r="I81" s="448">
        <v>621</v>
      </c>
      <c r="J81" s="447">
        <v>0.46377201236725368</v>
      </c>
    </row>
    <row r="82" spans="1:10" ht="24.75" customHeight="1" x14ac:dyDescent="0.2">
      <c r="A82" s="450" t="s">
        <v>1545</v>
      </c>
      <c r="B82" s="450" t="s">
        <v>1544</v>
      </c>
      <c r="C82" s="450" t="s">
        <v>1048</v>
      </c>
      <c r="D82" s="450">
        <v>2</v>
      </c>
      <c r="E82" s="450">
        <v>0</v>
      </c>
      <c r="F82" s="449">
        <v>302.3</v>
      </c>
      <c r="G82" s="448">
        <v>0</v>
      </c>
      <c r="H82" s="448">
        <v>193.36</v>
      </c>
      <c r="I82" s="448">
        <v>108.94</v>
      </c>
      <c r="J82" s="447">
        <v>0.36037049288785972</v>
      </c>
    </row>
    <row r="83" spans="1:10" ht="24.75" customHeight="1" x14ac:dyDescent="0.2">
      <c r="A83" s="450" t="s">
        <v>1543</v>
      </c>
      <c r="B83" s="450" t="s">
        <v>1542</v>
      </c>
      <c r="C83" s="450" t="s">
        <v>1048</v>
      </c>
      <c r="D83" s="450">
        <v>32</v>
      </c>
      <c r="E83" s="450">
        <v>0</v>
      </c>
      <c r="F83" s="449">
        <v>4006.7</v>
      </c>
      <c r="G83" s="448">
        <v>0</v>
      </c>
      <c r="H83" s="448">
        <v>3201.62</v>
      </c>
      <c r="I83" s="448">
        <v>805.08</v>
      </c>
      <c r="J83" s="447">
        <v>0.20093343649387277</v>
      </c>
    </row>
    <row r="84" spans="1:10" ht="24.75" customHeight="1" x14ac:dyDescent="0.2">
      <c r="A84" s="450" t="s">
        <v>2308</v>
      </c>
      <c r="B84" s="450" t="s">
        <v>2307</v>
      </c>
      <c r="C84" s="450" t="s">
        <v>1048</v>
      </c>
      <c r="D84" s="450">
        <v>6</v>
      </c>
      <c r="E84" s="450">
        <v>0</v>
      </c>
      <c r="F84" s="449">
        <v>2409.06</v>
      </c>
      <c r="G84" s="448">
        <v>0</v>
      </c>
      <c r="H84" s="448">
        <v>1835.52</v>
      </c>
      <c r="I84" s="448">
        <v>573.54</v>
      </c>
      <c r="J84" s="447">
        <v>0.23807626211053273</v>
      </c>
    </row>
    <row r="85" spans="1:10" ht="24.75" customHeight="1" x14ac:dyDescent="0.2">
      <c r="A85" s="450" t="s">
        <v>1541</v>
      </c>
      <c r="B85" s="450" t="s">
        <v>1540</v>
      </c>
      <c r="C85" s="450" t="s">
        <v>1048</v>
      </c>
      <c r="D85" s="450">
        <v>32</v>
      </c>
      <c r="E85" s="450">
        <v>0</v>
      </c>
      <c r="F85" s="449">
        <v>3153.2</v>
      </c>
      <c r="G85" s="448">
        <v>0</v>
      </c>
      <c r="H85" s="448">
        <v>2655.04</v>
      </c>
      <c r="I85" s="448">
        <v>498.16</v>
      </c>
      <c r="J85" s="447">
        <v>0.15798553850057084</v>
      </c>
    </row>
    <row r="86" spans="1:10" ht="24.75" customHeight="1" x14ac:dyDescent="0.2">
      <c r="A86" s="450" t="s">
        <v>1539</v>
      </c>
      <c r="B86" s="450" t="s">
        <v>1538</v>
      </c>
      <c r="C86" s="450" t="s">
        <v>1048</v>
      </c>
      <c r="D86" s="450">
        <v>3</v>
      </c>
      <c r="E86" s="450">
        <v>0</v>
      </c>
      <c r="F86" s="449">
        <v>224.52</v>
      </c>
      <c r="G86" s="448">
        <v>0</v>
      </c>
      <c r="H86" s="448">
        <v>192.45</v>
      </c>
      <c r="I86" s="448">
        <v>32.07</v>
      </c>
      <c r="J86" s="447">
        <v>0.14283805451630144</v>
      </c>
    </row>
    <row r="87" spans="1:10" ht="24.75" customHeight="1" x14ac:dyDescent="0.2">
      <c r="A87" s="450" t="s">
        <v>2306</v>
      </c>
      <c r="B87" s="450" t="s">
        <v>2305</v>
      </c>
      <c r="C87" s="450" t="s">
        <v>1048</v>
      </c>
      <c r="D87" s="450">
        <v>1</v>
      </c>
      <c r="E87" s="450">
        <v>0</v>
      </c>
      <c r="F87" s="449">
        <v>162.28</v>
      </c>
      <c r="G87" s="448">
        <v>0</v>
      </c>
      <c r="H87" s="448">
        <v>141.62</v>
      </c>
      <c r="I87" s="448">
        <v>20.66</v>
      </c>
      <c r="J87" s="447">
        <v>0.12731082080354941</v>
      </c>
    </row>
    <row r="88" spans="1:10" ht="24.75" customHeight="1" x14ac:dyDescent="0.2">
      <c r="A88" s="450" t="s">
        <v>1537</v>
      </c>
      <c r="B88" s="450" t="s">
        <v>1536</v>
      </c>
      <c r="C88" s="450" t="s">
        <v>1048</v>
      </c>
      <c r="D88" s="450">
        <v>26</v>
      </c>
      <c r="E88" s="450">
        <v>0</v>
      </c>
      <c r="F88" s="449">
        <v>4094.8</v>
      </c>
      <c r="G88" s="448">
        <v>0</v>
      </c>
      <c r="H88" s="448">
        <v>3482.86</v>
      </c>
      <c r="I88" s="448">
        <v>611.94000000000005</v>
      </c>
      <c r="J88" s="447">
        <v>0.14944319624890104</v>
      </c>
    </row>
    <row r="89" spans="1:10" ht="24.75" customHeight="1" x14ac:dyDescent="0.2">
      <c r="A89" s="450" t="s">
        <v>2304</v>
      </c>
      <c r="B89" s="450" t="s">
        <v>2303</v>
      </c>
      <c r="C89" s="450" t="s">
        <v>1048</v>
      </c>
      <c r="D89" s="450">
        <v>3</v>
      </c>
      <c r="E89" s="450">
        <v>0</v>
      </c>
      <c r="F89" s="449">
        <v>394.23</v>
      </c>
      <c r="G89" s="448">
        <v>0</v>
      </c>
      <c r="H89" s="448">
        <v>292.02</v>
      </c>
      <c r="I89" s="448">
        <v>102.21</v>
      </c>
      <c r="J89" s="447">
        <v>0.25926489612662657</v>
      </c>
    </row>
    <row r="90" spans="1:10" ht="24.75" customHeight="1" x14ac:dyDescent="0.2">
      <c r="A90" s="450" t="s">
        <v>1535</v>
      </c>
      <c r="B90" s="450" t="s">
        <v>1534</v>
      </c>
      <c r="C90" s="450" t="s">
        <v>1048</v>
      </c>
      <c r="D90" s="450">
        <v>7</v>
      </c>
      <c r="E90" s="450">
        <v>0</v>
      </c>
      <c r="F90" s="449">
        <v>2246.67</v>
      </c>
      <c r="G90" s="448">
        <v>0</v>
      </c>
      <c r="H90" s="448">
        <v>1519.49</v>
      </c>
      <c r="I90" s="448">
        <v>727.18</v>
      </c>
      <c r="J90" s="447">
        <v>0.32367014292263663</v>
      </c>
    </row>
    <row r="91" spans="1:10" ht="24.75" customHeight="1" x14ac:dyDescent="0.2">
      <c r="A91" s="450" t="s">
        <v>2302</v>
      </c>
      <c r="B91" s="450" t="s">
        <v>2301</v>
      </c>
      <c r="C91" s="450" t="s">
        <v>1048</v>
      </c>
      <c r="D91" s="450">
        <v>12</v>
      </c>
      <c r="E91" s="450">
        <v>0</v>
      </c>
      <c r="F91" s="449">
        <v>2109.6</v>
      </c>
      <c r="G91" s="448">
        <v>0</v>
      </c>
      <c r="H91" s="448">
        <v>1841.04</v>
      </c>
      <c r="I91" s="448">
        <v>268.56</v>
      </c>
      <c r="J91" s="447">
        <v>0.1273037542662116</v>
      </c>
    </row>
    <row r="92" spans="1:10" ht="24.75" customHeight="1" x14ac:dyDescent="0.2">
      <c r="A92" s="450" t="s">
        <v>1533</v>
      </c>
      <c r="B92" s="450" t="s">
        <v>1532</v>
      </c>
      <c r="C92" s="450" t="s">
        <v>1048</v>
      </c>
      <c r="D92" s="450">
        <v>4</v>
      </c>
      <c r="E92" s="450">
        <v>0</v>
      </c>
      <c r="F92" s="449">
        <v>825.62</v>
      </c>
      <c r="G92" s="448">
        <v>0</v>
      </c>
      <c r="H92" s="448">
        <v>651</v>
      </c>
      <c r="I92" s="448">
        <v>174.62</v>
      </c>
      <c r="J92" s="447">
        <v>0.21150165935902715</v>
      </c>
    </row>
    <row r="93" spans="1:10" ht="24.75" customHeight="1" x14ac:dyDescent="0.2">
      <c r="A93" s="450" t="s">
        <v>2300</v>
      </c>
      <c r="B93" s="450" t="s">
        <v>2299</v>
      </c>
      <c r="C93" s="450" t="s">
        <v>1048</v>
      </c>
      <c r="D93" s="450">
        <v>6</v>
      </c>
      <c r="E93" s="450">
        <v>0</v>
      </c>
      <c r="F93" s="449">
        <v>3842.82</v>
      </c>
      <c r="G93" s="448">
        <v>0</v>
      </c>
      <c r="H93" s="448">
        <v>2927.88</v>
      </c>
      <c r="I93" s="448">
        <v>914.94</v>
      </c>
      <c r="J93" s="447">
        <v>0.23809077708557777</v>
      </c>
    </row>
    <row r="94" spans="1:10" ht="24.75" customHeight="1" x14ac:dyDescent="0.2">
      <c r="A94" s="450" t="s">
        <v>2298</v>
      </c>
      <c r="B94" s="450" t="s">
        <v>2297</v>
      </c>
      <c r="C94" s="450" t="s">
        <v>1048</v>
      </c>
      <c r="D94" s="450">
        <v>6</v>
      </c>
      <c r="E94" s="450">
        <v>0</v>
      </c>
      <c r="F94" s="449">
        <v>1718.56</v>
      </c>
      <c r="G94" s="448">
        <v>0</v>
      </c>
      <c r="H94" s="448">
        <v>1412.16</v>
      </c>
      <c r="I94" s="448">
        <v>306.39999999999998</v>
      </c>
      <c r="J94" s="447">
        <v>0.17828879992551905</v>
      </c>
    </row>
    <row r="95" spans="1:10" ht="24.75" customHeight="1" x14ac:dyDescent="0.2">
      <c r="A95" s="450" t="s">
        <v>1531</v>
      </c>
      <c r="B95" s="450" t="s">
        <v>1530</v>
      </c>
      <c r="C95" s="450" t="s">
        <v>1048</v>
      </c>
      <c r="D95" s="450">
        <v>9</v>
      </c>
      <c r="E95" s="450">
        <v>0</v>
      </c>
      <c r="F95" s="449">
        <v>2910</v>
      </c>
      <c r="G95" s="448">
        <v>0</v>
      </c>
      <c r="H95" s="448">
        <v>2320.83</v>
      </c>
      <c r="I95" s="448">
        <v>589.16999999999996</v>
      </c>
      <c r="J95" s="447">
        <v>0.2024639175257732</v>
      </c>
    </row>
    <row r="96" spans="1:10" ht="24.75" customHeight="1" x14ac:dyDescent="0.2">
      <c r="A96" s="450" t="s">
        <v>1529</v>
      </c>
      <c r="B96" s="450" t="s">
        <v>1528</v>
      </c>
      <c r="C96" s="450" t="s">
        <v>1048</v>
      </c>
      <c r="D96" s="450">
        <v>7</v>
      </c>
      <c r="E96" s="450">
        <v>0</v>
      </c>
      <c r="F96" s="449">
        <v>1754.38</v>
      </c>
      <c r="G96" s="448">
        <v>0</v>
      </c>
      <c r="H96" s="448">
        <v>1502.13</v>
      </c>
      <c r="I96" s="448">
        <v>252.25</v>
      </c>
      <c r="J96" s="447">
        <v>0.14378298886216212</v>
      </c>
    </row>
    <row r="97" spans="1:10" ht="24.75" customHeight="1" x14ac:dyDescent="0.2">
      <c r="A97" s="450" t="s">
        <v>1521</v>
      </c>
      <c r="B97" s="450" t="s">
        <v>1520</v>
      </c>
      <c r="C97" s="450" t="s">
        <v>1048</v>
      </c>
      <c r="D97" s="450">
        <v>12</v>
      </c>
      <c r="E97" s="450">
        <v>0</v>
      </c>
      <c r="F97" s="449">
        <v>2942.16</v>
      </c>
      <c r="G97" s="448">
        <v>0</v>
      </c>
      <c r="H97" s="448">
        <v>2530.1999999999998</v>
      </c>
      <c r="I97" s="448">
        <v>411.96</v>
      </c>
      <c r="J97" s="447">
        <v>0.14001957745329963</v>
      </c>
    </row>
    <row r="98" spans="1:10" ht="24.75" customHeight="1" x14ac:dyDescent="0.2">
      <c r="A98" s="450" t="s">
        <v>1519</v>
      </c>
      <c r="B98" s="450" t="s">
        <v>1518</v>
      </c>
      <c r="C98" s="450" t="s">
        <v>1048</v>
      </c>
      <c r="D98" s="450">
        <v>15</v>
      </c>
      <c r="E98" s="450">
        <v>0</v>
      </c>
      <c r="F98" s="449">
        <v>2616</v>
      </c>
      <c r="G98" s="448">
        <v>0</v>
      </c>
      <c r="H98" s="448">
        <v>1999.95</v>
      </c>
      <c r="I98" s="448">
        <v>616.04999999999995</v>
      </c>
      <c r="J98" s="447">
        <v>0.23549311926605504</v>
      </c>
    </row>
    <row r="99" spans="1:10" ht="24.75" customHeight="1" x14ac:dyDescent="0.2">
      <c r="A99" s="450" t="s">
        <v>1517</v>
      </c>
      <c r="B99" s="450" t="s">
        <v>1516</v>
      </c>
      <c r="C99" s="450" t="s">
        <v>1048</v>
      </c>
      <c r="D99" s="450">
        <v>13</v>
      </c>
      <c r="E99" s="450">
        <v>0</v>
      </c>
      <c r="F99" s="449">
        <v>1202.5</v>
      </c>
      <c r="G99" s="448">
        <v>0</v>
      </c>
      <c r="H99" s="448">
        <v>1027.6500000000001</v>
      </c>
      <c r="I99" s="448">
        <v>174.85</v>
      </c>
      <c r="J99" s="447">
        <v>0.14540540540540542</v>
      </c>
    </row>
    <row r="100" spans="1:10" ht="24.75" customHeight="1" x14ac:dyDescent="0.2">
      <c r="A100" s="450" t="s">
        <v>1515</v>
      </c>
      <c r="B100" s="450" t="s">
        <v>1514</v>
      </c>
      <c r="C100" s="450" t="s">
        <v>1048</v>
      </c>
      <c r="D100" s="450">
        <v>12</v>
      </c>
      <c r="E100" s="450">
        <v>0</v>
      </c>
      <c r="F100" s="449">
        <v>1482</v>
      </c>
      <c r="G100" s="448">
        <v>0</v>
      </c>
      <c r="H100" s="448">
        <v>1293.3599999999999</v>
      </c>
      <c r="I100" s="448">
        <v>188.64</v>
      </c>
      <c r="J100" s="447">
        <v>0.12728744939271255</v>
      </c>
    </row>
    <row r="101" spans="1:10" ht="24.75" customHeight="1" x14ac:dyDescent="0.2">
      <c r="A101" s="450" t="s">
        <v>2296</v>
      </c>
      <c r="B101" s="450" t="s">
        <v>2295</v>
      </c>
      <c r="C101" s="450" t="s">
        <v>1048</v>
      </c>
      <c r="D101" s="450">
        <v>4</v>
      </c>
      <c r="E101" s="450">
        <v>0</v>
      </c>
      <c r="F101" s="449">
        <v>1166.24</v>
      </c>
      <c r="G101" s="448">
        <v>0</v>
      </c>
      <c r="H101" s="448">
        <v>1017.8</v>
      </c>
      <c r="I101" s="448">
        <v>148.44</v>
      </c>
      <c r="J101" s="447">
        <v>0.12728083413362601</v>
      </c>
    </row>
    <row r="102" spans="1:10" ht="24.75" customHeight="1" x14ac:dyDescent="0.2">
      <c r="A102" s="450" t="s">
        <v>1509</v>
      </c>
      <c r="B102" s="450" t="s">
        <v>1508</v>
      </c>
      <c r="C102" s="450" t="s">
        <v>1048</v>
      </c>
      <c r="D102" s="450">
        <v>12</v>
      </c>
      <c r="E102" s="450">
        <v>0</v>
      </c>
      <c r="F102" s="449">
        <v>3887.16</v>
      </c>
      <c r="G102" s="448">
        <v>0</v>
      </c>
      <c r="H102" s="448">
        <v>3051.48</v>
      </c>
      <c r="I102" s="448">
        <v>835.68</v>
      </c>
      <c r="J102" s="447">
        <v>0.21498471892075449</v>
      </c>
    </row>
    <row r="103" spans="1:10" ht="24.75" customHeight="1" x14ac:dyDescent="0.2">
      <c r="A103" s="450" t="s">
        <v>1505</v>
      </c>
      <c r="B103" s="450" t="s">
        <v>1504</v>
      </c>
      <c r="C103" s="450" t="s">
        <v>1048</v>
      </c>
      <c r="D103" s="450">
        <v>3</v>
      </c>
      <c r="E103" s="450">
        <v>0</v>
      </c>
      <c r="F103" s="449">
        <v>582.74</v>
      </c>
      <c r="G103" s="448">
        <v>0</v>
      </c>
      <c r="H103" s="448">
        <v>430.5</v>
      </c>
      <c r="I103" s="448">
        <v>152.24</v>
      </c>
      <c r="J103" s="447">
        <v>0.26124858427429043</v>
      </c>
    </row>
    <row r="104" spans="1:10" ht="24.75" customHeight="1" x14ac:dyDescent="0.2">
      <c r="A104" s="450" t="s">
        <v>2294</v>
      </c>
      <c r="B104" s="450" t="s">
        <v>2293</v>
      </c>
      <c r="C104" s="450" t="s">
        <v>1048</v>
      </c>
      <c r="D104" s="450">
        <v>1</v>
      </c>
      <c r="E104" s="450">
        <v>0</v>
      </c>
      <c r="F104" s="449">
        <v>551.55999999999995</v>
      </c>
      <c r="G104" s="448">
        <v>0</v>
      </c>
      <c r="H104" s="448">
        <v>420.24</v>
      </c>
      <c r="I104" s="448">
        <v>131.32</v>
      </c>
      <c r="J104" s="447">
        <v>0.23808833127855536</v>
      </c>
    </row>
    <row r="105" spans="1:10" ht="24.75" customHeight="1" x14ac:dyDescent="0.2">
      <c r="A105" s="450" t="s">
        <v>1503</v>
      </c>
      <c r="B105" s="450" t="s">
        <v>1502</v>
      </c>
      <c r="C105" s="450" t="s">
        <v>1048</v>
      </c>
      <c r="D105" s="450">
        <v>42</v>
      </c>
      <c r="E105" s="450">
        <v>0</v>
      </c>
      <c r="F105" s="449">
        <v>13167.83</v>
      </c>
      <c r="G105" s="448">
        <v>0</v>
      </c>
      <c r="H105" s="448">
        <v>10607.52</v>
      </c>
      <c r="I105" s="448">
        <v>2560.31</v>
      </c>
      <c r="J105" s="447">
        <v>0.19443674470280981</v>
      </c>
    </row>
    <row r="106" spans="1:10" ht="24.75" customHeight="1" x14ac:dyDescent="0.2">
      <c r="A106" s="450" t="s">
        <v>1501</v>
      </c>
      <c r="B106" s="450" t="s">
        <v>1500</v>
      </c>
      <c r="C106" s="450" t="s">
        <v>1048</v>
      </c>
      <c r="D106" s="450">
        <v>40</v>
      </c>
      <c r="E106" s="450">
        <v>0</v>
      </c>
      <c r="F106" s="449">
        <v>7395.42</v>
      </c>
      <c r="G106" s="448">
        <v>0</v>
      </c>
      <c r="H106" s="448">
        <v>6287.33</v>
      </c>
      <c r="I106" s="448">
        <v>1108.0899999999999</v>
      </c>
      <c r="J106" s="447">
        <v>0.14983462737748499</v>
      </c>
    </row>
    <row r="107" spans="1:10" ht="24.75" customHeight="1" x14ac:dyDescent="0.2">
      <c r="A107" s="450" t="s">
        <v>1499</v>
      </c>
      <c r="B107" s="450" t="s">
        <v>1498</v>
      </c>
      <c r="C107" s="450" t="s">
        <v>1048</v>
      </c>
      <c r="D107" s="450">
        <v>1</v>
      </c>
      <c r="E107" s="450">
        <v>0</v>
      </c>
      <c r="F107" s="449">
        <v>298.02999999999997</v>
      </c>
      <c r="G107" s="448">
        <v>0</v>
      </c>
      <c r="H107" s="448">
        <v>186.75</v>
      </c>
      <c r="I107" s="448">
        <v>111.28</v>
      </c>
      <c r="J107" s="447">
        <v>0.37338522967486493</v>
      </c>
    </row>
    <row r="108" spans="1:10" ht="24.75" customHeight="1" x14ac:dyDescent="0.2">
      <c r="A108" s="450" t="s">
        <v>2292</v>
      </c>
      <c r="B108" s="450" t="s">
        <v>2291</v>
      </c>
      <c r="C108" s="450" t="s">
        <v>1048</v>
      </c>
      <c r="D108" s="450">
        <v>3</v>
      </c>
      <c r="E108" s="450">
        <v>0</v>
      </c>
      <c r="F108" s="449">
        <v>2073.0300000000002</v>
      </c>
      <c r="G108" s="448">
        <v>0</v>
      </c>
      <c r="H108" s="448">
        <v>1084.29</v>
      </c>
      <c r="I108" s="448">
        <v>988.74</v>
      </c>
      <c r="J108" s="447">
        <v>0.47695402382020519</v>
      </c>
    </row>
    <row r="109" spans="1:10" ht="24.75" customHeight="1" x14ac:dyDescent="0.2">
      <c r="A109" s="450" t="s">
        <v>1491</v>
      </c>
      <c r="B109" s="450" t="s">
        <v>1490</v>
      </c>
      <c r="C109" s="450" t="s">
        <v>1048</v>
      </c>
      <c r="D109" s="450">
        <v>14</v>
      </c>
      <c r="E109" s="450">
        <v>0</v>
      </c>
      <c r="F109" s="449">
        <v>2186.3200000000002</v>
      </c>
      <c r="G109" s="448">
        <v>0</v>
      </c>
      <c r="H109" s="448">
        <v>1657.9</v>
      </c>
      <c r="I109" s="448">
        <v>528.41999999999996</v>
      </c>
      <c r="J109" s="447">
        <v>0.24169380511544514</v>
      </c>
    </row>
    <row r="110" spans="1:10" ht="24.75" customHeight="1" x14ac:dyDescent="0.2">
      <c r="A110" s="450" t="s">
        <v>1489</v>
      </c>
      <c r="B110" s="450" t="s">
        <v>1488</v>
      </c>
      <c r="C110" s="450" t="s">
        <v>1048</v>
      </c>
      <c r="D110" s="450">
        <v>1</v>
      </c>
      <c r="E110" s="450">
        <v>0</v>
      </c>
      <c r="F110" s="449">
        <v>367.08</v>
      </c>
      <c r="G110" s="448">
        <v>0</v>
      </c>
      <c r="H110" s="448">
        <v>321.22000000000003</v>
      </c>
      <c r="I110" s="448">
        <v>45.86</v>
      </c>
      <c r="J110" s="447">
        <v>0.12493189495477824</v>
      </c>
    </row>
    <row r="111" spans="1:10" ht="24.75" customHeight="1" x14ac:dyDescent="0.2">
      <c r="A111" s="450" t="s">
        <v>1487</v>
      </c>
      <c r="B111" s="450" t="s">
        <v>1486</v>
      </c>
      <c r="C111" s="450" t="s">
        <v>1048</v>
      </c>
      <c r="D111" s="450">
        <v>16</v>
      </c>
      <c r="E111" s="450">
        <v>0</v>
      </c>
      <c r="F111" s="449">
        <v>2176.02</v>
      </c>
      <c r="G111" s="448">
        <v>0</v>
      </c>
      <c r="H111" s="448">
        <v>1615.2</v>
      </c>
      <c r="I111" s="448">
        <v>560.82000000000005</v>
      </c>
      <c r="J111" s="447">
        <v>0.25772741059365262</v>
      </c>
    </row>
    <row r="112" spans="1:10" ht="24.75" customHeight="1" x14ac:dyDescent="0.2">
      <c r="A112" s="450" t="s">
        <v>1485</v>
      </c>
      <c r="B112" s="450" t="s">
        <v>1484</v>
      </c>
      <c r="C112" s="450" t="s">
        <v>1048</v>
      </c>
      <c r="D112" s="450">
        <v>39</v>
      </c>
      <c r="E112" s="450">
        <v>0</v>
      </c>
      <c r="F112" s="449">
        <v>6982.37</v>
      </c>
      <c r="G112" s="448">
        <v>0</v>
      </c>
      <c r="H112" s="448">
        <v>5796.57</v>
      </c>
      <c r="I112" s="448">
        <v>1185.8</v>
      </c>
      <c r="J112" s="447">
        <v>0.1698277232515607</v>
      </c>
    </row>
    <row r="113" spans="1:10" ht="24.75" customHeight="1" x14ac:dyDescent="0.2">
      <c r="A113" s="450" t="s">
        <v>1483</v>
      </c>
      <c r="B113" s="450" t="s">
        <v>1482</v>
      </c>
      <c r="C113" s="450" t="s">
        <v>1048</v>
      </c>
      <c r="D113" s="450">
        <v>9</v>
      </c>
      <c r="E113" s="450">
        <v>0</v>
      </c>
      <c r="F113" s="449">
        <v>2162.41</v>
      </c>
      <c r="G113" s="448">
        <v>0</v>
      </c>
      <c r="H113" s="448">
        <v>1599.44</v>
      </c>
      <c r="I113" s="448">
        <v>562.97</v>
      </c>
      <c r="J113" s="447">
        <v>0.26034378309386286</v>
      </c>
    </row>
    <row r="114" spans="1:10" ht="24.75" customHeight="1" x14ac:dyDescent="0.2">
      <c r="A114" s="450" t="s">
        <v>1481</v>
      </c>
      <c r="B114" s="450" t="s">
        <v>1480</v>
      </c>
      <c r="C114" s="450" t="s">
        <v>1048</v>
      </c>
      <c r="D114" s="450">
        <v>19</v>
      </c>
      <c r="E114" s="450">
        <v>0</v>
      </c>
      <c r="F114" s="449">
        <v>4485.04</v>
      </c>
      <c r="G114" s="448">
        <v>0</v>
      </c>
      <c r="H114" s="448">
        <v>3422.09</v>
      </c>
      <c r="I114" s="448">
        <v>1062.95</v>
      </c>
      <c r="J114" s="447">
        <v>0.23699900112373579</v>
      </c>
    </row>
    <row r="115" spans="1:10" ht="24.75" customHeight="1" x14ac:dyDescent="0.2">
      <c r="A115" s="450" t="s">
        <v>1479</v>
      </c>
      <c r="B115" s="450" t="s">
        <v>1478</v>
      </c>
      <c r="C115" s="450" t="s">
        <v>1048</v>
      </c>
      <c r="D115" s="450">
        <v>4</v>
      </c>
      <c r="E115" s="450">
        <v>0</v>
      </c>
      <c r="F115" s="449">
        <v>1550.97</v>
      </c>
      <c r="G115" s="448">
        <v>0</v>
      </c>
      <c r="H115" s="448">
        <v>1210.52</v>
      </c>
      <c r="I115" s="448">
        <v>340.45</v>
      </c>
      <c r="J115" s="447">
        <v>0.21950779189797354</v>
      </c>
    </row>
    <row r="116" spans="1:10" ht="24.75" customHeight="1" x14ac:dyDescent="0.2">
      <c r="A116" s="450" t="s">
        <v>1477</v>
      </c>
      <c r="B116" s="450" t="s">
        <v>1476</v>
      </c>
      <c r="C116" s="450" t="s">
        <v>1048</v>
      </c>
      <c r="D116" s="450">
        <v>1</v>
      </c>
      <c r="E116" s="450">
        <v>0</v>
      </c>
      <c r="F116" s="449">
        <v>257.42</v>
      </c>
      <c r="G116" s="448">
        <v>0</v>
      </c>
      <c r="H116" s="448">
        <v>169.73</v>
      </c>
      <c r="I116" s="448">
        <v>87.69</v>
      </c>
      <c r="J116" s="447">
        <v>0.34064952218164868</v>
      </c>
    </row>
    <row r="117" spans="1:10" ht="24.75" customHeight="1" x14ac:dyDescent="0.2">
      <c r="A117" s="450" t="s">
        <v>2290</v>
      </c>
      <c r="B117" s="450" t="s">
        <v>2289</v>
      </c>
      <c r="C117" s="450" t="s">
        <v>1048</v>
      </c>
      <c r="D117" s="450">
        <v>1</v>
      </c>
      <c r="E117" s="450">
        <v>0</v>
      </c>
      <c r="F117" s="449">
        <v>387.5</v>
      </c>
      <c r="G117" s="448">
        <v>0</v>
      </c>
      <c r="H117" s="448">
        <v>288.63</v>
      </c>
      <c r="I117" s="448">
        <v>98.87</v>
      </c>
      <c r="J117" s="447">
        <v>0.25514838709677418</v>
      </c>
    </row>
    <row r="118" spans="1:10" ht="24.75" customHeight="1" x14ac:dyDescent="0.2">
      <c r="A118" s="450" t="s">
        <v>1475</v>
      </c>
      <c r="B118" s="450" t="s">
        <v>1474</v>
      </c>
      <c r="C118" s="450" t="s">
        <v>1048</v>
      </c>
      <c r="D118" s="450">
        <v>4</v>
      </c>
      <c r="E118" s="450">
        <v>0</v>
      </c>
      <c r="F118" s="449">
        <v>1713.89</v>
      </c>
      <c r="G118" s="448">
        <v>0</v>
      </c>
      <c r="H118" s="448">
        <v>1205.3599999999999</v>
      </c>
      <c r="I118" s="448">
        <v>508.53</v>
      </c>
      <c r="J118" s="447">
        <v>0.29671099078704</v>
      </c>
    </row>
    <row r="119" spans="1:10" ht="24.75" customHeight="1" x14ac:dyDescent="0.2">
      <c r="A119" s="450" t="s">
        <v>2288</v>
      </c>
      <c r="B119" s="450" t="s">
        <v>2287</v>
      </c>
      <c r="C119" s="450" t="s">
        <v>1048</v>
      </c>
      <c r="D119" s="450">
        <v>1</v>
      </c>
      <c r="E119" s="450">
        <v>0</v>
      </c>
      <c r="F119" s="449">
        <v>163.21</v>
      </c>
      <c r="G119" s="448">
        <v>0</v>
      </c>
      <c r="H119" s="448">
        <v>88.4</v>
      </c>
      <c r="I119" s="448">
        <v>74.81</v>
      </c>
      <c r="J119" s="447">
        <v>0.45836652165921205</v>
      </c>
    </row>
    <row r="120" spans="1:10" ht="24.75" customHeight="1" x14ac:dyDescent="0.2">
      <c r="A120" s="450" t="s">
        <v>1473</v>
      </c>
      <c r="B120" s="450" t="s">
        <v>1472</v>
      </c>
      <c r="C120" s="450" t="s">
        <v>1048</v>
      </c>
      <c r="D120" s="450">
        <v>20</v>
      </c>
      <c r="E120" s="450">
        <v>0</v>
      </c>
      <c r="F120" s="449">
        <v>2864.54</v>
      </c>
      <c r="G120" s="448">
        <v>0</v>
      </c>
      <c r="H120" s="448">
        <v>2346</v>
      </c>
      <c r="I120" s="448">
        <v>518.54</v>
      </c>
      <c r="J120" s="447">
        <v>0.18102033834402731</v>
      </c>
    </row>
    <row r="121" spans="1:10" ht="24.75" customHeight="1" x14ac:dyDescent="0.2">
      <c r="A121" s="450" t="s">
        <v>1471</v>
      </c>
      <c r="B121" s="450" t="s">
        <v>1470</v>
      </c>
      <c r="C121" s="450" t="s">
        <v>1048</v>
      </c>
      <c r="D121" s="450">
        <v>10</v>
      </c>
      <c r="E121" s="450">
        <v>0</v>
      </c>
      <c r="F121" s="449">
        <v>3112.38</v>
      </c>
      <c r="G121" s="448">
        <v>0</v>
      </c>
      <c r="H121" s="448">
        <v>2277.4</v>
      </c>
      <c r="I121" s="448">
        <v>834.98</v>
      </c>
      <c r="J121" s="447">
        <v>0.26827700987668601</v>
      </c>
    </row>
    <row r="122" spans="1:10" ht="24.75" customHeight="1" x14ac:dyDescent="0.2">
      <c r="A122" s="450" t="s">
        <v>1467</v>
      </c>
      <c r="B122" s="450" t="s">
        <v>1466</v>
      </c>
      <c r="C122" s="450" t="s">
        <v>1048</v>
      </c>
      <c r="D122" s="450">
        <v>4</v>
      </c>
      <c r="E122" s="450">
        <v>0</v>
      </c>
      <c r="F122" s="449">
        <v>2441.1999999999998</v>
      </c>
      <c r="G122" s="448">
        <v>0</v>
      </c>
      <c r="H122" s="448">
        <v>1819.56</v>
      </c>
      <c r="I122" s="448">
        <v>621.64</v>
      </c>
      <c r="J122" s="447">
        <v>0.25464525643126329</v>
      </c>
    </row>
    <row r="123" spans="1:10" ht="24.75" customHeight="1" x14ac:dyDescent="0.2">
      <c r="A123" s="450" t="s">
        <v>1465</v>
      </c>
      <c r="B123" s="450" t="s">
        <v>1464</v>
      </c>
      <c r="C123" s="450" t="s">
        <v>1048</v>
      </c>
      <c r="D123" s="450">
        <v>4</v>
      </c>
      <c r="E123" s="450">
        <v>0</v>
      </c>
      <c r="F123" s="449">
        <v>1436.94</v>
      </c>
      <c r="G123" s="448">
        <v>0</v>
      </c>
      <c r="H123" s="448">
        <v>1094.1199999999999</v>
      </c>
      <c r="I123" s="448">
        <v>342.82</v>
      </c>
      <c r="J123" s="447">
        <v>0.23857641933553245</v>
      </c>
    </row>
    <row r="124" spans="1:10" ht="24.75" customHeight="1" x14ac:dyDescent="0.2">
      <c r="A124" s="450" t="s">
        <v>1463</v>
      </c>
      <c r="B124" s="450" t="s">
        <v>1462</v>
      </c>
      <c r="C124" s="450" t="s">
        <v>1048</v>
      </c>
      <c r="D124" s="450">
        <v>17</v>
      </c>
      <c r="E124" s="450">
        <v>0</v>
      </c>
      <c r="F124" s="449">
        <v>3009.79</v>
      </c>
      <c r="G124" s="448">
        <v>0</v>
      </c>
      <c r="H124" s="448">
        <v>2293.81</v>
      </c>
      <c r="I124" s="448">
        <v>715.98</v>
      </c>
      <c r="J124" s="447">
        <v>0.23788370617219143</v>
      </c>
    </row>
    <row r="125" spans="1:10" ht="24.75" customHeight="1" x14ac:dyDescent="0.2">
      <c r="A125" s="450" t="s">
        <v>2286</v>
      </c>
      <c r="B125" s="450" t="s">
        <v>2285</v>
      </c>
      <c r="C125" s="450" t="s">
        <v>1048</v>
      </c>
      <c r="D125" s="450">
        <v>1</v>
      </c>
      <c r="E125" s="450">
        <v>0</v>
      </c>
      <c r="F125" s="449">
        <v>645.28</v>
      </c>
      <c r="G125" s="448">
        <v>0</v>
      </c>
      <c r="H125" s="448">
        <v>434.68</v>
      </c>
      <c r="I125" s="448">
        <v>210.6</v>
      </c>
      <c r="J125" s="447">
        <v>0.32636994792958096</v>
      </c>
    </row>
    <row r="126" spans="1:10" ht="24.75" customHeight="1" x14ac:dyDescent="0.2">
      <c r="A126" s="450" t="s">
        <v>1461</v>
      </c>
      <c r="B126" s="450" t="s">
        <v>1460</v>
      </c>
      <c r="C126" s="450" t="s">
        <v>1048</v>
      </c>
      <c r="D126" s="450">
        <v>5</v>
      </c>
      <c r="E126" s="450">
        <v>0</v>
      </c>
      <c r="F126" s="449">
        <v>1150.69</v>
      </c>
      <c r="G126" s="448">
        <v>0</v>
      </c>
      <c r="H126" s="448">
        <v>890.6</v>
      </c>
      <c r="I126" s="448">
        <v>260.08999999999997</v>
      </c>
      <c r="J126" s="447">
        <v>0.22602959963152544</v>
      </c>
    </row>
    <row r="127" spans="1:10" ht="24.75" customHeight="1" x14ac:dyDescent="0.2">
      <c r="A127" s="450" t="s">
        <v>1459</v>
      </c>
      <c r="B127" s="450" t="s">
        <v>1458</v>
      </c>
      <c r="C127" s="450" t="s">
        <v>1048</v>
      </c>
      <c r="D127" s="450">
        <v>2</v>
      </c>
      <c r="E127" s="450">
        <v>0</v>
      </c>
      <c r="F127" s="449">
        <v>901.28</v>
      </c>
      <c r="G127" s="448">
        <v>0</v>
      </c>
      <c r="H127" s="448">
        <v>745.9</v>
      </c>
      <c r="I127" s="448">
        <v>155.38</v>
      </c>
      <c r="J127" s="447">
        <v>0.17239925439375112</v>
      </c>
    </row>
    <row r="128" spans="1:10" ht="24.75" customHeight="1" x14ac:dyDescent="0.2">
      <c r="A128" s="450" t="s">
        <v>1457</v>
      </c>
      <c r="B128" s="450" t="s">
        <v>1456</v>
      </c>
      <c r="C128" s="450" t="s">
        <v>1048</v>
      </c>
      <c r="D128" s="450">
        <v>13</v>
      </c>
      <c r="E128" s="450">
        <v>0</v>
      </c>
      <c r="F128" s="449">
        <v>2367.81</v>
      </c>
      <c r="G128" s="448">
        <v>0</v>
      </c>
      <c r="H128" s="448">
        <v>2000.18</v>
      </c>
      <c r="I128" s="448">
        <v>367.63</v>
      </c>
      <c r="J128" s="447">
        <v>0.1552616130517229</v>
      </c>
    </row>
    <row r="129" spans="1:10" ht="24.75" customHeight="1" x14ac:dyDescent="0.2">
      <c r="A129" s="450" t="s">
        <v>1455</v>
      </c>
      <c r="B129" s="450" t="s">
        <v>1454</v>
      </c>
      <c r="C129" s="450" t="s">
        <v>1048</v>
      </c>
      <c r="D129" s="450">
        <v>3</v>
      </c>
      <c r="E129" s="450">
        <v>0</v>
      </c>
      <c r="F129" s="449">
        <v>3416.34</v>
      </c>
      <c r="G129" s="448">
        <v>0</v>
      </c>
      <c r="H129" s="448">
        <v>2499.1799999999998</v>
      </c>
      <c r="I129" s="448">
        <v>917.16</v>
      </c>
      <c r="J129" s="447">
        <v>0.26846274082790356</v>
      </c>
    </row>
    <row r="130" spans="1:10" ht="24.75" customHeight="1" x14ac:dyDescent="0.2">
      <c r="A130" s="450" t="s">
        <v>2284</v>
      </c>
      <c r="B130" s="450" t="s">
        <v>2283</v>
      </c>
      <c r="C130" s="450" t="s">
        <v>1048</v>
      </c>
      <c r="D130" s="450">
        <v>14</v>
      </c>
      <c r="E130" s="450">
        <v>0</v>
      </c>
      <c r="F130" s="449">
        <v>2549.2399999999998</v>
      </c>
      <c r="G130" s="448">
        <v>0</v>
      </c>
      <c r="H130" s="448">
        <v>1969.1</v>
      </c>
      <c r="I130" s="448">
        <v>580.14</v>
      </c>
      <c r="J130" s="447">
        <v>0.22757370824245657</v>
      </c>
    </row>
    <row r="131" spans="1:10" ht="24.75" customHeight="1" x14ac:dyDescent="0.2">
      <c r="A131" s="450" t="s">
        <v>1453</v>
      </c>
      <c r="B131" s="450" t="s">
        <v>1452</v>
      </c>
      <c r="C131" s="450" t="s">
        <v>1048</v>
      </c>
      <c r="D131" s="450">
        <v>1</v>
      </c>
      <c r="E131" s="450">
        <v>0</v>
      </c>
      <c r="F131" s="449">
        <v>501.28</v>
      </c>
      <c r="G131" s="448">
        <v>0</v>
      </c>
      <c r="H131" s="448">
        <v>343.97</v>
      </c>
      <c r="I131" s="448">
        <v>157.31</v>
      </c>
      <c r="J131" s="447">
        <v>0.31381662942866262</v>
      </c>
    </row>
    <row r="132" spans="1:10" ht="24.75" customHeight="1" x14ac:dyDescent="0.2">
      <c r="A132" s="450" t="s">
        <v>1451</v>
      </c>
      <c r="B132" s="450" t="s">
        <v>1450</v>
      </c>
      <c r="C132" s="450" t="s">
        <v>1048</v>
      </c>
      <c r="D132" s="450">
        <v>12</v>
      </c>
      <c r="E132" s="450">
        <v>0</v>
      </c>
      <c r="F132" s="449">
        <v>1341.12</v>
      </c>
      <c r="G132" s="448">
        <v>0</v>
      </c>
      <c r="H132" s="448">
        <v>1047.5999999999999</v>
      </c>
      <c r="I132" s="448">
        <v>293.52</v>
      </c>
      <c r="J132" s="447">
        <v>0.21886184681460272</v>
      </c>
    </row>
    <row r="133" spans="1:10" ht="24.75" customHeight="1" x14ac:dyDescent="0.2">
      <c r="A133" s="450" t="s">
        <v>2282</v>
      </c>
      <c r="B133" s="450" t="s">
        <v>2281</v>
      </c>
      <c r="C133" s="450" t="s">
        <v>1048</v>
      </c>
      <c r="D133" s="450">
        <v>12</v>
      </c>
      <c r="E133" s="450">
        <v>0</v>
      </c>
      <c r="F133" s="449">
        <v>1268.1600000000001</v>
      </c>
      <c r="G133" s="448">
        <v>0</v>
      </c>
      <c r="H133" s="448">
        <v>964.56</v>
      </c>
      <c r="I133" s="448">
        <v>303.60000000000002</v>
      </c>
      <c r="J133" s="447">
        <v>0.23940196820590462</v>
      </c>
    </row>
    <row r="134" spans="1:10" ht="24.75" customHeight="1" x14ac:dyDescent="0.2">
      <c r="A134" s="450" t="s">
        <v>1447</v>
      </c>
      <c r="B134" s="450" t="s">
        <v>1446</v>
      </c>
      <c r="C134" s="450" t="s">
        <v>1048</v>
      </c>
      <c r="D134" s="450">
        <v>6</v>
      </c>
      <c r="E134" s="450">
        <v>0</v>
      </c>
      <c r="F134" s="449">
        <v>1206</v>
      </c>
      <c r="G134" s="448">
        <v>0</v>
      </c>
      <c r="H134" s="448">
        <v>736.26</v>
      </c>
      <c r="I134" s="448">
        <v>469.74</v>
      </c>
      <c r="J134" s="447">
        <v>0.38950248756218908</v>
      </c>
    </row>
    <row r="135" spans="1:10" ht="24.75" customHeight="1" x14ac:dyDescent="0.2">
      <c r="A135" s="450" t="s">
        <v>2280</v>
      </c>
      <c r="B135" s="450" t="s">
        <v>2279</v>
      </c>
      <c r="C135" s="450" t="s">
        <v>1048</v>
      </c>
      <c r="D135" s="450">
        <v>3</v>
      </c>
      <c r="E135" s="450">
        <v>0</v>
      </c>
      <c r="F135" s="449">
        <v>2496.1799999999998</v>
      </c>
      <c r="G135" s="448">
        <v>0</v>
      </c>
      <c r="H135" s="448">
        <v>1552.44</v>
      </c>
      <c r="I135" s="448">
        <v>943.74</v>
      </c>
      <c r="J135" s="447">
        <v>0.37807369660841766</v>
      </c>
    </row>
    <row r="136" spans="1:10" ht="24.75" customHeight="1" x14ac:dyDescent="0.2">
      <c r="A136" s="450" t="s">
        <v>1445</v>
      </c>
      <c r="B136" s="450" t="s">
        <v>1444</v>
      </c>
      <c r="C136" s="450" t="s">
        <v>1048</v>
      </c>
      <c r="D136" s="450">
        <v>2</v>
      </c>
      <c r="E136" s="450">
        <v>0</v>
      </c>
      <c r="F136" s="449">
        <v>1135.54</v>
      </c>
      <c r="G136" s="448">
        <v>0</v>
      </c>
      <c r="H136" s="448">
        <v>853.72</v>
      </c>
      <c r="I136" s="448">
        <v>281.82</v>
      </c>
      <c r="J136" s="447">
        <v>0.24818148193810874</v>
      </c>
    </row>
    <row r="137" spans="1:10" ht="24.75" customHeight="1" x14ac:dyDescent="0.2">
      <c r="A137" s="450" t="s">
        <v>1443</v>
      </c>
      <c r="B137" s="450" t="s">
        <v>1442</v>
      </c>
      <c r="C137" s="450" t="s">
        <v>1048</v>
      </c>
      <c r="D137" s="450">
        <v>1</v>
      </c>
      <c r="E137" s="450">
        <v>0</v>
      </c>
      <c r="F137" s="449">
        <v>679.53</v>
      </c>
      <c r="G137" s="448">
        <v>0</v>
      </c>
      <c r="H137" s="448">
        <v>568.46</v>
      </c>
      <c r="I137" s="448">
        <v>111.07</v>
      </c>
      <c r="J137" s="447">
        <v>0.16345120892381498</v>
      </c>
    </row>
    <row r="138" spans="1:10" ht="24.75" customHeight="1" x14ac:dyDescent="0.2">
      <c r="A138" s="450" t="s">
        <v>2278</v>
      </c>
      <c r="B138" s="450" t="s">
        <v>2277</v>
      </c>
      <c r="C138" s="450" t="s">
        <v>1048</v>
      </c>
      <c r="D138" s="450">
        <v>2</v>
      </c>
      <c r="E138" s="450">
        <v>0</v>
      </c>
      <c r="F138" s="449">
        <v>1153.1400000000001</v>
      </c>
      <c r="G138" s="448">
        <v>0</v>
      </c>
      <c r="H138" s="448">
        <v>797.1</v>
      </c>
      <c r="I138" s="448">
        <v>356.04</v>
      </c>
      <c r="J138" s="447">
        <v>0.30875695925906654</v>
      </c>
    </row>
    <row r="139" spans="1:10" ht="24.75" customHeight="1" x14ac:dyDescent="0.2">
      <c r="A139" s="450" t="s">
        <v>2276</v>
      </c>
      <c r="B139" s="450" t="s">
        <v>2275</v>
      </c>
      <c r="C139" s="450" t="s">
        <v>1048</v>
      </c>
      <c r="D139" s="450">
        <v>2</v>
      </c>
      <c r="E139" s="450">
        <v>0</v>
      </c>
      <c r="F139" s="449">
        <v>759.06</v>
      </c>
      <c r="G139" s="448">
        <v>0</v>
      </c>
      <c r="H139" s="448">
        <v>402.74</v>
      </c>
      <c r="I139" s="448">
        <v>356.32</v>
      </c>
      <c r="J139" s="447">
        <v>0.46942270703238215</v>
      </c>
    </row>
    <row r="140" spans="1:10" ht="24.75" customHeight="1" x14ac:dyDescent="0.2">
      <c r="A140" s="450" t="s">
        <v>1441</v>
      </c>
      <c r="B140" s="450" t="s">
        <v>1440</v>
      </c>
      <c r="C140" s="450" t="s">
        <v>1048</v>
      </c>
      <c r="D140" s="450">
        <v>19</v>
      </c>
      <c r="E140" s="450">
        <v>0</v>
      </c>
      <c r="F140" s="449">
        <v>9495.64</v>
      </c>
      <c r="G140" s="448">
        <v>0</v>
      </c>
      <c r="H140" s="448">
        <v>8166.39</v>
      </c>
      <c r="I140" s="448">
        <v>1329.25</v>
      </c>
      <c r="J140" s="447">
        <v>0.13998529851595048</v>
      </c>
    </row>
    <row r="141" spans="1:10" ht="24.75" customHeight="1" x14ac:dyDescent="0.2">
      <c r="A141" s="450" t="s">
        <v>1439</v>
      </c>
      <c r="B141" s="450" t="s">
        <v>1438</v>
      </c>
      <c r="C141" s="450" t="s">
        <v>1048</v>
      </c>
      <c r="D141" s="450">
        <v>8</v>
      </c>
      <c r="E141" s="450">
        <v>0</v>
      </c>
      <c r="F141" s="449">
        <v>4042.3</v>
      </c>
      <c r="G141" s="448">
        <v>0</v>
      </c>
      <c r="H141" s="448">
        <v>3280.16</v>
      </c>
      <c r="I141" s="448">
        <v>762.14</v>
      </c>
      <c r="J141" s="447">
        <v>0.18854117705266804</v>
      </c>
    </row>
    <row r="142" spans="1:10" ht="24.75" customHeight="1" x14ac:dyDescent="0.2">
      <c r="A142" s="450" t="s">
        <v>2274</v>
      </c>
      <c r="B142" s="450" t="s">
        <v>2273</v>
      </c>
      <c r="C142" s="450" t="s">
        <v>1048</v>
      </c>
      <c r="D142" s="450">
        <v>2</v>
      </c>
      <c r="E142" s="450">
        <v>0</v>
      </c>
      <c r="F142" s="449">
        <v>1120.6400000000001</v>
      </c>
      <c r="G142" s="448">
        <v>0</v>
      </c>
      <c r="H142" s="448">
        <v>925.84</v>
      </c>
      <c r="I142" s="448">
        <v>194.8</v>
      </c>
      <c r="J142" s="447">
        <v>0.17382924043403769</v>
      </c>
    </row>
    <row r="143" spans="1:10" ht="24.75" customHeight="1" x14ac:dyDescent="0.2">
      <c r="A143" s="450" t="s">
        <v>1437</v>
      </c>
      <c r="B143" s="450" t="s">
        <v>1436</v>
      </c>
      <c r="C143" s="450" t="s">
        <v>1048</v>
      </c>
      <c r="D143" s="450">
        <v>1</v>
      </c>
      <c r="E143" s="450">
        <v>0</v>
      </c>
      <c r="F143" s="449">
        <v>2806.22</v>
      </c>
      <c r="G143" s="448">
        <v>0</v>
      </c>
      <c r="H143" s="448">
        <v>2123.5300000000002</v>
      </c>
      <c r="I143" s="448">
        <v>682.69</v>
      </c>
      <c r="J143" s="447">
        <v>0.24327743370085025</v>
      </c>
    </row>
    <row r="144" spans="1:10" ht="24.75" customHeight="1" x14ac:dyDescent="0.2">
      <c r="A144" s="450" t="s">
        <v>2272</v>
      </c>
      <c r="B144" s="450" t="s">
        <v>2271</v>
      </c>
      <c r="C144" s="450" t="s">
        <v>1048</v>
      </c>
      <c r="D144" s="450">
        <v>12</v>
      </c>
      <c r="E144" s="450">
        <v>0</v>
      </c>
      <c r="F144" s="449">
        <v>4456.32</v>
      </c>
      <c r="G144" s="448">
        <v>0</v>
      </c>
      <c r="H144" s="448">
        <v>3423.36</v>
      </c>
      <c r="I144" s="448">
        <v>1032.96</v>
      </c>
      <c r="J144" s="447">
        <v>0.23179663937957776</v>
      </c>
    </row>
    <row r="145" spans="1:10" ht="24.75" customHeight="1" x14ac:dyDescent="0.2">
      <c r="A145" s="450" t="s">
        <v>1435</v>
      </c>
      <c r="B145" s="450" t="s">
        <v>1434</v>
      </c>
      <c r="C145" s="450" t="s">
        <v>1048</v>
      </c>
      <c r="D145" s="450">
        <v>2</v>
      </c>
      <c r="E145" s="450">
        <v>0</v>
      </c>
      <c r="F145" s="449">
        <v>983.24</v>
      </c>
      <c r="G145" s="448">
        <v>0</v>
      </c>
      <c r="H145" s="448">
        <v>689.88</v>
      </c>
      <c r="I145" s="448">
        <v>293.36</v>
      </c>
      <c r="J145" s="447">
        <v>0.29836052235466415</v>
      </c>
    </row>
    <row r="146" spans="1:10" ht="24.75" customHeight="1" x14ac:dyDescent="0.2">
      <c r="A146" s="450" t="s">
        <v>2270</v>
      </c>
      <c r="B146" s="450" t="s">
        <v>2269</v>
      </c>
      <c r="C146" s="450" t="s">
        <v>1048</v>
      </c>
      <c r="D146" s="450">
        <v>6</v>
      </c>
      <c r="E146" s="450">
        <v>0</v>
      </c>
      <c r="F146" s="449">
        <v>3649.86</v>
      </c>
      <c r="G146" s="448">
        <v>0</v>
      </c>
      <c r="H146" s="448">
        <v>1945.92</v>
      </c>
      <c r="I146" s="448">
        <v>1703.94</v>
      </c>
      <c r="J146" s="447">
        <v>0.46685078331771629</v>
      </c>
    </row>
    <row r="147" spans="1:10" ht="24.75" customHeight="1" x14ac:dyDescent="0.2">
      <c r="A147" s="450" t="s">
        <v>1433</v>
      </c>
      <c r="B147" s="450" t="s">
        <v>1432</v>
      </c>
      <c r="C147" s="450" t="s">
        <v>1048</v>
      </c>
      <c r="D147" s="450">
        <v>24</v>
      </c>
      <c r="E147" s="450">
        <v>0</v>
      </c>
      <c r="F147" s="449">
        <v>8315.35</v>
      </c>
      <c r="G147" s="448">
        <v>0</v>
      </c>
      <c r="H147" s="448">
        <v>4266.38</v>
      </c>
      <c r="I147" s="448">
        <v>4048.97</v>
      </c>
      <c r="J147" s="447">
        <v>0.48692718887358921</v>
      </c>
    </row>
    <row r="148" spans="1:10" ht="24.75" customHeight="1" x14ac:dyDescent="0.2">
      <c r="A148" s="450" t="s">
        <v>1431</v>
      </c>
      <c r="B148" s="450" t="s">
        <v>1430</v>
      </c>
      <c r="C148" s="450" t="s">
        <v>1048</v>
      </c>
      <c r="D148" s="450">
        <v>13</v>
      </c>
      <c r="E148" s="450">
        <v>0</v>
      </c>
      <c r="F148" s="449">
        <v>5243.33</v>
      </c>
      <c r="G148" s="448">
        <v>0</v>
      </c>
      <c r="H148" s="448">
        <v>4525.43</v>
      </c>
      <c r="I148" s="448">
        <v>717.9</v>
      </c>
      <c r="J148" s="447">
        <v>0.13691680668582751</v>
      </c>
    </row>
    <row r="149" spans="1:10" ht="24.75" customHeight="1" x14ac:dyDescent="0.2">
      <c r="A149" s="450" t="s">
        <v>1429</v>
      </c>
      <c r="B149" s="450" t="s">
        <v>1428</v>
      </c>
      <c r="C149" s="450" t="s">
        <v>1048</v>
      </c>
      <c r="D149" s="450">
        <v>3</v>
      </c>
      <c r="E149" s="450">
        <v>0</v>
      </c>
      <c r="F149" s="449">
        <v>4621.3500000000004</v>
      </c>
      <c r="G149" s="448">
        <v>0</v>
      </c>
      <c r="H149" s="448">
        <v>3539.76</v>
      </c>
      <c r="I149" s="448">
        <v>1081.5899999999999</v>
      </c>
      <c r="J149" s="447">
        <v>0.23404200071407705</v>
      </c>
    </row>
    <row r="150" spans="1:10" ht="24.75" customHeight="1" x14ac:dyDescent="0.2">
      <c r="A150" s="450" t="s">
        <v>2268</v>
      </c>
      <c r="B150" s="450" t="s">
        <v>2267</v>
      </c>
      <c r="C150" s="450" t="s">
        <v>1048</v>
      </c>
      <c r="D150" s="450">
        <v>12</v>
      </c>
      <c r="E150" s="450">
        <v>0</v>
      </c>
      <c r="F150" s="449">
        <v>4689.84</v>
      </c>
      <c r="G150" s="448">
        <v>0</v>
      </c>
      <c r="H150" s="448">
        <v>2414.04</v>
      </c>
      <c r="I150" s="448">
        <v>2275.8000000000002</v>
      </c>
      <c r="J150" s="447">
        <v>0.48526175733074051</v>
      </c>
    </row>
    <row r="151" spans="1:10" ht="24.75" customHeight="1" x14ac:dyDescent="0.2">
      <c r="A151" s="450" t="s">
        <v>2266</v>
      </c>
      <c r="B151" s="450" t="s">
        <v>2265</v>
      </c>
      <c r="C151" s="450" t="s">
        <v>1048</v>
      </c>
      <c r="D151" s="450">
        <v>1</v>
      </c>
      <c r="E151" s="450">
        <v>0</v>
      </c>
      <c r="F151" s="449">
        <v>640.83000000000004</v>
      </c>
      <c r="G151" s="448">
        <v>0</v>
      </c>
      <c r="H151" s="448">
        <v>559.27</v>
      </c>
      <c r="I151" s="448">
        <v>81.56</v>
      </c>
      <c r="J151" s="447">
        <v>0.12727244354977138</v>
      </c>
    </row>
    <row r="152" spans="1:10" ht="24.75" customHeight="1" x14ac:dyDescent="0.2">
      <c r="A152" s="450" t="s">
        <v>1427</v>
      </c>
      <c r="B152" s="450" t="s">
        <v>1426</v>
      </c>
      <c r="C152" s="450" t="s">
        <v>1048</v>
      </c>
      <c r="D152" s="450">
        <v>9</v>
      </c>
      <c r="E152" s="450">
        <v>0</v>
      </c>
      <c r="F152" s="449">
        <v>1437.07</v>
      </c>
      <c r="G152" s="448">
        <v>0</v>
      </c>
      <c r="H152" s="448">
        <v>1180.8900000000001</v>
      </c>
      <c r="I152" s="448">
        <v>256.18</v>
      </c>
      <c r="J152" s="447">
        <v>0.17826549854913121</v>
      </c>
    </row>
    <row r="153" spans="1:10" ht="24.75" customHeight="1" x14ac:dyDescent="0.2">
      <c r="A153" s="450" t="s">
        <v>1423</v>
      </c>
      <c r="B153" s="450" t="s">
        <v>1422</v>
      </c>
      <c r="C153" s="450" t="s">
        <v>1048</v>
      </c>
      <c r="D153" s="450">
        <v>5</v>
      </c>
      <c r="E153" s="450">
        <v>0</v>
      </c>
      <c r="F153" s="449">
        <v>809.28</v>
      </c>
      <c r="G153" s="448">
        <v>0</v>
      </c>
      <c r="H153" s="448">
        <v>616.35</v>
      </c>
      <c r="I153" s="448">
        <v>192.93</v>
      </c>
      <c r="J153" s="447">
        <v>0.23839709371293002</v>
      </c>
    </row>
    <row r="154" spans="1:10" ht="24.75" customHeight="1" x14ac:dyDescent="0.2">
      <c r="A154" s="450" t="s">
        <v>1421</v>
      </c>
      <c r="B154" s="450" t="s">
        <v>1420</v>
      </c>
      <c r="C154" s="450" t="s">
        <v>1048</v>
      </c>
      <c r="D154" s="450">
        <v>42</v>
      </c>
      <c r="E154" s="450">
        <v>0</v>
      </c>
      <c r="F154" s="449">
        <v>5814.56</v>
      </c>
      <c r="G154" s="448">
        <v>0</v>
      </c>
      <c r="H154" s="448">
        <v>4796.3999999999996</v>
      </c>
      <c r="I154" s="448">
        <v>1018.16</v>
      </c>
      <c r="J154" s="447">
        <v>0.17510525302000496</v>
      </c>
    </row>
    <row r="155" spans="1:10" ht="24.75" customHeight="1" x14ac:dyDescent="0.2">
      <c r="A155" s="450" t="s">
        <v>1419</v>
      </c>
      <c r="B155" s="450" t="s">
        <v>1418</v>
      </c>
      <c r="C155" s="450" t="s">
        <v>1048</v>
      </c>
      <c r="D155" s="450">
        <v>32</v>
      </c>
      <c r="E155" s="450">
        <v>0</v>
      </c>
      <c r="F155" s="449">
        <v>5884.58</v>
      </c>
      <c r="G155" s="448">
        <v>0</v>
      </c>
      <c r="H155" s="448">
        <v>4912.5600000000004</v>
      </c>
      <c r="I155" s="448">
        <v>972.02</v>
      </c>
      <c r="J155" s="447">
        <v>0.16518086252544786</v>
      </c>
    </row>
    <row r="156" spans="1:10" ht="24.75" customHeight="1" x14ac:dyDescent="0.2">
      <c r="A156" s="450" t="s">
        <v>1417</v>
      </c>
      <c r="B156" s="450" t="s">
        <v>1416</v>
      </c>
      <c r="C156" s="450" t="s">
        <v>1048</v>
      </c>
      <c r="D156" s="450">
        <v>10</v>
      </c>
      <c r="E156" s="450">
        <v>0</v>
      </c>
      <c r="F156" s="449">
        <v>1176.29</v>
      </c>
      <c r="G156" s="448">
        <v>0</v>
      </c>
      <c r="H156" s="448">
        <v>1117.4000000000001</v>
      </c>
      <c r="I156" s="448">
        <v>58.89</v>
      </c>
      <c r="J156" s="447">
        <v>5.0064184852374842E-2</v>
      </c>
    </row>
    <row r="157" spans="1:10" ht="24.75" customHeight="1" x14ac:dyDescent="0.2">
      <c r="A157" s="450" t="s">
        <v>1413</v>
      </c>
      <c r="B157" s="450" t="s">
        <v>1412</v>
      </c>
      <c r="C157" s="450" t="s">
        <v>1048</v>
      </c>
      <c r="D157" s="450">
        <v>13</v>
      </c>
      <c r="E157" s="450">
        <v>0</v>
      </c>
      <c r="F157" s="449">
        <v>3863.57</v>
      </c>
      <c r="G157" s="448">
        <v>0</v>
      </c>
      <c r="H157" s="448">
        <v>3333.34</v>
      </c>
      <c r="I157" s="448">
        <v>530.23</v>
      </c>
      <c r="J157" s="447">
        <v>0.13723835727060724</v>
      </c>
    </row>
    <row r="158" spans="1:10" ht="24.75" customHeight="1" x14ac:dyDescent="0.2">
      <c r="A158" s="450" t="s">
        <v>2264</v>
      </c>
      <c r="B158" s="450" t="s">
        <v>2263</v>
      </c>
      <c r="C158" s="450" t="s">
        <v>1048</v>
      </c>
      <c r="D158" s="450">
        <v>19</v>
      </c>
      <c r="E158" s="450">
        <v>0</v>
      </c>
      <c r="F158" s="449">
        <v>3635.14</v>
      </c>
      <c r="G158" s="448">
        <v>0</v>
      </c>
      <c r="H158" s="448">
        <v>2833.09</v>
      </c>
      <c r="I158" s="448">
        <v>802.05</v>
      </c>
      <c r="J158" s="447">
        <v>0.22063799468521159</v>
      </c>
    </row>
    <row r="159" spans="1:10" ht="24.75" customHeight="1" x14ac:dyDescent="0.2">
      <c r="A159" s="450" t="s">
        <v>1411</v>
      </c>
      <c r="B159" s="450" t="s">
        <v>1410</v>
      </c>
      <c r="C159" s="450" t="s">
        <v>1048</v>
      </c>
      <c r="D159" s="450">
        <v>1</v>
      </c>
      <c r="E159" s="450">
        <v>0</v>
      </c>
      <c r="F159" s="449">
        <v>689.48</v>
      </c>
      <c r="G159" s="448">
        <v>0</v>
      </c>
      <c r="H159" s="448">
        <v>497.67</v>
      </c>
      <c r="I159" s="448">
        <v>191.81</v>
      </c>
      <c r="J159" s="447">
        <v>0.27819516157103902</v>
      </c>
    </row>
    <row r="160" spans="1:10" ht="24.75" customHeight="1" x14ac:dyDescent="0.2">
      <c r="A160" s="450" t="s">
        <v>1409</v>
      </c>
      <c r="B160" s="450" t="s">
        <v>1408</v>
      </c>
      <c r="C160" s="450" t="s">
        <v>1048</v>
      </c>
      <c r="D160" s="450">
        <v>3</v>
      </c>
      <c r="E160" s="450">
        <v>0</v>
      </c>
      <c r="F160" s="449">
        <v>1479.96</v>
      </c>
      <c r="G160" s="448">
        <v>0</v>
      </c>
      <c r="H160" s="448">
        <v>1223.3699999999999</v>
      </c>
      <c r="I160" s="448">
        <v>256.58999999999997</v>
      </c>
      <c r="J160" s="447">
        <v>0.17337630746776939</v>
      </c>
    </row>
    <row r="161" spans="1:10" ht="24.75" customHeight="1" x14ac:dyDescent="0.2">
      <c r="A161" s="450" t="s">
        <v>2262</v>
      </c>
      <c r="B161" s="450" t="s">
        <v>2261</v>
      </c>
      <c r="C161" s="450" t="s">
        <v>1048</v>
      </c>
      <c r="D161" s="450">
        <v>3</v>
      </c>
      <c r="E161" s="450">
        <v>0</v>
      </c>
      <c r="F161" s="449">
        <v>1126.9000000000001</v>
      </c>
      <c r="G161" s="448">
        <v>0</v>
      </c>
      <c r="H161" s="448">
        <v>799.74</v>
      </c>
      <c r="I161" s="448">
        <v>327.16000000000003</v>
      </c>
      <c r="J161" s="447">
        <v>0.29031857307658177</v>
      </c>
    </row>
    <row r="162" spans="1:10" ht="24.75" customHeight="1" x14ac:dyDescent="0.2">
      <c r="A162" s="450" t="s">
        <v>1407</v>
      </c>
      <c r="B162" s="450" t="s">
        <v>1406</v>
      </c>
      <c r="C162" s="450" t="s">
        <v>1048</v>
      </c>
      <c r="D162" s="450">
        <v>4</v>
      </c>
      <c r="E162" s="450">
        <v>0</v>
      </c>
      <c r="F162" s="449">
        <v>973.83</v>
      </c>
      <c r="G162" s="448">
        <v>0</v>
      </c>
      <c r="H162" s="448">
        <v>1157.48</v>
      </c>
      <c r="I162" s="448">
        <v>-183.65</v>
      </c>
      <c r="J162" s="447">
        <v>-0.18858527669100356</v>
      </c>
    </row>
    <row r="163" spans="1:10" ht="24.75" customHeight="1" x14ac:dyDescent="0.2">
      <c r="A163" s="450" t="s">
        <v>2260</v>
      </c>
      <c r="B163" s="450" t="s">
        <v>2259</v>
      </c>
      <c r="C163" s="450" t="s">
        <v>1048</v>
      </c>
      <c r="D163" s="450">
        <v>17</v>
      </c>
      <c r="E163" s="450">
        <v>0</v>
      </c>
      <c r="F163" s="449">
        <v>6394.21</v>
      </c>
      <c r="G163" s="448">
        <v>0</v>
      </c>
      <c r="H163" s="448">
        <v>4930.0600000000004</v>
      </c>
      <c r="I163" s="448">
        <v>1464.15</v>
      </c>
      <c r="J163" s="447">
        <v>0.228980593380574</v>
      </c>
    </row>
    <row r="164" spans="1:10" ht="24.75" customHeight="1" x14ac:dyDescent="0.2">
      <c r="A164" s="450" t="s">
        <v>1405</v>
      </c>
      <c r="B164" s="450" t="s">
        <v>1404</v>
      </c>
      <c r="C164" s="450" t="s">
        <v>1048</v>
      </c>
      <c r="D164" s="450">
        <v>21</v>
      </c>
      <c r="E164" s="450">
        <v>0</v>
      </c>
      <c r="F164" s="449">
        <v>6581.67</v>
      </c>
      <c r="G164" s="448">
        <v>0</v>
      </c>
      <c r="H164" s="448">
        <v>5433.54</v>
      </c>
      <c r="I164" s="448">
        <v>1148.1300000000001</v>
      </c>
      <c r="J164" s="447">
        <v>0.17444356827370561</v>
      </c>
    </row>
    <row r="165" spans="1:10" ht="24.75" customHeight="1" x14ac:dyDescent="0.2">
      <c r="A165" s="450" t="s">
        <v>2258</v>
      </c>
      <c r="B165" s="450" t="s">
        <v>2257</v>
      </c>
      <c r="C165" s="450" t="s">
        <v>1048</v>
      </c>
      <c r="D165" s="450">
        <v>3</v>
      </c>
      <c r="E165" s="450">
        <v>0</v>
      </c>
      <c r="F165" s="449">
        <v>1045.0899999999999</v>
      </c>
      <c r="G165" s="448">
        <v>0</v>
      </c>
      <c r="H165" s="448">
        <v>982.44</v>
      </c>
      <c r="I165" s="448">
        <v>62.65</v>
      </c>
      <c r="J165" s="447">
        <v>5.9946990211369358E-2</v>
      </c>
    </row>
    <row r="166" spans="1:10" ht="24.75" customHeight="1" x14ac:dyDescent="0.2">
      <c r="A166" s="450" t="s">
        <v>1401</v>
      </c>
      <c r="B166" s="450" t="s">
        <v>1400</v>
      </c>
      <c r="C166" s="450" t="s">
        <v>1048</v>
      </c>
      <c r="D166" s="450">
        <v>9</v>
      </c>
      <c r="E166" s="450">
        <v>0</v>
      </c>
      <c r="F166" s="449">
        <v>3065.85</v>
      </c>
      <c r="G166" s="448">
        <v>0</v>
      </c>
      <c r="H166" s="448">
        <v>2424.42</v>
      </c>
      <c r="I166" s="448">
        <v>641.42999999999995</v>
      </c>
      <c r="J166" s="447">
        <v>0.20921767209746073</v>
      </c>
    </row>
    <row r="167" spans="1:10" ht="24.75" customHeight="1" x14ac:dyDescent="0.2">
      <c r="A167" s="450" t="s">
        <v>1399</v>
      </c>
      <c r="B167" s="450" t="s">
        <v>1398</v>
      </c>
      <c r="C167" s="450" t="s">
        <v>1048</v>
      </c>
      <c r="D167" s="450">
        <v>1</v>
      </c>
      <c r="E167" s="450">
        <v>0</v>
      </c>
      <c r="F167" s="449">
        <v>354.9</v>
      </c>
      <c r="G167" s="448">
        <v>0</v>
      </c>
      <c r="H167" s="448">
        <v>235.85</v>
      </c>
      <c r="I167" s="448">
        <v>119.05</v>
      </c>
      <c r="J167" s="447">
        <v>0.33544660467737392</v>
      </c>
    </row>
    <row r="168" spans="1:10" ht="24.75" customHeight="1" x14ac:dyDescent="0.2">
      <c r="A168" s="450" t="s">
        <v>1397</v>
      </c>
      <c r="B168" s="450" t="s">
        <v>1396</v>
      </c>
      <c r="C168" s="450" t="s">
        <v>1048</v>
      </c>
      <c r="D168" s="450">
        <v>10</v>
      </c>
      <c r="E168" s="450">
        <v>0</v>
      </c>
      <c r="F168" s="449">
        <v>5228.46</v>
      </c>
      <c r="G168" s="448">
        <v>0</v>
      </c>
      <c r="H168" s="448">
        <v>3725.5</v>
      </c>
      <c r="I168" s="448">
        <v>1502.96</v>
      </c>
      <c r="J168" s="447">
        <v>0.28745749226349632</v>
      </c>
    </row>
    <row r="169" spans="1:10" ht="24.75" customHeight="1" x14ac:dyDescent="0.2">
      <c r="A169" s="450" t="s">
        <v>1395</v>
      </c>
      <c r="B169" s="450" t="s">
        <v>1394</v>
      </c>
      <c r="C169" s="450" t="s">
        <v>1048</v>
      </c>
      <c r="D169" s="450">
        <v>4</v>
      </c>
      <c r="E169" s="450">
        <v>0</v>
      </c>
      <c r="F169" s="449">
        <v>1496.74</v>
      </c>
      <c r="G169" s="448">
        <v>0</v>
      </c>
      <c r="H169" s="448">
        <v>1109.56</v>
      </c>
      <c r="I169" s="448">
        <v>387.18</v>
      </c>
      <c r="J169" s="447">
        <v>0.25868220265376751</v>
      </c>
    </row>
    <row r="170" spans="1:10" ht="24.75" customHeight="1" x14ac:dyDescent="0.2">
      <c r="A170" s="450" t="s">
        <v>1393</v>
      </c>
      <c r="B170" s="450" t="s">
        <v>1392</v>
      </c>
      <c r="C170" s="450" t="s">
        <v>1048</v>
      </c>
      <c r="D170" s="450">
        <v>3</v>
      </c>
      <c r="E170" s="450">
        <v>0</v>
      </c>
      <c r="F170" s="449">
        <v>1087.1300000000001</v>
      </c>
      <c r="G170" s="448">
        <v>0</v>
      </c>
      <c r="H170" s="448">
        <v>897.9</v>
      </c>
      <c r="I170" s="448">
        <v>189.23</v>
      </c>
      <c r="J170" s="447">
        <v>0.17406381941442145</v>
      </c>
    </row>
    <row r="171" spans="1:10" ht="24.75" customHeight="1" x14ac:dyDescent="0.2">
      <c r="A171" s="450" t="s">
        <v>1391</v>
      </c>
      <c r="B171" s="450" t="s">
        <v>1390</v>
      </c>
      <c r="C171" s="450" t="s">
        <v>1048</v>
      </c>
      <c r="D171" s="450">
        <v>12</v>
      </c>
      <c r="E171" s="450">
        <v>0</v>
      </c>
      <c r="F171" s="449">
        <v>1371.36</v>
      </c>
      <c r="G171" s="448">
        <v>0</v>
      </c>
      <c r="H171" s="448">
        <v>1106.1600000000001</v>
      </c>
      <c r="I171" s="448">
        <v>265.2</v>
      </c>
      <c r="J171" s="447">
        <v>0.19338466923346168</v>
      </c>
    </row>
    <row r="172" spans="1:10" ht="24.75" customHeight="1" x14ac:dyDescent="0.2">
      <c r="A172" s="450" t="s">
        <v>2256</v>
      </c>
      <c r="B172" s="450" t="s">
        <v>2255</v>
      </c>
      <c r="C172" s="450" t="s">
        <v>1048</v>
      </c>
      <c r="D172" s="450">
        <v>14</v>
      </c>
      <c r="E172" s="450">
        <v>0</v>
      </c>
      <c r="F172" s="449">
        <v>1611.46</v>
      </c>
      <c r="G172" s="448">
        <v>0</v>
      </c>
      <c r="H172" s="448">
        <v>1132.5999999999999</v>
      </c>
      <c r="I172" s="448">
        <v>478.86</v>
      </c>
      <c r="J172" s="447">
        <v>0.29715909796085538</v>
      </c>
    </row>
    <row r="173" spans="1:10" ht="24.75" customHeight="1" x14ac:dyDescent="0.2">
      <c r="A173" s="450" t="s">
        <v>2254</v>
      </c>
      <c r="B173" s="450" t="s">
        <v>2253</v>
      </c>
      <c r="C173" s="450" t="s">
        <v>1048</v>
      </c>
      <c r="D173" s="450">
        <v>2</v>
      </c>
      <c r="E173" s="450">
        <v>0</v>
      </c>
      <c r="F173" s="449">
        <v>630.54</v>
      </c>
      <c r="G173" s="448">
        <v>0</v>
      </c>
      <c r="H173" s="448">
        <v>397.4</v>
      </c>
      <c r="I173" s="448">
        <v>233.14</v>
      </c>
      <c r="J173" s="447">
        <v>0.36974656643511911</v>
      </c>
    </row>
    <row r="174" spans="1:10" ht="24.75" customHeight="1" x14ac:dyDescent="0.2">
      <c r="A174" s="450" t="s">
        <v>1389</v>
      </c>
      <c r="B174" s="450" t="s">
        <v>1388</v>
      </c>
      <c r="C174" s="450" t="s">
        <v>1048</v>
      </c>
      <c r="D174" s="450">
        <v>17</v>
      </c>
      <c r="E174" s="450">
        <v>0</v>
      </c>
      <c r="F174" s="449">
        <v>2892.81</v>
      </c>
      <c r="G174" s="448">
        <v>0</v>
      </c>
      <c r="H174" s="448">
        <v>2396.44</v>
      </c>
      <c r="I174" s="448">
        <v>496.37</v>
      </c>
      <c r="J174" s="447">
        <v>0.17158748759856332</v>
      </c>
    </row>
    <row r="175" spans="1:10" ht="24.75" customHeight="1" x14ac:dyDescent="0.2">
      <c r="A175" s="450" t="s">
        <v>2252</v>
      </c>
      <c r="B175" s="450" t="s">
        <v>2251</v>
      </c>
      <c r="C175" s="450" t="s">
        <v>1048</v>
      </c>
      <c r="D175" s="450">
        <v>7</v>
      </c>
      <c r="E175" s="450">
        <v>0</v>
      </c>
      <c r="F175" s="449">
        <v>2433.11</v>
      </c>
      <c r="G175" s="448">
        <v>0</v>
      </c>
      <c r="H175" s="448">
        <v>1782.24</v>
      </c>
      <c r="I175" s="448">
        <v>650.87</v>
      </c>
      <c r="J175" s="447">
        <v>0.26750537378088124</v>
      </c>
    </row>
    <row r="176" spans="1:10" ht="24.75" customHeight="1" x14ac:dyDescent="0.2">
      <c r="A176" s="450" t="s">
        <v>1387</v>
      </c>
      <c r="B176" s="450" t="s">
        <v>1386</v>
      </c>
      <c r="C176" s="450" t="s">
        <v>1048</v>
      </c>
      <c r="D176" s="450">
        <v>5</v>
      </c>
      <c r="E176" s="450">
        <v>0</v>
      </c>
      <c r="F176" s="449">
        <v>914.89</v>
      </c>
      <c r="G176" s="448">
        <v>0</v>
      </c>
      <c r="H176" s="448">
        <v>674.8</v>
      </c>
      <c r="I176" s="448">
        <v>240.09</v>
      </c>
      <c r="J176" s="447">
        <v>0.26242499098252248</v>
      </c>
    </row>
    <row r="177" spans="1:10" ht="24.75" customHeight="1" x14ac:dyDescent="0.2">
      <c r="A177" s="450" t="s">
        <v>2250</v>
      </c>
      <c r="B177" s="450" t="s">
        <v>2249</v>
      </c>
      <c r="C177" s="450" t="s">
        <v>1048</v>
      </c>
      <c r="D177" s="450">
        <v>4</v>
      </c>
      <c r="E177" s="450">
        <v>0</v>
      </c>
      <c r="F177" s="449">
        <v>782.34</v>
      </c>
      <c r="G177" s="448">
        <v>0</v>
      </c>
      <c r="H177" s="448">
        <v>630.79999999999995</v>
      </c>
      <c r="I177" s="448">
        <v>151.54</v>
      </c>
      <c r="J177" s="447">
        <v>0.19370094843674107</v>
      </c>
    </row>
    <row r="178" spans="1:10" ht="24.75" customHeight="1" x14ac:dyDescent="0.2">
      <c r="A178" s="450" t="s">
        <v>1385</v>
      </c>
      <c r="B178" s="450" t="s">
        <v>1384</v>
      </c>
      <c r="C178" s="450" t="s">
        <v>1048</v>
      </c>
      <c r="D178" s="450">
        <v>6</v>
      </c>
      <c r="E178" s="450">
        <v>0</v>
      </c>
      <c r="F178" s="449">
        <v>4551.79</v>
      </c>
      <c r="G178" s="448">
        <v>0</v>
      </c>
      <c r="H178" s="448">
        <v>3915.72</v>
      </c>
      <c r="I178" s="448">
        <v>636.07000000000005</v>
      </c>
      <c r="J178" s="447">
        <v>0.13974062951058813</v>
      </c>
    </row>
    <row r="179" spans="1:10" ht="24.75" customHeight="1" x14ac:dyDescent="0.2">
      <c r="A179" s="450" t="s">
        <v>2248</v>
      </c>
      <c r="B179" s="450" t="s">
        <v>2247</v>
      </c>
      <c r="C179" s="450" t="s">
        <v>1048</v>
      </c>
      <c r="D179" s="450">
        <v>6</v>
      </c>
      <c r="E179" s="450">
        <v>0</v>
      </c>
      <c r="F179" s="449">
        <v>2508.1799999999998</v>
      </c>
      <c r="G179" s="448">
        <v>0</v>
      </c>
      <c r="H179" s="448">
        <v>2188.98</v>
      </c>
      <c r="I179" s="448">
        <v>319.2</v>
      </c>
      <c r="J179" s="447">
        <v>0.12726359352199604</v>
      </c>
    </row>
    <row r="180" spans="1:10" ht="24.75" customHeight="1" x14ac:dyDescent="0.2">
      <c r="A180" s="450" t="s">
        <v>1383</v>
      </c>
      <c r="B180" s="450" t="s">
        <v>1382</v>
      </c>
      <c r="C180" s="450" t="s">
        <v>1048</v>
      </c>
      <c r="D180" s="450">
        <v>6</v>
      </c>
      <c r="E180" s="450">
        <v>0</v>
      </c>
      <c r="F180" s="449">
        <v>3066.48</v>
      </c>
      <c r="G180" s="448">
        <v>0</v>
      </c>
      <c r="H180" s="448">
        <v>2543.4</v>
      </c>
      <c r="I180" s="448">
        <v>523.08000000000004</v>
      </c>
      <c r="J180" s="447">
        <v>0.17057994834468185</v>
      </c>
    </row>
    <row r="181" spans="1:10" ht="24.75" customHeight="1" x14ac:dyDescent="0.2">
      <c r="A181" s="450" t="s">
        <v>1379</v>
      </c>
      <c r="B181" s="450" t="s">
        <v>1378</v>
      </c>
      <c r="C181" s="450" t="s">
        <v>1048</v>
      </c>
      <c r="D181" s="450">
        <v>4</v>
      </c>
      <c r="E181" s="450">
        <v>0</v>
      </c>
      <c r="F181" s="449">
        <v>2890.4</v>
      </c>
      <c r="G181" s="448">
        <v>0</v>
      </c>
      <c r="H181" s="448">
        <v>1444.12</v>
      </c>
      <c r="I181" s="448">
        <v>1446.28</v>
      </c>
      <c r="J181" s="447">
        <v>0.50037365070578466</v>
      </c>
    </row>
    <row r="182" spans="1:10" ht="24.75" customHeight="1" x14ac:dyDescent="0.2">
      <c r="A182" s="450" t="s">
        <v>1377</v>
      </c>
      <c r="B182" s="450" t="s">
        <v>1376</v>
      </c>
      <c r="C182" s="450" t="s">
        <v>1048</v>
      </c>
      <c r="D182" s="450">
        <v>39</v>
      </c>
      <c r="E182" s="450">
        <v>0</v>
      </c>
      <c r="F182" s="449">
        <v>17394.54</v>
      </c>
      <c r="G182" s="448">
        <v>0</v>
      </c>
      <c r="H182" s="448">
        <v>13687.44</v>
      </c>
      <c r="I182" s="448">
        <v>3707.1</v>
      </c>
      <c r="J182" s="447">
        <v>0.21311859928460311</v>
      </c>
    </row>
    <row r="183" spans="1:10" ht="24.75" customHeight="1" x14ac:dyDescent="0.2">
      <c r="A183" s="450" t="s">
        <v>1373</v>
      </c>
      <c r="B183" s="450" t="s">
        <v>1372</v>
      </c>
      <c r="C183" s="450" t="s">
        <v>1048</v>
      </c>
      <c r="D183" s="450">
        <v>1</v>
      </c>
      <c r="E183" s="450">
        <v>0</v>
      </c>
      <c r="F183" s="449">
        <v>691.27</v>
      </c>
      <c r="G183" s="448">
        <v>0</v>
      </c>
      <c r="H183" s="448">
        <v>548.13</v>
      </c>
      <c r="I183" s="448">
        <v>143.13999999999999</v>
      </c>
      <c r="J183" s="447">
        <v>0.20706814992694605</v>
      </c>
    </row>
    <row r="184" spans="1:10" ht="24.75" customHeight="1" x14ac:dyDescent="0.2">
      <c r="A184" s="450" t="s">
        <v>2246</v>
      </c>
      <c r="B184" s="450" t="s">
        <v>2245</v>
      </c>
      <c r="C184" s="450" t="s">
        <v>1048</v>
      </c>
      <c r="D184" s="450">
        <v>12</v>
      </c>
      <c r="E184" s="450">
        <v>0</v>
      </c>
      <c r="F184" s="449">
        <v>2292.12</v>
      </c>
      <c r="G184" s="448">
        <v>0</v>
      </c>
      <c r="H184" s="448">
        <v>1359.12</v>
      </c>
      <c r="I184" s="448">
        <v>933</v>
      </c>
      <c r="J184" s="447">
        <v>0.40704675147898017</v>
      </c>
    </row>
    <row r="185" spans="1:10" ht="24.75" customHeight="1" x14ac:dyDescent="0.2">
      <c r="A185" s="450" t="s">
        <v>1371</v>
      </c>
      <c r="B185" s="450" t="s">
        <v>1370</v>
      </c>
      <c r="C185" s="450" t="s">
        <v>1048</v>
      </c>
      <c r="D185" s="450">
        <v>1</v>
      </c>
      <c r="E185" s="450">
        <v>0</v>
      </c>
      <c r="F185" s="449">
        <v>121.04</v>
      </c>
      <c r="G185" s="448">
        <v>0</v>
      </c>
      <c r="H185" s="448">
        <v>99.31</v>
      </c>
      <c r="I185" s="448">
        <v>21.73</v>
      </c>
      <c r="J185" s="447">
        <v>0.17952742894910773</v>
      </c>
    </row>
    <row r="186" spans="1:10" ht="24.75" customHeight="1" x14ac:dyDescent="0.2">
      <c r="A186" s="450" t="s">
        <v>1369</v>
      </c>
      <c r="B186" s="450" t="s">
        <v>1368</v>
      </c>
      <c r="C186" s="450" t="s">
        <v>1048</v>
      </c>
      <c r="D186" s="450">
        <v>2</v>
      </c>
      <c r="E186" s="450">
        <v>0</v>
      </c>
      <c r="F186" s="449">
        <v>349.72</v>
      </c>
      <c r="G186" s="448">
        <v>0</v>
      </c>
      <c r="H186" s="448">
        <v>237.62</v>
      </c>
      <c r="I186" s="448">
        <v>112.1</v>
      </c>
      <c r="J186" s="447">
        <v>0.32054214800411757</v>
      </c>
    </row>
    <row r="187" spans="1:10" ht="24.75" customHeight="1" x14ac:dyDescent="0.2">
      <c r="A187" s="450" t="s">
        <v>1367</v>
      </c>
      <c r="B187" s="450" t="s">
        <v>1366</v>
      </c>
      <c r="C187" s="450" t="s">
        <v>1048</v>
      </c>
      <c r="D187" s="450">
        <v>9</v>
      </c>
      <c r="E187" s="450">
        <v>0</v>
      </c>
      <c r="F187" s="449">
        <v>1559.29</v>
      </c>
      <c r="G187" s="448">
        <v>0</v>
      </c>
      <c r="H187" s="448">
        <v>1218.51</v>
      </c>
      <c r="I187" s="448">
        <v>340.78</v>
      </c>
      <c r="J187" s="447">
        <v>0.21854818539206947</v>
      </c>
    </row>
    <row r="188" spans="1:10" ht="24.75" customHeight="1" x14ac:dyDescent="0.2">
      <c r="A188" s="450" t="s">
        <v>2244</v>
      </c>
      <c r="B188" s="450" t="s">
        <v>2243</v>
      </c>
      <c r="C188" s="450" t="s">
        <v>1048</v>
      </c>
      <c r="D188" s="450">
        <v>5</v>
      </c>
      <c r="E188" s="450">
        <v>0</v>
      </c>
      <c r="F188" s="449">
        <v>1144.1500000000001</v>
      </c>
      <c r="G188" s="448">
        <v>0</v>
      </c>
      <c r="H188" s="448">
        <v>784.55</v>
      </c>
      <c r="I188" s="448">
        <v>359.6</v>
      </c>
      <c r="J188" s="447">
        <v>0.31429445439846176</v>
      </c>
    </row>
    <row r="189" spans="1:10" ht="24.75" customHeight="1" x14ac:dyDescent="0.2">
      <c r="A189" s="450" t="s">
        <v>1365</v>
      </c>
      <c r="B189" s="450" t="s">
        <v>1364</v>
      </c>
      <c r="C189" s="450" t="s">
        <v>1048</v>
      </c>
      <c r="D189" s="450">
        <v>45</v>
      </c>
      <c r="E189" s="450">
        <v>0</v>
      </c>
      <c r="F189" s="449">
        <v>8648.5</v>
      </c>
      <c r="G189" s="448">
        <v>0</v>
      </c>
      <c r="H189" s="448">
        <v>7114.03</v>
      </c>
      <c r="I189" s="448">
        <v>1534.47</v>
      </c>
      <c r="J189" s="447">
        <v>0.17742614326183731</v>
      </c>
    </row>
    <row r="190" spans="1:10" ht="24.75" customHeight="1" x14ac:dyDescent="0.2">
      <c r="A190" s="450" t="s">
        <v>1363</v>
      </c>
      <c r="B190" s="450" t="s">
        <v>1362</v>
      </c>
      <c r="C190" s="450" t="s">
        <v>1048</v>
      </c>
      <c r="D190" s="450">
        <v>5</v>
      </c>
      <c r="E190" s="450">
        <v>0</v>
      </c>
      <c r="F190" s="449">
        <v>1428.73</v>
      </c>
      <c r="G190" s="448">
        <v>0</v>
      </c>
      <c r="H190" s="448">
        <v>1181.5999999999999</v>
      </c>
      <c r="I190" s="448">
        <v>247.13</v>
      </c>
      <c r="J190" s="447">
        <v>0.17297180013018554</v>
      </c>
    </row>
    <row r="191" spans="1:10" ht="24.75" customHeight="1" x14ac:dyDescent="0.2">
      <c r="A191" s="450" t="s">
        <v>2242</v>
      </c>
      <c r="B191" s="450" t="s">
        <v>2241</v>
      </c>
      <c r="C191" s="450" t="s">
        <v>1048</v>
      </c>
      <c r="D191" s="450">
        <v>2</v>
      </c>
      <c r="E191" s="450">
        <v>0</v>
      </c>
      <c r="F191" s="449">
        <v>221.74</v>
      </c>
      <c r="G191" s="448">
        <v>0</v>
      </c>
      <c r="H191" s="448">
        <v>138.24</v>
      </c>
      <c r="I191" s="448">
        <v>83.5</v>
      </c>
      <c r="J191" s="447">
        <v>0.37656715071705599</v>
      </c>
    </row>
    <row r="192" spans="1:10" ht="24.75" customHeight="1" x14ac:dyDescent="0.2">
      <c r="A192" s="450" t="s">
        <v>1361</v>
      </c>
      <c r="B192" s="450" t="s">
        <v>1360</v>
      </c>
      <c r="C192" s="450" t="s">
        <v>1048</v>
      </c>
      <c r="D192" s="450">
        <v>12</v>
      </c>
      <c r="E192" s="450">
        <v>0</v>
      </c>
      <c r="F192" s="449">
        <v>1696.32</v>
      </c>
      <c r="G192" s="448">
        <v>0</v>
      </c>
      <c r="H192" s="448">
        <v>1480.44</v>
      </c>
      <c r="I192" s="448">
        <v>215.88</v>
      </c>
      <c r="J192" s="447">
        <v>0.12726372382569326</v>
      </c>
    </row>
    <row r="193" spans="1:10" ht="24.75" customHeight="1" x14ac:dyDescent="0.2">
      <c r="A193" s="450" t="s">
        <v>1359</v>
      </c>
      <c r="B193" s="450" t="s">
        <v>1358</v>
      </c>
      <c r="C193" s="450" t="s">
        <v>1048</v>
      </c>
      <c r="D193" s="450">
        <v>22</v>
      </c>
      <c r="E193" s="450">
        <v>0</v>
      </c>
      <c r="F193" s="449">
        <v>8132.74</v>
      </c>
      <c r="G193" s="448">
        <v>0</v>
      </c>
      <c r="H193" s="448">
        <v>6347.88</v>
      </c>
      <c r="I193" s="448">
        <v>1784.86</v>
      </c>
      <c r="J193" s="447">
        <v>0.2194660102253361</v>
      </c>
    </row>
    <row r="194" spans="1:10" ht="24.75" customHeight="1" x14ac:dyDescent="0.2">
      <c r="A194" s="450" t="s">
        <v>1357</v>
      </c>
      <c r="B194" s="450" t="s">
        <v>1356</v>
      </c>
      <c r="C194" s="450" t="s">
        <v>1048</v>
      </c>
      <c r="D194" s="450">
        <v>12</v>
      </c>
      <c r="E194" s="450">
        <v>0</v>
      </c>
      <c r="F194" s="449">
        <v>1649.64</v>
      </c>
      <c r="G194" s="448">
        <v>0</v>
      </c>
      <c r="H194" s="448">
        <v>1439.76</v>
      </c>
      <c r="I194" s="448">
        <v>209.88</v>
      </c>
      <c r="J194" s="447">
        <v>0.12722775878373463</v>
      </c>
    </row>
    <row r="195" spans="1:10" ht="24.75" customHeight="1" x14ac:dyDescent="0.2">
      <c r="A195" s="450" t="s">
        <v>2240</v>
      </c>
      <c r="B195" s="450" t="s">
        <v>2239</v>
      </c>
      <c r="C195" s="450" t="s">
        <v>1048</v>
      </c>
      <c r="D195" s="450">
        <v>1</v>
      </c>
      <c r="E195" s="450">
        <v>0</v>
      </c>
      <c r="F195" s="449">
        <v>999.71</v>
      </c>
      <c r="G195" s="448">
        <v>0</v>
      </c>
      <c r="H195" s="448">
        <v>623.85</v>
      </c>
      <c r="I195" s="448">
        <v>375.86</v>
      </c>
      <c r="J195" s="447">
        <v>0.37596903101899554</v>
      </c>
    </row>
    <row r="196" spans="1:10" ht="24.75" customHeight="1" x14ac:dyDescent="0.2">
      <c r="A196" s="450" t="s">
        <v>1355</v>
      </c>
      <c r="B196" s="450" t="s">
        <v>1354</v>
      </c>
      <c r="C196" s="450" t="s">
        <v>1048</v>
      </c>
      <c r="D196" s="450">
        <v>6</v>
      </c>
      <c r="E196" s="450">
        <v>0</v>
      </c>
      <c r="F196" s="449">
        <v>1311.44</v>
      </c>
      <c r="G196" s="448">
        <v>0</v>
      </c>
      <c r="H196" s="448">
        <v>981.06</v>
      </c>
      <c r="I196" s="448">
        <v>330.38</v>
      </c>
      <c r="J196" s="447">
        <v>0.2519215518819008</v>
      </c>
    </row>
    <row r="197" spans="1:10" ht="24.75" customHeight="1" x14ac:dyDescent="0.2">
      <c r="A197" s="450" t="s">
        <v>2238</v>
      </c>
      <c r="B197" s="450" t="s">
        <v>2237</v>
      </c>
      <c r="C197" s="450" t="s">
        <v>1048</v>
      </c>
      <c r="D197" s="450">
        <v>6</v>
      </c>
      <c r="E197" s="450">
        <v>0</v>
      </c>
      <c r="F197" s="449">
        <v>1444.56</v>
      </c>
      <c r="G197" s="448">
        <v>0</v>
      </c>
      <c r="H197" s="448">
        <v>1260.72</v>
      </c>
      <c r="I197" s="448">
        <v>183.84</v>
      </c>
      <c r="J197" s="447">
        <v>0.1272636650606413</v>
      </c>
    </row>
    <row r="198" spans="1:10" ht="24.75" customHeight="1" x14ac:dyDescent="0.2">
      <c r="A198" s="450" t="s">
        <v>1351</v>
      </c>
      <c r="B198" s="450" t="s">
        <v>1350</v>
      </c>
      <c r="C198" s="450" t="s">
        <v>1048</v>
      </c>
      <c r="D198" s="450">
        <v>2</v>
      </c>
      <c r="E198" s="450">
        <v>0</v>
      </c>
      <c r="F198" s="449">
        <v>234.82</v>
      </c>
      <c r="G198" s="448">
        <v>0</v>
      </c>
      <c r="H198" s="448">
        <v>123.2</v>
      </c>
      <c r="I198" s="448">
        <v>111.62</v>
      </c>
      <c r="J198" s="447">
        <v>0.47534281577378418</v>
      </c>
    </row>
    <row r="199" spans="1:10" ht="24.75" customHeight="1" x14ac:dyDescent="0.2">
      <c r="A199" s="450" t="s">
        <v>1349</v>
      </c>
      <c r="B199" s="450" t="s">
        <v>1348</v>
      </c>
      <c r="C199" s="450" t="s">
        <v>1048</v>
      </c>
      <c r="D199" s="450">
        <v>1</v>
      </c>
      <c r="E199" s="450">
        <v>0</v>
      </c>
      <c r="F199" s="449">
        <v>194.09</v>
      </c>
      <c r="G199" s="448">
        <v>0</v>
      </c>
      <c r="H199" s="448">
        <v>161.13</v>
      </c>
      <c r="I199" s="448">
        <v>32.96</v>
      </c>
      <c r="J199" s="447">
        <v>0.16981812561182957</v>
      </c>
    </row>
    <row r="200" spans="1:10" ht="24.75" customHeight="1" x14ac:dyDescent="0.2">
      <c r="A200" s="450" t="s">
        <v>1347</v>
      </c>
      <c r="B200" s="450" t="s">
        <v>1346</v>
      </c>
      <c r="C200" s="450" t="s">
        <v>1048</v>
      </c>
      <c r="D200" s="450">
        <v>1</v>
      </c>
      <c r="E200" s="450">
        <v>0</v>
      </c>
      <c r="F200" s="449">
        <v>236.62</v>
      </c>
      <c r="G200" s="448">
        <v>0</v>
      </c>
      <c r="H200" s="448">
        <v>124.16</v>
      </c>
      <c r="I200" s="448">
        <v>112.46</v>
      </c>
      <c r="J200" s="447">
        <v>0.47527681514664866</v>
      </c>
    </row>
    <row r="201" spans="1:10" ht="24.75" customHeight="1" x14ac:dyDescent="0.2">
      <c r="A201" s="450" t="s">
        <v>1345</v>
      </c>
      <c r="B201" s="450" t="s">
        <v>1344</v>
      </c>
      <c r="C201" s="450" t="s">
        <v>1048</v>
      </c>
      <c r="D201" s="450">
        <v>62</v>
      </c>
      <c r="E201" s="450">
        <v>0</v>
      </c>
      <c r="F201" s="449">
        <v>10481.709999999999</v>
      </c>
      <c r="G201" s="448">
        <v>0</v>
      </c>
      <c r="H201" s="448">
        <v>8580.36</v>
      </c>
      <c r="I201" s="448">
        <v>1901.35</v>
      </c>
      <c r="J201" s="447">
        <v>0.18139692855459652</v>
      </c>
    </row>
    <row r="202" spans="1:10" ht="24.75" customHeight="1" x14ac:dyDescent="0.2">
      <c r="A202" s="450" t="s">
        <v>1343</v>
      </c>
      <c r="B202" s="450" t="s">
        <v>1342</v>
      </c>
      <c r="C202" s="450" t="s">
        <v>1048</v>
      </c>
      <c r="D202" s="450">
        <v>16</v>
      </c>
      <c r="E202" s="450">
        <v>0</v>
      </c>
      <c r="F202" s="449">
        <v>4750.37</v>
      </c>
      <c r="G202" s="448">
        <v>0</v>
      </c>
      <c r="H202" s="448">
        <v>3760.76</v>
      </c>
      <c r="I202" s="448">
        <v>989.61</v>
      </c>
      <c r="J202" s="447">
        <v>0.2083227201249587</v>
      </c>
    </row>
    <row r="203" spans="1:10" ht="24.75" customHeight="1" x14ac:dyDescent="0.2">
      <c r="A203" s="450" t="s">
        <v>1339</v>
      </c>
      <c r="B203" s="450" t="s">
        <v>1338</v>
      </c>
      <c r="C203" s="450" t="s">
        <v>1048</v>
      </c>
      <c r="D203" s="450">
        <v>1</v>
      </c>
      <c r="E203" s="450">
        <v>0</v>
      </c>
      <c r="F203" s="449">
        <v>102.67</v>
      </c>
      <c r="G203" s="448">
        <v>0</v>
      </c>
      <c r="H203" s="448">
        <v>71.010000000000005</v>
      </c>
      <c r="I203" s="448">
        <v>31.66</v>
      </c>
      <c r="J203" s="447">
        <v>0.30836661147365346</v>
      </c>
    </row>
    <row r="204" spans="1:10" ht="24.75" customHeight="1" x14ac:dyDescent="0.2">
      <c r="A204" s="450" t="s">
        <v>2236</v>
      </c>
      <c r="B204" s="450" t="s">
        <v>2235</v>
      </c>
      <c r="C204" s="450" t="s">
        <v>1048</v>
      </c>
      <c r="D204" s="450">
        <v>13</v>
      </c>
      <c r="E204" s="450">
        <v>0</v>
      </c>
      <c r="F204" s="449">
        <v>1533.28</v>
      </c>
      <c r="G204" s="448">
        <v>0</v>
      </c>
      <c r="H204" s="448">
        <v>1319.24</v>
      </c>
      <c r="I204" s="448">
        <v>214.04</v>
      </c>
      <c r="J204" s="447">
        <v>0.13959615986643015</v>
      </c>
    </row>
    <row r="205" spans="1:10" ht="24.75" customHeight="1" x14ac:dyDescent="0.2">
      <c r="A205" s="450" t="s">
        <v>2234</v>
      </c>
      <c r="B205" s="450" t="s">
        <v>2233</v>
      </c>
      <c r="C205" s="450" t="s">
        <v>1048</v>
      </c>
      <c r="D205" s="450">
        <v>12</v>
      </c>
      <c r="E205" s="450">
        <v>0</v>
      </c>
      <c r="F205" s="449">
        <v>1324.2</v>
      </c>
      <c r="G205" s="448">
        <v>0</v>
      </c>
      <c r="H205" s="448">
        <v>1155.72</v>
      </c>
      <c r="I205" s="448">
        <v>168.48</v>
      </c>
      <c r="J205" s="447">
        <v>0.12723153602174897</v>
      </c>
    </row>
    <row r="206" spans="1:10" ht="24.75" customHeight="1" x14ac:dyDescent="0.2">
      <c r="A206" s="450" t="s">
        <v>2232</v>
      </c>
      <c r="B206" s="450" t="s">
        <v>2231</v>
      </c>
      <c r="C206" s="450" t="s">
        <v>1048</v>
      </c>
      <c r="D206" s="450">
        <v>12</v>
      </c>
      <c r="E206" s="450">
        <v>0</v>
      </c>
      <c r="F206" s="449">
        <v>1635.6</v>
      </c>
      <c r="G206" s="448">
        <v>0</v>
      </c>
      <c r="H206" s="448">
        <v>1324.08</v>
      </c>
      <c r="I206" s="448">
        <v>311.52</v>
      </c>
      <c r="J206" s="447">
        <v>0.1904622157006603</v>
      </c>
    </row>
    <row r="207" spans="1:10" ht="24.75" customHeight="1" x14ac:dyDescent="0.2">
      <c r="A207" s="450" t="s">
        <v>1337</v>
      </c>
      <c r="B207" s="450" t="s">
        <v>1336</v>
      </c>
      <c r="C207" s="450" t="s">
        <v>1048</v>
      </c>
      <c r="D207" s="450">
        <v>7</v>
      </c>
      <c r="E207" s="450">
        <v>0</v>
      </c>
      <c r="F207" s="449">
        <v>1549.52</v>
      </c>
      <c r="G207" s="448">
        <v>0</v>
      </c>
      <c r="H207" s="448">
        <v>1386.98</v>
      </c>
      <c r="I207" s="448">
        <v>162.54</v>
      </c>
      <c r="J207" s="447">
        <v>0.10489700036140225</v>
      </c>
    </row>
    <row r="208" spans="1:10" ht="24.75" customHeight="1" x14ac:dyDescent="0.2">
      <c r="A208" s="450" t="s">
        <v>2230</v>
      </c>
      <c r="B208" s="450" t="s">
        <v>2229</v>
      </c>
      <c r="C208" s="450" t="s">
        <v>1048</v>
      </c>
      <c r="D208" s="450">
        <v>13</v>
      </c>
      <c r="E208" s="450">
        <v>0</v>
      </c>
      <c r="F208" s="449">
        <v>1665.79</v>
      </c>
      <c r="G208" s="448">
        <v>0</v>
      </c>
      <c r="H208" s="448">
        <v>1399.71</v>
      </c>
      <c r="I208" s="448">
        <v>266.08</v>
      </c>
      <c r="J208" s="447">
        <v>0.15973201904201609</v>
      </c>
    </row>
    <row r="209" spans="1:10" ht="24.75" customHeight="1" x14ac:dyDescent="0.2">
      <c r="A209" s="450" t="s">
        <v>1335</v>
      </c>
      <c r="B209" s="450" t="s">
        <v>1334</v>
      </c>
      <c r="C209" s="450" t="s">
        <v>1048</v>
      </c>
      <c r="D209" s="450">
        <v>6</v>
      </c>
      <c r="E209" s="450">
        <v>0</v>
      </c>
      <c r="F209" s="449">
        <v>940.62</v>
      </c>
      <c r="G209" s="448">
        <v>0</v>
      </c>
      <c r="H209" s="448">
        <v>728.04</v>
      </c>
      <c r="I209" s="448">
        <v>212.58</v>
      </c>
      <c r="J209" s="447">
        <v>0.22599987242457104</v>
      </c>
    </row>
    <row r="210" spans="1:10" ht="24.75" customHeight="1" x14ac:dyDescent="0.2">
      <c r="A210" s="450" t="s">
        <v>2228</v>
      </c>
      <c r="B210" s="450" t="s">
        <v>2227</v>
      </c>
      <c r="C210" s="450" t="s">
        <v>1048</v>
      </c>
      <c r="D210" s="450">
        <v>1</v>
      </c>
      <c r="E210" s="450">
        <v>0</v>
      </c>
      <c r="F210" s="449">
        <v>133.66</v>
      </c>
      <c r="G210" s="448">
        <v>0</v>
      </c>
      <c r="H210" s="448">
        <v>86.13</v>
      </c>
      <c r="I210" s="448">
        <v>47.53</v>
      </c>
      <c r="J210" s="447">
        <v>0.35560377076163402</v>
      </c>
    </row>
    <row r="211" spans="1:10" ht="24.75" customHeight="1" x14ac:dyDescent="0.2">
      <c r="A211" s="450" t="s">
        <v>1333</v>
      </c>
      <c r="B211" s="450" t="s">
        <v>1332</v>
      </c>
      <c r="C211" s="450" t="s">
        <v>1048</v>
      </c>
      <c r="D211" s="450">
        <v>12</v>
      </c>
      <c r="E211" s="450">
        <v>0</v>
      </c>
      <c r="F211" s="449">
        <v>1337.16</v>
      </c>
      <c r="G211" s="448">
        <v>0</v>
      </c>
      <c r="H211" s="448">
        <v>1143.24</v>
      </c>
      <c r="I211" s="448">
        <v>193.92</v>
      </c>
      <c r="J211" s="447">
        <v>0.14502378174638786</v>
      </c>
    </row>
    <row r="212" spans="1:10" ht="24.75" customHeight="1" x14ac:dyDescent="0.2">
      <c r="A212" s="450" t="s">
        <v>2226</v>
      </c>
      <c r="B212" s="450" t="s">
        <v>2225</v>
      </c>
      <c r="C212" s="450" t="s">
        <v>1048</v>
      </c>
      <c r="D212" s="450">
        <v>12</v>
      </c>
      <c r="E212" s="450">
        <v>0</v>
      </c>
      <c r="F212" s="449">
        <v>1264.68</v>
      </c>
      <c r="G212" s="448">
        <v>0</v>
      </c>
      <c r="H212" s="448">
        <v>1103.76</v>
      </c>
      <c r="I212" s="448">
        <v>160.91999999999999</v>
      </c>
      <c r="J212" s="447">
        <v>0.12724167378309137</v>
      </c>
    </row>
    <row r="213" spans="1:10" ht="24.75" customHeight="1" x14ac:dyDescent="0.2">
      <c r="A213" s="450" t="s">
        <v>1327</v>
      </c>
      <c r="B213" s="450" t="s">
        <v>1326</v>
      </c>
      <c r="C213" s="450" t="s">
        <v>1048</v>
      </c>
      <c r="D213" s="450">
        <v>15</v>
      </c>
      <c r="E213" s="450">
        <v>0</v>
      </c>
      <c r="F213" s="449">
        <v>1241.25</v>
      </c>
      <c r="G213" s="448">
        <v>0</v>
      </c>
      <c r="H213" s="448">
        <v>1027.3499999999999</v>
      </c>
      <c r="I213" s="448">
        <v>213.9</v>
      </c>
      <c r="J213" s="447">
        <v>0.17232628398791541</v>
      </c>
    </row>
    <row r="214" spans="1:10" ht="24.75" customHeight="1" x14ac:dyDescent="0.2">
      <c r="A214" s="450" t="s">
        <v>1325</v>
      </c>
      <c r="B214" s="450" t="s">
        <v>1324</v>
      </c>
      <c r="C214" s="450" t="s">
        <v>1048</v>
      </c>
      <c r="D214" s="450">
        <v>23</v>
      </c>
      <c r="E214" s="450">
        <v>0</v>
      </c>
      <c r="F214" s="449">
        <v>2774.68</v>
      </c>
      <c r="G214" s="448">
        <v>0</v>
      </c>
      <c r="H214" s="448">
        <v>1997.55</v>
      </c>
      <c r="I214" s="448">
        <v>777.13</v>
      </c>
      <c r="J214" s="447">
        <v>0.28007914426168062</v>
      </c>
    </row>
    <row r="215" spans="1:10" ht="24.75" customHeight="1" x14ac:dyDescent="0.2">
      <c r="A215" s="450" t="s">
        <v>1323</v>
      </c>
      <c r="B215" s="450" t="s">
        <v>1322</v>
      </c>
      <c r="C215" s="450" t="s">
        <v>1048</v>
      </c>
      <c r="D215" s="450">
        <v>24</v>
      </c>
      <c r="E215" s="450">
        <v>0</v>
      </c>
      <c r="F215" s="449">
        <v>2403.12</v>
      </c>
      <c r="G215" s="448">
        <v>0</v>
      </c>
      <c r="H215" s="448">
        <v>1933.68</v>
      </c>
      <c r="I215" s="448">
        <v>469.44</v>
      </c>
      <c r="J215" s="447">
        <v>0.19534605013482473</v>
      </c>
    </row>
    <row r="216" spans="1:10" ht="24.75" customHeight="1" x14ac:dyDescent="0.2">
      <c r="A216" s="450" t="s">
        <v>1321</v>
      </c>
      <c r="B216" s="450" t="s">
        <v>1320</v>
      </c>
      <c r="C216" s="450" t="s">
        <v>1048</v>
      </c>
      <c r="D216" s="450">
        <v>30</v>
      </c>
      <c r="E216" s="450">
        <v>0</v>
      </c>
      <c r="F216" s="449">
        <v>6141.03</v>
      </c>
      <c r="G216" s="448">
        <v>0</v>
      </c>
      <c r="H216" s="448">
        <v>2330.4</v>
      </c>
      <c r="I216" s="448">
        <v>3810.63</v>
      </c>
      <c r="J216" s="447">
        <v>0.62051968480857445</v>
      </c>
    </row>
    <row r="217" spans="1:10" ht="24.75" customHeight="1" x14ac:dyDescent="0.2">
      <c r="A217" s="450" t="s">
        <v>1319</v>
      </c>
      <c r="B217" s="450" t="s">
        <v>1318</v>
      </c>
      <c r="C217" s="450" t="s">
        <v>1048</v>
      </c>
      <c r="D217" s="450">
        <v>26</v>
      </c>
      <c r="E217" s="450">
        <v>0</v>
      </c>
      <c r="F217" s="449">
        <v>2462.7199999999998</v>
      </c>
      <c r="G217" s="448">
        <v>0</v>
      </c>
      <c r="H217" s="448">
        <v>1951.3</v>
      </c>
      <c r="I217" s="448">
        <v>511.42</v>
      </c>
      <c r="J217" s="447">
        <v>0.20766469594594594</v>
      </c>
    </row>
    <row r="218" spans="1:10" ht="24.75" customHeight="1" x14ac:dyDescent="0.2">
      <c r="A218" s="450" t="s">
        <v>1317</v>
      </c>
      <c r="B218" s="450" t="s">
        <v>1316</v>
      </c>
      <c r="C218" s="450" t="s">
        <v>1048</v>
      </c>
      <c r="D218" s="450">
        <v>29</v>
      </c>
      <c r="E218" s="450">
        <v>0</v>
      </c>
      <c r="F218" s="449">
        <v>4734.5200000000004</v>
      </c>
      <c r="G218" s="448">
        <v>0</v>
      </c>
      <c r="H218" s="448">
        <v>3411.72</v>
      </c>
      <c r="I218" s="448">
        <v>1322.8</v>
      </c>
      <c r="J218" s="447">
        <v>0.27939474328971048</v>
      </c>
    </row>
    <row r="219" spans="1:10" ht="24.75" customHeight="1" x14ac:dyDescent="0.2">
      <c r="A219" s="450" t="s">
        <v>2224</v>
      </c>
      <c r="B219" s="450" t="s">
        <v>2223</v>
      </c>
      <c r="C219" s="450" t="s">
        <v>1048</v>
      </c>
      <c r="D219" s="450">
        <v>12</v>
      </c>
      <c r="E219" s="450">
        <v>0</v>
      </c>
      <c r="F219" s="449">
        <v>1615.56</v>
      </c>
      <c r="G219" s="448">
        <v>0</v>
      </c>
      <c r="H219" s="448">
        <v>1410</v>
      </c>
      <c r="I219" s="448">
        <v>205.56</v>
      </c>
      <c r="J219" s="447">
        <v>0.12723761420188665</v>
      </c>
    </row>
    <row r="220" spans="1:10" ht="24.75" customHeight="1" x14ac:dyDescent="0.2">
      <c r="A220" s="450" t="s">
        <v>2222</v>
      </c>
      <c r="B220" s="450" t="s">
        <v>2221</v>
      </c>
      <c r="C220" s="450" t="s">
        <v>1048</v>
      </c>
      <c r="D220" s="450">
        <v>24</v>
      </c>
      <c r="E220" s="450">
        <v>0</v>
      </c>
      <c r="F220" s="449">
        <v>3116.86</v>
      </c>
      <c r="G220" s="448">
        <v>0</v>
      </c>
      <c r="H220" s="448">
        <v>2347.92</v>
      </c>
      <c r="I220" s="448">
        <v>768.94</v>
      </c>
      <c r="J220" s="447">
        <v>0.24670341305031346</v>
      </c>
    </row>
    <row r="221" spans="1:10" ht="24.75" customHeight="1" x14ac:dyDescent="0.2">
      <c r="A221" s="450" t="s">
        <v>1315</v>
      </c>
      <c r="B221" s="450" t="s">
        <v>1314</v>
      </c>
      <c r="C221" s="450" t="s">
        <v>1048</v>
      </c>
      <c r="D221" s="450">
        <v>18</v>
      </c>
      <c r="E221" s="450">
        <v>0</v>
      </c>
      <c r="F221" s="449">
        <v>1744.03</v>
      </c>
      <c r="G221" s="448">
        <v>0</v>
      </c>
      <c r="H221" s="448">
        <v>1472.76</v>
      </c>
      <c r="I221" s="448">
        <v>271.27</v>
      </c>
      <c r="J221" s="447">
        <v>0.15554204916199835</v>
      </c>
    </row>
    <row r="222" spans="1:10" ht="24.75" customHeight="1" x14ac:dyDescent="0.2">
      <c r="A222" s="450" t="s">
        <v>1313</v>
      </c>
      <c r="B222" s="450" t="s">
        <v>1312</v>
      </c>
      <c r="C222" s="450" t="s">
        <v>1048</v>
      </c>
      <c r="D222" s="450">
        <v>17</v>
      </c>
      <c r="E222" s="450">
        <v>0</v>
      </c>
      <c r="F222" s="449">
        <v>8758.31</v>
      </c>
      <c r="G222" s="448">
        <v>0</v>
      </c>
      <c r="H222" s="448">
        <v>7123.17</v>
      </c>
      <c r="I222" s="448">
        <v>1635.14</v>
      </c>
      <c r="J222" s="447">
        <v>0.18669583515541241</v>
      </c>
    </row>
    <row r="223" spans="1:10" ht="24.75" customHeight="1" x14ac:dyDescent="0.2">
      <c r="A223" s="450" t="s">
        <v>1311</v>
      </c>
      <c r="B223" s="450" t="s">
        <v>1310</v>
      </c>
      <c r="C223" s="450" t="s">
        <v>1048</v>
      </c>
      <c r="D223" s="450">
        <v>1</v>
      </c>
      <c r="E223" s="450">
        <v>0</v>
      </c>
      <c r="F223" s="449">
        <v>152.15</v>
      </c>
      <c r="G223" s="448">
        <v>0</v>
      </c>
      <c r="H223" s="448">
        <v>99.82</v>
      </c>
      <c r="I223" s="448">
        <v>52.33</v>
      </c>
      <c r="J223" s="447">
        <v>0.3439369043706868</v>
      </c>
    </row>
    <row r="224" spans="1:10" ht="24.75" customHeight="1" x14ac:dyDescent="0.2">
      <c r="A224" s="450" t="s">
        <v>2220</v>
      </c>
      <c r="B224" s="450" t="s">
        <v>2219</v>
      </c>
      <c r="C224" s="450" t="s">
        <v>1048</v>
      </c>
      <c r="D224" s="450">
        <v>4</v>
      </c>
      <c r="E224" s="450">
        <v>0</v>
      </c>
      <c r="F224" s="449">
        <v>1823</v>
      </c>
      <c r="G224" s="448">
        <v>0</v>
      </c>
      <c r="H224" s="448">
        <v>1403.4</v>
      </c>
      <c r="I224" s="448">
        <v>419.6</v>
      </c>
      <c r="J224" s="447">
        <v>0.23017004936917171</v>
      </c>
    </row>
    <row r="225" spans="1:10" ht="24.75" customHeight="1" x14ac:dyDescent="0.2">
      <c r="A225" s="450" t="s">
        <v>1309</v>
      </c>
      <c r="B225" s="450" t="s">
        <v>1308</v>
      </c>
      <c r="C225" s="450" t="s">
        <v>1048</v>
      </c>
      <c r="D225" s="450">
        <v>1</v>
      </c>
      <c r="E225" s="450">
        <v>0</v>
      </c>
      <c r="F225" s="449">
        <v>1261.6300000000001</v>
      </c>
      <c r="G225" s="448">
        <v>0</v>
      </c>
      <c r="H225" s="448">
        <v>961.25</v>
      </c>
      <c r="I225" s="448">
        <v>300.38</v>
      </c>
      <c r="J225" s="447">
        <v>0.23808882160379827</v>
      </c>
    </row>
    <row r="226" spans="1:10" ht="24.75" customHeight="1" x14ac:dyDescent="0.2">
      <c r="A226" s="450" t="s">
        <v>1305</v>
      </c>
      <c r="B226" s="450" t="s">
        <v>1304</v>
      </c>
      <c r="C226" s="450" t="s">
        <v>1048</v>
      </c>
      <c r="D226" s="450">
        <v>2</v>
      </c>
      <c r="E226" s="450">
        <v>0</v>
      </c>
      <c r="F226" s="449">
        <v>2144.92</v>
      </c>
      <c r="G226" s="448">
        <v>0</v>
      </c>
      <c r="H226" s="448">
        <v>1745.02</v>
      </c>
      <c r="I226" s="448">
        <v>399.9</v>
      </c>
      <c r="J226" s="447">
        <v>0.1864405199261511</v>
      </c>
    </row>
    <row r="227" spans="1:10" ht="24.75" customHeight="1" x14ac:dyDescent="0.2">
      <c r="A227" s="450" t="s">
        <v>1303</v>
      </c>
      <c r="B227" s="450" t="s">
        <v>1302</v>
      </c>
      <c r="C227" s="450" t="s">
        <v>1048</v>
      </c>
      <c r="D227" s="450">
        <v>2</v>
      </c>
      <c r="E227" s="450">
        <v>0</v>
      </c>
      <c r="F227" s="449">
        <v>1631.61</v>
      </c>
      <c r="G227" s="448">
        <v>0</v>
      </c>
      <c r="H227" s="448">
        <v>1253.08</v>
      </c>
      <c r="I227" s="448">
        <v>378.53</v>
      </c>
      <c r="J227" s="447">
        <v>0.23199784262170495</v>
      </c>
    </row>
    <row r="228" spans="1:10" ht="24.75" customHeight="1" x14ac:dyDescent="0.2">
      <c r="A228" s="450" t="s">
        <v>1301</v>
      </c>
      <c r="B228" s="450" t="s">
        <v>1300</v>
      </c>
      <c r="C228" s="450" t="s">
        <v>1048</v>
      </c>
      <c r="D228" s="450">
        <v>6</v>
      </c>
      <c r="E228" s="450">
        <v>0</v>
      </c>
      <c r="F228" s="449">
        <v>2945.58</v>
      </c>
      <c r="G228" s="448">
        <v>0</v>
      </c>
      <c r="H228" s="448">
        <v>1942.14</v>
      </c>
      <c r="I228" s="448">
        <v>1003.44</v>
      </c>
      <c r="J228" s="447">
        <v>0.34065956450003054</v>
      </c>
    </row>
    <row r="229" spans="1:10" ht="24.75" customHeight="1" x14ac:dyDescent="0.2">
      <c r="A229" s="450" t="s">
        <v>1299</v>
      </c>
      <c r="B229" s="450" t="s">
        <v>1298</v>
      </c>
      <c r="C229" s="450" t="s">
        <v>1048</v>
      </c>
      <c r="D229" s="450">
        <v>3</v>
      </c>
      <c r="E229" s="450">
        <v>0</v>
      </c>
      <c r="F229" s="449">
        <v>483.3</v>
      </c>
      <c r="G229" s="448">
        <v>0</v>
      </c>
      <c r="H229" s="448">
        <v>357.63</v>
      </c>
      <c r="I229" s="448">
        <v>125.67</v>
      </c>
      <c r="J229" s="447">
        <v>0.26002482929857229</v>
      </c>
    </row>
    <row r="230" spans="1:10" ht="24.75" customHeight="1" x14ac:dyDescent="0.2">
      <c r="A230" s="450" t="s">
        <v>2218</v>
      </c>
      <c r="B230" s="450" t="s">
        <v>2217</v>
      </c>
      <c r="C230" s="450" t="s">
        <v>1048</v>
      </c>
      <c r="D230" s="450">
        <v>3</v>
      </c>
      <c r="E230" s="450">
        <v>0</v>
      </c>
      <c r="F230" s="449">
        <v>1403.55</v>
      </c>
      <c r="G230" s="448">
        <v>0</v>
      </c>
      <c r="H230" s="448">
        <v>1156.92</v>
      </c>
      <c r="I230" s="448">
        <v>246.63</v>
      </c>
      <c r="J230" s="447">
        <v>0.17571871326279789</v>
      </c>
    </row>
    <row r="231" spans="1:10" ht="24.75" customHeight="1" x14ac:dyDescent="0.2">
      <c r="A231" s="450" t="s">
        <v>2216</v>
      </c>
      <c r="B231" s="450" t="s">
        <v>2215</v>
      </c>
      <c r="C231" s="450" t="s">
        <v>1048</v>
      </c>
      <c r="D231" s="450">
        <v>1</v>
      </c>
      <c r="E231" s="450">
        <v>0</v>
      </c>
      <c r="F231" s="449">
        <v>443.1</v>
      </c>
      <c r="G231" s="448">
        <v>0</v>
      </c>
      <c r="H231" s="448">
        <v>240.56</v>
      </c>
      <c r="I231" s="448">
        <v>202.54</v>
      </c>
      <c r="J231" s="447">
        <v>0.45709772060482962</v>
      </c>
    </row>
    <row r="232" spans="1:10" ht="24.75" customHeight="1" x14ac:dyDescent="0.2">
      <c r="A232" s="450" t="s">
        <v>1297</v>
      </c>
      <c r="B232" s="450" t="s">
        <v>1296</v>
      </c>
      <c r="C232" s="450" t="s">
        <v>1048</v>
      </c>
      <c r="D232" s="450">
        <v>3</v>
      </c>
      <c r="E232" s="450">
        <v>0</v>
      </c>
      <c r="F232" s="449">
        <v>882.57</v>
      </c>
      <c r="G232" s="448">
        <v>0</v>
      </c>
      <c r="H232" s="448">
        <v>1072.56</v>
      </c>
      <c r="I232" s="448">
        <v>-189.99</v>
      </c>
      <c r="J232" s="447">
        <v>-0.21526904381522147</v>
      </c>
    </row>
    <row r="233" spans="1:10" ht="24.75" customHeight="1" x14ac:dyDescent="0.2">
      <c r="A233" s="450" t="s">
        <v>2214</v>
      </c>
      <c r="B233" s="450" t="s">
        <v>2213</v>
      </c>
      <c r="C233" s="450" t="s">
        <v>1048</v>
      </c>
      <c r="D233" s="450">
        <v>1</v>
      </c>
      <c r="E233" s="450">
        <v>0</v>
      </c>
      <c r="F233" s="449">
        <v>515.14</v>
      </c>
      <c r="G233" s="448">
        <v>0</v>
      </c>
      <c r="H233" s="448">
        <v>334.85</v>
      </c>
      <c r="I233" s="448">
        <v>180.29</v>
      </c>
      <c r="J233" s="447">
        <v>0.34998252902123694</v>
      </c>
    </row>
    <row r="234" spans="1:10" ht="24.75" customHeight="1" x14ac:dyDescent="0.2">
      <c r="A234" s="450" t="s">
        <v>1293</v>
      </c>
      <c r="B234" s="450" t="s">
        <v>1292</v>
      </c>
      <c r="C234" s="450" t="s">
        <v>1048</v>
      </c>
      <c r="D234" s="450">
        <v>10</v>
      </c>
      <c r="E234" s="450">
        <v>0</v>
      </c>
      <c r="F234" s="449">
        <v>5451.02</v>
      </c>
      <c r="G234" s="448">
        <v>0</v>
      </c>
      <c r="H234" s="448">
        <v>4554.42</v>
      </c>
      <c r="I234" s="448">
        <v>896.6</v>
      </c>
      <c r="J234" s="447">
        <v>0.1644829774977894</v>
      </c>
    </row>
    <row r="235" spans="1:10" ht="24.75" customHeight="1" x14ac:dyDescent="0.2">
      <c r="A235" s="450" t="s">
        <v>1289</v>
      </c>
      <c r="B235" s="450" t="s">
        <v>1288</v>
      </c>
      <c r="C235" s="450" t="s">
        <v>1048</v>
      </c>
      <c r="D235" s="450">
        <v>2</v>
      </c>
      <c r="E235" s="450">
        <v>0</v>
      </c>
      <c r="F235" s="449">
        <v>1898.34</v>
      </c>
      <c r="G235" s="448">
        <v>0</v>
      </c>
      <c r="H235" s="448">
        <v>1641.1</v>
      </c>
      <c r="I235" s="448">
        <v>257.24</v>
      </c>
      <c r="J235" s="447">
        <v>0.13550786476605878</v>
      </c>
    </row>
    <row r="236" spans="1:10" ht="24.75" customHeight="1" x14ac:dyDescent="0.2">
      <c r="A236" s="450" t="s">
        <v>2212</v>
      </c>
      <c r="B236" s="450" t="s">
        <v>2211</v>
      </c>
      <c r="C236" s="450" t="s">
        <v>1048</v>
      </c>
      <c r="D236" s="450">
        <v>3</v>
      </c>
      <c r="E236" s="450">
        <v>0</v>
      </c>
      <c r="F236" s="449">
        <v>2112.9</v>
      </c>
      <c r="G236" s="448">
        <v>0</v>
      </c>
      <c r="H236" s="448">
        <v>1724.88</v>
      </c>
      <c r="I236" s="448">
        <v>388.02</v>
      </c>
      <c r="J236" s="447">
        <v>0.18364333380661649</v>
      </c>
    </row>
    <row r="237" spans="1:10" ht="24.75" customHeight="1" x14ac:dyDescent="0.2">
      <c r="A237" s="450" t="s">
        <v>1285</v>
      </c>
      <c r="B237" s="450" t="s">
        <v>1284</v>
      </c>
      <c r="C237" s="450" t="s">
        <v>1048</v>
      </c>
      <c r="D237" s="450">
        <v>2</v>
      </c>
      <c r="E237" s="450">
        <v>0</v>
      </c>
      <c r="F237" s="449">
        <v>3206.14</v>
      </c>
      <c r="G237" s="448">
        <v>0</v>
      </c>
      <c r="H237" s="448">
        <v>2469.6799999999998</v>
      </c>
      <c r="I237" s="448">
        <v>736.46</v>
      </c>
      <c r="J237" s="447">
        <v>0.22970300735463828</v>
      </c>
    </row>
    <row r="238" spans="1:10" ht="24.75" customHeight="1" x14ac:dyDescent="0.2">
      <c r="A238" s="450" t="s">
        <v>1283</v>
      </c>
      <c r="B238" s="450" t="s">
        <v>1282</v>
      </c>
      <c r="C238" s="450" t="s">
        <v>1048</v>
      </c>
      <c r="D238" s="450">
        <v>9</v>
      </c>
      <c r="E238" s="450">
        <v>0</v>
      </c>
      <c r="F238" s="449">
        <v>22255.74</v>
      </c>
      <c r="G238" s="448">
        <v>0</v>
      </c>
      <c r="H238" s="448">
        <v>16435.080000000002</v>
      </c>
      <c r="I238" s="448">
        <v>5820.66</v>
      </c>
      <c r="J238" s="447">
        <v>0.26153522641799376</v>
      </c>
    </row>
    <row r="239" spans="1:10" ht="24.75" customHeight="1" x14ac:dyDescent="0.2">
      <c r="A239" s="450" t="s">
        <v>1281</v>
      </c>
      <c r="B239" s="450" t="s">
        <v>1280</v>
      </c>
      <c r="C239" s="450" t="s">
        <v>1048</v>
      </c>
      <c r="D239" s="450">
        <v>4</v>
      </c>
      <c r="E239" s="450">
        <v>0</v>
      </c>
      <c r="F239" s="449">
        <v>1798.36</v>
      </c>
      <c r="G239" s="448">
        <v>0</v>
      </c>
      <c r="H239" s="448">
        <v>1466.44</v>
      </c>
      <c r="I239" s="448">
        <v>331.92</v>
      </c>
      <c r="J239" s="447">
        <v>0.18456816210324964</v>
      </c>
    </row>
    <row r="240" spans="1:10" ht="24.75" customHeight="1" x14ac:dyDescent="0.2">
      <c r="A240" s="450" t="s">
        <v>2210</v>
      </c>
      <c r="B240" s="450" t="s">
        <v>2209</v>
      </c>
      <c r="C240" s="450" t="s">
        <v>1048</v>
      </c>
      <c r="D240" s="450">
        <v>4</v>
      </c>
      <c r="E240" s="450">
        <v>0</v>
      </c>
      <c r="F240" s="449">
        <v>3274.88</v>
      </c>
      <c r="G240" s="448">
        <v>0</v>
      </c>
      <c r="H240" s="448">
        <v>2155.7199999999998</v>
      </c>
      <c r="I240" s="448">
        <v>1119.1600000000001</v>
      </c>
      <c r="J240" s="447">
        <v>0.34174076607387138</v>
      </c>
    </row>
    <row r="241" spans="1:10" ht="24.75" customHeight="1" x14ac:dyDescent="0.2">
      <c r="A241" s="450" t="s">
        <v>2208</v>
      </c>
      <c r="B241" s="450" t="s">
        <v>2207</v>
      </c>
      <c r="C241" s="450" t="s">
        <v>1048</v>
      </c>
      <c r="D241" s="450">
        <v>2</v>
      </c>
      <c r="E241" s="450">
        <v>0</v>
      </c>
      <c r="F241" s="449">
        <v>1061.0999999999999</v>
      </c>
      <c r="G241" s="448">
        <v>0</v>
      </c>
      <c r="H241" s="448">
        <v>814.76</v>
      </c>
      <c r="I241" s="448">
        <v>246.34</v>
      </c>
      <c r="J241" s="447">
        <v>0.23215531052681179</v>
      </c>
    </row>
    <row r="242" spans="1:10" ht="24.75" customHeight="1" x14ac:dyDescent="0.2">
      <c r="A242" s="450" t="s">
        <v>2206</v>
      </c>
      <c r="B242" s="450" t="s">
        <v>2205</v>
      </c>
      <c r="C242" s="450" t="s">
        <v>1048</v>
      </c>
      <c r="D242" s="450">
        <v>2</v>
      </c>
      <c r="E242" s="450">
        <v>0</v>
      </c>
      <c r="F242" s="449">
        <v>1812.42</v>
      </c>
      <c r="G242" s="448">
        <v>0</v>
      </c>
      <c r="H242" s="448">
        <v>1391.92</v>
      </c>
      <c r="I242" s="448">
        <v>420.5</v>
      </c>
      <c r="J242" s="447">
        <v>0.23201024045199237</v>
      </c>
    </row>
    <row r="243" spans="1:10" ht="24.75" customHeight="1" x14ac:dyDescent="0.2">
      <c r="A243" s="450" t="s">
        <v>1277</v>
      </c>
      <c r="B243" s="450" t="s">
        <v>1276</v>
      </c>
      <c r="C243" s="450" t="s">
        <v>1048</v>
      </c>
      <c r="D243" s="450">
        <v>1</v>
      </c>
      <c r="E243" s="450">
        <v>0</v>
      </c>
      <c r="F243" s="449">
        <v>500.29</v>
      </c>
      <c r="G243" s="448">
        <v>0</v>
      </c>
      <c r="H243" s="448">
        <v>377.68</v>
      </c>
      <c r="I243" s="448">
        <v>122.61</v>
      </c>
      <c r="J243" s="447">
        <v>0.24507785484419037</v>
      </c>
    </row>
    <row r="244" spans="1:10" ht="24.75" customHeight="1" x14ac:dyDescent="0.2">
      <c r="A244" s="450" t="s">
        <v>1275</v>
      </c>
      <c r="B244" s="450" t="s">
        <v>1274</v>
      </c>
      <c r="C244" s="450" t="s">
        <v>1048</v>
      </c>
      <c r="D244" s="450">
        <v>2</v>
      </c>
      <c r="E244" s="450">
        <v>0</v>
      </c>
      <c r="F244" s="449">
        <v>2106.7600000000002</v>
      </c>
      <c r="G244" s="448">
        <v>0</v>
      </c>
      <c r="H244" s="448">
        <v>1388.14</v>
      </c>
      <c r="I244" s="448">
        <v>718.62</v>
      </c>
      <c r="J244" s="447">
        <v>0.34110197649471224</v>
      </c>
    </row>
    <row r="245" spans="1:10" ht="24.75" customHeight="1" x14ac:dyDescent="0.2">
      <c r="A245" s="450" t="s">
        <v>1269</v>
      </c>
      <c r="B245" s="450" t="s">
        <v>1268</v>
      </c>
      <c r="C245" s="450" t="s">
        <v>1048</v>
      </c>
      <c r="D245" s="450">
        <v>4</v>
      </c>
      <c r="E245" s="450">
        <v>0</v>
      </c>
      <c r="F245" s="449">
        <v>6490.08</v>
      </c>
      <c r="G245" s="448">
        <v>0</v>
      </c>
      <c r="H245" s="448">
        <v>5659.12</v>
      </c>
      <c r="I245" s="448">
        <v>830.96</v>
      </c>
      <c r="J245" s="447">
        <v>0.12803540172078001</v>
      </c>
    </row>
    <row r="246" spans="1:10" ht="24.75" customHeight="1" x14ac:dyDescent="0.2">
      <c r="A246" s="450" t="s">
        <v>2204</v>
      </c>
      <c r="B246" s="450" t="s">
        <v>2203</v>
      </c>
      <c r="C246" s="450" t="s">
        <v>1048</v>
      </c>
      <c r="D246" s="450">
        <v>1</v>
      </c>
      <c r="E246" s="450">
        <v>0</v>
      </c>
      <c r="F246" s="449">
        <v>3172.8</v>
      </c>
      <c r="G246" s="448">
        <v>0</v>
      </c>
      <c r="H246" s="448">
        <v>1405.77</v>
      </c>
      <c r="I246" s="448">
        <v>1767.03</v>
      </c>
      <c r="J246" s="447">
        <v>0.55693078668683815</v>
      </c>
    </row>
    <row r="247" spans="1:10" ht="24.75" customHeight="1" x14ac:dyDescent="0.2">
      <c r="A247" s="450" t="s">
        <v>2202</v>
      </c>
      <c r="B247" s="450" t="s">
        <v>2201</v>
      </c>
      <c r="C247" s="450" t="s">
        <v>1048</v>
      </c>
      <c r="D247" s="450">
        <v>1</v>
      </c>
      <c r="E247" s="450">
        <v>0</v>
      </c>
      <c r="F247" s="449">
        <v>292.8</v>
      </c>
      <c r="G247" s="448">
        <v>0</v>
      </c>
      <c r="H247" s="448">
        <v>234.96</v>
      </c>
      <c r="I247" s="448">
        <v>57.84</v>
      </c>
      <c r="J247" s="447">
        <v>0.19754098360655736</v>
      </c>
    </row>
    <row r="248" spans="1:10" ht="24.75" customHeight="1" x14ac:dyDescent="0.2">
      <c r="A248" s="450" t="s">
        <v>1265</v>
      </c>
      <c r="B248" s="450" t="s">
        <v>1264</v>
      </c>
      <c r="C248" s="450" t="s">
        <v>1048</v>
      </c>
      <c r="D248" s="450">
        <v>12</v>
      </c>
      <c r="E248" s="450">
        <v>0</v>
      </c>
      <c r="F248" s="449">
        <v>6079.02</v>
      </c>
      <c r="G248" s="448">
        <v>0</v>
      </c>
      <c r="H248" s="448">
        <v>4563.72</v>
      </c>
      <c r="I248" s="448">
        <v>1515.3</v>
      </c>
      <c r="J248" s="447">
        <v>0.24926715161325344</v>
      </c>
    </row>
    <row r="249" spans="1:10" ht="24.75" customHeight="1" x14ac:dyDescent="0.2">
      <c r="A249" s="450" t="s">
        <v>1263</v>
      </c>
      <c r="B249" s="450" t="s">
        <v>1262</v>
      </c>
      <c r="C249" s="450" t="s">
        <v>1048</v>
      </c>
      <c r="D249" s="450">
        <v>8</v>
      </c>
      <c r="E249" s="450">
        <v>0</v>
      </c>
      <c r="F249" s="449">
        <v>4420.3999999999996</v>
      </c>
      <c r="G249" s="448">
        <v>0</v>
      </c>
      <c r="H249" s="448">
        <v>3408.56</v>
      </c>
      <c r="I249" s="448">
        <v>1011.84</v>
      </c>
      <c r="J249" s="447">
        <v>0.22890236177721474</v>
      </c>
    </row>
    <row r="250" spans="1:10" ht="24.75" customHeight="1" x14ac:dyDescent="0.2">
      <c r="A250" s="450" t="s">
        <v>2200</v>
      </c>
      <c r="B250" s="450" t="s">
        <v>2199</v>
      </c>
      <c r="C250" s="450" t="s">
        <v>1048</v>
      </c>
      <c r="D250" s="450">
        <v>5</v>
      </c>
      <c r="E250" s="450">
        <v>0</v>
      </c>
      <c r="F250" s="449">
        <v>2301.62</v>
      </c>
      <c r="G250" s="448">
        <v>0</v>
      </c>
      <c r="H250" s="448">
        <v>1870</v>
      </c>
      <c r="I250" s="448">
        <v>431.62</v>
      </c>
      <c r="J250" s="447">
        <v>0.18752878407382625</v>
      </c>
    </row>
    <row r="251" spans="1:10" ht="24.75" customHeight="1" x14ac:dyDescent="0.2">
      <c r="A251" s="450" t="s">
        <v>2198</v>
      </c>
      <c r="B251" s="450" t="s">
        <v>2197</v>
      </c>
      <c r="C251" s="450" t="s">
        <v>1048</v>
      </c>
      <c r="D251" s="450">
        <v>2</v>
      </c>
      <c r="E251" s="450">
        <v>0</v>
      </c>
      <c r="F251" s="449">
        <v>1709.6</v>
      </c>
      <c r="G251" s="448">
        <v>0</v>
      </c>
      <c r="H251" s="448">
        <v>1023.98</v>
      </c>
      <c r="I251" s="448">
        <v>685.62</v>
      </c>
      <c r="J251" s="447">
        <v>0.40104117922321009</v>
      </c>
    </row>
    <row r="252" spans="1:10" ht="24.75" customHeight="1" x14ac:dyDescent="0.2">
      <c r="A252" s="450" t="s">
        <v>1253</v>
      </c>
      <c r="B252" s="450" t="s">
        <v>1252</v>
      </c>
      <c r="C252" s="450" t="s">
        <v>1048</v>
      </c>
      <c r="D252" s="450">
        <v>4</v>
      </c>
      <c r="E252" s="450">
        <v>0</v>
      </c>
      <c r="F252" s="449">
        <v>5645.78</v>
      </c>
      <c r="G252" s="448">
        <v>0</v>
      </c>
      <c r="H252" s="448">
        <v>4776.1000000000004</v>
      </c>
      <c r="I252" s="448">
        <v>869.68</v>
      </c>
      <c r="J252" s="447">
        <v>0.15404071713740175</v>
      </c>
    </row>
    <row r="253" spans="1:10" ht="24.75" customHeight="1" x14ac:dyDescent="0.2">
      <c r="A253" s="450" t="s">
        <v>1251</v>
      </c>
      <c r="B253" s="450" t="s">
        <v>1250</v>
      </c>
      <c r="C253" s="450" t="s">
        <v>1048</v>
      </c>
      <c r="D253" s="450">
        <v>6</v>
      </c>
      <c r="E253" s="450">
        <v>0</v>
      </c>
      <c r="F253" s="449">
        <v>4045.73</v>
      </c>
      <c r="G253" s="448">
        <v>0</v>
      </c>
      <c r="H253" s="448">
        <v>3116.12</v>
      </c>
      <c r="I253" s="448">
        <v>929.61</v>
      </c>
      <c r="J253" s="447">
        <v>0.22977559056091237</v>
      </c>
    </row>
    <row r="254" spans="1:10" ht="24.75" customHeight="1" x14ac:dyDescent="0.2">
      <c r="A254" s="450" t="s">
        <v>2196</v>
      </c>
      <c r="B254" s="450" t="s">
        <v>2195</v>
      </c>
      <c r="C254" s="450" t="s">
        <v>1048</v>
      </c>
      <c r="D254" s="450">
        <v>1</v>
      </c>
      <c r="E254" s="450">
        <v>0</v>
      </c>
      <c r="F254" s="449">
        <v>1028.79</v>
      </c>
      <c r="G254" s="448">
        <v>0</v>
      </c>
      <c r="H254" s="448">
        <v>897.85</v>
      </c>
      <c r="I254" s="448">
        <v>130.94</v>
      </c>
      <c r="J254" s="447">
        <v>0.12727573168479475</v>
      </c>
    </row>
    <row r="255" spans="1:10" ht="24.75" customHeight="1" x14ac:dyDescent="0.2">
      <c r="A255" s="450" t="s">
        <v>2194</v>
      </c>
      <c r="B255" s="450" t="s">
        <v>2193</v>
      </c>
      <c r="C255" s="450" t="s">
        <v>1048</v>
      </c>
      <c r="D255" s="450">
        <v>1</v>
      </c>
      <c r="E255" s="450">
        <v>0</v>
      </c>
      <c r="F255" s="449">
        <v>745.67</v>
      </c>
      <c r="G255" s="448">
        <v>0</v>
      </c>
      <c r="H255" s="448">
        <v>646.9</v>
      </c>
      <c r="I255" s="448">
        <v>98.77</v>
      </c>
      <c r="J255" s="447">
        <v>0.13245805785401049</v>
      </c>
    </row>
    <row r="256" spans="1:10" ht="24.75" customHeight="1" x14ac:dyDescent="0.2">
      <c r="A256" s="450" t="s">
        <v>2192</v>
      </c>
      <c r="B256" s="450" t="s">
        <v>2191</v>
      </c>
      <c r="C256" s="450" t="s">
        <v>1048</v>
      </c>
      <c r="D256" s="450">
        <v>5</v>
      </c>
      <c r="E256" s="450">
        <v>0</v>
      </c>
      <c r="F256" s="449">
        <v>2774.79</v>
      </c>
      <c r="G256" s="448">
        <v>0</v>
      </c>
      <c r="H256" s="448">
        <v>2139.4</v>
      </c>
      <c r="I256" s="448">
        <v>635.39</v>
      </c>
      <c r="J256" s="447">
        <v>0.22898669809246827</v>
      </c>
    </row>
    <row r="257" spans="1:10" ht="24.75" customHeight="1" x14ac:dyDescent="0.2">
      <c r="A257" s="450" t="s">
        <v>1249</v>
      </c>
      <c r="B257" s="450" t="s">
        <v>1248</v>
      </c>
      <c r="C257" s="450" t="s">
        <v>1048</v>
      </c>
      <c r="D257" s="450">
        <v>3</v>
      </c>
      <c r="E257" s="450">
        <v>0</v>
      </c>
      <c r="F257" s="449">
        <v>2564.88</v>
      </c>
      <c r="G257" s="448">
        <v>0</v>
      </c>
      <c r="H257" s="448">
        <v>1954.2</v>
      </c>
      <c r="I257" s="448">
        <v>610.67999999999995</v>
      </c>
      <c r="J257" s="447">
        <v>0.23809301019930756</v>
      </c>
    </row>
    <row r="258" spans="1:10" ht="24.75" customHeight="1" x14ac:dyDescent="0.2">
      <c r="A258" s="450" t="s">
        <v>2190</v>
      </c>
      <c r="B258" s="450" t="s">
        <v>2189</v>
      </c>
      <c r="C258" s="450" t="s">
        <v>1048</v>
      </c>
      <c r="D258" s="450">
        <v>2</v>
      </c>
      <c r="E258" s="450">
        <v>0</v>
      </c>
      <c r="F258" s="449">
        <v>1207.18</v>
      </c>
      <c r="G258" s="448">
        <v>0</v>
      </c>
      <c r="H258" s="448">
        <v>895.62</v>
      </c>
      <c r="I258" s="448">
        <v>311.56</v>
      </c>
      <c r="J258" s="447">
        <v>0.25808910021703474</v>
      </c>
    </row>
    <row r="259" spans="1:10" ht="24.75" customHeight="1" x14ac:dyDescent="0.2">
      <c r="A259" s="450" t="s">
        <v>1245</v>
      </c>
      <c r="B259" s="450" t="s">
        <v>1244</v>
      </c>
      <c r="C259" s="450" t="s">
        <v>1048</v>
      </c>
      <c r="D259" s="450">
        <v>2</v>
      </c>
      <c r="E259" s="450">
        <v>0</v>
      </c>
      <c r="F259" s="449">
        <v>1681.54</v>
      </c>
      <c r="G259" s="448">
        <v>0</v>
      </c>
      <c r="H259" s="448">
        <v>1301.8399999999999</v>
      </c>
      <c r="I259" s="448">
        <v>379.7</v>
      </c>
      <c r="J259" s="447">
        <v>0.22580491692139348</v>
      </c>
    </row>
    <row r="260" spans="1:10" ht="24.75" customHeight="1" x14ac:dyDescent="0.2">
      <c r="A260" s="450" t="s">
        <v>1239</v>
      </c>
      <c r="B260" s="450" t="s">
        <v>1238</v>
      </c>
      <c r="C260" s="450" t="s">
        <v>1048</v>
      </c>
      <c r="D260" s="450">
        <v>3</v>
      </c>
      <c r="E260" s="450">
        <v>0</v>
      </c>
      <c r="F260" s="449">
        <v>2595.88</v>
      </c>
      <c r="G260" s="448">
        <v>0</v>
      </c>
      <c r="H260" s="448">
        <v>2070.9899999999998</v>
      </c>
      <c r="I260" s="448">
        <v>524.89</v>
      </c>
      <c r="J260" s="447">
        <v>0.20220118033191056</v>
      </c>
    </row>
    <row r="261" spans="1:10" ht="24.75" customHeight="1" x14ac:dyDescent="0.2">
      <c r="A261" s="450" t="s">
        <v>1237</v>
      </c>
      <c r="B261" s="450" t="s">
        <v>1236</v>
      </c>
      <c r="C261" s="450" t="s">
        <v>1048</v>
      </c>
      <c r="D261" s="450">
        <v>3</v>
      </c>
      <c r="E261" s="450">
        <v>0</v>
      </c>
      <c r="F261" s="449">
        <v>3662.28</v>
      </c>
      <c r="G261" s="448">
        <v>0</v>
      </c>
      <c r="H261" s="448">
        <v>2942.91</v>
      </c>
      <c r="I261" s="448">
        <v>719.37</v>
      </c>
      <c r="J261" s="447">
        <v>0.19642681608178511</v>
      </c>
    </row>
    <row r="262" spans="1:10" ht="24.75" customHeight="1" x14ac:dyDescent="0.2">
      <c r="A262" s="450" t="s">
        <v>1233</v>
      </c>
      <c r="B262" s="450" t="s">
        <v>1232</v>
      </c>
      <c r="C262" s="450" t="s">
        <v>1048</v>
      </c>
      <c r="D262" s="450">
        <v>2</v>
      </c>
      <c r="E262" s="450">
        <v>0</v>
      </c>
      <c r="F262" s="449">
        <v>1630.44</v>
      </c>
      <c r="G262" s="448">
        <v>0</v>
      </c>
      <c r="H262" s="448">
        <v>1242.26</v>
      </c>
      <c r="I262" s="448">
        <v>388.18</v>
      </c>
      <c r="J262" s="447">
        <v>0.23808297146782464</v>
      </c>
    </row>
    <row r="263" spans="1:10" ht="24.75" customHeight="1" x14ac:dyDescent="0.2">
      <c r="A263" s="450" t="s">
        <v>1231</v>
      </c>
      <c r="B263" s="450" t="s">
        <v>1230</v>
      </c>
      <c r="C263" s="450" t="s">
        <v>1048</v>
      </c>
      <c r="D263" s="450">
        <v>2</v>
      </c>
      <c r="E263" s="450">
        <v>0</v>
      </c>
      <c r="F263" s="449">
        <v>1638.86</v>
      </c>
      <c r="G263" s="448">
        <v>0</v>
      </c>
      <c r="H263" s="448">
        <v>1248.6600000000001</v>
      </c>
      <c r="I263" s="448">
        <v>390.2</v>
      </c>
      <c r="J263" s="447">
        <v>0.23809233247501313</v>
      </c>
    </row>
    <row r="264" spans="1:10" ht="24.75" customHeight="1" x14ac:dyDescent="0.2">
      <c r="A264" s="450" t="s">
        <v>1223</v>
      </c>
      <c r="B264" s="450" t="s">
        <v>1222</v>
      </c>
      <c r="C264" s="450" t="s">
        <v>1048</v>
      </c>
      <c r="D264" s="450">
        <v>5</v>
      </c>
      <c r="E264" s="450">
        <v>0</v>
      </c>
      <c r="F264" s="449">
        <v>8212.2999999999993</v>
      </c>
      <c r="G264" s="448">
        <v>0</v>
      </c>
      <c r="H264" s="448">
        <v>6357.9</v>
      </c>
      <c r="I264" s="448">
        <v>1854.4</v>
      </c>
      <c r="J264" s="447">
        <v>0.22580763001838705</v>
      </c>
    </row>
    <row r="265" spans="1:10" ht="24.75" customHeight="1" x14ac:dyDescent="0.2">
      <c r="A265" s="450" t="s">
        <v>1221</v>
      </c>
      <c r="B265" s="450" t="s">
        <v>1220</v>
      </c>
      <c r="C265" s="450" t="s">
        <v>1048</v>
      </c>
      <c r="D265" s="450">
        <v>2</v>
      </c>
      <c r="E265" s="450">
        <v>0</v>
      </c>
      <c r="F265" s="449">
        <v>716.18</v>
      </c>
      <c r="G265" s="448">
        <v>0</v>
      </c>
      <c r="H265" s="448">
        <v>501.86</v>
      </c>
      <c r="I265" s="448">
        <v>214.32</v>
      </c>
      <c r="J265" s="447">
        <v>0.29925437739115862</v>
      </c>
    </row>
    <row r="266" spans="1:10" ht="24.75" customHeight="1" x14ac:dyDescent="0.2">
      <c r="A266" s="450" t="s">
        <v>1217</v>
      </c>
      <c r="B266" s="450" t="s">
        <v>1216</v>
      </c>
      <c r="C266" s="450" t="s">
        <v>1048</v>
      </c>
      <c r="D266" s="450">
        <v>9</v>
      </c>
      <c r="E266" s="450">
        <v>0</v>
      </c>
      <c r="F266" s="449">
        <v>3921.02</v>
      </c>
      <c r="G266" s="448">
        <v>0</v>
      </c>
      <c r="H266" s="448">
        <v>2969.01</v>
      </c>
      <c r="I266" s="448">
        <v>952.01</v>
      </c>
      <c r="J266" s="447">
        <v>0.24279651723276086</v>
      </c>
    </row>
    <row r="267" spans="1:10" ht="24.75" customHeight="1" x14ac:dyDescent="0.2">
      <c r="A267" s="450" t="s">
        <v>1215</v>
      </c>
      <c r="B267" s="450" t="s">
        <v>1214</v>
      </c>
      <c r="C267" s="450" t="s">
        <v>1048</v>
      </c>
      <c r="D267" s="450">
        <v>15</v>
      </c>
      <c r="E267" s="450">
        <v>0</v>
      </c>
      <c r="F267" s="449">
        <v>6240.83</v>
      </c>
      <c r="G267" s="448">
        <v>0</v>
      </c>
      <c r="H267" s="448">
        <v>5195.49</v>
      </c>
      <c r="I267" s="448">
        <v>1045.3399999999999</v>
      </c>
      <c r="J267" s="447">
        <v>0.16750015622921952</v>
      </c>
    </row>
    <row r="268" spans="1:10" ht="24.75" customHeight="1" x14ac:dyDescent="0.2">
      <c r="A268" s="450" t="s">
        <v>1213</v>
      </c>
      <c r="B268" s="450" t="s">
        <v>1212</v>
      </c>
      <c r="C268" s="450" t="s">
        <v>1048</v>
      </c>
      <c r="D268" s="450">
        <v>11</v>
      </c>
      <c r="E268" s="450">
        <v>0</v>
      </c>
      <c r="F268" s="449">
        <v>3514.61</v>
      </c>
      <c r="G268" s="448">
        <v>0</v>
      </c>
      <c r="H268" s="448">
        <v>2851.75</v>
      </c>
      <c r="I268" s="448">
        <v>662.86</v>
      </c>
      <c r="J268" s="447">
        <v>0.18860129573409282</v>
      </c>
    </row>
    <row r="269" spans="1:10" ht="24.75" customHeight="1" x14ac:dyDescent="0.2">
      <c r="A269" s="450" t="s">
        <v>1211</v>
      </c>
      <c r="B269" s="450" t="s">
        <v>1210</v>
      </c>
      <c r="C269" s="450" t="s">
        <v>1048</v>
      </c>
      <c r="D269" s="450">
        <v>4</v>
      </c>
      <c r="E269" s="450">
        <v>0</v>
      </c>
      <c r="F269" s="449">
        <v>1273.26</v>
      </c>
      <c r="G269" s="448">
        <v>0</v>
      </c>
      <c r="H269" s="448">
        <v>973.12</v>
      </c>
      <c r="I269" s="448">
        <v>300.14</v>
      </c>
      <c r="J269" s="447">
        <v>0.23572561770573175</v>
      </c>
    </row>
    <row r="270" spans="1:10" ht="24.75" customHeight="1" x14ac:dyDescent="0.2">
      <c r="A270" s="450" t="s">
        <v>1207</v>
      </c>
      <c r="B270" s="450" t="s">
        <v>1206</v>
      </c>
      <c r="C270" s="450" t="s">
        <v>1048</v>
      </c>
      <c r="D270" s="450">
        <v>1</v>
      </c>
      <c r="E270" s="450">
        <v>0</v>
      </c>
      <c r="F270" s="449">
        <v>496.06</v>
      </c>
      <c r="G270" s="448">
        <v>0</v>
      </c>
      <c r="H270" s="448">
        <v>426.29</v>
      </c>
      <c r="I270" s="448">
        <v>69.77</v>
      </c>
      <c r="J270" s="447">
        <v>0.14064830867233802</v>
      </c>
    </row>
    <row r="271" spans="1:10" ht="24.75" customHeight="1" x14ac:dyDescent="0.2">
      <c r="A271" s="450" t="s">
        <v>2188</v>
      </c>
      <c r="B271" s="450" t="s">
        <v>2187</v>
      </c>
      <c r="C271" s="450" t="s">
        <v>1048</v>
      </c>
      <c r="D271" s="450">
        <v>3</v>
      </c>
      <c r="E271" s="450">
        <v>0</v>
      </c>
      <c r="F271" s="449">
        <v>2186.6999999999998</v>
      </c>
      <c r="G271" s="448">
        <v>0</v>
      </c>
      <c r="H271" s="448">
        <v>1809.75</v>
      </c>
      <c r="I271" s="448">
        <v>376.95</v>
      </c>
      <c r="J271" s="447">
        <v>0.17238304294141857</v>
      </c>
    </row>
    <row r="272" spans="1:10" ht="24.75" customHeight="1" x14ac:dyDescent="0.2">
      <c r="A272" s="450" t="s">
        <v>2186</v>
      </c>
      <c r="B272" s="450" t="s">
        <v>2185</v>
      </c>
      <c r="C272" s="450" t="s">
        <v>1048</v>
      </c>
      <c r="D272" s="450">
        <v>1</v>
      </c>
      <c r="E272" s="450">
        <v>0</v>
      </c>
      <c r="F272" s="449">
        <v>1033.42</v>
      </c>
      <c r="G272" s="448">
        <v>0</v>
      </c>
      <c r="H272" s="448">
        <v>510.2</v>
      </c>
      <c r="I272" s="448">
        <v>523.22</v>
      </c>
      <c r="J272" s="447">
        <v>0.50629947165721589</v>
      </c>
    </row>
    <row r="273" spans="1:10" ht="24.75" customHeight="1" x14ac:dyDescent="0.2">
      <c r="A273" s="450" t="s">
        <v>2184</v>
      </c>
      <c r="B273" s="450" t="s">
        <v>2183</v>
      </c>
      <c r="C273" s="450" t="s">
        <v>1048</v>
      </c>
      <c r="D273" s="450">
        <v>12</v>
      </c>
      <c r="E273" s="450">
        <v>0</v>
      </c>
      <c r="F273" s="449">
        <v>2937.12</v>
      </c>
      <c r="G273" s="448">
        <v>0</v>
      </c>
      <c r="H273" s="448">
        <v>2525.7600000000002</v>
      </c>
      <c r="I273" s="448">
        <v>411.36</v>
      </c>
      <c r="J273" s="447">
        <v>0.14005556463474425</v>
      </c>
    </row>
    <row r="274" spans="1:10" ht="24.75" customHeight="1" x14ac:dyDescent="0.2">
      <c r="A274" s="450" t="s">
        <v>1196</v>
      </c>
      <c r="B274" s="450" t="s">
        <v>1195</v>
      </c>
      <c r="C274" s="450" t="s">
        <v>1048</v>
      </c>
      <c r="D274" s="450">
        <v>15</v>
      </c>
      <c r="E274" s="450">
        <v>0</v>
      </c>
      <c r="F274" s="449">
        <v>7044</v>
      </c>
      <c r="G274" s="448">
        <v>0</v>
      </c>
      <c r="H274" s="448">
        <v>5829.6</v>
      </c>
      <c r="I274" s="448">
        <v>1214.4000000000001</v>
      </c>
      <c r="J274" s="447">
        <v>0.17240204429301534</v>
      </c>
    </row>
    <row r="275" spans="1:10" ht="24.75" customHeight="1" x14ac:dyDescent="0.2">
      <c r="A275" s="450" t="s">
        <v>2182</v>
      </c>
      <c r="B275" s="450" t="s">
        <v>2181</v>
      </c>
      <c r="C275" s="450" t="s">
        <v>1048</v>
      </c>
      <c r="D275" s="450">
        <v>4</v>
      </c>
      <c r="E275" s="450">
        <v>0</v>
      </c>
      <c r="F275" s="449">
        <v>3134.19</v>
      </c>
      <c r="G275" s="448">
        <v>0</v>
      </c>
      <c r="H275" s="448">
        <v>2289.6</v>
      </c>
      <c r="I275" s="448">
        <v>844.59</v>
      </c>
      <c r="J275" s="447">
        <v>0.26947632402630345</v>
      </c>
    </row>
    <row r="276" spans="1:10" ht="24.75" customHeight="1" x14ac:dyDescent="0.2">
      <c r="A276" s="450" t="s">
        <v>2180</v>
      </c>
      <c r="B276" s="450" t="s">
        <v>2179</v>
      </c>
      <c r="C276" s="450" t="s">
        <v>1048</v>
      </c>
      <c r="D276" s="450">
        <v>2</v>
      </c>
      <c r="E276" s="450">
        <v>0</v>
      </c>
      <c r="F276" s="449">
        <v>2224.5500000000002</v>
      </c>
      <c r="G276" s="448">
        <v>0</v>
      </c>
      <c r="H276" s="448">
        <v>1943.64</v>
      </c>
      <c r="I276" s="448">
        <v>280.91000000000003</v>
      </c>
      <c r="J276" s="447">
        <v>0.12627722460722393</v>
      </c>
    </row>
    <row r="277" spans="1:10" ht="24.75" customHeight="1" x14ac:dyDescent="0.2">
      <c r="A277" s="450" t="s">
        <v>1192</v>
      </c>
      <c r="B277" s="450" t="s">
        <v>1191</v>
      </c>
      <c r="C277" s="450" t="s">
        <v>1048</v>
      </c>
      <c r="D277" s="450">
        <v>2</v>
      </c>
      <c r="E277" s="450">
        <v>0</v>
      </c>
      <c r="F277" s="449">
        <v>1016.9</v>
      </c>
      <c r="G277" s="448">
        <v>0</v>
      </c>
      <c r="H277" s="448">
        <v>686.22</v>
      </c>
      <c r="I277" s="448">
        <v>330.68</v>
      </c>
      <c r="J277" s="447">
        <v>0.32518438391188909</v>
      </c>
    </row>
    <row r="278" spans="1:10" ht="24.75" customHeight="1" x14ac:dyDescent="0.2">
      <c r="A278" s="450" t="s">
        <v>2178</v>
      </c>
      <c r="B278" s="450" t="s">
        <v>2177</v>
      </c>
      <c r="C278" s="450" t="s">
        <v>1048</v>
      </c>
      <c r="D278" s="450">
        <v>1</v>
      </c>
      <c r="E278" s="450">
        <v>0</v>
      </c>
      <c r="F278" s="449">
        <v>1640</v>
      </c>
      <c r="G278" s="448">
        <v>0</v>
      </c>
      <c r="H278" s="448">
        <v>1243.3800000000001</v>
      </c>
      <c r="I278" s="448">
        <v>396.62</v>
      </c>
      <c r="J278" s="447">
        <v>0.24184146341463414</v>
      </c>
    </row>
    <row r="279" spans="1:10" ht="24.75" customHeight="1" x14ac:dyDescent="0.2">
      <c r="A279" s="450" t="s">
        <v>1182</v>
      </c>
      <c r="B279" s="450" t="s">
        <v>1181</v>
      </c>
      <c r="C279" s="450" t="s">
        <v>1048</v>
      </c>
      <c r="D279" s="450">
        <v>6</v>
      </c>
      <c r="E279" s="450">
        <v>0</v>
      </c>
      <c r="F279" s="449">
        <v>1046.76</v>
      </c>
      <c r="G279" s="448">
        <v>0</v>
      </c>
      <c r="H279" s="448">
        <v>922.26</v>
      </c>
      <c r="I279" s="448">
        <v>124.5</v>
      </c>
      <c r="J279" s="447">
        <v>0.11893843861056975</v>
      </c>
    </row>
    <row r="280" spans="1:10" ht="24.75" customHeight="1" x14ac:dyDescent="0.2">
      <c r="A280" s="450" t="s">
        <v>2174</v>
      </c>
      <c r="B280" s="450" t="s">
        <v>2173</v>
      </c>
      <c r="C280" s="450" t="s">
        <v>1048</v>
      </c>
      <c r="D280" s="450">
        <v>6</v>
      </c>
      <c r="E280" s="450">
        <v>0</v>
      </c>
      <c r="F280" s="449">
        <v>1053.6600000000001</v>
      </c>
      <c r="G280" s="448">
        <v>0</v>
      </c>
      <c r="H280" s="448">
        <v>685.98</v>
      </c>
      <c r="I280" s="448">
        <v>367.68</v>
      </c>
      <c r="J280" s="447">
        <v>0.34895507089573485</v>
      </c>
    </row>
    <row r="281" spans="1:10" ht="24.75" customHeight="1" x14ac:dyDescent="0.2">
      <c r="A281" s="450" t="s">
        <v>1180</v>
      </c>
      <c r="B281" s="450" t="s">
        <v>1179</v>
      </c>
      <c r="C281" s="450" t="s">
        <v>1048</v>
      </c>
      <c r="D281" s="450">
        <v>2</v>
      </c>
      <c r="E281" s="450">
        <v>0</v>
      </c>
      <c r="F281" s="449">
        <v>1026.56</v>
      </c>
      <c r="G281" s="448">
        <v>0</v>
      </c>
      <c r="H281" s="448">
        <v>782.16</v>
      </c>
      <c r="I281" s="448">
        <v>244.4</v>
      </c>
      <c r="J281" s="447">
        <v>0.23807668329177056</v>
      </c>
    </row>
    <row r="282" spans="1:10" ht="24.75" customHeight="1" x14ac:dyDescent="0.2">
      <c r="A282" s="450" t="s">
        <v>2170</v>
      </c>
      <c r="B282" s="450" t="s">
        <v>2169</v>
      </c>
      <c r="C282" s="450" t="s">
        <v>1048</v>
      </c>
      <c r="D282" s="450">
        <v>3</v>
      </c>
      <c r="E282" s="450">
        <v>0</v>
      </c>
      <c r="F282" s="449">
        <v>1865.76</v>
      </c>
      <c r="G282" s="448">
        <v>0</v>
      </c>
      <c r="H282" s="448">
        <v>1011.3</v>
      </c>
      <c r="I282" s="448">
        <v>854.46</v>
      </c>
      <c r="J282" s="447">
        <v>0.45796887059428865</v>
      </c>
    </row>
    <row r="283" spans="1:10" ht="24.75" customHeight="1" x14ac:dyDescent="0.2">
      <c r="A283" s="450" t="s">
        <v>2168</v>
      </c>
      <c r="B283" s="450" t="s">
        <v>2167</v>
      </c>
      <c r="C283" s="450" t="s">
        <v>1048</v>
      </c>
      <c r="D283" s="450">
        <v>1</v>
      </c>
      <c r="E283" s="450">
        <v>0</v>
      </c>
      <c r="F283" s="449">
        <v>429.06</v>
      </c>
      <c r="G283" s="448">
        <v>0</v>
      </c>
      <c r="H283" s="448">
        <v>265.33</v>
      </c>
      <c r="I283" s="448">
        <v>163.72999999999999</v>
      </c>
      <c r="J283" s="447">
        <v>0.38160164079615905</v>
      </c>
    </row>
    <row r="284" spans="1:10" ht="24.75" customHeight="1" x14ac:dyDescent="0.2">
      <c r="A284" s="450" t="s">
        <v>1174</v>
      </c>
      <c r="B284" s="450" t="s">
        <v>1173</v>
      </c>
      <c r="C284" s="450" t="s">
        <v>1048</v>
      </c>
      <c r="D284" s="450">
        <v>3</v>
      </c>
      <c r="E284" s="450">
        <v>0</v>
      </c>
      <c r="F284" s="449">
        <v>767.91</v>
      </c>
      <c r="G284" s="448">
        <v>0</v>
      </c>
      <c r="H284" s="448">
        <v>555.24</v>
      </c>
      <c r="I284" s="448">
        <v>212.67</v>
      </c>
      <c r="J284" s="447">
        <v>0.27694651716998087</v>
      </c>
    </row>
    <row r="285" spans="1:10" ht="24.75" customHeight="1" x14ac:dyDescent="0.2">
      <c r="A285" s="450" t="s">
        <v>1168</v>
      </c>
      <c r="B285" s="450" t="s">
        <v>1167</v>
      </c>
      <c r="C285" s="450" t="s">
        <v>1048</v>
      </c>
      <c r="D285" s="450">
        <v>1</v>
      </c>
      <c r="E285" s="450">
        <v>0</v>
      </c>
      <c r="F285" s="449">
        <v>1941.45</v>
      </c>
      <c r="G285" s="448">
        <v>0</v>
      </c>
      <c r="H285" s="448">
        <v>1479.21</v>
      </c>
      <c r="I285" s="448">
        <v>462.24</v>
      </c>
      <c r="J285" s="447">
        <v>0.23809008730587963</v>
      </c>
    </row>
    <row r="286" spans="1:10" ht="24.75" customHeight="1" x14ac:dyDescent="0.2">
      <c r="A286" s="450" t="s">
        <v>1149</v>
      </c>
      <c r="B286" s="450" t="s">
        <v>1148</v>
      </c>
      <c r="C286" s="450" t="s">
        <v>1048</v>
      </c>
      <c r="D286" s="450">
        <v>1</v>
      </c>
      <c r="E286" s="450">
        <v>0</v>
      </c>
      <c r="F286" s="449">
        <v>798.02</v>
      </c>
      <c r="G286" s="448">
        <v>0</v>
      </c>
      <c r="H286" s="448">
        <v>583.36</v>
      </c>
      <c r="I286" s="448">
        <v>214.66</v>
      </c>
      <c r="J286" s="447">
        <v>0.26899075211147588</v>
      </c>
    </row>
    <row r="287" spans="1:10" ht="24.75" customHeight="1" x14ac:dyDescent="0.2">
      <c r="A287" s="450" t="s">
        <v>2140</v>
      </c>
      <c r="B287" s="450" t="s">
        <v>2139</v>
      </c>
      <c r="C287" s="450" t="s">
        <v>1048</v>
      </c>
      <c r="D287" s="450">
        <v>1</v>
      </c>
      <c r="E287" s="450">
        <v>0</v>
      </c>
      <c r="F287" s="449">
        <v>184.56</v>
      </c>
      <c r="G287" s="448">
        <v>0</v>
      </c>
      <c r="H287" s="448">
        <v>161.07</v>
      </c>
      <c r="I287" s="448">
        <v>23.49</v>
      </c>
      <c r="J287" s="447">
        <v>0.12727568270481143</v>
      </c>
    </row>
    <row r="288" spans="1:10" ht="24.75" customHeight="1" x14ac:dyDescent="0.2">
      <c r="A288" s="450" t="s">
        <v>2138</v>
      </c>
      <c r="B288" s="450" t="s">
        <v>2137</v>
      </c>
      <c r="C288" s="450" t="s">
        <v>1048</v>
      </c>
      <c r="D288" s="450">
        <v>1</v>
      </c>
      <c r="E288" s="450">
        <v>0</v>
      </c>
      <c r="F288" s="449">
        <v>2259.13</v>
      </c>
      <c r="G288" s="448">
        <v>0</v>
      </c>
      <c r="H288" s="448">
        <v>1749</v>
      </c>
      <c r="I288" s="448">
        <v>510.13</v>
      </c>
      <c r="J288" s="447">
        <v>0.22580816509010104</v>
      </c>
    </row>
    <row r="289" spans="1:10" ht="24.75" customHeight="1" x14ac:dyDescent="0.2">
      <c r="A289" s="450" t="s">
        <v>2136</v>
      </c>
      <c r="B289" s="450" t="s">
        <v>2135</v>
      </c>
      <c r="C289" s="450" t="s">
        <v>1048</v>
      </c>
      <c r="D289" s="450">
        <v>1</v>
      </c>
      <c r="E289" s="450">
        <v>0</v>
      </c>
      <c r="F289" s="449">
        <v>664.46</v>
      </c>
      <c r="G289" s="448">
        <v>0</v>
      </c>
      <c r="H289" s="448">
        <v>579.89</v>
      </c>
      <c r="I289" s="448">
        <v>84.57</v>
      </c>
      <c r="J289" s="447">
        <v>0.12727628450170064</v>
      </c>
    </row>
    <row r="290" spans="1:10" ht="24.75" customHeight="1" x14ac:dyDescent="0.2">
      <c r="A290" s="450" t="s">
        <v>2130</v>
      </c>
      <c r="B290" s="450" t="s">
        <v>2129</v>
      </c>
      <c r="C290" s="450" t="s">
        <v>1048</v>
      </c>
      <c r="D290" s="454">
        <v>1</v>
      </c>
      <c r="E290" s="454">
        <v>0</v>
      </c>
      <c r="F290" s="455">
        <v>224.91</v>
      </c>
      <c r="G290" s="456">
        <v>-224.91</v>
      </c>
      <c r="H290" s="456">
        <v>0</v>
      </c>
      <c r="I290" s="456">
        <v>0</v>
      </c>
      <c r="J290" s="454" t="e">
        <v>#VALUE!</v>
      </c>
    </row>
    <row r="291" spans="1:10" ht="18.25" customHeight="1" x14ac:dyDescent="0.2">
      <c r="D291" s="446">
        <f>SUM(D9:D290)</f>
        <v>2037</v>
      </c>
      <c r="E291" s="446">
        <f t="shared" ref="E291:I291" si="0">SUM(E9:E290)</f>
        <v>0</v>
      </c>
      <c r="F291" s="468">
        <f t="shared" si="0"/>
        <v>685337.83000000077</v>
      </c>
      <c r="G291" s="458">
        <f t="shared" si="0"/>
        <v>-224.91</v>
      </c>
      <c r="H291" s="458">
        <f t="shared" si="0"/>
        <v>527373.66999999946</v>
      </c>
      <c r="I291" s="458">
        <f t="shared" si="0"/>
        <v>157739.24999999994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AB8E-FA9A-42A9-B859-746A8FB1DECE}">
  <sheetPr codeName="Hoja7"/>
  <dimension ref="A1:J46"/>
  <sheetViews>
    <sheetView showGridLines="0" workbookViewId="0">
      <pane ySplit="6" topLeftCell="A41" activePane="bottomLeft" state="frozen"/>
      <selection pane="bottomLeft" activeCell="I56" sqref="I56"/>
    </sheetView>
  </sheetViews>
  <sheetFormatPr baseColWidth="10" defaultColWidth="12.33203125" defaultRowHeight="14" x14ac:dyDescent="0.2"/>
  <cols>
    <col min="1" max="1" width="12.33203125" style="446"/>
    <col min="2" max="2" width="40.33203125" style="446" customWidth="1"/>
    <col min="3" max="3" width="20.5" style="446" customWidth="1"/>
    <col min="4" max="16384" width="12.33203125" style="446"/>
  </cols>
  <sheetData>
    <row r="1" spans="1:10" ht="21" customHeight="1" x14ac:dyDescent="0.2">
      <c r="A1" s="450" t="s">
        <v>240</v>
      </c>
    </row>
    <row r="2" spans="1:10" ht="1" customHeight="1" x14ac:dyDescent="0.2"/>
    <row r="3" spans="1:10" ht="23" customHeight="1" x14ac:dyDescent="0.2">
      <c r="A3" s="450" t="s">
        <v>1949</v>
      </c>
    </row>
    <row r="4" spans="1:10" ht="17" customHeight="1" x14ac:dyDescent="0.2">
      <c r="A4" s="450" t="s">
        <v>1948</v>
      </c>
    </row>
    <row r="5" spans="1:10" ht="25.75" customHeight="1" x14ac:dyDescent="0.2">
      <c r="A5" s="453" t="s">
        <v>2432</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1688</v>
      </c>
      <c r="B9" s="450" t="s">
        <v>1687</v>
      </c>
      <c r="C9" s="450" t="s">
        <v>1197</v>
      </c>
      <c r="D9" s="450">
        <v>3</v>
      </c>
      <c r="E9" s="450">
        <v>0</v>
      </c>
      <c r="F9" s="449">
        <v>1820.59</v>
      </c>
      <c r="G9" s="448">
        <v>0</v>
      </c>
      <c r="H9" s="448">
        <v>1625.13</v>
      </c>
      <c r="I9" s="448">
        <v>195.46</v>
      </c>
      <c r="J9" s="447">
        <v>0.10736080061957937</v>
      </c>
    </row>
    <row r="10" spans="1:10" ht="24.75" customHeight="1" x14ac:dyDescent="0.2">
      <c r="A10" s="450" t="s">
        <v>1686</v>
      </c>
      <c r="B10" s="450" t="s">
        <v>1685</v>
      </c>
      <c r="C10" s="450" t="s">
        <v>1197</v>
      </c>
      <c r="D10" s="450">
        <v>1</v>
      </c>
      <c r="E10" s="450">
        <v>0</v>
      </c>
      <c r="F10" s="449">
        <v>2159</v>
      </c>
      <c r="G10" s="448">
        <v>0</v>
      </c>
      <c r="H10" s="448">
        <v>2056.8000000000002</v>
      </c>
      <c r="I10" s="448">
        <v>102.2</v>
      </c>
      <c r="J10" s="447">
        <v>4.7336729967577582E-2</v>
      </c>
    </row>
    <row r="11" spans="1:10" ht="24.75" customHeight="1" x14ac:dyDescent="0.2">
      <c r="A11" s="450" t="s">
        <v>2382</v>
      </c>
      <c r="B11" s="450" t="s">
        <v>2381</v>
      </c>
      <c r="C11" s="450" t="s">
        <v>1197</v>
      </c>
      <c r="D11" s="450">
        <v>3</v>
      </c>
      <c r="E11" s="450">
        <v>0</v>
      </c>
      <c r="F11" s="449">
        <v>2202.17</v>
      </c>
      <c r="G11" s="448">
        <v>0</v>
      </c>
      <c r="H11" s="448">
        <v>1602.67</v>
      </c>
      <c r="I11" s="448">
        <v>599.5</v>
      </c>
      <c r="J11" s="447">
        <v>0.27223148076669829</v>
      </c>
    </row>
    <row r="12" spans="1:10" ht="24.75" customHeight="1" x14ac:dyDescent="0.2">
      <c r="A12" s="450" t="s">
        <v>1684</v>
      </c>
      <c r="B12" s="450" t="s">
        <v>1683</v>
      </c>
      <c r="C12" s="450" t="s">
        <v>1197</v>
      </c>
      <c r="D12" s="450">
        <v>17</v>
      </c>
      <c r="E12" s="450">
        <v>0</v>
      </c>
      <c r="F12" s="449">
        <v>13555.1</v>
      </c>
      <c r="G12" s="448">
        <v>0</v>
      </c>
      <c r="H12" s="448">
        <v>727.13</v>
      </c>
      <c r="I12" s="448">
        <v>12827.97</v>
      </c>
      <c r="J12" s="447">
        <v>0.94635745955396866</v>
      </c>
    </row>
    <row r="13" spans="1:10" ht="24.75" customHeight="1" x14ac:dyDescent="0.2">
      <c r="A13" s="450" t="s">
        <v>2380</v>
      </c>
      <c r="B13" s="450" t="s">
        <v>2379</v>
      </c>
      <c r="C13" s="450" t="s">
        <v>1197</v>
      </c>
      <c r="D13" s="450">
        <v>2</v>
      </c>
      <c r="E13" s="450">
        <v>0</v>
      </c>
      <c r="F13" s="449">
        <v>1377.67</v>
      </c>
      <c r="G13" s="448">
        <v>0</v>
      </c>
      <c r="H13" s="448">
        <v>983.18</v>
      </c>
      <c r="I13" s="448">
        <v>394.49</v>
      </c>
      <c r="J13" s="447">
        <v>0.28634578672686495</v>
      </c>
    </row>
    <row r="14" spans="1:10" ht="24.75" customHeight="1" x14ac:dyDescent="0.2">
      <c r="A14" s="450" t="s">
        <v>1682</v>
      </c>
      <c r="B14" s="450" t="s">
        <v>1681</v>
      </c>
      <c r="C14" s="450" t="s">
        <v>1197</v>
      </c>
      <c r="D14" s="450">
        <v>18</v>
      </c>
      <c r="E14" s="450">
        <v>0</v>
      </c>
      <c r="F14" s="449">
        <v>8308.83</v>
      </c>
      <c r="G14" s="448">
        <v>0</v>
      </c>
      <c r="H14" s="448">
        <v>2630.6</v>
      </c>
      <c r="I14" s="448">
        <v>5678.23</v>
      </c>
      <c r="J14" s="447">
        <v>0.68339706071733319</v>
      </c>
    </row>
    <row r="15" spans="1:10" ht="24.75" customHeight="1" x14ac:dyDescent="0.2">
      <c r="A15" s="450" t="s">
        <v>1680</v>
      </c>
      <c r="B15" s="450" t="s">
        <v>1679</v>
      </c>
      <c r="C15" s="450" t="s">
        <v>1197</v>
      </c>
      <c r="D15" s="450">
        <v>4</v>
      </c>
      <c r="E15" s="450">
        <v>0</v>
      </c>
      <c r="F15" s="449">
        <v>3183.56</v>
      </c>
      <c r="G15" s="448">
        <v>0</v>
      </c>
      <c r="H15" s="448">
        <v>2643.84</v>
      </c>
      <c r="I15" s="448">
        <v>539.72</v>
      </c>
      <c r="J15" s="447">
        <v>0.16953347824448103</v>
      </c>
    </row>
    <row r="16" spans="1:10" ht="24.75" customHeight="1" x14ac:dyDescent="0.2">
      <c r="A16" s="450" t="s">
        <v>1676</v>
      </c>
      <c r="B16" s="450" t="s">
        <v>1675</v>
      </c>
      <c r="C16" s="450" t="s">
        <v>1197</v>
      </c>
      <c r="D16" s="450">
        <v>33</v>
      </c>
      <c r="E16" s="450">
        <v>0</v>
      </c>
      <c r="F16" s="449">
        <v>19764.63</v>
      </c>
      <c r="G16" s="448">
        <v>0</v>
      </c>
      <c r="H16" s="448">
        <v>13262.37</v>
      </c>
      <c r="I16" s="448">
        <v>6502.26</v>
      </c>
      <c r="J16" s="447">
        <v>0.32898465592323256</v>
      </c>
    </row>
    <row r="17" spans="1:10" ht="24.75" customHeight="1" x14ac:dyDescent="0.2">
      <c r="A17" s="450" t="s">
        <v>1674</v>
      </c>
      <c r="B17" s="450" t="s">
        <v>1673</v>
      </c>
      <c r="C17" s="450" t="s">
        <v>1197</v>
      </c>
      <c r="D17" s="450">
        <v>3</v>
      </c>
      <c r="E17" s="450">
        <v>0</v>
      </c>
      <c r="F17" s="449">
        <v>1506.18</v>
      </c>
      <c r="G17" s="448">
        <v>0</v>
      </c>
      <c r="H17" s="448">
        <v>962.31</v>
      </c>
      <c r="I17" s="448">
        <v>543.87</v>
      </c>
      <c r="J17" s="447">
        <v>0.36109229972513246</v>
      </c>
    </row>
    <row r="18" spans="1:10" ht="24.75" customHeight="1" x14ac:dyDescent="0.2">
      <c r="A18" s="450" t="s">
        <v>1672</v>
      </c>
      <c r="B18" s="450" t="s">
        <v>1671</v>
      </c>
      <c r="C18" s="450" t="s">
        <v>1668</v>
      </c>
      <c r="D18" s="450">
        <v>3</v>
      </c>
      <c r="E18" s="450">
        <v>0</v>
      </c>
      <c r="F18" s="449">
        <v>2060.5</v>
      </c>
      <c r="G18" s="448">
        <v>0</v>
      </c>
      <c r="H18" s="448">
        <v>260.76</v>
      </c>
      <c r="I18" s="448">
        <v>1799.74</v>
      </c>
      <c r="J18" s="447">
        <v>0.87344819218636249</v>
      </c>
    </row>
    <row r="19" spans="1:10" ht="24.75" customHeight="1" x14ac:dyDescent="0.2">
      <c r="A19" s="450" t="s">
        <v>1670</v>
      </c>
      <c r="B19" s="450" t="s">
        <v>1669</v>
      </c>
      <c r="C19" s="450" t="s">
        <v>1668</v>
      </c>
      <c r="D19" s="450">
        <v>2</v>
      </c>
      <c r="E19" s="450">
        <v>0</v>
      </c>
      <c r="F19" s="449">
        <v>1532.16</v>
      </c>
      <c r="G19" s="448">
        <v>0</v>
      </c>
      <c r="H19" s="448">
        <v>847.45</v>
      </c>
      <c r="I19" s="448">
        <v>684.71</v>
      </c>
      <c r="J19" s="447">
        <v>0.44689196950710108</v>
      </c>
    </row>
    <row r="20" spans="1:10" ht="24.75" customHeight="1" x14ac:dyDescent="0.2">
      <c r="A20" s="450" t="s">
        <v>1199</v>
      </c>
      <c r="B20" s="450" t="s">
        <v>1198</v>
      </c>
      <c r="C20" s="450" t="s">
        <v>1197</v>
      </c>
      <c r="D20" s="450">
        <v>10</v>
      </c>
      <c r="E20" s="450">
        <v>0</v>
      </c>
      <c r="F20" s="449">
        <v>4992.0600000000004</v>
      </c>
      <c r="G20" s="448">
        <v>0</v>
      </c>
      <c r="H20" s="448">
        <v>3817.2</v>
      </c>
      <c r="I20" s="448">
        <v>1174.8599999999999</v>
      </c>
      <c r="J20" s="447">
        <v>0.23534572901768008</v>
      </c>
    </row>
    <row r="21" spans="1:10" ht="24.75" customHeight="1" x14ac:dyDescent="0.2">
      <c r="A21" s="450" t="s">
        <v>1164</v>
      </c>
      <c r="B21" s="450" t="s">
        <v>1163</v>
      </c>
      <c r="C21" s="450" t="s">
        <v>1048</v>
      </c>
      <c r="D21" s="450">
        <v>4</v>
      </c>
      <c r="E21" s="450">
        <v>0</v>
      </c>
      <c r="F21" s="449">
        <v>19266</v>
      </c>
      <c r="G21" s="448">
        <v>0</v>
      </c>
      <c r="H21" s="448">
        <v>13800</v>
      </c>
      <c r="I21" s="448">
        <v>5466</v>
      </c>
      <c r="J21" s="447">
        <v>0.28371223917782623</v>
      </c>
    </row>
    <row r="22" spans="1:10" ht="24.75" customHeight="1" x14ac:dyDescent="0.2">
      <c r="A22" s="450" t="s">
        <v>1162</v>
      </c>
      <c r="B22" s="450" t="s">
        <v>1161</v>
      </c>
      <c r="C22" s="450" t="s">
        <v>1048</v>
      </c>
      <c r="D22" s="450">
        <v>10</v>
      </c>
      <c r="E22" s="450">
        <v>0</v>
      </c>
      <c r="F22" s="449">
        <v>2160</v>
      </c>
      <c r="G22" s="448">
        <v>0</v>
      </c>
      <c r="H22" s="448">
        <v>1080</v>
      </c>
      <c r="I22" s="448">
        <v>1080</v>
      </c>
      <c r="J22" s="447">
        <v>0.5</v>
      </c>
    </row>
    <row r="23" spans="1:10" ht="24.75" customHeight="1" x14ac:dyDescent="0.2">
      <c r="A23" s="450" t="s">
        <v>2166</v>
      </c>
      <c r="B23" s="450" t="s">
        <v>2165</v>
      </c>
      <c r="C23" s="450" t="s">
        <v>1048</v>
      </c>
      <c r="D23" s="450">
        <v>2</v>
      </c>
      <c r="E23" s="450">
        <v>0</v>
      </c>
      <c r="F23" s="449">
        <v>16728.2</v>
      </c>
      <c r="G23" s="448">
        <v>0</v>
      </c>
      <c r="H23" s="448">
        <v>12800</v>
      </c>
      <c r="I23" s="448">
        <v>3928.2</v>
      </c>
      <c r="J23" s="447">
        <v>0.23482502600399327</v>
      </c>
    </row>
    <row r="24" spans="1:10" ht="24.75" customHeight="1" x14ac:dyDescent="0.2">
      <c r="A24" s="450" t="s">
        <v>2164</v>
      </c>
      <c r="B24" s="450" t="s">
        <v>2163</v>
      </c>
      <c r="C24" s="450" t="s">
        <v>1048</v>
      </c>
      <c r="D24" s="450">
        <v>2</v>
      </c>
      <c r="E24" s="450">
        <v>0</v>
      </c>
      <c r="F24" s="449">
        <v>7249.32</v>
      </c>
      <c r="G24" s="448">
        <v>0</v>
      </c>
      <c r="H24" s="448">
        <v>6146</v>
      </c>
      <c r="I24" s="448">
        <v>1103.32</v>
      </c>
      <c r="J24" s="447">
        <v>0.1521963439329482</v>
      </c>
    </row>
    <row r="25" spans="1:10" ht="24.75" customHeight="1" x14ac:dyDescent="0.2">
      <c r="A25" s="450" t="s">
        <v>2162</v>
      </c>
      <c r="B25" s="450" t="s">
        <v>2161</v>
      </c>
      <c r="C25" s="450" t="s">
        <v>1048</v>
      </c>
      <c r="D25" s="450">
        <v>4</v>
      </c>
      <c r="E25" s="450">
        <v>0</v>
      </c>
      <c r="F25" s="449">
        <v>14667.84</v>
      </c>
      <c r="G25" s="448">
        <v>0</v>
      </c>
      <c r="H25" s="448">
        <v>11572.12</v>
      </c>
      <c r="I25" s="448">
        <v>3095.72</v>
      </c>
      <c r="J25" s="447">
        <v>0.21105493378711521</v>
      </c>
    </row>
    <row r="26" spans="1:10" ht="24.75" customHeight="1" x14ac:dyDescent="0.2">
      <c r="A26" s="450" t="s">
        <v>1141</v>
      </c>
      <c r="B26" s="450" t="s">
        <v>1140</v>
      </c>
      <c r="C26" s="450" t="s">
        <v>1048</v>
      </c>
      <c r="D26" s="450">
        <v>390</v>
      </c>
      <c r="E26" s="450">
        <v>0</v>
      </c>
      <c r="F26" s="449">
        <v>14734.2</v>
      </c>
      <c r="G26" s="448">
        <v>0</v>
      </c>
      <c r="H26" s="448">
        <v>8268</v>
      </c>
      <c r="I26" s="448">
        <v>6466.2</v>
      </c>
      <c r="J26" s="447">
        <v>0.43885653785071466</v>
      </c>
    </row>
    <row r="27" spans="1:10" ht="24.75" customHeight="1" x14ac:dyDescent="0.2">
      <c r="A27" s="450" t="s">
        <v>2155</v>
      </c>
      <c r="B27" s="450" t="s">
        <v>2154</v>
      </c>
      <c r="C27" s="450" t="s">
        <v>1048</v>
      </c>
      <c r="D27" s="450">
        <v>2</v>
      </c>
      <c r="E27" s="450">
        <v>0</v>
      </c>
      <c r="F27" s="449">
        <v>12479.3</v>
      </c>
      <c r="G27" s="448">
        <v>0</v>
      </c>
      <c r="H27" s="448">
        <v>9591.5400000000009</v>
      </c>
      <c r="I27" s="448">
        <v>2887.76</v>
      </c>
      <c r="J27" s="447">
        <v>0.23140400503233355</v>
      </c>
    </row>
    <row r="28" spans="1:10" ht="24.75" customHeight="1" x14ac:dyDescent="0.2">
      <c r="A28" s="450" t="s">
        <v>1108</v>
      </c>
      <c r="B28" s="450" t="s">
        <v>1107</v>
      </c>
      <c r="C28" s="450" t="s">
        <v>1048</v>
      </c>
      <c r="D28" s="450">
        <v>1</v>
      </c>
      <c r="E28" s="450">
        <v>0</v>
      </c>
      <c r="F28" s="449">
        <v>684</v>
      </c>
      <c r="G28" s="448">
        <v>0</v>
      </c>
      <c r="H28" s="448">
        <v>594.71</v>
      </c>
      <c r="I28" s="448">
        <v>89.29</v>
      </c>
      <c r="J28" s="447">
        <v>0.13054093567251462</v>
      </c>
    </row>
    <row r="29" spans="1:10" ht="24.75" customHeight="1" x14ac:dyDescent="0.2">
      <c r="A29" s="450" t="s">
        <v>1106</v>
      </c>
      <c r="B29" s="450" t="s">
        <v>231</v>
      </c>
      <c r="C29" s="450" t="s">
        <v>1048</v>
      </c>
      <c r="D29" s="450">
        <v>7</v>
      </c>
      <c r="E29" s="450">
        <v>0</v>
      </c>
      <c r="F29" s="449">
        <v>1470</v>
      </c>
      <c r="G29" s="448">
        <v>0</v>
      </c>
      <c r="H29" s="448">
        <v>1470</v>
      </c>
      <c r="I29" s="448">
        <v>0</v>
      </c>
      <c r="J29" s="447">
        <v>0</v>
      </c>
    </row>
    <row r="30" spans="1:10" ht="24.75" customHeight="1" x14ac:dyDescent="0.2">
      <c r="A30" s="450" t="s">
        <v>1101</v>
      </c>
      <c r="B30" s="450" t="s">
        <v>1100</v>
      </c>
      <c r="C30" s="450" t="s">
        <v>1048</v>
      </c>
      <c r="D30" s="450">
        <v>1</v>
      </c>
      <c r="E30" s="450">
        <v>0</v>
      </c>
      <c r="F30" s="449">
        <v>1419</v>
      </c>
      <c r="G30" s="448">
        <v>0</v>
      </c>
      <c r="H30" s="448">
        <v>987.01</v>
      </c>
      <c r="I30" s="448">
        <v>431.99</v>
      </c>
      <c r="J30" s="447">
        <v>0.30443269908386189</v>
      </c>
    </row>
    <row r="31" spans="1:10" ht="24.75" customHeight="1" x14ac:dyDescent="0.2">
      <c r="A31" s="450" t="s">
        <v>1099</v>
      </c>
      <c r="B31" s="450" t="s">
        <v>1098</v>
      </c>
      <c r="C31" s="450" t="s">
        <v>1048</v>
      </c>
      <c r="D31" s="450">
        <v>3</v>
      </c>
      <c r="E31" s="450">
        <v>0</v>
      </c>
      <c r="F31" s="449">
        <v>4765.5</v>
      </c>
      <c r="G31" s="448">
        <v>0</v>
      </c>
      <c r="H31" s="448">
        <v>3103.44</v>
      </c>
      <c r="I31" s="448">
        <v>1662.06</v>
      </c>
      <c r="J31" s="447">
        <v>0.34876927919420836</v>
      </c>
    </row>
    <row r="32" spans="1:10" ht="24.75" customHeight="1" x14ac:dyDescent="0.2">
      <c r="A32" s="450" t="s">
        <v>1097</v>
      </c>
      <c r="B32" s="450" t="s">
        <v>1096</v>
      </c>
      <c r="C32" s="450" t="s">
        <v>1048</v>
      </c>
      <c r="D32" s="450">
        <v>15</v>
      </c>
      <c r="E32" s="450">
        <v>0</v>
      </c>
      <c r="F32" s="449">
        <v>23970.6</v>
      </c>
      <c r="G32" s="448">
        <v>0</v>
      </c>
      <c r="H32" s="448">
        <v>18117.75</v>
      </c>
      <c r="I32" s="448">
        <v>5852.85</v>
      </c>
      <c r="J32" s="447">
        <v>0.24416785562313834</v>
      </c>
    </row>
    <row r="33" spans="1:10" ht="24.75" customHeight="1" x14ac:dyDescent="0.2">
      <c r="A33" s="450" t="s">
        <v>1095</v>
      </c>
      <c r="B33" s="450" t="s">
        <v>1094</v>
      </c>
      <c r="C33" s="450" t="s">
        <v>1048</v>
      </c>
      <c r="D33" s="450">
        <v>5</v>
      </c>
      <c r="E33" s="450">
        <v>0</v>
      </c>
      <c r="F33" s="449">
        <v>7942.5</v>
      </c>
      <c r="G33" s="448">
        <v>0</v>
      </c>
      <c r="H33" s="448">
        <v>5172.3999999999996</v>
      </c>
      <c r="I33" s="448">
        <v>2770.1</v>
      </c>
      <c r="J33" s="447">
        <v>0.34876927919420836</v>
      </c>
    </row>
    <row r="34" spans="1:10" ht="24.75" customHeight="1" x14ac:dyDescent="0.2">
      <c r="A34" s="450" t="s">
        <v>1093</v>
      </c>
      <c r="B34" s="450" t="s">
        <v>1092</v>
      </c>
      <c r="C34" s="450" t="s">
        <v>1048</v>
      </c>
      <c r="D34" s="450">
        <v>18</v>
      </c>
      <c r="E34" s="450">
        <v>0</v>
      </c>
      <c r="F34" s="449">
        <v>30780</v>
      </c>
      <c r="G34" s="448">
        <v>0</v>
      </c>
      <c r="H34" s="448">
        <v>21339.54</v>
      </c>
      <c r="I34" s="448">
        <v>9440.4599999999991</v>
      </c>
      <c r="J34" s="447">
        <v>0.30670760233918126</v>
      </c>
    </row>
    <row r="35" spans="1:10" ht="24.75" customHeight="1" x14ac:dyDescent="0.2">
      <c r="A35" s="450" t="s">
        <v>2152</v>
      </c>
      <c r="B35" s="450" t="s">
        <v>2151</v>
      </c>
      <c r="C35" s="450" t="s">
        <v>1048</v>
      </c>
      <c r="D35" s="450">
        <v>2</v>
      </c>
      <c r="E35" s="450">
        <v>0</v>
      </c>
      <c r="F35" s="449">
        <v>3394.34</v>
      </c>
      <c r="G35" s="448">
        <v>0</v>
      </c>
      <c r="H35" s="448">
        <v>2273.36</v>
      </c>
      <c r="I35" s="448">
        <v>1120.98</v>
      </c>
      <c r="J35" s="447">
        <v>0.33024976873265494</v>
      </c>
    </row>
    <row r="36" spans="1:10" ht="24.75" customHeight="1" x14ac:dyDescent="0.2">
      <c r="A36" s="450" t="s">
        <v>1085</v>
      </c>
      <c r="B36" s="450" t="s">
        <v>1084</v>
      </c>
      <c r="C36" s="450" t="s">
        <v>1048</v>
      </c>
      <c r="D36" s="450">
        <v>1</v>
      </c>
      <c r="E36" s="450">
        <v>0</v>
      </c>
      <c r="F36" s="449">
        <v>1179</v>
      </c>
      <c r="G36" s="448">
        <v>0</v>
      </c>
      <c r="H36" s="448">
        <v>773.64</v>
      </c>
      <c r="I36" s="448">
        <v>405.36</v>
      </c>
      <c r="J36" s="447">
        <v>0.34381679389312975</v>
      </c>
    </row>
    <row r="37" spans="1:10" ht="24.75" customHeight="1" x14ac:dyDescent="0.2">
      <c r="A37" s="450" t="s">
        <v>1083</v>
      </c>
      <c r="B37" s="450" t="s">
        <v>1082</v>
      </c>
      <c r="C37" s="450" t="s">
        <v>1048</v>
      </c>
      <c r="D37" s="450">
        <v>2</v>
      </c>
      <c r="E37" s="450">
        <v>0</v>
      </c>
      <c r="F37" s="449">
        <v>3215.25</v>
      </c>
      <c r="G37" s="448">
        <v>0</v>
      </c>
      <c r="H37" s="448">
        <v>2039.76</v>
      </c>
      <c r="I37" s="448">
        <v>1175.49</v>
      </c>
      <c r="J37" s="447">
        <v>0.36559832050384883</v>
      </c>
    </row>
    <row r="38" spans="1:10" ht="24.75" customHeight="1" x14ac:dyDescent="0.2">
      <c r="A38" s="450" t="s">
        <v>2150</v>
      </c>
      <c r="B38" s="450" t="s">
        <v>2149</v>
      </c>
      <c r="C38" s="450" t="s">
        <v>1048</v>
      </c>
      <c r="D38" s="450">
        <v>2</v>
      </c>
      <c r="E38" s="450">
        <v>0</v>
      </c>
      <c r="F38" s="449">
        <v>4517.1000000000004</v>
      </c>
      <c r="G38" s="448">
        <v>0</v>
      </c>
      <c r="H38" s="448">
        <v>3491.06</v>
      </c>
      <c r="I38" s="448">
        <v>1026.04</v>
      </c>
      <c r="J38" s="447">
        <v>0.22714573509552588</v>
      </c>
    </row>
    <row r="39" spans="1:10" ht="24.75" customHeight="1" x14ac:dyDescent="0.2">
      <c r="A39" s="450" t="s">
        <v>2148</v>
      </c>
      <c r="B39" s="450" t="s">
        <v>2147</v>
      </c>
      <c r="C39" s="450" t="s">
        <v>1048</v>
      </c>
      <c r="D39" s="450">
        <v>2</v>
      </c>
      <c r="E39" s="450">
        <v>0</v>
      </c>
      <c r="F39" s="449">
        <v>680</v>
      </c>
      <c r="G39" s="448">
        <v>0</v>
      </c>
      <c r="H39" s="448">
        <v>680</v>
      </c>
      <c r="I39" s="448">
        <v>0</v>
      </c>
      <c r="J39" s="447">
        <v>0</v>
      </c>
    </row>
    <row r="40" spans="1:10" ht="24.75" customHeight="1" x14ac:dyDescent="0.2">
      <c r="A40" s="450" t="s">
        <v>1079</v>
      </c>
      <c r="B40" s="450" t="s">
        <v>1078</v>
      </c>
      <c r="C40" s="450" t="s">
        <v>1048</v>
      </c>
      <c r="D40" s="450">
        <v>2</v>
      </c>
      <c r="E40" s="450">
        <v>0</v>
      </c>
      <c r="F40" s="449">
        <v>1540</v>
      </c>
      <c r="G40" s="448">
        <v>0</v>
      </c>
      <c r="H40" s="448">
        <v>1540</v>
      </c>
      <c r="I40" s="448">
        <v>0</v>
      </c>
      <c r="J40" s="447">
        <v>0</v>
      </c>
    </row>
    <row r="41" spans="1:10" ht="24.75" customHeight="1" x14ac:dyDescent="0.2">
      <c r="A41" s="450" t="s">
        <v>1077</v>
      </c>
      <c r="B41" s="450" t="s">
        <v>234</v>
      </c>
      <c r="C41" s="450" t="s">
        <v>1048</v>
      </c>
      <c r="D41" s="450">
        <v>41</v>
      </c>
      <c r="E41" s="450">
        <v>0</v>
      </c>
      <c r="F41" s="449">
        <v>22550</v>
      </c>
      <c r="G41" s="448">
        <v>0</v>
      </c>
      <c r="H41" s="448">
        <v>22550</v>
      </c>
      <c r="I41" s="448">
        <v>0</v>
      </c>
      <c r="J41" s="447">
        <v>0</v>
      </c>
    </row>
    <row r="42" spans="1:10" ht="24.75" customHeight="1" x14ac:dyDescent="0.2">
      <c r="A42" s="450" t="s">
        <v>2146</v>
      </c>
      <c r="B42" s="450" t="s">
        <v>2145</v>
      </c>
      <c r="C42" s="450" t="s">
        <v>1048</v>
      </c>
      <c r="D42" s="450">
        <v>2</v>
      </c>
      <c r="E42" s="450">
        <v>0</v>
      </c>
      <c r="F42" s="449">
        <v>2572.5</v>
      </c>
      <c r="G42" s="448">
        <v>0</v>
      </c>
      <c r="H42" s="448">
        <v>1716.32</v>
      </c>
      <c r="I42" s="448">
        <v>856.18</v>
      </c>
      <c r="J42" s="447">
        <v>0.33282021379980564</v>
      </c>
    </row>
    <row r="43" spans="1:10" ht="24.75" customHeight="1" x14ac:dyDescent="0.2">
      <c r="A43" s="450" t="s">
        <v>2142</v>
      </c>
      <c r="B43" s="450" t="s">
        <v>2141</v>
      </c>
      <c r="C43" s="450" t="s">
        <v>1048</v>
      </c>
      <c r="D43" s="450">
        <v>2</v>
      </c>
      <c r="E43" s="450">
        <v>0</v>
      </c>
      <c r="F43" s="449">
        <v>1481.54</v>
      </c>
      <c r="G43" s="448">
        <v>0</v>
      </c>
      <c r="H43" s="448">
        <v>1139.6600000000001</v>
      </c>
      <c r="I43" s="448">
        <v>341.88</v>
      </c>
      <c r="J43" s="447">
        <v>0.23075988498454311</v>
      </c>
    </row>
    <row r="44" spans="1:10" ht="24.75" customHeight="1" x14ac:dyDescent="0.2">
      <c r="A44" s="450" t="s">
        <v>2134</v>
      </c>
      <c r="B44" s="450" t="s">
        <v>2133</v>
      </c>
      <c r="C44" s="450" t="s">
        <v>1048</v>
      </c>
      <c r="D44" s="450">
        <v>1</v>
      </c>
      <c r="E44" s="450">
        <v>0</v>
      </c>
      <c r="F44" s="449">
        <v>4771</v>
      </c>
      <c r="G44" s="448">
        <v>0</v>
      </c>
      <c r="H44" s="448">
        <v>3400</v>
      </c>
      <c r="I44" s="448">
        <v>1371</v>
      </c>
      <c r="J44" s="447">
        <v>0.28736114022217563</v>
      </c>
    </row>
    <row r="45" spans="1:10" ht="24.75" customHeight="1" x14ac:dyDescent="0.2">
      <c r="A45" s="450" t="s">
        <v>2132</v>
      </c>
      <c r="B45" s="450" t="s">
        <v>2131</v>
      </c>
      <c r="C45" s="450" t="s">
        <v>1048</v>
      </c>
      <c r="D45" s="454">
        <v>2</v>
      </c>
      <c r="E45" s="454">
        <v>0</v>
      </c>
      <c r="F45" s="455">
        <v>18961.02</v>
      </c>
      <c r="G45" s="456">
        <v>0</v>
      </c>
      <c r="H45" s="456">
        <v>16206</v>
      </c>
      <c r="I45" s="456">
        <v>2755.02</v>
      </c>
      <c r="J45" s="457">
        <v>0.14529914529914531</v>
      </c>
    </row>
    <row r="46" spans="1:10" ht="18.25" customHeight="1" x14ac:dyDescent="0.2">
      <c r="D46" s="446">
        <f>SUM(D9:D45)</f>
        <v>622</v>
      </c>
      <c r="E46" s="446">
        <f t="shared" ref="E46:I46" si="0">SUM(E9:E45)</f>
        <v>0</v>
      </c>
      <c r="F46" s="468">
        <f t="shared" si="0"/>
        <v>285640.66000000003</v>
      </c>
      <c r="G46" s="458">
        <f t="shared" si="0"/>
        <v>0</v>
      </c>
      <c r="H46" s="458">
        <f t="shared" si="0"/>
        <v>201271.75000000003</v>
      </c>
      <c r="I46" s="458">
        <f t="shared" si="0"/>
        <v>84368.909999999989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457B4-194A-47D7-A58E-7B27189D3076}">
  <sheetPr codeName="Hoja8"/>
  <dimension ref="A1:J167"/>
  <sheetViews>
    <sheetView showGridLines="0" workbookViewId="0">
      <pane ySplit="6" topLeftCell="A157" activePane="bottomLeft" state="frozen"/>
      <selection pane="bottomLeft" activeCell="D14" sqref="D14"/>
    </sheetView>
  </sheetViews>
  <sheetFormatPr baseColWidth="10" defaultColWidth="12.33203125" defaultRowHeight="14" x14ac:dyDescent="0.2"/>
  <cols>
    <col min="1" max="1" width="14.33203125" style="446" customWidth="1"/>
    <col min="2" max="2" width="43.6640625" style="446" customWidth="1"/>
    <col min="3" max="3" width="20.5" style="446" customWidth="1"/>
    <col min="4" max="5" width="12.5" style="446" bestFit="1" customWidth="1"/>
    <col min="6" max="6" width="13.83203125" style="446" bestFit="1" customWidth="1"/>
    <col min="7" max="7" width="13.5" style="446" customWidth="1"/>
    <col min="8" max="9" width="13.83203125" style="446" bestFit="1" customWidth="1"/>
    <col min="10" max="10" width="15.5" style="446" customWidth="1"/>
    <col min="11" max="16384" width="12.33203125" style="446"/>
  </cols>
  <sheetData>
    <row r="1" spans="1:10" ht="21" customHeight="1" x14ac:dyDescent="0.2">
      <c r="A1" s="450" t="s">
        <v>240</v>
      </c>
    </row>
    <row r="2" spans="1:10" ht="1" customHeight="1" x14ac:dyDescent="0.2"/>
    <row r="3" spans="1:10" ht="23" customHeight="1" x14ac:dyDescent="0.2">
      <c r="A3" s="450" t="s">
        <v>1949</v>
      </c>
    </row>
    <row r="4" spans="1:10" ht="17" customHeight="1" x14ac:dyDescent="0.2">
      <c r="A4" s="450" t="s">
        <v>1948</v>
      </c>
    </row>
    <row r="5" spans="1:10" ht="25.75" customHeight="1" x14ac:dyDescent="0.2">
      <c r="A5" s="453" t="s">
        <v>2432</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3.25" customHeight="1" x14ac:dyDescent="0.2">
      <c r="A9" s="450" t="s">
        <v>1929</v>
      </c>
      <c r="B9" s="450" t="s">
        <v>1928</v>
      </c>
      <c r="C9" s="450" t="s">
        <v>1115</v>
      </c>
      <c r="D9" s="450">
        <v>12</v>
      </c>
      <c r="E9" s="450">
        <v>136.22399999999999</v>
      </c>
      <c r="F9" s="449">
        <v>7842.72</v>
      </c>
      <c r="G9" s="448">
        <v>0</v>
      </c>
      <c r="H9" s="448">
        <v>5517</v>
      </c>
      <c r="I9" s="448">
        <v>2325.7199999999998</v>
      </c>
      <c r="J9" s="447">
        <v>0.29654507619805376</v>
      </c>
    </row>
    <row r="10" spans="1:10" ht="23.25" customHeight="1" x14ac:dyDescent="0.2">
      <c r="A10" s="450" t="s">
        <v>2158</v>
      </c>
      <c r="B10" s="450" t="s">
        <v>2157</v>
      </c>
      <c r="C10" s="450" t="s">
        <v>2156</v>
      </c>
      <c r="D10" s="450">
        <v>1</v>
      </c>
      <c r="E10" s="450">
        <v>0</v>
      </c>
      <c r="F10" s="449">
        <v>167.06</v>
      </c>
      <c r="G10" s="448">
        <v>0</v>
      </c>
      <c r="H10" s="448">
        <v>0</v>
      </c>
      <c r="I10" s="448">
        <v>167.06</v>
      </c>
      <c r="J10" s="447">
        <v>1</v>
      </c>
    </row>
    <row r="11" spans="1:10" ht="23.25" customHeight="1" x14ac:dyDescent="0.2">
      <c r="A11" s="450" t="s">
        <v>1692</v>
      </c>
      <c r="B11" s="450" t="s">
        <v>1691</v>
      </c>
      <c r="C11" s="450" t="s">
        <v>1048</v>
      </c>
      <c r="D11" s="450">
        <v>5</v>
      </c>
      <c r="E11" s="450">
        <v>0</v>
      </c>
      <c r="F11" s="449">
        <v>21000</v>
      </c>
      <c r="G11" s="448">
        <v>0</v>
      </c>
      <c r="H11" s="448">
        <v>21370</v>
      </c>
      <c r="I11" s="448">
        <v>-370</v>
      </c>
      <c r="J11" s="447">
        <v>-1.7619047619047618E-2</v>
      </c>
    </row>
    <row r="12" spans="1:10" ht="23.25" customHeight="1" x14ac:dyDescent="0.2">
      <c r="A12" s="450" t="s">
        <v>1929</v>
      </c>
      <c r="B12" s="450" t="s">
        <v>1928</v>
      </c>
      <c r="C12" s="450" t="s">
        <v>1112</v>
      </c>
      <c r="D12" s="450">
        <v>48</v>
      </c>
      <c r="E12" s="450">
        <v>45.408000000000001</v>
      </c>
      <c r="F12" s="449">
        <v>2625.6</v>
      </c>
      <c r="G12" s="448">
        <v>0</v>
      </c>
      <c r="H12" s="448">
        <v>1839</v>
      </c>
      <c r="I12" s="448">
        <v>786.6</v>
      </c>
      <c r="J12" s="447">
        <v>0.29958866544789764</v>
      </c>
    </row>
    <row r="13" spans="1:10" ht="23.25" customHeight="1" x14ac:dyDescent="0.2">
      <c r="A13" s="450" t="s">
        <v>1925</v>
      </c>
      <c r="B13" s="450" t="s">
        <v>1924</v>
      </c>
      <c r="C13" s="450" t="s">
        <v>1920</v>
      </c>
      <c r="D13" s="450">
        <v>14</v>
      </c>
      <c r="E13" s="450">
        <v>211.96</v>
      </c>
      <c r="F13" s="449">
        <v>7986.94</v>
      </c>
      <c r="G13" s="448">
        <v>0</v>
      </c>
      <c r="H13" s="448">
        <v>6026.76</v>
      </c>
      <c r="I13" s="448">
        <v>1960.18</v>
      </c>
      <c r="J13" s="447">
        <v>0.2454231532977586</v>
      </c>
    </row>
    <row r="14" spans="1:10" ht="23.25" customHeight="1" x14ac:dyDescent="0.2">
      <c r="A14" s="450" t="s">
        <v>1925</v>
      </c>
      <c r="B14" s="450" t="s">
        <v>1924</v>
      </c>
      <c r="C14" s="450" t="s">
        <v>1923</v>
      </c>
      <c r="D14" s="450">
        <v>8</v>
      </c>
      <c r="E14" s="450">
        <v>30.28</v>
      </c>
      <c r="F14" s="449">
        <v>1001.6</v>
      </c>
      <c r="G14" s="448">
        <v>0</v>
      </c>
      <c r="H14" s="448">
        <v>874.32</v>
      </c>
      <c r="I14" s="448">
        <v>127.28</v>
      </c>
      <c r="J14" s="447">
        <v>0.12707667731629393</v>
      </c>
    </row>
    <row r="15" spans="1:10" ht="23.25" customHeight="1" x14ac:dyDescent="0.2">
      <c r="A15" s="450" t="s">
        <v>1922</v>
      </c>
      <c r="B15" s="450" t="s">
        <v>1921</v>
      </c>
      <c r="C15" s="450" t="s">
        <v>1920</v>
      </c>
      <c r="D15" s="450">
        <v>3</v>
      </c>
      <c r="E15" s="450">
        <v>45.42</v>
      </c>
      <c r="F15" s="449">
        <v>2741.79</v>
      </c>
      <c r="G15" s="448">
        <v>0</v>
      </c>
      <c r="H15" s="448">
        <v>2206.37</v>
      </c>
      <c r="I15" s="448">
        <v>535.41999999999996</v>
      </c>
      <c r="J15" s="447">
        <v>0.19528118491934102</v>
      </c>
    </row>
    <row r="16" spans="1:10" ht="23.25" customHeight="1" x14ac:dyDescent="0.2">
      <c r="A16" s="450" t="s">
        <v>1919</v>
      </c>
      <c r="B16" s="450" t="s">
        <v>1918</v>
      </c>
      <c r="C16" s="450" t="s">
        <v>1115</v>
      </c>
      <c r="D16" s="450">
        <v>850</v>
      </c>
      <c r="E16" s="450">
        <v>9649.2000000000007</v>
      </c>
      <c r="F16" s="449">
        <v>777250.19</v>
      </c>
      <c r="G16" s="448">
        <v>-1907.02</v>
      </c>
      <c r="H16" s="448">
        <v>690272</v>
      </c>
      <c r="I16" s="448">
        <v>85071.17</v>
      </c>
      <c r="J16" s="447">
        <v>0.10972066730142216</v>
      </c>
    </row>
    <row r="17" spans="1:10" ht="23.25" customHeight="1" x14ac:dyDescent="0.2">
      <c r="A17" s="450" t="s">
        <v>1919</v>
      </c>
      <c r="B17" s="450" t="s">
        <v>1918</v>
      </c>
      <c r="C17" s="450" t="s">
        <v>1112</v>
      </c>
      <c r="D17" s="450">
        <v>12</v>
      </c>
      <c r="E17" s="450">
        <v>11.352</v>
      </c>
      <c r="F17" s="449">
        <v>1030.8</v>
      </c>
      <c r="G17" s="448">
        <v>0</v>
      </c>
      <c r="H17" s="448">
        <v>814</v>
      </c>
      <c r="I17" s="448">
        <v>216.8</v>
      </c>
      <c r="J17" s="447">
        <v>0.2103220799379123</v>
      </c>
    </row>
    <row r="18" spans="1:10" ht="23.25" customHeight="1" x14ac:dyDescent="0.2">
      <c r="A18" s="450" t="s">
        <v>1917</v>
      </c>
      <c r="B18" s="450" t="s">
        <v>1916</v>
      </c>
      <c r="C18" s="450" t="s">
        <v>1913</v>
      </c>
      <c r="D18" s="450">
        <v>52</v>
      </c>
      <c r="E18" s="450">
        <v>1180.92</v>
      </c>
      <c r="F18" s="449">
        <v>23323.87</v>
      </c>
      <c r="G18" s="448">
        <v>0</v>
      </c>
      <c r="H18" s="448">
        <v>17587.96</v>
      </c>
      <c r="I18" s="448">
        <v>5735.91</v>
      </c>
      <c r="J18" s="447">
        <v>0.2459244542179321</v>
      </c>
    </row>
    <row r="19" spans="1:10" ht="23.25" customHeight="1" x14ac:dyDescent="0.2">
      <c r="A19" s="450" t="s">
        <v>1915</v>
      </c>
      <c r="B19" s="450" t="s">
        <v>1914</v>
      </c>
      <c r="C19" s="450" t="s">
        <v>1913</v>
      </c>
      <c r="D19" s="450">
        <v>30</v>
      </c>
      <c r="E19" s="450">
        <v>681.3</v>
      </c>
      <c r="F19" s="449">
        <v>15365.93</v>
      </c>
      <c r="G19" s="448">
        <v>0</v>
      </c>
      <c r="H19" s="448">
        <v>11759.97</v>
      </c>
      <c r="I19" s="448">
        <v>3605.96</v>
      </c>
      <c r="J19" s="447">
        <v>0.23467242138939851</v>
      </c>
    </row>
    <row r="20" spans="1:10" ht="23.25" customHeight="1" x14ac:dyDescent="0.2">
      <c r="A20" s="450" t="s">
        <v>2431</v>
      </c>
      <c r="B20" s="450" t="s">
        <v>2430</v>
      </c>
      <c r="C20" s="450" t="s">
        <v>1059</v>
      </c>
      <c r="D20" s="450">
        <v>1</v>
      </c>
      <c r="E20" s="450">
        <v>20</v>
      </c>
      <c r="F20" s="449">
        <v>1544.23</v>
      </c>
      <c r="G20" s="448">
        <v>0</v>
      </c>
      <c r="H20" s="448">
        <v>1092.3900000000001</v>
      </c>
      <c r="I20" s="448">
        <v>451.84</v>
      </c>
      <c r="J20" s="447">
        <v>0.29259890042286446</v>
      </c>
    </row>
    <row r="21" spans="1:10" ht="23.25" customHeight="1" x14ac:dyDescent="0.2">
      <c r="A21" s="450" t="s">
        <v>2429</v>
      </c>
      <c r="B21" s="450" t="s">
        <v>2428</v>
      </c>
      <c r="C21" s="450" t="s">
        <v>1059</v>
      </c>
      <c r="D21" s="450">
        <v>1</v>
      </c>
      <c r="E21" s="450">
        <v>20</v>
      </c>
      <c r="F21" s="449">
        <v>2053.88</v>
      </c>
      <c r="G21" s="448">
        <v>0</v>
      </c>
      <c r="H21" s="448">
        <v>1440.83</v>
      </c>
      <c r="I21" s="448">
        <v>613.04999999999995</v>
      </c>
      <c r="J21" s="447">
        <v>0.29848384521004151</v>
      </c>
    </row>
    <row r="22" spans="1:10" ht="23.25" customHeight="1" x14ac:dyDescent="0.2">
      <c r="A22" s="450" t="s">
        <v>2427</v>
      </c>
      <c r="B22" s="450" t="s">
        <v>2426</v>
      </c>
      <c r="C22" s="450" t="s">
        <v>1059</v>
      </c>
      <c r="D22" s="450">
        <v>1</v>
      </c>
      <c r="E22" s="450">
        <v>20</v>
      </c>
      <c r="F22" s="449">
        <v>1653.51</v>
      </c>
      <c r="G22" s="448">
        <v>0</v>
      </c>
      <c r="H22" s="448">
        <v>934.49</v>
      </c>
      <c r="I22" s="448">
        <v>719.02</v>
      </c>
      <c r="J22" s="447">
        <v>0.43484466377584652</v>
      </c>
    </row>
    <row r="23" spans="1:10" ht="23.25" customHeight="1" x14ac:dyDescent="0.2">
      <c r="A23" s="450" t="s">
        <v>2425</v>
      </c>
      <c r="B23" s="450" t="s">
        <v>2424</v>
      </c>
      <c r="C23" s="450" t="s">
        <v>1059</v>
      </c>
      <c r="D23" s="450">
        <v>1</v>
      </c>
      <c r="E23" s="450">
        <v>20</v>
      </c>
      <c r="F23" s="449">
        <v>1913.75</v>
      </c>
      <c r="G23" s="448">
        <v>0</v>
      </c>
      <c r="H23" s="448">
        <v>1208.3800000000001</v>
      </c>
      <c r="I23" s="448">
        <v>705.37</v>
      </c>
      <c r="J23" s="447">
        <v>0.3685800130633573</v>
      </c>
    </row>
    <row r="24" spans="1:10" ht="23.25" customHeight="1" x14ac:dyDescent="0.2">
      <c r="A24" s="450" t="s">
        <v>1912</v>
      </c>
      <c r="B24" s="450" t="s">
        <v>1911</v>
      </c>
      <c r="C24" s="450" t="s">
        <v>1715</v>
      </c>
      <c r="D24" s="450">
        <v>9</v>
      </c>
      <c r="E24" s="450">
        <v>108</v>
      </c>
      <c r="F24" s="449">
        <v>3037.47</v>
      </c>
      <c r="G24" s="448">
        <v>0</v>
      </c>
      <c r="H24" s="448">
        <v>2366.91</v>
      </c>
      <c r="I24" s="448">
        <v>670.56</v>
      </c>
      <c r="J24" s="447">
        <v>0.22076267419925136</v>
      </c>
    </row>
    <row r="25" spans="1:10" ht="23.25" customHeight="1" x14ac:dyDescent="0.2">
      <c r="A25" s="450" t="s">
        <v>1910</v>
      </c>
      <c r="B25" s="450" t="s">
        <v>1909</v>
      </c>
      <c r="C25" s="450" t="s">
        <v>1715</v>
      </c>
      <c r="D25" s="450">
        <v>1</v>
      </c>
      <c r="E25" s="450">
        <v>12</v>
      </c>
      <c r="F25" s="449">
        <v>325.24</v>
      </c>
      <c r="G25" s="448">
        <v>0</v>
      </c>
      <c r="H25" s="448">
        <v>247.9</v>
      </c>
      <c r="I25" s="448">
        <v>77.34</v>
      </c>
      <c r="J25" s="447">
        <v>0.23779362931988685</v>
      </c>
    </row>
    <row r="26" spans="1:10" ht="23.25" customHeight="1" x14ac:dyDescent="0.2">
      <c r="A26" s="450" t="s">
        <v>2423</v>
      </c>
      <c r="B26" s="450" t="s">
        <v>2422</v>
      </c>
      <c r="C26" s="450" t="s">
        <v>1809</v>
      </c>
      <c r="D26" s="450">
        <v>2</v>
      </c>
      <c r="E26" s="450">
        <v>12</v>
      </c>
      <c r="F26" s="449">
        <v>1913.13</v>
      </c>
      <c r="G26" s="448">
        <v>0</v>
      </c>
      <c r="H26" s="448">
        <v>1288.1400000000001</v>
      </c>
      <c r="I26" s="448">
        <v>624.99</v>
      </c>
      <c r="J26" s="447">
        <v>0.32668454313089024</v>
      </c>
    </row>
    <row r="27" spans="1:10" ht="23.25" customHeight="1" x14ac:dyDescent="0.2">
      <c r="A27" s="450" t="s">
        <v>2421</v>
      </c>
      <c r="B27" s="450" t="s">
        <v>2420</v>
      </c>
      <c r="C27" s="450" t="s">
        <v>1809</v>
      </c>
      <c r="D27" s="450">
        <v>1</v>
      </c>
      <c r="E27" s="450">
        <v>6</v>
      </c>
      <c r="F27" s="449">
        <v>1221.9100000000001</v>
      </c>
      <c r="G27" s="448">
        <v>0</v>
      </c>
      <c r="H27" s="448">
        <v>821.44</v>
      </c>
      <c r="I27" s="448">
        <v>400.47</v>
      </c>
      <c r="J27" s="447">
        <v>0.32774099565434445</v>
      </c>
    </row>
    <row r="28" spans="1:10" ht="23.25" customHeight="1" x14ac:dyDescent="0.2">
      <c r="A28" s="450" t="s">
        <v>1908</v>
      </c>
      <c r="B28" s="450" t="s">
        <v>1907</v>
      </c>
      <c r="C28" s="450" t="s">
        <v>1809</v>
      </c>
      <c r="D28" s="450">
        <v>8</v>
      </c>
      <c r="E28" s="450">
        <v>48</v>
      </c>
      <c r="F28" s="449">
        <v>7179.59</v>
      </c>
      <c r="G28" s="448">
        <v>0</v>
      </c>
      <c r="H28" s="448">
        <v>5823.12</v>
      </c>
      <c r="I28" s="448">
        <v>1356.47</v>
      </c>
      <c r="J28" s="447">
        <v>0.18893418704967832</v>
      </c>
    </row>
    <row r="29" spans="1:10" ht="23.25" customHeight="1" x14ac:dyDescent="0.2">
      <c r="A29" s="450" t="s">
        <v>1906</v>
      </c>
      <c r="B29" s="450" t="s">
        <v>1905</v>
      </c>
      <c r="C29" s="450" t="s">
        <v>1904</v>
      </c>
      <c r="D29" s="450">
        <v>1</v>
      </c>
      <c r="E29" s="450">
        <v>11.28</v>
      </c>
      <c r="F29" s="449">
        <v>1345.35</v>
      </c>
      <c r="G29" s="448">
        <v>0</v>
      </c>
      <c r="H29" s="448">
        <v>1081.53</v>
      </c>
      <c r="I29" s="448">
        <v>263.82</v>
      </c>
      <c r="J29" s="447">
        <v>0.19609766975136581</v>
      </c>
    </row>
    <row r="30" spans="1:10" ht="23.25" customHeight="1" x14ac:dyDescent="0.2">
      <c r="A30" s="450" t="s">
        <v>1903</v>
      </c>
      <c r="B30" s="450" t="s">
        <v>1902</v>
      </c>
      <c r="C30" s="450" t="s">
        <v>1901</v>
      </c>
      <c r="D30" s="450">
        <v>1</v>
      </c>
      <c r="E30" s="450">
        <v>11.28</v>
      </c>
      <c r="F30" s="449">
        <v>1420.07</v>
      </c>
      <c r="G30" s="448">
        <v>0</v>
      </c>
      <c r="H30" s="448">
        <v>1178.81</v>
      </c>
      <c r="I30" s="448">
        <v>241.26</v>
      </c>
      <c r="J30" s="447">
        <v>0.16989303344201342</v>
      </c>
    </row>
    <row r="31" spans="1:10" ht="23.25" customHeight="1" x14ac:dyDescent="0.2">
      <c r="A31" s="450" t="s">
        <v>2003</v>
      </c>
      <c r="B31" s="450" t="s">
        <v>2002</v>
      </c>
      <c r="C31" s="450" t="s">
        <v>1898</v>
      </c>
      <c r="D31" s="450">
        <v>8</v>
      </c>
      <c r="E31" s="450">
        <v>38.4</v>
      </c>
      <c r="F31" s="449">
        <v>6662.56</v>
      </c>
      <c r="G31" s="448">
        <v>0</v>
      </c>
      <c r="H31" s="448">
        <v>4904.96</v>
      </c>
      <c r="I31" s="448">
        <v>1757.6</v>
      </c>
      <c r="J31" s="447">
        <v>0.26380250234144231</v>
      </c>
    </row>
    <row r="32" spans="1:10" ht="23.25" customHeight="1" x14ac:dyDescent="0.2">
      <c r="A32" s="450" t="s">
        <v>2419</v>
      </c>
      <c r="B32" s="450" t="s">
        <v>2418</v>
      </c>
      <c r="C32" s="450" t="s">
        <v>1051</v>
      </c>
      <c r="D32" s="450">
        <v>10</v>
      </c>
      <c r="E32" s="450">
        <v>190</v>
      </c>
      <c r="F32" s="449">
        <v>21137.9</v>
      </c>
      <c r="G32" s="448">
        <v>0</v>
      </c>
      <c r="H32" s="448">
        <v>13959.4</v>
      </c>
      <c r="I32" s="448">
        <v>7178.5</v>
      </c>
      <c r="J32" s="447">
        <v>0.33960327184819683</v>
      </c>
    </row>
    <row r="33" spans="1:10" ht="23.25" customHeight="1" x14ac:dyDescent="0.2">
      <c r="A33" s="450" t="s">
        <v>1897</v>
      </c>
      <c r="B33" s="450" t="s">
        <v>1896</v>
      </c>
      <c r="C33" s="450" t="s">
        <v>1051</v>
      </c>
      <c r="D33" s="450">
        <v>5</v>
      </c>
      <c r="E33" s="450">
        <v>95</v>
      </c>
      <c r="F33" s="449">
        <v>10330.9</v>
      </c>
      <c r="G33" s="448">
        <v>0</v>
      </c>
      <c r="H33" s="448">
        <v>7755.05</v>
      </c>
      <c r="I33" s="448">
        <v>2575.85</v>
      </c>
      <c r="J33" s="447">
        <v>0.24933452070971551</v>
      </c>
    </row>
    <row r="34" spans="1:10" ht="23.25" customHeight="1" x14ac:dyDescent="0.2">
      <c r="A34" s="450" t="s">
        <v>1895</v>
      </c>
      <c r="B34" s="450" t="s">
        <v>1894</v>
      </c>
      <c r="C34" s="450" t="s">
        <v>1051</v>
      </c>
      <c r="D34" s="450">
        <v>45</v>
      </c>
      <c r="E34" s="450">
        <v>855</v>
      </c>
      <c r="F34" s="449">
        <v>47539.57</v>
      </c>
      <c r="G34" s="448">
        <v>0</v>
      </c>
      <c r="H34" s="448">
        <v>40643.93</v>
      </c>
      <c r="I34" s="448">
        <v>6895.64</v>
      </c>
      <c r="J34" s="447">
        <v>0.14505053369224838</v>
      </c>
    </row>
    <row r="35" spans="1:10" ht="23.25" customHeight="1" x14ac:dyDescent="0.2">
      <c r="A35" s="450" t="s">
        <v>1893</v>
      </c>
      <c r="B35" s="450" t="s">
        <v>1892</v>
      </c>
      <c r="C35" s="450" t="s">
        <v>1051</v>
      </c>
      <c r="D35" s="450">
        <v>78</v>
      </c>
      <c r="E35" s="450">
        <v>1482</v>
      </c>
      <c r="F35" s="449">
        <v>85296.81</v>
      </c>
      <c r="G35" s="448">
        <v>0</v>
      </c>
      <c r="H35" s="448">
        <v>72598.66</v>
      </c>
      <c r="I35" s="448">
        <v>12698.15</v>
      </c>
      <c r="J35" s="447">
        <v>0.14887016290527161</v>
      </c>
    </row>
    <row r="36" spans="1:10" ht="23.25" customHeight="1" x14ac:dyDescent="0.2">
      <c r="A36" s="450" t="s">
        <v>1891</v>
      </c>
      <c r="B36" s="450" t="s">
        <v>1890</v>
      </c>
      <c r="C36" s="450" t="s">
        <v>1051</v>
      </c>
      <c r="D36" s="450">
        <v>78</v>
      </c>
      <c r="E36" s="450">
        <v>1482</v>
      </c>
      <c r="F36" s="449">
        <v>87815.82</v>
      </c>
      <c r="G36" s="448">
        <v>0</v>
      </c>
      <c r="H36" s="448">
        <v>74766.58</v>
      </c>
      <c r="I36" s="448">
        <v>13049.24</v>
      </c>
      <c r="J36" s="447">
        <v>0.14859782667860985</v>
      </c>
    </row>
    <row r="37" spans="1:10" ht="23.25" customHeight="1" x14ac:dyDescent="0.2">
      <c r="A37" s="450" t="s">
        <v>1889</v>
      </c>
      <c r="B37" s="450" t="s">
        <v>1888</v>
      </c>
      <c r="C37" s="450" t="s">
        <v>1051</v>
      </c>
      <c r="D37" s="450">
        <v>16</v>
      </c>
      <c r="E37" s="450">
        <v>304</v>
      </c>
      <c r="F37" s="449">
        <v>19663.84</v>
      </c>
      <c r="G37" s="448">
        <v>0</v>
      </c>
      <c r="H37" s="448">
        <v>19317.759999999998</v>
      </c>
      <c r="I37" s="448">
        <v>346.08</v>
      </c>
      <c r="J37" s="447">
        <v>1.7599817736515349E-2</v>
      </c>
    </row>
    <row r="38" spans="1:10" ht="23.25" customHeight="1" x14ac:dyDescent="0.2">
      <c r="A38" s="450" t="s">
        <v>2001</v>
      </c>
      <c r="B38" s="450" t="s">
        <v>2000</v>
      </c>
      <c r="C38" s="450" t="s">
        <v>1051</v>
      </c>
      <c r="D38" s="450">
        <v>15</v>
      </c>
      <c r="E38" s="450">
        <v>285</v>
      </c>
      <c r="F38" s="449">
        <v>15456.15</v>
      </c>
      <c r="G38" s="448">
        <v>0</v>
      </c>
      <c r="H38" s="448">
        <v>14393.25</v>
      </c>
      <c r="I38" s="448">
        <v>1062.9000000000001</v>
      </c>
      <c r="J38" s="447">
        <v>6.8768742539377523E-2</v>
      </c>
    </row>
    <row r="39" spans="1:10" ht="23.25" customHeight="1" x14ac:dyDescent="0.2">
      <c r="A39" s="450" t="s">
        <v>1885</v>
      </c>
      <c r="B39" s="450" t="s">
        <v>1884</v>
      </c>
      <c r="C39" s="450" t="s">
        <v>1051</v>
      </c>
      <c r="D39" s="450">
        <v>1</v>
      </c>
      <c r="E39" s="450">
        <v>19</v>
      </c>
      <c r="F39" s="449">
        <v>1383.35</v>
      </c>
      <c r="G39" s="448">
        <v>0</v>
      </c>
      <c r="H39" s="448">
        <v>1050.32</v>
      </c>
      <c r="I39" s="448">
        <v>333.03</v>
      </c>
      <c r="J39" s="447">
        <v>0.24074167781111072</v>
      </c>
    </row>
    <row r="40" spans="1:10" ht="23.25" customHeight="1" x14ac:dyDescent="0.2">
      <c r="A40" s="450" t="s">
        <v>1881</v>
      </c>
      <c r="B40" s="450" t="s">
        <v>1880</v>
      </c>
      <c r="C40" s="450" t="s">
        <v>1051</v>
      </c>
      <c r="D40" s="450">
        <v>8</v>
      </c>
      <c r="E40" s="450">
        <v>152</v>
      </c>
      <c r="F40" s="449">
        <v>9588.8700000000008</v>
      </c>
      <c r="G40" s="448">
        <v>0</v>
      </c>
      <c r="H40" s="448">
        <v>7851.36</v>
      </c>
      <c r="I40" s="448">
        <v>1737.51</v>
      </c>
      <c r="J40" s="447">
        <v>0.18120070456685719</v>
      </c>
    </row>
    <row r="41" spans="1:10" ht="23.25" customHeight="1" x14ac:dyDescent="0.2">
      <c r="A41" s="450" t="s">
        <v>2417</v>
      </c>
      <c r="B41" s="450" t="s">
        <v>2416</v>
      </c>
      <c r="C41" s="450" t="s">
        <v>1051</v>
      </c>
      <c r="D41" s="450">
        <v>1</v>
      </c>
      <c r="E41" s="450">
        <v>19</v>
      </c>
      <c r="F41" s="449">
        <v>1207.2</v>
      </c>
      <c r="G41" s="448">
        <v>0</v>
      </c>
      <c r="H41" s="448">
        <v>913.75</v>
      </c>
      <c r="I41" s="448">
        <v>293.45</v>
      </c>
      <c r="J41" s="447">
        <v>0.24308316766070245</v>
      </c>
    </row>
    <row r="42" spans="1:10" ht="23.25" customHeight="1" x14ac:dyDescent="0.2">
      <c r="A42" s="450" t="s">
        <v>1875</v>
      </c>
      <c r="B42" s="450" t="s">
        <v>1874</v>
      </c>
      <c r="C42" s="450" t="s">
        <v>1051</v>
      </c>
      <c r="D42" s="450">
        <v>775</v>
      </c>
      <c r="E42" s="450">
        <v>14725</v>
      </c>
      <c r="F42" s="449">
        <v>684258.98</v>
      </c>
      <c r="G42" s="448">
        <v>0</v>
      </c>
      <c r="H42" s="448">
        <v>663896</v>
      </c>
      <c r="I42" s="448">
        <v>20362.98</v>
      </c>
      <c r="J42" s="447">
        <v>2.9759171008614312E-2</v>
      </c>
    </row>
    <row r="43" spans="1:10" ht="23.25" customHeight="1" x14ac:dyDescent="0.2">
      <c r="A43" s="450" t="s">
        <v>2415</v>
      </c>
      <c r="B43" s="450" t="s">
        <v>2414</v>
      </c>
      <c r="C43" s="450" t="s">
        <v>1051</v>
      </c>
      <c r="D43" s="450">
        <v>1</v>
      </c>
      <c r="E43" s="450">
        <v>19</v>
      </c>
      <c r="F43" s="449">
        <v>1223.2</v>
      </c>
      <c r="G43" s="448">
        <v>0</v>
      </c>
      <c r="H43" s="448">
        <v>815.65</v>
      </c>
      <c r="I43" s="448">
        <v>407.55</v>
      </c>
      <c r="J43" s="447">
        <v>0.33318345323741005</v>
      </c>
    </row>
    <row r="44" spans="1:10" ht="23.25" customHeight="1" x14ac:dyDescent="0.2">
      <c r="A44" s="450" t="s">
        <v>2413</v>
      </c>
      <c r="B44" s="450" t="s">
        <v>2412</v>
      </c>
      <c r="C44" s="450" t="s">
        <v>1051</v>
      </c>
      <c r="D44" s="450">
        <v>2</v>
      </c>
      <c r="E44" s="450">
        <v>38</v>
      </c>
      <c r="F44" s="449">
        <v>3734.42</v>
      </c>
      <c r="G44" s="448">
        <v>0</v>
      </c>
      <c r="H44" s="448">
        <v>2768.28</v>
      </c>
      <c r="I44" s="448">
        <v>966.14</v>
      </c>
      <c r="J44" s="447">
        <v>0.25871219627144243</v>
      </c>
    </row>
    <row r="45" spans="1:10" ht="23.25" customHeight="1" x14ac:dyDescent="0.2">
      <c r="A45" s="450" t="s">
        <v>2411</v>
      </c>
      <c r="B45" s="450" t="s">
        <v>2410</v>
      </c>
      <c r="C45" s="450" t="s">
        <v>1051</v>
      </c>
      <c r="D45" s="450">
        <v>2</v>
      </c>
      <c r="E45" s="450">
        <v>38</v>
      </c>
      <c r="F45" s="449">
        <v>4416.84</v>
      </c>
      <c r="G45" s="448">
        <v>0</v>
      </c>
      <c r="H45" s="448">
        <v>3274.12</v>
      </c>
      <c r="I45" s="448">
        <v>1142.72</v>
      </c>
      <c r="J45" s="447">
        <v>0.25871890310719881</v>
      </c>
    </row>
    <row r="46" spans="1:10" ht="23.25" customHeight="1" x14ac:dyDescent="0.2">
      <c r="A46" s="450" t="s">
        <v>1865</v>
      </c>
      <c r="B46" s="450" t="s">
        <v>1864</v>
      </c>
      <c r="C46" s="450" t="s">
        <v>1051</v>
      </c>
      <c r="D46" s="450">
        <v>1</v>
      </c>
      <c r="E46" s="450">
        <v>19</v>
      </c>
      <c r="F46" s="449">
        <v>2688.87</v>
      </c>
      <c r="G46" s="448">
        <v>0</v>
      </c>
      <c r="H46" s="448">
        <v>1853.1</v>
      </c>
      <c r="I46" s="448">
        <v>835.77</v>
      </c>
      <c r="J46" s="447">
        <v>0.31082573720559192</v>
      </c>
    </row>
    <row r="47" spans="1:10" ht="23.25" customHeight="1" x14ac:dyDescent="0.2">
      <c r="A47" s="450" t="s">
        <v>1863</v>
      </c>
      <c r="B47" s="450" t="s">
        <v>1862</v>
      </c>
      <c r="C47" s="450" t="s">
        <v>1051</v>
      </c>
      <c r="D47" s="450">
        <v>1</v>
      </c>
      <c r="E47" s="450">
        <v>19</v>
      </c>
      <c r="F47" s="449">
        <v>1604.51</v>
      </c>
      <c r="G47" s="448">
        <v>0</v>
      </c>
      <c r="H47" s="448">
        <v>1198.81</v>
      </c>
      <c r="I47" s="448">
        <v>405.7</v>
      </c>
      <c r="J47" s="447">
        <v>0.25284977968351707</v>
      </c>
    </row>
    <row r="48" spans="1:10" ht="23.25" customHeight="1" x14ac:dyDescent="0.2">
      <c r="A48" s="450" t="s">
        <v>2409</v>
      </c>
      <c r="B48" s="450" t="s">
        <v>2408</v>
      </c>
      <c r="C48" s="450" t="s">
        <v>1051</v>
      </c>
      <c r="D48" s="450">
        <v>6</v>
      </c>
      <c r="E48" s="450">
        <v>114</v>
      </c>
      <c r="F48" s="449">
        <v>67569.399999999994</v>
      </c>
      <c r="G48" s="448">
        <v>0</v>
      </c>
      <c r="H48" s="448">
        <v>48171.24</v>
      </c>
      <c r="I48" s="448">
        <v>19398.16</v>
      </c>
      <c r="J48" s="447">
        <v>0.28708498225528123</v>
      </c>
    </row>
    <row r="49" spans="1:10" ht="23.25" customHeight="1" x14ac:dyDescent="0.2">
      <c r="A49" s="450" t="s">
        <v>1858</v>
      </c>
      <c r="B49" s="450" t="s">
        <v>1857</v>
      </c>
      <c r="C49" s="450" t="s">
        <v>1856</v>
      </c>
      <c r="D49" s="450">
        <v>4</v>
      </c>
      <c r="E49" s="450">
        <v>44.16</v>
      </c>
      <c r="F49" s="449">
        <v>1353.51</v>
      </c>
      <c r="G49" s="448">
        <v>0</v>
      </c>
      <c r="H49" s="448">
        <v>989.2</v>
      </c>
      <c r="I49" s="448">
        <v>364.31</v>
      </c>
      <c r="J49" s="447">
        <v>0.26915944470303138</v>
      </c>
    </row>
    <row r="50" spans="1:10" ht="23.25" customHeight="1" x14ac:dyDescent="0.2">
      <c r="A50" s="450" t="s">
        <v>1858</v>
      </c>
      <c r="B50" s="450" t="s">
        <v>1857</v>
      </c>
      <c r="C50" s="450" t="s">
        <v>1999</v>
      </c>
      <c r="D50" s="450">
        <v>24</v>
      </c>
      <c r="E50" s="450">
        <v>11.04</v>
      </c>
      <c r="F50" s="449">
        <v>311.27999999999997</v>
      </c>
      <c r="G50" s="448">
        <v>0</v>
      </c>
      <c r="H50" s="448">
        <v>247.3</v>
      </c>
      <c r="I50" s="448">
        <v>63.98</v>
      </c>
      <c r="J50" s="447">
        <v>0.20553842199948599</v>
      </c>
    </row>
    <row r="51" spans="1:10" ht="23.25" customHeight="1" x14ac:dyDescent="0.2">
      <c r="A51" s="450" t="s">
        <v>1855</v>
      </c>
      <c r="B51" s="450" t="s">
        <v>1854</v>
      </c>
      <c r="C51" s="450" t="s">
        <v>1051</v>
      </c>
      <c r="D51" s="450">
        <v>15</v>
      </c>
      <c r="E51" s="450">
        <v>285</v>
      </c>
      <c r="F51" s="449">
        <v>11169.16</v>
      </c>
      <c r="G51" s="448">
        <v>0</v>
      </c>
      <c r="H51" s="448">
        <v>8021.55</v>
      </c>
      <c r="I51" s="448">
        <v>3147.61</v>
      </c>
      <c r="J51" s="447">
        <v>0.2818125982616419</v>
      </c>
    </row>
    <row r="52" spans="1:10" ht="23.25" customHeight="1" x14ac:dyDescent="0.2">
      <c r="A52" s="450" t="s">
        <v>1853</v>
      </c>
      <c r="B52" s="450" t="s">
        <v>1852</v>
      </c>
      <c r="C52" s="450" t="s">
        <v>1051</v>
      </c>
      <c r="D52" s="450">
        <v>9</v>
      </c>
      <c r="E52" s="450">
        <v>171</v>
      </c>
      <c r="F52" s="449">
        <v>7285.71</v>
      </c>
      <c r="G52" s="448">
        <v>0</v>
      </c>
      <c r="H52" s="448">
        <v>6765.57</v>
      </c>
      <c r="I52" s="448">
        <v>520.14</v>
      </c>
      <c r="J52" s="447">
        <v>7.1391806701062765E-2</v>
      </c>
    </row>
    <row r="53" spans="1:10" ht="23.25" customHeight="1" x14ac:dyDescent="0.2">
      <c r="A53" s="450" t="s">
        <v>1998</v>
      </c>
      <c r="B53" s="450" t="s">
        <v>1997</v>
      </c>
      <c r="C53" s="450" t="s">
        <v>1051</v>
      </c>
      <c r="D53" s="450">
        <v>3</v>
      </c>
      <c r="E53" s="450">
        <v>57</v>
      </c>
      <c r="F53" s="449">
        <v>4247.22</v>
      </c>
      <c r="G53" s="448">
        <v>0</v>
      </c>
      <c r="H53" s="448">
        <v>2957.61</v>
      </c>
      <c r="I53" s="448">
        <v>1289.6099999999999</v>
      </c>
      <c r="J53" s="447">
        <v>0.30363626089536216</v>
      </c>
    </row>
    <row r="54" spans="1:10" ht="23.25" customHeight="1" x14ac:dyDescent="0.2">
      <c r="A54" s="450" t="s">
        <v>2407</v>
      </c>
      <c r="B54" s="450" t="s">
        <v>2406</v>
      </c>
      <c r="C54" s="450" t="s">
        <v>1051</v>
      </c>
      <c r="D54" s="450">
        <v>1</v>
      </c>
      <c r="E54" s="450">
        <v>19</v>
      </c>
      <c r="F54" s="449">
        <v>1621.98</v>
      </c>
      <c r="G54" s="448">
        <v>0</v>
      </c>
      <c r="H54" s="448">
        <v>1211.8599999999999</v>
      </c>
      <c r="I54" s="448">
        <v>410.12</v>
      </c>
      <c r="J54" s="447">
        <v>0.25285145316218449</v>
      </c>
    </row>
    <row r="55" spans="1:10" ht="23.25" customHeight="1" x14ac:dyDescent="0.2">
      <c r="A55" s="450" t="s">
        <v>1849</v>
      </c>
      <c r="B55" s="450" t="s">
        <v>1848</v>
      </c>
      <c r="C55" s="450" t="s">
        <v>1051</v>
      </c>
      <c r="D55" s="450">
        <v>209</v>
      </c>
      <c r="E55" s="450">
        <v>3971</v>
      </c>
      <c r="F55" s="449">
        <v>259174.18</v>
      </c>
      <c r="G55" s="448">
        <v>0</v>
      </c>
      <c r="H55" s="448">
        <v>129913.58</v>
      </c>
      <c r="I55" s="448">
        <v>129260.6</v>
      </c>
      <c r="J55" s="447">
        <v>0.49874026803132937</v>
      </c>
    </row>
    <row r="56" spans="1:10" ht="23.25" customHeight="1" x14ac:dyDescent="0.2">
      <c r="A56" s="450" t="s">
        <v>1847</v>
      </c>
      <c r="B56" s="450" t="s">
        <v>1846</v>
      </c>
      <c r="C56" s="450" t="s">
        <v>1051</v>
      </c>
      <c r="D56" s="450">
        <v>3</v>
      </c>
      <c r="E56" s="450">
        <v>57</v>
      </c>
      <c r="F56" s="449">
        <v>0.03</v>
      </c>
      <c r="G56" s="448">
        <v>0</v>
      </c>
      <c r="H56" s="448">
        <v>2805.83</v>
      </c>
      <c r="I56" s="448">
        <v>-2805.8</v>
      </c>
      <c r="J56" s="447">
        <v>-93526.666666666672</v>
      </c>
    </row>
    <row r="57" spans="1:10" ht="23.25" customHeight="1" x14ac:dyDescent="0.2">
      <c r="A57" s="450" t="s">
        <v>1845</v>
      </c>
      <c r="B57" s="450" t="s">
        <v>1844</v>
      </c>
      <c r="C57" s="450" t="s">
        <v>1051</v>
      </c>
      <c r="D57" s="450">
        <v>6</v>
      </c>
      <c r="E57" s="450">
        <v>114</v>
      </c>
      <c r="F57" s="449">
        <v>0.06</v>
      </c>
      <c r="G57" s="448">
        <v>0</v>
      </c>
      <c r="H57" s="448">
        <v>2167.09</v>
      </c>
      <c r="I57" s="448">
        <v>-2167.0300000000002</v>
      </c>
      <c r="J57" s="447">
        <v>-36117.166666666664</v>
      </c>
    </row>
    <row r="58" spans="1:10" ht="23.25" customHeight="1" x14ac:dyDescent="0.2">
      <c r="A58" s="450" t="s">
        <v>2405</v>
      </c>
      <c r="B58" s="450" t="s">
        <v>2404</v>
      </c>
      <c r="C58" s="450" t="s">
        <v>1051</v>
      </c>
      <c r="D58" s="450">
        <v>6</v>
      </c>
      <c r="E58" s="450">
        <v>114</v>
      </c>
      <c r="F58" s="449">
        <v>0.06</v>
      </c>
      <c r="G58" s="448">
        <v>0</v>
      </c>
      <c r="H58" s="448">
        <v>2132.96</v>
      </c>
      <c r="I58" s="448">
        <v>-2132.9</v>
      </c>
      <c r="J58" s="447">
        <v>-35548.333333333336</v>
      </c>
    </row>
    <row r="59" spans="1:10" ht="23.25" customHeight="1" x14ac:dyDescent="0.2">
      <c r="A59" s="450" t="s">
        <v>1843</v>
      </c>
      <c r="B59" s="450" t="s">
        <v>1842</v>
      </c>
      <c r="C59" s="450" t="s">
        <v>1051</v>
      </c>
      <c r="D59" s="450">
        <v>2</v>
      </c>
      <c r="E59" s="450">
        <v>38</v>
      </c>
      <c r="F59" s="449">
        <v>3699.94</v>
      </c>
      <c r="G59" s="448">
        <v>0</v>
      </c>
      <c r="H59" s="448">
        <v>3228.64</v>
      </c>
      <c r="I59" s="448">
        <v>471.3</v>
      </c>
      <c r="J59" s="447">
        <v>0.12738044400720011</v>
      </c>
    </row>
    <row r="60" spans="1:10" ht="23.25" customHeight="1" x14ac:dyDescent="0.2">
      <c r="A60" s="450" t="s">
        <v>1840</v>
      </c>
      <c r="B60" s="450" t="s">
        <v>1839</v>
      </c>
      <c r="C60" s="450" t="s">
        <v>1838</v>
      </c>
      <c r="D60" s="450">
        <v>180</v>
      </c>
      <c r="E60" s="450">
        <v>85.14</v>
      </c>
      <c r="F60" s="449">
        <v>21076.2</v>
      </c>
      <c r="G60" s="448">
        <v>0</v>
      </c>
      <c r="H60" s="448">
        <v>20014.5</v>
      </c>
      <c r="I60" s="448">
        <v>1061.7</v>
      </c>
      <c r="J60" s="447">
        <v>5.0374355908560368E-2</v>
      </c>
    </row>
    <row r="61" spans="1:10" ht="23.25" customHeight="1" x14ac:dyDescent="0.2">
      <c r="A61" s="450" t="s">
        <v>1837</v>
      </c>
      <c r="B61" s="450" t="s">
        <v>1836</v>
      </c>
      <c r="C61" s="450" t="s">
        <v>1051</v>
      </c>
      <c r="D61" s="450">
        <v>18</v>
      </c>
      <c r="E61" s="450">
        <v>342</v>
      </c>
      <c r="F61" s="449">
        <v>29905.25</v>
      </c>
      <c r="G61" s="448">
        <v>0</v>
      </c>
      <c r="H61" s="448">
        <v>22244.94</v>
      </c>
      <c r="I61" s="448">
        <v>7660.31</v>
      </c>
      <c r="J61" s="447">
        <v>0.25615268222134907</v>
      </c>
    </row>
    <row r="62" spans="1:10" ht="23.25" customHeight="1" x14ac:dyDescent="0.2">
      <c r="A62" s="450" t="s">
        <v>1833</v>
      </c>
      <c r="B62" s="450" t="s">
        <v>1832</v>
      </c>
      <c r="C62" s="450" t="s">
        <v>1051</v>
      </c>
      <c r="D62" s="450">
        <v>232</v>
      </c>
      <c r="E62" s="450">
        <v>4408</v>
      </c>
      <c r="F62" s="449">
        <v>132790.82999999999</v>
      </c>
      <c r="G62" s="448">
        <v>0</v>
      </c>
      <c r="H62" s="448">
        <v>26033.78</v>
      </c>
      <c r="I62" s="448">
        <v>106757.05</v>
      </c>
      <c r="J62" s="447">
        <v>0.80394896243965042</v>
      </c>
    </row>
    <row r="63" spans="1:10" ht="23.25" customHeight="1" x14ac:dyDescent="0.2">
      <c r="A63" s="450" t="s">
        <v>2403</v>
      </c>
      <c r="B63" s="450" t="s">
        <v>2402</v>
      </c>
      <c r="C63" s="450" t="s">
        <v>1051</v>
      </c>
      <c r="D63" s="450">
        <v>1</v>
      </c>
      <c r="E63" s="450">
        <v>19</v>
      </c>
      <c r="F63" s="449">
        <v>1857.42</v>
      </c>
      <c r="G63" s="448">
        <v>0</v>
      </c>
      <c r="H63" s="448">
        <v>1318.39</v>
      </c>
      <c r="I63" s="448">
        <v>539.03</v>
      </c>
      <c r="J63" s="447">
        <v>0.29020361576810844</v>
      </c>
    </row>
    <row r="64" spans="1:10" ht="23.25" customHeight="1" x14ac:dyDescent="0.2">
      <c r="A64" s="450" t="s">
        <v>1827</v>
      </c>
      <c r="B64" s="450" t="s">
        <v>1826</v>
      </c>
      <c r="C64" s="450" t="s">
        <v>1823</v>
      </c>
      <c r="D64" s="450">
        <v>80</v>
      </c>
      <c r="E64" s="450">
        <v>1600</v>
      </c>
      <c r="F64" s="449">
        <v>30865</v>
      </c>
      <c r="G64" s="448">
        <v>0</v>
      </c>
      <c r="H64" s="448">
        <v>26733.599999999999</v>
      </c>
      <c r="I64" s="448">
        <v>4131.3999999999996</v>
      </c>
      <c r="J64" s="447">
        <v>0.13385387979912522</v>
      </c>
    </row>
    <row r="65" spans="1:10" ht="23.25" customHeight="1" x14ac:dyDescent="0.2">
      <c r="A65" s="450" t="s">
        <v>1825</v>
      </c>
      <c r="B65" s="450" t="s">
        <v>1824</v>
      </c>
      <c r="C65" s="450" t="s">
        <v>1823</v>
      </c>
      <c r="D65" s="450">
        <v>4</v>
      </c>
      <c r="E65" s="450">
        <v>80</v>
      </c>
      <c r="F65" s="449">
        <v>1988.8</v>
      </c>
      <c r="G65" s="448">
        <v>0</v>
      </c>
      <c r="H65" s="448">
        <v>1652.84</v>
      </c>
      <c r="I65" s="448">
        <v>335.96</v>
      </c>
      <c r="J65" s="447">
        <v>0.16892598551890586</v>
      </c>
    </row>
    <row r="66" spans="1:10" ht="23.25" customHeight="1" x14ac:dyDescent="0.2">
      <c r="A66" s="450" t="s">
        <v>1822</v>
      </c>
      <c r="B66" s="450" t="s">
        <v>1821</v>
      </c>
      <c r="C66" s="450" t="s">
        <v>1809</v>
      </c>
      <c r="D66" s="450">
        <v>61</v>
      </c>
      <c r="E66" s="450">
        <v>366</v>
      </c>
      <c r="F66" s="449">
        <v>36694.080000000002</v>
      </c>
      <c r="G66" s="448">
        <v>0</v>
      </c>
      <c r="H66" s="448">
        <v>26179.11</v>
      </c>
      <c r="I66" s="448">
        <v>10514.97</v>
      </c>
      <c r="J66" s="447">
        <v>0.28655766815791539</v>
      </c>
    </row>
    <row r="67" spans="1:10" ht="23.25" customHeight="1" x14ac:dyDescent="0.2">
      <c r="A67" s="450" t="s">
        <v>1822</v>
      </c>
      <c r="B67" s="450" t="s">
        <v>1821</v>
      </c>
      <c r="C67" s="450" t="s">
        <v>1812</v>
      </c>
      <c r="D67" s="450">
        <v>336</v>
      </c>
      <c r="E67" s="450">
        <v>84</v>
      </c>
      <c r="F67" s="449">
        <v>8305.92</v>
      </c>
      <c r="G67" s="448">
        <v>0</v>
      </c>
      <c r="H67" s="448">
        <v>6490.36</v>
      </c>
      <c r="I67" s="448">
        <v>1815.56</v>
      </c>
      <c r="J67" s="447">
        <v>0.21858626136538759</v>
      </c>
    </row>
    <row r="68" spans="1:10" ht="23.25" customHeight="1" x14ac:dyDescent="0.2">
      <c r="A68" s="450" t="s">
        <v>1820</v>
      </c>
      <c r="B68" s="450" t="s">
        <v>1819</v>
      </c>
      <c r="C68" s="450" t="s">
        <v>1809</v>
      </c>
      <c r="D68" s="450">
        <v>65</v>
      </c>
      <c r="E68" s="450">
        <v>390</v>
      </c>
      <c r="F68" s="449">
        <v>54187.72</v>
      </c>
      <c r="G68" s="448">
        <v>0</v>
      </c>
      <c r="H68" s="448">
        <v>41075.980000000003</v>
      </c>
      <c r="I68" s="448">
        <v>13111.74</v>
      </c>
      <c r="J68" s="447">
        <v>0.24196884460169205</v>
      </c>
    </row>
    <row r="69" spans="1:10" ht="23.25" customHeight="1" x14ac:dyDescent="0.2">
      <c r="A69" s="450" t="s">
        <v>1820</v>
      </c>
      <c r="B69" s="450" t="s">
        <v>1819</v>
      </c>
      <c r="C69" s="450" t="s">
        <v>1812</v>
      </c>
      <c r="D69" s="450">
        <v>528</v>
      </c>
      <c r="E69" s="450">
        <v>132</v>
      </c>
      <c r="F69" s="449">
        <v>19280.16</v>
      </c>
      <c r="G69" s="448">
        <v>0</v>
      </c>
      <c r="H69" s="448">
        <v>13833.24</v>
      </c>
      <c r="I69" s="448">
        <v>5446.92</v>
      </c>
      <c r="J69" s="447">
        <v>0.2825142529937511</v>
      </c>
    </row>
    <row r="70" spans="1:10" ht="23.25" customHeight="1" x14ac:dyDescent="0.2">
      <c r="A70" s="450" t="s">
        <v>1818</v>
      </c>
      <c r="B70" s="450" t="s">
        <v>1817</v>
      </c>
      <c r="C70" s="450" t="s">
        <v>1809</v>
      </c>
      <c r="D70" s="450">
        <v>6</v>
      </c>
      <c r="E70" s="450">
        <v>36</v>
      </c>
      <c r="F70" s="449">
        <v>9268.4500000000007</v>
      </c>
      <c r="G70" s="448">
        <v>0</v>
      </c>
      <c r="H70" s="448">
        <v>5511.65</v>
      </c>
      <c r="I70" s="448">
        <v>3756.8</v>
      </c>
      <c r="J70" s="447">
        <v>0.40533206738990879</v>
      </c>
    </row>
    <row r="71" spans="1:10" ht="23.25" customHeight="1" x14ac:dyDescent="0.2">
      <c r="A71" s="450" t="s">
        <v>1818</v>
      </c>
      <c r="B71" s="450" t="s">
        <v>1817</v>
      </c>
      <c r="C71" s="450" t="s">
        <v>1812</v>
      </c>
      <c r="D71" s="450">
        <v>120</v>
      </c>
      <c r="E71" s="450">
        <v>30</v>
      </c>
      <c r="F71" s="449">
        <v>6417.6</v>
      </c>
      <c r="G71" s="448">
        <v>0</v>
      </c>
      <c r="H71" s="448">
        <v>4679.7</v>
      </c>
      <c r="I71" s="448">
        <v>1737.9</v>
      </c>
      <c r="J71" s="447">
        <v>0.27080216903515331</v>
      </c>
    </row>
    <row r="72" spans="1:10" ht="23.25" customHeight="1" x14ac:dyDescent="0.2">
      <c r="A72" s="450" t="s">
        <v>1816</v>
      </c>
      <c r="B72" s="450" t="s">
        <v>1815</v>
      </c>
      <c r="C72" s="450" t="s">
        <v>1809</v>
      </c>
      <c r="D72" s="450">
        <v>15</v>
      </c>
      <c r="E72" s="450">
        <v>90</v>
      </c>
      <c r="F72" s="449">
        <v>10160.629999999999</v>
      </c>
      <c r="G72" s="448">
        <v>0</v>
      </c>
      <c r="H72" s="448">
        <v>8464.6299999999992</v>
      </c>
      <c r="I72" s="448">
        <v>1696</v>
      </c>
      <c r="J72" s="447">
        <v>0.16691878357936465</v>
      </c>
    </row>
    <row r="73" spans="1:10" ht="23.25" customHeight="1" x14ac:dyDescent="0.2">
      <c r="A73" s="450" t="s">
        <v>1814</v>
      </c>
      <c r="B73" s="450" t="s">
        <v>1813</v>
      </c>
      <c r="C73" s="450" t="s">
        <v>1809</v>
      </c>
      <c r="D73" s="450">
        <v>50</v>
      </c>
      <c r="E73" s="450">
        <v>300</v>
      </c>
      <c r="F73" s="449">
        <v>29857.07</v>
      </c>
      <c r="G73" s="448">
        <v>0</v>
      </c>
      <c r="H73" s="448">
        <v>14031.43</v>
      </c>
      <c r="I73" s="448">
        <v>15825.64</v>
      </c>
      <c r="J73" s="447">
        <v>0.53004665226695047</v>
      </c>
    </row>
    <row r="74" spans="1:10" ht="23.25" customHeight="1" x14ac:dyDescent="0.2">
      <c r="A74" s="450" t="s">
        <v>1814</v>
      </c>
      <c r="B74" s="450" t="s">
        <v>1813</v>
      </c>
      <c r="C74" s="450" t="s">
        <v>1812</v>
      </c>
      <c r="D74" s="450">
        <v>48</v>
      </c>
      <c r="E74" s="450">
        <v>12</v>
      </c>
      <c r="F74" s="449">
        <v>1303.2</v>
      </c>
      <c r="G74" s="448">
        <v>0</v>
      </c>
      <c r="H74" s="448">
        <v>493.84</v>
      </c>
      <c r="I74" s="448">
        <v>809.36</v>
      </c>
      <c r="J74" s="447">
        <v>0.62105586249232658</v>
      </c>
    </row>
    <row r="75" spans="1:10" ht="23.25" customHeight="1" x14ac:dyDescent="0.2">
      <c r="A75" s="450" t="s">
        <v>1811</v>
      </c>
      <c r="B75" s="450" t="s">
        <v>1810</v>
      </c>
      <c r="C75" s="450" t="s">
        <v>1809</v>
      </c>
      <c r="D75" s="450">
        <v>28</v>
      </c>
      <c r="E75" s="450">
        <v>168</v>
      </c>
      <c r="F75" s="449">
        <v>18143.45</v>
      </c>
      <c r="G75" s="448">
        <v>0</v>
      </c>
      <c r="H75" s="448">
        <v>15564.66</v>
      </c>
      <c r="I75" s="448">
        <v>2578.79</v>
      </c>
      <c r="J75" s="447">
        <v>0.14213338697987429</v>
      </c>
    </row>
    <row r="76" spans="1:10" ht="23.25" customHeight="1" x14ac:dyDescent="0.2">
      <c r="A76" s="450" t="s">
        <v>1811</v>
      </c>
      <c r="B76" s="450" t="s">
        <v>1810</v>
      </c>
      <c r="C76" s="450" t="s">
        <v>1812</v>
      </c>
      <c r="D76" s="450">
        <v>96</v>
      </c>
      <c r="E76" s="450">
        <v>24</v>
      </c>
      <c r="F76" s="449">
        <v>2917.44</v>
      </c>
      <c r="G76" s="448">
        <v>0</v>
      </c>
      <c r="H76" s="448">
        <v>2223.48</v>
      </c>
      <c r="I76" s="448">
        <v>693.96</v>
      </c>
      <c r="J76" s="447">
        <v>0.23786607436656795</v>
      </c>
    </row>
    <row r="77" spans="1:10" ht="23.25" customHeight="1" x14ac:dyDescent="0.2">
      <c r="A77" s="450" t="s">
        <v>1808</v>
      </c>
      <c r="B77" s="450" t="s">
        <v>1807</v>
      </c>
      <c r="C77" s="450" t="s">
        <v>1802</v>
      </c>
      <c r="D77" s="450">
        <v>3</v>
      </c>
      <c r="E77" s="450">
        <v>42.57</v>
      </c>
      <c r="F77" s="449">
        <v>3961.53</v>
      </c>
      <c r="G77" s="448">
        <v>0</v>
      </c>
      <c r="H77" s="448">
        <v>2902.38</v>
      </c>
      <c r="I77" s="448">
        <v>1059.1500000000001</v>
      </c>
      <c r="J77" s="447">
        <v>0.26735882348486567</v>
      </c>
    </row>
    <row r="78" spans="1:10" ht="23.25" customHeight="1" x14ac:dyDescent="0.2">
      <c r="A78" s="450" t="s">
        <v>1806</v>
      </c>
      <c r="B78" s="450" t="s">
        <v>1805</v>
      </c>
      <c r="C78" s="450" t="s">
        <v>1802</v>
      </c>
      <c r="D78" s="450">
        <v>6</v>
      </c>
      <c r="E78" s="450">
        <v>85.14</v>
      </c>
      <c r="F78" s="449">
        <v>6797.67</v>
      </c>
      <c r="G78" s="448">
        <v>0</v>
      </c>
      <c r="H78" s="448">
        <v>6061.06</v>
      </c>
      <c r="I78" s="448">
        <v>736.61</v>
      </c>
      <c r="J78" s="447">
        <v>0.1083621299651204</v>
      </c>
    </row>
    <row r="79" spans="1:10" ht="23.25" customHeight="1" x14ac:dyDescent="0.2">
      <c r="A79" s="450" t="s">
        <v>1804</v>
      </c>
      <c r="B79" s="450" t="s">
        <v>1803</v>
      </c>
      <c r="C79" s="450" t="s">
        <v>1802</v>
      </c>
      <c r="D79" s="450">
        <v>5</v>
      </c>
      <c r="E79" s="450">
        <v>70.95</v>
      </c>
      <c r="F79" s="449">
        <v>6872.67</v>
      </c>
      <c r="G79" s="448">
        <v>0</v>
      </c>
      <c r="H79" s="448">
        <v>4875.49</v>
      </c>
      <c r="I79" s="448">
        <v>1997.18</v>
      </c>
      <c r="J79" s="447">
        <v>0.29059739518993344</v>
      </c>
    </row>
    <row r="80" spans="1:10" ht="23.25" customHeight="1" x14ac:dyDescent="0.2">
      <c r="A80" s="450" t="s">
        <v>2401</v>
      </c>
      <c r="B80" s="450" t="s">
        <v>2400</v>
      </c>
      <c r="C80" s="450" t="s">
        <v>1802</v>
      </c>
      <c r="D80" s="450">
        <v>1</v>
      </c>
      <c r="E80" s="450">
        <v>14.19</v>
      </c>
      <c r="F80" s="449">
        <v>1273.83</v>
      </c>
      <c r="G80" s="448">
        <v>0</v>
      </c>
      <c r="H80" s="448">
        <v>980.94</v>
      </c>
      <c r="I80" s="448">
        <v>292.89</v>
      </c>
      <c r="J80" s="447">
        <v>0.22992864039942534</v>
      </c>
    </row>
    <row r="81" spans="1:10" ht="23.25" customHeight="1" x14ac:dyDescent="0.2">
      <c r="A81" s="450" t="s">
        <v>1801</v>
      </c>
      <c r="B81" s="450" t="s">
        <v>1800</v>
      </c>
      <c r="C81" s="450" t="s">
        <v>1802</v>
      </c>
      <c r="D81" s="450">
        <v>70</v>
      </c>
      <c r="E81" s="450">
        <v>993.3</v>
      </c>
      <c r="F81" s="449">
        <v>72378.8</v>
      </c>
      <c r="G81" s="448">
        <v>0</v>
      </c>
      <c r="H81" s="448">
        <v>66559.58</v>
      </c>
      <c r="I81" s="448">
        <v>5819.22</v>
      </c>
      <c r="J81" s="447">
        <v>8.0399509248564496E-2</v>
      </c>
    </row>
    <row r="82" spans="1:10" ht="23.25" customHeight="1" x14ac:dyDescent="0.2">
      <c r="A82" s="450" t="s">
        <v>1801</v>
      </c>
      <c r="B82" s="450" t="s">
        <v>1800</v>
      </c>
      <c r="C82" s="450" t="s">
        <v>1112</v>
      </c>
      <c r="D82" s="450">
        <v>30</v>
      </c>
      <c r="E82" s="450">
        <v>28.38</v>
      </c>
      <c r="F82" s="449">
        <v>2479.8000000000002</v>
      </c>
      <c r="G82" s="448">
        <v>0</v>
      </c>
      <c r="H82" s="448">
        <v>1877.58</v>
      </c>
      <c r="I82" s="448">
        <v>602.22</v>
      </c>
      <c r="J82" s="447">
        <v>0.24285022985724655</v>
      </c>
    </row>
    <row r="83" spans="1:10" ht="23.25" customHeight="1" x14ac:dyDescent="0.2">
      <c r="A83" s="450" t="s">
        <v>1799</v>
      </c>
      <c r="B83" s="450" t="s">
        <v>1798</v>
      </c>
      <c r="C83" s="450" t="s">
        <v>1137</v>
      </c>
      <c r="D83" s="450">
        <v>2000</v>
      </c>
      <c r="E83" s="450">
        <v>2000</v>
      </c>
      <c r="F83" s="449">
        <v>33060</v>
      </c>
      <c r="G83" s="448">
        <v>0</v>
      </c>
      <c r="H83" s="448">
        <v>25600</v>
      </c>
      <c r="I83" s="448">
        <v>7460</v>
      </c>
      <c r="J83" s="447">
        <v>0.22565033272837265</v>
      </c>
    </row>
    <row r="84" spans="1:10" ht="23.25" customHeight="1" x14ac:dyDescent="0.2">
      <c r="A84" s="450" t="s">
        <v>1793</v>
      </c>
      <c r="B84" s="450" t="s">
        <v>1792</v>
      </c>
      <c r="C84" s="450" t="s">
        <v>1056</v>
      </c>
      <c r="D84" s="450">
        <v>6</v>
      </c>
      <c r="E84" s="450">
        <v>1248</v>
      </c>
      <c r="F84" s="449">
        <v>24918.1</v>
      </c>
      <c r="G84" s="448">
        <v>0</v>
      </c>
      <c r="H84" s="448">
        <v>20908.14</v>
      </c>
      <c r="I84" s="448">
        <v>4009.96</v>
      </c>
      <c r="J84" s="447">
        <v>0.16092559224017883</v>
      </c>
    </row>
    <row r="85" spans="1:10" ht="23.25" customHeight="1" x14ac:dyDescent="0.2">
      <c r="A85" s="450" t="s">
        <v>1791</v>
      </c>
      <c r="B85" s="450" t="s">
        <v>1790</v>
      </c>
      <c r="C85" s="450" t="s">
        <v>1056</v>
      </c>
      <c r="D85" s="450">
        <v>2</v>
      </c>
      <c r="E85" s="450">
        <v>416</v>
      </c>
      <c r="F85" s="449">
        <v>11622.6</v>
      </c>
      <c r="G85" s="448">
        <v>0</v>
      </c>
      <c r="H85" s="448">
        <v>9758.32</v>
      </c>
      <c r="I85" s="448">
        <v>1864.28</v>
      </c>
      <c r="J85" s="447">
        <v>0.16040128714745411</v>
      </c>
    </row>
    <row r="86" spans="1:10" ht="23.25" customHeight="1" x14ac:dyDescent="0.2">
      <c r="A86" s="450" t="s">
        <v>1789</v>
      </c>
      <c r="B86" s="450" t="s">
        <v>1788</v>
      </c>
      <c r="C86" s="450" t="s">
        <v>1056</v>
      </c>
      <c r="D86" s="450">
        <v>2</v>
      </c>
      <c r="E86" s="450">
        <v>416</v>
      </c>
      <c r="F86" s="449">
        <v>20653.669999999998</v>
      </c>
      <c r="G86" s="448">
        <v>0</v>
      </c>
      <c r="H86" s="448">
        <v>15555.98</v>
      </c>
      <c r="I86" s="448">
        <v>5097.6899999999996</v>
      </c>
      <c r="J86" s="447">
        <v>0.24681763580032023</v>
      </c>
    </row>
    <row r="87" spans="1:10" ht="23.25" customHeight="1" x14ac:dyDescent="0.2">
      <c r="A87" s="450" t="s">
        <v>1787</v>
      </c>
      <c r="B87" s="450" t="s">
        <v>1786</v>
      </c>
      <c r="C87" s="450" t="s">
        <v>1056</v>
      </c>
      <c r="D87" s="450">
        <v>2</v>
      </c>
      <c r="E87" s="450">
        <v>416</v>
      </c>
      <c r="F87" s="449">
        <v>15151.32</v>
      </c>
      <c r="G87" s="448">
        <v>0</v>
      </c>
      <c r="H87" s="448">
        <v>19611.04</v>
      </c>
      <c r="I87" s="448">
        <v>-4459.72</v>
      </c>
      <c r="J87" s="447">
        <v>-0.29434531116760781</v>
      </c>
    </row>
    <row r="88" spans="1:10" ht="23.25" customHeight="1" x14ac:dyDescent="0.2">
      <c r="A88" s="450" t="s">
        <v>1785</v>
      </c>
      <c r="B88" s="450" t="s">
        <v>1784</v>
      </c>
      <c r="C88" s="450" t="s">
        <v>1056</v>
      </c>
      <c r="D88" s="450">
        <v>12</v>
      </c>
      <c r="E88" s="450">
        <v>2496</v>
      </c>
      <c r="F88" s="449">
        <v>145139.1</v>
      </c>
      <c r="G88" s="448">
        <v>0</v>
      </c>
      <c r="H88" s="448">
        <v>141316.68</v>
      </c>
      <c r="I88" s="448">
        <v>3822.42</v>
      </c>
      <c r="J88" s="447">
        <v>2.6336252601814398E-2</v>
      </c>
    </row>
    <row r="89" spans="1:10" ht="23.25" customHeight="1" x14ac:dyDescent="0.2">
      <c r="A89" s="450" t="s">
        <v>1783</v>
      </c>
      <c r="B89" s="450" t="s">
        <v>1782</v>
      </c>
      <c r="C89" s="450" t="s">
        <v>1056</v>
      </c>
      <c r="D89" s="450">
        <v>1</v>
      </c>
      <c r="E89" s="450">
        <v>208</v>
      </c>
      <c r="F89" s="449">
        <v>12119.6</v>
      </c>
      <c r="G89" s="448">
        <v>0</v>
      </c>
      <c r="H89" s="448">
        <v>11238.17</v>
      </c>
      <c r="I89" s="448">
        <v>881.43</v>
      </c>
      <c r="J89" s="447">
        <v>7.2727647777154361E-2</v>
      </c>
    </row>
    <row r="90" spans="1:10" ht="23.25" customHeight="1" x14ac:dyDescent="0.2">
      <c r="A90" s="450" t="s">
        <v>1781</v>
      </c>
      <c r="B90" s="450" t="s">
        <v>1780</v>
      </c>
      <c r="C90" s="450" t="s">
        <v>1056</v>
      </c>
      <c r="D90" s="450">
        <v>1</v>
      </c>
      <c r="E90" s="450">
        <v>208</v>
      </c>
      <c r="F90" s="449">
        <v>14567</v>
      </c>
      <c r="G90" s="448">
        <v>0</v>
      </c>
      <c r="H90" s="448">
        <v>13603.47</v>
      </c>
      <c r="I90" s="448">
        <v>963.53</v>
      </c>
      <c r="J90" s="447">
        <v>6.6144710647353611E-2</v>
      </c>
    </row>
    <row r="91" spans="1:10" ht="23.25" customHeight="1" x14ac:dyDescent="0.2">
      <c r="A91" s="450" t="s">
        <v>1777</v>
      </c>
      <c r="B91" s="450" t="s">
        <v>1776</v>
      </c>
      <c r="C91" s="450" t="s">
        <v>1056</v>
      </c>
      <c r="D91" s="450">
        <v>1</v>
      </c>
      <c r="E91" s="450">
        <v>208</v>
      </c>
      <c r="F91" s="449">
        <v>11880</v>
      </c>
      <c r="G91" s="448">
        <v>0</v>
      </c>
      <c r="H91" s="448">
        <v>12546.47</v>
      </c>
      <c r="I91" s="448">
        <v>-666.47</v>
      </c>
      <c r="J91" s="447">
        <v>-5.6100168350168352E-2</v>
      </c>
    </row>
    <row r="92" spans="1:10" ht="23.25" customHeight="1" x14ac:dyDescent="0.2">
      <c r="A92" s="450" t="s">
        <v>1775</v>
      </c>
      <c r="B92" s="450" t="s">
        <v>1774</v>
      </c>
      <c r="C92" s="450" t="s">
        <v>1056</v>
      </c>
      <c r="D92" s="450">
        <v>3</v>
      </c>
      <c r="E92" s="450">
        <v>624</v>
      </c>
      <c r="F92" s="449">
        <v>36552.58</v>
      </c>
      <c r="G92" s="448">
        <v>0</v>
      </c>
      <c r="H92" s="448">
        <v>27499.53</v>
      </c>
      <c r="I92" s="448">
        <v>9053.0499999999993</v>
      </c>
      <c r="J92" s="447">
        <v>0.24767198375600299</v>
      </c>
    </row>
    <row r="93" spans="1:10" ht="23.25" customHeight="1" x14ac:dyDescent="0.2">
      <c r="A93" s="450" t="s">
        <v>2399</v>
      </c>
      <c r="B93" s="450" t="s">
        <v>2398</v>
      </c>
      <c r="C93" s="450" t="s">
        <v>1056</v>
      </c>
      <c r="D93" s="450">
        <v>1</v>
      </c>
      <c r="E93" s="450">
        <v>208</v>
      </c>
      <c r="F93" s="449">
        <v>18509.09</v>
      </c>
      <c r="G93" s="448">
        <v>0</v>
      </c>
      <c r="H93" s="448">
        <v>12086.6</v>
      </c>
      <c r="I93" s="448">
        <v>6422.49</v>
      </c>
      <c r="J93" s="447">
        <v>0.34699112706243257</v>
      </c>
    </row>
    <row r="94" spans="1:10" ht="23.25" customHeight="1" x14ac:dyDescent="0.2">
      <c r="A94" s="450" t="s">
        <v>1771</v>
      </c>
      <c r="B94" s="450" t="s">
        <v>1770</v>
      </c>
      <c r="C94" s="450" t="s">
        <v>1056</v>
      </c>
      <c r="D94" s="450">
        <v>2</v>
      </c>
      <c r="E94" s="450">
        <v>416</v>
      </c>
      <c r="F94" s="449">
        <v>27560.080000000002</v>
      </c>
      <c r="G94" s="448">
        <v>0</v>
      </c>
      <c r="H94" s="448">
        <v>23054.639999999999</v>
      </c>
      <c r="I94" s="448">
        <v>4505.4399999999996</v>
      </c>
      <c r="J94" s="447">
        <v>0.16347702909425518</v>
      </c>
    </row>
    <row r="95" spans="1:10" ht="23.25" customHeight="1" x14ac:dyDescent="0.2">
      <c r="A95" s="450" t="s">
        <v>1767</v>
      </c>
      <c r="B95" s="450" t="s">
        <v>1766</v>
      </c>
      <c r="C95" s="450" t="s">
        <v>1056</v>
      </c>
      <c r="D95" s="450">
        <v>2</v>
      </c>
      <c r="E95" s="450">
        <v>416</v>
      </c>
      <c r="F95" s="449">
        <v>31570</v>
      </c>
      <c r="G95" s="448">
        <v>0</v>
      </c>
      <c r="H95" s="448">
        <v>30829.08</v>
      </c>
      <c r="I95" s="448">
        <v>740.92</v>
      </c>
      <c r="J95" s="447">
        <v>2.3469116249604054E-2</v>
      </c>
    </row>
    <row r="96" spans="1:10" ht="23.25" customHeight="1" x14ac:dyDescent="0.2">
      <c r="A96" s="450" t="s">
        <v>1765</v>
      </c>
      <c r="B96" s="450" t="s">
        <v>1764</v>
      </c>
      <c r="C96" s="450" t="s">
        <v>1056</v>
      </c>
      <c r="D96" s="450">
        <v>1</v>
      </c>
      <c r="E96" s="450">
        <v>208</v>
      </c>
      <c r="F96" s="449">
        <v>20018.689999999999</v>
      </c>
      <c r="G96" s="448">
        <v>0</v>
      </c>
      <c r="H96" s="448">
        <v>10171.48</v>
      </c>
      <c r="I96" s="448">
        <v>9847.2099999999991</v>
      </c>
      <c r="J96" s="447">
        <v>0.4919008186849389</v>
      </c>
    </row>
    <row r="97" spans="1:10" ht="23.25" customHeight="1" x14ac:dyDescent="0.2">
      <c r="A97" s="450" t="s">
        <v>1990</v>
      </c>
      <c r="B97" s="450" t="s">
        <v>1989</v>
      </c>
      <c r="C97" s="450" t="s">
        <v>1056</v>
      </c>
      <c r="D97" s="450">
        <v>2</v>
      </c>
      <c r="E97" s="450">
        <v>416</v>
      </c>
      <c r="F97" s="449">
        <v>17362</v>
      </c>
      <c r="G97" s="448">
        <v>0</v>
      </c>
      <c r="H97" s="448">
        <v>15502.64</v>
      </c>
      <c r="I97" s="448">
        <v>1859.36</v>
      </c>
      <c r="J97" s="447">
        <v>0.10709365280497639</v>
      </c>
    </row>
    <row r="98" spans="1:10" ht="23.25" customHeight="1" x14ac:dyDescent="0.2">
      <c r="A98" s="450" t="s">
        <v>1763</v>
      </c>
      <c r="B98" s="450" t="s">
        <v>1762</v>
      </c>
      <c r="C98" s="450" t="s">
        <v>1056</v>
      </c>
      <c r="D98" s="450">
        <v>5</v>
      </c>
      <c r="E98" s="450">
        <v>1040</v>
      </c>
      <c r="F98" s="449">
        <v>62876.88</v>
      </c>
      <c r="G98" s="448">
        <v>0</v>
      </c>
      <c r="H98" s="448">
        <v>53677.45</v>
      </c>
      <c r="I98" s="448">
        <v>9199.43</v>
      </c>
      <c r="J98" s="447">
        <v>0.14630862727285451</v>
      </c>
    </row>
    <row r="99" spans="1:10" ht="23.25" customHeight="1" x14ac:dyDescent="0.2">
      <c r="A99" s="450" t="s">
        <v>1761</v>
      </c>
      <c r="B99" s="450" t="s">
        <v>1760</v>
      </c>
      <c r="C99" s="450" t="s">
        <v>1056</v>
      </c>
      <c r="D99" s="450">
        <v>8</v>
      </c>
      <c r="E99" s="450">
        <v>1664</v>
      </c>
      <c r="F99" s="449">
        <v>111216.54</v>
      </c>
      <c r="G99" s="448">
        <v>0</v>
      </c>
      <c r="H99" s="448">
        <v>74485.440000000002</v>
      </c>
      <c r="I99" s="448">
        <v>36731.1</v>
      </c>
      <c r="J99" s="447">
        <v>0.3302665233066952</v>
      </c>
    </row>
    <row r="100" spans="1:10" ht="23.25" customHeight="1" x14ac:dyDescent="0.2">
      <c r="A100" s="450" t="s">
        <v>1756</v>
      </c>
      <c r="B100" s="450" t="s">
        <v>1755</v>
      </c>
      <c r="C100" s="450" t="s">
        <v>1752</v>
      </c>
      <c r="D100" s="450">
        <v>6</v>
      </c>
      <c r="E100" s="450">
        <v>129.6</v>
      </c>
      <c r="F100" s="449">
        <v>11939.6</v>
      </c>
      <c r="G100" s="448">
        <v>0</v>
      </c>
      <c r="H100" s="448">
        <v>8941.08</v>
      </c>
      <c r="I100" s="448">
        <v>2998.52</v>
      </c>
      <c r="J100" s="447">
        <v>0.2511407417333914</v>
      </c>
    </row>
    <row r="101" spans="1:10" ht="23.25" customHeight="1" x14ac:dyDescent="0.2">
      <c r="A101" s="450" t="s">
        <v>2397</v>
      </c>
      <c r="B101" s="450" t="s">
        <v>2396</v>
      </c>
      <c r="C101" s="450" t="s">
        <v>1752</v>
      </c>
      <c r="D101" s="450">
        <v>1</v>
      </c>
      <c r="E101" s="450">
        <v>21.6</v>
      </c>
      <c r="F101" s="449">
        <v>2180.69</v>
      </c>
      <c r="G101" s="448">
        <v>0</v>
      </c>
      <c r="H101" s="448">
        <v>1448.7</v>
      </c>
      <c r="I101" s="448">
        <v>731.99</v>
      </c>
      <c r="J101" s="447">
        <v>0.33566898550458801</v>
      </c>
    </row>
    <row r="102" spans="1:10" ht="23.25" customHeight="1" x14ac:dyDescent="0.2">
      <c r="A102" s="450" t="s">
        <v>1751</v>
      </c>
      <c r="B102" s="450" t="s">
        <v>1750</v>
      </c>
      <c r="C102" s="450" t="s">
        <v>1137</v>
      </c>
      <c r="D102" s="450">
        <v>3000</v>
      </c>
      <c r="E102" s="450">
        <v>3000</v>
      </c>
      <c r="F102" s="449">
        <v>103470</v>
      </c>
      <c r="G102" s="448">
        <v>0</v>
      </c>
      <c r="H102" s="448">
        <v>92400</v>
      </c>
      <c r="I102" s="448">
        <v>11070</v>
      </c>
      <c r="J102" s="447">
        <v>0.10698753261815019</v>
      </c>
    </row>
    <row r="103" spans="1:10" ht="23.25" customHeight="1" x14ac:dyDescent="0.2">
      <c r="A103" s="450" t="s">
        <v>1749</v>
      </c>
      <c r="B103" s="450" t="s">
        <v>1748</v>
      </c>
      <c r="C103" s="450" t="s">
        <v>1137</v>
      </c>
      <c r="D103" s="450">
        <v>1000</v>
      </c>
      <c r="E103" s="450">
        <v>1000</v>
      </c>
      <c r="F103" s="449">
        <v>77210</v>
      </c>
      <c r="G103" s="448">
        <v>0</v>
      </c>
      <c r="H103" s="448">
        <v>42130</v>
      </c>
      <c r="I103" s="448">
        <v>35080</v>
      </c>
      <c r="J103" s="447">
        <v>0.45434529206061391</v>
      </c>
    </row>
    <row r="104" spans="1:10" ht="23.25" customHeight="1" x14ac:dyDescent="0.2">
      <c r="A104" s="450" t="s">
        <v>1747</v>
      </c>
      <c r="B104" s="450" t="s">
        <v>1746</v>
      </c>
      <c r="C104" s="450" t="s">
        <v>1739</v>
      </c>
      <c r="D104" s="450">
        <v>1</v>
      </c>
      <c r="E104" s="450">
        <v>4</v>
      </c>
      <c r="F104" s="449">
        <v>356.53</v>
      </c>
      <c r="G104" s="448">
        <v>0</v>
      </c>
      <c r="H104" s="448">
        <v>289.17</v>
      </c>
      <c r="I104" s="448">
        <v>67.36</v>
      </c>
      <c r="J104" s="447">
        <v>0.18893220766835891</v>
      </c>
    </row>
    <row r="105" spans="1:10" ht="23.25" customHeight="1" x14ac:dyDescent="0.2">
      <c r="A105" s="450" t="s">
        <v>1743</v>
      </c>
      <c r="B105" s="450" t="s">
        <v>1742</v>
      </c>
      <c r="C105" s="450" t="s">
        <v>1739</v>
      </c>
      <c r="D105" s="450">
        <v>3</v>
      </c>
      <c r="E105" s="450">
        <v>12</v>
      </c>
      <c r="F105" s="449">
        <v>1469.19</v>
      </c>
      <c r="G105" s="448">
        <v>0</v>
      </c>
      <c r="H105" s="448">
        <v>1097.7</v>
      </c>
      <c r="I105" s="448">
        <v>371.49</v>
      </c>
      <c r="J105" s="447">
        <v>0.25285361321544525</v>
      </c>
    </row>
    <row r="106" spans="1:10" ht="23.25" customHeight="1" x14ac:dyDescent="0.2">
      <c r="A106" s="450" t="s">
        <v>2395</v>
      </c>
      <c r="B106" s="450" t="s">
        <v>2394</v>
      </c>
      <c r="C106" s="450" t="s">
        <v>1739</v>
      </c>
      <c r="D106" s="450">
        <v>1</v>
      </c>
      <c r="E106" s="450">
        <v>4</v>
      </c>
      <c r="F106" s="449">
        <v>646.58000000000004</v>
      </c>
      <c r="G106" s="448">
        <v>0</v>
      </c>
      <c r="H106" s="448">
        <v>489.4</v>
      </c>
      <c r="I106" s="448">
        <v>157.18</v>
      </c>
      <c r="J106" s="447">
        <v>0.24309443533669461</v>
      </c>
    </row>
    <row r="107" spans="1:10" ht="23.25" customHeight="1" x14ac:dyDescent="0.2">
      <c r="A107" s="450" t="s">
        <v>2393</v>
      </c>
      <c r="B107" s="450" t="s">
        <v>2392</v>
      </c>
      <c r="C107" s="450" t="s">
        <v>1739</v>
      </c>
      <c r="D107" s="450">
        <v>4</v>
      </c>
      <c r="E107" s="450">
        <v>16</v>
      </c>
      <c r="F107" s="449">
        <v>1775.08</v>
      </c>
      <c r="G107" s="448">
        <v>0</v>
      </c>
      <c r="H107" s="448">
        <v>1282.5999999999999</v>
      </c>
      <c r="I107" s="448">
        <v>492.48</v>
      </c>
      <c r="J107" s="447">
        <v>0.27744101674290739</v>
      </c>
    </row>
    <row r="108" spans="1:10" ht="23.25" customHeight="1" x14ac:dyDescent="0.2">
      <c r="A108" s="450" t="s">
        <v>1738</v>
      </c>
      <c r="B108" s="450" t="s">
        <v>1737</v>
      </c>
      <c r="C108" s="450" t="s">
        <v>1722</v>
      </c>
      <c r="D108" s="450">
        <v>10</v>
      </c>
      <c r="E108" s="450">
        <v>160</v>
      </c>
      <c r="F108" s="449">
        <v>15153.21</v>
      </c>
      <c r="G108" s="448">
        <v>0</v>
      </c>
      <c r="H108" s="448">
        <v>13377</v>
      </c>
      <c r="I108" s="448">
        <v>1776.21</v>
      </c>
      <c r="J108" s="447">
        <v>0.11721674813455367</v>
      </c>
    </row>
    <row r="109" spans="1:10" ht="23.25" customHeight="1" x14ac:dyDescent="0.2">
      <c r="A109" s="450" t="s">
        <v>1736</v>
      </c>
      <c r="B109" s="450" t="s">
        <v>1735</v>
      </c>
      <c r="C109" s="450" t="s">
        <v>1722</v>
      </c>
      <c r="D109" s="450">
        <v>69</v>
      </c>
      <c r="E109" s="450">
        <v>1104</v>
      </c>
      <c r="F109" s="449">
        <v>111972.66</v>
      </c>
      <c r="G109" s="448">
        <v>0</v>
      </c>
      <c r="H109" s="448">
        <v>95442.97</v>
      </c>
      <c r="I109" s="448">
        <v>16529.689999999999</v>
      </c>
      <c r="J109" s="447">
        <v>0.14762255357691778</v>
      </c>
    </row>
    <row r="110" spans="1:10" ht="23.25" customHeight="1" x14ac:dyDescent="0.2">
      <c r="A110" s="450" t="s">
        <v>1734</v>
      </c>
      <c r="B110" s="450" t="s">
        <v>1733</v>
      </c>
      <c r="C110" s="450" t="s">
        <v>1722</v>
      </c>
      <c r="D110" s="450">
        <v>8</v>
      </c>
      <c r="E110" s="450">
        <v>128</v>
      </c>
      <c r="F110" s="449">
        <v>15816.82</v>
      </c>
      <c r="G110" s="448">
        <v>0</v>
      </c>
      <c r="H110" s="448">
        <v>11730.24</v>
      </c>
      <c r="I110" s="448">
        <v>4086.58</v>
      </c>
      <c r="J110" s="447">
        <v>0.25836925500827601</v>
      </c>
    </row>
    <row r="111" spans="1:10" ht="23.25" customHeight="1" x14ac:dyDescent="0.2">
      <c r="A111" s="450" t="s">
        <v>1732</v>
      </c>
      <c r="B111" s="450" t="s">
        <v>1731</v>
      </c>
      <c r="C111" s="450" t="s">
        <v>1722</v>
      </c>
      <c r="D111" s="450">
        <v>11</v>
      </c>
      <c r="E111" s="450">
        <v>176</v>
      </c>
      <c r="F111" s="449">
        <v>25867.41</v>
      </c>
      <c r="G111" s="448">
        <v>0</v>
      </c>
      <c r="H111" s="448">
        <v>19738.73</v>
      </c>
      <c r="I111" s="448">
        <v>6128.68</v>
      </c>
      <c r="J111" s="447">
        <v>0.236926696565292</v>
      </c>
    </row>
    <row r="112" spans="1:10" ht="23.25" customHeight="1" x14ac:dyDescent="0.2">
      <c r="A112" s="450" t="s">
        <v>1730</v>
      </c>
      <c r="B112" s="450" t="s">
        <v>1729</v>
      </c>
      <c r="C112" s="450" t="s">
        <v>1722</v>
      </c>
      <c r="D112" s="450">
        <v>39</v>
      </c>
      <c r="E112" s="450">
        <v>624</v>
      </c>
      <c r="F112" s="449">
        <v>57602.04</v>
      </c>
      <c r="G112" s="448">
        <v>0</v>
      </c>
      <c r="H112" s="448">
        <v>47046.31</v>
      </c>
      <c r="I112" s="448">
        <v>10555.73</v>
      </c>
      <c r="J112" s="447">
        <v>0.18325271118870096</v>
      </c>
    </row>
    <row r="113" spans="1:10" ht="23.25" customHeight="1" x14ac:dyDescent="0.2">
      <c r="A113" s="450" t="s">
        <v>1728</v>
      </c>
      <c r="B113" s="450" t="s">
        <v>1727</v>
      </c>
      <c r="C113" s="450" t="s">
        <v>1722</v>
      </c>
      <c r="D113" s="450">
        <v>20</v>
      </c>
      <c r="E113" s="450">
        <v>320</v>
      </c>
      <c r="F113" s="449">
        <v>32803.910000000003</v>
      </c>
      <c r="G113" s="448">
        <v>0</v>
      </c>
      <c r="H113" s="448">
        <v>25553.53</v>
      </c>
      <c r="I113" s="448">
        <v>7250.38</v>
      </c>
      <c r="J113" s="447">
        <v>0.22102182331313555</v>
      </c>
    </row>
    <row r="114" spans="1:10" ht="23.25" customHeight="1" x14ac:dyDescent="0.2">
      <c r="A114" s="450" t="s">
        <v>1726</v>
      </c>
      <c r="B114" s="450" t="s">
        <v>1725</v>
      </c>
      <c r="C114" s="450" t="s">
        <v>1722</v>
      </c>
      <c r="D114" s="450">
        <v>45</v>
      </c>
      <c r="E114" s="450">
        <v>720</v>
      </c>
      <c r="F114" s="449">
        <v>74314.490000000005</v>
      </c>
      <c r="G114" s="448">
        <v>0</v>
      </c>
      <c r="H114" s="448">
        <v>68580</v>
      </c>
      <c r="I114" s="448">
        <v>5734.49</v>
      </c>
      <c r="J114" s="447">
        <v>7.7165166577877337E-2</v>
      </c>
    </row>
    <row r="115" spans="1:10" ht="23.25" customHeight="1" x14ac:dyDescent="0.2">
      <c r="A115" s="450" t="s">
        <v>1724</v>
      </c>
      <c r="B115" s="450" t="s">
        <v>1723</v>
      </c>
      <c r="C115" s="450" t="s">
        <v>1722</v>
      </c>
      <c r="D115" s="450">
        <v>3</v>
      </c>
      <c r="E115" s="450">
        <v>48</v>
      </c>
      <c r="F115" s="449">
        <v>8699.67</v>
      </c>
      <c r="G115" s="448">
        <v>0</v>
      </c>
      <c r="H115" s="448">
        <v>6225.27</v>
      </c>
      <c r="I115" s="448">
        <v>2474.4</v>
      </c>
      <c r="J115" s="447">
        <v>0.28442458162206152</v>
      </c>
    </row>
    <row r="116" spans="1:10" ht="23.25" customHeight="1" x14ac:dyDescent="0.2">
      <c r="A116" s="450" t="s">
        <v>1721</v>
      </c>
      <c r="B116" s="450" t="s">
        <v>1720</v>
      </c>
      <c r="C116" s="450" t="s">
        <v>1715</v>
      </c>
      <c r="D116" s="450">
        <v>13</v>
      </c>
      <c r="E116" s="450">
        <v>156</v>
      </c>
      <c r="F116" s="449">
        <v>19432.75</v>
      </c>
      <c r="G116" s="448">
        <v>0</v>
      </c>
      <c r="H116" s="448">
        <v>14599.07</v>
      </c>
      <c r="I116" s="448">
        <v>4833.68</v>
      </c>
      <c r="J116" s="447">
        <v>0.24873885579755825</v>
      </c>
    </row>
    <row r="117" spans="1:10" ht="23.25" customHeight="1" x14ac:dyDescent="0.2">
      <c r="A117" s="450" t="s">
        <v>1721</v>
      </c>
      <c r="B117" s="450" t="s">
        <v>1720</v>
      </c>
      <c r="C117" s="450" t="s">
        <v>1116</v>
      </c>
      <c r="D117" s="450">
        <v>24</v>
      </c>
      <c r="E117" s="450">
        <v>24</v>
      </c>
      <c r="F117" s="449">
        <v>2489.2800000000002</v>
      </c>
      <c r="G117" s="448">
        <v>0</v>
      </c>
      <c r="H117" s="448">
        <v>2246</v>
      </c>
      <c r="I117" s="448">
        <v>243.28</v>
      </c>
      <c r="J117" s="447">
        <v>9.7731070831726441E-2</v>
      </c>
    </row>
    <row r="118" spans="1:10" ht="23.25" customHeight="1" x14ac:dyDescent="0.2">
      <c r="A118" s="450" t="s">
        <v>1717</v>
      </c>
      <c r="B118" s="450" t="s">
        <v>1716</v>
      </c>
      <c r="C118" s="450" t="s">
        <v>1115</v>
      </c>
      <c r="D118" s="450">
        <v>75</v>
      </c>
      <c r="E118" s="450">
        <v>851.4</v>
      </c>
      <c r="F118" s="449">
        <v>37006.25</v>
      </c>
      <c r="G118" s="448">
        <v>0</v>
      </c>
      <c r="H118" s="448">
        <v>25372.53</v>
      </c>
      <c r="I118" s="448">
        <v>11633.72</v>
      </c>
      <c r="J118" s="447">
        <v>0.3143717615267691</v>
      </c>
    </row>
    <row r="119" spans="1:10" ht="23.25" customHeight="1" x14ac:dyDescent="0.2">
      <c r="A119" s="450" t="s">
        <v>1717</v>
      </c>
      <c r="B119" s="450" t="s">
        <v>1716</v>
      </c>
      <c r="C119" s="450" t="s">
        <v>1112</v>
      </c>
      <c r="D119" s="450">
        <v>228</v>
      </c>
      <c r="E119" s="450">
        <v>215.68799999999999</v>
      </c>
      <c r="F119" s="449">
        <v>8775.7199999999993</v>
      </c>
      <c r="G119" s="448">
        <v>0</v>
      </c>
      <c r="H119" s="448">
        <v>6417.25</v>
      </c>
      <c r="I119" s="448">
        <v>2358.4699999999998</v>
      </c>
      <c r="J119" s="447">
        <v>0.26874945873387029</v>
      </c>
    </row>
    <row r="120" spans="1:10" ht="23.25" customHeight="1" x14ac:dyDescent="0.2">
      <c r="A120" s="450" t="s">
        <v>1714</v>
      </c>
      <c r="B120" s="450" t="s">
        <v>1713</v>
      </c>
      <c r="C120" s="450" t="s">
        <v>1715</v>
      </c>
      <c r="D120" s="450">
        <v>100</v>
      </c>
      <c r="E120" s="450">
        <v>1200</v>
      </c>
      <c r="F120" s="449">
        <v>32043.58</v>
      </c>
      <c r="G120" s="448">
        <v>0</v>
      </c>
      <c r="H120" s="448">
        <v>26978.2</v>
      </c>
      <c r="I120" s="448">
        <v>5065.38</v>
      </c>
      <c r="J120" s="447">
        <v>0.1580778427379213</v>
      </c>
    </row>
    <row r="121" spans="1:10" ht="23.25" customHeight="1" x14ac:dyDescent="0.2">
      <c r="A121" s="450" t="s">
        <v>1714</v>
      </c>
      <c r="B121" s="450" t="s">
        <v>1713</v>
      </c>
      <c r="C121" s="450" t="s">
        <v>1116</v>
      </c>
      <c r="D121" s="450">
        <v>456</v>
      </c>
      <c r="E121" s="450">
        <v>456</v>
      </c>
      <c r="F121" s="449">
        <v>12198.24</v>
      </c>
      <c r="G121" s="448">
        <v>0</v>
      </c>
      <c r="H121" s="448">
        <v>10049.86</v>
      </c>
      <c r="I121" s="448">
        <v>2148.38</v>
      </c>
      <c r="J121" s="447">
        <v>0.17612212909403324</v>
      </c>
    </row>
    <row r="122" spans="1:10" ht="23.25" customHeight="1" x14ac:dyDescent="0.2">
      <c r="A122" s="450" t="s">
        <v>1712</v>
      </c>
      <c r="B122" s="450" t="s">
        <v>1711</v>
      </c>
      <c r="C122" s="450" t="s">
        <v>1115</v>
      </c>
      <c r="D122" s="450">
        <v>8</v>
      </c>
      <c r="E122" s="450">
        <v>90.816000000000003</v>
      </c>
      <c r="F122" s="449">
        <v>7319.82</v>
      </c>
      <c r="G122" s="448">
        <v>0</v>
      </c>
      <c r="H122" s="448">
        <v>4344.59</v>
      </c>
      <c r="I122" s="448">
        <v>2975.23</v>
      </c>
      <c r="J122" s="447">
        <v>0.40646218076400786</v>
      </c>
    </row>
    <row r="123" spans="1:10" ht="23.25" customHeight="1" x14ac:dyDescent="0.2">
      <c r="A123" s="450" t="s">
        <v>1710</v>
      </c>
      <c r="B123" s="450" t="s">
        <v>1709</v>
      </c>
      <c r="C123" s="450" t="s">
        <v>1115</v>
      </c>
      <c r="D123" s="450">
        <v>62</v>
      </c>
      <c r="E123" s="450">
        <v>703.82399999999996</v>
      </c>
      <c r="F123" s="449">
        <v>61833.74</v>
      </c>
      <c r="G123" s="448">
        <v>0</v>
      </c>
      <c r="H123" s="448">
        <v>49298.63</v>
      </c>
      <c r="I123" s="448">
        <v>12535.11</v>
      </c>
      <c r="J123" s="447">
        <v>0.20272281767203471</v>
      </c>
    </row>
    <row r="124" spans="1:10" ht="23.25" customHeight="1" x14ac:dyDescent="0.2">
      <c r="A124" s="450" t="s">
        <v>1710</v>
      </c>
      <c r="B124" s="450" t="s">
        <v>1709</v>
      </c>
      <c r="C124" s="450" t="s">
        <v>1112</v>
      </c>
      <c r="D124" s="450">
        <v>24</v>
      </c>
      <c r="E124" s="450">
        <v>22.704000000000001</v>
      </c>
      <c r="F124" s="449">
        <v>1750.32</v>
      </c>
      <c r="G124" s="448">
        <v>0</v>
      </c>
      <c r="H124" s="448">
        <v>1590.58</v>
      </c>
      <c r="I124" s="448">
        <v>159.74</v>
      </c>
      <c r="J124" s="447">
        <v>9.1263311851547152E-2</v>
      </c>
    </row>
    <row r="125" spans="1:10" ht="23.25" customHeight="1" x14ac:dyDescent="0.2">
      <c r="A125" s="450" t="s">
        <v>1708</v>
      </c>
      <c r="B125" s="450" t="s">
        <v>1707</v>
      </c>
      <c r="C125" s="450" t="s">
        <v>1115</v>
      </c>
      <c r="D125" s="450">
        <v>317</v>
      </c>
      <c r="E125" s="450">
        <v>3598.5839999999998</v>
      </c>
      <c r="F125" s="449">
        <v>258221.6</v>
      </c>
      <c r="G125" s="448">
        <v>0</v>
      </c>
      <c r="H125" s="448">
        <v>228616.25</v>
      </c>
      <c r="I125" s="448">
        <v>29605.35</v>
      </c>
      <c r="J125" s="447">
        <v>0.11465094322086146</v>
      </c>
    </row>
    <row r="126" spans="1:10" ht="23.25" customHeight="1" x14ac:dyDescent="0.2">
      <c r="A126" s="450" t="s">
        <v>1708</v>
      </c>
      <c r="B126" s="450" t="s">
        <v>1707</v>
      </c>
      <c r="C126" s="450" t="s">
        <v>1112</v>
      </c>
      <c r="D126" s="450">
        <v>528</v>
      </c>
      <c r="E126" s="450">
        <v>499.488</v>
      </c>
      <c r="F126" s="449">
        <v>38723.519999999997</v>
      </c>
      <c r="G126" s="448">
        <v>0</v>
      </c>
      <c r="H126" s="448">
        <v>34275.56</v>
      </c>
      <c r="I126" s="448">
        <v>4447.96</v>
      </c>
      <c r="J126" s="447">
        <v>0.11486455776747569</v>
      </c>
    </row>
    <row r="127" spans="1:10" ht="23.25" customHeight="1" x14ac:dyDescent="0.2">
      <c r="A127" s="450" t="s">
        <v>2391</v>
      </c>
      <c r="B127" s="450" t="s">
        <v>2390</v>
      </c>
      <c r="C127" s="450" t="s">
        <v>1115</v>
      </c>
      <c r="D127" s="450">
        <v>6</v>
      </c>
      <c r="E127" s="450">
        <v>68.111999999999995</v>
      </c>
      <c r="F127" s="449">
        <v>5071.26</v>
      </c>
      <c r="G127" s="448">
        <v>0</v>
      </c>
      <c r="H127" s="448">
        <v>4884.54</v>
      </c>
      <c r="I127" s="448">
        <v>186.72</v>
      </c>
      <c r="J127" s="447">
        <v>3.6819252020207999E-2</v>
      </c>
    </row>
    <row r="128" spans="1:10" ht="23.25" customHeight="1" x14ac:dyDescent="0.2">
      <c r="A128" s="450" t="s">
        <v>1704</v>
      </c>
      <c r="B128" s="450" t="s">
        <v>1703</v>
      </c>
      <c r="C128" s="450" t="s">
        <v>1115</v>
      </c>
      <c r="D128" s="450">
        <v>3</v>
      </c>
      <c r="E128" s="450">
        <v>34.055999999999997</v>
      </c>
      <c r="F128" s="449">
        <v>3444.81</v>
      </c>
      <c r="G128" s="448">
        <v>0</v>
      </c>
      <c r="H128" s="448">
        <v>2944.14</v>
      </c>
      <c r="I128" s="448">
        <v>500.67</v>
      </c>
      <c r="J128" s="447">
        <v>0.14534038161756382</v>
      </c>
    </row>
    <row r="129" spans="1:10" ht="23.25" customHeight="1" x14ac:dyDescent="0.2">
      <c r="A129" s="450" t="s">
        <v>1702</v>
      </c>
      <c r="B129" s="450" t="s">
        <v>1701</v>
      </c>
      <c r="C129" s="450" t="s">
        <v>1115</v>
      </c>
      <c r="D129" s="450">
        <v>11</v>
      </c>
      <c r="E129" s="450">
        <v>124.872</v>
      </c>
      <c r="F129" s="449">
        <v>13524.41</v>
      </c>
      <c r="G129" s="448">
        <v>0</v>
      </c>
      <c r="H129" s="448">
        <v>10007.950000000001</v>
      </c>
      <c r="I129" s="448">
        <v>3516.46</v>
      </c>
      <c r="J129" s="447">
        <v>0.26000838483896893</v>
      </c>
    </row>
    <row r="130" spans="1:10" ht="23.25" customHeight="1" x14ac:dyDescent="0.2">
      <c r="A130" s="450" t="s">
        <v>2389</v>
      </c>
      <c r="B130" s="450" t="s">
        <v>2388</v>
      </c>
      <c r="C130" s="450" t="s">
        <v>2383</v>
      </c>
      <c r="D130" s="450">
        <v>1</v>
      </c>
      <c r="E130" s="450">
        <v>180</v>
      </c>
      <c r="F130" s="449">
        <v>48979.839999999997</v>
      </c>
      <c r="G130" s="448">
        <v>0</v>
      </c>
      <c r="H130" s="448">
        <v>37073.64</v>
      </c>
      <c r="I130" s="448">
        <v>11906.2</v>
      </c>
      <c r="J130" s="447">
        <v>0.24308368504266245</v>
      </c>
    </row>
    <row r="131" spans="1:10" ht="23.25" customHeight="1" x14ac:dyDescent="0.2">
      <c r="A131" s="450" t="s">
        <v>1698</v>
      </c>
      <c r="B131" s="450" t="s">
        <v>1697</v>
      </c>
      <c r="C131" s="450" t="s">
        <v>1696</v>
      </c>
      <c r="D131" s="450">
        <v>1</v>
      </c>
      <c r="E131" s="450">
        <v>180</v>
      </c>
      <c r="F131" s="449">
        <v>22379.41</v>
      </c>
      <c r="G131" s="448">
        <v>0</v>
      </c>
      <c r="H131" s="448">
        <v>16720.77</v>
      </c>
      <c r="I131" s="448">
        <v>5658.64</v>
      </c>
      <c r="J131" s="447">
        <v>0.25285027621371609</v>
      </c>
    </row>
    <row r="132" spans="1:10" ht="23.25" customHeight="1" x14ac:dyDescent="0.2">
      <c r="A132" s="450" t="s">
        <v>2387</v>
      </c>
      <c r="B132" s="450" t="s">
        <v>2386</v>
      </c>
      <c r="C132" s="450" t="s">
        <v>2383</v>
      </c>
      <c r="D132" s="450">
        <v>1</v>
      </c>
      <c r="E132" s="450">
        <v>180</v>
      </c>
      <c r="F132" s="449">
        <v>15153.14</v>
      </c>
      <c r="G132" s="448">
        <v>0</v>
      </c>
      <c r="H132" s="448">
        <v>14025.43</v>
      </c>
      <c r="I132" s="448">
        <v>1127.71</v>
      </c>
      <c r="J132" s="447">
        <v>7.4420879104924786E-2</v>
      </c>
    </row>
    <row r="133" spans="1:10" ht="23.25" customHeight="1" x14ac:dyDescent="0.2">
      <c r="A133" s="450" t="s">
        <v>2385</v>
      </c>
      <c r="B133" s="450" t="s">
        <v>2384</v>
      </c>
      <c r="C133" s="450" t="s">
        <v>2383</v>
      </c>
      <c r="D133" s="450">
        <v>1</v>
      </c>
      <c r="E133" s="450">
        <v>180</v>
      </c>
      <c r="F133" s="449">
        <v>19815.86</v>
      </c>
      <c r="G133" s="448">
        <v>0</v>
      </c>
      <c r="H133" s="448">
        <v>15523.12</v>
      </c>
      <c r="I133" s="448">
        <v>4292.74</v>
      </c>
      <c r="J133" s="447">
        <v>0.21663152646415548</v>
      </c>
    </row>
    <row r="134" spans="1:10" ht="23.25" customHeight="1" x14ac:dyDescent="0.2">
      <c r="A134" s="463" t="s">
        <v>1695</v>
      </c>
      <c r="B134" s="463" t="s">
        <v>1694</v>
      </c>
      <c r="C134" s="463" t="s">
        <v>1693</v>
      </c>
      <c r="D134" s="463">
        <v>5</v>
      </c>
      <c r="E134" s="463">
        <v>0</v>
      </c>
      <c r="F134" s="464">
        <v>9156.67</v>
      </c>
      <c r="G134" s="465">
        <v>0</v>
      </c>
      <c r="H134" s="465">
        <v>0</v>
      </c>
      <c r="I134" s="465">
        <v>9156.67</v>
      </c>
      <c r="J134" s="466">
        <v>1</v>
      </c>
    </row>
    <row r="135" spans="1:10" ht="23.25" customHeight="1" x14ac:dyDescent="0.2">
      <c r="A135" s="450" t="s">
        <v>1690</v>
      </c>
      <c r="B135" s="450" t="s">
        <v>1689</v>
      </c>
      <c r="C135" s="450" t="s">
        <v>1115</v>
      </c>
      <c r="D135" s="450">
        <v>5</v>
      </c>
      <c r="E135" s="450">
        <v>56.76</v>
      </c>
      <c r="F135" s="449">
        <v>6021.15</v>
      </c>
      <c r="G135" s="448">
        <v>0</v>
      </c>
      <c r="H135" s="448">
        <v>4498.7</v>
      </c>
      <c r="I135" s="448">
        <v>1522.45</v>
      </c>
      <c r="J135" s="447">
        <v>0.25285036911553443</v>
      </c>
    </row>
    <row r="136" spans="1:10" ht="23.25" customHeight="1" x14ac:dyDescent="0.2">
      <c r="A136" s="450" t="s">
        <v>1201</v>
      </c>
      <c r="B136" s="450" t="s">
        <v>1200</v>
      </c>
      <c r="C136" s="450" t="s">
        <v>1056</v>
      </c>
      <c r="D136" s="450">
        <v>2</v>
      </c>
      <c r="E136" s="450">
        <v>416</v>
      </c>
      <c r="F136" s="449">
        <v>35090.559999999998</v>
      </c>
      <c r="G136" s="448">
        <v>0</v>
      </c>
      <c r="H136" s="448">
        <v>37136</v>
      </c>
      <c r="I136" s="448">
        <v>-2045.44</v>
      </c>
      <c r="J136" s="447">
        <v>-5.8290320815626767E-2</v>
      </c>
    </row>
    <row r="137" spans="1:10" ht="23.25" customHeight="1" x14ac:dyDescent="0.2">
      <c r="A137" s="450" t="s">
        <v>2176</v>
      </c>
      <c r="B137" s="450" t="s">
        <v>2175</v>
      </c>
      <c r="C137" s="450" t="s">
        <v>1898</v>
      </c>
      <c r="D137" s="450">
        <v>6</v>
      </c>
      <c r="E137" s="450">
        <v>28.8</v>
      </c>
      <c r="F137" s="449">
        <v>3192.02</v>
      </c>
      <c r="G137" s="448">
        <v>0</v>
      </c>
      <c r="H137" s="448">
        <v>2258.52</v>
      </c>
      <c r="I137" s="448">
        <v>933.5</v>
      </c>
      <c r="J137" s="447">
        <v>0.29244804230549931</v>
      </c>
    </row>
    <row r="138" spans="1:10" ht="23.25" customHeight="1" x14ac:dyDescent="0.2">
      <c r="A138" s="450" t="s">
        <v>2172</v>
      </c>
      <c r="B138" s="450" t="s">
        <v>2171</v>
      </c>
      <c r="C138" s="450" t="s">
        <v>1056</v>
      </c>
      <c r="D138" s="450">
        <v>1</v>
      </c>
      <c r="E138" s="450">
        <v>208</v>
      </c>
      <c r="F138" s="449">
        <v>11949.07</v>
      </c>
      <c r="G138" s="448">
        <v>0</v>
      </c>
      <c r="H138" s="448">
        <v>8857.73</v>
      </c>
      <c r="I138" s="448">
        <v>3091.34</v>
      </c>
      <c r="J138" s="447">
        <v>0.25870967363987324</v>
      </c>
    </row>
    <row r="139" spans="1:10" ht="23.25" customHeight="1" x14ac:dyDescent="0.2">
      <c r="A139" s="450" t="s">
        <v>1158</v>
      </c>
      <c r="B139" s="450" t="s">
        <v>1157</v>
      </c>
      <c r="C139" s="450" t="s">
        <v>1115</v>
      </c>
      <c r="D139" s="450">
        <v>78</v>
      </c>
      <c r="E139" s="450">
        <v>885.45599999999899</v>
      </c>
      <c r="F139" s="449">
        <v>70022.240000000005</v>
      </c>
      <c r="G139" s="448">
        <v>0</v>
      </c>
      <c r="H139" s="448">
        <v>58149</v>
      </c>
      <c r="I139" s="448">
        <v>11873.24</v>
      </c>
      <c r="J139" s="447">
        <v>0.16956384143095107</v>
      </c>
    </row>
    <row r="140" spans="1:10" ht="23.25" customHeight="1" x14ac:dyDescent="0.2">
      <c r="A140" s="450" t="s">
        <v>1158</v>
      </c>
      <c r="B140" s="450" t="s">
        <v>1157</v>
      </c>
      <c r="C140" s="450" t="s">
        <v>1112</v>
      </c>
      <c r="D140" s="450">
        <v>72</v>
      </c>
      <c r="E140" s="450">
        <v>68.111999999999995</v>
      </c>
      <c r="F140" s="449">
        <v>6621.84</v>
      </c>
      <c r="G140" s="448">
        <v>0</v>
      </c>
      <c r="H140" s="448">
        <v>4473</v>
      </c>
      <c r="I140" s="448">
        <v>2148.84</v>
      </c>
      <c r="J140" s="447">
        <v>0.3245079917364358</v>
      </c>
    </row>
    <row r="141" spans="1:10" ht="23.25" customHeight="1" x14ac:dyDescent="0.2">
      <c r="A141" s="450" t="s">
        <v>1156</v>
      </c>
      <c r="B141" s="450" t="s">
        <v>1155</v>
      </c>
      <c r="C141" s="450" t="s">
        <v>1115</v>
      </c>
      <c r="D141" s="450">
        <v>76</v>
      </c>
      <c r="E141" s="450">
        <v>862.75199999999995</v>
      </c>
      <c r="F141" s="449">
        <v>76422.31</v>
      </c>
      <c r="G141" s="448">
        <v>0</v>
      </c>
      <c r="H141" s="448">
        <v>39135.72</v>
      </c>
      <c r="I141" s="448">
        <v>37286.589999999997</v>
      </c>
      <c r="J141" s="447">
        <v>0.48790189671052864</v>
      </c>
    </row>
    <row r="142" spans="1:10" ht="23.25" customHeight="1" x14ac:dyDescent="0.2">
      <c r="A142" s="450" t="s">
        <v>1156</v>
      </c>
      <c r="B142" s="450" t="s">
        <v>1155</v>
      </c>
      <c r="C142" s="450" t="s">
        <v>1112</v>
      </c>
      <c r="D142" s="450">
        <v>84</v>
      </c>
      <c r="E142" s="450">
        <v>79.463999999999999</v>
      </c>
      <c r="F142" s="449">
        <v>7725.48</v>
      </c>
      <c r="G142" s="448">
        <v>0</v>
      </c>
      <c r="H142" s="448">
        <v>1811.39</v>
      </c>
      <c r="I142" s="448">
        <v>5914.09</v>
      </c>
      <c r="J142" s="447">
        <v>0.76553042658838022</v>
      </c>
    </row>
    <row r="143" spans="1:10" ht="23.25" customHeight="1" x14ac:dyDescent="0.2">
      <c r="A143" s="450" t="s">
        <v>1153</v>
      </c>
      <c r="B143" s="450" t="s">
        <v>1152</v>
      </c>
      <c r="C143" s="450" t="s">
        <v>1154</v>
      </c>
      <c r="D143" s="450">
        <v>31</v>
      </c>
      <c r="E143" s="450">
        <v>175.95599999999999</v>
      </c>
      <c r="F143" s="449">
        <v>31770.65</v>
      </c>
      <c r="G143" s="448">
        <v>0</v>
      </c>
      <c r="H143" s="448">
        <v>23584.49</v>
      </c>
      <c r="I143" s="448">
        <v>8186.16</v>
      </c>
      <c r="J143" s="447">
        <v>0.25766422783292126</v>
      </c>
    </row>
    <row r="144" spans="1:10" ht="23.25" customHeight="1" x14ac:dyDescent="0.2">
      <c r="A144" s="450" t="s">
        <v>1153</v>
      </c>
      <c r="B144" s="450" t="s">
        <v>1152</v>
      </c>
      <c r="C144" s="450" t="s">
        <v>1112</v>
      </c>
      <c r="D144" s="450">
        <v>96</v>
      </c>
      <c r="E144" s="450">
        <v>90.816000000000003</v>
      </c>
      <c r="F144" s="449">
        <v>17037.12</v>
      </c>
      <c r="G144" s="448">
        <v>0</v>
      </c>
      <c r="H144" s="448">
        <v>12172.64</v>
      </c>
      <c r="I144" s="448">
        <v>4864.4799999999996</v>
      </c>
      <c r="J144" s="447">
        <v>0.28552243571683478</v>
      </c>
    </row>
    <row r="145" spans="1:10" ht="23.25" customHeight="1" x14ac:dyDescent="0.2">
      <c r="A145" s="450" t="s">
        <v>2160</v>
      </c>
      <c r="B145" s="450" t="s">
        <v>2159</v>
      </c>
      <c r="C145" s="450" t="s">
        <v>1115</v>
      </c>
      <c r="D145" s="450">
        <v>3</v>
      </c>
      <c r="E145" s="450">
        <v>34.055999999999997</v>
      </c>
      <c r="F145" s="449">
        <v>4670.18</v>
      </c>
      <c r="G145" s="448">
        <v>0</v>
      </c>
      <c r="H145" s="448">
        <v>3867.57</v>
      </c>
      <c r="I145" s="448">
        <v>802.61</v>
      </c>
      <c r="J145" s="447">
        <v>0.17185847226445233</v>
      </c>
    </row>
    <row r="146" spans="1:10" ht="23.25" customHeight="1" x14ac:dyDescent="0.2">
      <c r="A146" s="450" t="s">
        <v>1147</v>
      </c>
      <c r="B146" s="450" t="s">
        <v>1146</v>
      </c>
      <c r="C146" s="450" t="s">
        <v>1115</v>
      </c>
      <c r="D146" s="450">
        <v>23</v>
      </c>
      <c r="E146" s="450">
        <v>261.096</v>
      </c>
      <c r="F146" s="449">
        <v>19652.91</v>
      </c>
      <c r="G146" s="448">
        <v>0</v>
      </c>
      <c r="H146" s="448">
        <v>17146.5</v>
      </c>
      <c r="I146" s="448">
        <v>2506.41</v>
      </c>
      <c r="J146" s="447">
        <v>0.12753378507305024</v>
      </c>
    </row>
    <row r="147" spans="1:10" ht="23.25" customHeight="1" x14ac:dyDescent="0.2">
      <c r="A147" s="450" t="s">
        <v>1136</v>
      </c>
      <c r="B147" s="450" t="s">
        <v>1135</v>
      </c>
      <c r="C147" s="450" t="s">
        <v>1051</v>
      </c>
      <c r="D147" s="450">
        <v>212</v>
      </c>
      <c r="E147" s="450">
        <v>4028</v>
      </c>
      <c r="F147" s="449">
        <v>237591.81</v>
      </c>
      <c r="G147" s="448">
        <v>0</v>
      </c>
      <c r="H147" s="448">
        <v>200840.8</v>
      </c>
      <c r="I147" s="448">
        <v>36751.01</v>
      </c>
      <c r="J147" s="447">
        <v>0.15468129983100007</v>
      </c>
    </row>
    <row r="148" spans="1:10" ht="23.25" customHeight="1" x14ac:dyDescent="0.2">
      <c r="A148" s="450" t="s">
        <v>1134</v>
      </c>
      <c r="B148" s="450" t="s">
        <v>1133</v>
      </c>
      <c r="C148" s="450" t="s">
        <v>1051</v>
      </c>
      <c r="D148" s="450">
        <v>73</v>
      </c>
      <c r="E148" s="450">
        <v>1387</v>
      </c>
      <c r="F148" s="449">
        <v>79825.08</v>
      </c>
      <c r="G148" s="448">
        <v>0</v>
      </c>
      <c r="H148" s="448">
        <v>67715.039999999994</v>
      </c>
      <c r="I148" s="448">
        <v>12110.04</v>
      </c>
      <c r="J148" s="447">
        <v>0.15170720780987629</v>
      </c>
    </row>
    <row r="149" spans="1:10" ht="23.25" customHeight="1" x14ac:dyDescent="0.2">
      <c r="A149" s="450" t="s">
        <v>1132</v>
      </c>
      <c r="B149" s="450" t="s">
        <v>1131</v>
      </c>
      <c r="C149" s="450" t="s">
        <v>1051</v>
      </c>
      <c r="D149" s="450">
        <v>188</v>
      </c>
      <c r="E149" s="450">
        <v>3572</v>
      </c>
      <c r="F149" s="449">
        <v>207106.3</v>
      </c>
      <c r="G149" s="448">
        <v>0</v>
      </c>
      <c r="H149" s="448">
        <v>174401.96</v>
      </c>
      <c r="I149" s="448">
        <v>32704.34</v>
      </c>
      <c r="J149" s="447">
        <v>0.15791088923900432</v>
      </c>
    </row>
    <row r="150" spans="1:10" ht="23.25" customHeight="1" x14ac:dyDescent="0.2">
      <c r="A150" s="450" t="s">
        <v>1130</v>
      </c>
      <c r="B150" s="450" t="s">
        <v>1129</v>
      </c>
      <c r="C150" s="450" t="s">
        <v>1051</v>
      </c>
      <c r="D150" s="450">
        <v>6</v>
      </c>
      <c r="E150" s="450">
        <v>114</v>
      </c>
      <c r="F150" s="449">
        <v>8940.07</v>
      </c>
      <c r="G150" s="448">
        <v>0</v>
      </c>
      <c r="H150" s="448">
        <v>6014.4</v>
      </c>
      <c r="I150" s="448">
        <v>2925.67</v>
      </c>
      <c r="J150" s="447">
        <v>0.32725358973699309</v>
      </c>
    </row>
    <row r="151" spans="1:10" ht="23.25" customHeight="1" x14ac:dyDescent="0.2">
      <c r="A151" s="450" t="s">
        <v>1128</v>
      </c>
      <c r="B151" s="450" t="s">
        <v>1127</v>
      </c>
      <c r="C151" s="450" t="s">
        <v>1051</v>
      </c>
      <c r="D151" s="450">
        <v>28</v>
      </c>
      <c r="E151" s="450">
        <v>532</v>
      </c>
      <c r="F151" s="449">
        <v>30020.28</v>
      </c>
      <c r="G151" s="448">
        <v>0</v>
      </c>
      <c r="H151" s="448">
        <v>26798.52</v>
      </c>
      <c r="I151" s="448">
        <v>3221.76</v>
      </c>
      <c r="J151" s="447">
        <v>0.10731945205041392</v>
      </c>
    </row>
    <row r="152" spans="1:10" ht="23.25" customHeight="1" x14ac:dyDescent="0.2">
      <c r="A152" s="450" t="s">
        <v>1126</v>
      </c>
      <c r="B152" s="450" t="s">
        <v>1125</v>
      </c>
      <c r="C152" s="450" t="s">
        <v>1051</v>
      </c>
      <c r="D152" s="450">
        <v>56</v>
      </c>
      <c r="E152" s="450">
        <v>1064</v>
      </c>
      <c r="F152" s="449">
        <v>38835.57</v>
      </c>
      <c r="G152" s="448">
        <v>0</v>
      </c>
      <c r="H152" s="448">
        <v>9611.66</v>
      </c>
      <c r="I152" s="448">
        <v>29223.91</v>
      </c>
      <c r="J152" s="447">
        <v>0.75250369699736608</v>
      </c>
    </row>
    <row r="153" spans="1:10" ht="23.25" customHeight="1" x14ac:dyDescent="0.2">
      <c r="A153" s="450" t="s">
        <v>1122</v>
      </c>
      <c r="B153" s="450" t="s">
        <v>1121</v>
      </c>
      <c r="C153" s="450" t="s">
        <v>1120</v>
      </c>
      <c r="D153" s="450">
        <v>4</v>
      </c>
      <c r="E153" s="450">
        <v>26.16</v>
      </c>
      <c r="F153" s="449">
        <v>3856.06</v>
      </c>
      <c r="G153" s="448">
        <v>0</v>
      </c>
      <c r="H153" s="448">
        <v>2687.6</v>
      </c>
      <c r="I153" s="448">
        <v>1168.46</v>
      </c>
      <c r="J153" s="447">
        <v>0.30301914389298923</v>
      </c>
    </row>
    <row r="154" spans="1:10" ht="23.25" customHeight="1" x14ac:dyDescent="0.2">
      <c r="A154" s="450" t="s">
        <v>1114</v>
      </c>
      <c r="B154" s="450" t="s">
        <v>1113</v>
      </c>
      <c r="C154" s="450" t="s">
        <v>1115</v>
      </c>
      <c r="D154" s="450">
        <v>14</v>
      </c>
      <c r="E154" s="450">
        <v>158.928</v>
      </c>
      <c r="F154" s="449">
        <v>12251</v>
      </c>
      <c r="G154" s="448">
        <v>0</v>
      </c>
      <c r="H154" s="448">
        <v>11150.37</v>
      </c>
      <c r="I154" s="448">
        <v>1100.6300000000001</v>
      </c>
      <c r="J154" s="447">
        <v>8.9840013060158361E-2</v>
      </c>
    </row>
    <row r="155" spans="1:10" ht="23.25" customHeight="1" x14ac:dyDescent="0.2">
      <c r="A155" s="450" t="s">
        <v>1114</v>
      </c>
      <c r="B155" s="450" t="s">
        <v>1113</v>
      </c>
      <c r="C155" s="450" t="s">
        <v>1112</v>
      </c>
      <c r="D155" s="450">
        <v>36</v>
      </c>
      <c r="E155" s="450">
        <v>34.055999999999997</v>
      </c>
      <c r="F155" s="449">
        <v>2669.4</v>
      </c>
      <c r="G155" s="448">
        <v>0</v>
      </c>
      <c r="H155" s="448">
        <v>2389.35</v>
      </c>
      <c r="I155" s="448">
        <v>280.05</v>
      </c>
      <c r="J155" s="447">
        <v>0.10491121600359632</v>
      </c>
    </row>
    <row r="156" spans="1:10" ht="23.25" customHeight="1" x14ac:dyDescent="0.2">
      <c r="A156" s="450" t="s">
        <v>1111</v>
      </c>
      <c r="B156" s="450" t="s">
        <v>1110</v>
      </c>
      <c r="C156" s="450" t="s">
        <v>2153</v>
      </c>
      <c r="D156" s="450">
        <v>8</v>
      </c>
      <c r="E156" s="450">
        <v>43.2</v>
      </c>
      <c r="F156" s="449">
        <v>5376.66</v>
      </c>
      <c r="G156" s="448">
        <v>0</v>
      </c>
      <c r="H156" s="448">
        <v>4419.47</v>
      </c>
      <c r="I156" s="448">
        <v>957.19</v>
      </c>
      <c r="J156" s="447">
        <v>0.17802687914058171</v>
      </c>
    </row>
    <row r="157" spans="1:10" ht="23.25" customHeight="1" x14ac:dyDescent="0.2">
      <c r="A157" s="450" t="s">
        <v>1072</v>
      </c>
      <c r="B157" s="450" t="s">
        <v>1071</v>
      </c>
      <c r="C157" s="450" t="s">
        <v>1070</v>
      </c>
      <c r="D157" s="450">
        <v>8</v>
      </c>
      <c r="E157" s="450">
        <v>40</v>
      </c>
      <c r="F157" s="449">
        <v>2807.04</v>
      </c>
      <c r="G157" s="448">
        <v>0</v>
      </c>
      <c r="H157" s="448">
        <v>2827.22</v>
      </c>
      <c r="I157" s="448">
        <v>-20.18</v>
      </c>
      <c r="J157" s="447">
        <v>-7.1890674874601004E-3</v>
      </c>
    </row>
    <row r="158" spans="1:10" ht="23.25" customHeight="1" x14ac:dyDescent="0.2">
      <c r="A158" s="450" t="s">
        <v>1067</v>
      </c>
      <c r="B158" s="450" t="s">
        <v>1066</v>
      </c>
      <c r="C158" s="450" t="s">
        <v>1059</v>
      </c>
      <c r="D158" s="450">
        <v>8</v>
      </c>
      <c r="E158" s="450">
        <v>160</v>
      </c>
      <c r="F158" s="449">
        <v>9962.86</v>
      </c>
      <c r="G158" s="448">
        <v>0</v>
      </c>
      <c r="H158" s="448">
        <v>9155.0400000000009</v>
      </c>
      <c r="I158" s="448">
        <v>807.82</v>
      </c>
      <c r="J158" s="447">
        <v>8.1083142792330712E-2</v>
      </c>
    </row>
    <row r="159" spans="1:10" ht="23.25" customHeight="1" x14ac:dyDescent="0.2">
      <c r="A159" s="450" t="s">
        <v>1065</v>
      </c>
      <c r="B159" s="450" t="s">
        <v>1064</v>
      </c>
      <c r="C159" s="450" t="s">
        <v>1059</v>
      </c>
      <c r="D159" s="450">
        <v>11</v>
      </c>
      <c r="E159" s="450">
        <v>220</v>
      </c>
      <c r="F159" s="449">
        <v>14383.52</v>
      </c>
      <c r="G159" s="448">
        <v>0</v>
      </c>
      <c r="H159" s="448">
        <v>12588.18</v>
      </c>
      <c r="I159" s="448">
        <v>1795.34</v>
      </c>
      <c r="J159" s="447">
        <v>0.12481923757188783</v>
      </c>
    </row>
    <row r="160" spans="1:10" ht="23.25" customHeight="1" x14ac:dyDescent="0.2">
      <c r="A160" s="450" t="s">
        <v>1063</v>
      </c>
      <c r="B160" s="450" t="s">
        <v>1062</v>
      </c>
      <c r="C160" s="450" t="s">
        <v>1056</v>
      </c>
      <c r="D160" s="450">
        <v>1</v>
      </c>
      <c r="E160" s="450">
        <v>208</v>
      </c>
      <c r="F160" s="449">
        <v>4512.87</v>
      </c>
      <c r="G160" s="448">
        <v>0</v>
      </c>
      <c r="H160" s="448">
        <v>3371.78</v>
      </c>
      <c r="I160" s="448">
        <v>1141.0899999999999</v>
      </c>
      <c r="J160" s="447">
        <v>0.25285239769813889</v>
      </c>
    </row>
    <row r="161" spans="1:10" ht="23.25" customHeight="1" x14ac:dyDescent="0.2">
      <c r="A161" s="450" t="s">
        <v>1061</v>
      </c>
      <c r="B161" s="450" t="s">
        <v>1060</v>
      </c>
      <c r="C161" s="450" t="s">
        <v>1059</v>
      </c>
      <c r="D161" s="450">
        <v>11</v>
      </c>
      <c r="E161" s="450">
        <v>220</v>
      </c>
      <c r="F161" s="449">
        <v>14809.63</v>
      </c>
      <c r="G161" s="448">
        <v>0</v>
      </c>
      <c r="H161" s="448">
        <v>12588.18</v>
      </c>
      <c r="I161" s="448">
        <v>2221.4499999999998</v>
      </c>
      <c r="J161" s="447">
        <v>0.15000037137997371</v>
      </c>
    </row>
    <row r="162" spans="1:10" ht="23.25" customHeight="1" x14ac:dyDescent="0.2">
      <c r="A162" s="450" t="s">
        <v>1058</v>
      </c>
      <c r="B162" s="450" t="s">
        <v>1057</v>
      </c>
      <c r="C162" s="450" t="s">
        <v>1056</v>
      </c>
      <c r="D162" s="450">
        <v>3</v>
      </c>
      <c r="E162" s="450">
        <v>624</v>
      </c>
      <c r="F162" s="449">
        <v>37136.42</v>
      </c>
      <c r="G162" s="448">
        <v>0</v>
      </c>
      <c r="H162" s="448">
        <v>31796.25</v>
      </c>
      <c r="I162" s="448">
        <v>5340.17</v>
      </c>
      <c r="J162" s="447">
        <v>0.14379872911820796</v>
      </c>
    </row>
    <row r="163" spans="1:10" ht="23.25" customHeight="1" x14ac:dyDescent="0.2">
      <c r="A163" s="450" t="s">
        <v>2144</v>
      </c>
      <c r="B163" s="450" t="s">
        <v>2143</v>
      </c>
      <c r="C163" s="450" t="s">
        <v>1137</v>
      </c>
      <c r="D163" s="450">
        <v>1000</v>
      </c>
      <c r="E163" s="450">
        <v>1000</v>
      </c>
      <c r="F163" s="449">
        <v>77940</v>
      </c>
      <c r="G163" s="448">
        <v>0</v>
      </c>
      <c r="H163" s="448">
        <v>44830</v>
      </c>
      <c r="I163" s="448">
        <v>33110</v>
      </c>
      <c r="J163" s="447">
        <v>0.42481395945599176</v>
      </c>
    </row>
    <row r="164" spans="1:10" ht="23.25" customHeight="1" x14ac:dyDescent="0.2">
      <c r="A164" s="450" t="s">
        <v>1053</v>
      </c>
      <c r="B164" s="450" t="s">
        <v>1052</v>
      </c>
      <c r="C164" s="450" t="s">
        <v>1051</v>
      </c>
      <c r="D164" s="450">
        <v>164</v>
      </c>
      <c r="E164" s="450">
        <v>3116</v>
      </c>
      <c r="F164" s="449">
        <v>158819.60999999999</v>
      </c>
      <c r="G164" s="448">
        <v>0</v>
      </c>
      <c r="H164" s="448">
        <v>125473.22</v>
      </c>
      <c r="I164" s="448">
        <v>33346.39</v>
      </c>
      <c r="J164" s="447">
        <v>0.20996393329513904</v>
      </c>
    </row>
    <row r="165" spans="1:10" ht="23.25" customHeight="1" x14ac:dyDescent="0.2">
      <c r="A165" s="450" t="s">
        <v>2128</v>
      </c>
      <c r="B165" s="450" t="s">
        <v>2127</v>
      </c>
      <c r="C165" s="450" t="s">
        <v>1051</v>
      </c>
      <c r="D165" s="454">
        <v>3</v>
      </c>
      <c r="E165" s="454">
        <v>57</v>
      </c>
      <c r="F165" s="455">
        <v>0.03</v>
      </c>
      <c r="G165" s="456">
        <v>0</v>
      </c>
      <c r="H165" s="456">
        <v>3033.78</v>
      </c>
      <c r="I165" s="456">
        <v>-3033.75</v>
      </c>
      <c r="J165" s="457">
        <v>-101125</v>
      </c>
    </row>
    <row r="166" spans="1:10" ht="18.25" customHeight="1" x14ac:dyDescent="0.2">
      <c r="D166" s="460">
        <f>SUM(D9:D165)</f>
        <v>14827</v>
      </c>
      <c r="E166" s="461">
        <f t="shared" ref="E166:I166" si="0">SUM(E9:E165)</f>
        <v>95068.249999999985</v>
      </c>
      <c r="F166" s="462">
        <f t="shared" si="0"/>
        <v>5763565.5600000005</v>
      </c>
      <c r="G166" s="462">
        <f t="shared" si="0"/>
        <v>-1907.02</v>
      </c>
      <c r="H166" s="462">
        <f t="shared" si="0"/>
        <v>4659097.910000002</v>
      </c>
      <c r="I166" s="462">
        <f t="shared" si="0"/>
        <v>1102560.6299999997</v>
      </c>
      <c r="J166" s="460"/>
    </row>
    <row r="167" spans="1:10" x14ac:dyDescent="0.2">
      <c r="D167" s="460"/>
      <c r="E167" s="460"/>
      <c r="F167" s="460"/>
      <c r="G167" s="460"/>
      <c r="H167" s="460"/>
      <c r="I167" s="460"/>
      <c r="J167" s="460"/>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4749-4525-4D3D-8DB5-B7C4AF6BEFDA}">
  <sheetPr codeName="Hoja9"/>
  <dimension ref="A1:J123"/>
  <sheetViews>
    <sheetView showGridLines="0" workbookViewId="0">
      <pane ySplit="6" topLeftCell="A107" activePane="bottomLeft" state="frozen"/>
      <selection pane="bottomLeft" activeCell="B129" sqref="B129"/>
    </sheetView>
  </sheetViews>
  <sheetFormatPr baseColWidth="10" defaultColWidth="11.5" defaultRowHeight="14" x14ac:dyDescent="0.2"/>
  <cols>
    <col min="1" max="1" width="13.83203125" style="446" customWidth="1"/>
    <col min="2" max="2" width="35.5" style="446" customWidth="1"/>
    <col min="3" max="3" width="21.83203125" style="446" customWidth="1"/>
    <col min="4" max="4" width="14" style="446" customWidth="1"/>
    <col min="5" max="5" width="12.33203125" style="446" customWidth="1"/>
    <col min="6" max="14" width="21.83203125" style="446" customWidth="1"/>
    <col min="15" max="15" width="0" style="446" hidden="1" customWidth="1"/>
    <col min="16" max="16384" width="11.5" style="446"/>
  </cols>
  <sheetData>
    <row r="1" spans="1:10" ht="21" customHeight="1" x14ac:dyDescent="0.2">
      <c r="A1" s="450" t="s">
        <v>2007</v>
      </c>
    </row>
    <row r="2" spans="1:10" ht="1" customHeight="1" x14ac:dyDescent="0.2"/>
    <row r="3" spans="1:10" ht="23" customHeight="1" x14ac:dyDescent="0.2">
      <c r="A3" s="450" t="s">
        <v>2006</v>
      </c>
    </row>
    <row r="4" spans="1:10" ht="17" customHeight="1" x14ac:dyDescent="0.2">
      <c r="A4" s="450" t="s">
        <v>2005</v>
      </c>
    </row>
    <row r="5" spans="1:10" ht="25.75" customHeight="1" x14ac:dyDescent="0.2">
      <c r="A5" s="453" t="s">
        <v>2432</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x14ac:dyDescent="0.2">
      <c r="A9" s="450" t="s">
        <v>1937</v>
      </c>
      <c r="B9" s="450" t="s">
        <v>2004</v>
      </c>
      <c r="C9" s="450" t="s">
        <v>1809</v>
      </c>
      <c r="D9" s="450">
        <v>2</v>
      </c>
      <c r="E9" s="450">
        <v>12</v>
      </c>
      <c r="F9" s="449">
        <v>3020.68</v>
      </c>
      <c r="G9" s="448">
        <v>0</v>
      </c>
      <c r="H9" s="448">
        <v>1481.46</v>
      </c>
      <c r="I9" s="448">
        <v>1539.22</v>
      </c>
      <c r="J9" s="447">
        <v>0.50956076115311788</v>
      </c>
    </row>
    <row r="10" spans="1:10" x14ac:dyDescent="0.2">
      <c r="A10" s="450" t="s">
        <v>1937</v>
      </c>
      <c r="B10" s="450" t="s">
        <v>2004</v>
      </c>
      <c r="C10" s="450" t="s">
        <v>1812</v>
      </c>
      <c r="D10" s="450">
        <v>192</v>
      </c>
      <c r="E10" s="450">
        <v>48</v>
      </c>
      <c r="F10" s="449">
        <v>7157.76</v>
      </c>
      <c r="G10" s="448">
        <v>0</v>
      </c>
      <c r="H10" s="448">
        <v>5926.6</v>
      </c>
      <c r="I10" s="448">
        <v>1231.1600000000001</v>
      </c>
      <c r="J10" s="447">
        <v>0.17200353183118741</v>
      </c>
    </row>
    <row r="11" spans="1:10" x14ac:dyDescent="0.2">
      <c r="A11" s="450" t="s">
        <v>1935</v>
      </c>
      <c r="B11" s="450" t="s">
        <v>1934</v>
      </c>
      <c r="C11" s="450" t="s">
        <v>1809</v>
      </c>
      <c r="D11" s="450">
        <v>2</v>
      </c>
      <c r="E11" s="450">
        <v>12</v>
      </c>
      <c r="F11" s="449">
        <v>3000</v>
      </c>
      <c r="G11" s="448">
        <v>0</v>
      </c>
      <c r="H11" s="448">
        <v>1596.7</v>
      </c>
      <c r="I11" s="448">
        <v>1403.3</v>
      </c>
      <c r="J11" s="447">
        <v>0.46776666666666666</v>
      </c>
    </row>
    <row r="12" spans="1:10" x14ac:dyDescent="0.2">
      <c r="A12" s="450" t="s">
        <v>1935</v>
      </c>
      <c r="B12" s="450" t="s">
        <v>1934</v>
      </c>
      <c r="C12" s="450" t="s">
        <v>1812</v>
      </c>
      <c r="D12" s="450">
        <v>48</v>
      </c>
      <c r="E12" s="450">
        <v>12</v>
      </c>
      <c r="F12" s="449">
        <v>2100.48</v>
      </c>
      <c r="G12" s="448">
        <v>0</v>
      </c>
      <c r="H12" s="448">
        <v>1600.07</v>
      </c>
      <c r="I12" s="448">
        <v>500.41</v>
      </c>
      <c r="J12" s="447">
        <v>0.23823602224253504</v>
      </c>
    </row>
    <row r="13" spans="1:10" x14ac:dyDescent="0.2">
      <c r="A13" s="450" t="s">
        <v>1933</v>
      </c>
      <c r="B13" s="450" t="s">
        <v>1932</v>
      </c>
      <c r="C13" s="450" t="s">
        <v>1812</v>
      </c>
      <c r="D13" s="450">
        <v>120</v>
      </c>
      <c r="E13" s="450">
        <v>30</v>
      </c>
      <c r="F13" s="449">
        <v>3889.2</v>
      </c>
      <c r="G13" s="448">
        <v>0</v>
      </c>
      <c r="H13" s="448">
        <v>3505.37</v>
      </c>
      <c r="I13" s="448">
        <v>383.83</v>
      </c>
      <c r="J13" s="447">
        <v>9.8691247557338269E-2</v>
      </c>
    </row>
    <row r="14" spans="1:10" x14ac:dyDescent="0.2">
      <c r="A14" s="450" t="s">
        <v>1929</v>
      </c>
      <c r="B14" s="450" t="s">
        <v>1928</v>
      </c>
      <c r="C14" s="450" t="s">
        <v>1112</v>
      </c>
      <c r="D14" s="450">
        <v>204</v>
      </c>
      <c r="E14" s="450">
        <v>192.98400000000001</v>
      </c>
      <c r="F14" s="449">
        <v>11158.8</v>
      </c>
      <c r="G14" s="448">
        <v>0</v>
      </c>
      <c r="H14" s="448">
        <v>9800.4699999999993</v>
      </c>
      <c r="I14" s="448">
        <v>1358.33</v>
      </c>
      <c r="J14" s="447">
        <v>0.12172724665734667</v>
      </c>
    </row>
    <row r="15" spans="1:10" x14ac:dyDescent="0.2">
      <c r="A15" s="450" t="s">
        <v>2523</v>
      </c>
      <c r="B15" s="450" t="s">
        <v>2522</v>
      </c>
      <c r="C15" s="450" t="s">
        <v>1112</v>
      </c>
      <c r="D15" s="450">
        <v>12</v>
      </c>
      <c r="E15" s="450">
        <v>11.352</v>
      </c>
      <c r="F15" s="449">
        <v>713.88</v>
      </c>
      <c r="G15" s="448">
        <v>0</v>
      </c>
      <c r="H15" s="448">
        <v>1073.76</v>
      </c>
      <c r="I15" s="448">
        <v>-359.88</v>
      </c>
      <c r="J15" s="447">
        <v>-0.50411833921667504</v>
      </c>
    </row>
    <row r="16" spans="1:10" x14ac:dyDescent="0.2">
      <c r="A16" s="450" t="s">
        <v>1925</v>
      </c>
      <c r="B16" s="450" t="s">
        <v>1924</v>
      </c>
      <c r="C16" s="450" t="s">
        <v>1920</v>
      </c>
      <c r="D16" s="450">
        <v>14</v>
      </c>
      <c r="E16" s="450">
        <v>211.96</v>
      </c>
      <c r="F16" s="449">
        <v>5979.26</v>
      </c>
      <c r="G16" s="448">
        <v>0</v>
      </c>
      <c r="H16" s="448">
        <v>6482.14</v>
      </c>
      <c r="I16" s="448">
        <v>-502.88</v>
      </c>
      <c r="J16" s="447">
        <v>-8.4104053009904242E-2</v>
      </c>
    </row>
    <row r="17" spans="1:10" x14ac:dyDescent="0.2">
      <c r="A17" s="450" t="s">
        <v>1925</v>
      </c>
      <c r="B17" s="450" t="s">
        <v>1924</v>
      </c>
      <c r="C17" s="450" t="s">
        <v>1923</v>
      </c>
      <c r="D17" s="450">
        <v>104</v>
      </c>
      <c r="E17" s="450">
        <v>393.64</v>
      </c>
      <c r="F17" s="449">
        <v>13020.8</v>
      </c>
      <c r="G17" s="448">
        <v>0</v>
      </c>
      <c r="H17" s="448">
        <v>12041.5</v>
      </c>
      <c r="I17" s="448">
        <v>979.3</v>
      </c>
      <c r="J17" s="447">
        <v>7.5210432538707295E-2</v>
      </c>
    </row>
    <row r="18" spans="1:10" x14ac:dyDescent="0.2">
      <c r="A18" s="450" t="s">
        <v>1922</v>
      </c>
      <c r="B18" s="450" t="s">
        <v>1921</v>
      </c>
      <c r="C18" s="450" t="s">
        <v>1920</v>
      </c>
      <c r="D18" s="450">
        <v>3</v>
      </c>
      <c r="E18" s="450">
        <v>45.42</v>
      </c>
      <c r="F18" s="449">
        <v>2062.89</v>
      </c>
      <c r="G18" s="448">
        <v>0</v>
      </c>
      <c r="H18" s="448">
        <v>2222.5500000000002</v>
      </c>
      <c r="I18" s="448">
        <v>-159.66</v>
      </c>
      <c r="J18" s="447">
        <v>-7.7396274159068107E-2</v>
      </c>
    </row>
    <row r="19" spans="1:10" x14ac:dyDescent="0.2">
      <c r="A19" s="450" t="s">
        <v>1919</v>
      </c>
      <c r="B19" s="450" t="s">
        <v>1918</v>
      </c>
      <c r="C19" s="450" t="s">
        <v>1115</v>
      </c>
      <c r="D19" s="450">
        <v>98</v>
      </c>
      <c r="E19" s="450">
        <v>1112.4960000000001</v>
      </c>
      <c r="F19" s="449">
        <v>91717.67</v>
      </c>
      <c r="G19" s="448">
        <v>0</v>
      </c>
      <c r="H19" s="448">
        <v>79772</v>
      </c>
      <c r="I19" s="448">
        <v>11945.67</v>
      </c>
      <c r="J19" s="447">
        <v>0.13024393227608158</v>
      </c>
    </row>
    <row r="20" spans="1:10" x14ac:dyDescent="0.2">
      <c r="A20" s="450" t="s">
        <v>1919</v>
      </c>
      <c r="B20" s="450" t="s">
        <v>1918</v>
      </c>
      <c r="C20" s="450" t="s">
        <v>1112</v>
      </c>
      <c r="D20" s="450">
        <v>132</v>
      </c>
      <c r="E20" s="450">
        <v>124.872</v>
      </c>
      <c r="F20" s="449">
        <v>11338.8</v>
      </c>
      <c r="G20" s="448">
        <v>0</v>
      </c>
      <c r="H20" s="448">
        <v>8954</v>
      </c>
      <c r="I20" s="448">
        <v>2384.8000000000002</v>
      </c>
      <c r="J20" s="447">
        <v>0.2103220799379123</v>
      </c>
    </row>
    <row r="21" spans="1:10" ht="28" x14ac:dyDescent="0.2">
      <c r="A21" s="450" t="s">
        <v>1917</v>
      </c>
      <c r="B21" s="450" t="s">
        <v>1916</v>
      </c>
      <c r="C21" s="450" t="s">
        <v>1913</v>
      </c>
      <c r="D21" s="450">
        <v>7</v>
      </c>
      <c r="E21" s="450">
        <v>158.97</v>
      </c>
      <c r="F21" s="449">
        <v>3107.77</v>
      </c>
      <c r="G21" s="448">
        <v>0</v>
      </c>
      <c r="H21" s="448">
        <v>2398.06</v>
      </c>
      <c r="I21" s="448">
        <v>709.71</v>
      </c>
      <c r="J21" s="447">
        <v>0.22836632054495667</v>
      </c>
    </row>
    <row r="22" spans="1:10" x14ac:dyDescent="0.2">
      <c r="A22" s="450" t="s">
        <v>2521</v>
      </c>
      <c r="B22" s="450" t="s">
        <v>2520</v>
      </c>
      <c r="C22" s="450" t="s">
        <v>1070</v>
      </c>
      <c r="D22" s="450">
        <v>12</v>
      </c>
      <c r="E22" s="450">
        <v>60</v>
      </c>
      <c r="F22" s="449">
        <v>2744.04</v>
      </c>
      <c r="G22" s="448">
        <v>0</v>
      </c>
      <c r="H22" s="448">
        <v>4231.68</v>
      </c>
      <c r="I22" s="448">
        <v>-1487.64</v>
      </c>
      <c r="J22" s="447">
        <v>-0.54213495430095771</v>
      </c>
    </row>
    <row r="23" spans="1:10" x14ac:dyDescent="0.2">
      <c r="A23" s="450" t="s">
        <v>2519</v>
      </c>
      <c r="B23" s="450" t="s">
        <v>2518</v>
      </c>
      <c r="C23" s="450" t="s">
        <v>2515</v>
      </c>
      <c r="D23" s="450">
        <v>1</v>
      </c>
      <c r="E23" s="450">
        <v>9</v>
      </c>
      <c r="F23" s="449">
        <v>782.13</v>
      </c>
      <c r="G23" s="448">
        <v>0</v>
      </c>
      <c r="H23" s="448">
        <v>406.42</v>
      </c>
      <c r="I23" s="448">
        <v>375.71</v>
      </c>
      <c r="J23" s="447">
        <v>0.48036771380716758</v>
      </c>
    </row>
    <row r="24" spans="1:10" x14ac:dyDescent="0.2">
      <c r="A24" s="450" t="s">
        <v>2517</v>
      </c>
      <c r="B24" s="450" t="s">
        <v>2516</v>
      </c>
      <c r="C24" s="450" t="s">
        <v>2515</v>
      </c>
      <c r="D24" s="450">
        <v>1</v>
      </c>
      <c r="E24" s="450">
        <v>9</v>
      </c>
      <c r="F24" s="449">
        <v>702.58</v>
      </c>
      <c r="G24" s="448">
        <v>0</v>
      </c>
      <c r="H24" s="448">
        <v>464.66</v>
      </c>
      <c r="I24" s="448">
        <v>237.92</v>
      </c>
      <c r="J24" s="447">
        <v>0.33863985206575059</v>
      </c>
    </row>
    <row r="25" spans="1:10" x14ac:dyDescent="0.2">
      <c r="A25" s="450" t="s">
        <v>1897</v>
      </c>
      <c r="B25" s="450" t="s">
        <v>1896</v>
      </c>
      <c r="C25" s="450" t="s">
        <v>1051</v>
      </c>
      <c r="D25" s="450">
        <v>4</v>
      </c>
      <c r="E25" s="450">
        <v>76</v>
      </c>
      <c r="F25" s="449">
        <v>8463.2999999999993</v>
      </c>
      <c r="G25" s="448">
        <v>0</v>
      </c>
      <c r="H25" s="448">
        <v>5621.84</v>
      </c>
      <c r="I25" s="448">
        <v>2841.46</v>
      </c>
      <c r="J25" s="447">
        <v>0.33573893584523007</v>
      </c>
    </row>
    <row r="26" spans="1:10" ht="28" x14ac:dyDescent="0.2">
      <c r="A26" s="450" t="s">
        <v>1893</v>
      </c>
      <c r="B26" s="450" t="s">
        <v>1892</v>
      </c>
      <c r="C26" s="450" t="s">
        <v>1051</v>
      </c>
      <c r="D26" s="450">
        <v>18</v>
      </c>
      <c r="E26" s="450">
        <v>342</v>
      </c>
      <c r="F26" s="449">
        <v>20680.61</v>
      </c>
      <c r="G26" s="448">
        <v>0</v>
      </c>
      <c r="H26" s="448">
        <v>16725.78</v>
      </c>
      <c r="I26" s="448">
        <v>3954.83</v>
      </c>
      <c r="J26" s="447">
        <v>0.19123370521921171</v>
      </c>
    </row>
    <row r="27" spans="1:10" ht="28" x14ac:dyDescent="0.2">
      <c r="A27" s="450" t="s">
        <v>1891</v>
      </c>
      <c r="B27" s="450" t="s">
        <v>1890</v>
      </c>
      <c r="C27" s="450" t="s">
        <v>1051</v>
      </c>
      <c r="D27" s="450">
        <v>14</v>
      </c>
      <c r="E27" s="450">
        <v>266</v>
      </c>
      <c r="F27" s="449">
        <v>17250.37</v>
      </c>
      <c r="G27" s="448">
        <v>0</v>
      </c>
      <c r="H27" s="448">
        <v>13421.1</v>
      </c>
      <c r="I27" s="448">
        <v>3829.27</v>
      </c>
      <c r="J27" s="447">
        <v>0.22198169784855687</v>
      </c>
    </row>
    <row r="28" spans="1:10" x14ac:dyDescent="0.2">
      <c r="A28" s="450" t="s">
        <v>1879</v>
      </c>
      <c r="B28" s="450" t="s">
        <v>1878</v>
      </c>
      <c r="C28" s="450" t="s">
        <v>1051</v>
      </c>
      <c r="D28" s="450">
        <v>45</v>
      </c>
      <c r="E28" s="450">
        <v>855</v>
      </c>
      <c r="F28" s="449">
        <v>58449.8</v>
      </c>
      <c r="G28" s="448">
        <v>0</v>
      </c>
      <c r="H28" s="448">
        <v>49143.5</v>
      </c>
      <c r="I28" s="448">
        <v>9306.2999999999993</v>
      </c>
      <c r="J28" s="447">
        <v>0.1592186799612659</v>
      </c>
    </row>
    <row r="29" spans="1:10" ht="28" x14ac:dyDescent="0.2">
      <c r="A29" s="450" t="s">
        <v>1875</v>
      </c>
      <c r="B29" s="450" t="s">
        <v>1874</v>
      </c>
      <c r="C29" s="450" t="s">
        <v>1051</v>
      </c>
      <c r="D29" s="450">
        <v>613</v>
      </c>
      <c r="E29" s="450">
        <v>11647</v>
      </c>
      <c r="F29" s="449">
        <v>545101.85</v>
      </c>
      <c r="G29" s="448">
        <v>0</v>
      </c>
      <c r="H29" s="448">
        <v>525120.31999999995</v>
      </c>
      <c r="I29" s="448">
        <v>19981.53</v>
      </c>
      <c r="J29" s="447">
        <v>3.6656498566795349E-2</v>
      </c>
    </row>
    <row r="30" spans="1:10" x14ac:dyDescent="0.2">
      <c r="A30" s="450" t="s">
        <v>1861</v>
      </c>
      <c r="B30" s="450" t="s">
        <v>1860</v>
      </c>
      <c r="C30" s="450" t="s">
        <v>1859</v>
      </c>
      <c r="D30" s="450">
        <v>24</v>
      </c>
      <c r="E30" s="450">
        <v>10.632</v>
      </c>
      <c r="F30" s="449">
        <v>1254.48</v>
      </c>
      <c r="G30" s="448">
        <v>0</v>
      </c>
      <c r="H30" s="448">
        <v>1013.35</v>
      </c>
      <c r="I30" s="448">
        <v>241.13</v>
      </c>
      <c r="J30" s="447">
        <v>0.1922151010777374</v>
      </c>
    </row>
    <row r="31" spans="1:10" x14ac:dyDescent="0.2">
      <c r="A31" s="450" t="s">
        <v>1858</v>
      </c>
      <c r="B31" s="450" t="s">
        <v>1857</v>
      </c>
      <c r="C31" s="450" t="s">
        <v>1856</v>
      </c>
      <c r="D31" s="450">
        <v>4</v>
      </c>
      <c r="E31" s="450">
        <v>44.16</v>
      </c>
      <c r="F31" s="449">
        <v>1632.89</v>
      </c>
      <c r="G31" s="448">
        <v>0</v>
      </c>
      <c r="H31" s="448">
        <v>991.96</v>
      </c>
      <c r="I31" s="448">
        <v>640.92999999999995</v>
      </c>
      <c r="J31" s="447">
        <v>0.39251325685060784</v>
      </c>
    </row>
    <row r="32" spans="1:10" x14ac:dyDescent="0.2">
      <c r="A32" s="450" t="s">
        <v>1858</v>
      </c>
      <c r="B32" s="450" t="s">
        <v>1857</v>
      </c>
      <c r="C32" s="450" t="s">
        <v>1999</v>
      </c>
      <c r="D32" s="450">
        <v>480</v>
      </c>
      <c r="E32" s="450">
        <v>220.8</v>
      </c>
      <c r="F32" s="449">
        <v>6225.6</v>
      </c>
      <c r="G32" s="448">
        <v>0</v>
      </c>
      <c r="H32" s="448">
        <v>4964.72</v>
      </c>
      <c r="I32" s="448">
        <v>1260.8800000000001</v>
      </c>
      <c r="J32" s="447">
        <v>0.20253148290927783</v>
      </c>
    </row>
    <row r="33" spans="1:10" x14ac:dyDescent="0.2">
      <c r="A33" s="450" t="s">
        <v>1855</v>
      </c>
      <c r="B33" s="450" t="s">
        <v>1854</v>
      </c>
      <c r="C33" s="450" t="s">
        <v>1051</v>
      </c>
      <c r="D33" s="450">
        <v>5</v>
      </c>
      <c r="E33" s="450">
        <v>95</v>
      </c>
      <c r="F33" s="449">
        <v>4094.6</v>
      </c>
      <c r="G33" s="448">
        <v>0</v>
      </c>
      <c r="H33" s="448">
        <v>2679.2</v>
      </c>
      <c r="I33" s="448">
        <v>1415.4</v>
      </c>
      <c r="J33" s="447">
        <v>0.34567479118839445</v>
      </c>
    </row>
    <row r="34" spans="1:10" ht="28" x14ac:dyDescent="0.2">
      <c r="A34" s="450" t="s">
        <v>1998</v>
      </c>
      <c r="B34" s="450" t="s">
        <v>1997</v>
      </c>
      <c r="C34" s="450" t="s">
        <v>1051</v>
      </c>
      <c r="D34" s="450">
        <v>2</v>
      </c>
      <c r="E34" s="450">
        <v>38</v>
      </c>
      <c r="F34" s="449">
        <v>2604.96</v>
      </c>
      <c r="G34" s="448">
        <v>0</v>
      </c>
      <c r="H34" s="448">
        <v>1971.74</v>
      </c>
      <c r="I34" s="448">
        <v>633.22</v>
      </c>
      <c r="J34" s="447">
        <v>0.24308199151733129</v>
      </c>
    </row>
    <row r="35" spans="1:10" x14ac:dyDescent="0.2">
      <c r="A35" s="450" t="s">
        <v>1849</v>
      </c>
      <c r="B35" s="450" t="s">
        <v>1848</v>
      </c>
      <c r="C35" s="450" t="s">
        <v>1051</v>
      </c>
      <c r="D35" s="450">
        <v>133</v>
      </c>
      <c r="E35" s="450">
        <v>2527</v>
      </c>
      <c r="F35" s="449">
        <v>155756.59</v>
      </c>
      <c r="G35" s="448">
        <v>0</v>
      </c>
      <c r="H35" s="448">
        <v>139434.23000000001</v>
      </c>
      <c r="I35" s="448">
        <v>16322.36</v>
      </c>
      <c r="J35" s="447">
        <v>0.10479403428342611</v>
      </c>
    </row>
    <row r="36" spans="1:10" x14ac:dyDescent="0.2">
      <c r="A36" s="450" t="s">
        <v>1845</v>
      </c>
      <c r="B36" s="450" t="s">
        <v>1844</v>
      </c>
      <c r="C36" s="450" t="s">
        <v>1051</v>
      </c>
      <c r="D36" s="450">
        <v>1</v>
      </c>
      <c r="E36" s="450">
        <v>19</v>
      </c>
      <c r="F36" s="449">
        <v>0.01</v>
      </c>
      <c r="G36" s="448">
        <v>0</v>
      </c>
      <c r="H36" s="448">
        <v>209.57</v>
      </c>
      <c r="I36" s="448">
        <v>-209.56</v>
      </c>
      <c r="J36" s="447">
        <v>-20956</v>
      </c>
    </row>
    <row r="37" spans="1:10" ht="28" x14ac:dyDescent="0.2">
      <c r="A37" s="450" t="s">
        <v>2405</v>
      </c>
      <c r="B37" s="450" t="s">
        <v>2514</v>
      </c>
      <c r="C37" s="450" t="s">
        <v>1051</v>
      </c>
      <c r="D37" s="450">
        <v>1</v>
      </c>
      <c r="E37" s="450">
        <v>19</v>
      </c>
      <c r="F37" s="449">
        <v>0.01</v>
      </c>
      <c r="G37" s="448">
        <v>0</v>
      </c>
      <c r="H37" s="448">
        <v>390.07</v>
      </c>
      <c r="I37" s="448">
        <v>-390.06</v>
      </c>
      <c r="J37" s="447">
        <v>-39006</v>
      </c>
    </row>
    <row r="38" spans="1:10" ht="18" customHeight="1" x14ac:dyDescent="0.2">
      <c r="A38" s="450" t="s">
        <v>1840</v>
      </c>
      <c r="B38" s="450" t="s">
        <v>1839</v>
      </c>
      <c r="C38" s="450" t="s">
        <v>1838</v>
      </c>
      <c r="D38" s="450">
        <v>672</v>
      </c>
      <c r="E38" s="450">
        <v>317.85599999999999</v>
      </c>
      <c r="F38" s="449">
        <v>78684.479999999996</v>
      </c>
      <c r="G38" s="448">
        <v>0</v>
      </c>
      <c r="H38" s="448">
        <v>74723.19</v>
      </c>
      <c r="I38" s="448">
        <v>3961.29</v>
      </c>
      <c r="J38" s="447">
        <v>5.0343981430645536E-2</v>
      </c>
    </row>
    <row r="39" spans="1:10" x14ac:dyDescent="0.2">
      <c r="A39" s="450" t="s">
        <v>2513</v>
      </c>
      <c r="B39" s="450" t="s">
        <v>2512</v>
      </c>
      <c r="C39" s="450" t="s">
        <v>1051</v>
      </c>
      <c r="D39" s="450">
        <v>2</v>
      </c>
      <c r="E39" s="450">
        <v>38</v>
      </c>
      <c r="F39" s="449">
        <v>3497.8</v>
      </c>
      <c r="G39" s="448">
        <v>0</v>
      </c>
      <c r="H39" s="448">
        <v>2327.62</v>
      </c>
      <c r="I39" s="448">
        <v>1170.18</v>
      </c>
      <c r="J39" s="447">
        <v>0.33454742981302532</v>
      </c>
    </row>
    <row r="40" spans="1:10" x14ac:dyDescent="0.2">
      <c r="A40" s="450" t="s">
        <v>1833</v>
      </c>
      <c r="B40" s="450" t="s">
        <v>1832</v>
      </c>
      <c r="C40" s="450" t="s">
        <v>1051</v>
      </c>
      <c r="D40" s="450">
        <v>105</v>
      </c>
      <c r="E40" s="450">
        <v>1995</v>
      </c>
      <c r="F40" s="449">
        <v>30154.65</v>
      </c>
      <c r="G40" s="448">
        <v>0</v>
      </c>
      <c r="H40" s="448">
        <v>23130.13</v>
      </c>
      <c r="I40" s="448">
        <v>7024.52</v>
      </c>
      <c r="J40" s="447">
        <v>0.23294981039408516</v>
      </c>
    </row>
    <row r="41" spans="1:10" x14ac:dyDescent="0.2">
      <c r="A41" s="450" t="s">
        <v>1827</v>
      </c>
      <c r="B41" s="450" t="s">
        <v>1826</v>
      </c>
      <c r="C41" s="450" t="s">
        <v>1823</v>
      </c>
      <c r="D41" s="450">
        <v>10</v>
      </c>
      <c r="E41" s="450">
        <v>200</v>
      </c>
      <c r="F41" s="449">
        <v>3742.7</v>
      </c>
      <c r="G41" s="448">
        <v>0</v>
      </c>
      <c r="H41" s="448">
        <v>3341.7</v>
      </c>
      <c r="I41" s="448">
        <v>401</v>
      </c>
      <c r="J41" s="447">
        <v>0.10714190290432041</v>
      </c>
    </row>
    <row r="42" spans="1:10" x14ac:dyDescent="0.2">
      <c r="A42" s="450" t="s">
        <v>1822</v>
      </c>
      <c r="B42" s="450" t="s">
        <v>1821</v>
      </c>
      <c r="C42" s="450" t="s">
        <v>1812</v>
      </c>
      <c r="D42" s="450">
        <v>1464</v>
      </c>
      <c r="E42" s="450">
        <v>366</v>
      </c>
      <c r="F42" s="449">
        <v>36190.080000000002</v>
      </c>
      <c r="G42" s="448">
        <v>0</v>
      </c>
      <c r="H42" s="448">
        <v>33210.18</v>
      </c>
      <c r="I42" s="448">
        <v>2979.9</v>
      </c>
      <c r="J42" s="447">
        <v>8.2340243514244793E-2</v>
      </c>
    </row>
    <row r="43" spans="1:10" x14ac:dyDescent="0.2">
      <c r="A43" s="450" t="s">
        <v>1820</v>
      </c>
      <c r="B43" s="450" t="s">
        <v>1819</v>
      </c>
      <c r="C43" s="450" t="s">
        <v>1809</v>
      </c>
      <c r="D43" s="450">
        <v>3</v>
      </c>
      <c r="E43" s="450">
        <v>18</v>
      </c>
      <c r="F43" s="449">
        <v>3631.02</v>
      </c>
      <c r="G43" s="448">
        <v>0</v>
      </c>
      <c r="H43" s="448">
        <v>1888.89</v>
      </c>
      <c r="I43" s="448">
        <v>1742.13</v>
      </c>
      <c r="J43" s="447">
        <v>0.47979080258439777</v>
      </c>
    </row>
    <row r="44" spans="1:10" x14ac:dyDescent="0.2">
      <c r="A44" s="450" t="s">
        <v>1820</v>
      </c>
      <c r="B44" s="450" t="s">
        <v>1819</v>
      </c>
      <c r="C44" s="450" t="s">
        <v>1812</v>
      </c>
      <c r="D44" s="450">
        <v>528</v>
      </c>
      <c r="E44" s="450">
        <v>132</v>
      </c>
      <c r="F44" s="449">
        <v>19256.16</v>
      </c>
      <c r="G44" s="448">
        <v>0</v>
      </c>
      <c r="H44" s="448">
        <v>13819.61</v>
      </c>
      <c r="I44" s="448">
        <v>5436.55</v>
      </c>
      <c r="J44" s="447">
        <v>0.2823278369103705</v>
      </c>
    </row>
    <row r="45" spans="1:10" x14ac:dyDescent="0.2">
      <c r="A45" s="450" t="s">
        <v>1818</v>
      </c>
      <c r="B45" s="450" t="s">
        <v>1817</v>
      </c>
      <c r="C45" s="450" t="s">
        <v>1812</v>
      </c>
      <c r="D45" s="450">
        <v>72</v>
      </c>
      <c r="E45" s="450">
        <v>18</v>
      </c>
      <c r="F45" s="449">
        <v>3850.56</v>
      </c>
      <c r="G45" s="448">
        <v>0</v>
      </c>
      <c r="H45" s="448">
        <v>2924.64</v>
      </c>
      <c r="I45" s="448">
        <v>925.92</v>
      </c>
      <c r="J45" s="447">
        <v>0.24046372475691846</v>
      </c>
    </row>
    <row r="46" spans="1:10" x14ac:dyDescent="0.2">
      <c r="A46" s="450" t="s">
        <v>1816</v>
      </c>
      <c r="B46" s="450" t="s">
        <v>1815</v>
      </c>
      <c r="C46" s="450" t="s">
        <v>1809</v>
      </c>
      <c r="D46" s="450">
        <v>3</v>
      </c>
      <c r="E46" s="450">
        <v>18</v>
      </c>
      <c r="F46" s="449">
        <v>2214.37</v>
      </c>
      <c r="G46" s="448">
        <v>0</v>
      </c>
      <c r="H46" s="448">
        <v>1699.12</v>
      </c>
      <c r="I46" s="448">
        <v>515.25</v>
      </c>
      <c r="J46" s="447">
        <v>0.23268573090441402</v>
      </c>
    </row>
    <row r="47" spans="1:10" x14ac:dyDescent="0.2">
      <c r="A47" s="450" t="s">
        <v>1816</v>
      </c>
      <c r="B47" s="450" t="s">
        <v>1815</v>
      </c>
      <c r="C47" s="450" t="s">
        <v>1812</v>
      </c>
      <c r="D47" s="450">
        <v>504</v>
      </c>
      <c r="E47" s="450">
        <v>126</v>
      </c>
      <c r="F47" s="449">
        <v>14500.08</v>
      </c>
      <c r="G47" s="448">
        <v>0</v>
      </c>
      <c r="H47" s="448">
        <v>11886.92</v>
      </c>
      <c r="I47" s="448">
        <v>2613.16</v>
      </c>
      <c r="J47" s="447">
        <v>0.18021693673414216</v>
      </c>
    </row>
    <row r="48" spans="1:10" x14ac:dyDescent="0.2">
      <c r="A48" s="450" t="s">
        <v>1814</v>
      </c>
      <c r="B48" s="450" t="s">
        <v>1813</v>
      </c>
      <c r="C48" s="450" t="s">
        <v>1809</v>
      </c>
      <c r="D48" s="450">
        <v>4</v>
      </c>
      <c r="E48" s="450">
        <v>24</v>
      </c>
      <c r="F48" s="449">
        <v>3378.48</v>
      </c>
      <c r="G48" s="448">
        <v>0</v>
      </c>
      <c r="H48" s="448">
        <v>1943.92</v>
      </c>
      <c r="I48" s="448">
        <v>1434.56</v>
      </c>
      <c r="J48" s="447">
        <v>0.42461744735291967</v>
      </c>
    </row>
    <row r="49" spans="1:10" x14ac:dyDescent="0.2">
      <c r="A49" s="450" t="s">
        <v>1814</v>
      </c>
      <c r="B49" s="450" t="s">
        <v>1813</v>
      </c>
      <c r="C49" s="450" t="s">
        <v>1812</v>
      </c>
      <c r="D49" s="450">
        <v>312</v>
      </c>
      <c r="E49" s="450">
        <v>78</v>
      </c>
      <c r="F49" s="449">
        <v>8470.7999999999993</v>
      </c>
      <c r="G49" s="448">
        <v>0</v>
      </c>
      <c r="H49" s="448">
        <v>6319</v>
      </c>
      <c r="I49" s="448">
        <v>2151.8000000000002</v>
      </c>
      <c r="J49" s="447">
        <v>0.25402559380459933</v>
      </c>
    </row>
    <row r="50" spans="1:10" x14ac:dyDescent="0.2">
      <c r="A50" s="450" t="s">
        <v>1811</v>
      </c>
      <c r="B50" s="450" t="s">
        <v>1810</v>
      </c>
      <c r="C50" s="450" t="s">
        <v>1809</v>
      </c>
      <c r="D50" s="450">
        <v>3</v>
      </c>
      <c r="E50" s="450">
        <v>18</v>
      </c>
      <c r="F50" s="449">
        <v>2886.21</v>
      </c>
      <c r="G50" s="448">
        <v>0</v>
      </c>
      <c r="H50" s="448">
        <v>1670.19</v>
      </c>
      <c r="I50" s="448">
        <v>1216.02</v>
      </c>
      <c r="J50" s="447">
        <v>0.42132069392040078</v>
      </c>
    </row>
    <row r="51" spans="1:10" x14ac:dyDescent="0.2">
      <c r="A51" s="450" t="s">
        <v>1811</v>
      </c>
      <c r="B51" s="450" t="s">
        <v>1810</v>
      </c>
      <c r="C51" s="450" t="s">
        <v>1812</v>
      </c>
      <c r="D51" s="450">
        <v>240</v>
      </c>
      <c r="E51" s="450">
        <v>60</v>
      </c>
      <c r="F51" s="449">
        <v>7293.6</v>
      </c>
      <c r="G51" s="448">
        <v>0</v>
      </c>
      <c r="H51" s="448">
        <v>5600.09</v>
      </c>
      <c r="I51" s="448">
        <v>1693.51</v>
      </c>
      <c r="J51" s="447">
        <v>0.23219123615224307</v>
      </c>
    </row>
    <row r="52" spans="1:10" x14ac:dyDescent="0.2">
      <c r="A52" s="450" t="s">
        <v>1808</v>
      </c>
      <c r="B52" s="450" t="s">
        <v>1807</v>
      </c>
      <c r="C52" s="450" t="s">
        <v>1802</v>
      </c>
      <c r="D52" s="450">
        <v>4</v>
      </c>
      <c r="E52" s="450">
        <v>56.76</v>
      </c>
      <c r="F52" s="449">
        <v>4376.6899999999996</v>
      </c>
      <c r="G52" s="448">
        <v>0</v>
      </c>
      <c r="H52" s="448">
        <v>3870.32</v>
      </c>
      <c r="I52" s="448">
        <v>506.37</v>
      </c>
      <c r="J52" s="447">
        <v>0.11569742627536962</v>
      </c>
    </row>
    <row r="53" spans="1:10" x14ac:dyDescent="0.2">
      <c r="A53" s="450" t="s">
        <v>1806</v>
      </c>
      <c r="B53" s="450" t="s">
        <v>1805</v>
      </c>
      <c r="C53" s="450" t="s">
        <v>1802</v>
      </c>
      <c r="D53" s="450">
        <v>10</v>
      </c>
      <c r="E53" s="450">
        <v>141.9</v>
      </c>
      <c r="F53" s="449">
        <v>10829.14</v>
      </c>
      <c r="G53" s="448">
        <v>0</v>
      </c>
      <c r="H53" s="448">
        <v>10153.58</v>
      </c>
      <c r="I53" s="448">
        <v>675.56</v>
      </c>
      <c r="J53" s="447">
        <v>6.238342794165682E-2</v>
      </c>
    </row>
    <row r="54" spans="1:10" x14ac:dyDescent="0.2">
      <c r="A54" s="450" t="s">
        <v>1806</v>
      </c>
      <c r="B54" s="450" t="s">
        <v>1805</v>
      </c>
      <c r="C54" s="450" t="s">
        <v>1112</v>
      </c>
      <c r="D54" s="450">
        <v>30</v>
      </c>
      <c r="E54" s="450">
        <v>28.38</v>
      </c>
      <c r="F54" s="449">
        <v>2175.9</v>
      </c>
      <c r="G54" s="448">
        <v>0</v>
      </c>
      <c r="H54" s="448">
        <v>2029.82</v>
      </c>
      <c r="I54" s="448">
        <v>146.08000000000001</v>
      </c>
      <c r="J54" s="447">
        <v>6.7135438209476539E-2</v>
      </c>
    </row>
    <row r="55" spans="1:10" x14ac:dyDescent="0.2">
      <c r="A55" s="450" t="s">
        <v>1804</v>
      </c>
      <c r="B55" s="450" t="s">
        <v>1803</v>
      </c>
      <c r="C55" s="450" t="s">
        <v>1802</v>
      </c>
      <c r="D55" s="450">
        <v>6</v>
      </c>
      <c r="E55" s="450">
        <v>85.14</v>
      </c>
      <c r="F55" s="449">
        <v>6774.94</v>
      </c>
      <c r="G55" s="448">
        <v>0</v>
      </c>
      <c r="H55" s="448">
        <v>6089.46</v>
      </c>
      <c r="I55" s="448">
        <v>685.48</v>
      </c>
      <c r="J55" s="447">
        <v>0.10117896809619732</v>
      </c>
    </row>
    <row r="56" spans="1:10" x14ac:dyDescent="0.2">
      <c r="A56" s="450" t="s">
        <v>2511</v>
      </c>
      <c r="B56" s="450" t="s">
        <v>2510</v>
      </c>
      <c r="C56" s="450" t="s">
        <v>1802</v>
      </c>
      <c r="D56" s="450">
        <v>1</v>
      </c>
      <c r="E56" s="450">
        <v>14.19</v>
      </c>
      <c r="F56" s="449">
        <v>1719.58</v>
      </c>
      <c r="G56" s="448">
        <v>0</v>
      </c>
      <c r="H56" s="448">
        <v>1301.57</v>
      </c>
      <c r="I56" s="448">
        <v>418.01</v>
      </c>
      <c r="J56" s="447">
        <v>0.24308737215465007</v>
      </c>
    </row>
    <row r="57" spans="1:10" x14ac:dyDescent="0.2">
      <c r="A57" s="450" t="s">
        <v>1801</v>
      </c>
      <c r="B57" s="450" t="s">
        <v>1800</v>
      </c>
      <c r="C57" s="450" t="s">
        <v>1802</v>
      </c>
      <c r="D57" s="450">
        <v>25</v>
      </c>
      <c r="E57" s="450">
        <v>354.75</v>
      </c>
      <c r="F57" s="449">
        <v>29633.65</v>
      </c>
      <c r="G57" s="448">
        <v>0</v>
      </c>
      <c r="H57" s="448">
        <v>26245.42</v>
      </c>
      <c r="I57" s="448">
        <v>3388.23</v>
      </c>
      <c r="J57" s="447">
        <v>0.11433724836461252</v>
      </c>
    </row>
    <row r="58" spans="1:10" x14ac:dyDescent="0.2">
      <c r="A58" s="450" t="s">
        <v>1801</v>
      </c>
      <c r="B58" s="450" t="s">
        <v>1800</v>
      </c>
      <c r="C58" s="450" t="s">
        <v>1112</v>
      </c>
      <c r="D58" s="450">
        <v>330</v>
      </c>
      <c r="E58" s="450">
        <v>312.18</v>
      </c>
      <c r="F58" s="449">
        <v>27277.8</v>
      </c>
      <c r="G58" s="448">
        <v>0</v>
      </c>
      <c r="H58" s="448">
        <v>22716.61</v>
      </c>
      <c r="I58" s="448">
        <v>4561.1899999999996</v>
      </c>
      <c r="J58" s="447">
        <v>0.16721253180241807</v>
      </c>
    </row>
    <row r="59" spans="1:10" ht="15" customHeight="1" x14ac:dyDescent="0.2">
      <c r="A59" s="450" t="s">
        <v>1797</v>
      </c>
      <c r="B59" s="450" t="s">
        <v>1796</v>
      </c>
      <c r="C59" s="450" t="s">
        <v>1137</v>
      </c>
      <c r="D59" s="450">
        <v>1000</v>
      </c>
      <c r="E59" s="450">
        <v>1000</v>
      </c>
      <c r="F59" s="449">
        <v>41828.199999999997</v>
      </c>
      <c r="G59" s="448">
        <v>0</v>
      </c>
      <c r="H59" s="448">
        <v>33530</v>
      </c>
      <c r="I59" s="448">
        <v>8298.2000000000007</v>
      </c>
      <c r="J59" s="447">
        <v>0.19838769060107775</v>
      </c>
    </row>
    <row r="60" spans="1:10" ht="15" customHeight="1" x14ac:dyDescent="0.2">
      <c r="A60" s="450" t="s">
        <v>1795</v>
      </c>
      <c r="B60" s="450" t="s">
        <v>1794</v>
      </c>
      <c r="C60" s="450" t="s">
        <v>1137</v>
      </c>
      <c r="D60" s="450">
        <v>1000</v>
      </c>
      <c r="E60" s="450">
        <v>1000</v>
      </c>
      <c r="F60" s="449">
        <v>71358</v>
      </c>
      <c r="G60" s="448">
        <v>0</v>
      </c>
      <c r="H60" s="448">
        <v>55470</v>
      </c>
      <c r="I60" s="448">
        <v>15888</v>
      </c>
      <c r="J60" s="447">
        <v>0.22265198015639451</v>
      </c>
    </row>
    <row r="61" spans="1:10" x14ac:dyDescent="0.2">
      <c r="A61" s="450" t="s">
        <v>1773</v>
      </c>
      <c r="B61" s="450" t="s">
        <v>1772</v>
      </c>
      <c r="C61" s="450" t="s">
        <v>1056</v>
      </c>
      <c r="D61" s="450">
        <v>10</v>
      </c>
      <c r="E61" s="450">
        <v>2080</v>
      </c>
      <c r="F61" s="449">
        <v>186992</v>
      </c>
      <c r="G61" s="448">
        <v>0</v>
      </c>
      <c r="H61" s="448">
        <v>94252.800000000003</v>
      </c>
      <c r="I61" s="448">
        <v>92739.199999999997</v>
      </c>
      <c r="J61" s="447">
        <v>0.49595276803285704</v>
      </c>
    </row>
    <row r="62" spans="1:10" x14ac:dyDescent="0.2">
      <c r="A62" s="450" t="s">
        <v>1769</v>
      </c>
      <c r="B62" s="450" t="s">
        <v>1768</v>
      </c>
      <c r="C62" s="450" t="s">
        <v>1056</v>
      </c>
      <c r="D62" s="450">
        <v>5</v>
      </c>
      <c r="E62" s="450">
        <v>1040</v>
      </c>
      <c r="F62" s="449">
        <v>88296</v>
      </c>
      <c r="G62" s="448">
        <v>0</v>
      </c>
      <c r="H62" s="448">
        <v>52102.95</v>
      </c>
      <c r="I62" s="448">
        <v>36193.050000000003</v>
      </c>
      <c r="J62" s="447">
        <v>0.40990588475129114</v>
      </c>
    </row>
    <row r="63" spans="1:10" x14ac:dyDescent="0.2">
      <c r="A63" s="450" t="s">
        <v>1990</v>
      </c>
      <c r="B63" s="450" t="s">
        <v>1989</v>
      </c>
      <c r="C63" s="450" t="s">
        <v>1056</v>
      </c>
      <c r="D63" s="450">
        <v>1</v>
      </c>
      <c r="E63" s="450">
        <v>208</v>
      </c>
      <c r="F63" s="449">
        <v>8526.4500000000007</v>
      </c>
      <c r="G63" s="448">
        <v>0</v>
      </c>
      <c r="H63" s="448">
        <v>7751.32</v>
      </c>
      <c r="I63" s="448">
        <v>775.13</v>
      </c>
      <c r="J63" s="447">
        <v>9.0908877668900892E-2</v>
      </c>
    </row>
    <row r="64" spans="1:10" x14ac:dyDescent="0.2">
      <c r="A64" s="450" t="s">
        <v>1759</v>
      </c>
      <c r="B64" s="450" t="s">
        <v>1758</v>
      </c>
      <c r="C64" s="450" t="s">
        <v>1757</v>
      </c>
      <c r="D64" s="450">
        <v>144</v>
      </c>
      <c r="E64" s="450">
        <v>129.6</v>
      </c>
      <c r="F64" s="449">
        <v>11610.72</v>
      </c>
      <c r="G64" s="448">
        <v>0</v>
      </c>
      <c r="H64" s="448">
        <v>8687.16</v>
      </c>
      <c r="I64" s="448">
        <v>2923.56</v>
      </c>
      <c r="J64" s="447">
        <v>0.25179833808756047</v>
      </c>
    </row>
    <row r="65" spans="1:10" x14ac:dyDescent="0.2">
      <c r="A65" s="450" t="s">
        <v>1747</v>
      </c>
      <c r="B65" s="450" t="s">
        <v>1746</v>
      </c>
      <c r="C65" s="450" t="s">
        <v>1739</v>
      </c>
      <c r="D65" s="450">
        <v>9</v>
      </c>
      <c r="E65" s="450">
        <v>36</v>
      </c>
      <c r="F65" s="449">
        <v>3083.95</v>
      </c>
      <c r="G65" s="448">
        <v>0</v>
      </c>
      <c r="H65" s="448">
        <v>3250.62</v>
      </c>
      <c r="I65" s="448">
        <v>-166.67</v>
      </c>
      <c r="J65" s="447">
        <v>-5.4044052842866362E-2</v>
      </c>
    </row>
    <row r="66" spans="1:10" x14ac:dyDescent="0.2">
      <c r="A66" s="450" t="s">
        <v>1743</v>
      </c>
      <c r="B66" s="450" t="s">
        <v>1742</v>
      </c>
      <c r="C66" s="450" t="s">
        <v>1739</v>
      </c>
      <c r="D66" s="450">
        <v>11</v>
      </c>
      <c r="E66" s="450">
        <v>44</v>
      </c>
      <c r="F66" s="449">
        <v>5194.28</v>
      </c>
      <c r="G66" s="448">
        <v>0</v>
      </c>
      <c r="H66" s="448">
        <v>4047.12</v>
      </c>
      <c r="I66" s="448">
        <v>1147.1600000000001</v>
      </c>
      <c r="J66" s="447">
        <v>0.22085085300055454</v>
      </c>
    </row>
    <row r="67" spans="1:10" x14ac:dyDescent="0.2">
      <c r="A67" s="450" t="s">
        <v>1732</v>
      </c>
      <c r="B67" s="450" t="s">
        <v>1731</v>
      </c>
      <c r="C67" s="450" t="s">
        <v>1722</v>
      </c>
      <c r="D67" s="450">
        <v>2</v>
      </c>
      <c r="E67" s="450">
        <v>32</v>
      </c>
      <c r="F67" s="449">
        <v>4803.3999999999996</v>
      </c>
      <c r="G67" s="448">
        <v>0</v>
      </c>
      <c r="H67" s="448">
        <v>3588.86</v>
      </c>
      <c r="I67" s="448">
        <v>1214.54</v>
      </c>
      <c r="J67" s="447">
        <v>0.25284994010075196</v>
      </c>
    </row>
    <row r="68" spans="1:10" x14ac:dyDescent="0.2">
      <c r="A68" s="450" t="s">
        <v>1728</v>
      </c>
      <c r="B68" s="450" t="s">
        <v>1727</v>
      </c>
      <c r="C68" s="450" t="s">
        <v>1722</v>
      </c>
      <c r="D68" s="450">
        <v>6</v>
      </c>
      <c r="E68" s="450">
        <v>96</v>
      </c>
      <c r="F68" s="449">
        <v>8004.03</v>
      </c>
      <c r="G68" s="448">
        <v>0</v>
      </c>
      <c r="H68" s="448">
        <v>7646.22</v>
      </c>
      <c r="I68" s="448">
        <v>357.81</v>
      </c>
      <c r="J68" s="447">
        <v>4.470430338458798E-2</v>
      </c>
    </row>
    <row r="69" spans="1:10" x14ac:dyDescent="0.2">
      <c r="A69" s="450" t="s">
        <v>1726</v>
      </c>
      <c r="B69" s="450" t="s">
        <v>1725</v>
      </c>
      <c r="C69" s="450" t="s">
        <v>1722</v>
      </c>
      <c r="D69" s="450">
        <v>9</v>
      </c>
      <c r="E69" s="450">
        <v>144</v>
      </c>
      <c r="F69" s="449">
        <v>15177.62</v>
      </c>
      <c r="G69" s="448">
        <v>0</v>
      </c>
      <c r="H69" s="448">
        <v>13716</v>
      </c>
      <c r="I69" s="448">
        <v>1461.62</v>
      </c>
      <c r="J69" s="447">
        <v>9.6301001079220586E-2</v>
      </c>
    </row>
    <row r="70" spans="1:10" ht="15" customHeight="1" x14ac:dyDescent="0.2">
      <c r="A70" s="450" t="s">
        <v>1721</v>
      </c>
      <c r="B70" s="450" t="s">
        <v>1720</v>
      </c>
      <c r="C70" s="450" t="s">
        <v>1116</v>
      </c>
      <c r="D70" s="450">
        <v>108</v>
      </c>
      <c r="E70" s="450">
        <v>108</v>
      </c>
      <c r="F70" s="449">
        <v>11201.76</v>
      </c>
      <c r="G70" s="448">
        <v>0</v>
      </c>
      <c r="H70" s="448">
        <v>10117.52</v>
      </c>
      <c r="I70" s="448">
        <v>1084.24</v>
      </c>
      <c r="J70" s="447">
        <v>9.6791932696290578E-2</v>
      </c>
    </row>
    <row r="71" spans="1:10" x14ac:dyDescent="0.2">
      <c r="A71" s="450" t="s">
        <v>1719</v>
      </c>
      <c r="B71" s="450" t="s">
        <v>1718</v>
      </c>
      <c r="C71" s="450" t="s">
        <v>1115</v>
      </c>
      <c r="D71" s="450">
        <v>1</v>
      </c>
      <c r="E71" s="450">
        <v>11.352</v>
      </c>
      <c r="F71" s="449">
        <v>1407.23</v>
      </c>
      <c r="G71" s="448">
        <v>0</v>
      </c>
      <c r="H71" s="448">
        <v>1070.05</v>
      </c>
      <c r="I71" s="448">
        <v>337.18</v>
      </c>
      <c r="J71" s="447">
        <v>0.23960276430563698</v>
      </c>
    </row>
    <row r="72" spans="1:10" x14ac:dyDescent="0.2">
      <c r="A72" s="450" t="s">
        <v>1717</v>
      </c>
      <c r="B72" s="450" t="s">
        <v>1716</v>
      </c>
      <c r="C72" s="450" t="s">
        <v>1112</v>
      </c>
      <c r="D72" s="450">
        <v>852</v>
      </c>
      <c r="E72" s="450">
        <v>805.99199999999996</v>
      </c>
      <c r="F72" s="449">
        <v>32793.480000000003</v>
      </c>
      <c r="G72" s="448">
        <v>0</v>
      </c>
      <c r="H72" s="448">
        <v>25666.49</v>
      </c>
      <c r="I72" s="448">
        <v>7126.99</v>
      </c>
      <c r="J72" s="447">
        <v>0.21732948134812163</v>
      </c>
    </row>
    <row r="73" spans="1:10" x14ac:dyDescent="0.2">
      <c r="A73" s="450" t="s">
        <v>1714</v>
      </c>
      <c r="B73" s="450" t="s">
        <v>1713</v>
      </c>
      <c r="C73" s="450" t="s">
        <v>1715</v>
      </c>
      <c r="D73" s="450">
        <v>5</v>
      </c>
      <c r="E73" s="450">
        <v>60</v>
      </c>
      <c r="F73" s="449">
        <v>2327.6</v>
      </c>
      <c r="G73" s="448">
        <v>0</v>
      </c>
      <c r="H73" s="448">
        <v>1420.05</v>
      </c>
      <c r="I73" s="448">
        <v>907.55</v>
      </c>
      <c r="J73" s="447">
        <v>0.38990805980409005</v>
      </c>
    </row>
    <row r="74" spans="1:10" ht="15" customHeight="1" x14ac:dyDescent="0.2">
      <c r="A74" s="450" t="s">
        <v>1714</v>
      </c>
      <c r="B74" s="450" t="s">
        <v>1713</v>
      </c>
      <c r="C74" s="450" t="s">
        <v>1116</v>
      </c>
      <c r="D74" s="450">
        <v>840</v>
      </c>
      <c r="E74" s="450">
        <v>840</v>
      </c>
      <c r="F74" s="449">
        <v>22461.599999999999</v>
      </c>
      <c r="G74" s="448">
        <v>0</v>
      </c>
      <c r="H74" s="448">
        <v>19835.38</v>
      </c>
      <c r="I74" s="448">
        <v>2626.22</v>
      </c>
      <c r="J74" s="447">
        <v>0.11692043309470385</v>
      </c>
    </row>
    <row r="75" spans="1:10" x14ac:dyDescent="0.2">
      <c r="A75" s="450" t="s">
        <v>1712</v>
      </c>
      <c r="B75" s="450" t="s">
        <v>1711</v>
      </c>
      <c r="C75" s="450" t="s">
        <v>1112</v>
      </c>
      <c r="D75" s="450">
        <v>216</v>
      </c>
      <c r="E75" s="450">
        <v>204.33600000000001</v>
      </c>
      <c r="F75" s="449">
        <v>15752.88</v>
      </c>
      <c r="G75" s="448">
        <v>0</v>
      </c>
      <c r="H75" s="448">
        <v>13497.23</v>
      </c>
      <c r="I75" s="448">
        <v>2255.65</v>
      </c>
      <c r="J75" s="447">
        <v>0.1431896897583172</v>
      </c>
    </row>
    <row r="76" spans="1:10" x14ac:dyDescent="0.2">
      <c r="A76" s="450" t="s">
        <v>1710</v>
      </c>
      <c r="B76" s="450" t="s">
        <v>1709</v>
      </c>
      <c r="C76" s="450" t="s">
        <v>1112</v>
      </c>
      <c r="D76" s="450">
        <v>108</v>
      </c>
      <c r="E76" s="450">
        <v>102.16800000000001</v>
      </c>
      <c r="F76" s="449">
        <v>7876.44</v>
      </c>
      <c r="G76" s="448">
        <v>0</v>
      </c>
      <c r="H76" s="448">
        <v>7168.53</v>
      </c>
      <c r="I76" s="448">
        <v>707.91</v>
      </c>
      <c r="J76" s="447">
        <v>8.9876898700428115E-2</v>
      </c>
    </row>
    <row r="77" spans="1:10" x14ac:dyDescent="0.2">
      <c r="A77" s="450" t="s">
        <v>1708</v>
      </c>
      <c r="B77" s="450" t="s">
        <v>1707</v>
      </c>
      <c r="C77" s="450" t="s">
        <v>1115</v>
      </c>
      <c r="D77" s="450">
        <v>29</v>
      </c>
      <c r="E77" s="450">
        <v>329.20800000000003</v>
      </c>
      <c r="F77" s="449">
        <v>25484.04</v>
      </c>
      <c r="G77" s="448">
        <v>0</v>
      </c>
      <c r="H77" s="448">
        <v>22457.3</v>
      </c>
      <c r="I77" s="448">
        <v>3026.74</v>
      </c>
      <c r="J77" s="447">
        <v>0.11877002233554805</v>
      </c>
    </row>
    <row r="78" spans="1:10" x14ac:dyDescent="0.2">
      <c r="A78" s="450" t="s">
        <v>1708</v>
      </c>
      <c r="B78" s="450" t="s">
        <v>1707</v>
      </c>
      <c r="C78" s="450" t="s">
        <v>1112</v>
      </c>
      <c r="D78" s="450">
        <v>1440</v>
      </c>
      <c r="E78" s="450">
        <v>1362.24</v>
      </c>
      <c r="F78" s="449">
        <v>105609.60000000001</v>
      </c>
      <c r="G78" s="448">
        <v>0</v>
      </c>
      <c r="H78" s="448">
        <v>93099.23</v>
      </c>
      <c r="I78" s="448">
        <v>12510.37</v>
      </c>
      <c r="J78" s="447">
        <v>0.11845864391115959</v>
      </c>
    </row>
    <row r="79" spans="1:10" x14ac:dyDescent="0.2">
      <c r="A79" s="450" t="s">
        <v>1704</v>
      </c>
      <c r="B79" s="450" t="s">
        <v>1703</v>
      </c>
      <c r="C79" s="450" t="s">
        <v>1115</v>
      </c>
      <c r="D79" s="450">
        <v>55</v>
      </c>
      <c r="E79" s="450">
        <v>624.36</v>
      </c>
      <c r="F79" s="449">
        <v>55000</v>
      </c>
      <c r="G79" s="448">
        <v>0</v>
      </c>
      <c r="H79" s="448">
        <v>53975.35</v>
      </c>
      <c r="I79" s="448">
        <v>1024.6500000000001</v>
      </c>
      <c r="J79" s="447">
        <v>1.8630000000000001E-2</v>
      </c>
    </row>
    <row r="80" spans="1:10" x14ac:dyDescent="0.2">
      <c r="A80" s="450" t="s">
        <v>1704</v>
      </c>
      <c r="B80" s="450" t="s">
        <v>1703</v>
      </c>
      <c r="C80" s="450" t="s">
        <v>1112</v>
      </c>
      <c r="D80" s="450">
        <v>1752</v>
      </c>
      <c r="E80" s="450">
        <v>1657.3920000000001</v>
      </c>
      <c r="F80" s="449">
        <v>156173.28</v>
      </c>
      <c r="G80" s="448">
        <v>0</v>
      </c>
      <c r="H80" s="448">
        <v>143280.01999999999</v>
      </c>
      <c r="I80" s="448">
        <v>12893.26</v>
      </c>
      <c r="J80" s="447">
        <v>8.2557400344028115E-2</v>
      </c>
    </row>
    <row r="81" spans="1:10" x14ac:dyDescent="0.2">
      <c r="A81" s="450" t="s">
        <v>1702</v>
      </c>
      <c r="B81" s="450" t="s">
        <v>1701</v>
      </c>
      <c r="C81" s="450" t="s">
        <v>1115</v>
      </c>
      <c r="D81" s="450">
        <v>1</v>
      </c>
      <c r="E81" s="450">
        <v>11.352</v>
      </c>
      <c r="F81" s="449">
        <v>870</v>
      </c>
      <c r="G81" s="448">
        <v>0</v>
      </c>
      <c r="H81" s="448">
        <v>914.86</v>
      </c>
      <c r="I81" s="448">
        <v>-44.86</v>
      </c>
      <c r="J81" s="447">
        <v>-5.1563218390804598E-2</v>
      </c>
    </row>
    <row r="82" spans="1:10" x14ac:dyDescent="0.2">
      <c r="A82" s="450" t="s">
        <v>1702</v>
      </c>
      <c r="B82" s="450" t="s">
        <v>1701</v>
      </c>
      <c r="C82" s="450" t="s">
        <v>1112</v>
      </c>
      <c r="D82" s="450">
        <v>96</v>
      </c>
      <c r="E82" s="450">
        <v>90.816000000000003</v>
      </c>
      <c r="F82" s="449">
        <v>8673.6</v>
      </c>
      <c r="G82" s="448">
        <v>0</v>
      </c>
      <c r="H82" s="448">
        <v>7318.26</v>
      </c>
      <c r="I82" s="448">
        <v>1355.34</v>
      </c>
      <c r="J82" s="447">
        <v>0.15626037631433315</v>
      </c>
    </row>
    <row r="83" spans="1:10" x14ac:dyDescent="0.2">
      <c r="A83" s="463" t="s">
        <v>1695</v>
      </c>
      <c r="B83" s="463" t="s">
        <v>1694</v>
      </c>
      <c r="C83" s="463" t="s">
        <v>1693</v>
      </c>
      <c r="D83" s="463">
        <v>1</v>
      </c>
      <c r="E83" s="463">
        <v>0</v>
      </c>
      <c r="F83" s="464">
        <v>2700</v>
      </c>
      <c r="G83" s="465">
        <v>0</v>
      </c>
      <c r="H83" s="465">
        <v>0</v>
      </c>
      <c r="I83" s="465">
        <v>2700</v>
      </c>
      <c r="J83" s="466">
        <v>1</v>
      </c>
    </row>
    <row r="84" spans="1:10" ht="15" customHeight="1" x14ac:dyDescent="0.2">
      <c r="A84" s="450" t="s">
        <v>1692</v>
      </c>
      <c r="B84" s="450" t="s">
        <v>1986</v>
      </c>
      <c r="C84" s="450" t="s">
        <v>1048</v>
      </c>
      <c r="D84" s="450">
        <v>2</v>
      </c>
      <c r="E84" s="450">
        <v>0</v>
      </c>
      <c r="F84" s="449">
        <v>8548</v>
      </c>
      <c r="G84" s="448">
        <v>0</v>
      </c>
      <c r="H84" s="448">
        <v>8548</v>
      </c>
      <c r="I84" s="448">
        <v>0</v>
      </c>
      <c r="J84" s="447">
        <v>0</v>
      </c>
    </row>
    <row r="85" spans="1:10" ht="18" customHeight="1" x14ac:dyDescent="0.2">
      <c r="A85" s="450" t="s">
        <v>1111</v>
      </c>
      <c r="B85" s="450" t="s">
        <v>1979</v>
      </c>
      <c r="C85" s="450" t="s">
        <v>1978</v>
      </c>
      <c r="D85" s="450">
        <v>96</v>
      </c>
      <c r="E85" s="450">
        <v>43.2</v>
      </c>
      <c r="F85" s="449">
        <v>4823.04</v>
      </c>
      <c r="G85" s="448">
        <v>0</v>
      </c>
      <c r="H85" s="448">
        <v>4414.32</v>
      </c>
      <c r="I85" s="448">
        <v>408.72</v>
      </c>
      <c r="J85" s="447">
        <v>8.4743232484076433E-2</v>
      </c>
    </row>
    <row r="86" spans="1:10" x14ac:dyDescent="0.2">
      <c r="A86" s="450" t="s">
        <v>1158</v>
      </c>
      <c r="B86" s="450" t="s">
        <v>1975</v>
      </c>
      <c r="C86" s="450" t="s">
        <v>1115</v>
      </c>
      <c r="D86" s="450">
        <v>5</v>
      </c>
      <c r="E86" s="450">
        <v>56.76</v>
      </c>
      <c r="F86" s="449">
        <v>4122.17</v>
      </c>
      <c r="G86" s="448">
        <v>0</v>
      </c>
      <c r="H86" s="448">
        <v>3727.5</v>
      </c>
      <c r="I86" s="448">
        <v>394.67</v>
      </c>
      <c r="J86" s="447">
        <v>9.5743261437543817E-2</v>
      </c>
    </row>
    <row r="87" spans="1:10" x14ac:dyDescent="0.2">
      <c r="A87" s="450" t="s">
        <v>1158</v>
      </c>
      <c r="B87" s="450" t="s">
        <v>1975</v>
      </c>
      <c r="C87" s="450" t="s">
        <v>1112</v>
      </c>
      <c r="D87" s="450">
        <v>108</v>
      </c>
      <c r="E87" s="450">
        <v>102.16800000000001</v>
      </c>
      <c r="F87" s="449">
        <v>9932.76</v>
      </c>
      <c r="G87" s="448">
        <v>0</v>
      </c>
      <c r="H87" s="448">
        <v>6709.5</v>
      </c>
      <c r="I87" s="448">
        <v>3223.26</v>
      </c>
      <c r="J87" s="447">
        <v>0.3245079917364358</v>
      </c>
    </row>
    <row r="88" spans="1:10" x14ac:dyDescent="0.2">
      <c r="A88" s="450" t="s">
        <v>1156</v>
      </c>
      <c r="B88" s="450" t="s">
        <v>1974</v>
      </c>
      <c r="C88" s="450" t="s">
        <v>1115</v>
      </c>
      <c r="D88" s="450">
        <v>6</v>
      </c>
      <c r="E88" s="450">
        <v>68.111999999999995</v>
      </c>
      <c r="F88" s="449">
        <v>4736.1000000000004</v>
      </c>
      <c r="G88" s="448">
        <v>0</v>
      </c>
      <c r="H88" s="448">
        <v>4475.46</v>
      </c>
      <c r="I88" s="448">
        <v>260.64</v>
      </c>
      <c r="J88" s="447">
        <v>5.5032621777411792E-2</v>
      </c>
    </row>
    <row r="89" spans="1:10" x14ac:dyDescent="0.2">
      <c r="A89" s="450" t="s">
        <v>1156</v>
      </c>
      <c r="B89" s="450" t="s">
        <v>1974</v>
      </c>
      <c r="C89" s="450" t="s">
        <v>1112</v>
      </c>
      <c r="D89" s="450">
        <v>144</v>
      </c>
      <c r="E89" s="450">
        <v>136.22399999999999</v>
      </c>
      <c r="F89" s="449">
        <v>13243.68</v>
      </c>
      <c r="G89" s="448">
        <v>0</v>
      </c>
      <c r="H89" s="448">
        <v>8967.3799999999992</v>
      </c>
      <c r="I89" s="448">
        <v>4276.3</v>
      </c>
      <c r="J89" s="447">
        <v>0.3228936368139369</v>
      </c>
    </row>
    <row r="90" spans="1:10" x14ac:dyDescent="0.2">
      <c r="A90" s="450" t="s">
        <v>1153</v>
      </c>
      <c r="B90" s="450" t="s">
        <v>1973</v>
      </c>
      <c r="C90" s="450" t="s">
        <v>1119</v>
      </c>
      <c r="D90" s="450">
        <v>2</v>
      </c>
      <c r="E90" s="450">
        <v>12</v>
      </c>
      <c r="F90" s="449">
        <v>1790.1</v>
      </c>
      <c r="G90" s="448">
        <v>0</v>
      </c>
      <c r="H90" s="448">
        <v>1521.58</v>
      </c>
      <c r="I90" s="448">
        <v>268.52</v>
      </c>
      <c r="J90" s="447">
        <v>0.15000279314004805</v>
      </c>
    </row>
    <row r="91" spans="1:10" x14ac:dyDescent="0.2">
      <c r="A91" s="450" t="s">
        <v>1153</v>
      </c>
      <c r="B91" s="450" t="s">
        <v>1973</v>
      </c>
      <c r="C91" s="450" t="s">
        <v>1116</v>
      </c>
      <c r="D91" s="450">
        <v>108</v>
      </c>
      <c r="E91" s="450">
        <v>108</v>
      </c>
      <c r="F91" s="449">
        <v>19166.759999999998</v>
      </c>
      <c r="G91" s="448">
        <v>0</v>
      </c>
      <c r="H91" s="448">
        <v>13694.22</v>
      </c>
      <c r="I91" s="448">
        <v>5472.54</v>
      </c>
      <c r="J91" s="447">
        <v>0.28552243571683478</v>
      </c>
    </row>
    <row r="92" spans="1:10" x14ac:dyDescent="0.2">
      <c r="A92" s="450" t="s">
        <v>1147</v>
      </c>
      <c r="B92" s="450" t="s">
        <v>1972</v>
      </c>
      <c r="C92" s="450" t="s">
        <v>1115</v>
      </c>
      <c r="D92" s="450">
        <v>2</v>
      </c>
      <c r="E92" s="450">
        <v>22.704000000000001</v>
      </c>
      <c r="F92" s="449">
        <v>1578.7</v>
      </c>
      <c r="G92" s="448">
        <v>0</v>
      </c>
      <c r="H92" s="448">
        <v>1491</v>
      </c>
      <c r="I92" s="448">
        <v>87.7</v>
      </c>
      <c r="J92" s="447">
        <v>5.5552036485716098E-2</v>
      </c>
    </row>
    <row r="93" spans="1:10" ht="15" customHeight="1" x14ac:dyDescent="0.2">
      <c r="A93" s="450" t="s">
        <v>1118</v>
      </c>
      <c r="B93" s="450" t="s">
        <v>1971</v>
      </c>
      <c r="C93" s="450" t="s">
        <v>1116</v>
      </c>
      <c r="D93" s="450">
        <v>42</v>
      </c>
      <c r="E93" s="450">
        <v>42</v>
      </c>
      <c r="F93" s="449">
        <v>7453.74</v>
      </c>
      <c r="G93" s="448">
        <v>0</v>
      </c>
      <c r="H93" s="448">
        <v>5358.72</v>
      </c>
      <c r="I93" s="448">
        <v>2095.02</v>
      </c>
      <c r="J93" s="447">
        <v>0.28106963752424957</v>
      </c>
    </row>
    <row r="94" spans="1:10" x14ac:dyDescent="0.2">
      <c r="A94" s="450" t="s">
        <v>2509</v>
      </c>
      <c r="B94" s="450" t="s">
        <v>2508</v>
      </c>
      <c r="C94" s="450" t="s">
        <v>1923</v>
      </c>
      <c r="D94" s="450">
        <v>36</v>
      </c>
      <c r="E94" s="450">
        <v>136.26</v>
      </c>
      <c r="F94" s="449">
        <v>3697.2</v>
      </c>
      <c r="G94" s="448">
        <v>0</v>
      </c>
      <c r="H94" s="448">
        <v>2893.55</v>
      </c>
      <c r="I94" s="448">
        <v>803.65</v>
      </c>
      <c r="J94" s="447">
        <v>0.21736719679757655</v>
      </c>
    </row>
    <row r="95" spans="1:10" x14ac:dyDescent="0.2">
      <c r="A95" s="450" t="s">
        <v>1132</v>
      </c>
      <c r="B95" s="450" t="s">
        <v>1970</v>
      </c>
      <c r="C95" s="450" t="s">
        <v>1051</v>
      </c>
      <c r="D95" s="450">
        <v>92</v>
      </c>
      <c r="E95" s="450">
        <v>1748</v>
      </c>
      <c r="F95" s="449">
        <v>103224.6</v>
      </c>
      <c r="G95" s="448">
        <v>0</v>
      </c>
      <c r="H95" s="448">
        <v>85345.64</v>
      </c>
      <c r="I95" s="448">
        <v>17878.96</v>
      </c>
      <c r="J95" s="447">
        <v>0.17320443330765017</v>
      </c>
    </row>
    <row r="96" spans="1:10" x14ac:dyDescent="0.2">
      <c r="A96" s="450" t="s">
        <v>1969</v>
      </c>
      <c r="B96" s="450" t="s">
        <v>1968</v>
      </c>
      <c r="C96" s="450" t="s">
        <v>1112</v>
      </c>
      <c r="D96" s="450">
        <v>60</v>
      </c>
      <c r="E96" s="450">
        <v>56.76</v>
      </c>
      <c r="F96" s="449">
        <v>4449</v>
      </c>
      <c r="G96" s="448">
        <v>0</v>
      </c>
      <c r="H96" s="448">
        <v>3662.3</v>
      </c>
      <c r="I96" s="448">
        <v>786.7</v>
      </c>
      <c r="J96" s="447">
        <v>0.17682625309058214</v>
      </c>
    </row>
    <row r="97" spans="1:10" x14ac:dyDescent="0.2">
      <c r="A97" s="450" t="s">
        <v>1136</v>
      </c>
      <c r="B97" s="450" t="s">
        <v>1967</v>
      </c>
      <c r="C97" s="450" t="s">
        <v>1051</v>
      </c>
      <c r="D97" s="450">
        <v>143</v>
      </c>
      <c r="E97" s="450">
        <v>2717</v>
      </c>
      <c r="F97" s="449">
        <v>154665.57</v>
      </c>
      <c r="G97" s="448">
        <v>0</v>
      </c>
      <c r="H97" s="448">
        <v>137392.59</v>
      </c>
      <c r="I97" s="448">
        <v>17272.98</v>
      </c>
      <c r="J97" s="447">
        <v>0.11167951889174867</v>
      </c>
    </row>
    <row r="98" spans="1:10" ht="18" customHeight="1" x14ac:dyDescent="0.2">
      <c r="A98" s="450" t="s">
        <v>1134</v>
      </c>
      <c r="B98" s="450" t="s">
        <v>1966</v>
      </c>
      <c r="C98" s="450" t="s">
        <v>1051</v>
      </c>
      <c r="D98" s="450">
        <v>158</v>
      </c>
      <c r="E98" s="450">
        <v>3002</v>
      </c>
      <c r="F98" s="449">
        <v>166578.85999999999</v>
      </c>
      <c r="G98" s="448">
        <v>0</v>
      </c>
      <c r="H98" s="448">
        <v>117070.75</v>
      </c>
      <c r="I98" s="448">
        <v>49508.11</v>
      </c>
      <c r="J98" s="447">
        <v>0.29720523960843531</v>
      </c>
    </row>
    <row r="99" spans="1:10" x14ac:dyDescent="0.2">
      <c r="A99" s="450" t="s">
        <v>1130</v>
      </c>
      <c r="B99" s="450" t="s">
        <v>1965</v>
      </c>
      <c r="C99" s="450" t="s">
        <v>1051</v>
      </c>
      <c r="D99" s="450">
        <v>4</v>
      </c>
      <c r="E99" s="450">
        <v>76</v>
      </c>
      <c r="F99" s="449">
        <v>5262.12</v>
      </c>
      <c r="G99" s="448">
        <v>0</v>
      </c>
      <c r="H99" s="448">
        <v>3743.76</v>
      </c>
      <c r="I99" s="448">
        <v>1518.36</v>
      </c>
      <c r="J99" s="447">
        <v>0.28854492256462855</v>
      </c>
    </row>
    <row r="100" spans="1:10" x14ac:dyDescent="0.2">
      <c r="A100" s="450" t="s">
        <v>1128</v>
      </c>
      <c r="B100" s="450" t="s">
        <v>1962</v>
      </c>
      <c r="C100" s="450" t="s">
        <v>1051</v>
      </c>
      <c r="D100" s="450">
        <v>10</v>
      </c>
      <c r="E100" s="450">
        <v>190</v>
      </c>
      <c r="F100" s="449">
        <v>10543.9</v>
      </c>
      <c r="G100" s="448">
        <v>0</v>
      </c>
      <c r="H100" s="448">
        <v>9575.2000000000007</v>
      </c>
      <c r="I100" s="448">
        <v>968.7</v>
      </c>
      <c r="J100" s="447">
        <v>9.1873026109883446E-2</v>
      </c>
    </row>
    <row r="101" spans="1:10" ht="28" x14ac:dyDescent="0.2">
      <c r="A101" s="450" t="s">
        <v>2128</v>
      </c>
      <c r="B101" s="450" t="s">
        <v>2507</v>
      </c>
      <c r="C101" s="450" t="s">
        <v>1051</v>
      </c>
      <c r="D101" s="450">
        <v>1</v>
      </c>
      <c r="E101" s="450">
        <v>19</v>
      </c>
      <c r="F101" s="449">
        <v>0.01</v>
      </c>
      <c r="G101" s="448">
        <v>0</v>
      </c>
      <c r="H101" s="448">
        <v>337.09</v>
      </c>
      <c r="I101" s="448">
        <v>-337.08</v>
      </c>
      <c r="J101" s="447">
        <v>-33708</v>
      </c>
    </row>
    <row r="102" spans="1:10" ht="28" x14ac:dyDescent="0.2">
      <c r="A102" s="450" t="s">
        <v>1126</v>
      </c>
      <c r="B102" s="450" t="s">
        <v>1961</v>
      </c>
      <c r="C102" s="450" t="s">
        <v>1051</v>
      </c>
      <c r="D102" s="450">
        <v>14</v>
      </c>
      <c r="E102" s="450">
        <v>266</v>
      </c>
      <c r="F102" s="449">
        <v>0.14000000000000001</v>
      </c>
      <c r="G102" s="448">
        <v>0</v>
      </c>
      <c r="H102" s="448">
        <v>5196.25</v>
      </c>
      <c r="I102" s="448">
        <v>-5196.1099999999997</v>
      </c>
      <c r="J102" s="447">
        <v>-37115.071428571428</v>
      </c>
    </row>
    <row r="103" spans="1:10" ht="28" x14ac:dyDescent="0.2">
      <c r="A103" s="450" t="s">
        <v>1114</v>
      </c>
      <c r="B103" s="450" t="s">
        <v>1960</v>
      </c>
      <c r="C103" s="450" t="s">
        <v>1112</v>
      </c>
      <c r="D103" s="450">
        <v>156</v>
      </c>
      <c r="E103" s="450">
        <v>147.57599999999999</v>
      </c>
      <c r="F103" s="449">
        <v>11567.4</v>
      </c>
      <c r="G103" s="448">
        <v>0</v>
      </c>
      <c r="H103" s="448">
        <v>10353.85</v>
      </c>
      <c r="I103" s="448">
        <v>1213.55</v>
      </c>
      <c r="J103" s="447">
        <v>0.10491121600359632</v>
      </c>
    </row>
    <row r="104" spans="1:10" x14ac:dyDescent="0.2">
      <c r="A104" s="450" t="s">
        <v>1958</v>
      </c>
      <c r="B104" s="450" t="s">
        <v>1957</v>
      </c>
      <c r="C104" s="450" t="s">
        <v>1809</v>
      </c>
      <c r="D104" s="450">
        <v>6</v>
      </c>
      <c r="E104" s="450">
        <v>36</v>
      </c>
      <c r="F104" s="449">
        <v>3434.4</v>
      </c>
      <c r="G104" s="448">
        <v>0</v>
      </c>
      <c r="H104" s="448">
        <v>3355.56</v>
      </c>
      <c r="I104" s="448">
        <v>78.84</v>
      </c>
      <c r="J104" s="447">
        <v>2.2955974842767294E-2</v>
      </c>
    </row>
    <row r="105" spans="1:10" ht="28" x14ac:dyDescent="0.2">
      <c r="A105" s="450" t="s">
        <v>1072</v>
      </c>
      <c r="B105" s="450" t="s">
        <v>1956</v>
      </c>
      <c r="C105" s="450" t="s">
        <v>1070</v>
      </c>
      <c r="D105" s="450">
        <v>12</v>
      </c>
      <c r="E105" s="450">
        <v>60</v>
      </c>
      <c r="F105" s="449">
        <v>4210.5600000000004</v>
      </c>
      <c r="G105" s="448">
        <v>0</v>
      </c>
      <c r="H105" s="448">
        <v>4257.6899999999996</v>
      </c>
      <c r="I105" s="448">
        <v>-47.13</v>
      </c>
      <c r="J105" s="447">
        <v>-1.1193285453716371E-2</v>
      </c>
    </row>
    <row r="106" spans="1:10" ht="28" x14ac:dyDescent="0.2">
      <c r="A106" s="450" t="s">
        <v>1065</v>
      </c>
      <c r="B106" s="450" t="s">
        <v>2506</v>
      </c>
      <c r="C106" s="450" t="s">
        <v>1059</v>
      </c>
      <c r="D106" s="450">
        <v>10</v>
      </c>
      <c r="E106" s="450">
        <v>200</v>
      </c>
      <c r="F106" s="449">
        <v>13463.3</v>
      </c>
      <c r="G106" s="448">
        <v>0</v>
      </c>
      <c r="H106" s="448">
        <v>11443.8</v>
      </c>
      <c r="I106" s="448">
        <v>2019.5</v>
      </c>
      <c r="J106" s="447">
        <v>0.15000037137997371</v>
      </c>
    </row>
    <row r="107" spans="1:10" ht="28" x14ac:dyDescent="0.2">
      <c r="A107" s="450" t="s">
        <v>1955</v>
      </c>
      <c r="B107" s="450" t="s">
        <v>1954</v>
      </c>
      <c r="C107" s="450" t="s">
        <v>1923</v>
      </c>
      <c r="D107" s="450">
        <v>88</v>
      </c>
      <c r="E107" s="450">
        <v>333.08</v>
      </c>
      <c r="F107" s="449">
        <v>30948.720000000001</v>
      </c>
      <c r="G107" s="448">
        <v>0</v>
      </c>
      <c r="H107" s="448">
        <v>30002.5</v>
      </c>
      <c r="I107" s="448">
        <v>946.22</v>
      </c>
      <c r="J107" s="447">
        <v>3.057380079046888E-2</v>
      </c>
    </row>
    <row r="108" spans="1:10" ht="28" x14ac:dyDescent="0.2">
      <c r="A108" s="450" t="s">
        <v>1053</v>
      </c>
      <c r="B108" s="450" t="s">
        <v>1953</v>
      </c>
      <c r="C108" s="450" t="s">
        <v>1051</v>
      </c>
      <c r="D108" s="454">
        <v>32</v>
      </c>
      <c r="E108" s="454">
        <v>608</v>
      </c>
      <c r="F108" s="455">
        <v>37158.46</v>
      </c>
      <c r="G108" s="456">
        <v>0</v>
      </c>
      <c r="H108" s="456">
        <v>12161.28</v>
      </c>
      <c r="I108" s="456">
        <v>24997.18</v>
      </c>
      <c r="J108" s="457">
        <v>0.67271842413714544</v>
      </c>
    </row>
    <row r="109" spans="1:10" ht="0" hidden="1" customHeight="1" x14ac:dyDescent="0.2"/>
    <row r="110" spans="1:10" ht="18.25" customHeight="1" x14ac:dyDescent="0.2">
      <c r="D110" s="446">
        <f t="shared" ref="D110:I110" si="0">SUM(D9:D109)</f>
        <v>15662</v>
      </c>
      <c r="E110" s="459">
        <f t="shared" si="0"/>
        <v>45209.101999999999</v>
      </c>
      <c r="F110" s="469">
        <f t="shared" si="0"/>
        <v>2802355.9499999997</v>
      </c>
      <c r="G110" s="469">
        <f t="shared" si="0"/>
        <v>0</v>
      </c>
      <c r="H110" s="469">
        <f t="shared" si="0"/>
        <v>2340099.61</v>
      </c>
      <c r="I110" s="469">
        <f t="shared" si="0"/>
        <v>462256.33999999991</v>
      </c>
    </row>
    <row r="119" spans="1:10" x14ac:dyDescent="0.2">
      <c r="A119" s="463" t="s">
        <v>1674</v>
      </c>
      <c r="B119" s="463" t="s">
        <v>2505</v>
      </c>
      <c r="C119" s="463" t="s">
        <v>1197</v>
      </c>
      <c r="D119" s="463">
        <v>1</v>
      </c>
      <c r="E119" s="463">
        <v>0</v>
      </c>
      <c r="F119" s="464">
        <v>549.70000000000005</v>
      </c>
      <c r="G119" s="465">
        <v>0</v>
      </c>
      <c r="H119" s="465">
        <v>315.23</v>
      </c>
      <c r="I119" s="465">
        <v>234.47</v>
      </c>
      <c r="J119" s="466">
        <v>0.42654175004547934</v>
      </c>
    </row>
    <row r="120" spans="1:10" ht="28" x14ac:dyDescent="0.2">
      <c r="A120" s="463" t="s">
        <v>2504</v>
      </c>
      <c r="B120" s="463" t="s">
        <v>2503</v>
      </c>
      <c r="C120" s="463" t="s">
        <v>2502</v>
      </c>
      <c r="D120" s="463">
        <v>1</v>
      </c>
      <c r="E120" s="463">
        <v>0</v>
      </c>
      <c r="F120" s="464">
        <v>696.75</v>
      </c>
      <c r="G120" s="465">
        <v>0</v>
      </c>
      <c r="H120" s="465">
        <v>395.56</v>
      </c>
      <c r="I120" s="465">
        <v>301.19</v>
      </c>
      <c r="J120" s="466">
        <v>0.43228071706349797</v>
      </c>
    </row>
    <row r="121" spans="1:10" ht="28" x14ac:dyDescent="0.2">
      <c r="A121" s="463" t="s">
        <v>2501</v>
      </c>
      <c r="B121" s="463" t="s">
        <v>2500</v>
      </c>
      <c r="C121" s="463" t="s">
        <v>1197</v>
      </c>
      <c r="D121" s="463">
        <v>4</v>
      </c>
      <c r="E121" s="463">
        <v>0</v>
      </c>
      <c r="F121" s="464">
        <v>2905.96</v>
      </c>
      <c r="G121" s="465">
        <v>0</v>
      </c>
      <c r="H121" s="465">
        <v>2090.8000000000002</v>
      </c>
      <c r="I121" s="465">
        <v>815.16</v>
      </c>
      <c r="J121" s="466">
        <v>0.28051255806347619</v>
      </c>
    </row>
    <row r="122" spans="1:10" ht="29.25" customHeight="1" x14ac:dyDescent="0.2">
      <c r="A122" s="463" t="s">
        <v>1981</v>
      </c>
      <c r="B122" s="463" t="s">
        <v>1980</v>
      </c>
      <c r="C122" s="463" t="s">
        <v>1197</v>
      </c>
      <c r="D122" s="473">
        <v>2</v>
      </c>
      <c r="E122" s="473">
        <v>0</v>
      </c>
      <c r="F122" s="472">
        <v>1160.42</v>
      </c>
      <c r="G122" s="471">
        <v>0</v>
      </c>
      <c r="H122" s="471">
        <v>763.44</v>
      </c>
      <c r="I122" s="471">
        <v>396.98</v>
      </c>
      <c r="J122" s="470">
        <v>0.34210027403871013</v>
      </c>
    </row>
    <row r="123" spans="1:10" ht="15" customHeight="1" x14ac:dyDescent="0.2">
      <c r="D123" s="446">
        <f t="shared" ref="D123:I123" si="1">SUM(D119:D122)</f>
        <v>8</v>
      </c>
      <c r="E123" s="446">
        <f t="shared" si="1"/>
        <v>0</v>
      </c>
      <c r="F123" s="469">
        <f t="shared" si="1"/>
        <v>5312.83</v>
      </c>
      <c r="G123" s="469">
        <f t="shared" si="1"/>
        <v>0</v>
      </c>
      <c r="H123" s="469">
        <f t="shared" si="1"/>
        <v>3565.03</v>
      </c>
      <c r="I123" s="469">
        <f t="shared" si="1"/>
        <v>1747.8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E102-E2D2-499F-A910-84AED8B27CB5}">
  <sheetPr codeName="Hoja10"/>
  <dimension ref="A1:E53"/>
  <sheetViews>
    <sheetView topLeftCell="A31" workbookViewId="0">
      <selection activeCell="B68" sqref="B68"/>
    </sheetView>
  </sheetViews>
  <sheetFormatPr baseColWidth="10" defaultRowHeight="15" x14ac:dyDescent="0.2"/>
  <cols>
    <col min="2" max="2" width="46.6640625" customWidth="1"/>
    <col min="3" max="3" width="31.5" customWidth="1"/>
    <col min="5" max="5" width="12.5" style="2" bestFit="1" customWidth="1"/>
  </cols>
  <sheetData>
    <row r="1" spans="1:5" x14ac:dyDescent="0.2">
      <c r="A1" t="s">
        <v>2470</v>
      </c>
      <c r="B1" t="s">
        <v>2469</v>
      </c>
      <c r="C1" t="s">
        <v>2468</v>
      </c>
      <c r="D1" t="s">
        <v>254</v>
      </c>
      <c r="E1" s="2" t="s">
        <v>256</v>
      </c>
    </row>
    <row r="2" spans="1:5" x14ac:dyDescent="0.2">
      <c r="A2">
        <v>3041</v>
      </c>
      <c r="B2" t="s">
        <v>3971</v>
      </c>
      <c r="C2" t="s">
        <v>2436</v>
      </c>
      <c r="D2" s="23">
        <v>45020</v>
      </c>
      <c r="E2" s="2">
        <v>275</v>
      </c>
    </row>
    <row r="3" spans="1:5" x14ac:dyDescent="0.2">
      <c r="A3">
        <v>3042</v>
      </c>
      <c r="B3" t="s">
        <v>3970</v>
      </c>
      <c r="C3" t="s">
        <v>2436</v>
      </c>
      <c r="D3" s="23">
        <v>45020</v>
      </c>
      <c r="E3" s="2">
        <v>550</v>
      </c>
    </row>
    <row r="4" spans="1:5" x14ac:dyDescent="0.2">
      <c r="A4">
        <v>3043</v>
      </c>
      <c r="B4" t="s">
        <v>3949</v>
      </c>
      <c r="C4" t="s">
        <v>2436</v>
      </c>
      <c r="D4" s="23">
        <v>45020</v>
      </c>
      <c r="E4" s="2">
        <v>4200</v>
      </c>
    </row>
    <row r="5" spans="1:5" x14ac:dyDescent="0.2">
      <c r="A5">
        <v>3044</v>
      </c>
      <c r="B5" t="s">
        <v>3949</v>
      </c>
      <c r="C5" t="s">
        <v>2436</v>
      </c>
      <c r="D5" s="23">
        <v>45020</v>
      </c>
      <c r="E5" s="2">
        <v>4200</v>
      </c>
    </row>
    <row r="6" spans="1:5" x14ac:dyDescent="0.2">
      <c r="A6">
        <v>3045</v>
      </c>
      <c r="B6" t="s">
        <v>3949</v>
      </c>
      <c r="C6" t="s">
        <v>2436</v>
      </c>
      <c r="D6" s="23">
        <v>45020</v>
      </c>
      <c r="E6" s="2">
        <v>4200</v>
      </c>
    </row>
    <row r="7" spans="1:5" x14ac:dyDescent="0.2">
      <c r="A7">
        <v>3046</v>
      </c>
      <c r="B7" t="s">
        <v>3956</v>
      </c>
      <c r="C7" t="s">
        <v>2436</v>
      </c>
      <c r="D7" s="23">
        <v>45020</v>
      </c>
      <c r="E7" s="2">
        <v>4200</v>
      </c>
    </row>
    <row r="8" spans="1:5" x14ac:dyDescent="0.2">
      <c r="A8">
        <v>3047</v>
      </c>
      <c r="B8" t="s">
        <v>3969</v>
      </c>
      <c r="C8" t="s">
        <v>2452</v>
      </c>
      <c r="D8" s="23">
        <v>45020</v>
      </c>
      <c r="E8" s="2">
        <v>210</v>
      </c>
    </row>
    <row r="9" spans="1:5" x14ac:dyDescent="0.2">
      <c r="A9">
        <v>3048</v>
      </c>
      <c r="B9" t="s">
        <v>3296</v>
      </c>
      <c r="C9" t="s">
        <v>2446</v>
      </c>
      <c r="D9" s="23">
        <v>45020</v>
      </c>
      <c r="E9" s="2">
        <v>210</v>
      </c>
    </row>
    <row r="10" spans="1:5" x14ac:dyDescent="0.2">
      <c r="A10">
        <v>3049</v>
      </c>
      <c r="B10" t="s">
        <v>3968</v>
      </c>
      <c r="C10" t="s">
        <v>2452</v>
      </c>
      <c r="D10" s="23">
        <v>45020</v>
      </c>
      <c r="E10" s="2">
        <v>3950</v>
      </c>
    </row>
    <row r="11" spans="1:5" x14ac:dyDescent="0.2">
      <c r="A11">
        <v>3050</v>
      </c>
      <c r="B11" t="s">
        <v>3967</v>
      </c>
      <c r="C11" t="s">
        <v>2436</v>
      </c>
      <c r="D11" s="23">
        <v>45021</v>
      </c>
      <c r="E11" s="2">
        <v>1100</v>
      </c>
    </row>
    <row r="12" spans="1:5" x14ac:dyDescent="0.2">
      <c r="A12">
        <v>3051</v>
      </c>
      <c r="B12" t="s">
        <v>3966</v>
      </c>
      <c r="C12" t="s">
        <v>2436</v>
      </c>
      <c r="D12" s="23">
        <v>45021</v>
      </c>
      <c r="E12" s="2">
        <v>1100</v>
      </c>
    </row>
    <row r="13" spans="1:5" x14ac:dyDescent="0.2">
      <c r="A13">
        <v>3052</v>
      </c>
      <c r="B13" t="s">
        <v>3297</v>
      </c>
      <c r="C13" t="s">
        <v>2433</v>
      </c>
      <c r="D13" s="23">
        <v>45021</v>
      </c>
      <c r="E13" s="2">
        <v>210</v>
      </c>
    </row>
    <row r="14" spans="1:5" x14ac:dyDescent="0.2">
      <c r="A14">
        <v>3053</v>
      </c>
      <c r="B14" t="s">
        <v>2461</v>
      </c>
      <c r="C14" t="s">
        <v>2086</v>
      </c>
      <c r="D14" s="23">
        <v>45021</v>
      </c>
      <c r="E14" s="2">
        <v>2220.2930000000001</v>
      </c>
    </row>
    <row r="15" spans="1:5" x14ac:dyDescent="0.2">
      <c r="A15">
        <v>3054</v>
      </c>
      <c r="B15" t="s">
        <v>3967</v>
      </c>
      <c r="C15" t="s">
        <v>2436</v>
      </c>
      <c r="D15" s="23">
        <v>45021</v>
      </c>
      <c r="E15" s="2">
        <v>1100</v>
      </c>
    </row>
    <row r="16" spans="1:5" x14ac:dyDescent="0.2">
      <c r="A16">
        <v>3055</v>
      </c>
      <c r="B16" t="s">
        <v>3966</v>
      </c>
      <c r="C16" t="s">
        <v>2436</v>
      </c>
      <c r="D16" s="23">
        <v>45021</v>
      </c>
      <c r="E16" s="2">
        <v>1100</v>
      </c>
    </row>
    <row r="17" spans="1:5" x14ac:dyDescent="0.2">
      <c r="A17">
        <v>3056</v>
      </c>
      <c r="B17" t="s">
        <v>3965</v>
      </c>
      <c r="C17" t="s">
        <v>2086</v>
      </c>
      <c r="D17" s="23">
        <v>45027</v>
      </c>
      <c r="E17" s="2">
        <v>210</v>
      </c>
    </row>
    <row r="18" spans="1:5" x14ac:dyDescent="0.2">
      <c r="A18">
        <v>3057</v>
      </c>
      <c r="B18" t="s">
        <v>3964</v>
      </c>
      <c r="C18" t="s">
        <v>2436</v>
      </c>
      <c r="D18" s="23">
        <v>45027</v>
      </c>
      <c r="E18" s="2">
        <v>1100</v>
      </c>
    </row>
    <row r="19" spans="1:5" x14ac:dyDescent="0.2">
      <c r="A19">
        <v>3058</v>
      </c>
      <c r="B19" t="s">
        <v>3963</v>
      </c>
      <c r="C19" t="s">
        <v>3962</v>
      </c>
      <c r="D19" s="23">
        <v>45027</v>
      </c>
      <c r="E19" s="2">
        <v>2631.18</v>
      </c>
    </row>
    <row r="20" spans="1:5" x14ac:dyDescent="0.2">
      <c r="A20">
        <v>3060</v>
      </c>
      <c r="B20" t="s">
        <v>3300</v>
      </c>
      <c r="C20" t="s">
        <v>2452</v>
      </c>
      <c r="D20" s="23">
        <v>45027</v>
      </c>
      <c r="E20" s="2">
        <v>1375</v>
      </c>
    </row>
    <row r="21" spans="1:5" x14ac:dyDescent="0.2">
      <c r="A21">
        <v>3061</v>
      </c>
      <c r="B21" t="s">
        <v>3961</v>
      </c>
      <c r="C21" t="s">
        <v>2086</v>
      </c>
      <c r="D21" s="23">
        <v>45027</v>
      </c>
      <c r="E21" s="2">
        <v>210</v>
      </c>
    </row>
    <row r="22" spans="1:5" x14ac:dyDescent="0.2">
      <c r="A22">
        <v>3062</v>
      </c>
      <c r="B22" t="s">
        <v>3283</v>
      </c>
      <c r="C22" t="s">
        <v>2086</v>
      </c>
      <c r="D22" s="23">
        <v>45027</v>
      </c>
      <c r="E22" s="2">
        <v>4200</v>
      </c>
    </row>
    <row r="23" spans="1:5" x14ac:dyDescent="0.2">
      <c r="A23">
        <v>3063</v>
      </c>
      <c r="B23" t="s">
        <v>3286</v>
      </c>
      <c r="C23" t="s">
        <v>2452</v>
      </c>
      <c r="D23" s="23">
        <v>45027</v>
      </c>
      <c r="E23" s="2">
        <v>210</v>
      </c>
    </row>
    <row r="24" spans="1:5" x14ac:dyDescent="0.2">
      <c r="A24">
        <v>3064</v>
      </c>
      <c r="B24" t="s">
        <v>3960</v>
      </c>
      <c r="C24" t="s">
        <v>2452</v>
      </c>
      <c r="D24" s="23">
        <v>45027</v>
      </c>
      <c r="E24" s="2">
        <v>2200</v>
      </c>
    </row>
    <row r="25" spans="1:5" x14ac:dyDescent="0.2">
      <c r="A25">
        <v>3065</v>
      </c>
      <c r="B25" t="s">
        <v>3291</v>
      </c>
      <c r="C25" t="s">
        <v>2436</v>
      </c>
      <c r="D25" s="23">
        <v>45027</v>
      </c>
      <c r="E25" s="2">
        <v>210</v>
      </c>
    </row>
    <row r="26" spans="1:5" x14ac:dyDescent="0.2">
      <c r="A26">
        <v>3066</v>
      </c>
      <c r="B26" t="s">
        <v>3959</v>
      </c>
      <c r="C26" t="s">
        <v>2452</v>
      </c>
      <c r="D26" s="23">
        <v>45027</v>
      </c>
      <c r="E26" s="2">
        <v>1100</v>
      </c>
    </row>
    <row r="27" spans="1:5" x14ac:dyDescent="0.2">
      <c r="A27">
        <v>3067</v>
      </c>
      <c r="B27" t="s">
        <v>3958</v>
      </c>
      <c r="C27" t="s">
        <v>2436</v>
      </c>
      <c r="D27" s="23">
        <v>45027</v>
      </c>
      <c r="E27" s="2">
        <v>48979.839999999997</v>
      </c>
    </row>
    <row r="28" spans="1:5" x14ac:dyDescent="0.2">
      <c r="A28">
        <v>3069</v>
      </c>
      <c r="B28" t="s">
        <v>3957</v>
      </c>
      <c r="C28" t="s">
        <v>2436</v>
      </c>
      <c r="D28" s="23">
        <v>45030</v>
      </c>
      <c r="E28" s="2">
        <v>4200</v>
      </c>
    </row>
    <row r="29" spans="1:5" x14ac:dyDescent="0.2">
      <c r="A29">
        <v>3070</v>
      </c>
      <c r="B29" t="s">
        <v>3956</v>
      </c>
      <c r="C29" t="s">
        <v>2436</v>
      </c>
      <c r="D29" s="23">
        <v>45031</v>
      </c>
      <c r="E29" s="2">
        <v>4200</v>
      </c>
    </row>
    <row r="30" spans="1:5" x14ac:dyDescent="0.2">
      <c r="A30">
        <v>3071</v>
      </c>
      <c r="B30" t="s">
        <v>3956</v>
      </c>
      <c r="C30" t="s">
        <v>2436</v>
      </c>
      <c r="D30" s="23">
        <v>45031</v>
      </c>
      <c r="E30" s="2">
        <v>4200</v>
      </c>
    </row>
    <row r="31" spans="1:5" x14ac:dyDescent="0.2">
      <c r="A31">
        <v>3072</v>
      </c>
      <c r="B31" t="s">
        <v>3956</v>
      </c>
      <c r="C31" t="s">
        <v>2436</v>
      </c>
      <c r="D31" s="23">
        <v>45031</v>
      </c>
      <c r="E31" s="2">
        <v>4200</v>
      </c>
    </row>
    <row r="32" spans="1:5" x14ac:dyDescent="0.2">
      <c r="A32">
        <v>3073</v>
      </c>
      <c r="B32" t="s">
        <v>3288</v>
      </c>
      <c r="C32" t="s">
        <v>2436</v>
      </c>
      <c r="D32" s="23">
        <v>45034</v>
      </c>
      <c r="E32" s="2">
        <v>666</v>
      </c>
    </row>
    <row r="33" spans="1:5" x14ac:dyDescent="0.2">
      <c r="A33">
        <v>3074</v>
      </c>
      <c r="B33" t="s">
        <v>2458</v>
      </c>
      <c r="C33" t="s">
        <v>2086</v>
      </c>
      <c r="D33" s="23">
        <v>45035</v>
      </c>
      <c r="E33" s="2">
        <v>550</v>
      </c>
    </row>
    <row r="34" spans="1:5" x14ac:dyDescent="0.2">
      <c r="A34">
        <v>3075</v>
      </c>
      <c r="B34" t="s">
        <v>3955</v>
      </c>
      <c r="C34" t="s">
        <v>3954</v>
      </c>
      <c r="D34" s="23">
        <v>45037</v>
      </c>
      <c r="E34" s="2">
        <v>120.52</v>
      </c>
    </row>
    <row r="35" spans="1:5" x14ac:dyDescent="0.2">
      <c r="A35">
        <v>3076</v>
      </c>
      <c r="B35" t="s">
        <v>3953</v>
      </c>
      <c r="C35" t="s">
        <v>2086</v>
      </c>
      <c r="D35" s="23">
        <v>45037</v>
      </c>
      <c r="E35" s="2">
        <v>1225.71</v>
      </c>
    </row>
    <row r="36" spans="1:5" x14ac:dyDescent="0.2">
      <c r="A36">
        <v>3077</v>
      </c>
      <c r="B36" t="s">
        <v>2462</v>
      </c>
      <c r="C36" t="s">
        <v>2086</v>
      </c>
      <c r="D36" s="23">
        <v>45038</v>
      </c>
      <c r="E36" s="2">
        <v>1925.1378999999999</v>
      </c>
    </row>
    <row r="37" spans="1:5" x14ac:dyDescent="0.2">
      <c r="A37">
        <v>3078</v>
      </c>
      <c r="B37" t="s">
        <v>2462</v>
      </c>
      <c r="C37" t="s">
        <v>2086</v>
      </c>
      <c r="D37" s="23">
        <v>45038</v>
      </c>
      <c r="E37" s="2">
        <v>847.89649999999995</v>
      </c>
    </row>
    <row r="38" spans="1:5" x14ac:dyDescent="0.2">
      <c r="A38">
        <v>3079</v>
      </c>
      <c r="B38" t="s">
        <v>3952</v>
      </c>
      <c r="C38" t="s">
        <v>2436</v>
      </c>
      <c r="D38" s="23">
        <v>45038</v>
      </c>
      <c r="E38" s="2">
        <v>899</v>
      </c>
    </row>
    <row r="39" spans="1:5" x14ac:dyDescent="0.2">
      <c r="A39">
        <v>3080</v>
      </c>
      <c r="B39" t="s">
        <v>3951</v>
      </c>
      <c r="C39" t="s">
        <v>2452</v>
      </c>
      <c r="D39" s="23">
        <v>45041</v>
      </c>
      <c r="E39" s="2">
        <v>210</v>
      </c>
    </row>
    <row r="40" spans="1:5" x14ac:dyDescent="0.2">
      <c r="A40">
        <v>3081</v>
      </c>
      <c r="B40" t="s">
        <v>3949</v>
      </c>
      <c r="C40" t="s">
        <v>2436</v>
      </c>
      <c r="D40" s="23">
        <v>45041</v>
      </c>
      <c r="E40" s="2">
        <v>4200</v>
      </c>
    </row>
    <row r="41" spans="1:5" x14ac:dyDescent="0.2">
      <c r="A41">
        <v>3082</v>
      </c>
      <c r="B41" t="s">
        <v>3950</v>
      </c>
      <c r="C41" t="s">
        <v>2452</v>
      </c>
      <c r="D41" s="23">
        <v>45041</v>
      </c>
      <c r="E41" s="2">
        <v>1100</v>
      </c>
    </row>
    <row r="42" spans="1:5" x14ac:dyDescent="0.2">
      <c r="A42">
        <v>3083</v>
      </c>
      <c r="B42" t="s">
        <v>3949</v>
      </c>
      <c r="C42" t="s">
        <v>2436</v>
      </c>
      <c r="D42" s="23">
        <v>45041</v>
      </c>
      <c r="E42" s="2">
        <v>4200</v>
      </c>
    </row>
    <row r="43" spans="1:5" x14ac:dyDescent="0.2">
      <c r="A43">
        <v>3086</v>
      </c>
      <c r="B43" t="s">
        <v>3288</v>
      </c>
      <c r="C43" t="s">
        <v>2436</v>
      </c>
      <c r="D43" s="23">
        <v>45042</v>
      </c>
      <c r="E43" s="2">
        <v>411</v>
      </c>
    </row>
    <row r="44" spans="1:5" x14ac:dyDescent="0.2">
      <c r="A44">
        <v>3087</v>
      </c>
      <c r="B44" t="s">
        <v>3288</v>
      </c>
      <c r="C44" t="s">
        <v>2436</v>
      </c>
      <c r="D44" s="23">
        <v>45042</v>
      </c>
      <c r="E44" s="2">
        <v>932</v>
      </c>
    </row>
    <row r="45" spans="1:5" x14ac:dyDescent="0.2">
      <c r="A45">
        <v>3088</v>
      </c>
      <c r="B45" t="s">
        <v>2465</v>
      </c>
      <c r="C45" t="s">
        <v>2086</v>
      </c>
      <c r="D45" s="23">
        <v>45042</v>
      </c>
      <c r="E45" s="2">
        <v>932</v>
      </c>
    </row>
    <row r="46" spans="1:5" x14ac:dyDescent="0.2">
      <c r="A46">
        <v>3089</v>
      </c>
      <c r="B46" t="s">
        <v>3289</v>
      </c>
      <c r="C46" t="s">
        <v>2086</v>
      </c>
      <c r="D46" s="23">
        <v>45042</v>
      </c>
      <c r="E46" s="2">
        <v>275</v>
      </c>
    </row>
    <row r="47" spans="1:5" x14ac:dyDescent="0.2">
      <c r="A47">
        <v>3090</v>
      </c>
      <c r="B47" t="s">
        <v>3283</v>
      </c>
      <c r="C47" t="s">
        <v>2086</v>
      </c>
      <c r="D47" s="23">
        <v>45042</v>
      </c>
      <c r="E47" s="2">
        <v>1998</v>
      </c>
    </row>
    <row r="48" spans="1:5" x14ac:dyDescent="0.2">
      <c r="A48">
        <v>3091</v>
      </c>
      <c r="B48" t="s">
        <v>3948</v>
      </c>
      <c r="C48" t="s">
        <v>2436</v>
      </c>
      <c r="D48" s="23">
        <v>45042</v>
      </c>
      <c r="E48" s="2">
        <v>411</v>
      </c>
    </row>
    <row r="49" spans="1:5" x14ac:dyDescent="0.2">
      <c r="A49">
        <v>3092</v>
      </c>
      <c r="B49" t="s">
        <v>3947</v>
      </c>
      <c r="C49" t="s">
        <v>2086</v>
      </c>
      <c r="D49" s="23">
        <v>45044</v>
      </c>
      <c r="E49" s="2">
        <v>395.49</v>
      </c>
    </row>
    <row r="50" spans="1:5" x14ac:dyDescent="0.2">
      <c r="A50">
        <v>3093</v>
      </c>
      <c r="B50" t="s">
        <v>3946</v>
      </c>
      <c r="C50" t="s">
        <v>2086</v>
      </c>
      <c r="D50" s="23">
        <v>45044</v>
      </c>
      <c r="E50" s="2">
        <v>1584.92</v>
      </c>
    </row>
    <row r="51" spans="1:5" x14ac:dyDescent="0.2">
      <c r="A51">
        <v>3094</v>
      </c>
      <c r="B51" t="s">
        <v>3945</v>
      </c>
      <c r="C51" t="s">
        <v>2444</v>
      </c>
      <c r="D51" s="23">
        <v>45045</v>
      </c>
      <c r="E51" s="2">
        <v>113.646</v>
      </c>
    </row>
    <row r="52" spans="1:5" x14ac:dyDescent="0.2">
      <c r="A52">
        <v>3095</v>
      </c>
      <c r="B52" t="s">
        <v>2448</v>
      </c>
      <c r="C52" t="s">
        <v>2086</v>
      </c>
      <c r="D52" s="23">
        <v>45045</v>
      </c>
      <c r="E52" s="2">
        <v>657.34400000000005</v>
      </c>
    </row>
    <row r="53" spans="1:5" x14ac:dyDescent="0.2">
      <c r="E53" s="18">
        <f>SUM(E2:E52)</f>
        <v>131705.9774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5BC6-864E-4D52-A254-5DF1BF3AC08F}">
  <sheetPr codeName="Hoja11"/>
  <dimension ref="A1:J256"/>
  <sheetViews>
    <sheetView showGridLines="0" workbookViewId="0">
      <pane ySplit="6" topLeftCell="A239" activePane="bottomLeft" state="frozen"/>
      <selection pane="bottomLeft" activeCell="K251" sqref="K251"/>
    </sheetView>
  </sheetViews>
  <sheetFormatPr baseColWidth="10" defaultColWidth="11.5" defaultRowHeight="14" x14ac:dyDescent="0.2"/>
  <cols>
    <col min="1" max="1" width="16.6640625" style="446" customWidth="1"/>
    <col min="2" max="2" width="51" style="446" customWidth="1"/>
    <col min="3" max="3" width="20.83203125" style="446" customWidth="1"/>
    <col min="4" max="14" width="13.164062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9.5" customHeight="1" x14ac:dyDescent="0.2">
      <c r="A4" s="450" t="s">
        <v>3281</v>
      </c>
    </row>
    <row r="5" spans="1:10" ht="25.75" customHeight="1" x14ac:dyDescent="0.2">
      <c r="A5" s="453" t="s">
        <v>3944</v>
      </c>
    </row>
    <row r="6" spans="1:10" ht="2.5" customHeight="1" x14ac:dyDescent="0.2"/>
    <row r="7" spans="1:10" ht="23.75" customHeight="1" x14ac:dyDescent="0.2"/>
    <row r="8" spans="1:10" ht="28" x14ac:dyDescent="0.2">
      <c r="A8" s="452" t="s">
        <v>1946</v>
      </c>
      <c r="B8" s="451" t="s">
        <v>1945</v>
      </c>
      <c r="C8" s="452" t="s">
        <v>1944</v>
      </c>
      <c r="D8" s="451" t="s">
        <v>1943</v>
      </c>
      <c r="E8" s="451" t="s">
        <v>1942</v>
      </c>
      <c r="F8" s="451" t="s">
        <v>261</v>
      </c>
      <c r="G8" s="452" t="s">
        <v>1941</v>
      </c>
      <c r="H8" s="452" t="s">
        <v>1940</v>
      </c>
      <c r="I8" s="452" t="s">
        <v>1939</v>
      </c>
      <c r="J8" s="451" t="s">
        <v>1938</v>
      </c>
    </row>
    <row r="9" spans="1:10" ht="15" customHeight="1" x14ac:dyDescent="0.2">
      <c r="A9" s="450" t="s">
        <v>3248</v>
      </c>
      <c r="B9" s="450" t="s">
        <v>3247</v>
      </c>
      <c r="C9" s="450" t="s">
        <v>1048</v>
      </c>
      <c r="D9" s="450">
        <v>1</v>
      </c>
      <c r="E9" s="450">
        <v>0</v>
      </c>
      <c r="F9" s="449">
        <v>474.12</v>
      </c>
      <c r="G9" s="448">
        <v>0</v>
      </c>
      <c r="H9" s="448">
        <v>413.77</v>
      </c>
      <c r="I9" s="448">
        <v>60.35</v>
      </c>
      <c r="J9" s="447">
        <v>0.12728845018138868</v>
      </c>
    </row>
    <row r="10" spans="1:10" ht="15" customHeight="1" x14ac:dyDescent="0.2">
      <c r="A10" s="450" t="s">
        <v>3925</v>
      </c>
      <c r="B10" s="450" t="s">
        <v>3924</v>
      </c>
      <c r="C10" s="450" t="s">
        <v>1048</v>
      </c>
      <c r="D10" s="450">
        <v>2</v>
      </c>
      <c r="E10" s="450">
        <v>0</v>
      </c>
      <c r="F10" s="449">
        <v>1344.56</v>
      </c>
      <c r="G10" s="448">
        <v>0</v>
      </c>
      <c r="H10" s="448">
        <v>1093.8800000000001</v>
      </c>
      <c r="I10" s="448">
        <v>250.68</v>
      </c>
      <c r="J10" s="447">
        <v>0.18644017373713334</v>
      </c>
    </row>
    <row r="11" spans="1:10" ht="15" customHeight="1" x14ac:dyDescent="0.2">
      <c r="A11" s="450" t="s">
        <v>2378</v>
      </c>
      <c r="B11" s="450" t="s">
        <v>2377</v>
      </c>
      <c r="C11" s="450" t="s">
        <v>1048</v>
      </c>
      <c r="D11" s="450">
        <v>2</v>
      </c>
      <c r="E11" s="450">
        <v>0</v>
      </c>
      <c r="F11" s="449">
        <v>739.9</v>
      </c>
      <c r="G11" s="448">
        <v>0</v>
      </c>
      <c r="H11" s="448">
        <v>549.66</v>
      </c>
      <c r="I11" s="448">
        <v>190.24</v>
      </c>
      <c r="J11" s="447">
        <v>0.25711582646303555</v>
      </c>
    </row>
    <row r="12" spans="1:10" ht="15" customHeight="1" x14ac:dyDescent="0.2">
      <c r="A12" s="450" t="s">
        <v>3244</v>
      </c>
      <c r="B12" s="450" t="s">
        <v>3243</v>
      </c>
      <c r="C12" s="450" t="s">
        <v>1048</v>
      </c>
      <c r="D12" s="450">
        <v>1</v>
      </c>
      <c r="E12" s="450">
        <v>0</v>
      </c>
      <c r="F12" s="449">
        <v>331.96</v>
      </c>
      <c r="G12" s="448">
        <v>0</v>
      </c>
      <c r="H12" s="448">
        <v>287.76</v>
      </c>
      <c r="I12" s="448">
        <v>44.2</v>
      </c>
      <c r="J12" s="447">
        <v>0.13314857211712255</v>
      </c>
    </row>
    <row r="13" spans="1:10" ht="15" customHeight="1" x14ac:dyDescent="0.2">
      <c r="A13" s="450" t="s">
        <v>2376</v>
      </c>
      <c r="B13" s="450" t="s">
        <v>2375</v>
      </c>
      <c r="C13" s="450" t="s">
        <v>1048</v>
      </c>
      <c r="D13" s="450">
        <v>3</v>
      </c>
      <c r="E13" s="450">
        <v>0</v>
      </c>
      <c r="F13" s="449">
        <v>2018</v>
      </c>
      <c r="G13" s="448">
        <v>0</v>
      </c>
      <c r="H13" s="448">
        <v>1713.24</v>
      </c>
      <c r="I13" s="448">
        <v>304.76</v>
      </c>
      <c r="J13" s="447">
        <v>0.15102081268582757</v>
      </c>
    </row>
    <row r="14" spans="1:10" ht="15" customHeight="1" x14ac:dyDescent="0.2">
      <c r="A14" s="450" t="s">
        <v>3923</v>
      </c>
      <c r="B14" s="450" t="s">
        <v>3922</v>
      </c>
      <c r="C14" s="450" t="s">
        <v>1048</v>
      </c>
      <c r="D14" s="450">
        <v>1</v>
      </c>
      <c r="E14" s="450">
        <v>0</v>
      </c>
      <c r="F14" s="449">
        <v>475.31</v>
      </c>
      <c r="G14" s="448">
        <v>0</v>
      </c>
      <c r="H14" s="448">
        <v>229.61</v>
      </c>
      <c r="I14" s="448">
        <v>245.7</v>
      </c>
      <c r="J14" s="447">
        <v>0.51692579579642761</v>
      </c>
    </row>
    <row r="15" spans="1:10" ht="15" customHeight="1" x14ac:dyDescent="0.2">
      <c r="A15" s="450" t="s">
        <v>2374</v>
      </c>
      <c r="B15" s="450" t="s">
        <v>2373</v>
      </c>
      <c r="C15" s="450" t="s">
        <v>1048</v>
      </c>
      <c r="D15" s="450">
        <v>3</v>
      </c>
      <c r="E15" s="450">
        <v>0</v>
      </c>
      <c r="F15" s="449">
        <v>1949.21</v>
      </c>
      <c r="G15" s="448">
        <v>0</v>
      </c>
      <c r="H15" s="448">
        <v>1432.08</v>
      </c>
      <c r="I15" s="448">
        <v>517.13</v>
      </c>
      <c r="J15" s="447">
        <v>0.26530235326106472</v>
      </c>
    </row>
    <row r="16" spans="1:10" ht="15" customHeight="1" x14ac:dyDescent="0.2">
      <c r="A16" s="450" t="s">
        <v>2370</v>
      </c>
      <c r="B16" s="450" t="s">
        <v>2369</v>
      </c>
      <c r="C16" s="450" t="s">
        <v>1048</v>
      </c>
      <c r="D16" s="450">
        <v>1</v>
      </c>
      <c r="E16" s="450">
        <v>0</v>
      </c>
      <c r="F16" s="449">
        <v>468.9</v>
      </c>
      <c r="G16" s="448">
        <v>0</v>
      </c>
      <c r="H16" s="448">
        <v>357.26</v>
      </c>
      <c r="I16" s="448">
        <v>111.64</v>
      </c>
      <c r="J16" s="447">
        <v>0.23808914480699508</v>
      </c>
    </row>
    <row r="17" spans="1:10" ht="15" customHeight="1" x14ac:dyDescent="0.2">
      <c r="A17" s="450" t="s">
        <v>1657</v>
      </c>
      <c r="B17" s="450" t="s">
        <v>1656</v>
      </c>
      <c r="C17" s="450" t="s">
        <v>1048</v>
      </c>
      <c r="D17" s="450">
        <v>4</v>
      </c>
      <c r="E17" s="450">
        <v>0</v>
      </c>
      <c r="F17" s="449">
        <v>2359.85</v>
      </c>
      <c r="G17" s="448">
        <v>0</v>
      </c>
      <c r="H17" s="448">
        <v>1954.84</v>
      </c>
      <c r="I17" s="448">
        <v>405.01</v>
      </c>
      <c r="J17" s="447">
        <v>0.17162531516833698</v>
      </c>
    </row>
    <row r="18" spans="1:10" ht="15" customHeight="1" x14ac:dyDescent="0.2">
      <c r="A18" s="450" t="s">
        <v>2362</v>
      </c>
      <c r="B18" s="450" t="s">
        <v>2361</v>
      </c>
      <c r="C18" s="450" t="s">
        <v>1048</v>
      </c>
      <c r="D18" s="450">
        <v>1</v>
      </c>
      <c r="E18" s="450">
        <v>0</v>
      </c>
      <c r="F18" s="449">
        <v>884.21</v>
      </c>
      <c r="G18" s="448">
        <v>0</v>
      </c>
      <c r="H18" s="448">
        <v>668.47</v>
      </c>
      <c r="I18" s="448">
        <v>215.74</v>
      </c>
      <c r="J18" s="447">
        <v>0.24399181189988803</v>
      </c>
    </row>
    <row r="19" spans="1:10" ht="15" customHeight="1" x14ac:dyDescent="0.2">
      <c r="A19" s="450" t="s">
        <v>3921</v>
      </c>
      <c r="B19" s="450" t="s">
        <v>3920</v>
      </c>
      <c r="C19" s="450" t="s">
        <v>1048</v>
      </c>
      <c r="D19" s="450">
        <v>1</v>
      </c>
      <c r="E19" s="450">
        <v>0</v>
      </c>
      <c r="F19" s="449">
        <v>815.64</v>
      </c>
      <c r="G19" s="448">
        <v>0</v>
      </c>
      <c r="H19" s="448">
        <v>424.18</v>
      </c>
      <c r="I19" s="448">
        <v>391.46</v>
      </c>
      <c r="J19" s="447">
        <v>0.47994213133245062</v>
      </c>
    </row>
    <row r="20" spans="1:10" ht="15" customHeight="1" x14ac:dyDescent="0.2">
      <c r="A20" s="450" t="s">
        <v>1655</v>
      </c>
      <c r="B20" s="450" t="s">
        <v>1654</v>
      </c>
      <c r="C20" s="450" t="s">
        <v>1048</v>
      </c>
      <c r="D20" s="450">
        <v>1</v>
      </c>
      <c r="E20" s="450">
        <v>0</v>
      </c>
      <c r="F20" s="449">
        <v>759.33</v>
      </c>
      <c r="G20" s="448">
        <v>0</v>
      </c>
      <c r="H20" s="448">
        <v>577.23</v>
      </c>
      <c r="I20" s="448">
        <v>182.1</v>
      </c>
      <c r="J20" s="447">
        <v>0.23981668049464661</v>
      </c>
    </row>
    <row r="21" spans="1:10" ht="15" customHeight="1" x14ac:dyDescent="0.2">
      <c r="A21" s="450" t="s">
        <v>1651</v>
      </c>
      <c r="B21" s="450" t="s">
        <v>1650</v>
      </c>
      <c r="C21" s="450" t="s">
        <v>1048</v>
      </c>
      <c r="D21" s="450">
        <v>9</v>
      </c>
      <c r="E21" s="450">
        <v>0</v>
      </c>
      <c r="F21" s="449">
        <v>5247.66</v>
      </c>
      <c r="G21" s="448">
        <v>0</v>
      </c>
      <c r="H21" s="448">
        <v>4322.76</v>
      </c>
      <c r="I21" s="448">
        <v>924.9</v>
      </c>
      <c r="J21" s="447">
        <v>0.17624998570791553</v>
      </c>
    </row>
    <row r="22" spans="1:10" ht="15" customHeight="1" x14ac:dyDescent="0.2">
      <c r="A22" s="450" t="s">
        <v>3234</v>
      </c>
      <c r="B22" s="450" t="s">
        <v>3233</v>
      </c>
      <c r="C22" s="450" t="s">
        <v>1048</v>
      </c>
      <c r="D22" s="450">
        <v>1</v>
      </c>
      <c r="E22" s="450">
        <v>0</v>
      </c>
      <c r="F22" s="449">
        <v>1189.6600000000001</v>
      </c>
      <c r="G22" s="448">
        <v>0</v>
      </c>
      <c r="H22" s="448">
        <v>921.03</v>
      </c>
      <c r="I22" s="448">
        <v>268.63</v>
      </c>
      <c r="J22" s="447">
        <v>0.22580401123009936</v>
      </c>
    </row>
    <row r="23" spans="1:10" ht="15" customHeight="1" x14ac:dyDescent="0.2">
      <c r="A23" s="450" t="s">
        <v>3919</v>
      </c>
      <c r="B23" s="450" t="s">
        <v>3918</v>
      </c>
      <c r="C23" s="450" t="s">
        <v>1048</v>
      </c>
      <c r="D23" s="450">
        <v>1</v>
      </c>
      <c r="E23" s="450">
        <v>0</v>
      </c>
      <c r="F23" s="449">
        <v>1743.63</v>
      </c>
      <c r="G23" s="448">
        <v>0</v>
      </c>
      <c r="H23" s="448">
        <v>1173.21</v>
      </c>
      <c r="I23" s="448">
        <v>570.41999999999996</v>
      </c>
      <c r="J23" s="447">
        <v>0.32714509385592128</v>
      </c>
    </row>
    <row r="24" spans="1:10" ht="15" customHeight="1" x14ac:dyDescent="0.2">
      <c r="A24" s="450" t="s">
        <v>1649</v>
      </c>
      <c r="B24" s="450" t="s">
        <v>1648</v>
      </c>
      <c r="C24" s="450" t="s">
        <v>1048</v>
      </c>
      <c r="D24" s="450">
        <v>2</v>
      </c>
      <c r="E24" s="450">
        <v>0</v>
      </c>
      <c r="F24" s="449">
        <v>2350.12</v>
      </c>
      <c r="G24" s="448">
        <v>0</v>
      </c>
      <c r="H24" s="448">
        <v>1819.44</v>
      </c>
      <c r="I24" s="448">
        <v>530.67999999999995</v>
      </c>
      <c r="J24" s="447">
        <v>0.22580974588531649</v>
      </c>
    </row>
    <row r="25" spans="1:10" ht="15" customHeight="1" x14ac:dyDescent="0.2">
      <c r="A25" s="450" t="s">
        <v>3917</v>
      </c>
      <c r="B25" s="450" t="s">
        <v>3916</v>
      </c>
      <c r="C25" s="450" t="s">
        <v>1048</v>
      </c>
      <c r="D25" s="450">
        <v>1</v>
      </c>
      <c r="E25" s="450">
        <v>0</v>
      </c>
      <c r="F25" s="449">
        <v>2322.98</v>
      </c>
      <c r="G25" s="448">
        <v>0</v>
      </c>
      <c r="H25" s="448">
        <v>1756.23</v>
      </c>
      <c r="I25" s="448">
        <v>566.75</v>
      </c>
      <c r="J25" s="447">
        <v>0.24397541089462674</v>
      </c>
    </row>
    <row r="26" spans="1:10" ht="15" customHeight="1" x14ac:dyDescent="0.2">
      <c r="A26" s="450" t="s">
        <v>1645</v>
      </c>
      <c r="B26" s="450" t="s">
        <v>1644</v>
      </c>
      <c r="C26" s="450" t="s">
        <v>1048</v>
      </c>
      <c r="D26" s="450">
        <v>7</v>
      </c>
      <c r="E26" s="450">
        <v>0</v>
      </c>
      <c r="F26" s="449">
        <v>5970.05</v>
      </c>
      <c r="G26" s="448">
        <v>0</v>
      </c>
      <c r="H26" s="448">
        <v>4548.75</v>
      </c>
      <c r="I26" s="448">
        <v>1421.3</v>
      </c>
      <c r="J26" s="447">
        <v>0.23807170794214455</v>
      </c>
    </row>
    <row r="27" spans="1:10" ht="15" customHeight="1" x14ac:dyDescent="0.2">
      <c r="A27" s="450" t="s">
        <v>3915</v>
      </c>
      <c r="B27" s="450" t="s">
        <v>3914</v>
      </c>
      <c r="C27" s="450" t="s">
        <v>1048</v>
      </c>
      <c r="D27" s="450">
        <v>1</v>
      </c>
      <c r="E27" s="450">
        <v>0</v>
      </c>
      <c r="F27" s="449">
        <v>857.1</v>
      </c>
      <c r="G27" s="448">
        <v>0</v>
      </c>
      <c r="H27" s="448">
        <v>403</v>
      </c>
      <c r="I27" s="448">
        <v>454.1</v>
      </c>
      <c r="J27" s="447">
        <v>0.52980982382452457</v>
      </c>
    </row>
    <row r="28" spans="1:10" ht="15" customHeight="1" x14ac:dyDescent="0.2">
      <c r="A28" s="450" t="s">
        <v>3913</v>
      </c>
      <c r="B28" s="450" t="s">
        <v>3912</v>
      </c>
      <c r="C28" s="450" t="s">
        <v>1048</v>
      </c>
      <c r="D28" s="450">
        <v>1</v>
      </c>
      <c r="E28" s="450">
        <v>0</v>
      </c>
      <c r="F28" s="449">
        <v>421.97</v>
      </c>
      <c r="G28" s="448">
        <v>0</v>
      </c>
      <c r="H28" s="448">
        <v>304.58999999999997</v>
      </c>
      <c r="I28" s="448">
        <v>117.38</v>
      </c>
      <c r="J28" s="447">
        <v>0.27817143398819821</v>
      </c>
    </row>
    <row r="29" spans="1:10" ht="15" customHeight="1" x14ac:dyDescent="0.2">
      <c r="A29" s="450" t="s">
        <v>2346</v>
      </c>
      <c r="B29" s="450" t="s">
        <v>2345</v>
      </c>
      <c r="C29" s="450" t="s">
        <v>1048</v>
      </c>
      <c r="D29" s="450">
        <v>2</v>
      </c>
      <c r="E29" s="450">
        <v>0</v>
      </c>
      <c r="F29" s="449">
        <v>756.26</v>
      </c>
      <c r="G29" s="448">
        <v>0</v>
      </c>
      <c r="H29" s="448">
        <v>646.14</v>
      </c>
      <c r="I29" s="448">
        <v>110.12</v>
      </c>
      <c r="J29" s="447">
        <v>0.14561129770184858</v>
      </c>
    </row>
    <row r="30" spans="1:10" ht="15" customHeight="1" x14ac:dyDescent="0.2">
      <c r="A30" s="450" t="s">
        <v>3911</v>
      </c>
      <c r="B30" s="450" t="s">
        <v>3910</v>
      </c>
      <c r="C30" s="450" t="s">
        <v>1048</v>
      </c>
      <c r="D30" s="450">
        <v>1</v>
      </c>
      <c r="E30" s="450">
        <v>0</v>
      </c>
      <c r="F30" s="449">
        <v>399.9</v>
      </c>
      <c r="G30" s="448">
        <v>0</v>
      </c>
      <c r="H30" s="448">
        <v>349</v>
      </c>
      <c r="I30" s="448">
        <v>50.9</v>
      </c>
      <c r="J30" s="447">
        <v>0.12728182045511377</v>
      </c>
    </row>
    <row r="31" spans="1:10" ht="15" customHeight="1" x14ac:dyDescent="0.2">
      <c r="A31" s="450" t="s">
        <v>3909</v>
      </c>
      <c r="B31" s="450" t="s">
        <v>3908</v>
      </c>
      <c r="C31" s="450" t="s">
        <v>1048</v>
      </c>
      <c r="D31" s="450">
        <v>1</v>
      </c>
      <c r="E31" s="450">
        <v>0</v>
      </c>
      <c r="F31" s="449">
        <v>690.54</v>
      </c>
      <c r="G31" s="448">
        <v>0</v>
      </c>
      <c r="H31" s="448">
        <v>602.65</v>
      </c>
      <c r="I31" s="448">
        <v>87.89</v>
      </c>
      <c r="J31" s="447">
        <v>0.12727720334810438</v>
      </c>
    </row>
    <row r="32" spans="1:10" ht="15" customHeight="1" x14ac:dyDescent="0.2">
      <c r="A32" s="450" t="s">
        <v>1639</v>
      </c>
      <c r="B32" s="450" t="s">
        <v>1638</v>
      </c>
      <c r="C32" s="450" t="s">
        <v>1048</v>
      </c>
      <c r="D32" s="450">
        <v>1</v>
      </c>
      <c r="E32" s="450">
        <v>0</v>
      </c>
      <c r="F32" s="449">
        <v>721.03</v>
      </c>
      <c r="G32" s="448">
        <v>0</v>
      </c>
      <c r="H32" s="448">
        <v>629.26</v>
      </c>
      <c r="I32" s="448">
        <v>91.77</v>
      </c>
      <c r="J32" s="447">
        <v>0.12727625757596772</v>
      </c>
    </row>
    <row r="33" spans="1:10" ht="15" customHeight="1" x14ac:dyDescent="0.2">
      <c r="A33" s="450" t="s">
        <v>2344</v>
      </c>
      <c r="B33" s="450" t="s">
        <v>2343</v>
      </c>
      <c r="C33" s="450" t="s">
        <v>1048</v>
      </c>
      <c r="D33" s="450">
        <v>2</v>
      </c>
      <c r="E33" s="450">
        <v>0</v>
      </c>
      <c r="F33" s="449">
        <v>2539.2600000000002</v>
      </c>
      <c r="G33" s="448">
        <v>0</v>
      </c>
      <c r="H33" s="448">
        <v>2088.3000000000002</v>
      </c>
      <c r="I33" s="448">
        <v>450.96</v>
      </c>
      <c r="J33" s="447">
        <v>0.17759504737600718</v>
      </c>
    </row>
    <row r="34" spans="1:10" ht="15" customHeight="1" x14ac:dyDescent="0.2">
      <c r="A34" s="450" t="s">
        <v>3907</v>
      </c>
      <c r="B34" s="450" t="s">
        <v>3906</v>
      </c>
      <c r="C34" s="450" t="s">
        <v>1048</v>
      </c>
      <c r="D34" s="450">
        <v>1</v>
      </c>
      <c r="E34" s="450">
        <v>0</v>
      </c>
      <c r="F34" s="449">
        <v>372.37</v>
      </c>
      <c r="G34" s="448">
        <v>0</v>
      </c>
      <c r="H34" s="448">
        <v>324.98</v>
      </c>
      <c r="I34" s="448">
        <v>47.39</v>
      </c>
      <c r="J34" s="447">
        <v>0.12726589145205039</v>
      </c>
    </row>
    <row r="35" spans="1:10" ht="15" customHeight="1" x14ac:dyDescent="0.2">
      <c r="A35" s="450" t="s">
        <v>3232</v>
      </c>
      <c r="B35" s="450" t="s">
        <v>3231</v>
      </c>
      <c r="C35" s="450" t="s">
        <v>1048</v>
      </c>
      <c r="D35" s="450">
        <v>3</v>
      </c>
      <c r="E35" s="450">
        <v>0</v>
      </c>
      <c r="F35" s="449">
        <v>1588.44</v>
      </c>
      <c r="G35" s="448">
        <v>0</v>
      </c>
      <c r="H35" s="448">
        <v>1386.3</v>
      </c>
      <c r="I35" s="448">
        <v>202.14</v>
      </c>
      <c r="J35" s="447">
        <v>0.12725693132885094</v>
      </c>
    </row>
    <row r="36" spans="1:10" ht="15" customHeight="1" x14ac:dyDescent="0.2">
      <c r="A36" s="450" t="s">
        <v>1637</v>
      </c>
      <c r="B36" s="450" t="s">
        <v>1636</v>
      </c>
      <c r="C36" s="450" t="s">
        <v>1048</v>
      </c>
      <c r="D36" s="450">
        <v>1</v>
      </c>
      <c r="E36" s="450">
        <v>0</v>
      </c>
      <c r="F36" s="449">
        <v>273.64999999999998</v>
      </c>
      <c r="G36" s="448">
        <v>0</v>
      </c>
      <c r="H36" s="448">
        <v>238.81</v>
      </c>
      <c r="I36" s="448">
        <v>34.840000000000003</v>
      </c>
      <c r="J36" s="447">
        <v>0.12731591448931118</v>
      </c>
    </row>
    <row r="37" spans="1:10" ht="15" customHeight="1" x14ac:dyDescent="0.2">
      <c r="A37" s="450" t="s">
        <v>1635</v>
      </c>
      <c r="B37" s="450" t="s">
        <v>1634</v>
      </c>
      <c r="C37" s="450" t="s">
        <v>1048</v>
      </c>
      <c r="D37" s="450">
        <v>3</v>
      </c>
      <c r="E37" s="450">
        <v>0</v>
      </c>
      <c r="F37" s="449">
        <v>889.62</v>
      </c>
      <c r="G37" s="448">
        <v>0</v>
      </c>
      <c r="H37" s="448">
        <v>774.36</v>
      </c>
      <c r="I37" s="448">
        <v>115.26</v>
      </c>
      <c r="J37" s="447">
        <v>0.12956093613003306</v>
      </c>
    </row>
    <row r="38" spans="1:10" ht="15" customHeight="1" x14ac:dyDescent="0.2">
      <c r="A38" s="450" t="s">
        <v>2342</v>
      </c>
      <c r="B38" s="450" t="s">
        <v>2341</v>
      </c>
      <c r="C38" s="450" t="s">
        <v>1048</v>
      </c>
      <c r="D38" s="450">
        <v>4</v>
      </c>
      <c r="E38" s="450">
        <v>0</v>
      </c>
      <c r="F38" s="449">
        <v>2658.42</v>
      </c>
      <c r="G38" s="448">
        <v>0</v>
      </c>
      <c r="H38" s="448">
        <v>2181.2800000000002</v>
      </c>
      <c r="I38" s="448">
        <v>477.14</v>
      </c>
      <c r="J38" s="447">
        <v>0.17948254978521078</v>
      </c>
    </row>
    <row r="39" spans="1:10" ht="15" customHeight="1" x14ac:dyDescent="0.2">
      <c r="A39" s="450" t="s">
        <v>3228</v>
      </c>
      <c r="B39" s="450" t="s">
        <v>3227</v>
      </c>
      <c r="C39" s="450" t="s">
        <v>1048</v>
      </c>
      <c r="D39" s="450">
        <v>3</v>
      </c>
      <c r="E39" s="450">
        <v>0</v>
      </c>
      <c r="F39" s="449">
        <v>1218.96</v>
      </c>
      <c r="G39" s="448">
        <v>0</v>
      </c>
      <c r="H39" s="448">
        <v>1063.83</v>
      </c>
      <c r="I39" s="448">
        <v>155.13</v>
      </c>
      <c r="J39" s="447">
        <v>0.12726422524118922</v>
      </c>
    </row>
    <row r="40" spans="1:10" ht="15" customHeight="1" x14ac:dyDescent="0.2">
      <c r="A40" s="450" t="s">
        <v>1631</v>
      </c>
      <c r="B40" s="450" t="s">
        <v>1630</v>
      </c>
      <c r="C40" s="450" t="s">
        <v>1048</v>
      </c>
      <c r="D40" s="450">
        <v>3</v>
      </c>
      <c r="E40" s="450">
        <v>0</v>
      </c>
      <c r="F40" s="449">
        <v>1279.29</v>
      </c>
      <c r="G40" s="448">
        <v>0</v>
      </c>
      <c r="H40" s="448">
        <v>1043.73</v>
      </c>
      <c r="I40" s="448">
        <v>235.56</v>
      </c>
      <c r="J40" s="447">
        <v>0.18413338648781746</v>
      </c>
    </row>
    <row r="41" spans="1:10" ht="15" customHeight="1" x14ac:dyDescent="0.2">
      <c r="A41" s="450" t="s">
        <v>3905</v>
      </c>
      <c r="B41" s="450" t="s">
        <v>3904</v>
      </c>
      <c r="C41" s="450" t="s">
        <v>1048</v>
      </c>
      <c r="D41" s="450">
        <v>1</v>
      </c>
      <c r="E41" s="450">
        <v>0</v>
      </c>
      <c r="F41" s="449">
        <v>1931.12</v>
      </c>
      <c r="G41" s="448">
        <v>0</v>
      </c>
      <c r="H41" s="448">
        <v>933.49</v>
      </c>
      <c r="I41" s="448">
        <v>997.63</v>
      </c>
      <c r="J41" s="447">
        <v>0.51660694312109035</v>
      </c>
    </row>
    <row r="42" spans="1:10" ht="15" customHeight="1" x14ac:dyDescent="0.2">
      <c r="A42" s="450" t="s">
        <v>3903</v>
      </c>
      <c r="B42" s="450" t="s">
        <v>3902</v>
      </c>
      <c r="C42" s="450" t="s">
        <v>1048</v>
      </c>
      <c r="D42" s="450">
        <v>1</v>
      </c>
      <c r="E42" s="450">
        <v>0</v>
      </c>
      <c r="F42" s="449">
        <v>106.82</v>
      </c>
      <c r="G42" s="448">
        <v>0</v>
      </c>
      <c r="H42" s="448">
        <v>78.8</v>
      </c>
      <c r="I42" s="448">
        <v>28.02</v>
      </c>
      <c r="J42" s="447">
        <v>0.26231042875865945</v>
      </c>
    </row>
    <row r="43" spans="1:10" ht="15" customHeight="1" x14ac:dyDescent="0.2">
      <c r="A43" s="450" t="s">
        <v>3901</v>
      </c>
      <c r="B43" s="450" t="s">
        <v>3900</v>
      </c>
      <c r="C43" s="450" t="s">
        <v>1048</v>
      </c>
      <c r="D43" s="450">
        <v>1</v>
      </c>
      <c r="E43" s="450">
        <v>0</v>
      </c>
      <c r="F43" s="449">
        <v>924.84</v>
      </c>
      <c r="G43" s="448">
        <v>0</v>
      </c>
      <c r="H43" s="448">
        <v>477.5</v>
      </c>
      <c r="I43" s="448">
        <v>447.34</v>
      </c>
      <c r="J43" s="447">
        <v>0.48369447688248779</v>
      </c>
    </row>
    <row r="44" spans="1:10" ht="15" customHeight="1" x14ac:dyDescent="0.2">
      <c r="A44" s="450" t="s">
        <v>3899</v>
      </c>
      <c r="B44" s="450" t="s">
        <v>3898</v>
      </c>
      <c r="C44" s="450" t="s">
        <v>1048</v>
      </c>
      <c r="D44" s="450">
        <v>1</v>
      </c>
      <c r="E44" s="450">
        <v>0</v>
      </c>
      <c r="F44" s="449">
        <v>393.72</v>
      </c>
      <c r="G44" s="448">
        <v>0</v>
      </c>
      <c r="H44" s="448">
        <v>211.65</v>
      </c>
      <c r="I44" s="448">
        <v>182.07</v>
      </c>
      <c r="J44" s="447">
        <v>0.46243523316062174</v>
      </c>
    </row>
    <row r="45" spans="1:10" ht="15" customHeight="1" x14ac:dyDescent="0.2">
      <c r="A45" s="450" t="s">
        <v>2328</v>
      </c>
      <c r="B45" s="450" t="s">
        <v>2327</v>
      </c>
      <c r="C45" s="450" t="s">
        <v>1048</v>
      </c>
      <c r="D45" s="450">
        <v>13</v>
      </c>
      <c r="E45" s="450">
        <v>0</v>
      </c>
      <c r="F45" s="449">
        <v>1077.57</v>
      </c>
      <c r="G45" s="448">
        <v>0</v>
      </c>
      <c r="H45" s="448">
        <v>2778.23</v>
      </c>
      <c r="I45" s="448">
        <v>-1700.66</v>
      </c>
      <c r="J45" s="447">
        <v>-1.5782362166726989</v>
      </c>
    </row>
    <row r="46" spans="1:10" ht="15" customHeight="1" x14ac:dyDescent="0.2">
      <c r="A46" s="450" t="s">
        <v>2324</v>
      </c>
      <c r="B46" s="450" t="s">
        <v>2323</v>
      </c>
      <c r="C46" s="450" t="s">
        <v>1048</v>
      </c>
      <c r="D46" s="450">
        <v>1</v>
      </c>
      <c r="E46" s="450">
        <v>0</v>
      </c>
      <c r="F46" s="449">
        <v>2060.04</v>
      </c>
      <c r="G46" s="448">
        <v>0</v>
      </c>
      <c r="H46" s="448">
        <v>1569.56</v>
      </c>
      <c r="I46" s="448">
        <v>490.48</v>
      </c>
      <c r="J46" s="447">
        <v>0.23809246422399566</v>
      </c>
    </row>
    <row r="47" spans="1:10" ht="15" customHeight="1" x14ac:dyDescent="0.2">
      <c r="A47" s="450" t="s">
        <v>3897</v>
      </c>
      <c r="B47" s="450" t="s">
        <v>3896</v>
      </c>
      <c r="C47" s="450" t="s">
        <v>1048</v>
      </c>
      <c r="D47" s="450">
        <v>24</v>
      </c>
      <c r="E47" s="450">
        <v>0</v>
      </c>
      <c r="F47" s="449">
        <v>3412.32</v>
      </c>
      <c r="G47" s="448">
        <v>0</v>
      </c>
      <c r="H47" s="448">
        <v>2375.52</v>
      </c>
      <c r="I47" s="448">
        <v>1036.8</v>
      </c>
      <c r="J47" s="447">
        <v>0.30384020256013505</v>
      </c>
    </row>
    <row r="48" spans="1:10" ht="15" customHeight="1" x14ac:dyDescent="0.2">
      <c r="A48" s="450" t="s">
        <v>1609</v>
      </c>
      <c r="B48" s="450" t="s">
        <v>1608</v>
      </c>
      <c r="C48" s="450" t="s">
        <v>1048</v>
      </c>
      <c r="D48" s="450">
        <v>7</v>
      </c>
      <c r="E48" s="450">
        <v>0</v>
      </c>
      <c r="F48" s="449">
        <v>6350.57</v>
      </c>
      <c r="G48" s="448">
        <v>0</v>
      </c>
      <c r="H48" s="448">
        <v>2285.52</v>
      </c>
      <c r="I48" s="448">
        <v>4065.05</v>
      </c>
      <c r="J48" s="447">
        <v>0.64010789582667382</v>
      </c>
    </row>
    <row r="49" spans="1:10" ht="15" customHeight="1" x14ac:dyDescent="0.2">
      <c r="A49" s="450" t="s">
        <v>1607</v>
      </c>
      <c r="B49" s="450" t="s">
        <v>1606</v>
      </c>
      <c r="C49" s="450" t="s">
        <v>1048</v>
      </c>
      <c r="D49" s="450">
        <v>1</v>
      </c>
      <c r="E49" s="450">
        <v>0</v>
      </c>
      <c r="F49" s="449">
        <v>396.21</v>
      </c>
      <c r="G49" s="448">
        <v>0</v>
      </c>
      <c r="H49" s="448">
        <v>306.32</v>
      </c>
      <c r="I49" s="448">
        <v>89.89</v>
      </c>
      <c r="J49" s="447">
        <v>0.22687463718735015</v>
      </c>
    </row>
    <row r="50" spans="1:10" ht="15" customHeight="1" x14ac:dyDescent="0.2">
      <c r="A50" s="450" t="s">
        <v>1605</v>
      </c>
      <c r="B50" s="450" t="s">
        <v>1604</v>
      </c>
      <c r="C50" s="450" t="s">
        <v>1048</v>
      </c>
      <c r="D50" s="450">
        <v>2</v>
      </c>
      <c r="E50" s="450">
        <v>0</v>
      </c>
      <c r="F50" s="449">
        <v>1160.22</v>
      </c>
      <c r="G50" s="448">
        <v>0</v>
      </c>
      <c r="H50" s="448">
        <v>1021.86</v>
      </c>
      <c r="I50" s="448">
        <v>138.36000000000001</v>
      </c>
      <c r="J50" s="447">
        <v>0.11925324507421006</v>
      </c>
    </row>
    <row r="51" spans="1:10" ht="15" customHeight="1" x14ac:dyDescent="0.2">
      <c r="A51" s="450" t="s">
        <v>3895</v>
      </c>
      <c r="B51" s="450" t="s">
        <v>3894</v>
      </c>
      <c r="C51" s="450" t="s">
        <v>1048</v>
      </c>
      <c r="D51" s="450">
        <v>1</v>
      </c>
      <c r="E51" s="450">
        <v>0</v>
      </c>
      <c r="F51" s="449">
        <v>679.48</v>
      </c>
      <c r="G51" s="448">
        <v>0</v>
      </c>
      <c r="H51" s="448">
        <v>443.46</v>
      </c>
      <c r="I51" s="448">
        <v>236.02</v>
      </c>
      <c r="J51" s="447">
        <v>0.34735385883322539</v>
      </c>
    </row>
    <row r="52" spans="1:10" ht="15" customHeight="1" x14ac:dyDescent="0.2">
      <c r="A52" s="450" t="s">
        <v>1599</v>
      </c>
      <c r="B52" s="450" t="s">
        <v>1598</v>
      </c>
      <c r="C52" s="450" t="s">
        <v>1048</v>
      </c>
      <c r="D52" s="450">
        <v>3</v>
      </c>
      <c r="E52" s="450">
        <v>0</v>
      </c>
      <c r="F52" s="449">
        <v>2105.6999999999998</v>
      </c>
      <c r="G52" s="448">
        <v>0</v>
      </c>
      <c r="H52" s="448">
        <v>1519.92</v>
      </c>
      <c r="I52" s="448">
        <v>585.78</v>
      </c>
      <c r="J52" s="447">
        <v>0.27818777603647243</v>
      </c>
    </row>
    <row r="53" spans="1:10" ht="15" customHeight="1" x14ac:dyDescent="0.2">
      <c r="A53" s="450" t="s">
        <v>1597</v>
      </c>
      <c r="B53" s="450" t="s">
        <v>1596</v>
      </c>
      <c r="C53" s="450" t="s">
        <v>1048</v>
      </c>
      <c r="D53" s="450">
        <v>3</v>
      </c>
      <c r="E53" s="450">
        <v>0</v>
      </c>
      <c r="F53" s="449">
        <v>1901.28</v>
      </c>
      <c r="G53" s="448">
        <v>0</v>
      </c>
      <c r="H53" s="448">
        <v>1372.38</v>
      </c>
      <c r="I53" s="448">
        <v>528.9</v>
      </c>
      <c r="J53" s="447">
        <v>0.27818101489522845</v>
      </c>
    </row>
    <row r="54" spans="1:10" ht="15" customHeight="1" x14ac:dyDescent="0.2">
      <c r="A54" s="450" t="s">
        <v>1591</v>
      </c>
      <c r="B54" s="450" t="s">
        <v>1590</v>
      </c>
      <c r="C54" s="450" t="s">
        <v>1048</v>
      </c>
      <c r="D54" s="450">
        <v>1</v>
      </c>
      <c r="E54" s="450">
        <v>0</v>
      </c>
      <c r="F54" s="449">
        <v>571.02</v>
      </c>
      <c r="G54" s="448">
        <v>0</v>
      </c>
      <c r="H54" s="448">
        <v>498.35</v>
      </c>
      <c r="I54" s="448">
        <v>72.67</v>
      </c>
      <c r="J54" s="447">
        <v>0.12726349339777943</v>
      </c>
    </row>
    <row r="55" spans="1:10" ht="15" customHeight="1" x14ac:dyDescent="0.2">
      <c r="A55" s="450" t="s">
        <v>1589</v>
      </c>
      <c r="B55" s="450" t="s">
        <v>1588</v>
      </c>
      <c r="C55" s="450" t="s">
        <v>1048</v>
      </c>
      <c r="D55" s="450">
        <v>1</v>
      </c>
      <c r="E55" s="450">
        <v>0</v>
      </c>
      <c r="F55" s="449">
        <v>981.2</v>
      </c>
      <c r="G55" s="448">
        <v>0</v>
      </c>
      <c r="H55" s="448">
        <v>758.93</v>
      </c>
      <c r="I55" s="448">
        <v>222.27</v>
      </c>
      <c r="J55" s="447">
        <v>0.22652874031797798</v>
      </c>
    </row>
    <row r="56" spans="1:10" ht="15" customHeight="1" x14ac:dyDescent="0.2">
      <c r="A56" s="450" t="s">
        <v>1587</v>
      </c>
      <c r="B56" s="450" t="s">
        <v>1586</v>
      </c>
      <c r="C56" s="450" t="s">
        <v>1048</v>
      </c>
      <c r="D56" s="450">
        <v>1</v>
      </c>
      <c r="E56" s="450">
        <v>0</v>
      </c>
      <c r="F56" s="449">
        <v>665.25</v>
      </c>
      <c r="G56" s="448">
        <v>0</v>
      </c>
      <c r="H56" s="448">
        <v>514.83000000000004</v>
      </c>
      <c r="I56" s="448">
        <v>150.41999999999999</v>
      </c>
      <c r="J56" s="447">
        <v>0.22611048478015783</v>
      </c>
    </row>
    <row r="57" spans="1:10" ht="15" customHeight="1" x14ac:dyDescent="0.2">
      <c r="A57" s="450" t="s">
        <v>1585</v>
      </c>
      <c r="B57" s="450" t="s">
        <v>1584</v>
      </c>
      <c r="C57" s="450" t="s">
        <v>1048</v>
      </c>
      <c r="D57" s="450">
        <v>4</v>
      </c>
      <c r="E57" s="450">
        <v>0</v>
      </c>
      <c r="F57" s="449">
        <v>2897.05</v>
      </c>
      <c r="G57" s="448">
        <v>0</v>
      </c>
      <c r="H57" s="448">
        <v>2471.13</v>
      </c>
      <c r="I57" s="448">
        <v>425.92</v>
      </c>
      <c r="J57" s="447">
        <v>0.14701851883812844</v>
      </c>
    </row>
    <row r="58" spans="1:10" ht="15" customHeight="1" x14ac:dyDescent="0.2">
      <c r="A58" s="450" t="s">
        <v>1583</v>
      </c>
      <c r="B58" s="450" t="s">
        <v>1582</v>
      </c>
      <c r="C58" s="450" t="s">
        <v>1048</v>
      </c>
      <c r="D58" s="450">
        <v>1</v>
      </c>
      <c r="E58" s="450">
        <v>0</v>
      </c>
      <c r="F58" s="449">
        <v>736.62</v>
      </c>
      <c r="G58" s="448">
        <v>0</v>
      </c>
      <c r="H58" s="448">
        <v>569.87</v>
      </c>
      <c r="I58" s="448">
        <v>166.75</v>
      </c>
      <c r="J58" s="447">
        <v>0.22637180635877385</v>
      </c>
    </row>
    <row r="59" spans="1:10" ht="15" customHeight="1" x14ac:dyDescent="0.2">
      <c r="A59" s="450" t="s">
        <v>3893</v>
      </c>
      <c r="B59" s="450" t="s">
        <v>3892</v>
      </c>
      <c r="C59" s="450" t="s">
        <v>1048</v>
      </c>
      <c r="D59" s="450">
        <v>1</v>
      </c>
      <c r="E59" s="450">
        <v>0</v>
      </c>
      <c r="F59" s="449">
        <v>801.8</v>
      </c>
      <c r="G59" s="448">
        <v>0</v>
      </c>
      <c r="H59" s="448">
        <v>494.39</v>
      </c>
      <c r="I59" s="448">
        <v>307.41000000000003</v>
      </c>
      <c r="J59" s="447">
        <v>0.38339985033674234</v>
      </c>
    </row>
    <row r="60" spans="1:10" ht="15" customHeight="1" x14ac:dyDescent="0.2">
      <c r="A60" s="450" t="s">
        <v>1581</v>
      </c>
      <c r="B60" s="450" t="s">
        <v>1580</v>
      </c>
      <c r="C60" s="450" t="s">
        <v>1048</v>
      </c>
      <c r="D60" s="450">
        <v>1</v>
      </c>
      <c r="E60" s="450">
        <v>0</v>
      </c>
      <c r="F60" s="449">
        <v>1451.81</v>
      </c>
      <c r="G60" s="448">
        <v>0</v>
      </c>
      <c r="H60" s="448">
        <v>1047.93</v>
      </c>
      <c r="I60" s="448">
        <v>403.88</v>
      </c>
      <c r="J60" s="447">
        <v>0.27819067233315653</v>
      </c>
    </row>
    <row r="61" spans="1:10" ht="15" customHeight="1" x14ac:dyDescent="0.2">
      <c r="A61" s="450" t="s">
        <v>1579</v>
      </c>
      <c r="B61" s="450" t="s">
        <v>1578</v>
      </c>
      <c r="C61" s="450" t="s">
        <v>1048</v>
      </c>
      <c r="D61" s="450">
        <v>1</v>
      </c>
      <c r="E61" s="450">
        <v>0</v>
      </c>
      <c r="F61" s="449">
        <v>897.21</v>
      </c>
      <c r="G61" s="448">
        <v>0</v>
      </c>
      <c r="H61" s="448">
        <v>638.1</v>
      </c>
      <c r="I61" s="448">
        <v>259.11</v>
      </c>
      <c r="J61" s="447">
        <v>0.28879526532249977</v>
      </c>
    </row>
    <row r="62" spans="1:10" ht="15" customHeight="1" x14ac:dyDescent="0.2">
      <c r="A62" s="450" t="s">
        <v>1577</v>
      </c>
      <c r="B62" s="450" t="s">
        <v>1576</v>
      </c>
      <c r="C62" s="450" t="s">
        <v>1048</v>
      </c>
      <c r="D62" s="450">
        <v>10</v>
      </c>
      <c r="E62" s="450">
        <v>0</v>
      </c>
      <c r="F62" s="449">
        <v>5114.72</v>
      </c>
      <c r="G62" s="448">
        <v>0</v>
      </c>
      <c r="H62" s="448">
        <v>3903.1</v>
      </c>
      <c r="I62" s="448">
        <v>1211.6199999999999</v>
      </c>
      <c r="J62" s="447">
        <v>0.23688882284856258</v>
      </c>
    </row>
    <row r="63" spans="1:10" ht="15" customHeight="1" x14ac:dyDescent="0.2">
      <c r="A63" s="450" t="s">
        <v>1573</v>
      </c>
      <c r="B63" s="450" t="s">
        <v>1572</v>
      </c>
      <c r="C63" s="450" t="s">
        <v>1048</v>
      </c>
      <c r="D63" s="450">
        <v>9</v>
      </c>
      <c r="E63" s="450">
        <v>0</v>
      </c>
      <c r="F63" s="449">
        <v>3358.72</v>
      </c>
      <c r="G63" s="448">
        <v>0</v>
      </c>
      <c r="H63" s="448">
        <v>2559.06</v>
      </c>
      <c r="I63" s="448">
        <v>799.66</v>
      </c>
      <c r="J63" s="447">
        <v>0.23808474657012196</v>
      </c>
    </row>
    <row r="64" spans="1:10" ht="15" customHeight="1" x14ac:dyDescent="0.2">
      <c r="A64" s="450" t="s">
        <v>1571</v>
      </c>
      <c r="B64" s="450" t="s">
        <v>1570</v>
      </c>
      <c r="C64" s="450" t="s">
        <v>1048</v>
      </c>
      <c r="D64" s="450">
        <v>2</v>
      </c>
      <c r="E64" s="450">
        <v>0</v>
      </c>
      <c r="F64" s="449">
        <v>1071.18</v>
      </c>
      <c r="G64" s="448">
        <v>0</v>
      </c>
      <c r="H64" s="448">
        <v>916.34</v>
      </c>
      <c r="I64" s="448">
        <v>154.84</v>
      </c>
      <c r="J64" s="447">
        <v>0.14455086913497264</v>
      </c>
    </row>
    <row r="65" spans="1:10" ht="15" customHeight="1" x14ac:dyDescent="0.2">
      <c r="A65" s="450" t="s">
        <v>1569</v>
      </c>
      <c r="B65" s="450" t="s">
        <v>1568</v>
      </c>
      <c r="C65" s="450" t="s">
        <v>1048</v>
      </c>
      <c r="D65" s="450">
        <v>1</v>
      </c>
      <c r="E65" s="450">
        <v>0</v>
      </c>
      <c r="F65" s="449">
        <v>235.06</v>
      </c>
      <c r="G65" s="448">
        <v>0</v>
      </c>
      <c r="H65" s="448">
        <v>207.05</v>
      </c>
      <c r="I65" s="448">
        <v>28.01</v>
      </c>
      <c r="J65" s="447">
        <v>0.11916106525993364</v>
      </c>
    </row>
    <row r="66" spans="1:10" ht="15" customHeight="1" x14ac:dyDescent="0.2">
      <c r="A66" s="450" t="s">
        <v>1567</v>
      </c>
      <c r="B66" s="450" t="s">
        <v>1566</v>
      </c>
      <c r="C66" s="450" t="s">
        <v>1048</v>
      </c>
      <c r="D66" s="450">
        <v>9</v>
      </c>
      <c r="E66" s="450">
        <v>0</v>
      </c>
      <c r="F66" s="449">
        <v>6877.96</v>
      </c>
      <c r="G66" s="448">
        <v>0</v>
      </c>
      <c r="H66" s="448">
        <v>5140.71</v>
      </c>
      <c r="I66" s="448">
        <v>1737.25</v>
      </c>
      <c r="J66" s="447">
        <v>0.25258216098959574</v>
      </c>
    </row>
    <row r="67" spans="1:10" ht="15" customHeight="1" x14ac:dyDescent="0.2">
      <c r="A67" s="450" t="s">
        <v>1565</v>
      </c>
      <c r="B67" s="450" t="s">
        <v>1564</v>
      </c>
      <c r="C67" s="450" t="s">
        <v>1048</v>
      </c>
      <c r="D67" s="450">
        <v>8</v>
      </c>
      <c r="E67" s="450">
        <v>0</v>
      </c>
      <c r="F67" s="449">
        <v>3830.88</v>
      </c>
      <c r="G67" s="448">
        <v>0</v>
      </c>
      <c r="H67" s="448">
        <v>2876</v>
      </c>
      <c r="I67" s="448">
        <v>954.88</v>
      </c>
      <c r="J67" s="447">
        <v>0.24925865597460636</v>
      </c>
    </row>
    <row r="68" spans="1:10" ht="15" customHeight="1" x14ac:dyDescent="0.2">
      <c r="A68" s="450" t="s">
        <v>1563</v>
      </c>
      <c r="B68" s="450" t="s">
        <v>1562</v>
      </c>
      <c r="C68" s="450" t="s">
        <v>1048</v>
      </c>
      <c r="D68" s="450">
        <v>4</v>
      </c>
      <c r="E68" s="450">
        <v>0</v>
      </c>
      <c r="F68" s="449">
        <v>6151.49</v>
      </c>
      <c r="G68" s="448">
        <v>0</v>
      </c>
      <c r="H68" s="448">
        <v>4799.2</v>
      </c>
      <c r="I68" s="448">
        <v>1352.29</v>
      </c>
      <c r="J68" s="447">
        <v>0.21983129290627149</v>
      </c>
    </row>
    <row r="69" spans="1:10" ht="15" customHeight="1" x14ac:dyDescent="0.2">
      <c r="A69" s="450" t="s">
        <v>1561</v>
      </c>
      <c r="B69" s="450" t="s">
        <v>1560</v>
      </c>
      <c r="C69" s="450" t="s">
        <v>1048</v>
      </c>
      <c r="D69" s="450">
        <v>8</v>
      </c>
      <c r="E69" s="450">
        <v>0</v>
      </c>
      <c r="F69" s="449">
        <v>5463.04</v>
      </c>
      <c r="G69" s="448">
        <v>0</v>
      </c>
      <c r="H69" s="448">
        <v>4339.38</v>
      </c>
      <c r="I69" s="448">
        <v>1123.6600000000001</v>
      </c>
      <c r="J69" s="447">
        <v>0.2056840147610122</v>
      </c>
    </row>
    <row r="70" spans="1:10" ht="15" customHeight="1" x14ac:dyDescent="0.2">
      <c r="A70" s="450" t="s">
        <v>1559</v>
      </c>
      <c r="B70" s="450" t="s">
        <v>1558</v>
      </c>
      <c r="C70" s="450" t="s">
        <v>1048</v>
      </c>
      <c r="D70" s="450">
        <v>2</v>
      </c>
      <c r="E70" s="450">
        <v>0</v>
      </c>
      <c r="F70" s="449">
        <v>1428.68</v>
      </c>
      <c r="G70" s="448">
        <v>0</v>
      </c>
      <c r="H70" s="448">
        <v>1088.5</v>
      </c>
      <c r="I70" s="448">
        <v>340.18</v>
      </c>
      <c r="J70" s="447">
        <v>0.23810790379931127</v>
      </c>
    </row>
    <row r="71" spans="1:10" ht="15" customHeight="1" x14ac:dyDescent="0.2">
      <c r="A71" s="450" t="s">
        <v>2316</v>
      </c>
      <c r="B71" s="450" t="s">
        <v>2315</v>
      </c>
      <c r="C71" s="450" t="s">
        <v>1048</v>
      </c>
      <c r="D71" s="450">
        <v>12</v>
      </c>
      <c r="E71" s="450">
        <v>0</v>
      </c>
      <c r="F71" s="449">
        <v>1003.32</v>
      </c>
      <c r="G71" s="448">
        <v>0</v>
      </c>
      <c r="H71" s="448">
        <v>733.8</v>
      </c>
      <c r="I71" s="448">
        <v>269.52</v>
      </c>
      <c r="J71" s="447">
        <v>0.26862815452697048</v>
      </c>
    </row>
    <row r="72" spans="1:10" ht="15" customHeight="1" x14ac:dyDescent="0.2">
      <c r="A72" s="450" t="s">
        <v>3210</v>
      </c>
      <c r="B72" s="450" t="s">
        <v>3209</v>
      </c>
      <c r="C72" s="450" t="s">
        <v>1048</v>
      </c>
      <c r="D72" s="450">
        <v>2</v>
      </c>
      <c r="E72" s="450">
        <v>0</v>
      </c>
      <c r="F72" s="449">
        <v>242.96</v>
      </c>
      <c r="G72" s="448">
        <v>0</v>
      </c>
      <c r="H72" s="448">
        <v>125.76</v>
      </c>
      <c r="I72" s="448">
        <v>117.2</v>
      </c>
      <c r="J72" s="447">
        <v>0.48238393151135989</v>
      </c>
    </row>
    <row r="73" spans="1:10" ht="15" customHeight="1" x14ac:dyDescent="0.2">
      <c r="A73" s="450" t="s">
        <v>3891</v>
      </c>
      <c r="B73" s="450" t="s">
        <v>3890</v>
      </c>
      <c r="C73" s="450" t="s">
        <v>1048</v>
      </c>
      <c r="D73" s="450">
        <v>2</v>
      </c>
      <c r="E73" s="450">
        <v>0</v>
      </c>
      <c r="F73" s="449">
        <v>214.54</v>
      </c>
      <c r="G73" s="448">
        <v>0</v>
      </c>
      <c r="H73" s="448">
        <v>130.58000000000001</v>
      </c>
      <c r="I73" s="448">
        <v>83.96</v>
      </c>
      <c r="J73" s="447">
        <v>0.39134893259998138</v>
      </c>
    </row>
    <row r="74" spans="1:10" ht="15" customHeight="1" x14ac:dyDescent="0.2">
      <c r="A74" s="450" t="s">
        <v>1553</v>
      </c>
      <c r="B74" s="450" t="s">
        <v>1552</v>
      </c>
      <c r="C74" s="450" t="s">
        <v>1048</v>
      </c>
      <c r="D74" s="450">
        <v>8</v>
      </c>
      <c r="E74" s="450">
        <v>0</v>
      </c>
      <c r="F74" s="449">
        <v>686.47</v>
      </c>
      <c r="G74" s="448">
        <v>0</v>
      </c>
      <c r="H74" s="448">
        <v>489.61</v>
      </c>
      <c r="I74" s="448">
        <v>196.86</v>
      </c>
      <c r="J74" s="447">
        <v>0.28677145396011477</v>
      </c>
    </row>
    <row r="75" spans="1:10" x14ac:dyDescent="0.2">
      <c r="A75" s="450" t="s">
        <v>3206</v>
      </c>
      <c r="B75" s="450" t="s">
        <v>3205</v>
      </c>
      <c r="C75" s="450" t="s">
        <v>1048</v>
      </c>
      <c r="D75" s="450">
        <v>12</v>
      </c>
      <c r="E75" s="450">
        <v>0</v>
      </c>
      <c r="F75" s="449">
        <v>1017.48</v>
      </c>
      <c r="G75" s="448">
        <v>0</v>
      </c>
      <c r="H75" s="448">
        <v>523.20000000000005</v>
      </c>
      <c r="I75" s="448">
        <v>494.28</v>
      </c>
      <c r="J75" s="447">
        <v>0.48578841844557141</v>
      </c>
    </row>
    <row r="76" spans="1:10" ht="15" customHeight="1" x14ac:dyDescent="0.2">
      <c r="A76" s="450" t="s">
        <v>1551</v>
      </c>
      <c r="B76" s="450" t="s">
        <v>1550</v>
      </c>
      <c r="C76" s="450" t="s">
        <v>1048</v>
      </c>
      <c r="D76" s="450">
        <v>3</v>
      </c>
      <c r="E76" s="450">
        <v>0</v>
      </c>
      <c r="F76" s="449">
        <v>395.49</v>
      </c>
      <c r="G76" s="448">
        <v>0</v>
      </c>
      <c r="H76" s="448">
        <v>321.36</v>
      </c>
      <c r="I76" s="448">
        <v>74.13</v>
      </c>
      <c r="J76" s="447">
        <v>0.18743836759462945</v>
      </c>
    </row>
    <row r="77" spans="1:10" ht="15" customHeight="1" x14ac:dyDescent="0.2">
      <c r="A77" s="450" t="s">
        <v>3889</v>
      </c>
      <c r="B77" s="450" t="s">
        <v>3888</v>
      </c>
      <c r="C77" s="450" t="s">
        <v>1048</v>
      </c>
      <c r="D77" s="450">
        <v>14</v>
      </c>
      <c r="E77" s="450">
        <v>0</v>
      </c>
      <c r="F77" s="449">
        <v>2900.68</v>
      </c>
      <c r="G77" s="448">
        <v>0</v>
      </c>
      <c r="H77" s="448">
        <v>2107.7600000000002</v>
      </c>
      <c r="I77" s="448">
        <v>792.92</v>
      </c>
      <c r="J77" s="447">
        <v>0.27335659224733511</v>
      </c>
    </row>
    <row r="78" spans="1:10" ht="15" customHeight="1" x14ac:dyDescent="0.2">
      <c r="A78" s="450" t="s">
        <v>1545</v>
      </c>
      <c r="B78" s="450" t="s">
        <v>1544</v>
      </c>
      <c r="C78" s="450" t="s">
        <v>1048</v>
      </c>
      <c r="D78" s="450">
        <v>1</v>
      </c>
      <c r="E78" s="450">
        <v>0</v>
      </c>
      <c r="F78" s="449">
        <v>125.02</v>
      </c>
      <c r="G78" s="448">
        <v>0</v>
      </c>
      <c r="H78" s="448">
        <v>96.68</v>
      </c>
      <c r="I78" s="448">
        <v>28.34</v>
      </c>
      <c r="J78" s="447">
        <v>0.22668373060310351</v>
      </c>
    </row>
    <row r="79" spans="1:10" ht="15" customHeight="1" x14ac:dyDescent="0.2">
      <c r="A79" s="450" t="s">
        <v>1543</v>
      </c>
      <c r="B79" s="450" t="s">
        <v>1542</v>
      </c>
      <c r="C79" s="450" t="s">
        <v>1048</v>
      </c>
      <c r="D79" s="450">
        <v>19</v>
      </c>
      <c r="E79" s="450">
        <v>0</v>
      </c>
      <c r="F79" s="449">
        <v>2472.7399999999998</v>
      </c>
      <c r="G79" s="448">
        <v>0</v>
      </c>
      <c r="H79" s="448">
        <v>1901.14</v>
      </c>
      <c r="I79" s="448">
        <v>571.6</v>
      </c>
      <c r="J79" s="447">
        <v>0.23116057490880562</v>
      </c>
    </row>
    <row r="80" spans="1:10" ht="15" customHeight="1" x14ac:dyDescent="0.2">
      <c r="A80" s="450" t="s">
        <v>2308</v>
      </c>
      <c r="B80" s="450" t="s">
        <v>2307</v>
      </c>
      <c r="C80" s="450" t="s">
        <v>1048</v>
      </c>
      <c r="D80" s="450">
        <v>2</v>
      </c>
      <c r="E80" s="450">
        <v>0</v>
      </c>
      <c r="F80" s="449">
        <v>847.68</v>
      </c>
      <c r="G80" s="448">
        <v>0</v>
      </c>
      <c r="H80" s="448">
        <v>611.84</v>
      </c>
      <c r="I80" s="448">
        <v>235.84</v>
      </c>
      <c r="J80" s="447">
        <v>0.27821819554548888</v>
      </c>
    </row>
    <row r="81" spans="1:10" ht="15" customHeight="1" x14ac:dyDescent="0.2">
      <c r="A81" s="450" t="s">
        <v>3204</v>
      </c>
      <c r="B81" s="450" t="s">
        <v>3203</v>
      </c>
      <c r="C81" s="450" t="s">
        <v>1048</v>
      </c>
      <c r="D81" s="450">
        <v>27</v>
      </c>
      <c r="E81" s="450">
        <v>0</v>
      </c>
      <c r="F81" s="449">
        <v>1955.34</v>
      </c>
      <c r="G81" s="448">
        <v>0</v>
      </c>
      <c r="H81" s="448">
        <v>1706.13</v>
      </c>
      <c r="I81" s="448">
        <v>249.21</v>
      </c>
      <c r="J81" s="447">
        <v>0.12745098039215685</v>
      </c>
    </row>
    <row r="82" spans="1:10" ht="15" customHeight="1" x14ac:dyDescent="0.2">
      <c r="A82" s="450" t="s">
        <v>1535</v>
      </c>
      <c r="B82" s="450" t="s">
        <v>1534</v>
      </c>
      <c r="C82" s="450" t="s">
        <v>1048</v>
      </c>
      <c r="D82" s="450">
        <v>6</v>
      </c>
      <c r="E82" s="450">
        <v>0</v>
      </c>
      <c r="F82" s="449">
        <v>5059.79</v>
      </c>
      <c r="G82" s="448">
        <v>0</v>
      </c>
      <c r="H82" s="448">
        <v>1358.46</v>
      </c>
      <c r="I82" s="448">
        <v>3701.33</v>
      </c>
      <c r="J82" s="447">
        <v>0.73151850175600175</v>
      </c>
    </row>
    <row r="83" spans="1:10" ht="15" customHeight="1" x14ac:dyDescent="0.2">
      <c r="A83" s="450" t="s">
        <v>1531</v>
      </c>
      <c r="B83" s="450" t="s">
        <v>1530</v>
      </c>
      <c r="C83" s="450" t="s">
        <v>1048</v>
      </c>
      <c r="D83" s="450">
        <v>9</v>
      </c>
      <c r="E83" s="450">
        <v>0</v>
      </c>
      <c r="F83" s="449">
        <v>2652.06</v>
      </c>
      <c r="G83" s="448">
        <v>0</v>
      </c>
      <c r="H83" s="448">
        <v>2321.46</v>
      </c>
      <c r="I83" s="448">
        <v>330.6</v>
      </c>
      <c r="J83" s="447">
        <v>0.1246578131716477</v>
      </c>
    </row>
    <row r="84" spans="1:10" ht="15" customHeight="1" x14ac:dyDescent="0.2">
      <c r="A84" s="450" t="s">
        <v>1529</v>
      </c>
      <c r="B84" s="450" t="s">
        <v>1528</v>
      </c>
      <c r="C84" s="450" t="s">
        <v>1048</v>
      </c>
      <c r="D84" s="450">
        <v>2</v>
      </c>
      <c r="E84" s="450">
        <v>0</v>
      </c>
      <c r="F84" s="449">
        <v>487.46</v>
      </c>
      <c r="G84" s="448">
        <v>0</v>
      </c>
      <c r="H84" s="448">
        <v>429.26</v>
      </c>
      <c r="I84" s="448">
        <v>58.2</v>
      </c>
      <c r="J84" s="447">
        <v>0.11939441184917737</v>
      </c>
    </row>
    <row r="85" spans="1:10" ht="15" customHeight="1" x14ac:dyDescent="0.2">
      <c r="A85" s="450" t="s">
        <v>3200</v>
      </c>
      <c r="B85" s="450" t="s">
        <v>3199</v>
      </c>
      <c r="C85" s="450" t="s">
        <v>1048</v>
      </c>
      <c r="D85" s="450">
        <v>1</v>
      </c>
      <c r="E85" s="450">
        <v>0</v>
      </c>
      <c r="F85" s="449">
        <v>194.5</v>
      </c>
      <c r="G85" s="448">
        <v>0</v>
      </c>
      <c r="H85" s="448">
        <v>117.74</v>
      </c>
      <c r="I85" s="448">
        <v>76.760000000000005</v>
      </c>
      <c r="J85" s="447">
        <v>0.39465295629820052</v>
      </c>
    </row>
    <row r="86" spans="1:10" ht="15" customHeight="1" x14ac:dyDescent="0.2">
      <c r="A86" s="450" t="s">
        <v>1521</v>
      </c>
      <c r="B86" s="450" t="s">
        <v>1520</v>
      </c>
      <c r="C86" s="450" t="s">
        <v>1048</v>
      </c>
      <c r="D86" s="450">
        <v>1</v>
      </c>
      <c r="E86" s="450">
        <v>0</v>
      </c>
      <c r="F86" s="449">
        <v>296.44</v>
      </c>
      <c r="G86" s="448">
        <v>0</v>
      </c>
      <c r="H86" s="448">
        <v>212.42</v>
      </c>
      <c r="I86" s="448">
        <v>84.02</v>
      </c>
      <c r="J86" s="447">
        <v>0.28343003643233033</v>
      </c>
    </row>
    <row r="87" spans="1:10" ht="15" customHeight="1" x14ac:dyDescent="0.2">
      <c r="A87" s="450" t="s">
        <v>1519</v>
      </c>
      <c r="B87" s="450" t="s">
        <v>1518</v>
      </c>
      <c r="C87" s="450" t="s">
        <v>1048</v>
      </c>
      <c r="D87" s="450">
        <v>13</v>
      </c>
      <c r="E87" s="450">
        <v>0</v>
      </c>
      <c r="F87" s="449">
        <v>2348.77</v>
      </c>
      <c r="G87" s="448">
        <v>0</v>
      </c>
      <c r="H87" s="448">
        <v>1735.73</v>
      </c>
      <c r="I87" s="448">
        <v>613.04</v>
      </c>
      <c r="J87" s="447">
        <v>0.2610046960749669</v>
      </c>
    </row>
    <row r="88" spans="1:10" ht="15" customHeight="1" x14ac:dyDescent="0.2">
      <c r="A88" s="450" t="s">
        <v>3887</v>
      </c>
      <c r="B88" s="450" t="s">
        <v>3886</v>
      </c>
      <c r="C88" s="450" t="s">
        <v>1048</v>
      </c>
      <c r="D88" s="450">
        <v>1</v>
      </c>
      <c r="E88" s="450">
        <v>0</v>
      </c>
      <c r="F88" s="449">
        <v>167.17</v>
      </c>
      <c r="G88" s="448">
        <v>0</v>
      </c>
      <c r="H88" s="448">
        <v>98.57</v>
      </c>
      <c r="I88" s="448">
        <v>68.599999999999994</v>
      </c>
      <c r="J88" s="447">
        <v>0.41036071065382546</v>
      </c>
    </row>
    <row r="89" spans="1:10" ht="15" customHeight="1" x14ac:dyDescent="0.2">
      <c r="A89" s="450" t="s">
        <v>1517</v>
      </c>
      <c r="B89" s="450" t="s">
        <v>1516</v>
      </c>
      <c r="C89" s="450" t="s">
        <v>1048</v>
      </c>
      <c r="D89" s="450">
        <v>2</v>
      </c>
      <c r="E89" s="450">
        <v>0</v>
      </c>
      <c r="F89" s="449">
        <v>181.2</v>
      </c>
      <c r="G89" s="448">
        <v>0</v>
      </c>
      <c r="H89" s="448">
        <v>158.1</v>
      </c>
      <c r="I89" s="448">
        <v>23.1</v>
      </c>
      <c r="J89" s="447">
        <v>0.12748344370860928</v>
      </c>
    </row>
    <row r="90" spans="1:10" ht="15" customHeight="1" x14ac:dyDescent="0.2">
      <c r="A90" s="450" t="s">
        <v>1513</v>
      </c>
      <c r="B90" s="450" t="s">
        <v>1512</v>
      </c>
      <c r="C90" s="450" t="s">
        <v>1048</v>
      </c>
      <c r="D90" s="450">
        <v>12</v>
      </c>
      <c r="E90" s="450">
        <v>0</v>
      </c>
      <c r="F90" s="449">
        <v>2492.16</v>
      </c>
      <c r="G90" s="448">
        <v>0</v>
      </c>
      <c r="H90" s="448">
        <v>1872</v>
      </c>
      <c r="I90" s="448">
        <v>620.16</v>
      </c>
      <c r="J90" s="447">
        <v>0.24884437596302003</v>
      </c>
    </row>
    <row r="91" spans="1:10" ht="15" customHeight="1" x14ac:dyDescent="0.2">
      <c r="A91" s="450" t="s">
        <v>2296</v>
      </c>
      <c r="B91" s="450" t="s">
        <v>2295</v>
      </c>
      <c r="C91" s="450" t="s">
        <v>1048</v>
      </c>
      <c r="D91" s="450">
        <v>1</v>
      </c>
      <c r="E91" s="450">
        <v>0</v>
      </c>
      <c r="F91" s="449">
        <v>333.98</v>
      </c>
      <c r="G91" s="448">
        <v>0</v>
      </c>
      <c r="H91" s="448">
        <v>254.45</v>
      </c>
      <c r="I91" s="448">
        <v>79.53</v>
      </c>
      <c r="J91" s="447">
        <v>0.23812803161865981</v>
      </c>
    </row>
    <row r="92" spans="1:10" ht="15" customHeight="1" x14ac:dyDescent="0.2">
      <c r="A92" s="450" t="s">
        <v>3192</v>
      </c>
      <c r="B92" s="450" t="s">
        <v>3191</v>
      </c>
      <c r="C92" s="450" t="s">
        <v>1048</v>
      </c>
      <c r="D92" s="450">
        <v>1</v>
      </c>
      <c r="E92" s="450">
        <v>0</v>
      </c>
      <c r="F92" s="449">
        <v>476.1</v>
      </c>
      <c r="G92" s="448">
        <v>0</v>
      </c>
      <c r="H92" s="448">
        <v>324.85000000000002</v>
      </c>
      <c r="I92" s="448">
        <v>151.25</v>
      </c>
      <c r="J92" s="447">
        <v>0.31768536021844151</v>
      </c>
    </row>
    <row r="93" spans="1:10" ht="15" customHeight="1" x14ac:dyDescent="0.2">
      <c r="A93" s="450" t="s">
        <v>1507</v>
      </c>
      <c r="B93" s="450" t="s">
        <v>1506</v>
      </c>
      <c r="C93" s="450" t="s">
        <v>1048</v>
      </c>
      <c r="D93" s="450">
        <v>2</v>
      </c>
      <c r="E93" s="450">
        <v>0</v>
      </c>
      <c r="F93" s="449">
        <v>386.67</v>
      </c>
      <c r="G93" s="448">
        <v>0</v>
      </c>
      <c r="H93" s="448">
        <v>290</v>
      </c>
      <c r="I93" s="448">
        <v>96.67</v>
      </c>
      <c r="J93" s="447">
        <v>0.25000646546150462</v>
      </c>
    </row>
    <row r="94" spans="1:10" ht="15" customHeight="1" x14ac:dyDescent="0.2">
      <c r="A94" s="450" t="s">
        <v>1505</v>
      </c>
      <c r="B94" s="450" t="s">
        <v>1504</v>
      </c>
      <c r="C94" s="450" t="s">
        <v>1048</v>
      </c>
      <c r="D94" s="450">
        <v>14</v>
      </c>
      <c r="E94" s="450">
        <v>0</v>
      </c>
      <c r="F94" s="449">
        <v>2806.36</v>
      </c>
      <c r="G94" s="448">
        <v>0</v>
      </c>
      <c r="H94" s="448">
        <v>2119.88</v>
      </c>
      <c r="I94" s="448">
        <v>686.48</v>
      </c>
      <c r="J94" s="447">
        <v>0.24461580125144314</v>
      </c>
    </row>
    <row r="95" spans="1:10" ht="15" customHeight="1" x14ac:dyDescent="0.2">
      <c r="A95" s="450" t="s">
        <v>1503</v>
      </c>
      <c r="B95" s="450" t="s">
        <v>1502</v>
      </c>
      <c r="C95" s="450" t="s">
        <v>1048</v>
      </c>
      <c r="D95" s="450">
        <v>6</v>
      </c>
      <c r="E95" s="450">
        <v>0</v>
      </c>
      <c r="F95" s="449">
        <v>1716.37</v>
      </c>
      <c r="G95" s="448">
        <v>0</v>
      </c>
      <c r="H95" s="448">
        <v>1651.74</v>
      </c>
      <c r="I95" s="448">
        <v>64.63</v>
      </c>
      <c r="J95" s="447">
        <v>3.7655051067077609E-2</v>
      </c>
    </row>
    <row r="96" spans="1:10" ht="15" customHeight="1" x14ac:dyDescent="0.2">
      <c r="A96" s="450" t="s">
        <v>1501</v>
      </c>
      <c r="B96" s="450" t="s">
        <v>1500</v>
      </c>
      <c r="C96" s="450" t="s">
        <v>1048</v>
      </c>
      <c r="D96" s="450">
        <v>37</v>
      </c>
      <c r="E96" s="450">
        <v>0</v>
      </c>
      <c r="F96" s="449">
        <v>10049.51</v>
      </c>
      <c r="G96" s="448">
        <v>0</v>
      </c>
      <c r="H96" s="448">
        <v>5954.04</v>
      </c>
      <c r="I96" s="448">
        <v>4095.47</v>
      </c>
      <c r="J96" s="447">
        <v>0.40752932232516809</v>
      </c>
    </row>
    <row r="97" spans="1:10" ht="15" customHeight="1" x14ac:dyDescent="0.2">
      <c r="A97" s="450" t="s">
        <v>1495</v>
      </c>
      <c r="B97" s="450" t="s">
        <v>1494</v>
      </c>
      <c r="C97" s="450" t="s">
        <v>1048</v>
      </c>
      <c r="D97" s="450">
        <v>2</v>
      </c>
      <c r="E97" s="450">
        <v>0</v>
      </c>
      <c r="F97" s="449">
        <v>608.12</v>
      </c>
      <c r="G97" s="448">
        <v>0</v>
      </c>
      <c r="H97" s="448">
        <v>338.82</v>
      </c>
      <c r="I97" s="448">
        <v>269.3</v>
      </c>
      <c r="J97" s="447">
        <v>0.44284022890219038</v>
      </c>
    </row>
    <row r="98" spans="1:10" ht="15" customHeight="1" x14ac:dyDescent="0.2">
      <c r="A98" s="450" t="s">
        <v>3885</v>
      </c>
      <c r="B98" s="450" t="s">
        <v>3884</v>
      </c>
      <c r="C98" s="450" t="s">
        <v>1048</v>
      </c>
      <c r="D98" s="450">
        <v>1</v>
      </c>
      <c r="E98" s="450">
        <v>0</v>
      </c>
      <c r="F98" s="449">
        <v>340.37</v>
      </c>
      <c r="G98" s="448">
        <v>0</v>
      </c>
      <c r="H98" s="448">
        <v>213.84</v>
      </c>
      <c r="I98" s="448">
        <v>126.53</v>
      </c>
      <c r="J98" s="447">
        <v>0.3717425154978406</v>
      </c>
    </row>
    <row r="99" spans="1:10" ht="15" customHeight="1" x14ac:dyDescent="0.2">
      <c r="A99" s="450" t="s">
        <v>1491</v>
      </c>
      <c r="B99" s="450" t="s">
        <v>1490</v>
      </c>
      <c r="C99" s="450" t="s">
        <v>1048</v>
      </c>
      <c r="D99" s="450">
        <v>11</v>
      </c>
      <c r="E99" s="450">
        <v>0</v>
      </c>
      <c r="F99" s="449">
        <v>6096.61</v>
      </c>
      <c r="G99" s="448">
        <v>0</v>
      </c>
      <c r="H99" s="448">
        <v>1455.19</v>
      </c>
      <c r="I99" s="448">
        <v>4641.42</v>
      </c>
      <c r="J99" s="447">
        <v>0.76131161415934434</v>
      </c>
    </row>
    <row r="100" spans="1:10" ht="15" customHeight="1" x14ac:dyDescent="0.2">
      <c r="A100" s="450" t="s">
        <v>1489</v>
      </c>
      <c r="B100" s="450" t="s">
        <v>1488</v>
      </c>
      <c r="C100" s="450" t="s">
        <v>1048</v>
      </c>
      <c r="D100" s="450">
        <v>9</v>
      </c>
      <c r="E100" s="450">
        <v>0</v>
      </c>
      <c r="F100" s="449">
        <v>3303.72</v>
      </c>
      <c r="G100" s="448">
        <v>0</v>
      </c>
      <c r="H100" s="448">
        <v>2898.99</v>
      </c>
      <c r="I100" s="448">
        <v>404.73</v>
      </c>
      <c r="J100" s="447">
        <v>0.12250735534488395</v>
      </c>
    </row>
    <row r="101" spans="1:10" ht="15" customHeight="1" x14ac:dyDescent="0.2">
      <c r="A101" s="450" t="s">
        <v>1487</v>
      </c>
      <c r="B101" s="450" t="s">
        <v>1486</v>
      </c>
      <c r="C101" s="450" t="s">
        <v>1048</v>
      </c>
      <c r="D101" s="450">
        <v>21</v>
      </c>
      <c r="E101" s="450">
        <v>0</v>
      </c>
      <c r="F101" s="449">
        <v>2509.92</v>
      </c>
      <c r="G101" s="448">
        <v>0</v>
      </c>
      <c r="H101" s="448">
        <v>2238.6</v>
      </c>
      <c r="I101" s="448">
        <v>271.32</v>
      </c>
      <c r="J101" s="447">
        <v>0.10809906291834002</v>
      </c>
    </row>
    <row r="102" spans="1:10" ht="15" customHeight="1" x14ac:dyDescent="0.2">
      <c r="A102" s="450" t="s">
        <v>1485</v>
      </c>
      <c r="B102" s="450" t="s">
        <v>1484</v>
      </c>
      <c r="C102" s="450" t="s">
        <v>1048</v>
      </c>
      <c r="D102" s="450">
        <v>15</v>
      </c>
      <c r="E102" s="450">
        <v>0</v>
      </c>
      <c r="F102" s="449">
        <v>2864.21</v>
      </c>
      <c r="G102" s="448">
        <v>0</v>
      </c>
      <c r="H102" s="448">
        <v>2229.4499999999998</v>
      </c>
      <c r="I102" s="448">
        <v>634.76</v>
      </c>
      <c r="J102" s="447">
        <v>0.22161782830169577</v>
      </c>
    </row>
    <row r="103" spans="1:10" ht="15" customHeight="1" x14ac:dyDescent="0.2">
      <c r="A103" s="450" t="s">
        <v>1481</v>
      </c>
      <c r="B103" s="450" t="s">
        <v>1480</v>
      </c>
      <c r="C103" s="450" t="s">
        <v>1048</v>
      </c>
      <c r="D103" s="450">
        <v>27</v>
      </c>
      <c r="E103" s="450">
        <v>0</v>
      </c>
      <c r="F103" s="449">
        <v>5668.74</v>
      </c>
      <c r="G103" s="448">
        <v>0</v>
      </c>
      <c r="H103" s="448">
        <v>4862.16</v>
      </c>
      <c r="I103" s="448">
        <v>806.58</v>
      </c>
      <c r="J103" s="447">
        <v>0.14228558727336232</v>
      </c>
    </row>
    <row r="104" spans="1:10" ht="15" customHeight="1" x14ac:dyDescent="0.2">
      <c r="A104" s="450" t="s">
        <v>1479</v>
      </c>
      <c r="B104" s="450" t="s">
        <v>1478</v>
      </c>
      <c r="C104" s="450" t="s">
        <v>1048</v>
      </c>
      <c r="D104" s="450">
        <v>13</v>
      </c>
      <c r="E104" s="450">
        <v>0</v>
      </c>
      <c r="F104" s="449">
        <v>5087.57</v>
      </c>
      <c r="G104" s="448">
        <v>0</v>
      </c>
      <c r="H104" s="448">
        <v>3934.19</v>
      </c>
      <c r="I104" s="448">
        <v>1153.3800000000001</v>
      </c>
      <c r="J104" s="447">
        <v>0.22670548021943679</v>
      </c>
    </row>
    <row r="105" spans="1:10" ht="15" customHeight="1" x14ac:dyDescent="0.2">
      <c r="A105" s="450" t="s">
        <v>2290</v>
      </c>
      <c r="B105" s="450" t="s">
        <v>2289</v>
      </c>
      <c r="C105" s="450" t="s">
        <v>1048</v>
      </c>
      <c r="D105" s="450">
        <v>1</v>
      </c>
      <c r="E105" s="450">
        <v>0</v>
      </c>
      <c r="F105" s="449">
        <v>338.3</v>
      </c>
      <c r="G105" s="448">
        <v>0</v>
      </c>
      <c r="H105" s="448">
        <v>295.24</v>
      </c>
      <c r="I105" s="448">
        <v>43.06</v>
      </c>
      <c r="J105" s="447">
        <v>0.12728347620455216</v>
      </c>
    </row>
    <row r="106" spans="1:10" ht="15" customHeight="1" x14ac:dyDescent="0.2">
      <c r="A106" s="450" t="s">
        <v>1475</v>
      </c>
      <c r="B106" s="450" t="s">
        <v>1474</v>
      </c>
      <c r="C106" s="450" t="s">
        <v>1048</v>
      </c>
      <c r="D106" s="450">
        <v>1</v>
      </c>
      <c r="E106" s="450">
        <v>0</v>
      </c>
      <c r="F106" s="449">
        <v>370.41</v>
      </c>
      <c r="G106" s="448">
        <v>0</v>
      </c>
      <c r="H106" s="448">
        <v>301.33999999999997</v>
      </c>
      <c r="I106" s="448">
        <v>69.069999999999993</v>
      </c>
      <c r="J106" s="447">
        <v>0.18646904781188414</v>
      </c>
    </row>
    <row r="107" spans="1:10" ht="15" customHeight="1" x14ac:dyDescent="0.2">
      <c r="A107" s="450" t="s">
        <v>1473</v>
      </c>
      <c r="B107" s="450" t="s">
        <v>1472</v>
      </c>
      <c r="C107" s="450" t="s">
        <v>1048</v>
      </c>
      <c r="D107" s="450">
        <v>13</v>
      </c>
      <c r="E107" s="450">
        <v>0</v>
      </c>
      <c r="F107" s="449">
        <v>1960.5</v>
      </c>
      <c r="G107" s="448">
        <v>0</v>
      </c>
      <c r="H107" s="448">
        <v>1525.16</v>
      </c>
      <c r="I107" s="448">
        <v>435.34</v>
      </c>
      <c r="J107" s="447">
        <v>0.22205559806171896</v>
      </c>
    </row>
    <row r="108" spans="1:10" ht="15" customHeight="1" x14ac:dyDescent="0.2">
      <c r="A108" s="450" t="s">
        <v>1471</v>
      </c>
      <c r="B108" s="450" t="s">
        <v>1470</v>
      </c>
      <c r="C108" s="450" t="s">
        <v>1048</v>
      </c>
      <c r="D108" s="450">
        <v>14</v>
      </c>
      <c r="E108" s="450">
        <v>0</v>
      </c>
      <c r="F108" s="449">
        <v>4160.92</v>
      </c>
      <c r="G108" s="448">
        <v>0</v>
      </c>
      <c r="H108" s="448">
        <v>3188.36</v>
      </c>
      <c r="I108" s="448">
        <v>972.56</v>
      </c>
      <c r="J108" s="447">
        <v>0.23373676975284313</v>
      </c>
    </row>
    <row r="109" spans="1:10" ht="15" customHeight="1" x14ac:dyDescent="0.2">
      <c r="A109" s="450" t="s">
        <v>1469</v>
      </c>
      <c r="B109" s="450" t="s">
        <v>1468</v>
      </c>
      <c r="C109" s="450" t="s">
        <v>1048</v>
      </c>
      <c r="D109" s="450">
        <v>1</v>
      </c>
      <c r="E109" s="450">
        <v>0</v>
      </c>
      <c r="F109" s="449">
        <v>245.01</v>
      </c>
      <c r="G109" s="448">
        <v>0</v>
      </c>
      <c r="H109" s="448">
        <v>196.36</v>
      </c>
      <c r="I109" s="448">
        <v>48.65</v>
      </c>
      <c r="J109" s="447">
        <v>0.19856332394596138</v>
      </c>
    </row>
    <row r="110" spans="1:10" ht="15" customHeight="1" x14ac:dyDescent="0.2">
      <c r="A110" s="450" t="s">
        <v>1467</v>
      </c>
      <c r="B110" s="450" t="s">
        <v>1466</v>
      </c>
      <c r="C110" s="450" t="s">
        <v>1048</v>
      </c>
      <c r="D110" s="450">
        <v>3</v>
      </c>
      <c r="E110" s="450">
        <v>0</v>
      </c>
      <c r="F110" s="449">
        <v>1876.4</v>
      </c>
      <c r="G110" s="448">
        <v>0</v>
      </c>
      <c r="H110" s="448">
        <v>1364.67</v>
      </c>
      <c r="I110" s="448">
        <v>511.73</v>
      </c>
      <c r="J110" s="447">
        <v>0.27271903645278195</v>
      </c>
    </row>
    <row r="111" spans="1:10" ht="15" customHeight="1" x14ac:dyDescent="0.2">
      <c r="A111" s="450" t="s">
        <v>1465</v>
      </c>
      <c r="B111" s="450" t="s">
        <v>1464</v>
      </c>
      <c r="C111" s="450" t="s">
        <v>1048</v>
      </c>
      <c r="D111" s="450">
        <v>1</v>
      </c>
      <c r="E111" s="450">
        <v>0</v>
      </c>
      <c r="F111" s="449">
        <v>359.01</v>
      </c>
      <c r="G111" s="448">
        <v>0</v>
      </c>
      <c r="H111" s="448">
        <v>273.52999999999997</v>
      </c>
      <c r="I111" s="448">
        <v>85.48</v>
      </c>
      <c r="J111" s="447">
        <v>0.23809921729199743</v>
      </c>
    </row>
    <row r="112" spans="1:10" ht="15" customHeight="1" x14ac:dyDescent="0.2">
      <c r="A112" s="450" t="s">
        <v>1463</v>
      </c>
      <c r="B112" s="450" t="s">
        <v>1462</v>
      </c>
      <c r="C112" s="450" t="s">
        <v>1048</v>
      </c>
      <c r="D112" s="450">
        <v>14</v>
      </c>
      <c r="E112" s="450">
        <v>0</v>
      </c>
      <c r="F112" s="449">
        <v>2458.7199999999998</v>
      </c>
      <c r="G112" s="448">
        <v>0</v>
      </c>
      <c r="H112" s="448">
        <v>1896.64</v>
      </c>
      <c r="I112" s="448">
        <v>562.08000000000004</v>
      </c>
      <c r="J112" s="447">
        <v>0.22860675473417064</v>
      </c>
    </row>
    <row r="113" spans="1:10" ht="15" customHeight="1" x14ac:dyDescent="0.2">
      <c r="A113" s="450" t="s">
        <v>3883</v>
      </c>
      <c r="B113" s="450" t="s">
        <v>3882</v>
      </c>
      <c r="C113" s="450" t="s">
        <v>1048</v>
      </c>
      <c r="D113" s="450">
        <v>12</v>
      </c>
      <c r="E113" s="450">
        <v>0</v>
      </c>
      <c r="F113" s="449">
        <v>1640.16</v>
      </c>
      <c r="G113" s="448">
        <v>0</v>
      </c>
      <c r="H113" s="448">
        <v>1271.76</v>
      </c>
      <c r="I113" s="448">
        <v>368.4</v>
      </c>
      <c r="J113" s="447">
        <v>0.22461223295288266</v>
      </c>
    </row>
    <row r="114" spans="1:10" ht="15" customHeight="1" x14ac:dyDescent="0.2">
      <c r="A114" s="450" t="s">
        <v>2284</v>
      </c>
      <c r="B114" s="450" t="s">
        <v>2283</v>
      </c>
      <c r="C114" s="450" t="s">
        <v>1048</v>
      </c>
      <c r="D114" s="450">
        <v>1</v>
      </c>
      <c r="E114" s="450">
        <v>0</v>
      </c>
      <c r="F114" s="449">
        <v>184.6</v>
      </c>
      <c r="G114" s="448">
        <v>0</v>
      </c>
      <c r="H114" s="448">
        <v>140.65</v>
      </c>
      <c r="I114" s="448">
        <v>43.95</v>
      </c>
      <c r="J114" s="447">
        <v>0.23808234019501626</v>
      </c>
    </row>
    <row r="115" spans="1:10" ht="15" customHeight="1" x14ac:dyDescent="0.2">
      <c r="A115" s="450" t="s">
        <v>1445</v>
      </c>
      <c r="B115" s="450" t="s">
        <v>1444</v>
      </c>
      <c r="C115" s="450" t="s">
        <v>1048</v>
      </c>
      <c r="D115" s="450">
        <v>3</v>
      </c>
      <c r="E115" s="450">
        <v>0</v>
      </c>
      <c r="F115" s="449">
        <v>1831.24</v>
      </c>
      <c r="G115" s="448">
        <v>0</v>
      </c>
      <c r="H115" s="448">
        <v>1280.58</v>
      </c>
      <c r="I115" s="448">
        <v>550.66</v>
      </c>
      <c r="J115" s="447">
        <v>0.30070334855070879</v>
      </c>
    </row>
    <row r="116" spans="1:10" ht="15" customHeight="1" x14ac:dyDescent="0.2">
      <c r="A116" s="450" t="s">
        <v>1441</v>
      </c>
      <c r="B116" s="450" t="s">
        <v>1440</v>
      </c>
      <c r="C116" s="450" t="s">
        <v>1048</v>
      </c>
      <c r="D116" s="450">
        <v>16</v>
      </c>
      <c r="E116" s="450">
        <v>0</v>
      </c>
      <c r="F116" s="449">
        <v>8026.77</v>
      </c>
      <c r="G116" s="448">
        <v>0</v>
      </c>
      <c r="H116" s="448">
        <v>6888.64</v>
      </c>
      <c r="I116" s="448">
        <v>1138.1300000000001</v>
      </c>
      <c r="J116" s="447">
        <v>0.14179177925865571</v>
      </c>
    </row>
    <row r="117" spans="1:10" ht="15" customHeight="1" x14ac:dyDescent="0.2">
      <c r="A117" s="450" t="s">
        <v>3881</v>
      </c>
      <c r="B117" s="450" t="s">
        <v>3880</v>
      </c>
      <c r="C117" s="450" t="s">
        <v>1048</v>
      </c>
      <c r="D117" s="450">
        <v>2</v>
      </c>
      <c r="E117" s="450">
        <v>0</v>
      </c>
      <c r="F117" s="449">
        <v>352.14</v>
      </c>
      <c r="G117" s="448">
        <v>0</v>
      </c>
      <c r="H117" s="448">
        <v>274.38</v>
      </c>
      <c r="I117" s="448">
        <v>77.760000000000005</v>
      </c>
      <c r="J117" s="447">
        <v>0.22082126426989265</v>
      </c>
    </row>
    <row r="118" spans="1:10" ht="15" customHeight="1" x14ac:dyDescent="0.2">
      <c r="A118" s="450" t="s">
        <v>1437</v>
      </c>
      <c r="B118" s="450" t="s">
        <v>1436</v>
      </c>
      <c r="C118" s="450" t="s">
        <v>1048</v>
      </c>
      <c r="D118" s="450">
        <v>2</v>
      </c>
      <c r="E118" s="450">
        <v>0</v>
      </c>
      <c r="F118" s="449">
        <v>5612.44</v>
      </c>
      <c r="G118" s="448">
        <v>0</v>
      </c>
      <c r="H118" s="448">
        <v>4464.08</v>
      </c>
      <c r="I118" s="448">
        <v>1148.3599999999999</v>
      </c>
      <c r="J118" s="447">
        <v>0.2046097597479884</v>
      </c>
    </row>
    <row r="119" spans="1:10" ht="15" customHeight="1" x14ac:dyDescent="0.2">
      <c r="A119" s="450" t="s">
        <v>1435</v>
      </c>
      <c r="B119" s="450" t="s">
        <v>1434</v>
      </c>
      <c r="C119" s="450" t="s">
        <v>1048</v>
      </c>
      <c r="D119" s="450">
        <v>4</v>
      </c>
      <c r="E119" s="450">
        <v>0</v>
      </c>
      <c r="F119" s="449">
        <v>1437.24</v>
      </c>
      <c r="G119" s="448">
        <v>0</v>
      </c>
      <c r="H119" s="448">
        <v>1379.76</v>
      </c>
      <c r="I119" s="448">
        <v>57.48</v>
      </c>
      <c r="J119" s="447">
        <v>3.9993320531017784E-2</v>
      </c>
    </row>
    <row r="120" spans="1:10" ht="15" customHeight="1" x14ac:dyDescent="0.2">
      <c r="A120" s="450" t="s">
        <v>3182</v>
      </c>
      <c r="B120" s="450" t="s">
        <v>3181</v>
      </c>
      <c r="C120" s="450" t="s">
        <v>1048</v>
      </c>
      <c r="D120" s="450">
        <v>2</v>
      </c>
      <c r="E120" s="450">
        <v>0</v>
      </c>
      <c r="F120" s="449">
        <v>927.02</v>
      </c>
      <c r="G120" s="448">
        <v>0</v>
      </c>
      <c r="H120" s="448">
        <v>634.12</v>
      </c>
      <c r="I120" s="448">
        <v>292.89999999999998</v>
      </c>
      <c r="J120" s="447">
        <v>0.31595866324351146</v>
      </c>
    </row>
    <row r="121" spans="1:10" ht="15" customHeight="1" x14ac:dyDescent="0.2">
      <c r="A121" s="450" t="s">
        <v>1433</v>
      </c>
      <c r="B121" s="450" t="s">
        <v>1432</v>
      </c>
      <c r="C121" s="450" t="s">
        <v>1048</v>
      </c>
      <c r="D121" s="450">
        <v>49</v>
      </c>
      <c r="E121" s="450">
        <v>0</v>
      </c>
      <c r="F121" s="449">
        <v>12586.78</v>
      </c>
      <c r="G121" s="448">
        <v>0</v>
      </c>
      <c r="H121" s="448">
        <v>9047.6</v>
      </c>
      <c r="I121" s="448">
        <v>3539.18</v>
      </c>
      <c r="J121" s="447">
        <v>0.28118231986258596</v>
      </c>
    </row>
    <row r="122" spans="1:10" ht="15" customHeight="1" x14ac:dyDescent="0.2">
      <c r="A122" s="450" t="s">
        <v>1431</v>
      </c>
      <c r="B122" s="450" t="s">
        <v>1430</v>
      </c>
      <c r="C122" s="450" t="s">
        <v>1048</v>
      </c>
      <c r="D122" s="450">
        <v>12</v>
      </c>
      <c r="E122" s="450">
        <v>0</v>
      </c>
      <c r="F122" s="449">
        <v>5395.68</v>
      </c>
      <c r="G122" s="448">
        <v>0</v>
      </c>
      <c r="H122" s="448">
        <v>4177.32</v>
      </c>
      <c r="I122" s="448">
        <v>1218.3599999999999</v>
      </c>
      <c r="J122" s="447">
        <v>0.2258028645138333</v>
      </c>
    </row>
    <row r="123" spans="1:10" ht="15" customHeight="1" x14ac:dyDescent="0.2">
      <c r="A123" s="450" t="s">
        <v>1429</v>
      </c>
      <c r="B123" s="450" t="s">
        <v>1428</v>
      </c>
      <c r="C123" s="450" t="s">
        <v>1048</v>
      </c>
      <c r="D123" s="450">
        <v>4</v>
      </c>
      <c r="E123" s="450">
        <v>0</v>
      </c>
      <c r="F123" s="449">
        <v>5712.76</v>
      </c>
      <c r="G123" s="448">
        <v>0</v>
      </c>
      <c r="H123" s="448">
        <v>4719.68</v>
      </c>
      <c r="I123" s="448">
        <v>993.08</v>
      </c>
      <c r="J123" s="447">
        <v>0.17383541405555283</v>
      </c>
    </row>
    <row r="124" spans="1:10" ht="15" customHeight="1" x14ac:dyDescent="0.2">
      <c r="A124" s="450" t="s">
        <v>1427</v>
      </c>
      <c r="B124" s="450" t="s">
        <v>1426</v>
      </c>
      <c r="C124" s="450" t="s">
        <v>1048</v>
      </c>
      <c r="D124" s="450">
        <v>35</v>
      </c>
      <c r="E124" s="450">
        <v>0</v>
      </c>
      <c r="F124" s="449">
        <v>5715.1</v>
      </c>
      <c r="G124" s="448">
        <v>0</v>
      </c>
      <c r="H124" s="448">
        <v>4597.3500000000004</v>
      </c>
      <c r="I124" s="448">
        <v>1117.75</v>
      </c>
      <c r="J124" s="447">
        <v>0.19557838008083847</v>
      </c>
    </row>
    <row r="125" spans="1:10" ht="15" customHeight="1" x14ac:dyDescent="0.2">
      <c r="A125" s="450" t="s">
        <v>1423</v>
      </c>
      <c r="B125" s="450" t="s">
        <v>1422</v>
      </c>
      <c r="C125" s="450" t="s">
        <v>1048</v>
      </c>
      <c r="D125" s="450">
        <v>2</v>
      </c>
      <c r="E125" s="450">
        <v>0</v>
      </c>
      <c r="F125" s="449">
        <v>342.68</v>
      </c>
      <c r="G125" s="448">
        <v>0</v>
      </c>
      <c r="H125" s="448">
        <v>246.94</v>
      </c>
      <c r="I125" s="448">
        <v>95.74</v>
      </c>
      <c r="J125" s="447">
        <v>0.27938601610832264</v>
      </c>
    </row>
    <row r="126" spans="1:10" ht="15" customHeight="1" x14ac:dyDescent="0.2">
      <c r="A126" s="450" t="s">
        <v>1421</v>
      </c>
      <c r="B126" s="450" t="s">
        <v>1420</v>
      </c>
      <c r="C126" s="450" t="s">
        <v>1048</v>
      </c>
      <c r="D126" s="450">
        <v>7</v>
      </c>
      <c r="E126" s="450">
        <v>0</v>
      </c>
      <c r="F126" s="449">
        <v>1017.06</v>
      </c>
      <c r="G126" s="448">
        <v>0</v>
      </c>
      <c r="H126" s="448">
        <v>799.4</v>
      </c>
      <c r="I126" s="448">
        <v>217.66</v>
      </c>
      <c r="J126" s="447">
        <v>0.214009006351641</v>
      </c>
    </row>
    <row r="127" spans="1:10" ht="15" customHeight="1" x14ac:dyDescent="0.2">
      <c r="A127" s="450" t="s">
        <v>1419</v>
      </c>
      <c r="B127" s="450" t="s">
        <v>1418</v>
      </c>
      <c r="C127" s="450" t="s">
        <v>1048</v>
      </c>
      <c r="D127" s="450">
        <v>15</v>
      </c>
      <c r="E127" s="450">
        <v>0</v>
      </c>
      <c r="F127" s="449">
        <v>6346.21</v>
      </c>
      <c r="G127" s="448">
        <v>0</v>
      </c>
      <c r="H127" s="448">
        <v>2304.9</v>
      </c>
      <c r="I127" s="448">
        <v>4041.31</v>
      </c>
      <c r="J127" s="447">
        <v>0.63680685007272053</v>
      </c>
    </row>
    <row r="128" spans="1:10" ht="15" customHeight="1" x14ac:dyDescent="0.2">
      <c r="A128" s="450" t="s">
        <v>1417</v>
      </c>
      <c r="B128" s="450" t="s">
        <v>1416</v>
      </c>
      <c r="C128" s="450" t="s">
        <v>1048</v>
      </c>
      <c r="D128" s="450">
        <v>20</v>
      </c>
      <c r="E128" s="450">
        <v>0</v>
      </c>
      <c r="F128" s="449">
        <v>2877.44</v>
      </c>
      <c r="G128" s="448">
        <v>0</v>
      </c>
      <c r="H128" s="448">
        <v>2234.8000000000002</v>
      </c>
      <c r="I128" s="448">
        <v>642.64</v>
      </c>
      <c r="J128" s="447">
        <v>0.22333741103202848</v>
      </c>
    </row>
    <row r="129" spans="1:10" ht="15" customHeight="1" x14ac:dyDescent="0.2">
      <c r="A129" s="450" t="s">
        <v>1415</v>
      </c>
      <c r="B129" s="450" t="s">
        <v>1414</v>
      </c>
      <c r="C129" s="450" t="s">
        <v>1048</v>
      </c>
      <c r="D129" s="450">
        <v>8</v>
      </c>
      <c r="E129" s="450">
        <v>0</v>
      </c>
      <c r="F129" s="449">
        <v>3711.04</v>
      </c>
      <c r="G129" s="448">
        <v>0</v>
      </c>
      <c r="H129" s="448">
        <v>3071.12</v>
      </c>
      <c r="I129" s="448">
        <v>639.91999999999996</v>
      </c>
      <c r="J129" s="447">
        <v>0.17243683711304647</v>
      </c>
    </row>
    <row r="130" spans="1:10" ht="15" customHeight="1" x14ac:dyDescent="0.2">
      <c r="A130" s="450" t="s">
        <v>1413</v>
      </c>
      <c r="B130" s="450" t="s">
        <v>1412</v>
      </c>
      <c r="C130" s="450" t="s">
        <v>1048</v>
      </c>
      <c r="D130" s="450">
        <v>3</v>
      </c>
      <c r="E130" s="450">
        <v>0</v>
      </c>
      <c r="F130" s="449">
        <v>1009.97</v>
      </c>
      <c r="G130" s="448">
        <v>0</v>
      </c>
      <c r="H130" s="448">
        <v>769.5</v>
      </c>
      <c r="I130" s="448">
        <v>240.47</v>
      </c>
      <c r="J130" s="447">
        <v>0.23809618107468539</v>
      </c>
    </row>
    <row r="131" spans="1:10" ht="15" customHeight="1" x14ac:dyDescent="0.2">
      <c r="A131" s="450" t="s">
        <v>2264</v>
      </c>
      <c r="B131" s="450" t="s">
        <v>2263</v>
      </c>
      <c r="C131" s="450" t="s">
        <v>1048</v>
      </c>
      <c r="D131" s="450">
        <v>1</v>
      </c>
      <c r="E131" s="450">
        <v>0</v>
      </c>
      <c r="F131" s="449">
        <v>217.44</v>
      </c>
      <c r="G131" s="448">
        <v>0</v>
      </c>
      <c r="H131" s="448">
        <v>149.11000000000001</v>
      </c>
      <c r="I131" s="448">
        <v>68.33</v>
      </c>
      <c r="J131" s="447">
        <v>0.31424760853568801</v>
      </c>
    </row>
    <row r="132" spans="1:10" ht="15" customHeight="1" x14ac:dyDescent="0.2">
      <c r="A132" s="450" t="s">
        <v>1409</v>
      </c>
      <c r="B132" s="450" t="s">
        <v>1408</v>
      </c>
      <c r="C132" s="450" t="s">
        <v>1048</v>
      </c>
      <c r="D132" s="450">
        <v>6</v>
      </c>
      <c r="E132" s="450">
        <v>0</v>
      </c>
      <c r="F132" s="449">
        <v>2959.98</v>
      </c>
      <c r="G132" s="448">
        <v>0</v>
      </c>
      <c r="H132" s="448">
        <v>2556.7199999999998</v>
      </c>
      <c r="I132" s="448">
        <v>403.26</v>
      </c>
      <c r="J132" s="447">
        <v>0.13623740700950682</v>
      </c>
    </row>
    <row r="133" spans="1:10" ht="15" customHeight="1" x14ac:dyDescent="0.2">
      <c r="A133" s="450" t="s">
        <v>1407</v>
      </c>
      <c r="B133" s="450" t="s">
        <v>1406</v>
      </c>
      <c r="C133" s="450" t="s">
        <v>1048</v>
      </c>
      <c r="D133" s="450">
        <v>2</v>
      </c>
      <c r="E133" s="450">
        <v>0</v>
      </c>
      <c r="F133" s="449">
        <v>777.24</v>
      </c>
      <c r="G133" s="448">
        <v>0</v>
      </c>
      <c r="H133" s="448">
        <v>581.02</v>
      </c>
      <c r="I133" s="448">
        <v>196.22</v>
      </c>
      <c r="J133" s="447">
        <v>0.25245741341155886</v>
      </c>
    </row>
    <row r="134" spans="1:10" ht="15" customHeight="1" x14ac:dyDescent="0.2">
      <c r="A134" s="450" t="s">
        <v>2260</v>
      </c>
      <c r="B134" s="450" t="s">
        <v>2259</v>
      </c>
      <c r="C134" s="450" t="s">
        <v>1048</v>
      </c>
      <c r="D134" s="450">
        <v>1</v>
      </c>
      <c r="E134" s="450">
        <v>0</v>
      </c>
      <c r="F134" s="449">
        <v>424.66</v>
      </c>
      <c r="G134" s="448">
        <v>0</v>
      </c>
      <c r="H134" s="448">
        <v>291.2</v>
      </c>
      <c r="I134" s="448">
        <v>133.46</v>
      </c>
      <c r="J134" s="447">
        <v>0.31427494937126171</v>
      </c>
    </row>
    <row r="135" spans="1:10" ht="15" customHeight="1" x14ac:dyDescent="0.2">
      <c r="A135" s="450" t="s">
        <v>1405</v>
      </c>
      <c r="B135" s="450" t="s">
        <v>1404</v>
      </c>
      <c r="C135" s="450" t="s">
        <v>1048</v>
      </c>
      <c r="D135" s="450">
        <v>7</v>
      </c>
      <c r="E135" s="450">
        <v>0</v>
      </c>
      <c r="F135" s="449">
        <v>2339.41</v>
      </c>
      <c r="G135" s="448">
        <v>0</v>
      </c>
      <c r="H135" s="448">
        <v>1811.18</v>
      </c>
      <c r="I135" s="448">
        <v>528.23</v>
      </c>
      <c r="J135" s="447">
        <v>0.2257962477718741</v>
      </c>
    </row>
    <row r="136" spans="1:10" ht="15" customHeight="1" x14ac:dyDescent="0.2">
      <c r="A136" s="450" t="s">
        <v>2258</v>
      </c>
      <c r="B136" s="450" t="s">
        <v>2257</v>
      </c>
      <c r="C136" s="450" t="s">
        <v>1048</v>
      </c>
      <c r="D136" s="450">
        <v>6</v>
      </c>
      <c r="E136" s="450">
        <v>0</v>
      </c>
      <c r="F136" s="449">
        <v>2318.88</v>
      </c>
      <c r="G136" s="448">
        <v>0</v>
      </c>
      <c r="H136" s="448">
        <v>1993.14</v>
      </c>
      <c r="I136" s="448">
        <v>325.74</v>
      </c>
      <c r="J136" s="447">
        <v>0.1404729869592217</v>
      </c>
    </row>
    <row r="137" spans="1:10" ht="15" customHeight="1" x14ac:dyDescent="0.2">
      <c r="A137" s="450" t="s">
        <v>1401</v>
      </c>
      <c r="B137" s="450" t="s">
        <v>1400</v>
      </c>
      <c r="C137" s="450" t="s">
        <v>1048</v>
      </c>
      <c r="D137" s="450">
        <v>5</v>
      </c>
      <c r="E137" s="450">
        <v>0</v>
      </c>
      <c r="F137" s="449">
        <v>1630.25</v>
      </c>
      <c r="G137" s="448">
        <v>0</v>
      </c>
      <c r="H137" s="448">
        <v>1346.9</v>
      </c>
      <c r="I137" s="448">
        <v>283.35000000000002</v>
      </c>
      <c r="J137" s="447">
        <v>0.17380769820579667</v>
      </c>
    </row>
    <row r="138" spans="1:10" ht="15" customHeight="1" x14ac:dyDescent="0.2">
      <c r="A138" s="450" t="s">
        <v>3879</v>
      </c>
      <c r="B138" s="450" t="s">
        <v>3878</v>
      </c>
      <c r="C138" s="450" t="s">
        <v>1048</v>
      </c>
      <c r="D138" s="450">
        <v>6</v>
      </c>
      <c r="E138" s="450">
        <v>0</v>
      </c>
      <c r="F138" s="449">
        <v>1778.52</v>
      </c>
      <c r="G138" s="448">
        <v>0</v>
      </c>
      <c r="H138" s="448">
        <v>1323.84</v>
      </c>
      <c r="I138" s="448">
        <v>454.68</v>
      </c>
      <c r="J138" s="447">
        <v>0.25565076580527629</v>
      </c>
    </row>
    <row r="139" spans="1:10" ht="15" customHeight="1" x14ac:dyDescent="0.2">
      <c r="A139" s="450" t="s">
        <v>1399</v>
      </c>
      <c r="B139" s="450" t="s">
        <v>1398</v>
      </c>
      <c r="C139" s="450" t="s">
        <v>1048</v>
      </c>
      <c r="D139" s="450">
        <v>1</v>
      </c>
      <c r="E139" s="450">
        <v>0</v>
      </c>
      <c r="F139" s="449">
        <v>382.2</v>
      </c>
      <c r="G139" s="448">
        <v>0</v>
      </c>
      <c r="H139" s="448">
        <v>244.59</v>
      </c>
      <c r="I139" s="448">
        <v>137.61000000000001</v>
      </c>
      <c r="J139" s="447">
        <v>0.3600470957613815</v>
      </c>
    </row>
    <row r="140" spans="1:10" ht="15" customHeight="1" x14ac:dyDescent="0.2">
      <c r="A140" s="450" t="s">
        <v>1397</v>
      </c>
      <c r="B140" s="450" t="s">
        <v>1396</v>
      </c>
      <c r="C140" s="450" t="s">
        <v>1048</v>
      </c>
      <c r="D140" s="450">
        <v>15</v>
      </c>
      <c r="E140" s="450">
        <v>0</v>
      </c>
      <c r="F140" s="449">
        <v>7250.67</v>
      </c>
      <c r="G140" s="448">
        <v>0</v>
      </c>
      <c r="H140" s="448">
        <v>5773.11</v>
      </c>
      <c r="I140" s="448">
        <v>1477.56</v>
      </c>
      <c r="J140" s="447">
        <v>0.20378254699220899</v>
      </c>
    </row>
    <row r="141" spans="1:10" ht="15" customHeight="1" x14ac:dyDescent="0.2">
      <c r="A141" s="450" t="s">
        <v>1395</v>
      </c>
      <c r="B141" s="450" t="s">
        <v>1394</v>
      </c>
      <c r="C141" s="450" t="s">
        <v>1048</v>
      </c>
      <c r="D141" s="450">
        <v>4</v>
      </c>
      <c r="E141" s="450">
        <v>0</v>
      </c>
      <c r="F141" s="449">
        <v>1444.74</v>
      </c>
      <c r="G141" s="448">
        <v>0</v>
      </c>
      <c r="H141" s="448">
        <v>1109.56</v>
      </c>
      <c r="I141" s="448">
        <v>335.18</v>
      </c>
      <c r="J141" s="447">
        <v>0.23200022149314065</v>
      </c>
    </row>
    <row r="142" spans="1:10" ht="15" customHeight="1" x14ac:dyDescent="0.2">
      <c r="A142" s="450" t="s">
        <v>3877</v>
      </c>
      <c r="B142" s="450" t="s">
        <v>3876</v>
      </c>
      <c r="C142" s="450" t="s">
        <v>1048</v>
      </c>
      <c r="D142" s="450">
        <v>6</v>
      </c>
      <c r="E142" s="450">
        <v>0</v>
      </c>
      <c r="F142" s="449">
        <v>2091.1799999999998</v>
      </c>
      <c r="G142" s="448">
        <v>0</v>
      </c>
      <c r="H142" s="448">
        <v>1825.02</v>
      </c>
      <c r="I142" s="448">
        <v>266.16000000000003</v>
      </c>
      <c r="J142" s="447">
        <v>0.12727742231658681</v>
      </c>
    </row>
    <row r="143" spans="1:10" ht="15" customHeight="1" x14ac:dyDescent="0.2">
      <c r="A143" s="450" t="s">
        <v>1391</v>
      </c>
      <c r="B143" s="450" t="s">
        <v>1390</v>
      </c>
      <c r="C143" s="450" t="s">
        <v>1048</v>
      </c>
      <c r="D143" s="450">
        <v>13</v>
      </c>
      <c r="E143" s="450">
        <v>0</v>
      </c>
      <c r="F143" s="449">
        <v>1516.8</v>
      </c>
      <c r="G143" s="448">
        <v>0</v>
      </c>
      <c r="H143" s="448">
        <v>1238.79</v>
      </c>
      <c r="I143" s="448">
        <v>278.01</v>
      </c>
      <c r="J143" s="447">
        <v>0.18328718354430379</v>
      </c>
    </row>
    <row r="144" spans="1:10" ht="15" customHeight="1" x14ac:dyDescent="0.2">
      <c r="A144" s="450" t="s">
        <v>2256</v>
      </c>
      <c r="B144" s="450" t="s">
        <v>2255</v>
      </c>
      <c r="C144" s="450" t="s">
        <v>1048</v>
      </c>
      <c r="D144" s="450">
        <v>12</v>
      </c>
      <c r="E144" s="450">
        <v>0</v>
      </c>
      <c r="F144" s="449">
        <v>1415.7</v>
      </c>
      <c r="G144" s="448">
        <v>0</v>
      </c>
      <c r="H144" s="448">
        <v>970.8</v>
      </c>
      <c r="I144" s="448">
        <v>444.9</v>
      </c>
      <c r="J144" s="447">
        <v>0.3142614960796779</v>
      </c>
    </row>
    <row r="145" spans="1:10" ht="15" customHeight="1" x14ac:dyDescent="0.2">
      <c r="A145" s="450" t="s">
        <v>2254</v>
      </c>
      <c r="B145" s="450" t="s">
        <v>2253</v>
      </c>
      <c r="C145" s="450" t="s">
        <v>1048</v>
      </c>
      <c r="D145" s="450">
        <v>24</v>
      </c>
      <c r="E145" s="450">
        <v>0</v>
      </c>
      <c r="F145" s="449">
        <v>6258.24</v>
      </c>
      <c r="G145" s="448">
        <v>0</v>
      </c>
      <c r="H145" s="448">
        <v>5230.8</v>
      </c>
      <c r="I145" s="448">
        <v>1027.44</v>
      </c>
      <c r="J145" s="447">
        <v>0.16417395306028532</v>
      </c>
    </row>
    <row r="146" spans="1:10" ht="15" customHeight="1" x14ac:dyDescent="0.2">
      <c r="A146" s="450" t="s">
        <v>1389</v>
      </c>
      <c r="B146" s="450" t="s">
        <v>1388</v>
      </c>
      <c r="C146" s="450" t="s">
        <v>1048</v>
      </c>
      <c r="D146" s="450">
        <v>21</v>
      </c>
      <c r="E146" s="450">
        <v>0</v>
      </c>
      <c r="F146" s="449">
        <v>3544.85</v>
      </c>
      <c r="G146" s="448">
        <v>0</v>
      </c>
      <c r="H146" s="448">
        <v>2960.37</v>
      </c>
      <c r="I146" s="448">
        <v>584.48</v>
      </c>
      <c r="J146" s="447">
        <v>0.16488144773403671</v>
      </c>
    </row>
    <row r="147" spans="1:10" ht="15" customHeight="1" x14ac:dyDescent="0.2">
      <c r="A147" s="450" t="s">
        <v>1387</v>
      </c>
      <c r="B147" s="450" t="s">
        <v>1386</v>
      </c>
      <c r="C147" s="450" t="s">
        <v>1048</v>
      </c>
      <c r="D147" s="450">
        <v>2</v>
      </c>
      <c r="E147" s="450">
        <v>0</v>
      </c>
      <c r="F147" s="449">
        <v>376.54</v>
      </c>
      <c r="G147" s="448">
        <v>0</v>
      </c>
      <c r="H147" s="448">
        <v>269.92</v>
      </c>
      <c r="I147" s="448">
        <v>106.62</v>
      </c>
      <c r="J147" s="447">
        <v>0.28315716789716894</v>
      </c>
    </row>
    <row r="148" spans="1:10" ht="15" customHeight="1" x14ac:dyDescent="0.2">
      <c r="A148" s="450" t="s">
        <v>2250</v>
      </c>
      <c r="B148" s="450" t="s">
        <v>2249</v>
      </c>
      <c r="C148" s="450" t="s">
        <v>1048</v>
      </c>
      <c r="D148" s="450">
        <v>2</v>
      </c>
      <c r="E148" s="450">
        <v>0</v>
      </c>
      <c r="F148" s="449">
        <v>436.96</v>
      </c>
      <c r="G148" s="448">
        <v>0</v>
      </c>
      <c r="H148" s="448">
        <v>315.39999999999998</v>
      </c>
      <c r="I148" s="448">
        <v>121.56</v>
      </c>
      <c r="J148" s="447">
        <v>0.27819480043939948</v>
      </c>
    </row>
    <row r="149" spans="1:10" ht="15" customHeight="1" x14ac:dyDescent="0.2">
      <c r="A149" s="450" t="s">
        <v>1385</v>
      </c>
      <c r="B149" s="450" t="s">
        <v>1384</v>
      </c>
      <c r="C149" s="450" t="s">
        <v>1048</v>
      </c>
      <c r="D149" s="450">
        <v>3</v>
      </c>
      <c r="E149" s="450">
        <v>0</v>
      </c>
      <c r="F149" s="449">
        <v>1922.91</v>
      </c>
      <c r="G149" s="448">
        <v>0</v>
      </c>
      <c r="H149" s="448">
        <v>1957.86</v>
      </c>
      <c r="I149" s="448">
        <v>-34.950000000000003</v>
      </c>
      <c r="J149" s="447">
        <v>-1.8175577640139166E-2</v>
      </c>
    </row>
    <row r="150" spans="1:10" ht="15" customHeight="1" x14ac:dyDescent="0.2">
      <c r="A150" s="450" t="s">
        <v>3875</v>
      </c>
      <c r="B150" s="450" t="s">
        <v>3874</v>
      </c>
      <c r="C150" s="450" t="s">
        <v>1048</v>
      </c>
      <c r="D150" s="450">
        <v>1</v>
      </c>
      <c r="E150" s="450">
        <v>0</v>
      </c>
      <c r="F150" s="449">
        <v>511.08</v>
      </c>
      <c r="G150" s="448">
        <v>0</v>
      </c>
      <c r="H150" s="448">
        <v>264.42</v>
      </c>
      <c r="I150" s="448">
        <v>246.66</v>
      </c>
      <c r="J150" s="447">
        <v>0.4826250293496126</v>
      </c>
    </row>
    <row r="151" spans="1:10" ht="15" customHeight="1" x14ac:dyDescent="0.2">
      <c r="A151" s="450" t="s">
        <v>1377</v>
      </c>
      <c r="B151" s="450" t="s">
        <v>1376</v>
      </c>
      <c r="C151" s="450" t="s">
        <v>1048</v>
      </c>
      <c r="D151" s="450">
        <v>14</v>
      </c>
      <c r="E151" s="450">
        <v>0</v>
      </c>
      <c r="F151" s="449">
        <v>6361.22</v>
      </c>
      <c r="G151" s="448">
        <v>0</v>
      </c>
      <c r="H151" s="448">
        <v>4913.4399999999996</v>
      </c>
      <c r="I151" s="448">
        <v>1447.78</v>
      </c>
      <c r="J151" s="447">
        <v>0.22759470667576345</v>
      </c>
    </row>
    <row r="152" spans="1:10" ht="15" customHeight="1" x14ac:dyDescent="0.2">
      <c r="A152" s="450" t="s">
        <v>3873</v>
      </c>
      <c r="B152" s="450" t="s">
        <v>3872</v>
      </c>
      <c r="C152" s="450" t="s">
        <v>1048</v>
      </c>
      <c r="D152" s="450">
        <v>1</v>
      </c>
      <c r="E152" s="450">
        <v>0</v>
      </c>
      <c r="F152" s="449">
        <v>687.39</v>
      </c>
      <c r="G152" s="448">
        <v>0</v>
      </c>
      <c r="H152" s="448">
        <v>487.49</v>
      </c>
      <c r="I152" s="448">
        <v>199.9</v>
      </c>
      <c r="J152" s="447">
        <v>0.29081016599019477</v>
      </c>
    </row>
    <row r="153" spans="1:10" ht="15" customHeight="1" x14ac:dyDescent="0.2">
      <c r="A153" s="450" t="s">
        <v>1371</v>
      </c>
      <c r="B153" s="450" t="s">
        <v>1370</v>
      </c>
      <c r="C153" s="450" t="s">
        <v>1048</v>
      </c>
      <c r="D153" s="450">
        <v>1</v>
      </c>
      <c r="E153" s="450">
        <v>0</v>
      </c>
      <c r="F153" s="449">
        <v>138.78</v>
      </c>
      <c r="G153" s="448">
        <v>0</v>
      </c>
      <c r="H153" s="448">
        <v>99.31</v>
      </c>
      <c r="I153" s="448">
        <v>39.47</v>
      </c>
      <c r="J153" s="447">
        <v>0.28440697506845369</v>
      </c>
    </row>
    <row r="154" spans="1:10" ht="15" customHeight="1" x14ac:dyDescent="0.2">
      <c r="A154" s="450" t="s">
        <v>1369</v>
      </c>
      <c r="B154" s="450" t="s">
        <v>1368</v>
      </c>
      <c r="C154" s="450" t="s">
        <v>1048</v>
      </c>
      <c r="D154" s="450">
        <v>13</v>
      </c>
      <c r="E154" s="450">
        <v>0</v>
      </c>
      <c r="F154" s="449">
        <v>1796.07</v>
      </c>
      <c r="G154" s="448">
        <v>0</v>
      </c>
      <c r="H154" s="448">
        <v>1557.14</v>
      </c>
      <c r="I154" s="448">
        <v>238.93</v>
      </c>
      <c r="J154" s="447">
        <v>0.13302933627308514</v>
      </c>
    </row>
    <row r="155" spans="1:10" ht="15" customHeight="1" x14ac:dyDescent="0.2">
      <c r="A155" s="450" t="s">
        <v>1367</v>
      </c>
      <c r="B155" s="450" t="s">
        <v>1366</v>
      </c>
      <c r="C155" s="450" t="s">
        <v>1048</v>
      </c>
      <c r="D155" s="450">
        <v>10</v>
      </c>
      <c r="E155" s="450">
        <v>0</v>
      </c>
      <c r="F155" s="449">
        <v>1586.08</v>
      </c>
      <c r="G155" s="448">
        <v>0</v>
      </c>
      <c r="H155" s="448">
        <v>1354.2</v>
      </c>
      <c r="I155" s="448">
        <v>231.88</v>
      </c>
      <c r="J155" s="447">
        <v>0.1461969131443559</v>
      </c>
    </row>
    <row r="156" spans="1:10" ht="15" customHeight="1" x14ac:dyDescent="0.2">
      <c r="A156" s="450" t="s">
        <v>2244</v>
      </c>
      <c r="B156" s="450" t="s">
        <v>2243</v>
      </c>
      <c r="C156" s="450" t="s">
        <v>1048</v>
      </c>
      <c r="D156" s="450">
        <v>1</v>
      </c>
      <c r="E156" s="450">
        <v>0</v>
      </c>
      <c r="F156" s="449">
        <v>179.8</v>
      </c>
      <c r="G156" s="448">
        <v>0</v>
      </c>
      <c r="H156" s="448">
        <v>156.91</v>
      </c>
      <c r="I156" s="448">
        <v>22.89</v>
      </c>
      <c r="J156" s="447">
        <v>0.12730812013348164</v>
      </c>
    </row>
    <row r="157" spans="1:10" ht="15" customHeight="1" x14ac:dyDescent="0.2">
      <c r="A157" s="450" t="s">
        <v>1365</v>
      </c>
      <c r="B157" s="450" t="s">
        <v>1364</v>
      </c>
      <c r="C157" s="450" t="s">
        <v>1048</v>
      </c>
      <c r="D157" s="450">
        <v>8</v>
      </c>
      <c r="E157" s="450">
        <v>0</v>
      </c>
      <c r="F157" s="449">
        <v>1445.98</v>
      </c>
      <c r="G157" s="448">
        <v>0</v>
      </c>
      <c r="H157" s="448">
        <v>1264.6400000000001</v>
      </c>
      <c r="I157" s="448">
        <v>181.34</v>
      </c>
      <c r="J157" s="447">
        <v>0.12540975670479537</v>
      </c>
    </row>
    <row r="158" spans="1:10" ht="15" customHeight="1" x14ac:dyDescent="0.2">
      <c r="A158" s="450" t="s">
        <v>1363</v>
      </c>
      <c r="B158" s="450" t="s">
        <v>1362</v>
      </c>
      <c r="C158" s="450" t="s">
        <v>1048</v>
      </c>
      <c r="D158" s="450">
        <v>1</v>
      </c>
      <c r="E158" s="450">
        <v>0</v>
      </c>
      <c r="F158" s="449">
        <v>310.17</v>
      </c>
      <c r="G158" s="448">
        <v>0</v>
      </c>
      <c r="H158" s="448">
        <v>236.32</v>
      </c>
      <c r="I158" s="448">
        <v>73.849999999999994</v>
      </c>
      <c r="J158" s="447">
        <v>0.23809523809523808</v>
      </c>
    </row>
    <row r="159" spans="1:10" ht="15" customHeight="1" x14ac:dyDescent="0.2">
      <c r="A159" s="450" t="s">
        <v>3871</v>
      </c>
      <c r="B159" s="450" t="s">
        <v>3870</v>
      </c>
      <c r="C159" s="450" t="s">
        <v>1048</v>
      </c>
      <c r="D159" s="450">
        <v>1</v>
      </c>
      <c r="E159" s="450">
        <v>0</v>
      </c>
      <c r="F159" s="449">
        <v>286.72000000000003</v>
      </c>
      <c r="G159" s="448">
        <v>0</v>
      </c>
      <c r="H159" s="448">
        <v>201.02</v>
      </c>
      <c r="I159" s="448">
        <v>85.7</v>
      </c>
      <c r="J159" s="447">
        <v>0.2988978794642857</v>
      </c>
    </row>
    <row r="160" spans="1:10" ht="15" customHeight="1" x14ac:dyDescent="0.2">
      <c r="A160" s="450" t="s">
        <v>3869</v>
      </c>
      <c r="B160" s="450" t="s">
        <v>3868</v>
      </c>
      <c r="C160" s="450" t="s">
        <v>1048</v>
      </c>
      <c r="D160" s="450">
        <v>1</v>
      </c>
      <c r="E160" s="450">
        <v>0</v>
      </c>
      <c r="F160" s="449">
        <v>139.38</v>
      </c>
      <c r="G160" s="448">
        <v>0</v>
      </c>
      <c r="H160" s="448">
        <v>109.82</v>
      </c>
      <c r="I160" s="448">
        <v>29.56</v>
      </c>
      <c r="J160" s="447">
        <v>0.2120820777729947</v>
      </c>
    </row>
    <row r="161" spans="1:10" ht="15" customHeight="1" x14ac:dyDescent="0.2">
      <c r="A161" s="450" t="s">
        <v>3867</v>
      </c>
      <c r="B161" s="450" t="s">
        <v>3866</v>
      </c>
      <c r="C161" s="450" t="s">
        <v>1048</v>
      </c>
      <c r="D161" s="450">
        <v>2</v>
      </c>
      <c r="E161" s="450">
        <v>0</v>
      </c>
      <c r="F161" s="449">
        <v>226.02</v>
      </c>
      <c r="G161" s="448">
        <v>0</v>
      </c>
      <c r="H161" s="448">
        <v>169.98</v>
      </c>
      <c r="I161" s="448">
        <v>56.04</v>
      </c>
      <c r="J161" s="447">
        <v>0.24794265994159809</v>
      </c>
    </row>
    <row r="162" spans="1:10" ht="15" customHeight="1" x14ac:dyDescent="0.2">
      <c r="A162" s="450" t="s">
        <v>1359</v>
      </c>
      <c r="B162" s="450" t="s">
        <v>1358</v>
      </c>
      <c r="C162" s="450" t="s">
        <v>1048</v>
      </c>
      <c r="D162" s="450">
        <v>7</v>
      </c>
      <c r="E162" s="450">
        <v>0</v>
      </c>
      <c r="F162" s="449">
        <v>2687.07</v>
      </c>
      <c r="G162" s="448">
        <v>0</v>
      </c>
      <c r="H162" s="448">
        <v>2019.78</v>
      </c>
      <c r="I162" s="448">
        <v>667.29</v>
      </c>
      <c r="J162" s="447">
        <v>0.24833368687827262</v>
      </c>
    </row>
    <row r="163" spans="1:10" ht="15" customHeight="1" x14ac:dyDescent="0.2">
      <c r="A163" s="450" t="s">
        <v>1357</v>
      </c>
      <c r="B163" s="450" t="s">
        <v>1356</v>
      </c>
      <c r="C163" s="450" t="s">
        <v>1048</v>
      </c>
      <c r="D163" s="450">
        <v>1</v>
      </c>
      <c r="E163" s="450">
        <v>0</v>
      </c>
      <c r="F163" s="449">
        <v>137.47999999999999</v>
      </c>
      <c r="G163" s="448">
        <v>0</v>
      </c>
      <c r="H163" s="448">
        <v>119.98</v>
      </c>
      <c r="I163" s="448">
        <v>17.5</v>
      </c>
      <c r="J163" s="447">
        <v>0.12729124236252545</v>
      </c>
    </row>
    <row r="164" spans="1:10" ht="15" customHeight="1" x14ac:dyDescent="0.2">
      <c r="A164" s="450" t="s">
        <v>1355</v>
      </c>
      <c r="B164" s="450" t="s">
        <v>1354</v>
      </c>
      <c r="C164" s="450" t="s">
        <v>1048</v>
      </c>
      <c r="D164" s="450">
        <v>3</v>
      </c>
      <c r="E164" s="450">
        <v>0</v>
      </c>
      <c r="F164" s="449">
        <v>650.63</v>
      </c>
      <c r="G164" s="448">
        <v>0</v>
      </c>
      <c r="H164" s="448">
        <v>490.53</v>
      </c>
      <c r="I164" s="448">
        <v>160.1</v>
      </c>
      <c r="J164" s="447">
        <v>0.2460691944730492</v>
      </c>
    </row>
    <row r="165" spans="1:10" ht="15" customHeight="1" x14ac:dyDescent="0.2">
      <c r="A165" s="450" t="s">
        <v>2238</v>
      </c>
      <c r="B165" s="450" t="s">
        <v>2237</v>
      </c>
      <c r="C165" s="450" t="s">
        <v>1048</v>
      </c>
      <c r="D165" s="450">
        <v>1</v>
      </c>
      <c r="E165" s="450">
        <v>0</v>
      </c>
      <c r="F165" s="449">
        <v>284.52999999999997</v>
      </c>
      <c r="G165" s="448">
        <v>0</v>
      </c>
      <c r="H165" s="448">
        <v>210.12</v>
      </c>
      <c r="I165" s="448">
        <v>74.41</v>
      </c>
      <c r="J165" s="447">
        <v>0.26151899623941238</v>
      </c>
    </row>
    <row r="166" spans="1:10" ht="15" customHeight="1" x14ac:dyDescent="0.2">
      <c r="A166" s="450" t="s">
        <v>3168</v>
      </c>
      <c r="B166" s="450" t="s">
        <v>3167</v>
      </c>
      <c r="C166" s="450" t="s">
        <v>1048</v>
      </c>
      <c r="D166" s="450">
        <v>12</v>
      </c>
      <c r="E166" s="450">
        <v>0</v>
      </c>
      <c r="F166" s="449">
        <v>1657.56</v>
      </c>
      <c r="G166" s="448">
        <v>0</v>
      </c>
      <c r="H166" s="448">
        <v>1275.8399999999999</v>
      </c>
      <c r="I166" s="448">
        <v>381.72</v>
      </c>
      <c r="J166" s="447">
        <v>0.23029030623325852</v>
      </c>
    </row>
    <row r="167" spans="1:10" ht="15" customHeight="1" x14ac:dyDescent="0.2">
      <c r="A167" s="450" t="s">
        <v>3865</v>
      </c>
      <c r="B167" s="450" t="s">
        <v>3864</v>
      </c>
      <c r="C167" s="450" t="s">
        <v>1048</v>
      </c>
      <c r="D167" s="450">
        <v>3</v>
      </c>
      <c r="E167" s="450">
        <v>0</v>
      </c>
      <c r="F167" s="449">
        <v>1367.46</v>
      </c>
      <c r="G167" s="448">
        <v>0</v>
      </c>
      <c r="H167" s="448">
        <v>1065.57</v>
      </c>
      <c r="I167" s="448">
        <v>301.89</v>
      </c>
      <c r="J167" s="447">
        <v>0.22076696941775262</v>
      </c>
    </row>
    <row r="168" spans="1:10" ht="15" customHeight="1" x14ac:dyDescent="0.2">
      <c r="A168" s="450" t="s">
        <v>1345</v>
      </c>
      <c r="B168" s="450" t="s">
        <v>1344</v>
      </c>
      <c r="C168" s="450" t="s">
        <v>1048</v>
      </c>
      <c r="D168" s="450">
        <v>8</v>
      </c>
      <c r="E168" s="450">
        <v>0</v>
      </c>
      <c r="F168" s="449">
        <v>4661.43</v>
      </c>
      <c r="G168" s="448">
        <v>0</v>
      </c>
      <c r="H168" s="448">
        <v>1115.1199999999999</v>
      </c>
      <c r="I168" s="448">
        <v>3546.31</v>
      </c>
      <c r="J168" s="447">
        <v>0.76077727221045899</v>
      </c>
    </row>
    <row r="169" spans="1:10" ht="15" customHeight="1" x14ac:dyDescent="0.2">
      <c r="A169" s="450" t="s">
        <v>1343</v>
      </c>
      <c r="B169" s="450" t="s">
        <v>1342</v>
      </c>
      <c r="C169" s="450" t="s">
        <v>1048</v>
      </c>
      <c r="D169" s="450">
        <v>10</v>
      </c>
      <c r="E169" s="450">
        <v>0</v>
      </c>
      <c r="F169" s="449">
        <v>2957.02</v>
      </c>
      <c r="G169" s="448">
        <v>0</v>
      </c>
      <c r="H169" s="448">
        <v>2355.4699999999998</v>
      </c>
      <c r="I169" s="448">
        <v>601.54999999999995</v>
      </c>
      <c r="J169" s="447">
        <v>0.20343115704323947</v>
      </c>
    </row>
    <row r="170" spans="1:10" ht="15" customHeight="1" x14ac:dyDescent="0.2">
      <c r="A170" s="450" t="s">
        <v>1341</v>
      </c>
      <c r="B170" s="450" t="s">
        <v>1340</v>
      </c>
      <c r="C170" s="450" t="s">
        <v>1048</v>
      </c>
      <c r="D170" s="450">
        <v>1</v>
      </c>
      <c r="E170" s="450">
        <v>0</v>
      </c>
      <c r="F170" s="449">
        <v>159.78</v>
      </c>
      <c r="G170" s="448">
        <v>0</v>
      </c>
      <c r="H170" s="448">
        <v>80.97</v>
      </c>
      <c r="I170" s="448">
        <v>78.81</v>
      </c>
      <c r="J170" s="447">
        <v>0.49324070597070974</v>
      </c>
    </row>
    <row r="171" spans="1:10" ht="15" customHeight="1" x14ac:dyDescent="0.2">
      <c r="A171" s="450" t="s">
        <v>1339</v>
      </c>
      <c r="B171" s="450" t="s">
        <v>1338</v>
      </c>
      <c r="C171" s="450" t="s">
        <v>1048</v>
      </c>
      <c r="D171" s="450">
        <v>1</v>
      </c>
      <c r="E171" s="450">
        <v>0</v>
      </c>
      <c r="F171" s="449">
        <v>115.52</v>
      </c>
      <c r="G171" s="448">
        <v>0</v>
      </c>
      <c r="H171" s="448">
        <v>71.010000000000005</v>
      </c>
      <c r="I171" s="448">
        <v>44.51</v>
      </c>
      <c r="J171" s="447">
        <v>0.38530124653739611</v>
      </c>
    </row>
    <row r="172" spans="1:10" ht="15" customHeight="1" x14ac:dyDescent="0.2">
      <c r="A172" s="450" t="s">
        <v>1337</v>
      </c>
      <c r="B172" s="450" t="s">
        <v>1336</v>
      </c>
      <c r="C172" s="450" t="s">
        <v>1048</v>
      </c>
      <c r="D172" s="450">
        <v>6</v>
      </c>
      <c r="E172" s="450">
        <v>0</v>
      </c>
      <c r="F172" s="449">
        <v>1328.16</v>
      </c>
      <c r="G172" s="448">
        <v>0</v>
      </c>
      <c r="H172" s="448">
        <v>1188.8399999999999</v>
      </c>
      <c r="I172" s="448">
        <v>139.32</v>
      </c>
      <c r="J172" s="447">
        <v>0.10489700036140225</v>
      </c>
    </row>
    <row r="173" spans="1:10" ht="15" customHeight="1" x14ac:dyDescent="0.2">
      <c r="A173" s="450" t="s">
        <v>1335</v>
      </c>
      <c r="B173" s="450" t="s">
        <v>1334</v>
      </c>
      <c r="C173" s="450" t="s">
        <v>1048</v>
      </c>
      <c r="D173" s="450">
        <v>3</v>
      </c>
      <c r="E173" s="450">
        <v>0</v>
      </c>
      <c r="F173" s="449">
        <v>417.21</v>
      </c>
      <c r="G173" s="448">
        <v>0</v>
      </c>
      <c r="H173" s="448">
        <v>364.11</v>
      </c>
      <c r="I173" s="448">
        <v>53.1</v>
      </c>
      <c r="J173" s="447">
        <v>0.12727403465880491</v>
      </c>
    </row>
    <row r="174" spans="1:10" ht="15" customHeight="1" x14ac:dyDescent="0.2">
      <c r="A174" s="450" t="s">
        <v>3863</v>
      </c>
      <c r="B174" s="450" t="s">
        <v>3862</v>
      </c>
      <c r="C174" s="450" t="s">
        <v>1048</v>
      </c>
      <c r="D174" s="450">
        <v>2</v>
      </c>
      <c r="E174" s="450">
        <v>0</v>
      </c>
      <c r="F174" s="449">
        <v>398.12</v>
      </c>
      <c r="G174" s="448">
        <v>0</v>
      </c>
      <c r="H174" s="448">
        <v>222.24</v>
      </c>
      <c r="I174" s="448">
        <v>175.88</v>
      </c>
      <c r="J174" s="447">
        <v>0.44177634883954586</v>
      </c>
    </row>
    <row r="175" spans="1:10" ht="15" customHeight="1" x14ac:dyDescent="0.2">
      <c r="A175" s="450" t="s">
        <v>3162</v>
      </c>
      <c r="B175" s="450" t="s">
        <v>3161</v>
      </c>
      <c r="C175" s="450" t="s">
        <v>1048</v>
      </c>
      <c r="D175" s="450">
        <v>12</v>
      </c>
      <c r="E175" s="450">
        <v>0</v>
      </c>
      <c r="F175" s="449">
        <v>1095.5999999999999</v>
      </c>
      <c r="G175" s="448">
        <v>0</v>
      </c>
      <c r="H175" s="448">
        <v>808.68</v>
      </c>
      <c r="I175" s="448">
        <v>286.92</v>
      </c>
      <c r="J175" s="447">
        <v>0.2618838992332968</v>
      </c>
    </row>
    <row r="176" spans="1:10" ht="15" customHeight="1" x14ac:dyDescent="0.2">
      <c r="A176" s="450" t="s">
        <v>2226</v>
      </c>
      <c r="B176" s="450" t="s">
        <v>2225</v>
      </c>
      <c r="C176" s="450" t="s">
        <v>1048</v>
      </c>
      <c r="D176" s="450">
        <v>1</v>
      </c>
      <c r="E176" s="450">
        <v>0</v>
      </c>
      <c r="F176" s="449">
        <v>120.73</v>
      </c>
      <c r="G176" s="448">
        <v>0</v>
      </c>
      <c r="H176" s="448">
        <v>91.98</v>
      </c>
      <c r="I176" s="448">
        <v>28.75</v>
      </c>
      <c r="J176" s="447">
        <v>0.23813468069245425</v>
      </c>
    </row>
    <row r="177" spans="1:10" ht="15" customHeight="1" x14ac:dyDescent="0.2">
      <c r="A177" s="450" t="s">
        <v>1327</v>
      </c>
      <c r="B177" s="450" t="s">
        <v>1326</v>
      </c>
      <c r="C177" s="450" t="s">
        <v>1048</v>
      </c>
      <c r="D177" s="450">
        <v>5</v>
      </c>
      <c r="E177" s="450">
        <v>0</v>
      </c>
      <c r="F177" s="449">
        <v>426.6</v>
      </c>
      <c r="G177" s="448">
        <v>0</v>
      </c>
      <c r="H177" s="448">
        <v>342.45</v>
      </c>
      <c r="I177" s="448">
        <v>84.15</v>
      </c>
      <c r="J177" s="447">
        <v>0.19725738396624473</v>
      </c>
    </row>
    <row r="178" spans="1:10" ht="15" customHeight="1" x14ac:dyDescent="0.2">
      <c r="A178" s="450" t="s">
        <v>1323</v>
      </c>
      <c r="B178" s="450" t="s">
        <v>1322</v>
      </c>
      <c r="C178" s="450" t="s">
        <v>1048</v>
      </c>
      <c r="D178" s="450">
        <v>1</v>
      </c>
      <c r="E178" s="450">
        <v>0</v>
      </c>
      <c r="F178" s="449">
        <v>107.83</v>
      </c>
      <c r="G178" s="448">
        <v>0</v>
      </c>
      <c r="H178" s="448">
        <v>81.12</v>
      </c>
      <c r="I178" s="448">
        <v>26.71</v>
      </c>
      <c r="J178" s="447">
        <v>0.24770472039321154</v>
      </c>
    </row>
    <row r="179" spans="1:10" ht="15" customHeight="1" x14ac:dyDescent="0.2">
      <c r="A179" s="450" t="s">
        <v>1321</v>
      </c>
      <c r="B179" s="450" t="s">
        <v>1320</v>
      </c>
      <c r="C179" s="450" t="s">
        <v>1048</v>
      </c>
      <c r="D179" s="450">
        <v>2</v>
      </c>
      <c r="E179" s="450">
        <v>0</v>
      </c>
      <c r="F179" s="449">
        <v>202.55</v>
      </c>
      <c r="G179" s="448">
        <v>0</v>
      </c>
      <c r="H179" s="448">
        <v>155.74</v>
      </c>
      <c r="I179" s="448">
        <v>46.81</v>
      </c>
      <c r="J179" s="447">
        <v>0.23110343125154284</v>
      </c>
    </row>
    <row r="180" spans="1:10" ht="15" customHeight="1" x14ac:dyDescent="0.2">
      <c r="A180" s="450" t="s">
        <v>1319</v>
      </c>
      <c r="B180" s="450" t="s">
        <v>1318</v>
      </c>
      <c r="C180" s="450" t="s">
        <v>1048</v>
      </c>
      <c r="D180" s="450">
        <v>2</v>
      </c>
      <c r="E180" s="450">
        <v>0</v>
      </c>
      <c r="F180" s="449">
        <v>404.63</v>
      </c>
      <c r="G180" s="448">
        <v>0</v>
      </c>
      <c r="H180" s="448">
        <v>151.22</v>
      </c>
      <c r="I180" s="448">
        <v>253.41</v>
      </c>
      <c r="J180" s="447">
        <v>0.62627585695573729</v>
      </c>
    </row>
    <row r="181" spans="1:10" ht="15" customHeight="1" x14ac:dyDescent="0.2">
      <c r="A181" s="450" t="s">
        <v>3861</v>
      </c>
      <c r="B181" s="450" t="s">
        <v>3860</v>
      </c>
      <c r="C181" s="450" t="s">
        <v>1048</v>
      </c>
      <c r="D181" s="450">
        <v>3</v>
      </c>
      <c r="E181" s="450">
        <v>0</v>
      </c>
      <c r="F181" s="449">
        <v>1960.02</v>
      </c>
      <c r="G181" s="448">
        <v>0</v>
      </c>
      <c r="H181" s="448">
        <v>1493.37</v>
      </c>
      <c r="I181" s="448">
        <v>466.65</v>
      </c>
      <c r="J181" s="447">
        <v>0.23808430526219121</v>
      </c>
    </row>
    <row r="182" spans="1:10" ht="15" customHeight="1" x14ac:dyDescent="0.2">
      <c r="A182" s="450" t="s">
        <v>1317</v>
      </c>
      <c r="B182" s="450" t="s">
        <v>1316</v>
      </c>
      <c r="C182" s="450" t="s">
        <v>1048</v>
      </c>
      <c r="D182" s="450">
        <v>4</v>
      </c>
      <c r="E182" s="450">
        <v>0</v>
      </c>
      <c r="F182" s="449">
        <v>575.34</v>
      </c>
      <c r="G182" s="448">
        <v>0</v>
      </c>
      <c r="H182" s="448">
        <v>482.4</v>
      </c>
      <c r="I182" s="448">
        <v>92.94</v>
      </c>
      <c r="J182" s="447">
        <v>0.16153926373970173</v>
      </c>
    </row>
    <row r="183" spans="1:10" ht="15" customHeight="1" x14ac:dyDescent="0.2">
      <c r="A183" s="450" t="s">
        <v>2222</v>
      </c>
      <c r="B183" s="450" t="s">
        <v>2221</v>
      </c>
      <c r="C183" s="450" t="s">
        <v>1048</v>
      </c>
      <c r="D183" s="450">
        <v>28</v>
      </c>
      <c r="E183" s="450">
        <v>0</v>
      </c>
      <c r="F183" s="449">
        <v>3572.19</v>
      </c>
      <c r="G183" s="448">
        <v>0</v>
      </c>
      <c r="H183" s="448">
        <v>2778.55</v>
      </c>
      <c r="I183" s="448">
        <v>793.64</v>
      </c>
      <c r="J183" s="447">
        <v>0.22217183296521181</v>
      </c>
    </row>
    <row r="184" spans="1:10" ht="15" customHeight="1" x14ac:dyDescent="0.2">
      <c r="A184" s="450" t="s">
        <v>1315</v>
      </c>
      <c r="B184" s="450" t="s">
        <v>1314</v>
      </c>
      <c r="C184" s="450" t="s">
        <v>1048</v>
      </c>
      <c r="D184" s="450">
        <v>4</v>
      </c>
      <c r="E184" s="450">
        <v>0</v>
      </c>
      <c r="F184" s="449">
        <v>420.32</v>
      </c>
      <c r="G184" s="448">
        <v>0</v>
      </c>
      <c r="H184" s="448">
        <v>327.8</v>
      </c>
      <c r="I184" s="448">
        <v>92.52</v>
      </c>
      <c r="J184" s="447">
        <v>0.22011800532927295</v>
      </c>
    </row>
    <row r="185" spans="1:10" ht="15" customHeight="1" x14ac:dyDescent="0.2">
      <c r="A185" s="450" t="s">
        <v>1313</v>
      </c>
      <c r="B185" s="450" t="s">
        <v>1312</v>
      </c>
      <c r="C185" s="450" t="s">
        <v>1048</v>
      </c>
      <c r="D185" s="450">
        <v>12</v>
      </c>
      <c r="E185" s="450">
        <v>0</v>
      </c>
      <c r="F185" s="449">
        <v>5981.36</v>
      </c>
      <c r="G185" s="448">
        <v>0</v>
      </c>
      <c r="H185" s="448">
        <v>5025.24</v>
      </c>
      <c r="I185" s="448">
        <v>956.12</v>
      </c>
      <c r="J185" s="447">
        <v>0.15984993379432103</v>
      </c>
    </row>
    <row r="186" spans="1:10" ht="15" customHeight="1" x14ac:dyDescent="0.2">
      <c r="A186" s="450" t="s">
        <v>3154</v>
      </c>
      <c r="B186" s="450" t="s">
        <v>3153</v>
      </c>
      <c r="C186" s="450" t="s">
        <v>1048</v>
      </c>
      <c r="D186" s="450">
        <v>1</v>
      </c>
      <c r="E186" s="450">
        <v>0</v>
      </c>
      <c r="F186" s="449">
        <v>155.19999999999999</v>
      </c>
      <c r="G186" s="448">
        <v>0</v>
      </c>
      <c r="H186" s="448">
        <v>85.3</v>
      </c>
      <c r="I186" s="448">
        <v>69.900000000000006</v>
      </c>
      <c r="J186" s="447">
        <v>0.45038659793814434</v>
      </c>
    </row>
    <row r="187" spans="1:10" ht="15" customHeight="1" x14ac:dyDescent="0.2">
      <c r="A187" s="450" t="s">
        <v>3152</v>
      </c>
      <c r="B187" s="450" t="s">
        <v>3151</v>
      </c>
      <c r="C187" s="450" t="s">
        <v>1048</v>
      </c>
      <c r="D187" s="450">
        <v>1</v>
      </c>
      <c r="E187" s="450">
        <v>0</v>
      </c>
      <c r="F187" s="449">
        <v>1260.76</v>
      </c>
      <c r="G187" s="448">
        <v>0</v>
      </c>
      <c r="H187" s="448">
        <v>958.58</v>
      </c>
      <c r="I187" s="448">
        <v>302.18</v>
      </c>
      <c r="J187" s="447">
        <v>0.2396808274374187</v>
      </c>
    </row>
    <row r="188" spans="1:10" ht="15" customHeight="1" x14ac:dyDescent="0.2">
      <c r="A188" s="450" t="s">
        <v>3859</v>
      </c>
      <c r="B188" s="450" t="s">
        <v>3858</v>
      </c>
      <c r="C188" s="450" t="s">
        <v>1048</v>
      </c>
      <c r="D188" s="450">
        <v>2</v>
      </c>
      <c r="E188" s="450">
        <v>0</v>
      </c>
      <c r="F188" s="449">
        <v>1086.3399999999999</v>
      </c>
      <c r="G188" s="448">
        <v>0</v>
      </c>
      <c r="H188" s="448">
        <v>948.08</v>
      </c>
      <c r="I188" s="448">
        <v>138.26</v>
      </c>
      <c r="J188" s="447">
        <v>0.12727138833146159</v>
      </c>
    </row>
    <row r="189" spans="1:10" ht="15" customHeight="1" x14ac:dyDescent="0.2">
      <c r="A189" s="450" t="s">
        <v>3857</v>
      </c>
      <c r="B189" s="450" t="s">
        <v>3856</v>
      </c>
      <c r="C189" s="450" t="s">
        <v>1048</v>
      </c>
      <c r="D189" s="450">
        <v>1</v>
      </c>
      <c r="E189" s="450">
        <v>0</v>
      </c>
      <c r="F189" s="449">
        <v>1207.56</v>
      </c>
      <c r="G189" s="448">
        <v>0</v>
      </c>
      <c r="H189" s="448">
        <v>1013.21</v>
      </c>
      <c r="I189" s="448">
        <v>194.35</v>
      </c>
      <c r="J189" s="447">
        <v>0.16094438371592301</v>
      </c>
    </row>
    <row r="190" spans="1:10" ht="15" customHeight="1" x14ac:dyDescent="0.2">
      <c r="A190" s="450" t="s">
        <v>1309</v>
      </c>
      <c r="B190" s="450" t="s">
        <v>1308</v>
      </c>
      <c r="C190" s="450" t="s">
        <v>1048</v>
      </c>
      <c r="D190" s="450">
        <v>2</v>
      </c>
      <c r="E190" s="450">
        <v>0</v>
      </c>
      <c r="F190" s="449">
        <v>2423.15</v>
      </c>
      <c r="G190" s="448">
        <v>0</v>
      </c>
      <c r="H190" s="448">
        <v>1922.5</v>
      </c>
      <c r="I190" s="448">
        <v>500.65</v>
      </c>
      <c r="J190" s="447">
        <v>0.20661122918515157</v>
      </c>
    </row>
    <row r="191" spans="1:10" ht="15" customHeight="1" x14ac:dyDescent="0.2">
      <c r="A191" s="450" t="s">
        <v>1307</v>
      </c>
      <c r="B191" s="450" t="s">
        <v>1306</v>
      </c>
      <c r="C191" s="450" t="s">
        <v>1048</v>
      </c>
      <c r="D191" s="450">
        <v>1</v>
      </c>
      <c r="E191" s="450">
        <v>0</v>
      </c>
      <c r="F191" s="449">
        <v>1926.95</v>
      </c>
      <c r="G191" s="448">
        <v>0</v>
      </c>
      <c r="H191" s="448">
        <v>1583.07</v>
      </c>
      <c r="I191" s="448">
        <v>343.88</v>
      </c>
      <c r="J191" s="447">
        <v>0.17845818521497703</v>
      </c>
    </row>
    <row r="192" spans="1:10" ht="15" customHeight="1" x14ac:dyDescent="0.2">
      <c r="A192" s="450" t="s">
        <v>3855</v>
      </c>
      <c r="B192" s="450" t="s">
        <v>3854</v>
      </c>
      <c r="C192" s="450" t="s">
        <v>1048</v>
      </c>
      <c r="D192" s="450">
        <v>1</v>
      </c>
      <c r="E192" s="450">
        <v>0</v>
      </c>
      <c r="F192" s="449">
        <v>870.98</v>
      </c>
      <c r="G192" s="448">
        <v>0</v>
      </c>
      <c r="H192" s="448">
        <v>674.31</v>
      </c>
      <c r="I192" s="448">
        <v>196.67</v>
      </c>
      <c r="J192" s="447">
        <v>0.22580311832648281</v>
      </c>
    </row>
    <row r="193" spans="1:10" ht="15" customHeight="1" x14ac:dyDescent="0.2">
      <c r="A193" s="450" t="s">
        <v>1303</v>
      </c>
      <c r="B193" s="450" t="s">
        <v>1302</v>
      </c>
      <c r="C193" s="450" t="s">
        <v>1048</v>
      </c>
      <c r="D193" s="450">
        <v>2</v>
      </c>
      <c r="E193" s="450">
        <v>0</v>
      </c>
      <c r="F193" s="449">
        <v>1670.77</v>
      </c>
      <c r="G193" s="448">
        <v>0</v>
      </c>
      <c r="H193" s="448">
        <v>1253.08</v>
      </c>
      <c r="I193" s="448">
        <v>417.69</v>
      </c>
      <c r="J193" s="447">
        <v>0.24999850368393017</v>
      </c>
    </row>
    <row r="194" spans="1:10" ht="15" customHeight="1" x14ac:dyDescent="0.2">
      <c r="A194" s="450" t="s">
        <v>2218</v>
      </c>
      <c r="B194" s="450" t="s">
        <v>2217</v>
      </c>
      <c r="C194" s="450" t="s">
        <v>1048</v>
      </c>
      <c r="D194" s="450">
        <v>9</v>
      </c>
      <c r="E194" s="450">
        <v>0</v>
      </c>
      <c r="F194" s="449">
        <v>4462.6899999999996</v>
      </c>
      <c r="G194" s="448">
        <v>0</v>
      </c>
      <c r="H194" s="448">
        <v>3471.57</v>
      </c>
      <c r="I194" s="448">
        <v>991.12</v>
      </c>
      <c r="J194" s="447">
        <v>0.22209026394394413</v>
      </c>
    </row>
    <row r="195" spans="1:10" ht="15" customHeight="1" x14ac:dyDescent="0.2">
      <c r="A195" s="450" t="s">
        <v>3150</v>
      </c>
      <c r="B195" s="450" t="s">
        <v>3149</v>
      </c>
      <c r="C195" s="450" t="s">
        <v>1048</v>
      </c>
      <c r="D195" s="450">
        <v>4</v>
      </c>
      <c r="E195" s="450">
        <v>0</v>
      </c>
      <c r="F195" s="449">
        <v>3139.28</v>
      </c>
      <c r="G195" s="448">
        <v>0</v>
      </c>
      <c r="H195" s="448">
        <v>2252.4</v>
      </c>
      <c r="I195" s="448">
        <v>886.88</v>
      </c>
      <c r="J195" s="447">
        <v>0.28251063938227872</v>
      </c>
    </row>
    <row r="196" spans="1:10" ht="15" customHeight="1" x14ac:dyDescent="0.2">
      <c r="A196" s="450" t="s">
        <v>1297</v>
      </c>
      <c r="B196" s="450" t="s">
        <v>1296</v>
      </c>
      <c r="C196" s="450" t="s">
        <v>1048</v>
      </c>
      <c r="D196" s="450">
        <v>11</v>
      </c>
      <c r="E196" s="450">
        <v>0</v>
      </c>
      <c r="F196" s="449">
        <v>4096.62</v>
      </c>
      <c r="G196" s="448">
        <v>0</v>
      </c>
      <c r="H196" s="448">
        <v>3932.72</v>
      </c>
      <c r="I196" s="448">
        <v>163.9</v>
      </c>
      <c r="J196" s="447">
        <v>4.0008592449385101E-2</v>
      </c>
    </row>
    <row r="197" spans="1:10" ht="15" customHeight="1" x14ac:dyDescent="0.2">
      <c r="A197" s="450" t="s">
        <v>3148</v>
      </c>
      <c r="B197" s="450" t="s">
        <v>3147</v>
      </c>
      <c r="C197" s="450" t="s">
        <v>1048</v>
      </c>
      <c r="D197" s="450">
        <v>1</v>
      </c>
      <c r="E197" s="450">
        <v>0</v>
      </c>
      <c r="F197" s="449">
        <v>2551.37</v>
      </c>
      <c r="G197" s="448">
        <v>0</v>
      </c>
      <c r="H197" s="448">
        <v>1841.6</v>
      </c>
      <c r="I197" s="448">
        <v>709.77</v>
      </c>
      <c r="J197" s="447">
        <v>0.27819171660715614</v>
      </c>
    </row>
    <row r="198" spans="1:10" ht="15" customHeight="1" x14ac:dyDescent="0.2">
      <c r="A198" s="450" t="s">
        <v>1293</v>
      </c>
      <c r="B198" s="450" t="s">
        <v>1292</v>
      </c>
      <c r="C198" s="450" t="s">
        <v>1048</v>
      </c>
      <c r="D198" s="450">
        <v>13</v>
      </c>
      <c r="E198" s="450">
        <v>0</v>
      </c>
      <c r="F198" s="449">
        <v>10764.52</v>
      </c>
      <c r="G198" s="448">
        <v>0</v>
      </c>
      <c r="H198" s="448">
        <v>5925.13</v>
      </c>
      <c r="I198" s="448">
        <v>4839.3900000000003</v>
      </c>
      <c r="J198" s="447">
        <v>0.44956858271432448</v>
      </c>
    </row>
    <row r="199" spans="1:10" ht="15" customHeight="1" x14ac:dyDescent="0.2">
      <c r="A199" s="450" t="s">
        <v>3853</v>
      </c>
      <c r="B199" s="450" t="s">
        <v>3852</v>
      </c>
      <c r="C199" s="450" t="s">
        <v>1048</v>
      </c>
      <c r="D199" s="450">
        <v>5</v>
      </c>
      <c r="E199" s="450">
        <v>0</v>
      </c>
      <c r="F199" s="449">
        <v>2109.65</v>
      </c>
      <c r="G199" s="448">
        <v>0</v>
      </c>
      <c r="H199" s="448">
        <v>1690.79</v>
      </c>
      <c r="I199" s="448">
        <v>418.86</v>
      </c>
      <c r="J199" s="447">
        <v>0.19854478230986183</v>
      </c>
    </row>
    <row r="200" spans="1:10" ht="15" customHeight="1" x14ac:dyDescent="0.2">
      <c r="A200" s="450" t="s">
        <v>3851</v>
      </c>
      <c r="B200" s="450" t="s">
        <v>3850</v>
      </c>
      <c r="C200" s="450" t="s">
        <v>1048</v>
      </c>
      <c r="D200" s="450">
        <v>1</v>
      </c>
      <c r="E200" s="450">
        <v>0</v>
      </c>
      <c r="F200" s="449">
        <v>1787.42</v>
      </c>
      <c r="G200" s="448">
        <v>0</v>
      </c>
      <c r="H200" s="448">
        <v>787.86</v>
      </c>
      <c r="I200" s="448">
        <v>999.56</v>
      </c>
      <c r="J200" s="447">
        <v>0.55921943359702808</v>
      </c>
    </row>
    <row r="201" spans="1:10" ht="15" customHeight="1" x14ac:dyDescent="0.2">
      <c r="A201" s="450" t="s">
        <v>1289</v>
      </c>
      <c r="B201" s="450" t="s">
        <v>1288</v>
      </c>
      <c r="C201" s="450" t="s">
        <v>1048</v>
      </c>
      <c r="D201" s="450">
        <v>13</v>
      </c>
      <c r="E201" s="450">
        <v>0</v>
      </c>
      <c r="F201" s="449">
        <v>18570.560000000001</v>
      </c>
      <c r="G201" s="448">
        <v>0</v>
      </c>
      <c r="H201" s="448">
        <v>10734.49</v>
      </c>
      <c r="I201" s="448">
        <v>7836.07</v>
      </c>
      <c r="J201" s="447">
        <v>0.42196196560577603</v>
      </c>
    </row>
    <row r="202" spans="1:10" ht="15" customHeight="1" x14ac:dyDescent="0.2">
      <c r="A202" s="450" t="s">
        <v>2212</v>
      </c>
      <c r="B202" s="450" t="s">
        <v>2211</v>
      </c>
      <c r="C202" s="450" t="s">
        <v>1048</v>
      </c>
      <c r="D202" s="450">
        <v>8</v>
      </c>
      <c r="E202" s="450">
        <v>0</v>
      </c>
      <c r="F202" s="449">
        <v>5954.44</v>
      </c>
      <c r="G202" s="448">
        <v>0</v>
      </c>
      <c r="H202" s="448">
        <v>4609.4399999999996</v>
      </c>
      <c r="I202" s="448">
        <v>1345</v>
      </c>
      <c r="J202" s="447">
        <v>0.22588186294596974</v>
      </c>
    </row>
    <row r="203" spans="1:10" ht="15" customHeight="1" x14ac:dyDescent="0.2">
      <c r="A203" s="450" t="s">
        <v>1287</v>
      </c>
      <c r="B203" s="450" t="s">
        <v>1286</v>
      </c>
      <c r="C203" s="450" t="s">
        <v>1048</v>
      </c>
      <c r="D203" s="450">
        <v>2</v>
      </c>
      <c r="E203" s="450">
        <v>0</v>
      </c>
      <c r="F203" s="449">
        <v>835.68</v>
      </c>
      <c r="G203" s="448">
        <v>0</v>
      </c>
      <c r="H203" s="448">
        <v>729.32</v>
      </c>
      <c r="I203" s="448">
        <v>106.36</v>
      </c>
      <c r="J203" s="447">
        <v>0.12727359754930118</v>
      </c>
    </row>
    <row r="204" spans="1:10" ht="15" customHeight="1" x14ac:dyDescent="0.2">
      <c r="A204" s="450" t="s">
        <v>1285</v>
      </c>
      <c r="B204" s="450" t="s">
        <v>1284</v>
      </c>
      <c r="C204" s="450" t="s">
        <v>1048</v>
      </c>
      <c r="D204" s="450">
        <v>1</v>
      </c>
      <c r="E204" s="450">
        <v>0</v>
      </c>
      <c r="F204" s="449">
        <v>1719.41</v>
      </c>
      <c r="G204" s="448">
        <v>0</v>
      </c>
      <c r="H204" s="448">
        <v>1237.3399999999999</v>
      </c>
      <c r="I204" s="448">
        <v>482.07</v>
      </c>
      <c r="J204" s="447">
        <v>0.28036942904833634</v>
      </c>
    </row>
    <row r="205" spans="1:10" ht="15" customHeight="1" x14ac:dyDescent="0.2">
      <c r="A205" s="450" t="s">
        <v>1281</v>
      </c>
      <c r="B205" s="450" t="s">
        <v>1280</v>
      </c>
      <c r="C205" s="450" t="s">
        <v>1048</v>
      </c>
      <c r="D205" s="450">
        <v>4</v>
      </c>
      <c r="E205" s="450">
        <v>0</v>
      </c>
      <c r="F205" s="449">
        <v>1906.9</v>
      </c>
      <c r="G205" s="448">
        <v>0</v>
      </c>
      <c r="H205" s="448">
        <v>1487.53</v>
      </c>
      <c r="I205" s="448">
        <v>419.37</v>
      </c>
      <c r="J205" s="447">
        <v>0.21992238712045728</v>
      </c>
    </row>
    <row r="206" spans="1:10" ht="15" customHeight="1" x14ac:dyDescent="0.2">
      <c r="A206" s="450" t="s">
        <v>2208</v>
      </c>
      <c r="B206" s="450" t="s">
        <v>2207</v>
      </c>
      <c r="C206" s="450" t="s">
        <v>1048</v>
      </c>
      <c r="D206" s="450">
        <v>3</v>
      </c>
      <c r="E206" s="450">
        <v>0</v>
      </c>
      <c r="F206" s="449">
        <v>1591.65</v>
      </c>
      <c r="G206" s="448">
        <v>0</v>
      </c>
      <c r="H206" s="448">
        <v>1227.18</v>
      </c>
      <c r="I206" s="448">
        <v>364.47</v>
      </c>
      <c r="J206" s="447">
        <v>0.22898878522288191</v>
      </c>
    </row>
    <row r="207" spans="1:10" ht="15" customHeight="1" x14ac:dyDescent="0.2">
      <c r="A207" s="450" t="s">
        <v>2206</v>
      </c>
      <c r="B207" s="450" t="s">
        <v>2205</v>
      </c>
      <c r="C207" s="450" t="s">
        <v>1048</v>
      </c>
      <c r="D207" s="450">
        <v>3</v>
      </c>
      <c r="E207" s="450">
        <v>0</v>
      </c>
      <c r="F207" s="449">
        <v>2718.63</v>
      </c>
      <c r="G207" s="448">
        <v>0</v>
      </c>
      <c r="H207" s="448">
        <v>2099.1</v>
      </c>
      <c r="I207" s="448">
        <v>619.53</v>
      </c>
      <c r="J207" s="447">
        <v>0.22788316173955264</v>
      </c>
    </row>
    <row r="208" spans="1:10" ht="15" customHeight="1" x14ac:dyDescent="0.2">
      <c r="A208" s="450" t="s">
        <v>3849</v>
      </c>
      <c r="B208" s="450" t="s">
        <v>3848</v>
      </c>
      <c r="C208" s="450" t="s">
        <v>1048</v>
      </c>
      <c r="D208" s="450">
        <v>1</v>
      </c>
      <c r="E208" s="450">
        <v>0</v>
      </c>
      <c r="F208" s="449">
        <v>1439.09</v>
      </c>
      <c r="G208" s="448">
        <v>0</v>
      </c>
      <c r="H208" s="448">
        <v>801.79</v>
      </c>
      <c r="I208" s="448">
        <v>637.29999999999995</v>
      </c>
      <c r="J208" s="447">
        <v>0.44284930059968453</v>
      </c>
    </row>
    <row r="209" spans="1:10" ht="15" customHeight="1" x14ac:dyDescent="0.2">
      <c r="A209" s="450" t="s">
        <v>1279</v>
      </c>
      <c r="B209" s="450" t="s">
        <v>1278</v>
      </c>
      <c r="C209" s="450" t="s">
        <v>1048</v>
      </c>
      <c r="D209" s="450">
        <v>1</v>
      </c>
      <c r="E209" s="450">
        <v>0</v>
      </c>
      <c r="F209" s="449">
        <v>700.88</v>
      </c>
      <c r="G209" s="448">
        <v>0</v>
      </c>
      <c r="H209" s="448">
        <v>504.58</v>
      </c>
      <c r="I209" s="448">
        <v>196.3</v>
      </c>
      <c r="J209" s="447">
        <v>0.28007647528820911</v>
      </c>
    </row>
    <row r="210" spans="1:10" ht="15" customHeight="1" x14ac:dyDescent="0.2">
      <c r="A210" s="450" t="s">
        <v>1277</v>
      </c>
      <c r="B210" s="450" t="s">
        <v>1276</v>
      </c>
      <c r="C210" s="450" t="s">
        <v>1048</v>
      </c>
      <c r="D210" s="450">
        <v>1</v>
      </c>
      <c r="E210" s="450">
        <v>0</v>
      </c>
      <c r="F210" s="449">
        <v>516.16999999999996</v>
      </c>
      <c r="G210" s="448">
        <v>0</v>
      </c>
      <c r="H210" s="448">
        <v>377.68</v>
      </c>
      <c r="I210" s="448">
        <v>138.49</v>
      </c>
      <c r="J210" s="447">
        <v>0.2683030784431486</v>
      </c>
    </row>
    <row r="211" spans="1:10" ht="15" customHeight="1" x14ac:dyDescent="0.2">
      <c r="A211" s="450" t="s">
        <v>1273</v>
      </c>
      <c r="B211" s="450" t="s">
        <v>1272</v>
      </c>
      <c r="C211" s="450" t="s">
        <v>1048</v>
      </c>
      <c r="D211" s="450">
        <v>1</v>
      </c>
      <c r="E211" s="450">
        <v>0</v>
      </c>
      <c r="F211" s="449">
        <v>485.82</v>
      </c>
      <c r="G211" s="448">
        <v>0</v>
      </c>
      <c r="H211" s="448">
        <v>395.24</v>
      </c>
      <c r="I211" s="448">
        <v>90.58</v>
      </c>
      <c r="J211" s="447">
        <v>0.18644765551027129</v>
      </c>
    </row>
    <row r="212" spans="1:10" ht="15" customHeight="1" x14ac:dyDescent="0.2">
      <c r="A212" s="450" t="s">
        <v>1271</v>
      </c>
      <c r="B212" s="450" t="s">
        <v>1270</v>
      </c>
      <c r="C212" s="450" t="s">
        <v>1048</v>
      </c>
      <c r="D212" s="450">
        <v>1</v>
      </c>
      <c r="E212" s="450">
        <v>0</v>
      </c>
      <c r="F212" s="449">
        <v>2314.5500000000002</v>
      </c>
      <c r="G212" s="448">
        <v>0</v>
      </c>
      <c r="H212" s="448">
        <v>1728.33</v>
      </c>
      <c r="I212" s="448">
        <v>586.22</v>
      </c>
      <c r="J212" s="447">
        <v>0.25327601477609041</v>
      </c>
    </row>
    <row r="213" spans="1:10" ht="15" customHeight="1" x14ac:dyDescent="0.2">
      <c r="A213" s="450" t="s">
        <v>1265</v>
      </c>
      <c r="B213" s="450" t="s">
        <v>1264</v>
      </c>
      <c r="C213" s="450" t="s">
        <v>1048</v>
      </c>
      <c r="D213" s="450">
        <v>2</v>
      </c>
      <c r="E213" s="450">
        <v>0</v>
      </c>
      <c r="F213" s="449">
        <v>1139.32</v>
      </c>
      <c r="G213" s="448">
        <v>0</v>
      </c>
      <c r="H213" s="448">
        <v>781.26</v>
      </c>
      <c r="I213" s="448">
        <v>358.06</v>
      </c>
      <c r="J213" s="447">
        <v>0.31427518168732227</v>
      </c>
    </row>
    <row r="214" spans="1:10" ht="15" customHeight="1" x14ac:dyDescent="0.2">
      <c r="A214" s="450" t="s">
        <v>3847</v>
      </c>
      <c r="B214" s="450" t="s">
        <v>3846</v>
      </c>
      <c r="C214" s="450" t="s">
        <v>1048</v>
      </c>
      <c r="D214" s="450">
        <v>1</v>
      </c>
      <c r="E214" s="450">
        <v>0</v>
      </c>
      <c r="F214" s="449">
        <v>162.63</v>
      </c>
      <c r="G214" s="448">
        <v>0</v>
      </c>
      <c r="H214" s="448">
        <v>103.43</v>
      </c>
      <c r="I214" s="448">
        <v>59.2</v>
      </c>
      <c r="J214" s="447">
        <v>0.36401647912439278</v>
      </c>
    </row>
    <row r="215" spans="1:10" ht="15" customHeight="1" x14ac:dyDescent="0.2">
      <c r="A215" s="450" t="s">
        <v>1263</v>
      </c>
      <c r="B215" s="450" t="s">
        <v>1262</v>
      </c>
      <c r="C215" s="450" t="s">
        <v>1048</v>
      </c>
      <c r="D215" s="450">
        <v>2</v>
      </c>
      <c r="E215" s="450">
        <v>0</v>
      </c>
      <c r="F215" s="449">
        <v>1242.68</v>
      </c>
      <c r="G215" s="448">
        <v>0</v>
      </c>
      <c r="H215" s="448">
        <v>852.14</v>
      </c>
      <c r="I215" s="448">
        <v>390.54</v>
      </c>
      <c r="J215" s="447">
        <v>0.31427237905172689</v>
      </c>
    </row>
    <row r="216" spans="1:10" ht="15" customHeight="1" x14ac:dyDescent="0.2">
      <c r="A216" s="450" t="s">
        <v>3845</v>
      </c>
      <c r="B216" s="450" t="s">
        <v>3844</v>
      </c>
      <c r="C216" s="450" t="s">
        <v>1048</v>
      </c>
      <c r="D216" s="450">
        <v>1</v>
      </c>
      <c r="E216" s="450">
        <v>0</v>
      </c>
      <c r="F216" s="449">
        <v>2439.08</v>
      </c>
      <c r="G216" s="448">
        <v>0</v>
      </c>
      <c r="H216" s="448">
        <v>1416.93</v>
      </c>
      <c r="I216" s="448">
        <v>1022.15</v>
      </c>
      <c r="J216" s="447">
        <v>0.41907194515965035</v>
      </c>
    </row>
    <row r="217" spans="1:10" ht="15" customHeight="1" x14ac:dyDescent="0.2">
      <c r="A217" s="450" t="s">
        <v>2200</v>
      </c>
      <c r="B217" s="450" t="s">
        <v>2199</v>
      </c>
      <c r="C217" s="450" t="s">
        <v>1048</v>
      </c>
      <c r="D217" s="450">
        <v>31</v>
      </c>
      <c r="E217" s="450">
        <v>0</v>
      </c>
      <c r="F217" s="449">
        <v>18933.86</v>
      </c>
      <c r="G217" s="448">
        <v>0</v>
      </c>
      <c r="H217" s="448">
        <v>14049.2</v>
      </c>
      <c r="I217" s="448">
        <v>4884.66</v>
      </c>
      <c r="J217" s="447">
        <v>0.25798542927855178</v>
      </c>
    </row>
    <row r="218" spans="1:10" ht="15" customHeight="1" x14ac:dyDescent="0.2">
      <c r="A218" s="450" t="s">
        <v>3843</v>
      </c>
      <c r="B218" s="450" t="s">
        <v>3842</v>
      </c>
      <c r="C218" s="450" t="s">
        <v>1048</v>
      </c>
      <c r="D218" s="450">
        <v>1</v>
      </c>
      <c r="E218" s="450">
        <v>0</v>
      </c>
      <c r="F218" s="449">
        <v>943.92</v>
      </c>
      <c r="G218" s="448">
        <v>0</v>
      </c>
      <c r="H218" s="448">
        <v>730.78</v>
      </c>
      <c r="I218" s="448">
        <v>213.14</v>
      </c>
      <c r="J218" s="447">
        <v>0.2258030341554369</v>
      </c>
    </row>
    <row r="219" spans="1:10" ht="15" customHeight="1" x14ac:dyDescent="0.2">
      <c r="A219" s="450" t="s">
        <v>1255</v>
      </c>
      <c r="B219" s="450" t="s">
        <v>1254</v>
      </c>
      <c r="C219" s="450" t="s">
        <v>1048</v>
      </c>
      <c r="D219" s="450">
        <v>1</v>
      </c>
      <c r="E219" s="450">
        <v>0</v>
      </c>
      <c r="F219" s="449">
        <v>544.38</v>
      </c>
      <c r="G219" s="448">
        <v>0</v>
      </c>
      <c r="H219" s="448">
        <v>421.45</v>
      </c>
      <c r="I219" s="448">
        <v>122.93</v>
      </c>
      <c r="J219" s="447">
        <v>0.22581652522135273</v>
      </c>
    </row>
    <row r="220" spans="1:10" ht="15" customHeight="1" x14ac:dyDescent="0.2">
      <c r="A220" s="450" t="s">
        <v>1253</v>
      </c>
      <c r="B220" s="450" t="s">
        <v>1252</v>
      </c>
      <c r="C220" s="450" t="s">
        <v>1048</v>
      </c>
      <c r="D220" s="450">
        <v>2</v>
      </c>
      <c r="E220" s="450">
        <v>0</v>
      </c>
      <c r="F220" s="449">
        <v>2641.54</v>
      </c>
      <c r="G220" s="448">
        <v>0</v>
      </c>
      <c r="H220" s="448">
        <v>2390.52</v>
      </c>
      <c r="I220" s="448">
        <v>251.02</v>
      </c>
      <c r="J220" s="447">
        <v>9.5027900391438325E-2</v>
      </c>
    </row>
    <row r="221" spans="1:10" ht="15" customHeight="1" x14ac:dyDescent="0.2">
      <c r="A221" s="450" t="s">
        <v>3841</v>
      </c>
      <c r="B221" s="450" t="s">
        <v>3840</v>
      </c>
      <c r="C221" s="450" t="s">
        <v>1048</v>
      </c>
      <c r="D221" s="450">
        <v>1</v>
      </c>
      <c r="E221" s="450">
        <v>0</v>
      </c>
      <c r="F221" s="449">
        <v>511.65</v>
      </c>
      <c r="G221" s="448">
        <v>0</v>
      </c>
      <c r="H221" s="448">
        <v>389.82</v>
      </c>
      <c r="I221" s="448">
        <v>121.83</v>
      </c>
      <c r="J221" s="447">
        <v>0.23811199061858693</v>
      </c>
    </row>
    <row r="222" spans="1:10" ht="15" customHeight="1" x14ac:dyDescent="0.2">
      <c r="A222" s="450" t="s">
        <v>1249</v>
      </c>
      <c r="B222" s="450" t="s">
        <v>1248</v>
      </c>
      <c r="C222" s="450" t="s">
        <v>1048</v>
      </c>
      <c r="D222" s="450">
        <v>1</v>
      </c>
      <c r="E222" s="450">
        <v>0</v>
      </c>
      <c r="F222" s="449">
        <v>788.95</v>
      </c>
      <c r="G222" s="448">
        <v>0</v>
      </c>
      <c r="H222" s="448">
        <v>651.4</v>
      </c>
      <c r="I222" s="448">
        <v>137.55000000000001</v>
      </c>
      <c r="J222" s="447">
        <v>0.17434564928068952</v>
      </c>
    </row>
    <row r="223" spans="1:10" ht="15" customHeight="1" x14ac:dyDescent="0.2">
      <c r="A223" s="450" t="s">
        <v>1247</v>
      </c>
      <c r="B223" s="450" t="s">
        <v>1246</v>
      </c>
      <c r="C223" s="450" t="s">
        <v>1048</v>
      </c>
      <c r="D223" s="450">
        <v>1</v>
      </c>
      <c r="E223" s="450">
        <v>0</v>
      </c>
      <c r="F223" s="449">
        <v>570.6</v>
      </c>
      <c r="G223" s="448">
        <v>0</v>
      </c>
      <c r="H223" s="448">
        <v>432.78</v>
      </c>
      <c r="I223" s="448">
        <v>137.82</v>
      </c>
      <c r="J223" s="447">
        <v>0.24153522607781283</v>
      </c>
    </row>
    <row r="224" spans="1:10" ht="15" customHeight="1" x14ac:dyDescent="0.2">
      <c r="A224" s="450" t="s">
        <v>3144</v>
      </c>
      <c r="B224" s="450" t="s">
        <v>3143</v>
      </c>
      <c r="C224" s="450" t="s">
        <v>1048</v>
      </c>
      <c r="D224" s="450">
        <v>1</v>
      </c>
      <c r="E224" s="450">
        <v>0</v>
      </c>
      <c r="F224" s="449">
        <v>981.87</v>
      </c>
      <c r="G224" s="448">
        <v>0</v>
      </c>
      <c r="H224" s="448">
        <v>811.19</v>
      </c>
      <c r="I224" s="448">
        <v>170.68</v>
      </c>
      <c r="J224" s="447">
        <v>0.17383156629696395</v>
      </c>
    </row>
    <row r="225" spans="1:10" ht="15" customHeight="1" x14ac:dyDescent="0.2">
      <c r="A225" s="450" t="s">
        <v>1237</v>
      </c>
      <c r="B225" s="450" t="s">
        <v>1236</v>
      </c>
      <c r="C225" s="450" t="s">
        <v>1048</v>
      </c>
      <c r="D225" s="450">
        <v>1</v>
      </c>
      <c r="E225" s="450">
        <v>0</v>
      </c>
      <c r="F225" s="449">
        <v>1328.4</v>
      </c>
      <c r="G225" s="448">
        <v>0</v>
      </c>
      <c r="H225" s="448">
        <v>980.97</v>
      </c>
      <c r="I225" s="448">
        <v>347.43</v>
      </c>
      <c r="J225" s="447">
        <v>0.26154019873532069</v>
      </c>
    </row>
    <row r="226" spans="1:10" ht="15" customHeight="1" x14ac:dyDescent="0.2">
      <c r="A226" s="450" t="s">
        <v>1231</v>
      </c>
      <c r="B226" s="450" t="s">
        <v>1230</v>
      </c>
      <c r="C226" s="450" t="s">
        <v>1048</v>
      </c>
      <c r="D226" s="450">
        <v>1</v>
      </c>
      <c r="E226" s="450">
        <v>0</v>
      </c>
      <c r="F226" s="449">
        <v>845.45</v>
      </c>
      <c r="G226" s="448">
        <v>0</v>
      </c>
      <c r="H226" s="448">
        <v>624.33000000000004</v>
      </c>
      <c r="I226" s="448">
        <v>221.12</v>
      </c>
      <c r="J226" s="447">
        <v>0.26154119108167251</v>
      </c>
    </row>
    <row r="227" spans="1:10" ht="15" customHeight="1" x14ac:dyDescent="0.2">
      <c r="A227" s="450" t="s">
        <v>1229</v>
      </c>
      <c r="B227" s="450" t="s">
        <v>1228</v>
      </c>
      <c r="C227" s="450" t="s">
        <v>1048</v>
      </c>
      <c r="D227" s="450">
        <v>1</v>
      </c>
      <c r="E227" s="450">
        <v>0</v>
      </c>
      <c r="F227" s="449">
        <v>1260.7</v>
      </c>
      <c r="G227" s="448">
        <v>0</v>
      </c>
      <c r="H227" s="448">
        <v>864.48</v>
      </c>
      <c r="I227" s="448">
        <v>396.22</v>
      </c>
      <c r="J227" s="447">
        <v>0.31428571428571428</v>
      </c>
    </row>
    <row r="228" spans="1:10" ht="15" customHeight="1" x14ac:dyDescent="0.2">
      <c r="A228" s="450" t="s">
        <v>1225</v>
      </c>
      <c r="B228" s="450" t="s">
        <v>1224</v>
      </c>
      <c r="C228" s="450" t="s">
        <v>1048</v>
      </c>
      <c r="D228" s="450">
        <v>2</v>
      </c>
      <c r="E228" s="450">
        <v>0</v>
      </c>
      <c r="F228" s="449">
        <v>1249.3800000000001</v>
      </c>
      <c r="G228" s="448">
        <v>0</v>
      </c>
      <c r="H228" s="448">
        <v>1015.6</v>
      </c>
      <c r="I228" s="448">
        <v>233.78</v>
      </c>
      <c r="J228" s="447">
        <v>0.18711680993772911</v>
      </c>
    </row>
    <row r="229" spans="1:10" ht="15" customHeight="1" x14ac:dyDescent="0.2">
      <c r="A229" s="450" t="s">
        <v>1223</v>
      </c>
      <c r="B229" s="450" t="s">
        <v>1222</v>
      </c>
      <c r="C229" s="450" t="s">
        <v>1048</v>
      </c>
      <c r="D229" s="450">
        <v>1</v>
      </c>
      <c r="E229" s="450">
        <v>0</v>
      </c>
      <c r="F229" s="449">
        <v>1641.96</v>
      </c>
      <c r="G229" s="448">
        <v>0</v>
      </c>
      <c r="H229" s="448">
        <v>1271.58</v>
      </c>
      <c r="I229" s="448">
        <v>370.38</v>
      </c>
      <c r="J229" s="447">
        <v>0.22557187751224148</v>
      </c>
    </row>
    <row r="230" spans="1:10" ht="15" customHeight="1" x14ac:dyDescent="0.2">
      <c r="A230" s="450" t="s">
        <v>3142</v>
      </c>
      <c r="B230" s="450" t="s">
        <v>3141</v>
      </c>
      <c r="C230" s="450" t="s">
        <v>1048</v>
      </c>
      <c r="D230" s="450">
        <v>12</v>
      </c>
      <c r="E230" s="450">
        <v>0</v>
      </c>
      <c r="F230" s="449">
        <v>2523.7199999999998</v>
      </c>
      <c r="G230" s="448">
        <v>0</v>
      </c>
      <c r="H230" s="448">
        <v>2202.48</v>
      </c>
      <c r="I230" s="448">
        <v>321.24</v>
      </c>
      <c r="J230" s="447">
        <v>0.12728828871665637</v>
      </c>
    </row>
    <row r="231" spans="1:10" ht="15" customHeight="1" x14ac:dyDescent="0.2">
      <c r="A231" s="450" t="s">
        <v>1221</v>
      </c>
      <c r="B231" s="450" t="s">
        <v>1220</v>
      </c>
      <c r="C231" s="450" t="s">
        <v>1048</v>
      </c>
      <c r="D231" s="450">
        <v>8</v>
      </c>
      <c r="E231" s="450">
        <v>0</v>
      </c>
      <c r="F231" s="449">
        <v>2336.98</v>
      </c>
      <c r="G231" s="448">
        <v>0</v>
      </c>
      <c r="H231" s="448">
        <v>2008.95</v>
      </c>
      <c r="I231" s="448">
        <v>328.03</v>
      </c>
      <c r="J231" s="447">
        <v>0.1403649154036406</v>
      </c>
    </row>
    <row r="232" spans="1:10" ht="15" customHeight="1" x14ac:dyDescent="0.2">
      <c r="A232" s="450" t="s">
        <v>3839</v>
      </c>
      <c r="B232" s="450" t="s">
        <v>3838</v>
      </c>
      <c r="C232" s="450" t="s">
        <v>1048</v>
      </c>
      <c r="D232" s="450">
        <v>1</v>
      </c>
      <c r="E232" s="450">
        <v>0</v>
      </c>
      <c r="F232" s="449">
        <v>474.76</v>
      </c>
      <c r="G232" s="448">
        <v>0</v>
      </c>
      <c r="H232" s="448">
        <v>361.51</v>
      </c>
      <c r="I232" s="448">
        <v>113.25</v>
      </c>
      <c r="J232" s="447">
        <v>0.23854157890302469</v>
      </c>
    </row>
    <row r="233" spans="1:10" ht="15" customHeight="1" x14ac:dyDescent="0.2">
      <c r="A233" s="450" t="s">
        <v>1217</v>
      </c>
      <c r="B233" s="450" t="s">
        <v>1216</v>
      </c>
      <c r="C233" s="450" t="s">
        <v>1048</v>
      </c>
      <c r="D233" s="450">
        <v>7</v>
      </c>
      <c r="E233" s="450">
        <v>0</v>
      </c>
      <c r="F233" s="449">
        <v>2985.2</v>
      </c>
      <c r="G233" s="448">
        <v>0</v>
      </c>
      <c r="H233" s="448">
        <v>2312.31</v>
      </c>
      <c r="I233" s="448">
        <v>672.89</v>
      </c>
      <c r="J233" s="447">
        <v>0.22540868283532092</v>
      </c>
    </row>
    <row r="234" spans="1:10" ht="15" customHeight="1" x14ac:dyDescent="0.2">
      <c r="A234" s="450" t="s">
        <v>1215</v>
      </c>
      <c r="B234" s="450" t="s">
        <v>1214</v>
      </c>
      <c r="C234" s="450" t="s">
        <v>1048</v>
      </c>
      <c r="D234" s="450">
        <v>21</v>
      </c>
      <c r="E234" s="450">
        <v>0</v>
      </c>
      <c r="F234" s="449">
        <v>8771.08</v>
      </c>
      <c r="G234" s="448">
        <v>0</v>
      </c>
      <c r="H234" s="448">
        <v>7294.93</v>
      </c>
      <c r="I234" s="448">
        <v>1476.15</v>
      </c>
      <c r="J234" s="447">
        <v>0.16829740465256274</v>
      </c>
    </row>
    <row r="235" spans="1:10" ht="15" customHeight="1" x14ac:dyDescent="0.2">
      <c r="A235" s="450" t="s">
        <v>1213</v>
      </c>
      <c r="B235" s="450" t="s">
        <v>1212</v>
      </c>
      <c r="C235" s="450" t="s">
        <v>1048</v>
      </c>
      <c r="D235" s="450">
        <v>22</v>
      </c>
      <c r="E235" s="450">
        <v>0</v>
      </c>
      <c r="F235" s="449">
        <v>6759.45</v>
      </c>
      <c r="G235" s="448">
        <v>0</v>
      </c>
      <c r="H235" s="448">
        <v>5725.61</v>
      </c>
      <c r="I235" s="448">
        <v>1033.8399999999999</v>
      </c>
      <c r="J235" s="447">
        <v>0.15294735518422356</v>
      </c>
    </row>
    <row r="236" spans="1:10" ht="15" customHeight="1" x14ac:dyDescent="0.2">
      <c r="A236" s="450" t="s">
        <v>1211</v>
      </c>
      <c r="B236" s="450" t="s">
        <v>1210</v>
      </c>
      <c r="C236" s="450" t="s">
        <v>1048</v>
      </c>
      <c r="D236" s="450">
        <v>20</v>
      </c>
      <c r="E236" s="450">
        <v>0</v>
      </c>
      <c r="F236" s="449">
        <v>6018.25</v>
      </c>
      <c r="G236" s="448">
        <v>0</v>
      </c>
      <c r="H236" s="448">
        <v>4859.04</v>
      </c>
      <c r="I236" s="448">
        <v>1159.21</v>
      </c>
      <c r="J236" s="447">
        <v>0.19261579362771569</v>
      </c>
    </row>
    <row r="237" spans="1:10" ht="15" customHeight="1" x14ac:dyDescent="0.2">
      <c r="A237" s="450" t="s">
        <v>1205</v>
      </c>
      <c r="B237" s="450" t="s">
        <v>1204</v>
      </c>
      <c r="C237" s="450" t="s">
        <v>1048</v>
      </c>
      <c r="D237" s="450">
        <v>1</v>
      </c>
      <c r="E237" s="450">
        <v>0</v>
      </c>
      <c r="F237" s="449">
        <v>621.41999999999996</v>
      </c>
      <c r="G237" s="448">
        <v>0</v>
      </c>
      <c r="H237" s="448">
        <v>408.71</v>
      </c>
      <c r="I237" s="448">
        <v>212.71</v>
      </c>
      <c r="J237" s="447">
        <v>0.3422966753564417</v>
      </c>
    </row>
    <row r="238" spans="1:10" ht="15" customHeight="1" x14ac:dyDescent="0.2">
      <c r="A238" s="450" t="s">
        <v>3837</v>
      </c>
      <c r="B238" s="450" t="s">
        <v>3836</v>
      </c>
      <c r="C238" s="450" t="s">
        <v>1048</v>
      </c>
      <c r="D238" s="450">
        <v>1</v>
      </c>
      <c r="E238" s="450">
        <v>0</v>
      </c>
      <c r="F238" s="449">
        <v>702.06</v>
      </c>
      <c r="G238" s="448">
        <v>0</v>
      </c>
      <c r="H238" s="448">
        <v>464.8</v>
      </c>
      <c r="I238" s="448">
        <v>237.26</v>
      </c>
      <c r="J238" s="447">
        <v>0.3379483235051135</v>
      </c>
    </row>
    <row r="239" spans="1:10" ht="15" customHeight="1" x14ac:dyDescent="0.2">
      <c r="A239" s="450" t="s">
        <v>3835</v>
      </c>
      <c r="B239" s="450" t="s">
        <v>3834</v>
      </c>
      <c r="C239" s="450" t="s">
        <v>1048</v>
      </c>
      <c r="D239" s="450">
        <v>4</v>
      </c>
      <c r="E239" s="450">
        <v>0</v>
      </c>
      <c r="F239" s="449">
        <v>963.76</v>
      </c>
      <c r="G239" s="448">
        <v>0</v>
      </c>
      <c r="H239" s="448">
        <v>562.76</v>
      </c>
      <c r="I239" s="448">
        <v>401</v>
      </c>
      <c r="J239" s="447">
        <v>0.41607869179048723</v>
      </c>
    </row>
    <row r="240" spans="1:10" ht="15" customHeight="1" x14ac:dyDescent="0.2">
      <c r="A240" s="450" t="s">
        <v>3833</v>
      </c>
      <c r="B240" s="450" t="s">
        <v>3832</v>
      </c>
      <c r="C240" s="450" t="s">
        <v>1048</v>
      </c>
      <c r="D240" s="450">
        <v>5</v>
      </c>
      <c r="E240" s="450">
        <v>0</v>
      </c>
      <c r="F240" s="449">
        <v>1881.9</v>
      </c>
      <c r="G240" s="448">
        <v>0</v>
      </c>
      <c r="H240" s="448">
        <v>1642.4</v>
      </c>
      <c r="I240" s="448">
        <v>239.5</v>
      </c>
      <c r="J240" s="447">
        <v>0.12726499814017747</v>
      </c>
    </row>
    <row r="241" spans="1:10" ht="15" customHeight="1" x14ac:dyDescent="0.2">
      <c r="A241" s="450" t="s">
        <v>3831</v>
      </c>
      <c r="B241" s="450" t="s">
        <v>3830</v>
      </c>
      <c r="C241" s="450" t="s">
        <v>1048</v>
      </c>
      <c r="D241" s="450">
        <v>2</v>
      </c>
      <c r="E241" s="450">
        <v>0</v>
      </c>
      <c r="F241" s="449">
        <v>1368.32</v>
      </c>
      <c r="G241" s="448">
        <v>0</v>
      </c>
      <c r="H241" s="448">
        <v>1042.54</v>
      </c>
      <c r="I241" s="448">
        <v>325.77999999999997</v>
      </c>
      <c r="J241" s="447">
        <v>0.2380875818521983</v>
      </c>
    </row>
    <row r="242" spans="1:10" ht="15" customHeight="1" x14ac:dyDescent="0.2">
      <c r="A242" s="450" t="s">
        <v>3827</v>
      </c>
      <c r="B242" s="450" t="s">
        <v>3826</v>
      </c>
      <c r="C242" s="450" t="s">
        <v>1048</v>
      </c>
      <c r="D242" s="450">
        <v>2</v>
      </c>
      <c r="E242" s="450">
        <v>0</v>
      </c>
      <c r="F242" s="449">
        <v>2135.1999999999998</v>
      </c>
      <c r="G242" s="448">
        <v>0</v>
      </c>
      <c r="H242" s="448">
        <v>1464.2</v>
      </c>
      <c r="I242" s="448">
        <v>671</v>
      </c>
      <c r="J242" s="447">
        <v>0.31425627575871112</v>
      </c>
    </row>
    <row r="243" spans="1:10" ht="15" customHeight="1" x14ac:dyDescent="0.2">
      <c r="A243" s="450" t="s">
        <v>3825</v>
      </c>
      <c r="B243" s="450" t="s">
        <v>3824</v>
      </c>
      <c r="C243" s="450" t="s">
        <v>1048</v>
      </c>
      <c r="D243" s="450">
        <v>1</v>
      </c>
      <c r="E243" s="450">
        <v>0</v>
      </c>
      <c r="F243" s="449">
        <v>275.29000000000002</v>
      </c>
      <c r="G243" s="448">
        <v>0</v>
      </c>
      <c r="H243" s="448">
        <v>192.77</v>
      </c>
      <c r="I243" s="448">
        <v>82.52</v>
      </c>
      <c r="J243" s="447">
        <v>0.29975662029132916</v>
      </c>
    </row>
    <row r="244" spans="1:10" ht="15" customHeight="1" x14ac:dyDescent="0.2">
      <c r="A244" s="450" t="s">
        <v>1182</v>
      </c>
      <c r="B244" s="450" t="s">
        <v>1181</v>
      </c>
      <c r="C244" s="450" t="s">
        <v>1048</v>
      </c>
      <c r="D244" s="450">
        <v>7</v>
      </c>
      <c r="E244" s="450">
        <v>0</v>
      </c>
      <c r="F244" s="449">
        <v>1221.22</v>
      </c>
      <c r="G244" s="448">
        <v>0</v>
      </c>
      <c r="H244" s="448">
        <v>1075.97</v>
      </c>
      <c r="I244" s="448">
        <v>145.25</v>
      </c>
      <c r="J244" s="447">
        <v>0.11893843861056975</v>
      </c>
    </row>
    <row r="245" spans="1:10" ht="15" customHeight="1" x14ac:dyDescent="0.2">
      <c r="A245" s="450" t="s">
        <v>3823</v>
      </c>
      <c r="B245" s="450" t="s">
        <v>3822</v>
      </c>
      <c r="C245" s="450" t="s">
        <v>1048</v>
      </c>
      <c r="D245" s="450">
        <v>1</v>
      </c>
      <c r="E245" s="450">
        <v>0</v>
      </c>
      <c r="F245" s="449">
        <v>2857.52</v>
      </c>
      <c r="G245" s="448">
        <v>0</v>
      </c>
      <c r="H245" s="448">
        <v>1341.32</v>
      </c>
      <c r="I245" s="448">
        <v>1516.2</v>
      </c>
      <c r="J245" s="447">
        <v>0.53059996080517369</v>
      </c>
    </row>
    <row r="246" spans="1:10" ht="15" customHeight="1" x14ac:dyDescent="0.2">
      <c r="A246" s="450" t="s">
        <v>1178</v>
      </c>
      <c r="B246" s="450" t="s">
        <v>1177</v>
      </c>
      <c r="C246" s="450" t="s">
        <v>1048</v>
      </c>
      <c r="D246" s="450">
        <v>1</v>
      </c>
      <c r="E246" s="450">
        <v>0</v>
      </c>
      <c r="F246" s="449">
        <v>1261.6300000000001</v>
      </c>
      <c r="G246" s="448">
        <v>0</v>
      </c>
      <c r="H246" s="448">
        <v>1081.08</v>
      </c>
      <c r="I246" s="448">
        <v>180.55</v>
      </c>
      <c r="J246" s="447">
        <v>0.14310851834531518</v>
      </c>
    </row>
    <row r="247" spans="1:10" ht="15" customHeight="1" x14ac:dyDescent="0.2">
      <c r="A247" s="450" t="s">
        <v>1176</v>
      </c>
      <c r="B247" s="450" t="s">
        <v>1175</v>
      </c>
      <c r="C247" s="450" t="s">
        <v>1048</v>
      </c>
      <c r="D247" s="450">
        <v>1</v>
      </c>
      <c r="E247" s="450">
        <v>0</v>
      </c>
      <c r="F247" s="449">
        <v>334.65</v>
      </c>
      <c r="G247" s="448">
        <v>0</v>
      </c>
      <c r="H247" s="448">
        <v>287.39999999999998</v>
      </c>
      <c r="I247" s="448">
        <v>47.25</v>
      </c>
      <c r="J247" s="447">
        <v>0.14119229045271178</v>
      </c>
    </row>
    <row r="248" spans="1:10" ht="15" customHeight="1" x14ac:dyDescent="0.2">
      <c r="A248" s="450" t="s">
        <v>3821</v>
      </c>
      <c r="B248" s="450" t="s">
        <v>3820</v>
      </c>
      <c r="C248" s="450" t="s">
        <v>1048</v>
      </c>
      <c r="D248" s="450">
        <v>1</v>
      </c>
      <c r="E248" s="450">
        <v>0</v>
      </c>
      <c r="F248" s="449">
        <v>695.88</v>
      </c>
      <c r="G248" s="448">
        <v>0</v>
      </c>
      <c r="H248" s="448">
        <v>386.88</v>
      </c>
      <c r="I248" s="448">
        <v>309</v>
      </c>
      <c r="J248" s="447">
        <v>0.44404207622003794</v>
      </c>
    </row>
    <row r="249" spans="1:10" ht="15" customHeight="1" x14ac:dyDescent="0.2">
      <c r="A249" s="450" t="s">
        <v>3819</v>
      </c>
      <c r="B249" s="450" t="s">
        <v>3818</v>
      </c>
      <c r="C249" s="450" t="s">
        <v>1048</v>
      </c>
      <c r="D249" s="450">
        <v>2</v>
      </c>
      <c r="E249" s="450">
        <v>0</v>
      </c>
      <c r="F249" s="449">
        <v>1425.3</v>
      </c>
      <c r="G249" s="448">
        <v>0</v>
      </c>
      <c r="H249" s="448">
        <v>1243.9000000000001</v>
      </c>
      <c r="I249" s="448">
        <v>181.4</v>
      </c>
      <c r="J249" s="447">
        <v>0.12727145162421946</v>
      </c>
    </row>
    <row r="250" spans="1:10" ht="15" customHeight="1" x14ac:dyDescent="0.2">
      <c r="A250" s="450" t="s">
        <v>1172</v>
      </c>
      <c r="B250" s="450" t="s">
        <v>1171</v>
      </c>
      <c r="C250" s="450" t="s">
        <v>1048</v>
      </c>
      <c r="D250" s="450">
        <v>1</v>
      </c>
      <c r="E250" s="450">
        <v>0</v>
      </c>
      <c r="F250" s="449">
        <v>274.39</v>
      </c>
      <c r="G250" s="448">
        <v>0</v>
      </c>
      <c r="H250" s="448">
        <v>151.63999999999999</v>
      </c>
      <c r="I250" s="448">
        <v>122.75</v>
      </c>
      <c r="J250" s="447">
        <v>0.44735595320529176</v>
      </c>
    </row>
    <row r="251" spans="1:10" ht="15" customHeight="1" x14ac:dyDescent="0.2">
      <c r="A251" s="450" t="s">
        <v>1170</v>
      </c>
      <c r="B251" s="450" t="s">
        <v>1169</v>
      </c>
      <c r="C251" s="450" t="s">
        <v>1048</v>
      </c>
      <c r="D251" s="450">
        <v>1</v>
      </c>
      <c r="E251" s="450">
        <v>0</v>
      </c>
      <c r="F251" s="449">
        <v>1013.93</v>
      </c>
      <c r="G251" s="448">
        <v>0</v>
      </c>
      <c r="H251" s="448">
        <v>731.86</v>
      </c>
      <c r="I251" s="448">
        <v>282.07</v>
      </c>
      <c r="J251" s="447">
        <v>0.27819474717189552</v>
      </c>
    </row>
    <row r="252" spans="1:10" ht="15" customHeight="1" x14ac:dyDescent="0.2">
      <c r="A252" s="450" t="s">
        <v>1168</v>
      </c>
      <c r="B252" s="450" t="s">
        <v>1167</v>
      </c>
      <c r="C252" s="450" t="s">
        <v>1048</v>
      </c>
      <c r="D252" s="450">
        <v>2</v>
      </c>
      <c r="E252" s="450">
        <v>0</v>
      </c>
      <c r="F252" s="449">
        <v>4098.6400000000003</v>
      </c>
      <c r="G252" s="448">
        <v>0</v>
      </c>
      <c r="H252" s="448">
        <v>2958.42</v>
      </c>
      <c r="I252" s="448">
        <v>1140.22</v>
      </c>
      <c r="J252" s="447">
        <v>0.27819471824800424</v>
      </c>
    </row>
    <row r="253" spans="1:10" ht="15" customHeight="1" x14ac:dyDescent="0.2">
      <c r="A253" s="450" t="s">
        <v>3108</v>
      </c>
      <c r="B253" s="450" t="s">
        <v>3107</v>
      </c>
      <c r="C253" s="450" t="s">
        <v>1048</v>
      </c>
      <c r="D253" s="450">
        <v>1</v>
      </c>
      <c r="E253" s="450">
        <v>0</v>
      </c>
      <c r="F253" s="449">
        <v>595.61</v>
      </c>
      <c r="G253" s="448">
        <v>0</v>
      </c>
      <c r="H253" s="448">
        <v>453.8</v>
      </c>
      <c r="I253" s="448">
        <v>141.81</v>
      </c>
      <c r="J253" s="447">
        <v>0.23809204009334967</v>
      </c>
    </row>
    <row r="254" spans="1:10" ht="15" customHeight="1" x14ac:dyDescent="0.2">
      <c r="A254" s="450" t="s">
        <v>1151</v>
      </c>
      <c r="B254" s="450" t="s">
        <v>1150</v>
      </c>
      <c r="C254" s="450" t="s">
        <v>1048</v>
      </c>
      <c r="D254" s="450">
        <v>5</v>
      </c>
      <c r="E254" s="450">
        <v>0</v>
      </c>
      <c r="F254" s="449">
        <v>756.15</v>
      </c>
      <c r="G254" s="448">
        <v>0</v>
      </c>
      <c r="H254" s="448">
        <v>659.95</v>
      </c>
      <c r="I254" s="448">
        <v>96.2</v>
      </c>
      <c r="J254" s="447">
        <v>0.12722343450373602</v>
      </c>
    </row>
    <row r="255" spans="1:10" ht="15" customHeight="1" x14ac:dyDescent="0.2">
      <c r="A255" s="450" t="s">
        <v>1149</v>
      </c>
      <c r="B255" s="450" t="s">
        <v>1148</v>
      </c>
      <c r="C255" s="450" t="s">
        <v>1048</v>
      </c>
      <c r="D255" s="454">
        <v>1</v>
      </c>
      <c r="E255" s="454">
        <v>0</v>
      </c>
      <c r="F255" s="455">
        <v>798.02</v>
      </c>
      <c r="G255" s="456">
        <v>0</v>
      </c>
      <c r="H255" s="456">
        <v>583.36</v>
      </c>
      <c r="I255" s="456">
        <v>214.66</v>
      </c>
      <c r="J255" s="457">
        <v>0.26899075211147588</v>
      </c>
    </row>
    <row r="256" spans="1:10" ht="18.25" customHeight="1" x14ac:dyDescent="0.2">
      <c r="D256" s="446">
        <f>SUM(D9:D255)</f>
        <v>1345</v>
      </c>
      <c r="E256" s="446">
        <f t="shared" ref="E256:I256" si="0">SUM(E9:E255)</f>
        <v>0</v>
      </c>
      <c r="F256" s="458">
        <f t="shared" si="0"/>
        <v>508719.34000000032</v>
      </c>
      <c r="G256" s="458">
        <f t="shared" si="0"/>
        <v>0</v>
      </c>
      <c r="H256" s="458">
        <f t="shared" si="0"/>
        <v>376279.20999999996</v>
      </c>
      <c r="I256" s="458">
        <f t="shared" si="0"/>
        <v>132440.12999999998</v>
      </c>
    </row>
  </sheetData>
  <autoFilter ref="A8:J255"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B8085-3D3A-443F-BB4A-41D69184C0DC}">
  <sheetPr codeName="Hoja12"/>
  <dimension ref="A1:J150"/>
  <sheetViews>
    <sheetView showGridLines="0" workbookViewId="0">
      <pane ySplit="6" topLeftCell="A125" activePane="bottomLeft" state="frozen"/>
      <selection pane="bottomLeft" activeCell="H167" sqref="H167"/>
    </sheetView>
  </sheetViews>
  <sheetFormatPr baseColWidth="10" defaultColWidth="11.5" defaultRowHeight="14" x14ac:dyDescent="0.2"/>
  <cols>
    <col min="1" max="1" width="16.6640625" style="446" customWidth="1"/>
    <col min="2" max="2" width="51" style="446" customWidth="1"/>
    <col min="3" max="3" width="20.83203125" style="446" customWidth="1"/>
    <col min="4" max="14" width="13.164062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9.5" customHeight="1" x14ac:dyDescent="0.2">
      <c r="A4" s="450" t="s">
        <v>3281</v>
      </c>
    </row>
    <row r="5" spans="1:10" ht="25.75" customHeight="1" x14ac:dyDescent="0.2">
      <c r="A5" s="453" t="s">
        <v>3944</v>
      </c>
    </row>
    <row r="6" spans="1:10" ht="2.5" customHeight="1" x14ac:dyDescent="0.2"/>
    <row r="7" spans="1:10" ht="23.75" customHeight="1" x14ac:dyDescent="0.2"/>
    <row r="8" spans="1:10" ht="28" x14ac:dyDescent="0.2">
      <c r="A8" s="452" t="s">
        <v>1946</v>
      </c>
      <c r="B8" s="451" t="s">
        <v>1945</v>
      </c>
      <c r="C8" s="452" t="s">
        <v>1944</v>
      </c>
      <c r="D8" s="451" t="s">
        <v>1943</v>
      </c>
      <c r="E8" s="451" t="s">
        <v>1942</v>
      </c>
      <c r="F8" s="451" t="s">
        <v>261</v>
      </c>
      <c r="G8" s="452" t="s">
        <v>1941</v>
      </c>
      <c r="H8" s="452" t="s">
        <v>1940</v>
      </c>
      <c r="I8" s="452" t="s">
        <v>1939</v>
      </c>
      <c r="J8" s="451" t="s">
        <v>1938</v>
      </c>
    </row>
    <row r="9" spans="1:10" ht="18" customHeight="1" x14ac:dyDescent="0.2">
      <c r="A9" s="450" t="s">
        <v>1937</v>
      </c>
      <c r="B9" s="450" t="s">
        <v>1936</v>
      </c>
      <c r="C9" s="450" t="s">
        <v>1809</v>
      </c>
      <c r="D9" s="450">
        <v>1</v>
      </c>
      <c r="E9" s="450">
        <v>6</v>
      </c>
      <c r="F9" s="449">
        <v>1193.17</v>
      </c>
      <c r="G9" s="448">
        <v>0</v>
      </c>
      <c r="H9" s="448">
        <v>713.47</v>
      </c>
      <c r="I9" s="448">
        <v>479.7</v>
      </c>
      <c r="J9" s="447">
        <v>0.40203826780760493</v>
      </c>
    </row>
    <row r="10" spans="1:10" ht="18" customHeight="1" x14ac:dyDescent="0.2">
      <c r="A10" s="450" t="s">
        <v>1933</v>
      </c>
      <c r="B10" s="450" t="s">
        <v>1932</v>
      </c>
      <c r="C10" s="450" t="s">
        <v>1809</v>
      </c>
      <c r="D10" s="450">
        <v>1</v>
      </c>
      <c r="E10" s="450">
        <v>6</v>
      </c>
      <c r="F10" s="449">
        <v>910.22</v>
      </c>
      <c r="G10" s="448">
        <v>0</v>
      </c>
      <c r="H10" s="448">
        <v>473.87</v>
      </c>
      <c r="I10" s="448">
        <v>436.35</v>
      </c>
      <c r="J10" s="447">
        <v>0.47938959811913601</v>
      </c>
    </row>
    <row r="11" spans="1:10" ht="18" customHeight="1" x14ac:dyDescent="0.2">
      <c r="A11" s="450" t="s">
        <v>1692</v>
      </c>
      <c r="B11" s="450" t="s">
        <v>1691</v>
      </c>
      <c r="C11" s="450" t="s">
        <v>1048</v>
      </c>
      <c r="D11" s="450">
        <v>5</v>
      </c>
      <c r="E11" s="450">
        <v>0</v>
      </c>
      <c r="F11" s="449">
        <v>21000</v>
      </c>
      <c r="G11" s="448">
        <v>0</v>
      </c>
      <c r="H11" s="448">
        <v>21370</v>
      </c>
      <c r="I11" s="448">
        <v>-370</v>
      </c>
      <c r="J11" s="447">
        <v>-1.7619047619047618E-2</v>
      </c>
    </row>
    <row r="12" spans="1:10" ht="18" customHeight="1" x14ac:dyDescent="0.2">
      <c r="A12" s="450" t="s">
        <v>1929</v>
      </c>
      <c r="B12" s="450" t="s">
        <v>1928</v>
      </c>
      <c r="C12" s="450" t="s">
        <v>1115</v>
      </c>
      <c r="D12" s="450">
        <v>20</v>
      </c>
      <c r="E12" s="450">
        <v>227.04</v>
      </c>
      <c r="F12" s="449">
        <v>12102.06</v>
      </c>
      <c r="G12" s="448">
        <v>0</v>
      </c>
      <c r="H12" s="448">
        <v>10755.8</v>
      </c>
      <c r="I12" s="448">
        <v>1346.26</v>
      </c>
      <c r="J12" s="447">
        <v>0.11124221826697273</v>
      </c>
    </row>
    <row r="13" spans="1:10" ht="18" customHeight="1" x14ac:dyDescent="0.2">
      <c r="A13" s="450" t="s">
        <v>1925</v>
      </c>
      <c r="B13" s="450" t="s">
        <v>1924</v>
      </c>
      <c r="C13" s="450" t="s">
        <v>1920</v>
      </c>
      <c r="D13" s="450">
        <v>23</v>
      </c>
      <c r="E13" s="450">
        <v>348.22</v>
      </c>
      <c r="F13" s="449">
        <v>13757.87</v>
      </c>
      <c r="G13" s="448">
        <v>0</v>
      </c>
      <c r="H13" s="448">
        <v>10384.959999999999</v>
      </c>
      <c r="I13" s="448">
        <v>3372.91</v>
      </c>
      <c r="J13" s="447">
        <v>0.24516222351279668</v>
      </c>
    </row>
    <row r="14" spans="1:10" ht="18" customHeight="1" x14ac:dyDescent="0.2">
      <c r="A14" s="450" t="s">
        <v>1922</v>
      </c>
      <c r="B14" s="450" t="s">
        <v>1921</v>
      </c>
      <c r="C14" s="450" t="s">
        <v>1920</v>
      </c>
      <c r="D14" s="450">
        <v>3</v>
      </c>
      <c r="E14" s="450">
        <v>45.42</v>
      </c>
      <c r="F14" s="449">
        <v>2916.2</v>
      </c>
      <c r="G14" s="448">
        <v>0</v>
      </c>
      <c r="H14" s="448">
        <v>2211.9899999999998</v>
      </c>
      <c r="I14" s="448">
        <v>704.21</v>
      </c>
      <c r="J14" s="447">
        <v>0.24148206570194089</v>
      </c>
    </row>
    <row r="15" spans="1:10" x14ac:dyDescent="0.2">
      <c r="A15" s="450" t="s">
        <v>3943</v>
      </c>
      <c r="B15" s="450" t="s">
        <v>3942</v>
      </c>
      <c r="C15" s="450" t="s">
        <v>1154</v>
      </c>
      <c r="D15" s="450">
        <v>2</v>
      </c>
      <c r="E15" s="450">
        <v>11.352</v>
      </c>
      <c r="F15" s="449">
        <v>2283.44</v>
      </c>
      <c r="G15" s="448">
        <v>0</v>
      </c>
      <c r="H15" s="448">
        <v>1667.62</v>
      </c>
      <c r="I15" s="448">
        <v>615.82000000000005</v>
      </c>
      <c r="J15" s="447">
        <v>0.26968959114318747</v>
      </c>
    </row>
    <row r="16" spans="1:10" x14ac:dyDescent="0.2">
      <c r="A16" s="450" t="s">
        <v>1919</v>
      </c>
      <c r="B16" s="450" t="s">
        <v>1918</v>
      </c>
      <c r="C16" s="450" t="s">
        <v>1115</v>
      </c>
      <c r="D16" s="450">
        <v>902</v>
      </c>
      <c r="E16" s="450">
        <v>10239.504000000001</v>
      </c>
      <c r="F16" s="449">
        <v>828468.72</v>
      </c>
      <c r="G16" s="448">
        <v>0</v>
      </c>
      <c r="H16" s="448">
        <v>734228</v>
      </c>
      <c r="I16" s="448">
        <v>94240.72</v>
      </c>
      <c r="J16" s="447">
        <v>0.11375290065266436</v>
      </c>
    </row>
    <row r="17" spans="1:10" x14ac:dyDescent="0.2">
      <c r="A17" s="450" t="s">
        <v>1919</v>
      </c>
      <c r="B17" s="450" t="s">
        <v>1918</v>
      </c>
      <c r="C17" s="450" t="s">
        <v>1112</v>
      </c>
      <c r="D17" s="450">
        <v>12</v>
      </c>
      <c r="E17" s="450">
        <v>11.352</v>
      </c>
      <c r="F17" s="449">
        <v>1030.8</v>
      </c>
      <c r="G17" s="448">
        <v>0</v>
      </c>
      <c r="H17" s="448">
        <v>814</v>
      </c>
      <c r="I17" s="448">
        <v>216.8</v>
      </c>
      <c r="J17" s="447">
        <v>0.2103220799379123</v>
      </c>
    </row>
    <row r="18" spans="1:10" ht="18" customHeight="1" x14ac:dyDescent="0.2">
      <c r="A18" s="450" t="s">
        <v>1917</v>
      </c>
      <c r="B18" s="450" t="s">
        <v>1916</v>
      </c>
      <c r="C18" s="450" t="s">
        <v>1913</v>
      </c>
      <c r="D18" s="450">
        <v>40</v>
      </c>
      <c r="E18" s="450">
        <v>908.4</v>
      </c>
      <c r="F18" s="449">
        <v>17393.57</v>
      </c>
      <c r="G18" s="448">
        <v>0</v>
      </c>
      <c r="H18" s="448">
        <v>13414.45</v>
      </c>
      <c r="I18" s="448">
        <v>3979.12</v>
      </c>
      <c r="J18" s="447">
        <v>0.22876959704074551</v>
      </c>
    </row>
    <row r="19" spans="1:10" x14ac:dyDescent="0.2">
      <c r="A19" s="450" t="s">
        <v>1915</v>
      </c>
      <c r="B19" s="450" t="s">
        <v>1914</v>
      </c>
      <c r="C19" s="450" t="s">
        <v>1913</v>
      </c>
      <c r="D19" s="450">
        <v>35</v>
      </c>
      <c r="E19" s="450">
        <v>794.85</v>
      </c>
      <c r="F19" s="449">
        <v>17493.599999999999</v>
      </c>
      <c r="G19" s="448">
        <v>0</v>
      </c>
      <c r="H19" s="448">
        <v>15252.15</v>
      </c>
      <c r="I19" s="448">
        <v>2241.4499999999998</v>
      </c>
      <c r="J19" s="447">
        <v>0.12812971601042666</v>
      </c>
    </row>
    <row r="20" spans="1:10" ht="15" customHeight="1" x14ac:dyDescent="0.2">
      <c r="A20" s="450" t="s">
        <v>2429</v>
      </c>
      <c r="B20" s="450" t="s">
        <v>2428</v>
      </c>
      <c r="C20" s="450" t="s">
        <v>1059</v>
      </c>
      <c r="D20" s="450">
        <v>1</v>
      </c>
      <c r="E20" s="450">
        <v>20</v>
      </c>
      <c r="F20" s="449">
        <v>1520.13</v>
      </c>
      <c r="G20" s="448">
        <v>0</v>
      </c>
      <c r="H20" s="448">
        <v>1694.42</v>
      </c>
      <c r="I20" s="448">
        <v>-174.29</v>
      </c>
      <c r="J20" s="447">
        <v>-0.11465466769289469</v>
      </c>
    </row>
    <row r="21" spans="1:10" ht="15" customHeight="1" x14ac:dyDescent="0.2">
      <c r="A21" s="450" t="s">
        <v>2425</v>
      </c>
      <c r="B21" s="450" t="s">
        <v>2424</v>
      </c>
      <c r="C21" s="450" t="s">
        <v>1059</v>
      </c>
      <c r="D21" s="450">
        <v>1</v>
      </c>
      <c r="E21" s="450">
        <v>20</v>
      </c>
      <c r="F21" s="449">
        <v>1970.67</v>
      </c>
      <c r="G21" s="448">
        <v>0</v>
      </c>
      <c r="H21" s="448">
        <v>1309.77</v>
      </c>
      <c r="I21" s="448">
        <v>660.9</v>
      </c>
      <c r="J21" s="447">
        <v>0.33536817427575394</v>
      </c>
    </row>
    <row r="22" spans="1:10" ht="18" customHeight="1" x14ac:dyDescent="0.2">
      <c r="A22" s="450" t="s">
        <v>1912</v>
      </c>
      <c r="B22" s="450" t="s">
        <v>1911</v>
      </c>
      <c r="C22" s="450" t="s">
        <v>1715</v>
      </c>
      <c r="D22" s="450">
        <v>4</v>
      </c>
      <c r="E22" s="450">
        <v>48</v>
      </c>
      <c r="F22" s="449">
        <v>1342.74</v>
      </c>
      <c r="G22" s="448">
        <v>0</v>
      </c>
      <c r="H22" s="448">
        <v>1038.2</v>
      </c>
      <c r="I22" s="448">
        <v>304.54000000000002</v>
      </c>
      <c r="J22" s="447">
        <v>0.22680489149053429</v>
      </c>
    </row>
    <row r="23" spans="1:10" x14ac:dyDescent="0.2">
      <c r="A23" s="450" t="s">
        <v>1910</v>
      </c>
      <c r="B23" s="450" t="s">
        <v>1909</v>
      </c>
      <c r="C23" s="450" t="s">
        <v>1715</v>
      </c>
      <c r="D23" s="450">
        <v>5</v>
      </c>
      <c r="E23" s="450">
        <v>60</v>
      </c>
      <c r="F23" s="449">
        <v>1642</v>
      </c>
      <c r="G23" s="448">
        <v>0</v>
      </c>
      <c r="H23" s="448">
        <v>1245.3</v>
      </c>
      <c r="I23" s="448">
        <v>396.7</v>
      </c>
      <c r="J23" s="447">
        <v>0.24159561510353228</v>
      </c>
    </row>
    <row r="24" spans="1:10" x14ac:dyDescent="0.2">
      <c r="A24" s="450" t="s">
        <v>2517</v>
      </c>
      <c r="B24" s="450" t="s">
        <v>2516</v>
      </c>
      <c r="C24" s="450" t="s">
        <v>2515</v>
      </c>
      <c r="D24" s="450">
        <v>1</v>
      </c>
      <c r="E24" s="450">
        <v>9</v>
      </c>
      <c r="F24" s="449">
        <v>702.58</v>
      </c>
      <c r="G24" s="448">
        <v>0</v>
      </c>
      <c r="H24" s="448">
        <v>357.24</v>
      </c>
      <c r="I24" s="448">
        <v>345.34</v>
      </c>
      <c r="J24" s="447">
        <v>0.49153121352728513</v>
      </c>
    </row>
    <row r="25" spans="1:10" ht="18" customHeight="1" x14ac:dyDescent="0.2">
      <c r="A25" s="450" t="s">
        <v>2421</v>
      </c>
      <c r="B25" s="450" t="s">
        <v>2420</v>
      </c>
      <c r="C25" s="450" t="s">
        <v>1809</v>
      </c>
      <c r="D25" s="450">
        <v>1</v>
      </c>
      <c r="E25" s="450">
        <v>6</v>
      </c>
      <c r="F25" s="449">
        <v>1230.3</v>
      </c>
      <c r="G25" s="448">
        <v>0</v>
      </c>
      <c r="H25" s="448">
        <v>862.11</v>
      </c>
      <c r="I25" s="448">
        <v>368.19</v>
      </c>
      <c r="J25" s="447">
        <v>0.29926847110460864</v>
      </c>
    </row>
    <row r="26" spans="1:10" x14ac:dyDescent="0.2">
      <c r="A26" s="450" t="s">
        <v>1908</v>
      </c>
      <c r="B26" s="450" t="s">
        <v>1907</v>
      </c>
      <c r="C26" s="450" t="s">
        <v>1809</v>
      </c>
      <c r="D26" s="450">
        <v>3</v>
      </c>
      <c r="E26" s="450">
        <v>18</v>
      </c>
      <c r="F26" s="449">
        <v>2327.9499999999998</v>
      </c>
      <c r="G26" s="448">
        <v>0</v>
      </c>
      <c r="H26" s="448">
        <v>2155.11</v>
      </c>
      <c r="I26" s="448">
        <v>172.84</v>
      </c>
      <c r="J26" s="447">
        <v>7.4245580875877917E-2</v>
      </c>
    </row>
    <row r="27" spans="1:10" x14ac:dyDescent="0.2">
      <c r="A27" s="450" t="s">
        <v>1900</v>
      </c>
      <c r="B27" s="450" t="s">
        <v>1899</v>
      </c>
      <c r="C27" s="450" t="s">
        <v>1898</v>
      </c>
      <c r="D27" s="450">
        <v>7</v>
      </c>
      <c r="E27" s="450">
        <v>33.6</v>
      </c>
      <c r="F27" s="449">
        <v>5805.89</v>
      </c>
      <c r="G27" s="448">
        <v>0</v>
      </c>
      <c r="H27" s="448">
        <v>4216.59</v>
      </c>
      <c r="I27" s="448">
        <v>1589.3</v>
      </c>
      <c r="J27" s="447">
        <v>0.27373925444677732</v>
      </c>
    </row>
    <row r="28" spans="1:10" x14ac:dyDescent="0.2">
      <c r="A28" s="450" t="s">
        <v>2003</v>
      </c>
      <c r="B28" s="450" t="s">
        <v>2002</v>
      </c>
      <c r="C28" s="450" t="s">
        <v>1898</v>
      </c>
      <c r="D28" s="450">
        <v>6</v>
      </c>
      <c r="E28" s="450">
        <v>28.8</v>
      </c>
      <c r="F28" s="449">
        <v>5045.72</v>
      </c>
      <c r="G28" s="448">
        <v>0</v>
      </c>
      <c r="H28" s="448">
        <v>3630.66</v>
      </c>
      <c r="I28" s="448">
        <v>1415.06</v>
      </c>
      <c r="J28" s="447">
        <v>0.28044758726207558</v>
      </c>
    </row>
    <row r="29" spans="1:10" ht="15" customHeight="1" x14ac:dyDescent="0.2">
      <c r="A29" s="450" t="s">
        <v>2419</v>
      </c>
      <c r="B29" s="450" t="s">
        <v>2418</v>
      </c>
      <c r="C29" s="450" t="s">
        <v>1051</v>
      </c>
      <c r="D29" s="450">
        <v>7</v>
      </c>
      <c r="E29" s="450">
        <v>133</v>
      </c>
      <c r="F29" s="449">
        <v>14017.78</v>
      </c>
      <c r="G29" s="448">
        <v>0</v>
      </c>
      <c r="H29" s="448">
        <v>10037.86</v>
      </c>
      <c r="I29" s="448">
        <v>3979.92</v>
      </c>
      <c r="J29" s="447">
        <v>0.28391942233363626</v>
      </c>
    </row>
    <row r="30" spans="1:10" ht="15" customHeight="1" x14ac:dyDescent="0.2">
      <c r="A30" s="450" t="s">
        <v>1897</v>
      </c>
      <c r="B30" s="450" t="s">
        <v>1896</v>
      </c>
      <c r="C30" s="450" t="s">
        <v>1051</v>
      </c>
      <c r="D30" s="450">
        <v>4</v>
      </c>
      <c r="E30" s="450">
        <v>76</v>
      </c>
      <c r="F30" s="449">
        <v>8264.7199999999993</v>
      </c>
      <c r="G30" s="448">
        <v>0</v>
      </c>
      <c r="H30" s="448">
        <v>6162.88</v>
      </c>
      <c r="I30" s="448">
        <v>2101.84</v>
      </c>
      <c r="J30" s="447">
        <v>0.25431472572573544</v>
      </c>
    </row>
    <row r="31" spans="1:10" ht="15" customHeight="1" x14ac:dyDescent="0.2">
      <c r="A31" s="450" t="s">
        <v>1895</v>
      </c>
      <c r="B31" s="450" t="s">
        <v>1894</v>
      </c>
      <c r="C31" s="450" t="s">
        <v>1051</v>
      </c>
      <c r="D31" s="450">
        <v>28</v>
      </c>
      <c r="E31" s="450">
        <v>532</v>
      </c>
      <c r="F31" s="449">
        <v>29812.23</v>
      </c>
      <c r="G31" s="448">
        <v>0</v>
      </c>
      <c r="H31" s="448">
        <v>25517.07</v>
      </c>
      <c r="I31" s="448">
        <v>4295.16</v>
      </c>
      <c r="J31" s="447">
        <v>0.14407375764912589</v>
      </c>
    </row>
    <row r="32" spans="1:10" ht="15" customHeight="1" x14ac:dyDescent="0.2">
      <c r="A32" s="450" t="s">
        <v>1893</v>
      </c>
      <c r="B32" s="450" t="s">
        <v>1892</v>
      </c>
      <c r="C32" s="450" t="s">
        <v>1051</v>
      </c>
      <c r="D32" s="450">
        <v>39</v>
      </c>
      <c r="E32" s="450">
        <v>741</v>
      </c>
      <c r="F32" s="449">
        <v>43487.34</v>
      </c>
      <c r="G32" s="448">
        <v>0</v>
      </c>
      <c r="H32" s="448">
        <v>35951.230000000003</v>
      </c>
      <c r="I32" s="448">
        <v>7536.11</v>
      </c>
      <c r="J32" s="447">
        <v>0.17329434267536253</v>
      </c>
    </row>
    <row r="33" spans="1:10" ht="15" customHeight="1" x14ac:dyDescent="0.2">
      <c r="A33" s="450" t="s">
        <v>1891</v>
      </c>
      <c r="B33" s="450" t="s">
        <v>1890</v>
      </c>
      <c r="C33" s="450" t="s">
        <v>1051</v>
      </c>
      <c r="D33" s="450">
        <v>34</v>
      </c>
      <c r="E33" s="450">
        <v>646</v>
      </c>
      <c r="F33" s="449">
        <v>39822.559999999998</v>
      </c>
      <c r="G33" s="448">
        <v>0</v>
      </c>
      <c r="H33" s="448">
        <v>32180.14</v>
      </c>
      <c r="I33" s="448">
        <v>7642.42</v>
      </c>
      <c r="J33" s="447">
        <v>0.19191182083723396</v>
      </c>
    </row>
    <row r="34" spans="1:10" ht="15" customHeight="1" x14ac:dyDescent="0.2">
      <c r="A34" s="450" t="s">
        <v>1889</v>
      </c>
      <c r="B34" s="450" t="s">
        <v>1888</v>
      </c>
      <c r="C34" s="450" t="s">
        <v>1051</v>
      </c>
      <c r="D34" s="450">
        <v>17</v>
      </c>
      <c r="E34" s="450">
        <v>323</v>
      </c>
      <c r="F34" s="449">
        <v>18700</v>
      </c>
      <c r="G34" s="448">
        <v>0</v>
      </c>
      <c r="H34" s="448">
        <v>20313.39</v>
      </c>
      <c r="I34" s="448">
        <v>-1613.39</v>
      </c>
      <c r="J34" s="447">
        <v>-8.6277540106951878E-2</v>
      </c>
    </row>
    <row r="35" spans="1:10" ht="15" customHeight="1" x14ac:dyDescent="0.2">
      <c r="A35" s="450" t="s">
        <v>1887</v>
      </c>
      <c r="B35" s="450" t="s">
        <v>1886</v>
      </c>
      <c r="C35" s="450" t="s">
        <v>1051</v>
      </c>
      <c r="D35" s="450">
        <v>6</v>
      </c>
      <c r="E35" s="450">
        <v>114</v>
      </c>
      <c r="F35" s="449">
        <v>11004.96</v>
      </c>
      <c r="G35" s="448">
        <v>0</v>
      </c>
      <c r="H35" s="448">
        <v>7771.86</v>
      </c>
      <c r="I35" s="448">
        <v>3233.1</v>
      </c>
      <c r="J35" s="447">
        <v>0.29378571117023594</v>
      </c>
    </row>
    <row r="36" spans="1:10" ht="15" customHeight="1" x14ac:dyDescent="0.2">
      <c r="A36" s="450" t="s">
        <v>2001</v>
      </c>
      <c r="B36" s="450" t="s">
        <v>2000</v>
      </c>
      <c r="C36" s="450" t="s">
        <v>1051</v>
      </c>
      <c r="D36" s="450">
        <v>10</v>
      </c>
      <c r="E36" s="450">
        <v>190</v>
      </c>
      <c r="F36" s="449">
        <v>10304.1</v>
      </c>
      <c r="G36" s="448">
        <v>0</v>
      </c>
      <c r="H36" s="448">
        <v>9470</v>
      </c>
      <c r="I36" s="448">
        <v>834.1</v>
      </c>
      <c r="J36" s="447">
        <v>8.0948360361409538E-2</v>
      </c>
    </row>
    <row r="37" spans="1:10" ht="15" customHeight="1" x14ac:dyDescent="0.2">
      <c r="A37" s="450" t="s">
        <v>1885</v>
      </c>
      <c r="B37" s="450" t="s">
        <v>1884</v>
      </c>
      <c r="C37" s="450" t="s">
        <v>1051</v>
      </c>
      <c r="D37" s="450">
        <v>6</v>
      </c>
      <c r="E37" s="450">
        <v>114</v>
      </c>
      <c r="F37" s="449">
        <v>7704.22</v>
      </c>
      <c r="G37" s="448">
        <v>0</v>
      </c>
      <c r="H37" s="448">
        <v>6263.7</v>
      </c>
      <c r="I37" s="448">
        <v>1440.52</v>
      </c>
      <c r="J37" s="447">
        <v>0.18697804579827679</v>
      </c>
    </row>
    <row r="38" spans="1:10" ht="15" customHeight="1" x14ac:dyDescent="0.2">
      <c r="A38" s="450" t="s">
        <v>1881</v>
      </c>
      <c r="B38" s="450" t="s">
        <v>1880</v>
      </c>
      <c r="C38" s="450" t="s">
        <v>1051</v>
      </c>
      <c r="D38" s="450">
        <v>10</v>
      </c>
      <c r="E38" s="450">
        <v>190</v>
      </c>
      <c r="F38" s="449">
        <v>10539</v>
      </c>
      <c r="G38" s="448">
        <v>0</v>
      </c>
      <c r="H38" s="448">
        <v>9728.6</v>
      </c>
      <c r="I38" s="448">
        <v>810.4</v>
      </c>
      <c r="J38" s="447">
        <v>7.6895341113957683E-2</v>
      </c>
    </row>
    <row r="39" spans="1:10" ht="15" customHeight="1" x14ac:dyDescent="0.2">
      <c r="A39" s="450" t="s">
        <v>1879</v>
      </c>
      <c r="B39" s="450" t="s">
        <v>1878</v>
      </c>
      <c r="C39" s="450" t="s">
        <v>1051</v>
      </c>
      <c r="D39" s="450">
        <v>27</v>
      </c>
      <c r="E39" s="450">
        <v>513</v>
      </c>
      <c r="F39" s="449">
        <v>35844.660000000003</v>
      </c>
      <c r="G39" s="448">
        <v>0</v>
      </c>
      <c r="H39" s="448">
        <v>29191.32</v>
      </c>
      <c r="I39" s="448">
        <v>6653.34</v>
      </c>
      <c r="J39" s="447">
        <v>0.18561593274981544</v>
      </c>
    </row>
    <row r="40" spans="1:10" ht="15" customHeight="1" x14ac:dyDescent="0.2">
      <c r="A40" s="450" t="s">
        <v>1875</v>
      </c>
      <c r="B40" s="450" t="s">
        <v>1874</v>
      </c>
      <c r="C40" s="450" t="s">
        <v>1051</v>
      </c>
      <c r="D40" s="450">
        <v>798</v>
      </c>
      <c r="E40" s="450">
        <v>15162</v>
      </c>
      <c r="F40" s="449">
        <v>778231.63</v>
      </c>
      <c r="G40" s="448">
        <v>0</v>
      </c>
      <c r="H40" s="448">
        <v>683598.72</v>
      </c>
      <c r="I40" s="448">
        <v>94632.91</v>
      </c>
      <c r="J40" s="447">
        <v>0.12159992777471663</v>
      </c>
    </row>
    <row r="41" spans="1:10" ht="15" customHeight="1" x14ac:dyDescent="0.2">
      <c r="A41" s="450" t="s">
        <v>3941</v>
      </c>
      <c r="B41" s="450" t="s">
        <v>3940</v>
      </c>
      <c r="C41" s="450" t="s">
        <v>1051</v>
      </c>
      <c r="D41" s="450">
        <v>1</v>
      </c>
      <c r="E41" s="450">
        <v>19</v>
      </c>
      <c r="F41" s="449">
        <v>1828.05</v>
      </c>
      <c r="G41" s="448">
        <v>0</v>
      </c>
      <c r="H41" s="448">
        <v>939.14</v>
      </c>
      <c r="I41" s="448">
        <v>888.91</v>
      </c>
      <c r="J41" s="447">
        <v>0.48626131670359124</v>
      </c>
    </row>
    <row r="42" spans="1:10" ht="15" customHeight="1" x14ac:dyDescent="0.2">
      <c r="A42" s="450" t="s">
        <v>3939</v>
      </c>
      <c r="B42" s="450" t="s">
        <v>3938</v>
      </c>
      <c r="C42" s="450" t="s">
        <v>1051</v>
      </c>
      <c r="D42" s="450">
        <v>1</v>
      </c>
      <c r="E42" s="450">
        <v>19</v>
      </c>
      <c r="F42" s="449">
        <v>1952.54</v>
      </c>
      <c r="G42" s="448">
        <v>0</v>
      </c>
      <c r="H42" s="448">
        <v>1258.3599999999999</v>
      </c>
      <c r="I42" s="448">
        <v>694.18</v>
      </c>
      <c r="J42" s="447">
        <v>0.35552664734141171</v>
      </c>
    </row>
    <row r="43" spans="1:10" ht="15" customHeight="1" x14ac:dyDescent="0.2">
      <c r="A43" s="450" t="s">
        <v>1873</v>
      </c>
      <c r="B43" s="450" t="s">
        <v>1872</v>
      </c>
      <c r="C43" s="450" t="s">
        <v>1051</v>
      </c>
      <c r="D43" s="450">
        <v>1</v>
      </c>
      <c r="E43" s="450">
        <v>19</v>
      </c>
      <c r="F43" s="449">
        <v>1854.27</v>
      </c>
      <c r="G43" s="448">
        <v>0</v>
      </c>
      <c r="H43" s="448">
        <v>1270.42</v>
      </c>
      <c r="I43" s="448">
        <v>583.85</v>
      </c>
      <c r="J43" s="447">
        <v>0.31486784556725828</v>
      </c>
    </row>
    <row r="44" spans="1:10" ht="15" customHeight="1" x14ac:dyDescent="0.2">
      <c r="A44" s="450" t="s">
        <v>3937</v>
      </c>
      <c r="B44" s="450" t="s">
        <v>3936</v>
      </c>
      <c r="C44" s="450" t="s">
        <v>1051</v>
      </c>
      <c r="D44" s="450">
        <v>3</v>
      </c>
      <c r="E44" s="450">
        <v>57</v>
      </c>
      <c r="F44" s="449">
        <v>4352.9399999999996</v>
      </c>
      <c r="G44" s="448">
        <v>0</v>
      </c>
      <c r="H44" s="448">
        <v>3814.29</v>
      </c>
      <c r="I44" s="448">
        <v>538.65</v>
      </c>
      <c r="J44" s="447">
        <v>0.12374395236323037</v>
      </c>
    </row>
    <row r="45" spans="1:10" ht="15" customHeight="1" x14ac:dyDescent="0.2">
      <c r="A45" s="450" t="s">
        <v>1865</v>
      </c>
      <c r="B45" s="450" t="s">
        <v>1864</v>
      </c>
      <c r="C45" s="450" t="s">
        <v>1051</v>
      </c>
      <c r="D45" s="450">
        <v>5</v>
      </c>
      <c r="E45" s="450">
        <v>95</v>
      </c>
      <c r="F45" s="449">
        <v>10486.5</v>
      </c>
      <c r="G45" s="448">
        <v>0</v>
      </c>
      <c r="H45" s="448">
        <v>9172.35</v>
      </c>
      <c r="I45" s="448">
        <v>1314.15</v>
      </c>
      <c r="J45" s="447">
        <v>0.12531826634244028</v>
      </c>
    </row>
    <row r="46" spans="1:10" ht="15" customHeight="1" x14ac:dyDescent="0.2">
      <c r="A46" s="450" t="s">
        <v>3935</v>
      </c>
      <c r="B46" s="450" t="s">
        <v>3934</v>
      </c>
      <c r="C46" s="450" t="s">
        <v>1051</v>
      </c>
      <c r="D46" s="450">
        <v>1</v>
      </c>
      <c r="E46" s="450">
        <v>19</v>
      </c>
      <c r="F46" s="449">
        <v>1810.03</v>
      </c>
      <c r="G46" s="448">
        <v>0</v>
      </c>
      <c r="H46" s="448">
        <v>1157.8800000000001</v>
      </c>
      <c r="I46" s="448">
        <v>652.15</v>
      </c>
      <c r="J46" s="447">
        <v>0.36029789561498982</v>
      </c>
    </row>
    <row r="47" spans="1:10" ht="15" customHeight="1" x14ac:dyDescent="0.2">
      <c r="A47" s="450" t="s">
        <v>3933</v>
      </c>
      <c r="B47" s="450" t="s">
        <v>3932</v>
      </c>
      <c r="C47" s="450" t="s">
        <v>1051</v>
      </c>
      <c r="D47" s="450">
        <v>1</v>
      </c>
      <c r="E47" s="450">
        <v>19</v>
      </c>
      <c r="F47" s="449">
        <v>1737.47</v>
      </c>
      <c r="G47" s="448">
        <v>0</v>
      </c>
      <c r="H47" s="448">
        <v>1115.3599999999999</v>
      </c>
      <c r="I47" s="448">
        <v>622.11</v>
      </c>
      <c r="J47" s="447">
        <v>0.35805510310969396</v>
      </c>
    </row>
    <row r="48" spans="1:10" ht="15" customHeight="1" x14ac:dyDescent="0.2">
      <c r="A48" s="450" t="s">
        <v>2409</v>
      </c>
      <c r="B48" s="450" t="s">
        <v>2408</v>
      </c>
      <c r="C48" s="450" t="s">
        <v>1051</v>
      </c>
      <c r="D48" s="450">
        <v>2</v>
      </c>
      <c r="E48" s="450">
        <v>38</v>
      </c>
      <c r="F48" s="449">
        <v>21490</v>
      </c>
      <c r="G48" s="448">
        <v>0</v>
      </c>
      <c r="H48" s="448">
        <v>16057.08</v>
      </c>
      <c r="I48" s="448">
        <v>5432.92</v>
      </c>
      <c r="J48" s="447">
        <v>0.25281154025127967</v>
      </c>
    </row>
    <row r="49" spans="1:10" ht="18" customHeight="1" x14ac:dyDescent="0.2">
      <c r="A49" s="450" t="s">
        <v>1858</v>
      </c>
      <c r="B49" s="450" t="s">
        <v>1857</v>
      </c>
      <c r="C49" s="450" t="s">
        <v>1856</v>
      </c>
      <c r="D49" s="450">
        <v>4</v>
      </c>
      <c r="E49" s="450">
        <v>44.16</v>
      </c>
      <c r="F49" s="449">
        <v>1443.24</v>
      </c>
      <c r="G49" s="448">
        <v>0</v>
      </c>
      <c r="H49" s="448">
        <v>988</v>
      </c>
      <c r="I49" s="448">
        <v>455.24</v>
      </c>
      <c r="J49" s="447">
        <v>0.31542917324907849</v>
      </c>
    </row>
    <row r="50" spans="1:10" ht="15" customHeight="1" x14ac:dyDescent="0.2">
      <c r="A50" s="450" t="s">
        <v>1855</v>
      </c>
      <c r="B50" s="450" t="s">
        <v>1854</v>
      </c>
      <c r="C50" s="450" t="s">
        <v>1051</v>
      </c>
      <c r="D50" s="450">
        <v>19</v>
      </c>
      <c r="E50" s="450">
        <v>361</v>
      </c>
      <c r="F50" s="449">
        <v>14350.47</v>
      </c>
      <c r="G50" s="448">
        <v>0</v>
      </c>
      <c r="H50" s="448">
        <v>10030.73</v>
      </c>
      <c r="I50" s="448">
        <v>4319.74</v>
      </c>
      <c r="J50" s="447">
        <v>0.30101731859653375</v>
      </c>
    </row>
    <row r="51" spans="1:10" ht="15" customHeight="1" x14ac:dyDescent="0.2">
      <c r="A51" s="450" t="s">
        <v>1853</v>
      </c>
      <c r="B51" s="450" t="s">
        <v>1852</v>
      </c>
      <c r="C51" s="450" t="s">
        <v>1051</v>
      </c>
      <c r="D51" s="450">
        <v>10</v>
      </c>
      <c r="E51" s="450">
        <v>190</v>
      </c>
      <c r="F51" s="449">
        <v>8363.18</v>
      </c>
      <c r="G51" s="448">
        <v>0</v>
      </c>
      <c r="H51" s="448">
        <v>7453.9</v>
      </c>
      <c r="I51" s="448">
        <v>909.28</v>
      </c>
      <c r="J51" s="447">
        <v>0.10872419342881535</v>
      </c>
    </row>
    <row r="52" spans="1:10" ht="15" customHeight="1" x14ac:dyDescent="0.2">
      <c r="A52" s="450" t="s">
        <v>3931</v>
      </c>
      <c r="B52" s="450" t="s">
        <v>3930</v>
      </c>
      <c r="C52" s="450" t="s">
        <v>1051</v>
      </c>
      <c r="D52" s="450">
        <v>1</v>
      </c>
      <c r="E52" s="450">
        <v>19</v>
      </c>
      <c r="F52" s="449">
        <v>1673.99</v>
      </c>
      <c r="G52" s="448">
        <v>0</v>
      </c>
      <c r="H52" s="448">
        <v>716.33</v>
      </c>
      <c r="I52" s="448">
        <v>957.66</v>
      </c>
      <c r="J52" s="447">
        <v>0.57208227050340799</v>
      </c>
    </row>
    <row r="53" spans="1:10" ht="15" customHeight="1" x14ac:dyDescent="0.2">
      <c r="A53" s="450" t="s">
        <v>1998</v>
      </c>
      <c r="B53" s="450" t="s">
        <v>1997</v>
      </c>
      <c r="C53" s="450" t="s">
        <v>1051</v>
      </c>
      <c r="D53" s="450">
        <v>2</v>
      </c>
      <c r="E53" s="450">
        <v>38</v>
      </c>
      <c r="F53" s="449">
        <v>2444.02</v>
      </c>
      <c r="G53" s="448">
        <v>0</v>
      </c>
      <c r="H53" s="448">
        <v>1971.74</v>
      </c>
      <c r="I53" s="448">
        <v>472.28</v>
      </c>
      <c r="J53" s="447">
        <v>0.19323900786409276</v>
      </c>
    </row>
    <row r="54" spans="1:10" ht="15" customHeight="1" x14ac:dyDescent="0.2">
      <c r="A54" s="450" t="s">
        <v>2407</v>
      </c>
      <c r="B54" s="450" t="s">
        <v>2406</v>
      </c>
      <c r="C54" s="450" t="s">
        <v>1051</v>
      </c>
      <c r="D54" s="450">
        <v>2</v>
      </c>
      <c r="E54" s="450">
        <v>38</v>
      </c>
      <c r="F54" s="449">
        <v>3711.62</v>
      </c>
      <c r="G54" s="448">
        <v>0</v>
      </c>
      <c r="H54" s="448">
        <v>2407.88</v>
      </c>
      <c r="I54" s="448">
        <v>1303.74</v>
      </c>
      <c r="J54" s="447">
        <v>0.35125901897284745</v>
      </c>
    </row>
    <row r="55" spans="1:10" ht="15" customHeight="1" x14ac:dyDescent="0.2">
      <c r="A55" s="450" t="s">
        <v>1849</v>
      </c>
      <c r="B55" s="450" t="s">
        <v>1848</v>
      </c>
      <c r="C55" s="450" t="s">
        <v>1051</v>
      </c>
      <c r="D55" s="450">
        <v>240</v>
      </c>
      <c r="E55" s="450">
        <v>4560</v>
      </c>
      <c r="F55" s="449">
        <v>275934.88</v>
      </c>
      <c r="G55" s="448">
        <v>0</v>
      </c>
      <c r="H55" s="448">
        <v>237317.16</v>
      </c>
      <c r="I55" s="448">
        <v>38617.72</v>
      </c>
      <c r="J55" s="447">
        <v>0.13995229599099612</v>
      </c>
    </row>
    <row r="56" spans="1:10" ht="15" customHeight="1" x14ac:dyDescent="0.2">
      <c r="A56" s="450" t="s">
        <v>1847</v>
      </c>
      <c r="B56" s="450" t="s">
        <v>1846</v>
      </c>
      <c r="C56" s="450" t="s">
        <v>1051</v>
      </c>
      <c r="D56" s="450">
        <v>3</v>
      </c>
      <c r="E56" s="450">
        <v>57</v>
      </c>
      <c r="F56" s="449">
        <v>1498.89</v>
      </c>
      <c r="G56" s="448">
        <v>0</v>
      </c>
      <c r="H56" s="448">
        <v>2102.2600000000002</v>
      </c>
      <c r="I56" s="448">
        <v>-603.37</v>
      </c>
      <c r="J56" s="447">
        <v>-0.40254454963339537</v>
      </c>
    </row>
    <row r="57" spans="1:10" ht="15" customHeight="1" x14ac:dyDescent="0.2">
      <c r="A57" s="450" t="s">
        <v>1845</v>
      </c>
      <c r="B57" s="450" t="s">
        <v>1844</v>
      </c>
      <c r="C57" s="450" t="s">
        <v>1051</v>
      </c>
      <c r="D57" s="450">
        <v>2</v>
      </c>
      <c r="E57" s="450">
        <v>38</v>
      </c>
      <c r="F57" s="449">
        <v>0.02</v>
      </c>
      <c r="G57" s="448">
        <v>0</v>
      </c>
      <c r="H57" s="448">
        <v>715.18</v>
      </c>
      <c r="I57" s="448">
        <v>-715.16</v>
      </c>
      <c r="J57" s="447">
        <v>-35758</v>
      </c>
    </row>
    <row r="58" spans="1:10" ht="15" customHeight="1" x14ac:dyDescent="0.2">
      <c r="A58" s="450" t="s">
        <v>2405</v>
      </c>
      <c r="B58" s="450" t="s">
        <v>2404</v>
      </c>
      <c r="C58" s="450" t="s">
        <v>1051</v>
      </c>
      <c r="D58" s="450">
        <v>2</v>
      </c>
      <c r="E58" s="450">
        <v>38</v>
      </c>
      <c r="F58" s="449">
        <v>0.02</v>
      </c>
      <c r="G58" s="448">
        <v>0</v>
      </c>
      <c r="H58" s="448">
        <v>711.6</v>
      </c>
      <c r="I58" s="448">
        <v>-711.58</v>
      </c>
      <c r="J58" s="447">
        <v>-35579</v>
      </c>
    </row>
    <row r="59" spans="1:10" ht="18" customHeight="1" x14ac:dyDescent="0.2">
      <c r="A59" s="450" t="s">
        <v>1840</v>
      </c>
      <c r="B59" s="450" t="s">
        <v>1839</v>
      </c>
      <c r="C59" s="450" t="s">
        <v>1841</v>
      </c>
      <c r="D59" s="450">
        <v>23</v>
      </c>
      <c r="E59" s="450">
        <v>130.548</v>
      </c>
      <c r="F59" s="449">
        <v>32875.85</v>
      </c>
      <c r="G59" s="448">
        <v>0</v>
      </c>
      <c r="H59" s="448">
        <v>30316.5</v>
      </c>
      <c r="I59" s="448">
        <v>2559.35</v>
      </c>
      <c r="J59" s="447">
        <v>7.7848937746096303E-2</v>
      </c>
    </row>
    <row r="60" spans="1:10" x14ac:dyDescent="0.2">
      <c r="A60" s="450" t="s">
        <v>1837</v>
      </c>
      <c r="B60" s="450" t="s">
        <v>1836</v>
      </c>
      <c r="C60" s="450" t="s">
        <v>1051</v>
      </c>
      <c r="D60" s="450">
        <v>20</v>
      </c>
      <c r="E60" s="450">
        <v>380</v>
      </c>
      <c r="F60" s="449">
        <v>33309.379999999997</v>
      </c>
      <c r="G60" s="448">
        <v>0</v>
      </c>
      <c r="H60" s="448">
        <v>24413.06</v>
      </c>
      <c r="I60" s="448">
        <v>8896.32</v>
      </c>
      <c r="J60" s="447">
        <v>0.26708152478370956</v>
      </c>
    </row>
    <row r="61" spans="1:10" ht="15" customHeight="1" x14ac:dyDescent="0.2">
      <c r="A61" s="450" t="s">
        <v>1996</v>
      </c>
      <c r="B61" s="450" t="s">
        <v>1995</v>
      </c>
      <c r="C61" s="450" t="s">
        <v>1051</v>
      </c>
      <c r="D61" s="450">
        <v>1</v>
      </c>
      <c r="E61" s="450">
        <v>19</v>
      </c>
      <c r="F61" s="449">
        <v>1225.71</v>
      </c>
      <c r="G61" s="448">
        <v>-1225.71</v>
      </c>
      <c r="H61" s="448">
        <v>0</v>
      </c>
      <c r="I61" s="448">
        <v>0</v>
      </c>
      <c r="J61" s="450" t="e">
        <v>#VALUE!</v>
      </c>
    </row>
    <row r="62" spans="1:10" ht="15" customHeight="1" x14ac:dyDescent="0.2">
      <c r="A62" s="450" t="s">
        <v>1833</v>
      </c>
      <c r="B62" s="450" t="s">
        <v>1832</v>
      </c>
      <c r="C62" s="450" t="s">
        <v>1051</v>
      </c>
      <c r="D62" s="450">
        <v>392</v>
      </c>
      <c r="E62" s="450">
        <v>7448</v>
      </c>
      <c r="F62" s="449">
        <v>204301.01</v>
      </c>
      <c r="G62" s="448">
        <v>0</v>
      </c>
      <c r="H62" s="448">
        <v>107611.7</v>
      </c>
      <c r="I62" s="448">
        <v>96689.31</v>
      </c>
      <c r="J62" s="447">
        <v>0.47326887909168924</v>
      </c>
    </row>
    <row r="63" spans="1:10" ht="15" customHeight="1" x14ac:dyDescent="0.2">
      <c r="A63" s="450" t="s">
        <v>1831</v>
      </c>
      <c r="B63" s="450" t="s">
        <v>1830</v>
      </c>
      <c r="C63" s="450" t="s">
        <v>1051</v>
      </c>
      <c r="D63" s="450">
        <v>1</v>
      </c>
      <c r="E63" s="450">
        <v>19</v>
      </c>
      <c r="F63" s="449">
        <v>1584.92</v>
      </c>
      <c r="G63" s="448">
        <v>0</v>
      </c>
      <c r="H63" s="448">
        <v>1168.69</v>
      </c>
      <c r="I63" s="448">
        <v>416.23</v>
      </c>
      <c r="J63" s="447">
        <v>0.26261893344774501</v>
      </c>
    </row>
    <row r="64" spans="1:10" ht="15" customHeight="1" x14ac:dyDescent="0.2">
      <c r="A64" s="450" t="s">
        <v>1827</v>
      </c>
      <c r="B64" s="450" t="s">
        <v>1826</v>
      </c>
      <c r="C64" s="450" t="s">
        <v>1823</v>
      </c>
      <c r="D64" s="450">
        <v>144</v>
      </c>
      <c r="E64" s="450">
        <v>2880</v>
      </c>
      <c r="F64" s="449">
        <v>55930.36</v>
      </c>
      <c r="G64" s="448">
        <v>0</v>
      </c>
      <c r="H64" s="448">
        <v>48120.480000000003</v>
      </c>
      <c r="I64" s="448">
        <v>7809.88</v>
      </c>
      <c r="J64" s="447">
        <v>0.13963578993591316</v>
      </c>
    </row>
    <row r="65" spans="1:10" ht="15" customHeight="1" x14ac:dyDescent="0.2">
      <c r="A65" s="450" t="s">
        <v>1825</v>
      </c>
      <c r="B65" s="450" t="s">
        <v>1824</v>
      </c>
      <c r="C65" s="450" t="s">
        <v>1823</v>
      </c>
      <c r="D65" s="450">
        <v>10</v>
      </c>
      <c r="E65" s="450">
        <v>200</v>
      </c>
      <c r="F65" s="449">
        <v>5193.58</v>
      </c>
      <c r="G65" s="448">
        <v>0</v>
      </c>
      <c r="H65" s="448">
        <v>4136.72</v>
      </c>
      <c r="I65" s="448">
        <v>1056.8599999999999</v>
      </c>
      <c r="J65" s="447">
        <v>0.20349354395234115</v>
      </c>
    </row>
    <row r="66" spans="1:10" ht="18" customHeight="1" x14ac:dyDescent="0.2">
      <c r="A66" s="450" t="s">
        <v>1822</v>
      </c>
      <c r="B66" s="450" t="s">
        <v>1821</v>
      </c>
      <c r="C66" s="450" t="s">
        <v>1809</v>
      </c>
      <c r="D66" s="450">
        <v>70</v>
      </c>
      <c r="E66" s="450">
        <v>420</v>
      </c>
      <c r="F66" s="449">
        <v>42468.98</v>
      </c>
      <c r="G66" s="448">
        <v>0</v>
      </c>
      <c r="H66" s="448">
        <v>33379.339999999997</v>
      </c>
      <c r="I66" s="448">
        <v>9089.64</v>
      </c>
      <c r="J66" s="447">
        <v>0.21403009914530557</v>
      </c>
    </row>
    <row r="67" spans="1:10" ht="18" customHeight="1" x14ac:dyDescent="0.2">
      <c r="A67" s="450" t="s">
        <v>1820</v>
      </c>
      <c r="B67" s="450" t="s">
        <v>1819</v>
      </c>
      <c r="C67" s="450" t="s">
        <v>1809</v>
      </c>
      <c r="D67" s="450">
        <v>68</v>
      </c>
      <c r="E67" s="450">
        <v>408</v>
      </c>
      <c r="F67" s="449">
        <v>52220.57</v>
      </c>
      <c r="G67" s="448">
        <v>0</v>
      </c>
      <c r="H67" s="448">
        <v>42735.199999999997</v>
      </c>
      <c r="I67" s="448">
        <v>9485.3700000000008</v>
      </c>
      <c r="J67" s="447">
        <v>0.18164049147682609</v>
      </c>
    </row>
    <row r="68" spans="1:10" ht="18" customHeight="1" x14ac:dyDescent="0.2">
      <c r="A68" s="450" t="s">
        <v>1820</v>
      </c>
      <c r="B68" s="450" t="s">
        <v>1819</v>
      </c>
      <c r="C68" s="450" t="s">
        <v>1812</v>
      </c>
      <c r="D68" s="450">
        <v>24</v>
      </c>
      <c r="E68" s="450">
        <v>6</v>
      </c>
      <c r="F68" s="449">
        <v>875.28</v>
      </c>
      <c r="G68" s="448">
        <v>0</v>
      </c>
      <c r="H68" s="448">
        <v>628.48</v>
      </c>
      <c r="I68" s="448">
        <v>246.8</v>
      </c>
      <c r="J68" s="447">
        <v>0.28196691344484048</v>
      </c>
    </row>
    <row r="69" spans="1:10" ht="18" customHeight="1" x14ac:dyDescent="0.2">
      <c r="A69" s="450" t="s">
        <v>1818</v>
      </c>
      <c r="B69" s="450" t="s">
        <v>1817</v>
      </c>
      <c r="C69" s="450" t="s">
        <v>1809</v>
      </c>
      <c r="D69" s="450">
        <v>5</v>
      </c>
      <c r="E69" s="450">
        <v>30</v>
      </c>
      <c r="F69" s="449">
        <v>5061.01</v>
      </c>
      <c r="G69" s="448">
        <v>0</v>
      </c>
      <c r="H69" s="448">
        <v>4680.45</v>
      </c>
      <c r="I69" s="448">
        <v>380.56</v>
      </c>
      <c r="J69" s="447">
        <v>7.5194476991746709E-2</v>
      </c>
    </row>
    <row r="70" spans="1:10" ht="18" customHeight="1" x14ac:dyDescent="0.2">
      <c r="A70" s="450" t="s">
        <v>1816</v>
      </c>
      <c r="B70" s="450" t="s">
        <v>1815</v>
      </c>
      <c r="C70" s="450" t="s">
        <v>1809</v>
      </c>
      <c r="D70" s="450">
        <v>73</v>
      </c>
      <c r="E70" s="450">
        <v>438</v>
      </c>
      <c r="F70" s="449">
        <v>47797.8</v>
      </c>
      <c r="G70" s="448">
        <v>0</v>
      </c>
      <c r="H70" s="448">
        <v>40826.089999999997</v>
      </c>
      <c r="I70" s="448">
        <v>6971.71</v>
      </c>
      <c r="J70" s="447">
        <v>0.14585838678767643</v>
      </c>
    </row>
    <row r="71" spans="1:10" ht="18" customHeight="1" x14ac:dyDescent="0.2">
      <c r="A71" s="450" t="s">
        <v>1814</v>
      </c>
      <c r="B71" s="450" t="s">
        <v>1813</v>
      </c>
      <c r="C71" s="450" t="s">
        <v>1809</v>
      </c>
      <c r="D71" s="450">
        <v>51</v>
      </c>
      <c r="E71" s="450">
        <v>306</v>
      </c>
      <c r="F71" s="449">
        <v>28911.43</v>
      </c>
      <c r="G71" s="448">
        <v>0</v>
      </c>
      <c r="H71" s="448">
        <v>23630.07</v>
      </c>
      <c r="I71" s="448">
        <v>5281.36</v>
      </c>
      <c r="J71" s="447">
        <v>0.18267377296799225</v>
      </c>
    </row>
    <row r="72" spans="1:10" ht="18" customHeight="1" x14ac:dyDescent="0.2">
      <c r="A72" s="450" t="s">
        <v>1811</v>
      </c>
      <c r="B72" s="450" t="s">
        <v>1810</v>
      </c>
      <c r="C72" s="450" t="s">
        <v>1809</v>
      </c>
      <c r="D72" s="450">
        <v>25</v>
      </c>
      <c r="E72" s="450">
        <v>150</v>
      </c>
      <c r="F72" s="449">
        <v>16498.7</v>
      </c>
      <c r="G72" s="448">
        <v>0</v>
      </c>
      <c r="H72" s="448">
        <v>13803.27</v>
      </c>
      <c r="I72" s="448">
        <v>2695.43</v>
      </c>
      <c r="J72" s="447">
        <v>0.1633722656936607</v>
      </c>
    </row>
    <row r="73" spans="1:10" x14ac:dyDescent="0.2">
      <c r="A73" s="450" t="s">
        <v>1808</v>
      </c>
      <c r="B73" s="450" t="s">
        <v>1807</v>
      </c>
      <c r="C73" s="450" t="s">
        <v>1802</v>
      </c>
      <c r="D73" s="450">
        <v>1</v>
      </c>
      <c r="E73" s="450">
        <v>14.19</v>
      </c>
      <c r="F73" s="449">
        <v>1284.8699999999999</v>
      </c>
      <c r="G73" s="448">
        <v>0</v>
      </c>
      <c r="H73" s="448">
        <v>967.46</v>
      </c>
      <c r="I73" s="448">
        <v>317.41000000000003</v>
      </c>
      <c r="J73" s="447">
        <v>0.24703666518791784</v>
      </c>
    </row>
    <row r="74" spans="1:10" x14ac:dyDescent="0.2">
      <c r="A74" s="450" t="s">
        <v>1801</v>
      </c>
      <c r="B74" s="450" t="s">
        <v>1800</v>
      </c>
      <c r="C74" s="450" t="s">
        <v>1802</v>
      </c>
      <c r="D74" s="450">
        <v>56</v>
      </c>
      <c r="E74" s="450">
        <v>794.64</v>
      </c>
      <c r="F74" s="449">
        <v>57311.63</v>
      </c>
      <c r="G74" s="448">
        <v>0</v>
      </c>
      <c r="H74" s="448">
        <v>49231.95</v>
      </c>
      <c r="I74" s="448">
        <v>8079.68</v>
      </c>
      <c r="J74" s="447">
        <v>0.14097801789968284</v>
      </c>
    </row>
    <row r="75" spans="1:10" x14ac:dyDescent="0.2">
      <c r="A75" s="450" t="s">
        <v>1801</v>
      </c>
      <c r="B75" s="450" t="s">
        <v>1800</v>
      </c>
      <c r="C75" s="450" t="s">
        <v>1112</v>
      </c>
      <c r="D75" s="450">
        <v>60</v>
      </c>
      <c r="E75" s="450">
        <v>56.76</v>
      </c>
      <c r="F75" s="449">
        <v>4959.6000000000004</v>
      </c>
      <c r="G75" s="448">
        <v>0</v>
      </c>
      <c r="H75" s="448">
        <v>3308.36</v>
      </c>
      <c r="I75" s="448">
        <v>1651.24</v>
      </c>
      <c r="J75" s="447">
        <v>0.33293814017259454</v>
      </c>
    </row>
    <row r="76" spans="1:10" ht="15" customHeight="1" x14ac:dyDescent="0.2">
      <c r="A76" s="450" t="s">
        <v>1799</v>
      </c>
      <c r="B76" s="450" t="s">
        <v>1798</v>
      </c>
      <c r="C76" s="450" t="s">
        <v>1137</v>
      </c>
      <c r="D76" s="450">
        <v>4000</v>
      </c>
      <c r="E76" s="450">
        <v>4000</v>
      </c>
      <c r="F76" s="449">
        <v>66120</v>
      </c>
      <c r="G76" s="448">
        <v>0</v>
      </c>
      <c r="H76" s="448">
        <v>51200</v>
      </c>
      <c r="I76" s="448">
        <v>14920</v>
      </c>
      <c r="J76" s="447">
        <v>0.22565033272837265</v>
      </c>
    </row>
    <row r="77" spans="1:10" ht="15" customHeight="1" x14ac:dyDescent="0.2">
      <c r="A77" s="450" t="s">
        <v>1797</v>
      </c>
      <c r="B77" s="450" t="s">
        <v>1796</v>
      </c>
      <c r="C77" s="450" t="s">
        <v>1137</v>
      </c>
      <c r="D77" s="450">
        <v>1000</v>
      </c>
      <c r="E77" s="450">
        <v>1000</v>
      </c>
      <c r="F77" s="449">
        <v>79500</v>
      </c>
      <c r="G77" s="448">
        <v>0</v>
      </c>
      <c r="H77" s="448">
        <v>33310</v>
      </c>
      <c r="I77" s="448">
        <v>46190</v>
      </c>
      <c r="J77" s="447">
        <v>0.5810062893081761</v>
      </c>
    </row>
    <row r="78" spans="1:10" ht="15" customHeight="1" x14ac:dyDescent="0.2">
      <c r="A78" s="450" t="s">
        <v>1793</v>
      </c>
      <c r="B78" s="450" t="s">
        <v>1792</v>
      </c>
      <c r="C78" s="450" t="s">
        <v>1056</v>
      </c>
      <c r="D78" s="450">
        <v>11</v>
      </c>
      <c r="E78" s="450">
        <v>2288</v>
      </c>
      <c r="F78" s="449">
        <v>45475.13</v>
      </c>
      <c r="G78" s="448">
        <v>0</v>
      </c>
      <c r="H78" s="448">
        <v>38331.589999999997</v>
      </c>
      <c r="I78" s="448">
        <v>7143.54</v>
      </c>
      <c r="J78" s="447">
        <v>0.15708674169815456</v>
      </c>
    </row>
    <row r="79" spans="1:10" ht="15" customHeight="1" x14ac:dyDescent="0.2">
      <c r="A79" s="450" t="s">
        <v>1791</v>
      </c>
      <c r="B79" s="450" t="s">
        <v>1790</v>
      </c>
      <c r="C79" s="450" t="s">
        <v>1056</v>
      </c>
      <c r="D79" s="450">
        <v>3</v>
      </c>
      <c r="E79" s="450">
        <v>624</v>
      </c>
      <c r="F79" s="449">
        <v>17560.3</v>
      </c>
      <c r="G79" s="448">
        <v>0</v>
      </c>
      <c r="H79" s="448">
        <v>14393.22</v>
      </c>
      <c r="I79" s="448">
        <v>3167.08</v>
      </c>
      <c r="J79" s="447">
        <v>0.18035454975142795</v>
      </c>
    </row>
    <row r="80" spans="1:10" ht="15" customHeight="1" x14ac:dyDescent="0.2">
      <c r="A80" s="450" t="s">
        <v>1787</v>
      </c>
      <c r="B80" s="450" t="s">
        <v>1786</v>
      </c>
      <c r="C80" s="450" t="s">
        <v>1056</v>
      </c>
      <c r="D80" s="450">
        <v>4</v>
      </c>
      <c r="E80" s="450">
        <v>832</v>
      </c>
      <c r="F80" s="449">
        <v>30088.46</v>
      </c>
      <c r="G80" s="448">
        <v>0</v>
      </c>
      <c r="H80" s="448">
        <v>38965.72</v>
      </c>
      <c r="I80" s="448">
        <v>-8877.26</v>
      </c>
      <c r="J80" s="447">
        <v>-0.29503869589869336</v>
      </c>
    </row>
    <row r="81" spans="1:10" ht="15" customHeight="1" x14ac:dyDescent="0.2">
      <c r="A81" s="450" t="s">
        <v>1785</v>
      </c>
      <c r="B81" s="450" t="s">
        <v>1784</v>
      </c>
      <c r="C81" s="450" t="s">
        <v>1056</v>
      </c>
      <c r="D81" s="450">
        <v>17</v>
      </c>
      <c r="E81" s="450">
        <v>3536</v>
      </c>
      <c r="F81" s="449">
        <v>217704.9</v>
      </c>
      <c r="G81" s="448">
        <v>0</v>
      </c>
      <c r="H81" s="448">
        <v>197581.65</v>
      </c>
      <c r="I81" s="448">
        <v>20123.25</v>
      </c>
      <c r="J81" s="447">
        <v>9.2433610819049092E-2</v>
      </c>
    </row>
    <row r="82" spans="1:10" ht="15" customHeight="1" x14ac:dyDescent="0.2">
      <c r="A82" s="450" t="s">
        <v>1783</v>
      </c>
      <c r="B82" s="450" t="s">
        <v>1782</v>
      </c>
      <c r="C82" s="450" t="s">
        <v>1056</v>
      </c>
      <c r="D82" s="450">
        <v>2</v>
      </c>
      <c r="E82" s="450">
        <v>416</v>
      </c>
      <c r="F82" s="449">
        <v>25942.55</v>
      </c>
      <c r="G82" s="448">
        <v>0</v>
      </c>
      <c r="H82" s="448">
        <v>22182.54</v>
      </c>
      <c r="I82" s="448">
        <v>3760.01</v>
      </c>
      <c r="J82" s="447">
        <v>0.14493602209497525</v>
      </c>
    </row>
    <row r="83" spans="1:10" ht="15" customHeight="1" x14ac:dyDescent="0.2">
      <c r="A83" s="450" t="s">
        <v>1781</v>
      </c>
      <c r="B83" s="450" t="s">
        <v>1780</v>
      </c>
      <c r="C83" s="450" t="s">
        <v>1056</v>
      </c>
      <c r="D83" s="450">
        <v>1</v>
      </c>
      <c r="E83" s="450">
        <v>208</v>
      </c>
      <c r="F83" s="449">
        <v>14567</v>
      </c>
      <c r="G83" s="448">
        <v>0</v>
      </c>
      <c r="H83" s="448">
        <v>13425.64</v>
      </c>
      <c r="I83" s="448">
        <v>1141.3599999999999</v>
      </c>
      <c r="J83" s="447">
        <v>7.8352440447587018E-2</v>
      </c>
    </row>
    <row r="84" spans="1:10" x14ac:dyDescent="0.2">
      <c r="A84" s="450" t="s">
        <v>1777</v>
      </c>
      <c r="B84" s="450" t="s">
        <v>1776</v>
      </c>
      <c r="C84" s="450" t="s">
        <v>1056</v>
      </c>
      <c r="D84" s="450">
        <v>1</v>
      </c>
      <c r="E84" s="450">
        <v>208</v>
      </c>
      <c r="F84" s="449">
        <v>21729</v>
      </c>
      <c r="G84" s="448">
        <v>0</v>
      </c>
      <c r="H84" s="448">
        <v>12725.77</v>
      </c>
      <c r="I84" s="448">
        <v>9003.23</v>
      </c>
      <c r="J84" s="447">
        <v>0.41434166321505822</v>
      </c>
    </row>
    <row r="85" spans="1:10" ht="15" customHeight="1" x14ac:dyDescent="0.2">
      <c r="A85" s="450" t="s">
        <v>1775</v>
      </c>
      <c r="B85" s="450" t="s">
        <v>1774</v>
      </c>
      <c r="C85" s="450" t="s">
        <v>1056</v>
      </c>
      <c r="D85" s="450">
        <v>1</v>
      </c>
      <c r="E85" s="450">
        <v>208</v>
      </c>
      <c r="F85" s="449">
        <v>12268.64</v>
      </c>
      <c r="G85" s="448">
        <v>0</v>
      </c>
      <c r="H85" s="448">
        <v>9166.51</v>
      </c>
      <c r="I85" s="448">
        <v>3102.13</v>
      </c>
      <c r="J85" s="447">
        <v>0.25285035668175121</v>
      </c>
    </row>
    <row r="86" spans="1:10" ht="15" customHeight="1" x14ac:dyDescent="0.2">
      <c r="A86" s="450" t="s">
        <v>2399</v>
      </c>
      <c r="B86" s="450" t="s">
        <v>2398</v>
      </c>
      <c r="C86" s="450" t="s">
        <v>1056</v>
      </c>
      <c r="D86" s="450">
        <v>2</v>
      </c>
      <c r="E86" s="450">
        <v>416</v>
      </c>
      <c r="F86" s="449">
        <v>37018.18</v>
      </c>
      <c r="G86" s="448">
        <v>0</v>
      </c>
      <c r="H86" s="448">
        <v>24067.88</v>
      </c>
      <c r="I86" s="448">
        <v>12950.3</v>
      </c>
      <c r="J86" s="447">
        <v>0.34983621561081607</v>
      </c>
    </row>
    <row r="87" spans="1:10" ht="15" customHeight="1" x14ac:dyDescent="0.2">
      <c r="A87" s="450" t="s">
        <v>1773</v>
      </c>
      <c r="B87" s="450" t="s">
        <v>1772</v>
      </c>
      <c r="C87" s="450" t="s">
        <v>1056</v>
      </c>
      <c r="D87" s="450">
        <v>10</v>
      </c>
      <c r="E87" s="450">
        <v>2080</v>
      </c>
      <c r="F87" s="449">
        <v>94242.8</v>
      </c>
      <c r="G87" s="448">
        <v>0</v>
      </c>
      <c r="H87" s="448">
        <v>116076.8</v>
      </c>
      <c r="I87" s="448">
        <v>-21834</v>
      </c>
      <c r="J87" s="447">
        <v>-0.23167817594553641</v>
      </c>
    </row>
    <row r="88" spans="1:10" ht="15" customHeight="1" x14ac:dyDescent="0.2">
      <c r="A88" s="450" t="s">
        <v>1771</v>
      </c>
      <c r="B88" s="450" t="s">
        <v>1770</v>
      </c>
      <c r="C88" s="450" t="s">
        <v>1056</v>
      </c>
      <c r="D88" s="450">
        <v>3</v>
      </c>
      <c r="E88" s="450">
        <v>624</v>
      </c>
      <c r="F88" s="449">
        <v>41340</v>
      </c>
      <c r="G88" s="448">
        <v>0</v>
      </c>
      <c r="H88" s="448">
        <v>34581.96</v>
      </c>
      <c r="I88" s="448">
        <v>6758.04</v>
      </c>
      <c r="J88" s="447">
        <v>0.1634746008708273</v>
      </c>
    </row>
    <row r="89" spans="1:10" ht="15" customHeight="1" x14ac:dyDescent="0.2">
      <c r="A89" s="450" t="s">
        <v>1769</v>
      </c>
      <c r="B89" s="450" t="s">
        <v>1768</v>
      </c>
      <c r="C89" s="450" t="s">
        <v>1056</v>
      </c>
      <c r="D89" s="450">
        <v>5</v>
      </c>
      <c r="E89" s="450">
        <v>1040</v>
      </c>
      <c r="F89" s="449">
        <v>52097.95</v>
      </c>
      <c r="G89" s="448">
        <v>0</v>
      </c>
      <c r="H89" s="448">
        <v>55807.9</v>
      </c>
      <c r="I89" s="448">
        <v>-3709.95</v>
      </c>
      <c r="J89" s="447">
        <v>-7.1211055329432352E-2</v>
      </c>
    </row>
    <row r="90" spans="1:10" ht="15" customHeight="1" x14ac:dyDescent="0.2">
      <c r="A90" s="450" t="s">
        <v>1765</v>
      </c>
      <c r="B90" s="450" t="s">
        <v>1764</v>
      </c>
      <c r="C90" s="450" t="s">
        <v>1056</v>
      </c>
      <c r="D90" s="450">
        <v>1</v>
      </c>
      <c r="E90" s="450">
        <v>208</v>
      </c>
      <c r="F90" s="449">
        <v>23018.69</v>
      </c>
      <c r="G90" s="448">
        <v>0</v>
      </c>
      <c r="H90" s="448">
        <v>10105</v>
      </c>
      <c r="I90" s="448">
        <v>12913.69</v>
      </c>
      <c r="J90" s="447">
        <v>0.56100890189667618</v>
      </c>
    </row>
    <row r="91" spans="1:10" ht="15" customHeight="1" x14ac:dyDescent="0.2">
      <c r="A91" s="450" t="s">
        <v>1990</v>
      </c>
      <c r="B91" s="450" t="s">
        <v>1989</v>
      </c>
      <c r="C91" s="450" t="s">
        <v>1056</v>
      </c>
      <c r="D91" s="450">
        <v>1</v>
      </c>
      <c r="E91" s="450">
        <v>208</v>
      </c>
      <c r="F91" s="449">
        <v>8641.4699999999993</v>
      </c>
      <c r="G91" s="448">
        <v>0</v>
      </c>
      <c r="H91" s="448">
        <v>7751.32</v>
      </c>
      <c r="I91" s="448">
        <v>890.15</v>
      </c>
      <c r="J91" s="447">
        <v>0.10300909451748372</v>
      </c>
    </row>
    <row r="92" spans="1:10" ht="15" customHeight="1" x14ac:dyDescent="0.2">
      <c r="A92" s="450" t="s">
        <v>1763</v>
      </c>
      <c r="B92" s="450" t="s">
        <v>1762</v>
      </c>
      <c r="C92" s="450" t="s">
        <v>1056</v>
      </c>
      <c r="D92" s="450">
        <v>4</v>
      </c>
      <c r="E92" s="450">
        <v>832</v>
      </c>
      <c r="F92" s="449">
        <v>47748</v>
      </c>
      <c r="G92" s="448">
        <v>0</v>
      </c>
      <c r="H92" s="448">
        <v>38656.25</v>
      </c>
      <c r="I92" s="448">
        <v>9091.75</v>
      </c>
      <c r="J92" s="447">
        <v>0.19041111669598726</v>
      </c>
    </row>
    <row r="93" spans="1:10" ht="15" customHeight="1" x14ac:dyDescent="0.2">
      <c r="A93" s="450" t="s">
        <v>1761</v>
      </c>
      <c r="B93" s="450" t="s">
        <v>1760</v>
      </c>
      <c r="C93" s="450" t="s">
        <v>1056</v>
      </c>
      <c r="D93" s="450">
        <v>22</v>
      </c>
      <c r="E93" s="450">
        <v>4576</v>
      </c>
      <c r="F93" s="449">
        <v>227968.72</v>
      </c>
      <c r="G93" s="448">
        <v>0</v>
      </c>
      <c r="H93" s="448">
        <v>202618.23</v>
      </c>
      <c r="I93" s="448">
        <v>25350.49</v>
      </c>
      <c r="J93" s="447">
        <v>0.11120161573043881</v>
      </c>
    </row>
    <row r="94" spans="1:10" x14ac:dyDescent="0.2">
      <c r="A94" s="450" t="s">
        <v>1756</v>
      </c>
      <c r="B94" s="450" t="s">
        <v>1755</v>
      </c>
      <c r="C94" s="450" t="s">
        <v>1752</v>
      </c>
      <c r="D94" s="450">
        <v>1</v>
      </c>
      <c r="E94" s="450">
        <v>21.6</v>
      </c>
      <c r="F94" s="449">
        <v>1942.56</v>
      </c>
      <c r="G94" s="448">
        <v>0</v>
      </c>
      <c r="H94" s="448">
        <v>1481.63</v>
      </c>
      <c r="I94" s="448">
        <v>460.93</v>
      </c>
      <c r="J94" s="447">
        <v>0.23727967218515772</v>
      </c>
    </row>
    <row r="95" spans="1:10" ht="18" customHeight="1" x14ac:dyDescent="0.2">
      <c r="A95" s="450" t="s">
        <v>1754</v>
      </c>
      <c r="B95" s="450" t="s">
        <v>1753</v>
      </c>
      <c r="C95" s="450" t="s">
        <v>1752</v>
      </c>
      <c r="D95" s="450">
        <v>1</v>
      </c>
      <c r="E95" s="450">
        <v>21.6</v>
      </c>
      <c r="F95" s="449">
        <v>2462.0700000000002</v>
      </c>
      <c r="G95" s="448">
        <v>0</v>
      </c>
      <c r="H95" s="448">
        <v>985.85</v>
      </c>
      <c r="I95" s="448">
        <v>1476.22</v>
      </c>
      <c r="J95" s="447">
        <v>0.59958490213519522</v>
      </c>
    </row>
    <row r="96" spans="1:10" ht="15" customHeight="1" x14ac:dyDescent="0.2">
      <c r="A96" s="450" t="s">
        <v>1751</v>
      </c>
      <c r="B96" s="450" t="s">
        <v>1750</v>
      </c>
      <c r="C96" s="450" t="s">
        <v>1137</v>
      </c>
      <c r="D96" s="450">
        <v>1000</v>
      </c>
      <c r="E96" s="450">
        <v>1000</v>
      </c>
      <c r="F96" s="449">
        <v>34490</v>
      </c>
      <c r="G96" s="448">
        <v>0</v>
      </c>
      <c r="H96" s="448">
        <v>30800</v>
      </c>
      <c r="I96" s="448">
        <v>3690</v>
      </c>
      <c r="J96" s="447">
        <v>0.10698753261815019</v>
      </c>
    </row>
    <row r="97" spans="1:10" ht="15" customHeight="1" x14ac:dyDescent="0.2">
      <c r="A97" s="450" t="s">
        <v>1749</v>
      </c>
      <c r="B97" s="450" t="s">
        <v>1748</v>
      </c>
      <c r="C97" s="450" t="s">
        <v>1137</v>
      </c>
      <c r="D97" s="450">
        <v>1000</v>
      </c>
      <c r="E97" s="450">
        <v>1000</v>
      </c>
      <c r="F97" s="449">
        <v>79210</v>
      </c>
      <c r="G97" s="448">
        <v>0</v>
      </c>
      <c r="H97" s="448">
        <v>41310</v>
      </c>
      <c r="I97" s="448">
        <v>37900</v>
      </c>
      <c r="J97" s="447">
        <v>0.47847494003282415</v>
      </c>
    </row>
    <row r="98" spans="1:10" ht="15" customHeight="1" x14ac:dyDescent="0.2">
      <c r="A98" s="450" t="s">
        <v>1747</v>
      </c>
      <c r="B98" s="450" t="s">
        <v>1746</v>
      </c>
      <c r="C98" s="450" t="s">
        <v>1739</v>
      </c>
      <c r="D98" s="450">
        <v>1</v>
      </c>
      <c r="E98" s="450">
        <v>4</v>
      </c>
      <c r="F98" s="449">
        <v>356.53</v>
      </c>
      <c r="G98" s="448">
        <v>0</v>
      </c>
      <c r="H98" s="448">
        <v>289.17</v>
      </c>
      <c r="I98" s="448">
        <v>67.36</v>
      </c>
      <c r="J98" s="447">
        <v>0.18893220766835891</v>
      </c>
    </row>
    <row r="99" spans="1:10" ht="15" customHeight="1" x14ac:dyDescent="0.2">
      <c r="A99" s="450" t="s">
        <v>1745</v>
      </c>
      <c r="B99" s="450" t="s">
        <v>1744</v>
      </c>
      <c r="C99" s="450" t="s">
        <v>1739</v>
      </c>
      <c r="D99" s="450">
        <v>4</v>
      </c>
      <c r="E99" s="450">
        <v>16</v>
      </c>
      <c r="F99" s="449">
        <v>2034.76</v>
      </c>
      <c r="G99" s="448">
        <v>0</v>
      </c>
      <c r="H99" s="448">
        <v>1461.88</v>
      </c>
      <c r="I99" s="448">
        <v>572.88</v>
      </c>
      <c r="J99" s="447">
        <v>0.28154671804045683</v>
      </c>
    </row>
    <row r="100" spans="1:10" ht="15" customHeight="1" x14ac:dyDescent="0.2">
      <c r="A100" s="450" t="s">
        <v>1743</v>
      </c>
      <c r="B100" s="450" t="s">
        <v>1742</v>
      </c>
      <c r="C100" s="450" t="s">
        <v>1739</v>
      </c>
      <c r="D100" s="450">
        <v>3</v>
      </c>
      <c r="E100" s="450">
        <v>12</v>
      </c>
      <c r="F100" s="449">
        <v>1512.87</v>
      </c>
      <c r="G100" s="448">
        <v>0</v>
      </c>
      <c r="H100" s="448">
        <v>1083.3599999999999</v>
      </c>
      <c r="I100" s="448">
        <v>429.51</v>
      </c>
      <c r="J100" s="447">
        <v>0.28390410279799322</v>
      </c>
    </row>
    <row r="101" spans="1:10" ht="15" customHeight="1" x14ac:dyDescent="0.2">
      <c r="A101" s="450" t="s">
        <v>1741</v>
      </c>
      <c r="B101" s="450" t="s">
        <v>1740</v>
      </c>
      <c r="C101" s="450" t="s">
        <v>1739</v>
      </c>
      <c r="D101" s="450">
        <v>4</v>
      </c>
      <c r="E101" s="450">
        <v>16</v>
      </c>
      <c r="F101" s="449">
        <v>2078.4</v>
      </c>
      <c r="G101" s="448">
        <v>0</v>
      </c>
      <c r="H101" s="448">
        <v>1552.88</v>
      </c>
      <c r="I101" s="448">
        <v>525.52</v>
      </c>
      <c r="J101" s="447">
        <v>0.25284834488067742</v>
      </c>
    </row>
    <row r="102" spans="1:10" ht="15" customHeight="1" x14ac:dyDescent="0.2">
      <c r="A102" s="450" t="s">
        <v>1738</v>
      </c>
      <c r="B102" s="450" t="s">
        <v>1737</v>
      </c>
      <c r="C102" s="450" t="s">
        <v>1722</v>
      </c>
      <c r="D102" s="450">
        <v>8</v>
      </c>
      <c r="E102" s="450">
        <v>128</v>
      </c>
      <c r="F102" s="449">
        <v>12407.88</v>
      </c>
      <c r="G102" s="448">
        <v>0</v>
      </c>
      <c r="H102" s="448">
        <v>10594</v>
      </c>
      <c r="I102" s="448">
        <v>1813.88</v>
      </c>
      <c r="J102" s="447">
        <v>0.14618774520707808</v>
      </c>
    </row>
    <row r="103" spans="1:10" ht="15" customHeight="1" x14ac:dyDescent="0.2">
      <c r="A103" s="450" t="s">
        <v>1736</v>
      </c>
      <c r="B103" s="450" t="s">
        <v>1735</v>
      </c>
      <c r="C103" s="450" t="s">
        <v>1722</v>
      </c>
      <c r="D103" s="450">
        <v>73</v>
      </c>
      <c r="E103" s="450">
        <v>1168</v>
      </c>
      <c r="F103" s="449">
        <v>109415.2</v>
      </c>
      <c r="G103" s="448">
        <v>0</v>
      </c>
      <c r="H103" s="448">
        <v>106706.49</v>
      </c>
      <c r="I103" s="448">
        <v>2708.71</v>
      </c>
      <c r="J103" s="447">
        <v>2.4756249588722589E-2</v>
      </c>
    </row>
    <row r="104" spans="1:10" ht="15" customHeight="1" x14ac:dyDescent="0.2">
      <c r="A104" s="450" t="s">
        <v>1734</v>
      </c>
      <c r="B104" s="450" t="s">
        <v>1733</v>
      </c>
      <c r="C104" s="450" t="s">
        <v>1722</v>
      </c>
      <c r="D104" s="450">
        <v>4</v>
      </c>
      <c r="E104" s="450">
        <v>64</v>
      </c>
      <c r="F104" s="449">
        <v>8532.64</v>
      </c>
      <c r="G104" s="448">
        <v>0</v>
      </c>
      <c r="H104" s="448">
        <v>5865.12</v>
      </c>
      <c r="I104" s="448">
        <v>2667.52</v>
      </c>
      <c r="J104" s="447">
        <v>0.31262540081381612</v>
      </c>
    </row>
    <row r="105" spans="1:10" ht="15" customHeight="1" x14ac:dyDescent="0.2">
      <c r="A105" s="450" t="s">
        <v>1732</v>
      </c>
      <c r="B105" s="450" t="s">
        <v>1731</v>
      </c>
      <c r="C105" s="450" t="s">
        <v>1722</v>
      </c>
      <c r="D105" s="450">
        <v>2</v>
      </c>
      <c r="E105" s="450">
        <v>32</v>
      </c>
      <c r="F105" s="449">
        <v>4449.4799999999996</v>
      </c>
      <c r="G105" s="448">
        <v>0</v>
      </c>
      <c r="H105" s="448">
        <v>3541.94</v>
      </c>
      <c r="I105" s="448">
        <v>907.54</v>
      </c>
      <c r="J105" s="447">
        <v>0.20396540719364958</v>
      </c>
    </row>
    <row r="106" spans="1:10" ht="15" customHeight="1" x14ac:dyDescent="0.2">
      <c r="A106" s="450" t="s">
        <v>3929</v>
      </c>
      <c r="B106" s="450" t="s">
        <v>3928</v>
      </c>
      <c r="C106" s="450" t="s">
        <v>1722</v>
      </c>
      <c r="D106" s="450">
        <v>1</v>
      </c>
      <c r="E106" s="450">
        <v>16</v>
      </c>
      <c r="F106" s="449">
        <v>3885.79</v>
      </c>
      <c r="G106" s="448">
        <v>0</v>
      </c>
      <c r="H106" s="448">
        <v>2782.54</v>
      </c>
      <c r="I106" s="448">
        <v>1103.25</v>
      </c>
      <c r="J106" s="447">
        <v>0.28391910010576998</v>
      </c>
    </row>
    <row r="107" spans="1:10" ht="15" customHeight="1" x14ac:dyDescent="0.2">
      <c r="A107" s="450" t="s">
        <v>1730</v>
      </c>
      <c r="B107" s="450" t="s">
        <v>1729</v>
      </c>
      <c r="C107" s="450" t="s">
        <v>1722</v>
      </c>
      <c r="D107" s="450">
        <v>19</v>
      </c>
      <c r="E107" s="450">
        <v>304</v>
      </c>
      <c r="F107" s="449">
        <v>28469.81</v>
      </c>
      <c r="G107" s="448">
        <v>0</v>
      </c>
      <c r="H107" s="448">
        <v>22807.919999999998</v>
      </c>
      <c r="I107" s="448">
        <v>5661.89</v>
      </c>
      <c r="J107" s="447">
        <v>0.19887347333895097</v>
      </c>
    </row>
    <row r="108" spans="1:10" ht="15" customHeight="1" x14ac:dyDescent="0.2">
      <c r="A108" s="450" t="s">
        <v>1728</v>
      </c>
      <c r="B108" s="450" t="s">
        <v>1727</v>
      </c>
      <c r="C108" s="450" t="s">
        <v>1722</v>
      </c>
      <c r="D108" s="450">
        <v>18</v>
      </c>
      <c r="E108" s="450">
        <v>288</v>
      </c>
      <c r="F108" s="449">
        <v>29306.33</v>
      </c>
      <c r="G108" s="448">
        <v>0</v>
      </c>
      <c r="H108" s="448">
        <v>22899.45</v>
      </c>
      <c r="I108" s="448">
        <v>6406.88</v>
      </c>
      <c r="J108" s="447">
        <v>0.21861761605769128</v>
      </c>
    </row>
    <row r="109" spans="1:10" ht="15" customHeight="1" x14ac:dyDescent="0.2">
      <c r="A109" s="450" t="s">
        <v>1726</v>
      </c>
      <c r="B109" s="450" t="s">
        <v>1725</v>
      </c>
      <c r="C109" s="450" t="s">
        <v>1722</v>
      </c>
      <c r="D109" s="450">
        <v>49</v>
      </c>
      <c r="E109" s="450">
        <v>784</v>
      </c>
      <c r="F109" s="449">
        <v>77053.55</v>
      </c>
      <c r="G109" s="448">
        <v>0</v>
      </c>
      <c r="H109" s="448">
        <v>73699.92</v>
      </c>
      <c r="I109" s="448">
        <v>3353.63</v>
      </c>
      <c r="J109" s="447">
        <v>4.3523367839638796E-2</v>
      </c>
    </row>
    <row r="110" spans="1:10" ht="15" customHeight="1" x14ac:dyDescent="0.2">
      <c r="A110" s="450" t="s">
        <v>1724</v>
      </c>
      <c r="B110" s="450" t="s">
        <v>1723</v>
      </c>
      <c r="C110" s="450" t="s">
        <v>1722</v>
      </c>
      <c r="D110" s="450">
        <v>4</v>
      </c>
      <c r="E110" s="450">
        <v>64</v>
      </c>
      <c r="F110" s="449">
        <v>11961.22</v>
      </c>
      <c r="G110" s="448">
        <v>0</v>
      </c>
      <c r="H110" s="448">
        <v>8300.36</v>
      </c>
      <c r="I110" s="448">
        <v>3660.86</v>
      </c>
      <c r="J110" s="447">
        <v>0.30606075300011204</v>
      </c>
    </row>
    <row r="111" spans="1:10" ht="18" customHeight="1" x14ac:dyDescent="0.2">
      <c r="A111" s="450" t="s">
        <v>1721</v>
      </c>
      <c r="B111" s="450" t="s">
        <v>1720</v>
      </c>
      <c r="C111" s="450" t="s">
        <v>1715</v>
      </c>
      <c r="D111" s="450">
        <v>12</v>
      </c>
      <c r="E111" s="450">
        <v>144</v>
      </c>
      <c r="F111" s="449">
        <v>17591.8</v>
      </c>
      <c r="G111" s="448">
        <v>0</v>
      </c>
      <c r="H111" s="448">
        <v>13353.58</v>
      </c>
      <c r="I111" s="448">
        <v>4238.22</v>
      </c>
      <c r="J111" s="447">
        <v>0.24092020145749724</v>
      </c>
    </row>
    <row r="112" spans="1:10" ht="18" customHeight="1" x14ac:dyDescent="0.2">
      <c r="A112" s="450" t="s">
        <v>1717</v>
      </c>
      <c r="B112" s="450" t="s">
        <v>1716</v>
      </c>
      <c r="C112" s="450" t="s">
        <v>1115</v>
      </c>
      <c r="D112" s="450">
        <v>139</v>
      </c>
      <c r="E112" s="450">
        <v>1577.9280000000001</v>
      </c>
      <c r="F112" s="449">
        <v>66883.12</v>
      </c>
      <c r="G112" s="448">
        <v>0</v>
      </c>
      <c r="H112" s="448">
        <v>49539.23</v>
      </c>
      <c r="I112" s="448">
        <v>17343.89</v>
      </c>
      <c r="J112" s="447">
        <v>0.25931640150758517</v>
      </c>
    </row>
    <row r="113" spans="1:10" ht="18" customHeight="1" x14ac:dyDescent="0.2">
      <c r="A113" s="450" t="s">
        <v>1717</v>
      </c>
      <c r="B113" s="450" t="s">
        <v>1716</v>
      </c>
      <c r="C113" s="450" t="s">
        <v>1112</v>
      </c>
      <c r="D113" s="450">
        <v>24</v>
      </c>
      <c r="E113" s="450">
        <v>22.704000000000001</v>
      </c>
      <c r="F113" s="449">
        <v>923.76</v>
      </c>
      <c r="G113" s="448">
        <v>0</v>
      </c>
      <c r="H113" s="448">
        <v>713.68</v>
      </c>
      <c r="I113" s="448">
        <v>210.08</v>
      </c>
      <c r="J113" s="447">
        <v>0.22741837706763662</v>
      </c>
    </row>
    <row r="114" spans="1:10" ht="18" customHeight="1" x14ac:dyDescent="0.2">
      <c r="A114" s="450" t="s">
        <v>1714</v>
      </c>
      <c r="B114" s="450" t="s">
        <v>1713</v>
      </c>
      <c r="C114" s="450" t="s">
        <v>1715</v>
      </c>
      <c r="D114" s="450">
        <v>87</v>
      </c>
      <c r="E114" s="450">
        <v>1044</v>
      </c>
      <c r="F114" s="449">
        <v>31583.13</v>
      </c>
      <c r="G114" s="448">
        <v>0</v>
      </c>
      <c r="H114" s="448">
        <v>21771.38</v>
      </c>
      <c r="I114" s="448">
        <v>9811.75</v>
      </c>
      <c r="J114" s="447">
        <v>0.31066426918421319</v>
      </c>
    </row>
    <row r="115" spans="1:10" ht="18" customHeight="1" x14ac:dyDescent="0.2">
      <c r="A115" s="450" t="s">
        <v>1712</v>
      </c>
      <c r="B115" s="450" t="s">
        <v>1711</v>
      </c>
      <c r="C115" s="450" t="s">
        <v>1115</v>
      </c>
      <c r="D115" s="450">
        <v>17</v>
      </c>
      <c r="E115" s="450">
        <v>192.98400000000001</v>
      </c>
      <c r="F115" s="449">
        <v>18808.71</v>
      </c>
      <c r="G115" s="448">
        <v>0</v>
      </c>
      <c r="H115" s="448">
        <v>13331.23</v>
      </c>
      <c r="I115" s="448">
        <v>5477.48</v>
      </c>
      <c r="J115" s="447">
        <v>0.29122039735845784</v>
      </c>
    </row>
    <row r="116" spans="1:10" ht="18" customHeight="1" x14ac:dyDescent="0.2">
      <c r="A116" s="450" t="s">
        <v>1710</v>
      </c>
      <c r="B116" s="450" t="s">
        <v>1709</v>
      </c>
      <c r="C116" s="450" t="s">
        <v>1115</v>
      </c>
      <c r="D116" s="450">
        <v>109</v>
      </c>
      <c r="E116" s="450">
        <v>1237.3679999999999</v>
      </c>
      <c r="F116" s="449">
        <v>109152.12</v>
      </c>
      <c r="G116" s="448">
        <v>0</v>
      </c>
      <c r="H116" s="448">
        <v>85514.5</v>
      </c>
      <c r="I116" s="448">
        <v>23637.62</v>
      </c>
      <c r="J116" s="447">
        <v>0.21655667338389764</v>
      </c>
    </row>
    <row r="117" spans="1:10" ht="18" customHeight="1" x14ac:dyDescent="0.2">
      <c r="A117" s="450" t="s">
        <v>1710</v>
      </c>
      <c r="B117" s="450" t="s">
        <v>1709</v>
      </c>
      <c r="C117" s="450" t="s">
        <v>1112</v>
      </c>
      <c r="D117" s="450">
        <v>24</v>
      </c>
      <c r="E117" s="450">
        <v>22.704000000000001</v>
      </c>
      <c r="F117" s="449">
        <v>1750.32</v>
      </c>
      <c r="G117" s="448">
        <v>0</v>
      </c>
      <c r="H117" s="448">
        <v>1568.84</v>
      </c>
      <c r="I117" s="448">
        <v>181.48</v>
      </c>
      <c r="J117" s="447">
        <v>0.10368389780154486</v>
      </c>
    </row>
    <row r="118" spans="1:10" ht="18" customHeight="1" x14ac:dyDescent="0.2">
      <c r="A118" s="450" t="s">
        <v>1708</v>
      </c>
      <c r="B118" s="450" t="s">
        <v>1707</v>
      </c>
      <c r="C118" s="450" t="s">
        <v>1115</v>
      </c>
      <c r="D118" s="450">
        <v>343</v>
      </c>
      <c r="E118" s="450">
        <v>3893.7359999999999</v>
      </c>
      <c r="F118" s="449">
        <v>284867.59000000003</v>
      </c>
      <c r="G118" s="448">
        <v>0</v>
      </c>
      <c r="H118" s="448">
        <v>224266.61</v>
      </c>
      <c r="I118" s="448">
        <v>60600.98</v>
      </c>
      <c r="J118" s="447">
        <v>0.21273385294550357</v>
      </c>
    </row>
    <row r="119" spans="1:10" ht="18" customHeight="1" x14ac:dyDescent="0.2">
      <c r="A119" s="450" t="s">
        <v>1708</v>
      </c>
      <c r="B119" s="450" t="s">
        <v>1707</v>
      </c>
      <c r="C119" s="450" t="s">
        <v>1112</v>
      </c>
      <c r="D119" s="450">
        <v>48</v>
      </c>
      <c r="E119" s="450">
        <v>45.408000000000001</v>
      </c>
      <c r="F119" s="449">
        <v>3520.32</v>
      </c>
      <c r="G119" s="448">
        <v>0</v>
      </c>
      <c r="H119" s="448">
        <v>2600.36</v>
      </c>
      <c r="I119" s="448">
        <v>919.96</v>
      </c>
      <c r="J119" s="447">
        <v>0.26132851558949188</v>
      </c>
    </row>
    <row r="120" spans="1:10" ht="18" customHeight="1" x14ac:dyDescent="0.2">
      <c r="A120" s="450" t="s">
        <v>3254</v>
      </c>
      <c r="B120" s="450" t="s">
        <v>3253</v>
      </c>
      <c r="C120" s="450" t="s">
        <v>1115</v>
      </c>
      <c r="D120" s="450">
        <v>1</v>
      </c>
      <c r="E120" s="450">
        <v>11.352</v>
      </c>
      <c r="F120" s="449">
        <v>1233.57</v>
      </c>
      <c r="G120" s="448">
        <v>0</v>
      </c>
      <c r="H120" s="448">
        <v>890.66</v>
      </c>
      <c r="I120" s="448">
        <v>342.91</v>
      </c>
      <c r="J120" s="447">
        <v>0.2779817926830257</v>
      </c>
    </row>
    <row r="121" spans="1:10" x14ac:dyDescent="0.2">
      <c r="A121" s="450" t="s">
        <v>1704</v>
      </c>
      <c r="B121" s="450" t="s">
        <v>1703</v>
      </c>
      <c r="C121" s="450" t="s">
        <v>1115</v>
      </c>
      <c r="D121" s="450">
        <v>26</v>
      </c>
      <c r="E121" s="450">
        <v>295.15199999999999</v>
      </c>
      <c r="F121" s="449">
        <v>30265.77</v>
      </c>
      <c r="G121" s="448">
        <v>0</v>
      </c>
      <c r="H121" s="448">
        <v>25338.82</v>
      </c>
      <c r="I121" s="448">
        <v>4926.95</v>
      </c>
      <c r="J121" s="447">
        <v>0.16278951435896064</v>
      </c>
    </row>
    <row r="122" spans="1:10" x14ac:dyDescent="0.2">
      <c r="A122" s="450" t="s">
        <v>1704</v>
      </c>
      <c r="B122" s="450" t="s">
        <v>1703</v>
      </c>
      <c r="C122" s="450" t="s">
        <v>1112</v>
      </c>
      <c r="D122" s="450">
        <v>600</v>
      </c>
      <c r="E122" s="450">
        <v>567.6</v>
      </c>
      <c r="F122" s="449">
        <v>53484</v>
      </c>
      <c r="G122" s="448">
        <v>0</v>
      </c>
      <c r="H122" s="448">
        <v>48739</v>
      </c>
      <c r="I122" s="448">
        <v>4745</v>
      </c>
      <c r="J122" s="447">
        <v>8.8718121307306858E-2</v>
      </c>
    </row>
    <row r="123" spans="1:10" ht="18" customHeight="1" x14ac:dyDescent="0.2">
      <c r="A123" s="450" t="s">
        <v>1702</v>
      </c>
      <c r="B123" s="450" t="s">
        <v>1701</v>
      </c>
      <c r="C123" s="450" t="s">
        <v>1115</v>
      </c>
      <c r="D123" s="450">
        <v>17</v>
      </c>
      <c r="E123" s="450">
        <v>192.98400000000001</v>
      </c>
      <c r="F123" s="449">
        <v>20819.72</v>
      </c>
      <c r="G123" s="448">
        <v>0</v>
      </c>
      <c r="H123" s="448">
        <v>15389.08</v>
      </c>
      <c r="I123" s="448">
        <v>5430.64</v>
      </c>
      <c r="J123" s="447">
        <v>0.260841164050237</v>
      </c>
    </row>
    <row r="124" spans="1:10" ht="15" customHeight="1" x14ac:dyDescent="0.2">
      <c r="A124" s="463" t="s">
        <v>1695</v>
      </c>
      <c r="B124" s="463" t="s">
        <v>1694</v>
      </c>
      <c r="C124" s="463" t="s">
        <v>1693</v>
      </c>
      <c r="D124" s="463">
        <v>3</v>
      </c>
      <c r="E124" s="463">
        <v>0</v>
      </c>
      <c r="F124" s="464">
        <v>53079.22</v>
      </c>
      <c r="G124" s="465">
        <v>0</v>
      </c>
      <c r="H124" s="465">
        <v>0</v>
      </c>
      <c r="I124" s="465">
        <v>53079.22</v>
      </c>
      <c r="J124" s="466">
        <v>1</v>
      </c>
    </row>
    <row r="125" spans="1:10" ht="15" customHeight="1" x14ac:dyDescent="0.2">
      <c r="A125" s="463" t="s">
        <v>3252</v>
      </c>
      <c r="B125" s="463" t="s">
        <v>3251</v>
      </c>
      <c r="C125" s="463" t="s">
        <v>1693</v>
      </c>
      <c r="D125" s="463">
        <v>1</v>
      </c>
      <c r="E125" s="463">
        <v>0</v>
      </c>
      <c r="F125" s="464">
        <v>88.23</v>
      </c>
      <c r="G125" s="465">
        <v>0</v>
      </c>
      <c r="H125" s="465">
        <v>0</v>
      </c>
      <c r="I125" s="465">
        <v>88.23</v>
      </c>
      <c r="J125" s="466">
        <v>1</v>
      </c>
    </row>
    <row r="126" spans="1:10" ht="18" customHeight="1" x14ac:dyDescent="0.2">
      <c r="A126" s="450" t="s">
        <v>1690</v>
      </c>
      <c r="B126" s="450" t="s">
        <v>1689</v>
      </c>
      <c r="C126" s="450" t="s">
        <v>1115</v>
      </c>
      <c r="D126" s="450">
        <v>2</v>
      </c>
      <c r="E126" s="450">
        <v>22.704000000000001</v>
      </c>
      <c r="F126" s="449">
        <v>2408.23</v>
      </c>
      <c r="G126" s="448">
        <v>0</v>
      </c>
      <c r="H126" s="448">
        <v>1775.96</v>
      </c>
      <c r="I126" s="448">
        <v>632.27</v>
      </c>
      <c r="J126" s="447">
        <v>0.26254552098429135</v>
      </c>
    </row>
    <row r="127" spans="1:10" ht="15" customHeight="1" x14ac:dyDescent="0.2">
      <c r="A127" s="450" t="s">
        <v>1201</v>
      </c>
      <c r="B127" s="450" t="s">
        <v>1200</v>
      </c>
      <c r="C127" s="450" t="s">
        <v>1056</v>
      </c>
      <c r="D127" s="450">
        <v>2</v>
      </c>
      <c r="E127" s="450">
        <v>416</v>
      </c>
      <c r="F127" s="449">
        <v>35090.559999999998</v>
      </c>
      <c r="G127" s="448">
        <v>0</v>
      </c>
      <c r="H127" s="448">
        <v>36650.559999999998</v>
      </c>
      <c r="I127" s="448">
        <v>-1560</v>
      </c>
      <c r="J127" s="447">
        <v>-4.4456400809790436E-2</v>
      </c>
    </row>
    <row r="128" spans="1:10" ht="18" customHeight="1" x14ac:dyDescent="0.2">
      <c r="A128" s="450" t="s">
        <v>1158</v>
      </c>
      <c r="B128" s="450" t="s">
        <v>1157</v>
      </c>
      <c r="C128" s="450" t="s">
        <v>1115</v>
      </c>
      <c r="D128" s="450">
        <v>117</v>
      </c>
      <c r="E128" s="450">
        <v>1328.184</v>
      </c>
      <c r="F128" s="449">
        <v>127713.02</v>
      </c>
      <c r="G128" s="448">
        <v>0</v>
      </c>
      <c r="H128" s="448">
        <v>87223.5</v>
      </c>
      <c r="I128" s="448">
        <v>40489.519999999997</v>
      </c>
      <c r="J128" s="447">
        <v>0.31703517777592294</v>
      </c>
    </row>
    <row r="129" spans="1:10" ht="18" customHeight="1" x14ac:dyDescent="0.2">
      <c r="A129" s="450" t="s">
        <v>1156</v>
      </c>
      <c r="B129" s="450" t="s">
        <v>1155</v>
      </c>
      <c r="C129" s="450" t="s">
        <v>1115</v>
      </c>
      <c r="D129" s="450">
        <v>65</v>
      </c>
      <c r="E129" s="450">
        <v>737.88</v>
      </c>
      <c r="F129" s="449">
        <v>66261.64</v>
      </c>
      <c r="G129" s="448">
        <v>0</v>
      </c>
      <c r="H129" s="448">
        <v>48457.5</v>
      </c>
      <c r="I129" s="448">
        <v>17804.14</v>
      </c>
      <c r="J129" s="447">
        <v>0.26869452672768135</v>
      </c>
    </row>
    <row r="130" spans="1:10" ht="18" customHeight="1" x14ac:dyDescent="0.2">
      <c r="A130" s="450" t="s">
        <v>1153</v>
      </c>
      <c r="B130" s="450" t="s">
        <v>1152</v>
      </c>
      <c r="C130" s="450" t="s">
        <v>1154</v>
      </c>
      <c r="D130" s="450">
        <v>30</v>
      </c>
      <c r="E130" s="450">
        <v>170.28</v>
      </c>
      <c r="F130" s="449">
        <v>26076.75</v>
      </c>
      <c r="G130" s="448">
        <v>0</v>
      </c>
      <c r="H130" s="448">
        <v>22823.7</v>
      </c>
      <c r="I130" s="448">
        <v>3253.05</v>
      </c>
      <c r="J130" s="447">
        <v>0.12474905806896948</v>
      </c>
    </row>
    <row r="131" spans="1:10" ht="18" customHeight="1" x14ac:dyDescent="0.2">
      <c r="A131" s="450" t="s">
        <v>1153</v>
      </c>
      <c r="B131" s="450" t="s">
        <v>1152</v>
      </c>
      <c r="C131" s="450" t="s">
        <v>1112</v>
      </c>
      <c r="D131" s="450">
        <v>10</v>
      </c>
      <c r="E131" s="450">
        <v>9.4600000000000009</v>
      </c>
      <c r="F131" s="449">
        <v>1774.7</v>
      </c>
      <c r="G131" s="448">
        <v>0</v>
      </c>
      <c r="H131" s="448">
        <v>1267.98</v>
      </c>
      <c r="I131" s="448">
        <v>506.72</v>
      </c>
      <c r="J131" s="447">
        <v>0.28552245449935199</v>
      </c>
    </row>
    <row r="132" spans="1:10" ht="18" customHeight="1" x14ac:dyDescent="0.2">
      <c r="A132" s="450" t="s">
        <v>1147</v>
      </c>
      <c r="B132" s="450" t="s">
        <v>1146</v>
      </c>
      <c r="C132" s="450" t="s">
        <v>1115</v>
      </c>
      <c r="D132" s="450">
        <v>45</v>
      </c>
      <c r="E132" s="450">
        <v>510.84</v>
      </c>
      <c r="F132" s="449">
        <v>36938.089999999997</v>
      </c>
      <c r="G132" s="448">
        <v>-2631.18</v>
      </c>
      <c r="H132" s="448">
        <v>31311</v>
      </c>
      <c r="I132" s="448">
        <v>2995.91</v>
      </c>
      <c r="J132" s="447">
        <v>8.7326722225930575E-2</v>
      </c>
    </row>
    <row r="133" spans="1:10" ht="15" customHeight="1" x14ac:dyDescent="0.2">
      <c r="A133" s="450" t="s">
        <v>1136</v>
      </c>
      <c r="B133" s="450" t="s">
        <v>1135</v>
      </c>
      <c r="C133" s="450" t="s">
        <v>1051</v>
      </c>
      <c r="D133" s="450">
        <v>260</v>
      </c>
      <c r="E133" s="450">
        <v>4940</v>
      </c>
      <c r="F133" s="449">
        <v>266463.01</v>
      </c>
      <c r="G133" s="448">
        <v>0</v>
      </c>
      <c r="H133" s="448">
        <v>244500.68</v>
      </c>
      <c r="I133" s="448">
        <v>21962.33</v>
      </c>
      <c r="J133" s="447">
        <v>8.2421683970319182E-2</v>
      </c>
    </row>
    <row r="134" spans="1:10" ht="15" customHeight="1" x14ac:dyDescent="0.2">
      <c r="A134" s="450" t="s">
        <v>1134</v>
      </c>
      <c r="B134" s="450" t="s">
        <v>1133</v>
      </c>
      <c r="C134" s="450" t="s">
        <v>1051</v>
      </c>
      <c r="D134" s="450">
        <v>70</v>
      </c>
      <c r="E134" s="450">
        <v>1330</v>
      </c>
      <c r="F134" s="449">
        <v>76586.02</v>
      </c>
      <c r="G134" s="448">
        <v>0</v>
      </c>
      <c r="H134" s="448">
        <v>59576.160000000003</v>
      </c>
      <c r="I134" s="448">
        <v>17009.86</v>
      </c>
      <c r="J134" s="447">
        <v>0.222101370458995</v>
      </c>
    </row>
    <row r="135" spans="1:10" ht="15" customHeight="1" x14ac:dyDescent="0.2">
      <c r="A135" s="450" t="s">
        <v>1132</v>
      </c>
      <c r="B135" s="450" t="s">
        <v>1131</v>
      </c>
      <c r="C135" s="450" t="s">
        <v>1051</v>
      </c>
      <c r="D135" s="450">
        <v>130</v>
      </c>
      <c r="E135" s="450">
        <v>2470</v>
      </c>
      <c r="F135" s="449">
        <v>147780.03</v>
      </c>
      <c r="G135" s="448">
        <v>0</v>
      </c>
      <c r="H135" s="448">
        <v>119594.8</v>
      </c>
      <c r="I135" s="448">
        <v>28185.23</v>
      </c>
      <c r="J135" s="447">
        <v>0.19072421354901606</v>
      </c>
    </row>
    <row r="136" spans="1:10" ht="15" customHeight="1" x14ac:dyDescent="0.2">
      <c r="A136" s="450" t="s">
        <v>1130</v>
      </c>
      <c r="B136" s="450" t="s">
        <v>1129</v>
      </c>
      <c r="C136" s="450" t="s">
        <v>1051</v>
      </c>
      <c r="D136" s="450">
        <v>53</v>
      </c>
      <c r="E136" s="450">
        <v>1007</v>
      </c>
      <c r="F136" s="449">
        <v>66518.92</v>
      </c>
      <c r="G136" s="448">
        <v>0</v>
      </c>
      <c r="H136" s="448">
        <v>52432.37</v>
      </c>
      <c r="I136" s="448">
        <v>14086.55</v>
      </c>
      <c r="J136" s="447">
        <v>0.21176756928705398</v>
      </c>
    </row>
    <row r="137" spans="1:10" ht="15" customHeight="1" x14ac:dyDescent="0.2">
      <c r="A137" s="450" t="s">
        <v>1126</v>
      </c>
      <c r="B137" s="450" t="s">
        <v>1125</v>
      </c>
      <c r="C137" s="450" t="s">
        <v>1051</v>
      </c>
      <c r="D137" s="450">
        <v>24</v>
      </c>
      <c r="E137" s="450">
        <v>456</v>
      </c>
      <c r="F137" s="449">
        <v>10242.24</v>
      </c>
      <c r="G137" s="448">
        <v>0</v>
      </c>
      <c r="H137" s="448">
        <v>6378.43</v>
      </c>
      <c r="I137" s="448">
        <v>3863.81</v>
      </c>
      <c r="J137" s="447">
        <v>0.37724267347767676</v>
      </c>
    </row>
    <row r="138" spans="1:10" ht="15" customHeight="1" x14ac:dyDescent="0.2">
      <c r="A138" s="450" t="s">
        <v>3815</v>
      </c>
      <c r="B138" s="450" t="s">
        <v>3814</v>
      </c>
      <c r="C138" s="450" t="s">
        <v>1056</v>
      </c>
      <c r="D138" s="450">
        <v>1</v>
      </c>
      <c r="E138" s="450">
        <v>208</v>
      </c>
      <c r="F138" s="449">
        <v>11398.15</v>
      </c>
      <c r="G138" s="448">
        <v>0</v>
      </c>
      <c r="H138" s="448">
        <v>10681.51</v>
      </c>
      <c r="I138" s="448">
        <v>716.64</v>
      </c>
      <c r="J138" s="447">
        <v>6.2873361027886099E-2</v>
      </c>
    </row>
    <row r="139" spans="1:10" x14ac:dyDescent="0.2">
      <c r="A139" s="450" t="s">
        <v>1122</v>
      </c>
      <c r="B139" s="450" t="s">
        <v>1121</v>
      </c>
      <c r="C139" s="450" t="s">
        <v>1120</v>
      </c>
      <c r="D139" s="450">
        <v>2</v>
      </c>
      <c r="E139" s="450">
        <v>13.08</v>
      </c>
      <c r="F139" s="449">
        <v>1851.59</v>
      </c>
      <c r="G139" s="448">
        <v>0</v>
      </c>
      <c r="H139" s="448">
        <v>1343.8</v>
      </c>
      <c r="I139" s="448">
        <v>507.79</v>
      </c>
      <c r="J139" s="447">
        <v>0.27424537829649115</v>
      </c>
    </row>
    <row r="140" spans="1:10" ht="15" customHeight="1" x14ac:dyDescent="0.2">
      <c r="A140" s="450" t="s">
        <v>1118</v>
      </c>
      <c r="B140" s="450" t="s">
        <v>1117</v>
      </c>
      <c r="C140" s="450" t="s">
        <v>1119</v>
      </c>
      <c r="D140" s="450">
        <v>7</v>
      </c>
      <c r="E140" s="450">
        <v>42</v>
      </c>
      <c r="F140" s="449">
        <v>6146.61</v>
      </c>
      <c r="G140" s="448">
        <v>0</v>
      </c>
      <c r="H140" s="448">
        <v>5325.53</v>
      </c>
      <c r="I140" s="448">
        <v>821.08</v>
      </c>
      <c r="J140" s="447">
        <v>0.1335825764120385</v>
      </c>
    </row>
    <row r="141" spans="1:10" ht="18" customHeight="1" x14ac:dyDescent="0.2">
      <c r="A141" s="450" t="s">
        <v>1114</v>
      </c>
      <c r="B141" s="450" t="s">
        <v>1113</v>
      </c>
      <c r="C141" s="450" t="s">
        <v>1115</v>
      </c>
      <c r="D141" s="450">
        <v>7</v>
      </c>
      <c r="E141" s="450">
        <v>79.463999999999999</v>
      </c>
      <c r="F141" s="449">
        <v>7423.85</v>
      </c>
      <c r="G141" s="448">
        <v>0</v>
      </c>
      <c r="H141" s="448">
        <v>5530.98</v>
      </c>
      <c r="I141" s="448">
        <v>1892.87</v>
      </c>
      <c r="J141" s="447">
        <v>0.25497147706378764</v>
      </c>
    </row>
    <row r="142" spans="1:10" ht="18" customHeight="1" x14ac:dyDescent="0.2">
      <c r="A142" s="450" t="s">
        <v>1111</v>
      </c>
      <c r="B142" s="450" t="s">
        <v>1110</v>
      </c>
      <c r="C142" s="450" t="s">
        <v>2153</v>
      </c>
      <c r="D142" s="450">
        <v>5</v>
      </c>
      <c r="E142" s="450">
        <v>27</v>
      </c>
      <c r="F142" s="449">
        <v>3232.8</v>
      </c>
      <c r="G142" s="448">
        <v>0</v>
      </c>
      <c r="H142" s="448">
        <v>2760.25</v>
      </c>
      <c r="I142" s="448">
        <v>472.55</v>
      </c>
      <c r="J142" s="447">
        <v>0.14617359564464241</v>
      </c>
    </row>
    <row r="143" spans="1:10" ht="15" customHeight="1" x14ac:dyDescent="0.2">
      <c r="A143" s="450" t="s">
        <v>1067</v>
      </c>
      <c r="B143" s="450" t="s">
        <v>1066</v>
      </c>
      <c r="C143" s="450" t="s">
        <v>1059</v>
      </c>
      <c r="D143" s="450">
        <v>10</v>
      </c>
      <c r="E143" s="450">
        <v>200</v>
      </c>
      <c r="F143" s="449">
        <v>12520.35</v>
      </c>
      <c r="G143" s="448">
        <v>0</v>
      </c>
      <c r="H143" s="448">
        <v>11443.8</v>
      </c>
      <c r="I143" s="448">
        <v>1076.55</v>
      </c>
      <c r="J143" s="447">
        <v>8.5984018018665606E-2</v>
      </c>
    </row>
    <row r="144" spans="1:10" ht="15" customHeight="1" x14ac:dyDescent="0.2">
      <c r="A144" s="450" t="s">
        <v>1065</v>
      </c>
      <c r="B144" s="450" t="s">
        <v>1064</v>
      </c>
      <c r="C144" s="450" t="s">
        <v>1059</v>
      </c>
      <c r="D144" s="450">
        <v>9</v>
      </c>
      <c r="E144" s="450">
        <v>180</v>
      </c>
      <c r="F144" s="449">
        <v>10904.22</v>
      </c>
      <c r="G144" s="448">
        <v>0</v>
      </c>
      <c r="H144" s="448">
        <v>10299.42</v>
      </c>
      <c r="I144" s="448">
        <v>604.79999999999995</v>
      </c>
      <c r="J144" s="447">
        <v>5.5464765017580353E-2</v>
      </c>
    </row>
    <row r="145" spans="1:10" ht="15" customHeight="1" x14ac:dyDescent="0.2">
      <c r="A145" s="450" t="s">
        <v>1063</v>
      </c>
      <c r="B145" s="450" t="s">
        <v>1062</v>
      </c>
      <c r="C145" s="450" t="s">
        <v>1056</v>
      </c>
      <c r="D145" s="450">
        <v>1</v>
      </c>
      <c r="E145" s="450">
        <v>208</v>
      </c>
      <c r="F145" s="449">
        <v>4512.87</v>
      </c>
      <c r="G145" s="448">
        <v>0</v>
      </c>
      <c r="H145" s="448">
        <v>3371.78</v>
      </c>
      <c r="I145" s="448">
        <v>1141.0899999999999</v>
      </c>
      <c r="J145" s="447">
        <v>0.25285239769813889</v>
      </c>
    </row>
    <row r="146" spans="1:10" ht="15" customHeight="1" x14ac:dyDescent="0.2">
      <c r="A146" s="450" t="s">
        <v>1061</v>
      </c>
      <c r="B146" s="450" t="s">
        <v>1060</v>
      </c>
      <c r="C146" s="450" t="s">
        <v>1059</v>
      </c>
      <c r="D146" s="450">
        <v>12</v>
      </c>
      <c r="E146" s="450">
        <v>240</v>
      </c>
      <c r="F146" s="449">
        <v>14540.04</v>
      </c>
      <c r="G146" s="448">
        <v>0</v>
      </c>
      <c r="H146" s="448">
        <v>13732.56</v>
      </c>
      <c r="I146" s="448">
        <v>807.48</v>
      </c>
      <c r="J146" s="447">
        <v>5.5534922875040235E-2</v>
      </c>
    </row>
    <row r="147" spans="1:10" ht="15" customHeight="1" x14ac:dyDescent="0.2">
      <c r="A147" s="450" t="s">
        <v>1058</v>
      </c>
      <c r="B147" s="450" t="s">
        <v>1057</v>
      </c>
      <c r="C147" s="450" t="s">
        <v>1056</v>
      </c>
      <c r="D147" s="450">
        <v>7</v>
      </c>
      <c r="E147" s="450">
        <v>1456</v>
      </c>
      <c r="F147" s="449">
        <v>87898.06</v>
      </c>
      <c r="G147" s="448">
        <v>0</v>
      </c>
      <c r="H147" s="448">
        <v>73221.47</v>
      </c>
      <c r="I147" s="448">
        <v>14676.59</v>
      </c>
      <c r="J147" s="447">
        <v>0.16697285469099091</v>
      </c>
    </row>
    <row r="148" spans="1:10" ht="15" customHeight="1" x14ac:dyDescent="0.2">
      <c r="A148" s="450" t="s">
        <v>2144</v>
      </c>
      <c r="B148" s="450" t="s">
        <v>2143</v>
      </c>
      <c r="C148" s="450" t="s">
        <v>1137</v>
      </c>
      <c r="D148" s="450">
        <v>1000</v>
      </c>
      <c r="E148" s="450">
        <v>1000</v>
      </c>
      <c r="F148" s="449">
        <v>77940</v>
      </c>
      <c r="G148" s="448">
        <v>0</v>
      </c>
      <c r="H148" s="448">
        <v>44540</v>
      </c>
      <c r="I148" s="448">
        <v>33400</v>
      </c>
      <c r="J148" s="447">
        <v>0.428534770336156</v>
      </c>
    </row>
    <row r="149" spans="1:10" ht="15" customHeight="1" x14ac:dyDescent="0.2">
      <c r="A149" s="450" t="s">
        <v>1053</v>
      </c>
      <c r="B149" s="450" t="s">
        <v>1052</v>
      </c>
      <c r="C149" s="450" t="s">
        <v>1051</v>
      </c>
      <c r="D149" s="454">
        <v>360</v>
      </c>
      <c r="E149" s="454">
        <v>6840</v>
      </c>
      <c r="F149" s="455">
        <v>365642.53</v>
      </c>
      <c r="G149" s="456">
        <v>0</v>
      </c>
      <c r="H149" s="456">
        <v>331302.24</v>
      </c>
      <c r="I149" s="456">
        <v>34340.29</v>
      </c>
      <c r="J149" s="457">
        <v>9.3917657773563701E-2</v>
      </c>
    </row>
    <row r="150" spans="1:10" ht="18.25" customHeight="1" x14ac:dyDescent="0.2">
      <c r="D150" s="446">
        <f>SUM(D9:D149)</f>
        <v>14343</v>
      </c>
      <c r="E150" s="572">
        <f t="shared" ref="E150:I150" si="0">SUM(E9:E149)</f>
        <v>112326.84800000003</v>
      </c>
      <c r="F150" s="458">
        <f t="shared" si="0"/>
        <v>6529130.1799999969</v>
      </c>
      <c r="G150" s="458">
        <f t="shared" si="0"/>
        <v>-3856.89</v>
      </c>
      <c r="H150" s="458">
        <f t="shared" si="0"/>
        <v>5417813.3999999985</v>
      </c>
      <c r="I150" s="458">
        <f t="shared" si="0"/>
        <v>1107459.8900000001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D9FC-17A2-465F-8760-8C2110BF3F93}">
  <sheetPr codeName="Hoja13"/>
  <dimension ref="A1:J58"/>
  <sheetViews>
    <sheetView showGridLines="0" workbookViewId="0">
      <pane ySplit="6" topLeftCell="A42" activePane="bottomLeft" state="frozen"/>
      <selection pane="bottomLeft" activeCell="H69" sqref="H69"/>
    </sheetView>
  </sheetViews>
  <sheetFormatPr baseColWidth="10" defaultColWidth="11.5" defaultRowHeight="14" x14ac:dyDescent="0.2"/>
  <cols>
    <col min="1" max="1" width="16.6640625" style="446" customWidth="1"/>
    <col min="2" max="2" width="51" style="446" customWidth="1"/>
    <col min="3" max="3" width="20.83203125" style="446" customWidth="1"/>
    <col min="4" max="14" width="13.164062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9.5" customHeight="1" x14ac:dyDescent="0.2">
      <c r="A4" s="450" t="s">
        <v>3281</v>
      </c>
    </row>
    <row r="5" spans="1:10" ht="25.75" customHeight="1" x14ac:dyDescent="0.2">
      <c r="A5" s="453" t="s">
        <v>3944</v>
      </c>
    </row>
    <row r="6" spans="1:10" ht="2.5" customHeight="1" x14ac:dyDescent="0.2"/>
    <row r="7" spans="1:10" ht="23.75" customHeight="1" x14ac:dyDescent="0.2"/>
    <row r="8" spans="1:10" ht="28" x14ac:dyDescent="0.2">
      <c r="A8" s="452" t="s">
        <v>1946</v>
      </c>
      <c r="B8" s="451" t="s">
        <v>1945</v>
      </c>
      <c r="C8" s="452" t="s">
        <v>1944</v>
      </c>
      <c r="D8" s="451" t="s">
        <v>1943</v>
      </c>
      <c r="E8" s="451" t="s">
        <v>1942</v>
      </c>
      <c r="F8" s="451" t="s">
        <v>261</v>
      </c>
      <c r="G8" s="452" t="s">
        <v>1941</v>
      </c>
      <c r="H8" s="452" t="s">
        <v>1940</v>
      </c>
      <c r="I8" s="452" t="s">
        <v>1939</v>
      </c>
      <c r="J8" s="451" t="s">
        <v>1938</v>
      </c>
    </row>
    <row r="9" spans="1:10" ht="15" customHeight="1" x14ac:dyDescent="0.2">
      <c r="A9" s="450" t="s">
        <v>1688</v>
      </c>
      <c r="B9" s="450" t="s">
        <v>1687</v>
      </c>
      <c r="C9" s="450" t="s">
        <v>1197</v>
      </c>
      <c r="D9" s="450">
        <v>3</v>
      </c>
      <c r="E9" s="450">
        <v>0</v>
      </c>
      <c r="F9" s="449">
        <v>2034.46</v>
      </c>
      <c r="G9" s="448">
        <v>0</v>
      </c>
      <c r="H9" s="448">
        <v>1630.71</v>
      </c>
      <c r="I9" s="448">
        <v>403.75</v>
      </c>
      <c r="J9" s="447">
        <v>0.1984556098424152</v>
      </c>
    </row>
    <row r="10" spans="1:10" ht="15" customHeight="1" x14ac:dyDescent="0.2">
      <c r="A10" s="450" t="s">
        <v>1686</v>
      </c>
      <c r="B10" s="450" t="s">
        <v>1685</v>
      </c>
      <c r="C10" s="450" t="s">
        <v>1197</v>
      </c>
      <c r="D10" s="450">
        <v>1</v>
      </c>
      <c r="E10" s="450">
        <v>0</v>
      </c>
      <c r="F10" s="449">
        <v>2505.1799999999998</v>
      </c>
      <c r="G10" s="448">
        <v>0</v>
      </c>
      <c r="H10" s="448">
        <v>2056.8000000000002</v>
      </c>
      <c r="I10" s="448">
        <v>448.38</v>
      </c>
      <c r="J10" s="447">
        <v>0.178981151055014</v>
      </c>
    </row>
    <row r="11" spans="1:10" ht="15" customHeight="1" x14ac:dyDescent="0.2">
      <c r="A11" s="450" t="s">
        <v>2382</v>
      </c>
      <c r="B11" s="450" t="s">
        <v>2381</v>
      </c>
      <c r="C11" s="450" t="s">
        <v>1197</v>
      </c>
      <c r="D11" s="450">
        <v>1</v>
      </c>
      <c r="E11" s="450">
        <v>0</v>
      </c>
      <c r="F11" s="449">
        <v>699.23</v>
      </c>
      <c r="G11" s="448">
        <v>0</v>
      </c>
      <c r="H11" s="448">
        <v>540.13</v>
      </c>
      <c r="I11" s="448">
        <v>159.1</v>
      </c>
      <c r="J11" s="447">
        <v>0.22753600388999329</v>
      </c>
    </row>
    <row r="12" spans="1:10" ht="15" customHeight="1" x14ac:dyDescent="0.2">
      <c r="A12" s="450" t="s">
        <v>1684</v>
      </c>
      <c r="B12" s="450" t="s">
        <v>1683</v>
      </c>
      <c r="C12" s="450" t="s">
        <v>1197</v>
      </c>
      <c r="D12" s="450">
        <v>2</v>
      </c>
      <c r="E12" s="450">
        <v>0</v>
      </c>
      <c r="F12" s="449">
        <v>1702.62</v>
      </c>
      <c r="G12" s="448">
        <v>0</v>
      </c>
      <c r="H12" s="448">
        <v>692.98</v>
      </c>
      <c r="I12" s="448">
        <v>1009.64</v>
      </c>
      <c r="J12" s="447">
        <v>0.59299197707063234</v>
      </c>
    </row>
    <row r="13" spans="1:10" ht="15" customHeight="1" x14ac:dyDescent="0.2">
      <c r="A13" s="450" t="s">
        <v>2380</v>
      </c>
      <c r="B13" s="450" t="s">
        <v>2379</v>
      </c>
      <c r="C13" s="450" t="s">
        <v>1197</v>
      </c>
      <c r="D13" s="450">
        <v>1</v>
      </c>
      <c r="E13" s="450">
        <v>0</v>
      </c>
      <c r="F13" s="449">
        <v>622.98</v>
      </c>
      <c r="G13" s="448">
        <v>0</v>
      </c>
      <c r="H13" s="448">
        <v>491.59</v>
      </c>
      <c r="I13" s="448">
        <v>131.38999999999999</v>
      </c>
      <c r="J13" s="447">
        <v>0.21090564705126971</v>
      </c>
    </row>
    <row r="14" spans="1:10" ht="15" customHeight="1" x14ac:dyDescent="0.2">
      <c r="A14" s="450" t="s">
        <v>1682</v>
      </c>
      <c r="B14" s="450" t="s">
        <v>1681</v>
      </c>
      <c r="C14" s="450" t="s">
        <v>1197</v>
      </c>
      <c r="D14" s="450">
        <v>11</v>
      </c>
      <c r="E14" s="450">
        <v>0</v>
      </c>
      <c r="F14" s="449">
        <v>4844.7299999999996</v>
      </c>
      <c r="G14" s="448">
        <v>0</v>
      </c>
      <c r="H14" s="448">
        <v>2417.36</v>
      </c>
      <c r="I14" s="448">
        <v>2427.37</v>
      </c>
      <c r="J14" s="447">
        <v>0.5010330813069046</v>
      </c>
    </row>
    <row r="15" spans="1:10" ht="15" customHeight="1" x14ac:dyDescent="0.2">
      <c r="A15" s="450" t="s">
        <v>1678</v>
      </c>
      <c r="B15" s="450" t="s">
        <v>1677</v>
      </c>
      <c r="C15" s="450" t="s">
        <v>1197</v>
      </c>
      <c r="D15" s="450">
        <v>5</v>
      </c>
      <c r="E15" s="450">
        <v>0</v>
      </c>
      <c r="F15" s="449">
        <v>3310.65</v>
      </c>
      <c r="G15" s="448">
        <v>0</v>
      </c>
      <c r="H15" s="448">
        <v>2904</v>
      </c>
      <c r="I15" s="448">
        <v>406.65</v>
      </c>
      <c r="J15" s="447">
        <v>0.12283086402972226</v>
      </c>
    </row>
    <row r="16" spans="1:10" ht="15" customHeight="1" x14ac:dyDescent="0.2">
      <c r="A16" s="450" t="s">
        <v>1676</v>
      </c>
      <c r="B16" s="450" t="s">
        <v>1675</v>
      </c>
      <c r="C16" s="450" t="s">
        <v>1197</v>
      </c>
      <c r="D16" s="450">
        <v>19</v>
      </c>
      <c r="E16" s="450">
        <v>0</v>
      </c>
      <c r="F16" s="449">
        <v>11907.22</v>
      </c>
      <c r="G16" s="448">
        <v>0</v>
      </c>
      <c r="H16" s="448">
        <v>10.45</v>
      </c>
      <c r="I16" s="448">
        <v>11896.77</v>
      </c>
      <c r="J16" s="447">
        <v>0.99912238121072761</v>
      </c>
    </row>
    <row r="17" spans="1:10" ht="15" customHeight="1" x14ac:dyDescent="0.2">
      <c r="A17" s="450" t="s">
        <v>1674</v>
      </c>
      <c r="B17" s="450" t="s">
        <v>1673</v>
      </c>
      <c r="C17" s="450" t="s">
        <v>1197</v>
      </c>
      <c r="D17" s="450">
        <v>5</v>
      </c>
      <c r="E17" s="450">
        <v>0</v>
      </c>
      <c r="F17" s="449">
        <v>2391.1999999999998</v>
      </c>
      <c r="G17" s="448">
        <v>0</v>
      </c>
      <c r="H17" s="448">
        <v>1603.85</v>
      </c>
      <c r="I17" s="448">
        <v>787.35</v>
      </c>
      <c r="J17" s="447">
        <v>0.32926982268317162</v>
      </c>
    </row>
    <row r="18" spans="1:10" ht="15" customHeight="1" x14ac:dyDescent="0.2">
      <c r="A18" s="450" t="s">
        <v>3250</v>
      </c>
      <c r="B18" s="450" t="s">
        <v>3249</v>
      </c>
      <c r="C18" s="450" t="s">
        <v>1668</v>
      </c>
      <c r="D18" s="450">
        <v>2</v>
      </c>
      <c r="E18" s="450">
        <v>0</v>
      </c>
      <c r="F18" s="449">
        <v>1331.59</v>
      </c>
      <c r="G18" s="448">
        <v>0</v>
      </c>
      <c r="H18" s="448">
        <v>902.6</v>
      </c>
      <c r="I18" s="448">
        <v>428.99</v>
      </c>
      <c r="J18" s="447">
        <v>0.32216372907576657</v>
      </c>
    </row>
    <row r="19" spans="1:10" ht="15" customHeight="1" x14ac:dyDescent="0.2">
      <c r="A19" s="450" t="s">
        <v>1672</v>
      </c>
      <c r="B19" s="450" t="s">
        <v>1671</v>
      </c>
      <c r="C19" s="450" t="s">
        <v>1668</v>
      </c>
      <c r="D19" s="450">
        <v>4</v>
      </c>
      <c r="E19" s="450">
        <v>0</v>
      </c>
      <c r="F19" s="449">
        <v>3020.7</v>
      </c>
      <c r="G19" s="448">
        <v>0</v>
      </c>
      <c r="H19" s="448">
        <v>2.52</v>
      </c>
      <c r="I19" s="448">
        <v>3018.18</v>
      </c>
      <c r="J19" s="447">
        <v>0.9991657562816566</v>
      </c>
    </row>
    <row r="20" spans="1:10" ht="15" customHeight="1" x14ac:dyDescent="0.2">
      <c r="A20" s="450" t="s">
        <v>1670</v>
      </c>
      <c r="B20" s="450" t="s">
        <v>1669</v>
      </c>
      <c r="C20" s="450" t="s">
        <v>1668</v>
      </c>
      <c r="D20" s="450">
        <v>3</v>
      </c>
      <c r="E20" s="450">
        <v>0</v>
      </c>
      <c r="F20" s="449">
        <v>2179.4499999999998</v>
      </c>
      <c r="G20" s="448">
        <v>0</v>
      </c>
      <c r="H20" s="448">
        <v>1392.27</v>
      </c>
      <c r="I20" s="448">
        <v>787.18</v>
      </c>
      <c r="J20" s="447">
        <v>0.36118286723714699</v>
      </c>
    </row>
    <row r="21" spans="1:10" ht="15" customHeight="1" x14ac:dyDescent="0.2">
      <c r="A21" s="450" t="s">
        <v>3927</v>
      </c>
      <c r="B21" s="450" t="s">
        <v>3926</v>
      </c>
      <c r="C21" s="450" t="s">
        <v>1668</v>
      </c>
      <c r="D21" s="450">
        <v>1</v>
      </c>
      <c r="E21" s="450">
        <v>0</v>
      </c>
      <c r="F21" s="449">
        <v>766.17</v>
      </c>
      <c r="G21" s="448">
        <v>0</v>
      </c>
      <c r="H21" s="448">
        <v>348.46</v>
      </c>
      <c r="I21" s="448">
        <v>417.71</v>
      </c>
      <c r="J21" s="447">
        <v>0.54519232024224384</v>
      </c>
    </row>
    <row r="22" spans="1:10" ht="18" customHeight="1" x14ac:dyDescent="0.2">
      <c r="A22" s="450" t="s">
        <v>1199</v>
      </c>
      <c r="B22" s="450" t="s">
        <v>1198</v>
      </c>
      <c r="C22" s="450" t="s">
        <v>1197</v>
      </c>
      <c r="D22" s="450">
        <v>28</v>
      </c>
      <c r="E22" s="450">
        <v>0</v>
      </c>
      <c r="F22" s="449">
        <v>13966.48</v>
      </c>
      <c r="G22" s="448">
        <v>0</v>
      </c>
      <c r="H22" s="448">
        <v>10688.16</v>
      </c>
      <c r="I22" s="448">
        <v>3278.32</v>
      </c>
      <c r="J22" s="447">
        <v>0.23472771951128701</v>
      </c>
    </row>
    <row r="23" spans="1:10" ht="15" customHeight="1" x14ac:dyDescent="0.2">
      <c r="A23" s="450" t="s">
        <v>3829</v>
      </c>
      <c r="B23" s="450" t="s">
        <v>3828</v>
      </c>
      <c r="C23" s="450" t="s">
        <v>1048</v>
      </c>
      <c r="D23" s="450">
        <v>3</v>
      </c>
      <c r="E23" s="450">
        <v>0</v>
      </c>
      <c r="F23" s="449">
        <v>0.03</v>
      </c>
      <c r="G23" s="448">
        <v>0</v>
      </c>
      <c r="H23" s="448">
        <v>0</v>
      </c>
      <c r="I23" s="448">
        <v>0.03</v>
      </c>
      <c r="J23" s="447">
        <v>1</v>
      </c>
    </row>
    <row r="24" spans="1:10" ht="18" customHeight="1" x14ac:dyDescent="0.2">
      <c r="A24" s="450" t="s">
        <v>3817</v>
      </c>
      <c r="B24" s="450" t="s">
        <v>3816</v>
      </c>
      <c r="C24" s="450" t="s">
        <v>1048</v>
      </c>
      <c r="D24" s="450">
        <v>4</v>
      </c>
      <c r="E24" s="450">
        <v>0</v>
      </c>
      <c r="F24" s="449">
        <v>3584.36</v>
      </c>
      <c r="G24" s="448">
        <v>0</v>
      </c>
      <c r="H24" s="448">
        <v>3063.56</v>
      </c>
      <c r="I24" s="448">
        <v>520.79999999999995</v>
      </c>
      <c r="J24" s="447">
        <v>0.14529790534432926</v>
      </c>
    </row>
    <row r="25" spans="1:10" ht="18" customHeight="1" x14ac:dyDescent="0.2">
      <c r="A25" s="463" t="s">
        <v>1145</v>
      </c>
      <c r="B25" s="463" t="s">
        <v>1144</v>
      </c>
      <c r="C25" s="463" t="s">
        <v>1048</v>
      </c>
      <c r="D25" s="463">
        <v>320</v>
      </c>
      <c r="E25" s="463">
        <v>0</v>
      </c>
      <c r="F25" s="464">
        <v>4812.8</v>
      </c>
      <c r="G25" s="465">
        <v>0</v>
      </c>
      <c r="H25" s="465">
        <v>3184</v>
      </c>
      <c r="I25" s="465">
        <v>1628.8</v>
      </c>
      <c r="J25" s="466">
        <v>0.33843085106382981</v>
      </c>
    </row>
    <row r="26" spans="1:10" ht="18" customHeight="1" x14ac:dyDescent="0.2">
      <c r="A26" s="463" t="s">
        <v>1141</v>
      </c>
      <c r="B26" s="463" t="s">
        <v>1140</v>
      </c>
      <c r="C26" s="463" t="s">
        <v>1048</v>
      </c>
      <c r="D26" s="463">
        <v>902</v>
      </c>
      <c r="E26" s="463">
        <v>0</v>
      </c>
      <c r="F26" s="464">
        <v>33896</v>
      </c>
      <c r="G26" s="465">
        <v>0</v>
      </c>
      <c r="H26" s="465">
        <v>19122.400000000001</v>
      </c>
      <c r="I26" s="465">
        <v>14773.6</v>
      </c>
      <c r="J26" s="466">
        <v>0.43585083785697426</v>
      </c>
    </row>
    <row r="27" spans="1:10" ht="28" x14ac:dyDescent="0.2">
      <c r="A27" s="450" t="s">
        <v>3106</v>
      </c>
      <c r="B27" s="450" t="s">
        <v>3105</v>
      </c>
      <c r="C27" s="450" t="s">
        <v>1048</v>
      </c>
      <c r="D27" s="450">
        <v>1</v>
      </c>
      <c r="E27" s="450">
        <v>0</v>
      </c>
      <c r="F27" s="449">
        <v>2173.5</v>
      </c>
      <c r="G27" s="448">
        <v>0</v>
      </c>
      <c r="H27" s="448">
        <v>1890</v>
      </c>
      <c r="I27" s="448">
        <v>283.5</v>
      </c>
      <c r="J27" s="447">
        <v>0.13043478260869565</v>
      </c>
    </row>
    <row r="28" spans="1:10" ht="18" customHeight="1" x14ac:dyDescent="0.2">
      <c r="A28" s="450" t="s">
        <v>3813</v>
      </c>
      <c r="B28" s="450" t="s">
        <v>3812</v>
      </c>
      <c r="C28" s="450" t="s">
        <v>1048</v>
      </c>
      <c r="D28" s="450">
        <v>2</v>
      </c>
      <c r="E28" s="450">
        <v>0</v>
      </c>
      <c r="F28" s="449">
        <v>3393.48</v>
      </c>
      <c r="G28" s="448">
        <v>0</v>
      </c>
      <c r="H28" s="448">
        <v>2727.58</v>
      </c>
      <c r="I28" s="448">
        <v>665.9</v>
      </c>
      <c r="J28" s="447">
        <v>0.19622923960064595</v>
      </c>
    </row>
    <row r="29" spans="1:10" ht="28" x14ac:dyDescent="0.2">
      <c r="A29" s="450" t="s">
        <v>3811</v>
      </c>
      <c r="B29" s="450" t="s">
        <v>3810</v>
      </c>
      <c r="C29" s="450" t="s">
        <v>1048</v>
      </c>
      <c r="D29" s="450">
        <v>1</v>
      </c>
      <c r="E29" s="450">
        <v>0</v>
      </c>
      <c r="F29" s="449">
        <v>2058.62</v>
      </c>
      <c r="G29" s="448">
        <v>0</v>
      </c>
      <c r="H29" s="448">
        <v>1447</v>
      </c>
      <c r="I29" s="448">
        <v>611.62</v>
      </c>
      <c r="J29" s="447">
        <v>0.29710194207770252</v>
      </c>
    </row>
    <row r="30" spans="1:10" ht="15" customHeight="1" x14ac:dyDescent="0.2">
      <c r="A30" s="450" t="s">
        <v>1108</v>
      </c>
      <c r="B30" s="450" t="s">
        <v>1107</v>
      </c>
      <c r="C30" s="450" t="s">
        <v>1048</v>
      </c>
      <c r="D30" s="450">
        <v>6</v>
      </c>
      <c r="E30" s="450">
        <v>0</v>
      </c>
      <c r="F30" s="449">
        <v>5587.28</v>
      </c>
      <c r="G30" s="448">
        <v>0</v>
      </c>
      <c r="H30" s="448">
        <v>3807.72</v>
      </c>
      <c r="I30" s="448">
        <v>1779.56</v>
      </c>
      <c r="J30" s="447">
        <v>0.31850202603055511</v>
      </c>
    </row>
    <row r="31" spans="1:10" x14ac:dyDescent="0.2">
      <c r="A31" s="450" t="s">
        <v>1106</v>
      </c>
      <c r="B31" s="450" t="s">
        <v>231</v>
      </c>
      <c r="C31" s="450" t="s">
        <v>1048</v>
      </c>
      <c r="D31" s="450">
        <v>16</v>
      </c>
      <c r="E31" s="450">
        <v>0</v>
      </c>
      <c r="F31" s="449">
        <v>3492</v>
      </c>
      <c r="G31" s="448">
        <v>0</v>
      </c>
      <c r="H31" s="448">
        <v>3675.3</v>
      </c>
      <c r="I31" s="448">
        <v>-183.3</v>
      </c>
      <c r="J31" s="447">
        <v>-5.2491408934707905E-2</v>
      </c>
    </row>
    <row r="32" spans="1:10" ht="15" customHeight="1" x14ac:dyDescent="0.2">
      <c r="A32" s="450" t="s">
        <v>1101</v>
      </c>
      <c r="B32" s="450" t="s">
        <v>1100</v>
      </c>
      <c r="C32" s="450" t="s">
        <v>1048</v>
      </c>
      <c r="D32" s="450">
        <v>2</v>
      </c>
      <c r="E32" s="450">
        <v>0</v>
      </c>
      <c r="F32" s="449">
        <v>2723</v>
      </c>
      <c r="G32" s="448">
        <v>0</v>
      </c>
      <c r="H32" s="448">
        <v>1974.02</v>
      </c>
      <c r="I32" s="448">
        <v>748.98</v>
      </c>
      <c r="J32" s="447">
        <v>0.27505692251193536</v>
      </c>
    </row>
    <row r="33" spans="1:10" ht="15" customHeight="1" x14ac:dyDescent="0.2">
      <c r="A33" s="450" t="s">
        <v>1099</v>
      </c>
      <c r="B33" s="450" t="s">
        <v>1098</v>
      </c>
      <c r="C33" s="450" t="s">
        <v>1048</v>
      </c>
      <c r="D33" s="450">
        <v>4</v>
      </c>
      <c r="E33" s="450">
        <v>0</v>
      </c>
      <c r="F33" s="449">
        <v>6253.2</v>
      </c>
      <c r="G33" s="448">
        <v>0</v>
      </c>
      <c r="H33" s="448">
        <v>4137.92</v>
      </c>
      <c r="I33" s="448">
        <v>2115.2800000000002</v>
      </c>
      <c r="J33" s="447">
        <v>0.33827160493827163</v>
      </c>
    </row>
    <row r="34" spans="1:10" ht="15" customHeight="1" x14ac:dyDescent="0.2">
      <c r="A34" s="450" t="s">
        <v>1097</v>
      </c>
      <c r="B34" s="450" t="s">
        <v>1096</v>
      </c>
      <c r="C34" s="450" t="s">
        <v>1048</v>
      </c>
      <c r="D34" s="450">
        <v>8</v>
      </c>
      <c r="E34" s="450">
        <v>0</v>
      </c>
      <c r="F34" s="449">
        <v>14309.1</v>
      </c>
      <c r="G34" s="448">
        <v>0</v>
      </c>
      <c r="H34" s="448">
        <v>9663.84</v>
      </c>
      <c r="I34" s="448">
        <v>4645.26</v>
      </c>
      <c r="J34" s="447">
        <v>0.32463676960815147</v>
      </c>
    </row>
    <row r="35" spans="1:10" ht="15" customHeight="1" x14ac:dyDescent="0.2">
      <c r="A35" s="450" t="s">
        <v>1095</v>
      </c>
      <c r="B35" s="450" t="s">
        <v>1094</v>
      </c>
      <c r="C35" s="450" t="s">
        <v>1048</v>
      </c>
      <c r="D35" s="450">
        <v>1</v>
      </c>
      <c r="E35" s="450">
        <v>0</v>
      </c>
      <c r="F35" s="449">
        <v>1672.5</v>
      </c>
      <c r="G35" s="448">
        <v>0</v>
      </c>
      <c r="H35" s="448">
        <v>1163.3399999999999</v>
      </c>
      <c r="I35" s="448">
        <v>509.16</v>
      </c>
      <c r="J35" s="447">
        <v>0.3044304932735426</v>
      </c>
    </row>
    <row r="36" spans="1:10" ht="15" customHeight="1" x14ac:dyDescent="0.2">
      <c r="A36" s="450" t="s">
        <v>1093</v>
      </c>
      <c r="B36" s="450" t="s">
        <v>1092</v>
      </c>
      <c r="C36" s="450" t="s">
        <v>1048</v>
      </c>
      <c r="D36" s="450">
        <v>2</v>
      </c>
      <c r="E36" s="450">
        <v>0</v>
      </c>
      <c r="F36" s="449">
        <v>3669</v>
      </c>
      <c r="G36" s="448">
        <v>0</v>
      </c>
      <c r="H36" s="448">
        <v>2552.04</v>
      </c>
      <c r="I36" s="448">
        <v>1116.96</v>
      </c>
      <c r="J36" s="447">
        <v>0.30443172526573997</v>
      </c>
    </row>
    <row r="37" spans="1:10" ht="15" customHeight="1" x14ac:dyDescent="0.2">
      <c r="A37" s="450" t="s">
        <v>3096</v>
      </c>
      <c r="B37" s="450" t="s">
        <v>3095</v>
      </c>
      <c r="C37" s="450" t="s">
        <v>1048</v>
      </c>
      <c r="D37" s="450">
        <v>5</v>
      </c>
      <c r="E37" s="450">
        <v>0</v>
      </c>
      <c r="F37" s="449">
        <v>5688.75</v>
      </c>
      <c r="G37" s="448">
        <v>0</v>
      </c>
      <c r="H37" s="448">
        <v>3925.6</v>
      </c>
      <c r="I37" s="448">
        <v>1763.15</v>
      </c>
      <c r="J37" s="447">
        <v>0.30993627774115579</v>
      </c>
    </row>
    <row r="38" spans="1:10" ht="15" customHeight="1" x14ac:dyDescent="0.2">
      <c r="A38" s="450" t="s">
        <v>3092</v>
      </c>
      <c r="B38" s="450" t="s">
        <v>3091</v>
      </c>
      <c r="C38" s="450" t="s">
        <v>1048</v>
      </c>
      <c r="D38" s="450">
        <v>1</v>
      </c>
      <c r="E38" s="450">
        <v>0</v>
      </c>
      <c r="F38" s="449">
        <v>1990</v>
      </c>
      <c r="G38" s="448">
        <v>0</v>
      </c>
      <c r="H38" s="448">
        <v>1115.47</v>
      </c>
      <c r="I38" s="448">
        <v>874.53</v>
      </c>
      <c r="J38" s="447">
        <v>0.43946231155778892</v>
      </c>
    </row>
    <row r="39" spans="1:10" ht="15" customHeight="1" x14ac:dyDescent="0.2">
      <c r="A39" s="450" t="s">
        <v>2152</v>
      </c>
      <c r="B39" s="450" t="s">
        <v>2151</v>
      </c>
      <c r="C39" s="450" t="s">
        <v>1048</v>
      </c>
      <c r="D39" s="450">
        <v>3</v>
      </c>
      <c r="E39" s="450">
        <v>0</v>
      </c>
      <c r="F39" s="449">
        <v>4994.5</v>
      </c>
      <c r="G39" s="448">
        <v>0</v>
      </c>
      <c r="H39" s="448">
        <v>3410.04</v>
      </c>
      <c r="I39" s="448">
        <v>1584.46</v>
      </c>
      <c r="J39" s="447">
        <v>0.31724096506156774</v>
      </c>
    </row>
    <row r="40" spans="1:10" ht="18" customHeight="1" x14ac:dyDescent="0.2">
      <c r="A40" s="450" t="s">
        <v>3090</v>
      </c>
      <c r="B40" s="450" t="s">
        <v>3089</v>
      </c>
      <c r="C40" s="450" t="s">
        <v>1048</v>
      </c>
      <c r="D40" s="450">
        <v>4</v>
      </c>
      <c r="E40" s="450">
        <v>0</v>
      </c>
      <c r="F40" s="449">
        <v>6978</v>
      </c>
      <c r="G40" s="448">
        <v>0</v>
      </c>
      <c r="H40" s="448">
        <v>4790.04</v>
      </c>
      <c r="I40" s="448">
        <v>2187.96</v>
      </c>
      <c r="J40" s="447">
        <v>0.3135511607910576</v>
      </c>
    </row>
    <row r="41" spans="1:10" ht="15" customHeight="1" x14ac:dyDescent="0.2">
      <c r="A41" s="450" t="s">
        <v>3809</v>
      </c>
      <c r="B41" s="450" t="s">
        <v>3808</v>
      </c>
      <c r="C41" s="450" t="s">
        <v>1048</v>
      </c>
      <c r="D41" s="450">
        <v>1</v>
      </c>
      <c r="E41" s="450">
        <v>0</v>
      </c>
      <c r="F41" s="449">
        <v>1533</v>
      </c>
      <c r="G41" s="448">
        <v>0</v>
      </c>
      <c r="H41" s="448">
        <v>1037.46</v>
      </c>
      <c r="I41" s="448">
        <v>495.54</v>
      </c>
      <c r="J41" s="447">
        <v>0.32324853228962819</v>
      </c>
    </row>
    <row r="42" spans="1:10" ht="15" customHeight="1" x14ac:dyDescent="0.2">
      <c r="A42" s="450" t="s">
        <v>3807</v>
      </c>
      <c r="B42" s="450" t="s">
        <v>3806</v>
      </c>
      <c r="C42" s="450" t="s">
        <v>1048</v>
      </c>
      <c r="D42" s="450">
        <v>2</v>
      </c>
      <c r="E42" s="450">
        <v>0</v>
      </c>
      <c r="F42" s="449">
        <v>3219</v>
      </c>
      <c r="G42" s="448">
        <v>0</v>
      </c>
      <c r="H42" s="448">
        <v>2050.1799999999998</v>
      </c>
      <c r="I42" s="448">
        <v>1168.82</v>
      </c>
      <c r="J42" s="447">
        <v>0.36310034172103139</v>
      </c>
    </row>
    <row r="43" spans="1:10" ht="15" customHeight="1" x14ac:dyDescent="0.2">
      <c r="A43" s="450" t="s">
        <v>1085</v>
      </c>
      <c r="B43" s="450" t="s">
        <v>1084</v>
      </c>
      <c r="C43" s="450" t="s">
        <v>1048</v>
      </c>
      <c r="D43" s="450">
        <v>1</v>
      </c>
      <c r="E43" s="450">
        <v>0</v>
      </c>
      <c r="F43" s="449">
        <v>1257.5999999999999</v>
      </c>
      <c r="G43" s="448">
        <v>0</v>
      </c>
      <c r="H43" s="448">
        <v>850.72</v>
      </c>
      <c r="I43" s="448">
        <v>406.88</v>
      </c>
      <c r="J43" s="447">
        <v>0.32353689567430027</v>
      </c>
    </row>
    <row r="44" spans="1:10" ht="15" customHeight="1" x14ac:dyDescent="0.2">
      <c r="A44" s="450" t="s">
        <v>1083</v>
      </c>
      <c r="B44" s="450" t="s">
        <v>1082</v>
      </c>
      <c r="C44" s="450" t="s">
        <v>1048</v>
      </c>
      <c r="D44" s="450">
        <v>1</v>
      </c>
      <c r="E44" s="450">
        <v>0</v>
      </c>
      <c r="F44" s="449">
        <v>1564</v>
      </c>
      <c r="G44" s="448">
        <v>0</v>
      </c>
      <c r="H44" s="448">
        <v>1019.88</v>
      </c>
      <c r="I44" s="448">
        <v>544.12</v>
      </c>
      <c r="J44" s="447">
        <v>0.34790281329923273</v>
      </c>
    </row>
    <row r="45" spans="1:10" ht="15" customHeight="1" x14ac:dyDescent="0.2">
      <c r="A45" s="450" t="s">
        <v>3805</v>
      </c>
      <c r="B45" s="450" t="s">
        <v>3804</v>
      </c>
      <c r="C45" s="450" t="s">
        <v>1048</v>
      </c>
      <c r="D45" s="450">
        <v>1</v>
      </c>
      <c r="E45" s="450">
        <v>0</v>
      </c>
      <c r="F45" s="449">
        <v>1413.58</v>
      </c>
      <c r="G45" s="448">
        <v>0</v>
      </c>
      <c r="H45" s="448">
        <v>881.63</v>
      </c>
      <c r="I45" s="448">
        <v>531.95000000000005</v>
      </c>
      <c r="J45" s="447">
        <v>0.37631403953083659</v>
      </c>
    </row>
    <row r="46" spans="1:10" ht="15" customHeight="1" x14ac:dyDescent="0.2">
      <c r="A46" s="450" t="s">
        <v>2150</v>
      </c>
      <c r="B46" s="450" t="s">
        <v>2149</v>
      </c>
      <c r="C46" s="450" t="s">
        <v>1048</v>
      </c>
      <c r="D46" s="450">
        <v>2</v>
      </c>
      <c r="E46" s="450">
        <v>0</v>
      </c>
      <c r="F46" s="449">
        <v>5089.5</v>
      </c>
      <c r="G46" s="448">
        <v>0</v>
      </c>
      <c r="H46" s="448">
        <v>3491.06</v>
      </c>
      <c r="I46" s="448">
        <v>1598.44</v>
      </c>
      <c r="J46" s="447">
        <v>0.31406621475586993</v>
      </c>
    </row>
    <row r="47" spans="1:10" ht="15" customHeight="1" x14ac:dyDescent="0.2">
      <c r="A47" s="450" t="s">
        <v>3086</v>
      </c>
      <c r="B47" s="450" t="s">
        <v>3085</v>
      </c>
      <c r="C47" s="450" t="s">
        <v>1048</v>
      </c>
      <c r="D47" s="450">
        <v>3</v>
      </c>
      <c r="E47" s="450">
        <v>0</v>
      </c>
      <c r="F47" s="449">
        <v>4724.75</v>
      </c>
      <c r="G47" s="448">
        <v>0</v>
      </c>
      <c r="H47" s="448">
        <v>2928.18</v>
      </c>
      <c r="I47" s="448">
        <v>1796.57</v>
      </c>
      <c r="J47" s="447">
        <v>0.38024657389279853</v>
      </c>
    </row>
    <row r="48" spans="1:10" ht="15" customHeight="1" x14ac:dyDescent="0.2">
      <c r="A48" s="450" t="s">
        <v>2148</v>
      </c>
      <c r="B48" s="450" t="s">
        <v>2147</v>
      </c>
      <c r="C48" s="450" t="s">
        <v>1048</v>
      </c>
      <c r="D48" s="450">
        <v>4</v>
      </c>
      <c r="E48" s="450">
        <v>0</v>
      </c>
      <c r="F48" s="449">
        <v>1573</v>
      </c>
      <c r="G48" s="448">
        <v>0</v>
      </c>
      <c r="H48" s="448">
        <v>1360</v>
      </c>
      <c r="I48" s="448">
        <v>213</v>
      </c>
      <c r="J48" s="447">
        <v>0.13541004450095359</v>
      </c>
    </row>
    <row r="49" spans="1:10" ht="15" customHeight="1" x14ac:dyDescent="0.2">
      <c r="A49" s="450" t="s">
        <v>1079</v>
      </c>
      <c r="B49" s="450" t="s">
        <v>1078</v>
      </c>
      <c r="C49" s="450" t="s">
        <v>1048</v>
      </c>
      <c r="D49" s="450">
        <v>2</v>
      </c>
      <c r="E49" s="450">
        <v>0</v>
      </c>
      <c r="F49" s="449">
        <v>1864</v>
      </c>
      <c r="G49" s="448">
        <v>0</v>
      </c>
      <c r="H49" s="448">
        <v>1540</v>
      </c>
      <c r="I49" s="448">
        <v>324</v>
      </c>
      <c r="J49" s="447">
        <v>0.17381974248927037</v>
      </c>
    </row>
    <row r="50" spans="1:10" x14ac:dyDescent="0.2">
      <c r="A50" s="450" t="s">
        <v>1077</v>
      </c>
      <c r="B50" s="450" t="s">
        <v>234</v>
      </c>
      <c r="C50" s="450" t="s">
        <v>1048</v>
      </c>
      <c r="D50" s="450">
        <v>13</v>
      </c>
      <c r="E50" s="450">
        <v>0</v>
      </c>
      <c r="F50" s="449">
        <v>8426</v>
      </c>
      <c r="G50" s="448">
        <v>0</v>
      </c>
      <c r="H50" s="448">
        <v>7538.83</v>
      </c>
      <c r="I50" s="448">
        <v>887.17</v>
      </c>
      <c r="J50" s="447">
        <v>0.1052895798718253</v>
      </c>
    </row>
    <row r="51" spans="1:10" ht="15" customHeight="1" x14ac:dyDescent="0.2">
      <c r="A51" s="450" t="s">
        <v>1074</v>
      </c>
      <c r="B51" s="450" t="s">
        <v>1073</v>
      </c>
      <c r="C51" s="450" t="s">
        <v>1048</v>
      </c>
      <c r="D51" s="450">
        <v>9</v>
      </c>
      <c r="E51" s="450">
        <v>0</v>
      </c>
      <c r="F51" s="449">
        <v>2887.38</v>
      </c>
      <c r="G51" s="448">
        <v>0</v>
      </c>
      <c r="H51" s="448">
        <v>2509.83</v>
      </c>
      <c r="I51" s="448">
        <v>377.55</v>
      </c>
      <c r="J51" s="447">
        <v>0.13075868088024437</v>
      </c>
    </row>
    <row r="52" spans="1:10" ht="15" customHeight="1" x14ac:dyDescent="0.2">
      <c r="A52" s="450" t="s">
        <v>3803</v>
      </c>
      <c r="B52" s="450" t="s">
        <v>3802</v>
      </c>
      <c r="C52" s="450" t="s">
        <v>1048</v>
      </c>
      <c r="D52" s="450">
        <v>1</v>
      </c>
      <c r="E52" s="450">
        <v>0</v>
      </c>
      <c r="F52" s="449">
        <v>7768.8</v>
      </c>
      <c r="G52" s="448">
        <v>0</v>
      </c>
      <c r="H52" s="448">
        <v>6640</v>
      </c>
      <c r="I52" s="448">
        <v>1128.8</v>
      </c>
      <c r="J52" s="447">
        <v>0.14529914529914531</v>
      </c>
    </row>
    <row r="53" spans="1:10" ht="15" customHeight="1" x14ac:dyDescent="0.2">
      <c r="A53" s="450" t="s">
        <v>3801</v>
      </c>
      <c r="B53" s="450" t="s">
        <v>3800</v>
      </c>
      <c r="C53" s="450" t="s">
        <v>1048</v>
      </c>
      <c r="D53" s="450">
        <v>1</v>
      </c>
      <c r="E53" s="450">
        <v>0</v>
      </c>
      <c r="F53" s="449">
        <v>1788.5</v>
      </c>
      <c r="G53" s="448">
        <v>0</v>
      </c>
      <c r="H53" s="448">
        <v>1245.76</v>
      </c>
      <c r="I53" s="448">
        <v>542.74</v>
      </c>
      <c r="J53" s="447">
        <v>0.30346100083869165</v>
      </c>
    </row>
    <row r="54" spans="1:10" ht="15" customHeight="1" x14ac:dyDescent="0.2">
      <c r="A54" s="450" t="s">
        <v>3078</v>
      </c>
      <c r="B54" s="450" t="s">
        <v>3077</v>
      </c>
      <c r="C54" s="450" t="s">
        <v>1048</v>
      </c>
      <c r="D54" s="450">
        <v>4</v>
      </c>
      <c r="E54" s="450">
        <v>0</v>
      </c>
      <c r="F54" s="449">
        <v>2797.52</v>
      </c>
      <c r="G54" s="448">
        <v>0</v>
      </c>
      <c r="H54" s="448">
        <v>2441.48</v>
      </c>
      <c r="I54" s="448">
        <v>356.04</v>
      </c>
      <c r="J54" s="447">
        <v>0.1272698675970145</v>
      </c>
    </row>
    <row r="55" spans="1:10" ht="15" customHeight="1" x14ac:dyDescent="0.2">
      <c r="A55" s="450" t="s">
        <v>3799</v>
      </c>
      <c r="B55" s="450" t="s">
        <v>3798</v>
      </c>
      <c r="C55" s="450" t="s">
        <v>1048</v>
      </c>
      <c r="D55" s="450">
        <v>2</v>
      </c>
      <c r="E55" s="450">
        <v>0</v>
      </c>
      <c r="F55" s="449">
        <v>2025.3</v>
      </c>
      <c r="G55" s="448">
        <v>0</v>
      </c>
      <c r="H55" s="448">
        <v>1731.04</v>
      </c>
      <c r="I55" s="448">
        <v>294.26</v>
      </c>
      <c r="J55" s="447">
        <v>0.14529205549795093</v>
      </c>
    </row>
    <row r="56" spans="1:10" ht="15" customHeight="1" x14ac:dyDescent="0.2">
      <c r="A56" s="450" t="s">
        <v>3797</v>
      </c>
      <c r="B56" s="450" t="s">
        <v>3796</v>
      </c>
      <c r="C56" s="450" t="s">
        <v>1048</v>
      </c>
      <c r="D56" s="450">
        <v>4</v>
      </c>
      <c r="E56" s="450">
        <v>0</v>
      </c>
      <c r="F56" s="449">
        <v>5928</v>
      </c>
      <c r="G56" s="448">
        <v>0</v>
      </c>
      <c r="H56" s="448">
        <v>5064</v>
      </c>
      <c r="I56" s="448">
        <v>864</v>
      </c>
      <c r="J56" s="447">
        <v>0.145748987854251</v>
      </c>
    </row>
    <row r="57" spans="1:10" x14ac:dyDescent="0.2">
      <c r="A57" s="450" t="s">
        <v>3795</v>
      </c>
      <c r="B57" s="450" t="s">
        <v>3794</v>
      </c>
      <c r="C57" s="450" t="s">
        <v>1048</v>
      </c>
      <c r="D57" s="454">
        <v>2</v>
      </c>
      <c r="E57" s="454">
        <v>0</v>
      </c>
      <c r="F57" s="455">
        <v>6650.16</v>
      </c>
      <c r="G57" s="456">
        <v>0</v>
      </c>
      <c r="H57" s="456">
        <v>5114</v>
      </c>
      <c r="I57" s="456">
        <v>1536.16</v>
      </c>
      <c r="J57" s="457">
        <v>0.23099594596220241</v>
      </c>
    </row>
    <row r="58" spans="1:10" ht="18.25" customHeight="1" x14ac:dyDescent="0.2">
      <c r="D58" s="446">
        <f>SUM(D9:D57)</f>
        <v>1424</v>
      </c>
      <c r="E58" s="446">
        <f t="shared" ref="E58:I58" si="0">SUM(E9:E57)</f>
        <v>0</v>
      </c>
      <c r="F58" s="458">
        <f t="shared" si="0"/>
        <v>219068.86999999994</v>
      </c>
      <c r="G58" s="458">
        <f t="shared" si="0"/>
        <v>0</v>
      </c>
      <c r="H58" s="458">
        <f t="shared" si="0"/>
        <v>144775.80000000002</v>
      </c>
      <c r="I58" s="458">
        <f t="shared" si="0"/>
        <v>74293.070000000007</v>
      </c>
    </row>
  </sheetData>
  <autoFilter ref="A8:J57"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A259A-DFFF-4661-AC71-E2AC247F2007}">
  <sheetPr codeName="Hoja14"/>
  <dimension ref="A1:G11"/>
  <sheetViews>
    <sheetView workbookViewId="0">
      <selection activeCell="G35" sqref="G35"/>
    </sheetView>
  </sheetViews>
  <sheetFormatPr baseColWidth="10" defaultRowHeight="15" x14ac:dyDescent="0.2"/>
  <cols>
    <col min="5" max="7" width="11.5" style="2"/>
  </cols>
  <sheetData>
    <row r="1" spans="1:7" x14ac:dyDescent="0.2">
      <c r="A1" t="s">
        <v>2470</v>
      </c>
      <c r="B1" t="s">
        <v>2469</v>
      </c>
      <c r="C1" t="s">
        <v>2468</v>
      </c>
      <c r="D1" t="s">
        <v>254</v>
      </c>
      <c r="E1" s="2" t="s">
        <v>256</v>
      </c>
      <c r="F1" s="2" t="s">
        <v>3301</v>
      </c>
      <c r="G1" s="2" t="s">
        <v>35</v>
      </c>
    </row>
    <row r="2" spans="1:7" x14ac:dyDescent="0.2">
      <c r="A2">
        <v>1109</v>
      </c>
      <c r="B2" t="s">
        <v>3331</v>
      </c>
      <c r="C2" t="s">
        <v>3326</v>
      </c>
      <c r="D2" s="23">
        <v>44991</v>
      </c>
      <c r="E2" s="2">
        <v>4274</v>
      </c>
      <c r="F2" s="2">
        <v>683.84</v>
      </c>
      <c r="G2" s="2">
        <v>4957.84</v>
      </c>
    </row>
    <row r="3" spans="1:7" x14ac:dyDescent="0.2">
      <c r="A3">
        <v>1110</v>
      </c>
      <c r="B3" t="s">
        <v>2525</v>
      </c>
      <c r="C3" t="s">
        <v>2524</v>
      </c>
      <c r="D3" s="23">
        <v>44991</v>
      </c>
      <c r="E3" s="2">
        <v>150.62</v>
      </c>
      <c r="F3" s="2">
        <v>24.1</v>
      </c>
      <c r="G3" s="2">
        <v>174.72</v>
      </c>
    </row>
    <row r="4" spans="1:7" x14ac:dyDescent="0.2">
      <c r="A4">
        <v>1111</v>
      </c>
      <c r="B4" t="s">
        <v>2525</v>
      </c>
      <c r="C4" t="s">
        <v>2524</v>
      </c>
      <c r="D4" s="23">
        <v>44992</v>
      </c>
      <c r="E4" s="2">
        <v>175.82</v>
      </c>
      <c r="F4" s="2">
        <v>28.13</v>
      </c>
      <c r="G4" s="2">
        <v>203.95</v>
      </c>
    </row>
    <row r="5" spans="1:7" x14ac:dyDescent="0.2">
      <c r="A5">
        <v>1112</v>
      </c>
      <c r="B5" t="s">
        <v>2525</v>
      </c>
      <c r="C5" t="s">
        <v>2524</v>
      </c>
      <c r="D5" s="23">
        <v>45006</v>
      </c>
      <c r="E5" s="2">
        <v>606.82000000000005</v>
      </c>
      <c r="F5" s="2">
        <v>97.09</v>
      </c>
      <c r="G5" s="2">
        <v>703.91</v>
      </c>
    </row>
    <row r="6" spans="1:7" x14ac:dyDescent="0.2">
      <c r="A6">
        <v>1113</v>
      </c>
      <c r="B6" t="s">
        <v>2527</v>
      </c>
      <c r="C6" t="s">
        <v>2526</v>
      </c>
      <c r="D6" s="23">
        <v>45009</v>
      </c>
      <c r="E6" s="2">
        <v>15847</v>
      </c>
      <c r="F6" s="2">
        <v>2535.52</v>
      </c>
      <c r="G6" s="2">
        <v>18382.52</v>
      </c>
    </row>
    <row r="7" spans="1:7" x14ac:dyDescent="0.2">
      <c r="A7">
        <v>1114</v>
      </c>
      <c r="B7" t="s">
        <v>3330</v>
      </c>
      <c r="C7" t="s">
        <v>3328</v>
      </c>
      <c r="D7" s="23">
        <v>45013</v>
      </c>
      <c r="E7" s="2">
        <v>1296.28</v>
      </c>
      <c r="F7" s="2">
        <v>207.4</v>
      </c>
      <c r="G7" s="2">
        <v>1503.68</v>
      </c>
    </row>
    <row r="8" spans="1:7" x14ac:dyDescent="0.2">
      <c r="A8">
        <v>1115</v>
      </c>
      <c r="B8" t="s">
        <v>3329</v>
      </c>
      <c r="C8" t="s">
        <v>3328</v>
      </c>
      <c r="D8" s="23">
        <v>45014</v>
      </c>
      <c r="E8" s="2">
        <v>4274</v>
      </c>
      <c r="F8" s="2">
        <v>683.84</v>
      </c>
      <c r="G8" s="2">
        <v>4957.84</v>
      </c>
    </row>
    <row r="9" spans="1:7" x14ac:dyDescent="0.2">
      <c r="A9">
        <v>1116</v>
      </c>
      <c r="B9" t="s">
        <v>3329</v>
      </c>
      <c r="C9" t="s">
        <v>3328</v>
      </c>
      <c r="D9" s="23">
        <v>45014</v>
      </c>
      <c r="E9" s="2">
        <v>4274</v>
      </c>
      <c r="F9" s="2">
        <v>683.84</v>
      </c>
      <c r="G9" s="2">
        <v>4957.84</v>
      </c>
    </row>
    <row r="10" spans="1:7" x14ac:dyDescent="0.2">
      <c r="A10">
        <v>1117</v>
      </c>
      <c r="B10" t="s">
        <v>3327</v>
      </c>
      <c r="C10" t="s">
        <v>3326</v>
      </c>
      <c r="D10" s="23">
        <v>45016</v>
      </c>
      <c r="E10" s="2">
        <v>1361.12</v>
      </c>
      <c r="F10" s="2">
        <v>217.78</v>
      </c>
      <c r="G10" s="2">
        <v>1578.9</v>
      </c>
    </row>
    <row r="11" spans="1:7" x14ac:dyDescent="0.2">
      <c r="G11" s="505">
        <f>SUM(G2:G10)</f>
        <v>37421.200000000004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C1E8-184A-460F-ADE8-CD90DDE25BBC}">
  <sheetPr codeName="Hoja15"/>
  <dimension ref="A1:G35"/>
  <sheetViews>
    <sheetView workbookViewId="0">
      <selection activeCell="K17" sqref="K17"/>
    </sheetView>
  </sheetViews>
  <sheetFormatPr baseColWidth="10" defaultRowHeight="15" x14ac:dyDescent="0.2"/>
  <cols>
    <col min="2" max="2" width="39.5" customWidth="1"/>
    <col min="3" max="3" width="27" customWidth="1"/>
    <col min="5" max="7" width="11.5" style="2"/>
  </cols>
  <sheetData>
    <row r="1" spans="1:7" x14ac:dyDescent="0.2">
      <c r="A1" t="s">
        <v>2470</v>
      </c>
      <c r="B1" t="s">
        <v>2469</v>
      </c>
      <c r="C1" t="s">
        <v>2468</v>
      </c>
      <c r="D1" t="s">
        <v>254</v>
      </c>
      <c r="E1" s="2" t="s">
        <v>256</v>
      </c>
      <c r="F1" s="2" t="s">
        <v>3301</v>
      </c>
      <c r="G1" s="2" t="s">
        <v>35</v>
      </c>
    </row>
    <row r="2" spans="1:7" x14ac:dyDescent="0.2">
      <c r="A2">
        <v>3007</v>
      </c>
      <c r="B2" t="s">
        <v>2440</v>
      </c>
      <c r="C2" t="s">
        <v>2086</v>
      </c>
      <c r="D2" s="23">
        <v>44986</v>
      </c>
      <c r="E2" s="2">
        <v>3687.12</v>
      </c>
      <c r="F2" s="2">
        <v>589.94000000000005</v>
      </c>
      <c r="G2" s="2">
        <v>4277.0600000000004</v>
      </c>
    </row>
    <row r="3" spans="1:7" x14ac:dyDescent="0.2">
      <c r="A3">
        <v>3008</v>
      </c>
      <c r="B3" t="s">
        <v>3288</v>
      </c>
      <c r="C3" t="s">
        <v>2436</v>
      </c>
      <c r="D3" s="23">
        <v>44986</v>
      </c>
      <c r="E3" s="2">
        <v>183.05</v>
      </c>
      <c r="F3" s="2">
        <v>29.29</v>
      </c>
      <c r="G3" s="2">
        <v>212.34</v>
      </c>
    </row>
    <row r="4" spans="1:7" x14ac:dyDescent="0.2">
      <c r="A4">
        <v>3009</v>
      </c>
      <c r="B4" t="s">
        <v>3300</v>
      </c>
      <c r="C4" t="s">
        <v>2452</v>
      </c>
      <c r="D4" s="23">
        <v>44988</v>
      </c>
      <c r="E4" s="2">
        <v>4400</v>
      </c>
      <c r="F4" s="2">
        <v>704</v>
      </c>
      <c r="G4" s="2">
        <v>5104</v>
      </c>
    </row>
    <row r="5" spans="1:7" x14ac:dyDescent="0.2">
      <c r="A5">
        <v>3011</v>
      </c>
      <c r="B5" t="s">
        <v>3299</v>
      </c>
      <c r="C5" t="s">
        <v>2436</v>
      </c>
      <c r="D5" s="23">
        <v>44988</v>
      </c>
      <c r="E5" s="2">
        <v>999.71</v>
      </c>
      <c r="F5" s="2">
        <v>159.94999999999999</v>
      </c>
      <c r="G5" s="2">
        <v>1159.6600000000001</v>
      </c>
    </row>
    <row r="6" spans="1:7" x14ac:dyDescent="0.2">
      <c r="A6">
        <v>3012</v>
      </c>
      <c r="B6" t="s">
        <v>2440</v>
      </c>
      <c r="C6" t="s">
        <v>2086</v>
      </c>
      <c r="D6" s="23">
        <v>44988</v>
      </c>
      <c r="E6" s="2">
        <v>2945.58</v>
      </c>
      <c r="F6" s="2">
        <v>471.29</v>
      </c>
      <c r="G6" s="2">
        <v>3416.87</v>
      </c>
    </row>
    <row r="7" spans="1:7" x14ac:dyDescent="0.2">
      <c r="A7">
        <v>3013</v>
      </c>
      <c r="B7" t="s">
        <v>2439</v>
      </c>
      <c r="C7" t="s">
        <v>2438</v>
      </c>
      <c r="D7" s="23">
        <v>44992</v>
      </c>
      <c r="E7" s="2">
        <v>658.12929999999994</v>
      </c>
      <c r="F7" s="2">
        <v>105.3</v>
      </c>
      <c r="G7" s="2">
        <v>763.42930000000001</v>
      </c>
    </row>
    <row r="8" spans="1:7" x14ac:dyDescent="0.2">
      <c r="A8">
        <v>3014</v>
      </c>
      <c r="B8" t="s">
        <v>3291</v>
      </c>
      <c r="C8" t="s">
        <v>2436</v>
      </c>
      <c r="D8" s="23">
        <v>44992</v>
      </c>
      <c r="E8" s="2">
        <v>206.91370000000001</v>
      </c>
      <c r="F8" s="2">
        <v>33.11</v>
      </c>
      <c r="G8" s="2">
        <v>240.02369999999999</v>
      </c>
    </row>
    <row r="9" spans="1:7" x14ac:dyDescent="0.2">
      <c r="A9">
        <v>3015</v>
      </c>
      <c r="B9" t="s">
        <v>3283</v>
      </c>
      <c r="C9" t="s">
        <v>2086</v>
      </c>
      <c r="D9" s="23">
        <v>44992</v>
      </c>
      <c r="E9" s="2">
        <v>550</v>
      </c>
      <c r="F9" s="2">
        <v>88</v>
      </c>
      <c r="G9" s="2">
        <v>638</v>
      </c>
    </row>
    <row r="10" spans="1:7" x14ac:dyDescent="0.2">
      <c r="A10">
        <v>3016</v>
      </c>
      <c r="B10" t="s">
        <v>3298</v>
      </c>
      <c r="C10" t="s">
        <v>2433</v>
      </c>
      <c r="D10" s="23">
        <v>44992</v>
      </c>
      <c r="E10" s="2">
        <v>2100</v>
      </c>
      <c r="F10" s="2">
        <v>336</v>
      </c>
      <c r="G10" s="2">
        <v>2436</v>
      </c>
    </row>
    <row r="11" spans="1:7" x14ac:dyDescent="0.2">
      <c r="A11">
        <v>3017</v>
      </c>
      <c r="B11" t="s">
        <v>2462</v>
      </c>
      <c r="C11" t="s">
        <v>2086</v>
      </c>
      <c r="D11" s="23">
        <v>44992</v>
      </c>
      <c r="E11" s="2">
        <v>2069.2154999999998</v>
      </c>
      <c r="F11" s="2">
        <v>331.07</v>
      </c>
      <c r="G11" s="2">
        <v>2400.2855</v>
      </c>
    </row>
    <row r="12" spans="1:7" x14ac:dyDescent="0.2">
      <c r="A12">
        <v>3018</v>
      </c>
      <c r="B12" t="s">
        <v>3297</v>
      </c>
      <c r="C12" t="s">
        <v>2433</v>
      </c>
      <c r="D12" s="23">
        <v>44992</v>
      </c>
      <c r="E12" s="2">
        <v>4446.78</v>
      </c>
      <c r="F12" s="2">
        <v>711.48</v>
      </c>
      <c r="G12" s="2">
        <v>5158.26</v>
      </c>
    </row>
    <row r="13" spans="1:7" x14ac:dyDescent="0.2">
      <c r="A13">
        <v>3019</v>
      </c>
      <c r="B13" t="s">
        <v>3284</v>
      </c>
      <c r="C13" t="s">
        <v>2433</v>
      </c>
      <c r="D13" s="23">
        <v>44992</v>
      </c>
      <c r="E13" s="2">
        <v>1470</v>
      </c>
      <c r="F13" s="2">
        <v>235.2</v>
      </c>
      <c r="G13" s="2">
        <v>1705.2</v>
      </c>
    </row>
    <row r="14" spans="1:7" x14ac:dyDescent="0.2">
      <c r="A14">
        <v>3020</v>
      </c>
      <c r="B14" t="s">
        <v>2462</v>
      </c>
      <c r="C14" t="s">
        <v>2086</v>
      </c>
      <c r="D14" s="23">
        <v>44992</v>
      </c>
      <c r="E14" s="2">
        <v>2623.5603000000001</v>
      </c>
      <c r="F14" s="2">
        <v>419.77</v>
      </c>
      <c r="G14" s="2">
        <v>3043.3303000000001</v>
      </c>
    </row>
    <row r="15" spans="1:7" x14ac:dyDescent="0.2">
      <c r="A15">
        <v>3021</v>
      </c>
      <c r="B15" t="s">
        <v>3296</v>
      </c>
      <c r="C15" t="s">
        <v>2446</v>
      </c>
      <c r="D15" s="23">
        <v>44992</v>
      </c>
      <c r="E15" s="2">
        <v>504.71</v>
      </c>
      <c r="F15" s="2">
        <v>80.75</v>
      </c>
      <c r="G15" s="2">
        <v>585.46</v>
      </c>
    </row>
    <row r="16" spans="1:7" x14ac:dyDescent="0.2">
      <c r="A16">
        <v>3022</v>
      </c>
      <c r="B16" t="s">
        <v>3295</v>
      </c>
      <c r="C16" t="s">
        <v>2087</v>
      </c>
      <c r="D16" s="23">
        <v>44995</v>
      </c>
      <c r="E16" s="2">
        <v>2013.62</v>
      </c>
      <c r="F16" s="2">
        <v>322.18</v>
      </c>
      <c r="G16" s="2">
        <v>2335.8000000000002</v>
      </c>
    </row>
    <row r="17" spans="1:7" x14ac:dyDescent="0.2">
      <c r="A17">
        <v>3023</v>
      </c>
      <c r="B17" t="s">
        <v>2461</v>
      </c>
      <c r="C17" t="s">
        <v>2086</v>
      </c>
      <c r="D17" s="23">
        <v>44996</v>
      </c>
      <c r="E17" s="2">
        <v>2362.6550999999999</v>
      </c>
      <c r="F17" s="2">
        <v>378.02</v>
      </c>
      <c r="G17" s="2">
        <v>2740.6750999999999</v>
      </c>
    </row>
    <row r="18" spans="1:7" x14ac:dyDescent="0.2">
      <c r="A18">
        <v>3024</v>
      </c>
      <c r="B18" t="s">
        <v>3294</v>
      </c>
      <c r="C18" t="s">
        <v>2436</v>
      </c>
      <c r="D18" s="23">
        <v>44998</v>
      </c>
      <c r="E18" s="2">
        <v>707.84</v>
      </c>
      <c r="F18" s="2">
        <v>113.25</v>
      </c>
      <c r="G18" s="2">
        <v>821.09</v>
      </c>
    </row>
    <row r="19" spans="1:7" x14ac:dyDescent="0.2">
      <c r="A19">
        <v>3025</v>
      </c>
      <c r="B19" t="s">
        <v>3293</v>
      </c>
      <c r="C19" t="s">
        <v>2452</v>
      </c>
      <c r="D19" s="23">
        <v>44998</v>
      </c>
      <c r="E19" s="2">
        <v>760</v>
      </c>
      <c r="F19" s="2">
        <v>121.6</v>
      </c>
      <c r="G19" s="2">
        <v>881.6</v>
      </c>
    </row>
    <row r="20" spans="1:7" x14ac:dyDescent="0.2">
      <c r="A20">
        <v>3026</v>
      </c>
      <c r="B20" t="s">
        <v>3293</v>
      </c>
      <c r="C20" t="s">
        <v>2452</v>
      </c>
      <c r="D20" s="23">
        <v>44998</v>
      </c>
      <c r="E20" s="2">
        <v>1650</v>
      </c>
      <c r="F20" s="2">
        <v>264</v>
      </c>
      <c r="G20" s="2">
        <v>1914</v>
      </c>
    </row>
    <row r="21" spans="1:7" x14ac:dyDescent="0.2">
      <c r="A21">
        <v>3027</v>
      </c>
      <c r="B21" t="s">
        <v>3292</v>
      </c>
      <c r="C21" t="s">
        <v>2438</v>
      </c>
      <c r="D21" s="23">
        <v>44998</v>
      </c>
      <c r="E21" s="2">
        <v>210</v>
      </c>
      <c r="F21" s="2">
        <v>33.6</v>
      </c>
      <c r="G21" s="2">
        <v>243.6</v>
      </c>
    </row>
    <row r="22" spans="1:7" x14ac:dyDescent="0.2">
      <c r="A22">
        <v>3028</v>
      </c>
      <c r="B22" t="s">
        <v>3291</v>
      </c>
      <c r="C22" t="s">
        <v>2436</v>
      </c>
      <c r="D22" s="23">
        <v>44998</v>
      </c>
      <c r="E22" s="2">
        <v>1100</v>
      </c>
      <c r="F22" s="2">
        <v>176</v>
      </c>
      <c r="G22" s="2">
        <v>1276</v>
      </c>
    </row>
    <row r="23" spans="1:7" x14ac:dyDescent="0.2">
      <c r="A23">
        <v>3029</v>
      </c>
      <c r="B23" t="s">
        <v>3290</v>
      </c>
      <c r="C23" t="s">
        <v>2436</v>
      </c>
      <c r="D23" s="23">
        <v>45000</v>
      </c>
      <c r="E23" s="2">
        <v>4200</v>
      </c>
      <c r="F23" s="2">
        <v>672</v>
      </c>
      <c r="G23" s="2">
        <v>4872</v>
      </c>
    </row>
    <row r="24" spans="1:7" x14ac:dyDescent="0.2">
      <c r="A24">
        <v>3030</v>
      </c>
      <c r="B24" t="s">
        <v>3289</v>
      </c>
      <c r="C24" t="s">
        <v>2086</v>
      </c>
      <c r="D24" s="23">
        <v>45000</v>
      </c>
      <c r="E24" s="2">
        <v>275</v>
      </c>
      <c r="F24" s="2">
        <v>44</v>
      </c>
      <c r="G24" s="2">
        <v>319</v>
      </c>
    </row>
    <row r="25" spans="1:7" x14ac:dyDescent="0.2">
      <c r="A25">
        <v>3031</v>
      </c>
      <c r="B25" t="s">
        <v>3288</v>
      </c>
      <c r="C25" t="s">
        <v>2436</v>
      </c>
      <c r="D25" s="23">
        <v>45001</v>
      </c>
      <c r="E25" s="2">
        <v>2683.26</v>
      </c>
      <c r="F25" s="2">
        <v>429.32</v>
      </c>
      <c r="G25" s="2">
        <v>3112.58</v>
      </c>
    </row>
    <row r="26" spans="1:7" x14ac:dyDescent="0.2">
      <c r="A26">
        <v>3032</v>
      </c>
      <c r="B26" t="s">
        <v>3288</v>
      </c>
      <c r="C26" t="s">
        <v>2436</v>
      </c>
      <c r="D26" s="23">
        <v>45001</v>
      </c>
      <c r="E26" s="2">
        <v>3040.26</v>
      </c>
      <c r="F26" s="2">
        <v>486.44</v>
      </c>
      <c r="G26" s="2">
        <v>3526.7</v>
      </c>
    </row>
    <row r="27" spans="1:7" x14ac:dyDescent="0.2">
      <c r="A27">
        <v>3033</v>
      </c>
      <c r="B27" t="s">
        <v>2448</v>
      </c>
      <c r="C27" t="s">
        <v>2086</v>
      </c>
      <c r="D27" s="23">
        <v>45012</v>
      </c>
      <c r="E27" s="2">
        <v>471.1293</v>
      </c>
      <c r="F27" s="2">
        <v>75.38</v>
      </c>
      <c r="G27" s="2">
        <v>546.50930000000005</v>
      </c>
    </row>
    <row r="28" spans="1:7" x14ac:dyDescent="0.2">
      <c r="A28">
        <v>3034</v>
      </c>
      <c r="B28" t="s">
        <v>2439</v>
      </c>
      <c r="C28" t="s">
        <v>2438</v>
      </c>
      <c r="D28" s="23">
        <v>45012</v>
      </c>
      <c r="E28" s="2">
        <v>7.5602999999999998</v>
      </c>
      <c r="F28" s="2">
        <v>1.21</v>
      </c>
      <c r="G28" s="2">
        <v>8.7703000000000007</v>
      </c>
    </row>
    <row r="29" spans="1:7" x14ac:dyDescent="0.2">
      <c r="A29">
        <v>3035</v>
      </c>
      <c r="B29" t="s">
        <v>3287</v>
      </c>
      <c r="C29" t="s">
        <v>2086</v>
      </c>
      <c r="D29" s="23">
        <v>45012</v>
      </c>
      <c r="E29" s="2">
        <v>413.96550000000002</v>
      </c>
      <c r="F29" s="2">
        <v>66.23</v>
      </c>
      <c r="G29" s="2">
        <v>480.19549999999998</v>
      </c>
    </row>
    <row r="30" spans="1:7" x14ac:dyDescent="0.2">
      <c r="A30">
        <v>3036</v>
      </c>
      <c r="B30" t="s">
        <v>3286</v>
      </c>
      <c r="C30" t="s">
        <v>2452</v>
      </c>
      <c r="D30" s="23">
        <v>45013</v>
      </c>
      <c r="E30" s="2">
        <v>630</v>
      </c>
      <c r="F30" s="2">
        <v>100.8</v>
      </c>
      <c r="G30" s="2">
        <v>730.8</v>
      </c>
    </row>
    <row r="31" spans="1:7" x14ac:dyDescent="0.2">
      <c r="A31">
        <v>3037</v>
      </c>
      <c r="B31" t="s">
        <v>3285</v>
      </c>
      <c r="C31" t="s">
        <v>2086</v>
      </c>
      <c r="D31" s="23">
        <v>45013</v>
      </c>
      <c r="E31" s="2">
        <v>16800</v>
      </c>
      <c r="F31" s="2">
        <v>2688</v>
      </c>
      <c r="G31" s="2">
        <v>19488</v>
      </c>
    </row>
    <row r="32" spans="1:7" x14ac:dyDescent="0.2">
      <c r="A32">
        <v>3038</v>
      </c>
      <c r="B32" t="s">
        <v>3284</v>
      </c>
      <c r="C32" t="s">
        <v>2433</v>
      </c>
      <c r="D32" s="23">
        <v>45013</v>
      </c>
      <c r="E32" s="2">
        <v>2100</v>
      </c>
      <c r="F32" s="2">
        <v>336</v>
      </c>
      <c r="G32" s="2">
        <v>2436</v>
      </c>
    </row>
    <row r="33" spans="1:7" x14ac:dyDescent="0.2">
      <c r="A33">
        <v>3039</v>
      </c>
      <c r="B33" t="s">
        <v>3283</v>
      </c>
      <c r="C33" t="s">
        <v>2086</v>
      </c>
      <c r="D33" s="23">
        <v>45015</v>
      </c>
      <c r="E33" s="2">
        <v>12600</v>
      </c>
      <c r="F33" s="2">
        <v>2016</v>
      </c>
      <c r="G33" s="2">
        <v>14616</v>
      </c>
    </row>
    <row r="34" spans="1:7" x14ac:dyDescent="0.2">
      <c r="A34">
        <v>3040</v>
      </c>
      <c r="B34" t="s">
        <v>2462</v>
      </c>
      <c r="C34" t="s">
        <v>2086</v>
      </c>
      <c r="D34" s="23">
        <v>45016</v>
      </c>
      <c r="E34" s="2">
        <v>1946.4390000000001</v>
      </c>
      <c r="F34" s="2">
        <v>311.43</v>
      </c>
      <c r="G34" s="2">
        <v>2257.8690000000001</v>
      </c>
    </row>
    <row r="35" spans="1:7" x14ac:dyDescent="0.2">
      <c r="G35" s="505">
        <f>SUM(G2:G34)</f>
        <v>93747.108000000007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39FA2-6C42-434E-A485-9901DAD71FCD}">
  <sheetPr codeName="Hoja16"/>
  <dimension ref="A1:J328"/>
  <sheetViews>
    <sheetView showGridLines="0" workbookViewId="0">
      <pane ySplit="6" topLeftCell="A306" activePane="bottomLeft" state="frozen"/>
      <selection pane="bottomLeft" activeCell="K329" sqref="K329"/>
    </sheetView>
  </sheetViews>
  <sheetFormatPr baseColWidth="10" defaultColWidth="11.5" defaultRowHeight="12" x14ac:dyDescent="0.15"/>
  <cols>
    <col min="1" max="1" width="25" style="375" customWidth="1"/>
    <col min="2" max="2" width="38" style="375" customWidth="1"/>
    <col min="3" max="3" width="21.1640625" style="375" customWidth="1"/>
    <col min="4" max="14" width="11.8320312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3280</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5" customHeight="1" x14ac:dyDescent="0.15">
      <c r="A9" s="379" t="s">
        <v>3248</v>
      </c>
      <c r="B9" s="379" t="s">
        <v>3247</v>
      </c>
      <c r="C9" s="379" t="s">
        <v>1048</v>
      </c>
      <c r="D9" s="379">
        <v>5</v>
      </c>
      <c r="E9" s="379">
        <v>0</v>
      </c>
      <c r="F9" s="378">
        <v>2577.4299999999998</v>
      </c>
      <c r="G9" s="377">
        <v>0</v>
      </c>
      <c r="H9" s="377">
        <v>2068.85</v>
      </c>
      <c r="I9" s="377">
        <v>508.58</v>
      </c>
      <c r="J9" s="376">
        <v>0.1973205867860621</v>
      </c>
    </row>
    <row r="10" spans="1:10" ht="13" x14ac:dyDescent="0.15">
      <c r="A10" s="379" t="s">
        <v>3246</v>
      </c>
      <c r="B10" s="379" t="s">
        <v>3245</v>
      </c>
      <c r="C10" s="379" t="s">
        <v>1048</v>
      </c>
      <c r="D10" s="379">
        <v>1</v>
      </c>
      <c r="E10" s="379">
        <v>0</v>
      </c>
      <c r="F10" s="378">
        <v>455.34</v>
      </c>
      <c r="G10" s="377">
        <v>0</v>
      </c>
      <c r="H10" s="377">
        <v>352.52</v>
      </c>
      <c r="I10" s="377">
        <v>102.82</v>
      </c>
      <c r="J10" s="376">
        <v>0.22580928536917469</v>
      </c>
    </row>
    <row r="11" spans="1:10" ht="13" x14ac:dyDescent="0.15">
      <c r="A11" s="379" t="s">
        <v>2378</v>
      </c>
      <c r="B11" s="379" t="s">
        <v>2377</v>
      </c>
      <c r="C11" s="379" t="s">
        <v>1048</v>
      </c>
      <c r="D11" s="379">
        <v>7</v>
      </c>
      <c r="E11" s="379">
        <v>0</v>
      </c>
      <c r="F11" s="378">
        <v>2482.19</v>
      </c>
      <c r="G11" s="377">
        <v>0</v>
      </c>
      <c r="H11" s="377">
        <v>1899.23</v>
      </c>
      <c r="I11" s="377">
        <v>582.96</v>
      </c>
      <c r="J11" s="376">
        <v>0.23485712213811191</v>
      </c>
    </row>
    <row r="12" spans="1:10" ht="13" x14ac:dyDescent="0.15">
      <c r="A12" s="379" t="s">
        <v>3244</v>
      </c>
      <c r="B12" s="379" t="s">
        <v>3243</v>
      </c>
      <c r="C12" s="379" t="s">
        <v>1048</v>
      </c>
      <c r="D12" s="379">
        <v>1</v>
      </c>
      <c r="E12" s="379">
        <v>0</v>
      </c>
      <c r="F12" s="378">
        <v>331.96</v>
      </c>
      <c r="G12" s="377">
        <v>0</v>
      </c>
      <c r="H12" s="377">
        <v>287.76</v>
      </c>
      <c r="I12" s="377">
        <v>44.2</v>
      </c>
      <c r="J12" s="376">
        <v>0.13314857211712255</v>
      </c>
    </row>
    <row r="13" spans="1:10" ht="15" customHeight="1" x14ac:dyDescent="0.15">
      <c r="A13" s="379" t="s">
        <v>2376</v>
      </c>
      <c r="B13" s="379" t="s">
        <v>2375</v>
      </c>
      <c r="C13" s="379" t="s">
        <v>1048</v>
      </c>
      <c r="D13" s="379">
        <v>1</v>
      </c>
      <c r="E13" s="379">
        <v>0</v>
      </c>
      <c r="F13" s="378">
        <v>630.48</v>
      </c>
      <c r="G13" s="377">
        <v>0</v>
      </c>
      <c r="H13" s="377">
        <v>552.34</v>
      </c>
      <c r="I13" s="377">
        <v>78.14</v>
      </c>
      <c r="J13" s="376">
        <v>0.12393731759928943</v>
      </c>
    </row>
    <row r="14" spans="1:10" ht="13" x14ac:dyDescent="0.15">
      <c r="A14" s="379" t="s">
        <v>3242</v>
      </c>
      <c r="B14" s="379" t="s">
        <v>3241</v>
      </c>
      <c r="C14" s="379" t="s">
        <v>1048</v>
      </c>
      <c r="D14" s="379">
        <v>1</v>
      </c>
      <c r="E14" s="379">
        <v>0</v>
      </c>
      <c r="F14" s="378">
        <v>320.16000000000003</v>
      </c>
      <c r="G14" s="377">
        <v>0</v>
      </c>
      <c r="H14" s="377">
        <v>242.71</v>
      </c>
      <c r="I14" s="377">
        <v>77.45</v>
      </c>
      <c r="J14" s="376">
        <v>0.2419102948525737</v>
      </c>
    </row>
    <row r="15" spans="1:10" ht="15" customHeight="1" x14ac:dyDescent="0.15">
      <c r="A15" s="379" t="s">
        <v>2374</v>
      </c>
      <c r="B15" s="379" t="s">
        <v>2373</v>
      </c>
      <c r="C15" s="379" t="s">
        <v>1048</v>
      </c>
      <c r="D15" s="379">
        <v>1</v>
      </c>
      <c r="E15" s="379">
        <v>0</v>
      </c>
      <c r="F15" s="378">
        <v>577.79999999999995</v>
      </c>
      <c r="G15" s="377">
        <v>0</v>
      </c>
      <c r="H15" s="377">
        <v>477.36</v>
      </c>
      <c r="I15" s="377">
        <v>100.44</v>
      </c>
      <c r="J15" s="376">
        <v>0.17383177570093458</v>
      </c>
    </row>
    <row r="16" spans="1:10" ht="15" customHeight="1" x14ac:dyDescent="0.15">
      <c r="A16" s="379" t="s">
        <v>2372</v>
      </c>
      <c r="B16" s="379" t="s">
        <v>2371</v>
      </c>
      <c r="C16" s="379" t="s">
        <v>1048</v>
      </c>
      <c r="D16" s="379">
        <v>4</v>
      </c>
      <c r="E16" s="379">
        <v>0</v>
      </c>
      <c r="F16" s="378">
        <v>627.84</v>
      </c>
      <c r="G16" s="377">
        <v>0</v>
      </c>
      <c r="H16" s="377">
        <v>543.12</v>
      </c>
      <c r="I16" s="377">
        <v>84.72</v>
      </c>
      <c r="J16" s="376">
        <v>0.1349388379204893</v>
      </c>
    </row>
    <row r="17" spans="1:10" ht="15" customHeight="1" x14ac:dyDescent="0.15">
      <c r="A17" s="379" t="s">
        <v>1657</v>
      </c>
      <c r="B17" s="379" t="s">
        <v>1656</v>
      </c>
      <c r="C17" s="379" t="s">
        <v>1048</v>
      </c>
      <c r="D17" s="379">
        <v>17</v>
      </c>
      <c r="E17" s="379">
        <v>0</v>
      </c>
      <c r="F17" s="378">
        <v>11275</v>
      </c>
      <c r="G17" s="377">
        <v>0</v>
      </c>
      <c r="H17" s="377">
        <v>8100.05</v>
      </c>
      <c r="I17" s="377">
        <v>3174.95</v>
      </c>
      <c r="J17" s="376">
        <v>0.28159201773835918</v>
      </c>
    </row>
    <row r="18" spans="1:10" ht="13" x14ac:dyDescent="0.15">
      <c r="A18" s="379" t="s">
        <v>2364</v>
      </c>
      <c r="B18" s="379" t="s">
        <v>2363</v>
      </c>
      <c r="C18" s="379" t="s">
        <v>1048</v>
      </c>
      <c r="D18" s="379">
        <v>2</v>
      </c>
      <c r="E18" s="379">
        <v>0</v>
      </c>
      <c r="F18" s="378">
        <v>1349.45</v>
      </c>
      <c r="G18" s="377">
        <v>0</v>
      </c>
      <c r="H18" s="377">
        <v>985.16</v>
      </c>
      <c r="I18" s="377">
        <v>364.29</v>
      </c>
      <c r="J18" s="376">
        <v>0.26995442587720925</v>
      </c>
    </row>
    <row r="19" spans="1:10" ht="13" x14ac:dyDescent="0.15">
      <c r="A19" s="379" t="s">
        <v>3240</v>
      </c>
      <c r="B19" s="379" t="s">
        <v>3239</v>
      </c>
      <c r="C19" s="379" t="s">
        <v>1048</v>
      </c>
      <c r="D19" s="379">
        <v>1</v>
      </c>
      <c r="E19" s="379">
        <v>0</v>
      </c>
      <c r="F19" s="378">
        <v>1167.5899999999999</v>
      </c>
      <c r="G19" s="377">
        <v>0</v>
      </c>
      <c r="H19" s="377">
        <v>735.75</v>
      </c>
      <c r="I19" s="377">
        <v>431.84</v>
      </c>
      <c r="J19" s="376">
        <v>0.36985585693608203</v>
      </c>
    </row>
    <row r="20" spans="1:10" ht="13" x14ac:dyDescent="0.15">
      <c r="A20" s="379" t="s">
        <v>2360</v>
      </c>
      <c r="B20" s="379" t="s">
        <v>2359</v>
      </c>
      <c r="C20" s="379" t="s">
        <v>1048</v>
      </c>
      <c r="D20" s="379">
        <v>2</v>
      </c>
      <c r="E20" s="379">
        <v>0</v>
      </c>
      <c r="F20" s="378">
        <v>1372.77</v>
      </c>
      <c r="G20" s="377">
        <v>0</v>
      </c>
      <c r="H20" s="377">
        <v>1116.82</v>
      </c>
      <c r="I20" s="377">
        <v>255.95</v>
      </c>
      <c r="J20" s="376">
        <v>0.18644783904077158</v>
      </c>
    </row>
    <row r="21" spans="1:10" ht="15" customHeight="1" x14ac:dyDescent="0.15">
      <c r="A21" s="379" t="s">
        <v>3238</v>
      </c>
      <c r="B21" s="379" t="s">
        <v>3237</v>
      </c>
      <c r="C21" s="379" t="s">
        <v>1048</v>
      </c>
      <c r="D21" s="379">
        <v>1</v>
      </c>
      <c r="E21" s="379">
        <v>0</v>
      </c>
      <c r="F21" s="378">
        <v>142.84</v>
      </c>
      <c r="G21" s="377">
        <v>0</v>
      </c>
      <c r="H21" s="377">
        <v>153.84</v>
      </c>
      <c r="I21" s="377">
        <v>-11</v>
      </c>
      <c r="J21" s="376">
        <v>-7.7009241108933077E-2</v>
      </c>
    </row>
    <row r="22" spans="1:10" ht="15" customHeight="1" x14ac:dyDescent="0.15">
      <c r="A22" s="379" t="s">
        <v>1655</v>
      </c>
      <c r="B22" s="379" t="s">
        <v>1654</v>
      </c>
      <c r="C22" s="379" t="s">
        <v>1048</v>
      </c>
      <c r="D22" s="379">
        <v>2</v>
      </c>
      <c r="E22" s="379">
        <v>0</v>
      </c>
      <c r="F22" s="378">
        <v>1518.66</v>
      </c>
      <c r="G22" s="377">
        <v>0</v>
      </c>
      <c r="H22" s="377">
        <v>1154.46</v>
      </c>
      <c r="I22" s="377">
        <v>364.2</v>
      </c>
      <c r="J22" s="376">
        <v>0.23981668049464661</v>
      </c>
    </row>
    <row r="23" spans="1:10" ht="15" customHeight="1" x14ac:dyDescent="0.15">
      <c r="A23" s="379" t="s">
        <v>3236</v>
      </c>
      <c r="B23" s="379" t="s">
        <v>3235</v>
      </c>
      <c r="C23" s="379" t="s">
        <v>1048</v>
      </c>
      <c r="D23" s="379">
        <v>5</v>
      </c>
      <c r="E23" s="379">
        <v>0</v>
      </c>
      <c r="F23" s="378">
        <v>4120.6400000000003</v>
      </c>
      <c r="G23" s="377">
        <v>0</v>
      </c>
      <c r="H23" s="377">
        <v>3200.5</v>
      </c>
      <c r="I23" s="377">
        <v>920.14</v>
      </c>
      <c r="J23" s="376">
        <v>0.22330026403665451</v>
      </c>
    </row>
    <row r="24" spans="1:10" ht="15" customHeight="1" x14ac:dyDescent="0.15">
      <c r="A24" s="379" t="s">
        <v>1651</v>
      </c>
      <c r="B24" s="379" t="s">
        <v>1650</v>
      </c>
      <c r="C24" s="379" t="s">
        <v>1048</v>
      </c>
      <c r="D24" s="379">
        <v>4</v>
      </c>
      <c r="E24" s="379">
        <v>0</v>
      </c>
      <c r="F24" s="378">
        <v>2517.3000000000002</v>
      </c>
      <c r="G24" s="377">
        <v>0</v>
      </c>
      <c r="H24" s="377">
        <v>1884.4</v>
      </c>
      <c r="I24" s="377">
        <v>632.9</v>
      </c>
      <c r="J24" s="376">
        <v>0.25142017240694392</v>
      </c>
    </row>
    <row r="25" spans="1:10" ht="15" customHeight="1" x14ac:dyDescent="0.15">
      <c r="A25" s="379" t="s">
        <v>2354</v>
      </c>
      <c r="B25" s="379" t="s">
        <v>2353</v>
      </c>
      <c r="C25" s="379" t="s">
        <v>1048</v>
      </c>
      <c r="D25" s="379">
        <v>1</v>
      </c>
      <c r="E25" s="379">
        <v>0</v>
      </c>
      <c r="F25" s="378">
        <v>886.46</v>
      </c>
      <c r="G25" s="377">
        <v>0</v>
      </c>
      <c r="H25" s="377">
        <v>703.54</v>
      </c>
      <c r="I25" s="377">
        <v>182.92</v>
      </c>
      <c r="J25" s="376">
        <v>0.20634884822778241</v>
      </c>
    </row>
    <row r="26" spans="1:10" ht="15" customHeight="1" x14ac:dyDescent="0.15">
      <c r="A26" s="379" t="s">
        <v>3234</v>
      </c>
      <c r="B26" s="379" t="s">
        <v>3233</v>
      </c>
      <c r="C26" s="379" t="s">
        <v>1048</v>
      </c>
      <c r="D26" s="379">
        <v>2</v>
      </c>
      <c r="E26" s="379">
        <v>0</v>
      </c>
      <c r="F26" s="378">
        <v>2229.66</v>
      </c>
      <c r="G26" s="377">
        <v>0</v>
      </c>
      <c r="H26" s="377">
        <v>1842.06</v>
      </c>
      <c r="I26" s="377">
        <v>387.6</v>
      </c>
      <c r="J26" s="376">
        <v>0.17383816366620919</v>
      </c>
    </row>
    <row r="27" spans="1:10" ht="15" customHeight="1" x14ac:dyDescent="0.15">
      <c r="A27" s="379" t="s">
        <v>1645</v>
      </c>
      <c r="B27" s="379" t="s">
        <v>1644</v>
      </c>
      <c r="C27" s="379" t="s">
        <v>1048</v>
      </c>
      <c r="D27" s="379">
        <v>6</v>
      </c>
      <c r="E27" s="379">
        <v>0</v>
      </c>
      <c r="F27" s="378">
        <v>5057.4799999999996</v>
      </c>
      <c r="G27" s="377">
        <v>0</v>
      </c>
      <c r="H27" s="377">
        <v>3852.39</v>
      </c>
      <c r="I27" s="377">
        <v>1205.0899999999999</v>
      </c>
      <c r="J27" s="376">
        <v>0.23827874751852701</v>
      </c>
    </row>
    <row r="28" spans="1:10" ht="13" x14ac:dyDescent="0.15">
      <c r="A28" s="379" t="s">
        <v>2346</v>
      </c>
      <c r="B28" s="379" t="s">
        <v>2345</v>
      </c>
      <c r="C28" s="379" t="s">
        <v>1048</v>
      </c>
      <c r="D28" s="379">
        <v>7</v>
      </c>
      <c r="E28" s="379">
        <v>0</v>
      </c>
      <c r="F28" s="378">
        <v>2784.38</v>
      </c>
      <c r="G28" s="377">
        <v>0</v>
      </c>
      <c r="H28" s="377">
        <v>2177.5</v>
      </c>
      <c r="I28" s="377">
        <v>606.88</v>
      </c>
      <c r="J28" s="376">
        <v>0.21795875562961953</v>
      </c>
    </row>
    <row r="29" spans="1:10" ht="13" x14ac:dyDescent="0.15">
      <c r="A29" s="379" t="s">
        <v>1639</v>
      </c>
      <c r="B29" s="379" t="s">
        <v>1638</v>
      </c>
      <c r="C29" s="379" t="s">
        <v>1048</v>
      </c>
      <c r="D29" s="379">
        <v>2</v>
      </c>
      <c r="E29" s="379">
        <v>0</v>
      </c>
      <c r="F29" s="378">
        <v>1520.7</v>
      </c>
      <c r="G29" s="377">
        <v>0</v>
      </c>
      <c r="H29" s="377">
        <v>1258.52</v>
      </c>
      <c r="I29" s="377">
        <v>262.18</v>
      </c>
      <c r="J29" s="376">
        <v>0.17240744394029064</v>
      </c>
    </row>
    <row r="30" spans="1:10" ht="15" customHeight="1" x14ac:dyDescent="0.15">
      <c r="A30" s="379" t="s">
        <v>3232</v>
      </c>
      <c r="B30" s="379" t="s">
        <v>3231</v>
      </c>
      <c r="C30" s="379" t="s">
        <v>1048</v>
      </c>
      <c r="D30" s="379">
        <v>2</v>
      </c>
      <c r="E30" s="379">
        <v>0</v>
      </c>
      <c r="F30" s="378">
        <v>1222.6199999999999</v>
      </c>
      <c r="G30" s="377">
        <v>0</v>
      </c>
      <c r="H30" s="377">
        <v>924.2</v>
      </c>
      <c r="I30" s="377">
        <v>298.42</v>
      </c>
      <c r="J30" s="376">
        <v>0.24408238046163158</v>
      </c>
    </row>
    <row r="31" spans="1:10" ht="13" x14ac:dyDescent="0.15">
      <c r="A31" s="379" t="s">
        <v>3230</v>
      </c>
      <c r="B31" s="379" t="s">
        <v>3229</v>
      </c>
      <c r="C31" s="379" t="s">
        <v>1048</v>
      </c>
      <c r="D31" s="379">
        <v>1</v>
      </c>
      <c r="E31" s="379">
        <v>0</v>
      </c>
      <c r="F31" s="378">
        <v>1790.34</v>
      </c>
      <c r="G31" s="377">
        <v>0</v>
      </c>
      <c r="H31" s="377">
        <v>1514.65</v>
      </c>
      <c r="I31" s="377">
        <v>275.69</v>
      </c>
      <c r="J31" s="376">
        <v>0.15398751075214764</v>
      </c>
    </row>
    <row r="32" spans="1:10" ht="13" x14ac:dyDescent="0.15">
      <c r="A32" s="379" t="s">
        <v>1637</v>
      </c>
      <c r="B32" s="379" t="s">
        <v>1636</v>
      </c>
      <c r="C32" s="379" t="s">
        <v>1048</v>
      </c>
      <c r="D32" s="379">
        <v>5</v>
      </c>
      <c r="E32" s="379">
        <v>0</v>
      </c>
      <c r="F32" s="378">
        <v>1368.2</v>
      </c>
      <c r="G32" s="377">
        <v>0</v>
      </c>
      <c r="H32" s="377">
        <v>1194.05</v>
      </c>
      <c r="I32" s="377">
        <v>174.15</v>
      </c>
      <c r="J32" s="376">
        <v>0.12728402280368367</v>
      </c>
    </row>
    <row r="33" spans="1:10" ht="13" x14ac:dyDescent="0.15">
      <c r="A33" s="379" t="s">
        <v>1635</v>
      </c>
      <c r="B33" s="379" t="s">
        <v>1634</v>
      </c>
      <c r="C33" s="379" t="s">
        <v>1048</v>
      </c>
      <c r="D33" s="379">
        <v>2</v>
      </c>
      <c r="E33" s="379">
        <v>0</v>
      </c>
      <c r="F33" s="378">
        <v>618.96</v>
      </c>
      <c r="G33" s="377">
        <v>0</v>
      </c>
      <c r="H33" s="377">
        <v>515.85</v>
      </c>
      <c r="I33" s="377">
        <v>103.11</v>
      </c>
      <c r="J33" s="376">
        <v>0.16658588600232649</v>
      </c>
    </row>
    <row r="34" spans="1:10" ht="13" x14ac:dyDescent="0.15">
      <c r="A34" s="379" t="s">
        <v>2342</v>
      </c>
      <c r="B34" s="379" t="s">
        <v>2341</v>
      </c>
      <c r="C34" s="379" t="s">
        <v>1048</v>
      </c>
      <c r="D34" s="379">
        <v>7</v>
      </c>
      <c r="E34" s="379">
        <v>0</v>
      </c>
      <c r="F34" s="378">
        <v>4726.05</v>
      </c>
      <c r="G34" s="377">
        <v>0</v>
      </c>
      <c r="H34" s="377">
        <v>3817.24</v>
      </c>
      <c r="I34" s="377">
        <v>908.81</v>
      </c>
      <c r="J34" s="376">
        <v>0.19229800785010739</v>
      </c>
    </row>
    <row r="35" spans="1:10" ht="15" customHeight="1" x14ac:dyDescent="0.15">
      <c r="A35" s="379" t="s">
        <v>3228</v>
      </c>
      <c r="B35" s="379" t="s">
        <v>3227</v>
      </c>
      <c r="C35" s="379" t="s">
        <v>1048</v>
      </c>
      <c r="D35" s="379">
        <v>2</v>
      </c>
      <c r="E35" s="379">
        <v>0</v>
      </c>
      <c r="F35" s="378">
        <v>983.04</v>
      </c>
      <c r="G35" s="377">
        <v>0</v>
      </c>
      <c r="H35" s="377">
        <v>691.84</v>
      </c>
      <c r="I35" s="377">
        <v>291.2</v>
      </c>
      <c r="J35" s="376">
        <v>0.29622395833333331</v>
      </c>
    </row>
    <row r="36" spans="1:10" ht="15" customHeight="1" x14ac:dyDescent="0.15">
      <c r="A36" s="379" t="s">
        <v>2340</v>
      </c>
      <c r="B36" s="379" t="s">
        <v>2339</v>
      </c>
      <c r="C36" s="379" t="s">
        <v>1048</v>
      </c>
      <c r="D36" s="379">
        <v>2</v>
      </c>
      <c r="E36" s="379">
        <v>0</v>
      </c>
      <c r="F36" s="378">
        <v>1063.96</v>
      </c>
      <c r="G36" s="377">
        <v>0</v>
      </c>
      <c r="H36" s="377">
        <v>928.54</v>
      </c>
      <c r="I36" s="377">
        <v>135.41999999999999</v>
      </c>
      <c r="J36" s="376">
        <v>0.12727922102334674</v>
      </c>
    </row>
    <row r="37" spans="1:10" ht="15" customHeight="1" x14ac:dyDescent="0.15">
      <c r="A37" s="379" t="s">
        <v>3226</v>
      </c>
      <c r="B37" s="379" t="s">
        <v>3225</v>
      </c>
      <c r="C37" s="379" t="s">
        <v>1048</v>
      </c>
      <c r="D37" s="379">
        <v>1</v>
      </c>
      <c r="E37" s="379">
        <v>0</v>
      </c>
      <c r="F37" s="378">
        <v>838.65</v>
      </c>
      <c r="G37" s="377">
        <v>0</v>
      </c>
      <c r="H37" s="377">
        <v>731.91</v>
      </c>
      <c r="I37" s="377">
        <v>106.74</v>
      </c>
      <c r="J37" s="376">
        <v>0.12727597925236989</v>
      </c>
    </row>
    <row r="38" spans="1:10" ht="13" x14ac:dyDescent="0.15">
      <c r="A38" s="379" t="s">
        <v>2338</v>
      </c>
      <c r="B38" s="379" t="s">
        <v>2337</v>
      </c>
      <c r="C38" s="379" t="s">
        <v>1048</v>
      </c>
      <c r="D38" s="379">
        <v>4</v>
      </c>
      <c r="E38" s="379">
        <v>0</v>
      </c>
      <c r="F38" s="378">
        <v>1764.08</v>
      </c>
      <c r="G38" s="377">
        <v>0</v>
      </c>
      <c r="H38" s="377">
        <v>1356.24</v>
      </c>
      <c r="I38" s="377">
        <v>407.84</v>
      </c>
      <c r="J38" s="376">
        <v>0.23119132919141988</v>
      </c>
    </row>
    <row r="39" spans="1:10" ht="15" customHeight="1" x14ac:dyDescent="0.15">
      <c r="A39" s="379" t="s">
        <v>1631</v>
      </c>
      <c r="B39" s="379" t="s">
        <v>1630</v>
      </c>
      <c r="C39" s="379" t="s">
        <v>1048</v>
      </c>
      <c r="D39" s="379">
        <v>2</v>
      </c>
      <c r="E39" s="379">
        <v>0</v>
      </c>
      <c r="F39" s="378">
        <v>855.27</v>
      </c>
      <c r="G39" s="377">
        <v>0</v>
      </c>
      <c r="H39" s="377">
        <v>695.82</v>
      </c>
      <c r="I39" s="377">
        <v>159.44999999999999</v>
      </c>
      <c r="J39" s="376">
        <v>0.1864323546950086</v>
      </c>
    </row>
    <row r="40" spans="1:10" ht="15" customHeight="1" x14ac:dyDescent="0.15">
      <c r="A40" s="379" t="s">
        <v>3224</v>
      </c>
      <c r="B40" s="379" t="s">
        <v>3223</v>
      </c>
      <c r="C40" s="379" t="s">
        <v>1048</v>
      </c>
      <c r="D40" s="379">
        <v>1</v>
      </c>
      <c r="E40" s="379">
        <v>0</v>
      </c>
      <c r="F40" s="378">
        <v>1184.92</v>
      </c>
      <c r="G40" s="377">
        <v>0</v>
      </c>
      <c r="H40" s="377">
        <v>862.83</v>
      </c>
      <c r="I40" s="377">
        <v>322.08999999999997</v>
      </c>
      <c r="J40" s="376">
        <v>0.27182425817776729</v>
      </c>
    </row>
    <row r="41" spans="1:10" ht="15" customHeight="1" x14ac:dyDescent="0.15">
      <c r="A41" s="379" t="s">
        <v>1629</v>
      </c>
      <c r="B41" s="379" t="s">
        <v>1628</v>
      </c>
      <c r="C41" s="379" t="s">
        <v>1048</v>
      </c>
      <c r="D41" s="379">
        <v>1</v>
      </c>
      <c r="E41" s="379">
        <v>0</v>
      </c>
      <c r="F41" s="378">
        <v>140.05000000000001</v>
      </c>
      <c r="G41" s="377">
        <v>0</v>
      </c>
      <c r="H41" s="377">
        <v>101.08</v>
      </c>
      <c r="I41" s="377">
        <v>38.97</v>
      </c>
      <c r="J41" s="376">
        <v>0.2782577650838986</v>
      </c>
    </row>
    <row r="42" spans="1:10" ht="15" customHeight="1" x14ac:dyDescent="0.15">
      <c r="A42" s="379" t="s">
        <v>1625</v>
      </c>
      <c r="B42" s="379" t="s">
        <v>1624</v>
      </c>
      <c r="C42" s="379" t="s">
        <v>1048</v>
      </c>
      <c r="D42" s="379">
        <v>8</v>
      </c>
      <c r="E42" s="379">
        <v>0</v>
      </c>
      <c r="F42" s="378">
        <v>2608.6799999999998</v>
      </c>
      <c r="G42" s="377">
        <v>0</v>
      </c>
      <c r="H42" s="377">
        <v>2246.08</v>
      </c>
      <c r="I42" s="377">
        <v>362.6</v>
      </c>
      <c r="J42" s="376">
        <v>0.13899750065167057</v>
      </c>
    </row>
    <row r="43" spans="1:10" ht="15" customHeight="1" x14ac:dyDescent="0.15">
      <c r="A43" s="379" t="s">
        <v>2332</v>
      </c>
      <c r="B43" s="379" t="s">
        <v>2331</v>
      </c>
      <c r="C43" s="379" t="s">
        <v>1048</v>
      </c>
      <c r="D43" s="379">
        <v>1</v>
      </c>
      <c r="E43" s="379">
        <v>0</v>
      </c>
      <c r="F43" s="378">
        <v>175.53</v>
      </c>
      <c r="G43" s="377">
        <v>0</v>
      </c>
      <c r="H43" s="377">
        <v>93.87</v>
      </c>
      <c r="I43" s="377">
        <v>81.66</v>
      </c>
      <c r="J43" s="376">
        <v>0.46521962057767902</v>
      </c>
    </row>
    <row r="44" spans="1:10" ht="15" customHeight="1" x14ac:dyDescent="0.15">
      <c r="A44" s="379" t="s">
        <v>1619</v>
      </c>
      <c r="B44" s="379" t="s">
        <v>1618</v>
      </c>
      <c r="C44" s="379" t="s">
        <v>1048</v>
      </c>
      <c r="D44" s="379">
        <v>3</v>
      </c>
      <c r="E44" s="379">
        <v>0</v>
      </c>
      <c r="F44" s="378">
        <v>585.63</v>
      </c>
      <c r="G44" s="377">
        <v>0</v>
      </c>
      <c r="H44" s="377">
        <v>500.22</v>
      </c>
      <c r="I44" s="377">
        <v>85.41</v>
      </c>
      <c r="J44" s="376">
        <v>0.14584293837405871</v>
      </c>
    </row>
    <row r="45" spans="1:10" ht="15" customHeight="1" x14ac:dyDescent="0.15">
      <c r="A45" s="379" t="s">
        <v>2328</v>
      </c>
      <c r="B45" s="379" t="s">
        <v>2327</v>
      </c>
      <c r="C45" s="379" t="s">
        <v>1048</v>
      </c>
      <c r="D45" s="379">
        <v>4</v>
      </c>
      <c r="E45" s="379">
        <v>0</v>
      </c>
      <c r="F45" s="378">
        <v>1056.54</v>
      </c>
      <c r="G45" s="377">
        <v>0</v>
      </c>
      <c r="H45" s="377">
        <v>854.84</v>
      </c>
      <c r="I45" s="377">
        <v>201.7</v>
      </c>
      <c r="J45" s="376">
        <v>0.19090616540784069</v>
      </c>
    </row>
    <row r="46" spans="1:10" ht="15" customHeight="1" x14ac:dyDescent="0.15">
      <c r="A46" s="379" t="s">
        <v>1615</v>
      </c>
      <c r="B46" s="379" t="s">
        <v>1614</v>
      </c>
      <c r="C46" s="379" t="s">
        <v>1048</v>
      </c>
      <c r="D46" s="379">
        <v>1</v>
      </c>
      <c r="E46" s="379">
        <v>0</v>
      </c>
      <c r="F46" s="378">
        <v>1583.6</v>
      </c>
      <c r="G46" s="377">
        <v>0</v>
      </c>
      <c r="H46" s="377">
        <v>1206.56</v>
      </c>
      <c r="I46" s="377">
        <v>377.04</v>
      </c>
      <c r="J46" s="376">
        <v>0.2380904268754736</v>
      </c>
    </row>
    <row r="47" spans="1:10" ht="15" customHeight="1" x14ac:dyDescent="0.15">
      <c r="A47" s="379" t="s">
        <v>1613</v>
      </c>
      <c r="B47" s="379" t="s">
        <v>1612</v>
      </c>
      <c r="C47" s="379" t="s">
        <v>1048</v>
      </c>
      <c r="D47" s="379">
        <v>12</v>
      </c>
      <c r="E47" s="379">
        <v>0</v>
      </c>
      <c r="F47" s="378">
        <v>7455.48</v>
      </c>
      <c r="G47" s="377">
        <v>0</v>
      </c>
      <c r="H47" s="377">
        <v>5772</v>
      </c>
      <c r="I47" s="377">
        <v>1683.48</v>
      </c>
      <c r="J47" s="376">
        <v>0.22580437476862655</v>
      </c>
    </row>
    <row r="48" spans="1:10" ht="15" customHeight="1" x14ac:dyDescent="0.15">
      <c r="A48" s="379" t="s">
        <v>3222</v>
      </c>
      <c r="B48" s="379" t="s">
        <v>3221</v>
      </c>
      <c r="C48" s="379" t="s">
        <v>1048</v>
      </c>
      <c r="D48" s="379">
        <v>1</v>
      </c>
      <c r="E48" s="379">
        <v>0</v>
      </c>
      <c r="F48" s="378">
        <v>177.13</v>
      </c>
      <c r="G48" s="377">
        <v>0</v>
      </c>
      <c r="H48" s="377">
        <v>124.72</v>
      </c>
      <c r="I48" s="377">
        <v>52.41</v>
      </c>
      <c r="J48" s="376">
        <v>0.29588437870490603</v>
      </c>
    </row>
    <row r="49" spans="1:10" ht="15" customHeight="1" x14ac:dyDescent="0.15">
      <c r="A49" s="379" t="s">
        <v>1611</v>
      </c>
      <c r="B49" s="379" t="s">
        <v>1610</v>
      </c>
      <c r="C49" s="379" t="s">
        <v>1048</v>
      </c>
      <c r="D49" s="379">
        <v>1</v>
      </c>
      <c r="E49" s="379">
        <v>0</v>
      </c>
      <c r="F49" s="378">
        <v>303.5</v>
      </c>
      <c r="G49" s="377">
        <v>0</v>
      </c>
      <c r="H49" s="377">
        <v>224.84</v>
      </c>
      <c r="I49" s="377">
        <v>78.66</v>
      </c>
      <c r="J49" s="376">
        <v>0.25917627677100497</v>
      </c>
    </row>
    <row r="50" spans="1:10" ht="13" x14ac:dyDescent="0.15">
      <c r="A50" s="379" t="s">
        <v>3220</v>
      </c>
      <c r="B50" s="379" t="s">
        <v>3219</v>
      </c>
      <c r="C50" s="379" t="s">
        <v>1048</v>
      </c>
      <c r="D50" s="379">
        <v>1</v>
      </c>
      <c r="E50" s="379">
        <v>0</v>
      </c>
      <c r="F50" s="378">
        <v>284.70999999999998</v>
      </c>
      <c r="G50" s="377">
        <v>0</v>
      </c>
      <c r="H50" s="377">
        <v>226.07</v>
      </c>
      <c r="I50" s="377">
        <v>58.64</v>
      </c>
      <c r="J50" s="376">
        <v>0.20596396333110883</v>
      </c>
    </row>
    <row r="51" spans="1:10" ht="13" x14ac:dyDescent="0.15">
      <c r="A51" s="379" t="s">
        <v>3218</v>
      </c>
      <c r="B51" s="379" t="s">
        <v>3217</v>
      </c>
      <c r="C51" s="379" t="s">
        <v>1048</v>
      </c>
      <c r="D51" s="379">
        <v>1</v>
      </c>
      <c r="E51" s="379">
        <v>0</v>
      </c>
      <c r="F51" s="378">
        <v>2499.91</v>
      </c>
      <c r="G51" s="377">
        <v>0</v>
      </c>
      <c r="H51" s="377">
        <v>2181.73</v>
      </c>
      <c r="I51" s="377">
        <v>318.18</v>
      </c>
      <c r="J51" s="376">
        <v>0.12727658195695046</v>
      </c>
    </row>
    <row r="52" spans="1:10" ht="15" customHeight="1" x14ac:dyDescent="0.15">
      <c r="A52" s="379" t="s">
        <v>1609</v>
      </c>
      <c r="B52" s="379" t="s">
        <v>1608</v>
      </c>
      <c r="C52" s="379" t="s">
        <v>1048</v>
      </c>
      <c r="D52" s="379">
        <v>10</v>
      </c>
      <c r="E52" s="379">
        <v>0</v>
      </c>
      <c r="F52" s="378">
        <v>3946.86</v>
      </c>
      <c r="G52" s="377">
        <v>0</v>
      </c>
      <c r="H52" s="377">
        <v>3255.14</v>
      </c>
      <c r="I52" s="377">
        <v>691.72</v>
      </c>
      <c r="J52" s="376">
        <v>0.17525830660322383</v>
      </c>
    </row>
    <row r="53" spans="1:10" ht="15" customHeight="1" x14ac:dyDescent="0.15">
      <c r="A53" s="379" t="s">
        <v>1607</v>
      </c>
      <c r="B53" s="379" t="s">
        <v>1606</v>
      </c>
      <c r="C53" s="379" t="s">
        <v>1048</v>
      </c>
      <c r="D53" s="379">
        <v>4</v>
      </c>
      <c r="E53" s="379">
        <v>0</v>
      </c>
      <c r="F53" s="378">
        <v>1508.16</v>
      </c>
      <c r="G53" s="377">
        <v>0</v>
      </c>
      <c r="H53" s="377">
        <v>1223.04</v>
      </c>
      <c r="I53" s="377">
        <v>285.12</v>
      </c>
      <c r="J53" s="376">
        <v>0.1890515595162317</v>
      </c>
    </row>
    <row r="54" spans="1:10" ht="15" customHeight="1" x14ac:dyDescent="0.15">
      <c r="A54" s="379" t="s">
        <v>1605</v>
      </c>
      <c r="B54" s="379" t="s">
        <v>1604</v>
      </c>
      <c r="C54" s="379" t="s">
        <v>1048</v>
      </c>
      <c r="D54" s="379">
        <v>6</v>
      </c>
      <c r="E54" s="379">
        <v>0</v>
      </c>
      <c r="F54" s="378">
        <v>3943.72</v>
      </c>
      <c r="G54" s="377">
        <v>-707.84</v>
      </c>
      <c r="H54" s="377">
        <v>2554.65</v>
      </c>
      <c r="I54" s="377">
        <v>681.23</v>
      </c>
      <c r="J54" s="376">
        <v>0.21052387603990258</v>
      </c>
    </row>
    <row r="55" spans="1:10" ht="15" customHeight="1" x14ac:dyDescent="0.15">
      <c r="A55" s="379" t="s">
        <v>1603</v>
      </c>
      <c r="B55" s="379" t="s">
        <v>1602</v>
      </c>
      <c r="C55" s="379" t="s">
        <v>1048</v>
      </c>
      <c r="D55" s="379">
        <v>2</v>
      </c>
      <c r="E55" s="379">
        <v>0</v>
      </c>
      <c r="F55" s="378">
        <v>983.88</v>
      </c>
      <c r="G55" s="377">
        <v>0</v>
      </c>
      <c r="H55" s="377">
        <v>729.36</v>
      </c>
      <c r="I55" s="377">
        <v>254.52</v>
      </c>
      <c r="J55" s="376">
        <v>0.25869008415660444</v>
      </c>
    </row>
    <row r="56" spans="1:10" ht="15" customHeight="1" x14ac:dyDescent="0.15">
      <c r="A56" s="379" t="s">
        <v>1601</v>
      </c>
      <c r="B56" s="379" t="s">
        <v>1600</v>
      </c>
      <c r="C56" s="379" t="s">
        <v>1048</v>
      </c>
      <c r="D56" s="379">
        <v>4</v>
      </c>
      <c r="E56" s="379">
        <v>0</v>
      </c>
      <c r="F56" s="378">
        <v>649.79999999999995</v>
      </c>
      <c r="G56" s="377">
        <v>0</v>
      </c>
      <c r="H56" s="377">
        <v>572.28</v>
      </c>
      <c r="I56" s="377">
        <v>77.52</v>
      </c>
      <c r="J56" s="376">
        <v>0.11929824561403508</v>
      </c>
    </row>
    <row r="57" spans="1:10" ht="15" customHeight="1" x14ac:dyDescent="0.15">
      <c r="A57" s="379" t="s">
        <v>1599</v>
      </c>
      <c r="B57" s="379" t="s">
        <v>1598</v>
      </c>
      <c r="C57" s="379" t="s">
        <v>1048</v>
      </c>
      <c r="D57" s="379">
        <v>1</v>
      </c>
      <c r="E57" s="379">
        <v>0</v>
      </c>
      <c r="F57" s="378">
        <v>580.52</v>
      </c>
      <c r="G57" s="377">
        <v>0</v>
      </c>
      <c r="H57" s="377">
        <v>506.64</v>
      </c>
      <c r="I57" s="377">
        <v>73.88</v>
      </c>
      <c r="J57" s="376">
        <v>0.1272652105009302</v>
      </c>
    </row>
    <row r="58" spans="1:10" ht="13" x14ac:dyDescent="0.15">
      <c r="A58" s="379" t="s">
        <v>1595</v>
      </c>
      <c r="B58" s="379" t="s">
        <v>1594</v>
      </c>
      <c r="C58" s="379" t="s">
        <v>1048</v>
      </c>
      <c r="D58" s="379">
        <v>4</v>
      </c>
      <c r="E58" s="379">
        <v>0</v>
      </c>
      <c r="F58" s="378">
        <v>2100.5</v>
      </c>
      <c r="G58" s="377">
        <v>0</v>
      </c>
      <c r="H58" s="377">
        <v>1742.12</v>
      </c>
      <c r="I58" s="377">
        <v>358.38</v>
      </c>
      <c r="J58" s="376">
        <v>0.17061651987621995</v>
      </c>
    </row>
    <row r="59" spans="1:10" ht="13" x14ac:dyDescent="0.15">
      <c r="A59" s="379" t="s">
        <v>2320</v>
      </c>
      <c r="B59" s="379" t="s">
        <v>2319</v>
      </c>
      <c r="C59" s="379" t="s">
        <v>1048</v>
      </c>
      <c r="D59" s="379">
        <v>4</v>
      </c>
      <c r="E59" s="379">
        <v>0</v>
      </c>
      <c r="F59" s="378">
        <v>2028.02</v>
      </c>
      <c r="G59" s="377">
        <v>0</v>
      </c>
      <c r="H59" s="377">
        <v>1661</v>
      </c>
      <c r="I59" s="377">
        <v>367.02</v>
      </c>
      <c r="J59" s="376">
        <v>0.18097454660210452</v>
      </c>
    </row>
    <row r="60" spans="1:10" ht="15" customHeight="1" x14ac:dyDescent="0.15">
      <c r="A60" s="379" t="s">
        <v>1593</v>
      </c>
      <c r="B60" s="379" t="s">
        <v>1592</v>
      </c>
      <c r="C60" s="379" t="s">
        <v>1048</v>
      </c>
      <c r="D60" s="379">
        <v>5</v>
      </c>
      <c r="E60" s="379">
        <v>0</v>
      </c>
      <c r="F60" s="378">
        <v>3084.33</v>
      </c>
      <c r="G60" s="377">
        <v>0</v>
      </c>
      <c r="H60" s="377">
        <v>2443.0500000000002</v>
      </c>
      <c r="I60" s="377">
        <v>641.28</v>
      </c>
      <c r="J60" s="376">
        <v>0.20791549542364143</v>
      </c>
    </row>
    <row r="61" spans="1:10" ht="15" customHeight="1" x14ac:dyDescent="0.15">
      <c r="A61" s="379" t="s">
        <v>1591</v>
      </c>
      <c r="B61" s="379" t="s">
        <v>1590</v>
      </c>
      <c r="C61" s="379" t="s">
        <v>1048</v>
      </c>
      <c r="D61" s="379">
        <v>12</v>
      </c>
      <c r="E61" s="379">
        <v>0</v>
      </c>
      <c r="F61" s="378">
        <v>7454.39</v>
      </c>
      <c r="G61" s="377">
        <v>0</v>
      </c>
      <c r="H61" s="377">
        <v>5980.2</v>
      </c>
      <c r="I61" s="377">
        <v>1474.19</v>
      </c>
      <c r="J61" s="376">
        <v>0.19776131916897291</v>
      </c>
    </row>
    <row r="62" spans="1:10" ht="15" customHeight="1" x14ac:dyDescent="0.15">
      <c r="A62" s="379" t="s">
        <v>1589</v>
      </c>
      <c r="B62" s="379" t="s">
        <v>1588</v>
      </c>
      <c r="C62" s="379" t="s">
        <v>1048</v>
      </c>
      <c r="D62" s="379">
        <v>9</v>
      </c>
      <c r="E62" s="379">
        <v>0</v>
      </c>
      <c r="F62" s="378">
        <v>8344.93</v>
      </c>
      <c r="G62" s="377">
        <v>0</v>
      </c>
      <c r="H62" s="377">
        <v>6764.96</v>
      </c>
      <c r="I62" s="377">
        <v>1579.97</v>
      </c>
      <c r="J62" s="376">
        <v>0.18933292430254059</v>
      </c>
    </row>
    <row r="63" spans="1:10" ht="13" x14ac:dyDescent="0.15">
      <c r="A63" s="379" t="s">
        <v>1587</v>
      </c>
      <c r="B63" s="379" t="s">
        <v>1586</v>
      </c>
      <c r="C63" s="379" t="s">
        <v>1048</v>
      </c>
      <c r="D63" s="379">
        <v>4</v>
      </c>
      <c r="E63" s="379">
        <v>0</v>
      </c>
      <c r="F63" s="378">
        <v>2621.29</v>
      </c>
      <c r="G63" s="377">
        <v>0</v>
      </c>
      <c r="H63" s="377">
        <v>2055.64</v>
      </c>
      <c r="I63" s="377">
        <v>565.65</v>
      </c>
      <c r="J63" s="376">
        <v>0.21579069847288931</v>
      </c>
    </row>
    <row r="64" spans="1:10" ht="15" customHeight="1" x14ac:dyDescent="0.15">
      <c r="A64" s="379" t="s">
        <v>1585</v>
      </c>
      <c r="B64" s="379" t="s">
        <v>1584</v>
      </c>
      <c r="C64" s="379" t="s">
        <v>1048</v>
      </c>
      <c r="D64" s="379">
        <v>9</v>
      </c>
      <c r="E64" s="379">
        <v>0</v>
      </c>
      <c r="F64" s="378">
        <v>7050.72</v>
      </c>
      <c r="G64" s="377">
        <v>0</v>
      </c>
      <c r="H64" s="377">
        <v>5447.48</v>
      </c>
      <c r="I64" s="377">
        <v>1603.24</v>
      </c>
      <c r="J64" s="376">
        <v>0.22738670660585017</v>
      </c>
    </row>
    <row r="65" spans="1:10" ht="15" customHeight="1" x14ac:dyDescent="0.15">
      <c r="A65" s="379" t="s">
        <v>1583</v>
      </c>
      <c r="B65" s="379" t="s">
        <v>1582</v>
      </c>
      <c r="C65" s="379" t="s">
        <v>1048</v>
      </c>
      <c r="D65" s="379">
        <v>3</v>
      </c>
      <c r="E65" s="379">
        <v>0</v>
      </c>
      <c r="F65" s="378">
        <v>1934.21</v>
      </c>
      <c r="G65" s="377">
        <v>0</v>
      </c>
      <c r="H65" s="377">
        <v>1704.08</v>
      </c>
      <c r="I65" s="377">
        <v>230.13</v>
      </c>
      <c r="J65" s="376">
        <v>0.11897880788538991</v>
      </c>
    </row>
    <row r="66" spans="1:10" ht="13" x14ac:dyDescent="0.15">
      <c r="A66" s="379" t="s">
        <v>1581</v>
      </c>
      <c r="B66" s="379" t="s">
        <v>1580</v>
      </c>
      <c r="C66" s="379" t="s">
        <v>1048</v>
      </c>
      <c r="D66" s="379">
        <v>1</v>
      </c>
      <c r="E66" s="379">
        <v>0</v>
      </c>
      <c r="F66" s="378">
        <v>1451.81</v>
      </c>
      <c r="G66" s="377">
        <v>0</v>
      </c>
      <c r="H66" s="377">
        <v>1047.93</v>
      </c>
      <c r="I66" s="377">
        <v>403.88</v>
      </c>
      <c r="J66" s="376">
        <v>0.27819067233315653</v>
      </c>
    </row>
    <row r="67" spans="1:10" ht="13" x14ac:dyDescent="0.15">
      <c r="A67" s="379" t="s">
        <v>1579</v>
      </c>
      <c r="B67" s="379" t="s">
        <v>1578</v>
      </c>
      <c r="C67" s="379" t="s">
        <v>1048</v>
      </c>
      <c r="D67" s="379">
        <v>1</v>
      </c>
      <c r="E67" s="379">
        <v>0</v>
      </c>
      <c r="F67" s="378">
        <v>897.21</v>
      </c>
      <c r="G67" s="377">
        <v>0</v>
      </c>
      <c r="H67" s="377">
        <v>638.1</v>
      </c>
      <c r="I67" s="377">
        <v>259.11</v>
      </c>
      <c r="J67" s="376">
        <v>0.28879526532249977</v>
      </c>
    </row>
    <row r="68" spans="1:10" ht="15" customHeight="1" x14ac:dyDescent="0.15">
      <c r="A68" s="379" t="s">
        <v>1577</v>
      </c>
      <c r="B68" s="379" t="s">
        <v>1576</v>
      </c>
      <c r="C68" s="379" t="s">
        <v>1048</v>
      </c>
      <c r="D68" s="379">
        <v>12</v>
      </c>
      <c r="E68" s="379">
        <v>0</v>
      </c>
      <c r="F68" s="378">
        <v>6037.65</v>
      </c>
      <c r="G68" s="377">
        <v>0</v>
      </c>
      <c r="H68" s="377">
        <v>4683.72</v>
      </c>
      <c r="I68" s="377">
        <v>1353.93</v>
      </c>
      <c r="J68" s="376">
        <v>0.22424784477404289</v>
      </c>
    </row>
    <row r="69" spans="1:10" ht="13" x14ac:dyDescent="0.15">
      <c r="A69" s="379" t="s">
        <v>1573</v>
      </c>
      <c r="B69" s="379" t="s">
        <v>1572</v>
      </c>
      <c r="C69" s="379" t="s">
        <v>1048</v>
      </c>
      <c r="D69" s="379">
        <v>11</v>
      </c>
      <c r="E69" s="379">
        <v>0</v>
      </c>
      <c r="F69" s="378">
        <v>4025.15</v>
      </c>
      <c r="G69" s="377">
        <v>0</v>
      </c>
      <c r="H69" s="377">
        <v>3127.74</v>
      </c>
      <c r="I69" s="377">
        <v>897.41</v>
      </c>
      <c r="J69" s="376">
        <v>0.22295069748953456</v>
      </c>
    </row>
    <row r="70" spans="1:10" ht="15" customHeight="1" x14ac:dyDescent="0.15">
      <c r="A70" s="379" t="s">
        <v>1571</v>
      </c>
      <c r="B70" s="379" t="s">
        <v>1570</v>
      </c>
      <c r="C70" s="379" t="s">
        <v>1048</v>
      </c>
      <c r="D70" s="379">
        <v>1</v>
      </c>
      <c r="E70" s="379">
        <v>0</v>
      </c>
      <c r="F70" s="378">
        <v>613.49</v>
      </c>
      <c r="G70" s="377">
        <v>0</v>
      </c>
      <c r="H70" s="377">
        <v>455.86</v>
      </c>
      <c r="I70" s="377">
        <v>157.63</v>
      </c>
      <c r="J70" s="376">
        <v>0.25693980341977862</v>
      </c>
    </row>
    <row r="71" spans="1:10" ht="15" customHeight="1" x14ac:dyDescent="0.15">
      <c r="A71" s="379" t="s">
        <v>1569</v>
      </c>
      <c r="B71" s="379" t="s">
        <v>1568</v>
      </c>
      <c r="C71" s="379" t="s">
        <v>1048</v>
      </c>
      <c r="D71" s="379">
        <v>3</v>
      </c>
      <c r="E71" s="379">
        <v>0</v>
      </c>
      <c r="F71" s="378">
        <v>705.18</v>
      </c>
      <c r="G71" s="377">
        <v>0</v>
      </c>
      <c r="H71" s="377">
        <v>621.16999999999996</v>
      </c>
      <c r="I71" s="377">
        <v>84.01</v>
      </c>
      <c r="J71" s="376">
        <v>0.11913270370685498</v>
      </c>
    </row>
    <row r="72" spans="1:10" ht="15" customHeight="1" x14ac:dyDescent="0.15">
      <c r="A72" s="379" t="s">
        <v>3216</v>
      </c>
      <c r="B72" s="379" t="s">
        <v>3215</v>
      </c>
      <c r="C72" s="379" t="s">
        <v>1048</v>
      </c>
      <c r="D72" s="379">
        <v>1</v>
      </c>
      <c r="E72" s="379">
        <v>0</v>
      </c>
      <c r="F72" s="378">
        <v>1633.81</v>
      </c>
      <c r="G72" s="377">
        <v>0</v>
      </c>
      <c r="H72" s="377">
        <v>857.79</v>
      </c>
      <c r="I72" s="377">
        <v>776.02</v>
      </c>
      <c r="J72" s="376">
        <v>0.47497567036558719</v>
      </c>
    </row>
    <row r="73" spans="1:10" ht="13" x14ac:dyDescent="0.15">
      <c r="A73" s="379" t="s">
        <v>1567</v>
      </c>
      <c r="B73" s="379" t="s">
        <v>1566</v>
      </c>
      <c r="C73" s="379" t="s">
        <v>1048</v>
      </c>
      <c r="D73" s="379">
        <v>4</v>
      </c>
      <c r="E73" s="379">
        <v>0</v>
      </c>
      <c r="F73" s="378">
        <v>2754.79</v>
      </c>
      <c r="G73" s="377">
        <v>0</v>
      </c>
      <c r="H73" s="377">
        <v>2284.7600000000002</v>
      </c>
      <c r="I73" s="377">
        <v>470.03</v>
      </c>
      <c r="J73" s="376">
        <v>0.17062280609411243</v>
      </c>
    </row>
    <row r="74" spans="1:10" ht="13" x14ac:dyDescent="0.15">
      <c r="A74" s="379" t="s">
        <v>1565</v>
      </c>
      <c r="B74" s="379" t="s">
        <v>1564</v>
      </c>
      <c r="C74" s="379" t="s">
        <v>1048</v>
      </c>
      <c r="D74" s="379">
        <v>4</v>
      </c>
      <c r="E74" s="379">
        <v>0</v>
      </c>
      <c r="F74" s="378">
        <v>1733.84</v>
      </c>
      <c r="G74" s="377">
        <v>0</v>
      </c>
      <c r="H74" s="377">
        <v>1438</v>
      </c>
      <c r="I74" s="377">
        <v>295.83999999999997</v>
      </c>
      <c r="J74" s="376">
        <v>0.17062704747842938</v>
      </c>
    </row>
    <row r="75" spans="1:10" ht="15" customHeight="1" x14ac:dyDescent="0.15">
      <c r="A75" s="379" t="s">
        <v>3214</v>
      </c>
      <c r="B75" s="379" t="s">
        <v>3213</v>
      </c>
      <c r="C75" s="379" t="s">
        <v>1048</v>
      </c>
      <c r="D75" s="379">
        <v>2</v>
      </c>
      <c r="E75" s="379">
        <v>0</v>
      </c>
      <c r="F75" s="378">
        <v>843.69</v>
      </c>
      <c r="G75" s="377">
        <v>0</v>
      </c>
      <c r="H75" s="377">
        <v>687.57</v>
      </c>
      <c r="I75" s="377">
        <v>156.12</v>
      </c>
      <c r="J75" s="376">
        <v>0.18504426981474237</v>
      </c>
    </row>
    <row r="76" spans="1:10" ht="15" customHeight="1" x14ac:dyDescent="0.15">
      <c r="A76" s="379" t="s">
        <v>3212</v>
      </c>
      <c r="B76" s="379" t="s">
        <v>3211</v>
      </c>
      <c r="C76" s="379" t="s">
        <v>1048</v>
      </c>
      <c r="D76" s="379">
        <v>2</v>
      </c>
      <c r="E76" s="379">
        <v>0</v>
      </c>
      <c r="F76" s="378">
        <v>1166.3800000000001</v>
      </c>
      <c r="G76" s="377">
        <v>0</v>
      </c>
      <c r="H76" s="377">
        <v>957.02</v>
      </c>
      <c r="I76" s="377">
        <v>209.36</v>
      </c>
      <c r="J76" s="376">
        <v>0.17949553318815481</v>
      </c>
    </row>
    <row r="77" spans="1:10" ht="15" customHeight="1" x14ac:dyDescent="0.15">
      <c r="A77" s="379" t="s">
        <v>1563</v>
      </c>
      <c r="B77" s="379" t="s">
        <v>1562</v>
      </c>
      <c r="C77" s="379" t="s">
        <v>1048</v>
      </c>
      <c r="D77" s="379">
        <v>7</v>
      </c>
      <c r="E77" s="379">
        <v>0</v>
      </c>
      <c r="F77" s="378">
        <v>10598.27</v>
      </c>
      <c r="G77" s="377">
        <v>0</v>
      </c>
      <c r="H77" s="377">
        <v>8398.33</v>
      </c>
      <c r="I77" s="377">
        <v>2199.94</v>
      </c>
      <c r="J77" s="376">
        <v>0.20757538730377695</v>
      </c>
    </row>
    <row r="78" spans="1:10" ht="15" customHeight="1" x14ac:dyDescent="0.15">
      <c r="A78" s="379" t="s">
        <v>1561</v>
      </c>
      <c r="B78" s="379" t="s">
        <v>1560</v>
      </c>
      <c r="C78" s="379" t="s">
        <v>1048</v>
      </c>
      <c r="D78" s="379">
        <v>8</v>
      </c>
      <c r="E78" s="379">
        <v>0</v>
      </c>
      <c r="F78" s="378">
        <v>5594.17</v>
      </c>
      <c r="G78" s="377">
        <v>0</v>
      </c>
      <c r="H78" s="377">
        <v>4338.04</v>
      </c>
      <c r="I78" s="377">
        <v>1256.1300000000001</v>
      </c>
      <c r="J78" s="376">
        <v>0.2245426935541823</v>
      </c>
    </row>
    <row r="79" spans="1:10" ht="15" customHeight="1" x14ac:dyDescent="0.15">
      <c r="A79" s="379" t="s">
        <v>2318</v>
      </c>
      <c r="B79" s="379" t="s">
        <v>2317</v>
      </c>
      <c r="C79" s="379" t="s">
        <v>1048</v>
      </c>
      <c r="D79" s="379">
        <v>12</v>
      </c>
      <c r="E79" s="379">
        <v>0</v>
      </c>
      <c r="F79" s="378">
        <v>1087.68</v>
      </c>
      <c r="G79" s="377">
        <v>0</v>
      </c>
      <c r="H79" s="377">
        <v>833.76</v>
      </c>
      <c r="I79" s="377">
        <v>253.92</v>
      </c>
      <c r="J79" s="376">
        <v>0.23345101500441306</v>
      </c>
    </row>
    <row r="80" spans="1:10" ht="13" x14ac:dyDescent="0.15">
      <c r="A80" s="379" t="s">
        <v>2316</v>
      </c>
      <c r="B80" s="379" t="s">
        <v>2315</v>
      </c>
      <c r="C80" s="379" t="s">
        <v>1048</v>
      </c>
      <c r="D80" s="379">
        <v>12</v>
      </c>
      <c r="E80" s="379">
        <v>0</v>
      </c>
      <c r="F80" s="378">
        <v>890.04</v>
      </c>
      <c r="G80" s="377">
        <v>0</v>
      </c>
      <c r="H80" s="377">
        <v>699.48</v>
      </c>
      <c r="I80" s="377">
        <v>190.56</v>
      </c>
      <c r="J80" s="376">
        <v>0.21410273695564244</v>
      </c>
    </row>
    <row r="81" spans="1:10" ht="13" x14ac:dyDescent="0.15">
      <c r="A81" s="379" t="s">
        <v>3210</v>
      </c>
      <c r="B81" s="379" t="s">
        <v>3209</v>
      </c>
      <c r="C81" s="379" t="s">
        <v>1048</v>
      </c>
      <c r="D81" s="379">
        <v>1</v>
      </c>
      <c r="E81" s="379">
        <v>0</v>
      </c>
      <c r="F81" s="378">
        <v>117.74</v>
      </c>
      <c r="G81" s="377">
        <v>0</v>
      </c>
      <c r="H81" s="377">
        <v>62.88</v>
      </c>
      <c r="I81" s="377">
        <v>54.86</v>
      </c>
      <c r="J81" s="376">
        <v>0.46594190589434348</v>
      </c>
    </row>
    <row r="82" spans="1:10" ht="15" customHeight="1" x14ac:dyDescent="0.15">
      <c r="A82" s="379" t="s">
        <v>3208</v>
      </c>
      <c r="B82" s="379" t="s">
        <v>3207</v>
      </c>
      <c r="C82" s="379" t="s">
        <v>1048</v>
      </c>
      <c r="D82" s="379">
        <v>1</v>
      </c>
      <c r="E82" s="379">
        <v>0</v>
      </c>
      <c r="F82" s="378">
        <v>89.4</v>
      </c>
      <c r="G82" s="377">
        <v>0</v>
      </c>
      <c r="H82" s="377">
        <v>60.68</v>
      </c>
      <c r="I82" s="377">
        <v>28.72</v>
      </c>
      <c r="J82" s="376">
        <v>0.32125279642058163</v>
      </c>
    </row>
    <row r="83" spans="1:10" ht="15" customHeight="1" x14ac:dyDescent="0.15">
      <c r="A83" s="379" t="s">
        <v>1553</v>
      </c>
      <c r="B83" s="379" t="s">
        <v>1552</v>
      </c>
      <c r="C83" s="379" t="s">
        <v>1048</v>
      </c>
      <c r="D83" s="379">
        <v>26</v>
      </c>
      <c r="E83" s="379">
        <v>0</v>
      </c>
      <c r="F83" s="378">
        <v>2046.85</v>
      </c>
      <c r="G83" s="377">
        <v>0</v>
      </c>
      <c r="H83" s="377">
        <v>1583.27</v>
      </c>
      <c r="I83" s="377">
        <v>463.58</v>
      </c>
      <c r="J83" s="376">
        <v>0.2264845982851699</v>
      </c>
    </row>
    <row r="84" spans="1:10" ht="13" x14ac:dyDescent="0.15">
      <c r="A84" s="379" t="s">
        <v>3206</v>
      </c>
      <c r="B84" s="379" t="s">
        <v>3205</v>
      </c>
      <c r="C84" s="379" t="s">
        <v>1048</v>
      </c>
      <c r="D84" s="379">
        <v>12</v>
      </c>
      <c r="E84" s="379">
        <v>0</v>
      </c>
      <c r="F84" s="378">
        <v>902.52</v>
      </c>
      <c r="G84" s="377">
        <v>0</v>
      </c>
      <c r="H84" s="377">
        <v>523.20000000000005</v>
      </c>
      <c r="I84" s="377">
        <v>379.32</v>
      </c>
      <c r="J84" s="376">
        <v>0.42028985507246375</v>
      </c>
    </row>
    <row r="85" spans="1:10" ht="15" customHeight="1" x14ac:dyDescent="0.15">
      <c r="A85" s="379" t="s">
        <v>1551</v>
      </c>
      <c r="B85" s="379" t="s">
        <v>1550</v>
      </c>
      <c r="C85" s="379" t="s">
        <v>1048</v>
      </c>
      <c r="D85" s="379">
        <v>1</v>
      </c>
      <c r="E85" s="379">
        <v>0</v>
      </c>
      <c r="F85" s="378">
        <v>131.83000000000001</v>
      </c>
      <c r="G85" s="377">
        <v>0</v>
      </c>
      <c r="H85" s="377">
        <v>104.13</v>
      </c>
      <c r="I85" s="377">
        <v>27.7</v>
      </c>
      <c r="J85" s="376">
        <v>0.21011909277099294</v>
      </c>
    </row>
    <row r="86" spans="1:10" ht="15" customHeight="1" x14ac:dyDescent="0.15">
      <c r="A86" s="379" t="s">
        <v>1543</v>
      </c>
      <c r="B86" s="379" t="s">
        <v>1542</v>
      </c>
      <c r="C86" s="379" t="s">
        <v>1048</v>
      </c>
      <c r="D86" s="379">
        <v>26</v>
      </c>
      <c r="E86" s="379">
        <v>0</v>
      </c>
      <c r="F86" s="378">
        <v>3224.76</v>
      </c>
      <c r="G86" s="377">
        <v>0</v>
      </c>
      <c r="H86" s="377">
        <v>2601.56</v>
      </c>
      <c r="I86" s="377">
        <v>623.20000000000005</v>
      </c>
      <c r="J86" s="376">
        <v>0.19325469182202706</v>
      </c>
    </row>
    <row r="87" spans="1:10" ht="15" customHeight="1" x14ac:dyDescent="0.15">
      <c r="A87" s="379" t="s">
        <v>2308</v>
      </c>
      <c r="B87" s="379" t="s">
        <v>2307</v>
      </c>
      <c r="C87" s="379" t="s">
        <v>1048</v>
      </c>
      <c r="D87" s="379">
        <v>4</v>
      </c>
      <c r="E87" s="379">
        <v>0</v>
      </c>
      <c r="F87" s="378">
        <v>1402.12</v>
      </c>
      <c r="G87" s="377">
        <v>0</v>
      </c>
      <c r="H87" s="377">
        <v>1223.68</v>
      </c>
      <c r="I87" s="377">
        <v>178.44</v>
      </c>
      <c r="J87" s="376">
        <v>0.12726442815165606</v>
      </c>
    </row>
    <row r="88" spans="1:10" ht="15" customHeight="1" x14ac:dyDescent="0.15">
      <c r="A88" s="379" t="s">
        <v>1541</v>
      </c>
      <c r="B88" s="379" t="s">
        <v>1540</v>
      </c>
      <c r="C88" s="379" t="s">
        <v>1048</v>
      </c>
      <c r="D88" s="379">
        <v>36</v>
      </c>
      <c r="E88" s="379">
        <v>0</v>
      </c>
      <c r="F88" s="378">
        <v>3588.84</v>
      </c>
      <c r="G88" s="377">
        <v>0</v>
      </c>
      <c r="H88" s="377">
        <v>2987.28</v>
      </c>
      <c r="I88" s="377">
        <v>601.55999999999995</v>
      </c>
      <c r="J88" s="376">
        <v>0.16761962082455611</v>
      </c>
    </row>
    <row r="89" spans="1:10" ht="15" customHeight="1" x14ac:dyDescent="0.15">
      <c r="A89" s="379" t="s">
        <v>1539</v>
      </c>
      <c r="B89" s="379" t="s">
        <v>1538</v>
      </c>
      <c r="C89" s="379" t="s">
        <v>1048</v>
      </c>
      <c r="D89" s="379">
        <v>7</v>
      </c>
      <c r="E89" s="379">
        <v>0</v>
      </c>
      <c r="F89" s="378">
        <v>523.88</v>
      </c>
      <c r="G89" s="377">
        <v>0</v>
      </c>
      <c r="H89" s="377">
        <v>449.05</v>
      </c>
      <c r="I89" s="377">
        <v>74.83</v>
      </c>
      <c r="J89" s="376">
        <v>0.14283805451630144</v>
      </c>
    </row>
    <row r="90" spans="1:10" ht="13" x14ac:dyDescent="0.15">
      <c r="A90" s="379" t="s">
        <v>2306</v>
      </c>
      <c r="B90" s="379" t="s">
        <v>2305</v>
      </c>
      <c r="C90" s="379" t="s">
        <v>1048</v>
      </c>
      <c r="D90" s="379">
        <v>1</v>
      </c>
      <c r="E90" s="379">
        <v>0</v>
      </c>
      <c r="F90" s="378">
        <v>206.53</v>
      </c>
      <c r="G90" s="377">
        <v>0</v>
      </c>
      <c r="H90" s="377">
        <v>141.62</v>
      </c>
      <c r="I90" s="377">
        <v>64.91</v>
      </c>
      <c r="J90" s="376">
        <v>0.31428848109233526</v>
      </c>
    </row>
    <row r="91" spans="1:10" ht="15" customHeight="1" x14ac:dyDescent="0.15">
      <c r="A91" s="379" t="s">
        <v>1537</v>
      </c>
      <c r="B91" s="379" t="s">
        <v>1536</v>
      </c>
      <c r="C91" s="379" t="s">
        <v>1048</v>
      </c>
      <c r="D91" s="379">
        <v>31</v>
      </c>
      <c r="E91" s="379">
        <v>0</v>
      </c>
      <c r="F91" s="378">
        <v>4729.13</v>
      </c>
      <c r="G91" s="377">
        <v>0</v>
      </c>
      <c r="H91" s="377">
        <v>4194.8999999999996</v>
      </c>
      <c r="I91" s="377">
        <v>534.23</v>
      </c>
      <c r="J91" s="376">
        <v>0.11296580977896568</v>
      </c>
    </row>
    <row r="92" spans="1:10" ht="15" customHeight="1" x14ac:dyDescent="0.15">
      <c r="A92" s="379" t="s">
        <v>3204</v>
      </c>
      <c r="B92" s="379" t="s">
        <v>3203</v>
      </c>
      <c r="C92" s="379" t="s">
        <v>1048</v>
      </c>
      <c r="D92" s="379">
        <v>1</v>
      </c>
      <c r="E92" s="379">
        <v>0</v>
      </c>
      <c r="F92" s="378">
        <v>87.55</v>
      </c>
      <c r="G92" s="377">
        <v>0</v>
      </c>
      <c r="H92" s="377">
        <v>63.19</v>
      </c>
      <c r="I92" s="377">
        <v>24.36</v>
      </c>
      <c r="J92" s="376">
        <v>0.27824100513992006</v>
      </c>
    </row>
    <row r="93" spans="1:10" ht="15" customHeight="1" x14ac:dyDescent="0.15">
      <c r="A93" s="379" t="s">
        <v>1535</v>
      </c>
      <c r="B93" s="379" t="s">
        <v>1534</v>
      </c>
      <c r="C93" s="379" t="s">
        <v>1048</v>
      </c>
      <c r="D93" s="379">
        <v>5</v>
      </c>
      <c r="E93" s="379">
        <v>0</v>
      </c>
      <c r="F93" s="378">
        <v>1559.88</v>
      </c>
      <c r="G93" s="377">
        <v>0</v>
      </c>
      <c r="H93" s="377">
        <v>1094.69</v>
      </c>
      <c r="I93" s="377">
        <v>465.19</v>
      </c>
      <c r="J93" s="376">
        <v>0.29822165807626227</v>
      </c>
    </row>
    <row r="94" spans="1:10" ht="15" customHeight="1" x14ac:dyDescent="0.15">
      <c r="A94" s="379" t="s">
        <v>2302</v>
      </c>
      <c r="B94" s="379" t="s">
        <v>2301</v>
      </c>
      <c r="C94" s="379" t="s">
        <v>1048</v>
      </c>
      <c r="D94" s="379">
        <v>1</v>
      </c>
      <c r="E94" s="379">
        <v>0</v>
      </c>
      <c r="F94" s="378">
        <v>212.55</v>
      </c>
      <c r="G94" s="377">
        <v>0</v>
      </c>
      <c r="H94" s="377">
        <v>153.41999999999999</v>
      </c>
      <c r="I94" s="377">
        <v>59.13</v>
      </c>
      <c r="J94" s="376">
        <v>0.27819336626676078</v>
      </c>
    </row>
    <row r="95" spans="1:10" ht="15" customHeight="1" x14ac:dyDescent="0.15">
      <c r="A95" s="379" t="s">
        <v>1533</v>
      </c>
      <c r="B95" s="379" t="s">
        <v>1532</v>
      </c>
      <c r="C95" s="379" t="s">
        <v>1048</v>
      </c>
      <c r="D95" s="379">
        <v>3</v>
      </c>
      <c r="E95" s="379">
        <v>0</v>
      </c>
      <c r="F95" s="378">
        <v>554.37</v>
      </c>
      <c r="G95" s="377">
        <v>0</v>
      </c>
      <c r="H95" s="377">
        <v>488.25</v>
      </c>
      <c r="I95" s="377">
        <v>66.12</v>
      </c>
      <c r="J95" s="376">
        <v>0.11927052329671518</v>
      </c>
    </row>
    <row r="96" spans="1:10" ht="15" customHeight="1" x14ac:dyDescent="0.15">
      <c r="A96" s="379" t="s">
        <v>3202</v>
      </c>
      <c r="B96" s="379" t="s">
        <v>3201</v>
      </c>
      <c r="C96" s="379" t="s">
        <v>1048</v>
      </c>
      <c r="D96" s="379">
        <v>2</v>
      </c>
      <c r="E96" s="379">
        <v>0</v>
      </c>
      <c r="F96" s="378">
        <v>915.02</v>
      </c>
      <c r="G96" s="377">
        <v>0</v>
      </c>
      <c r="H96" s="377">
        <v>615.36</v>
      </c>
      <c r="I96" s="377">
        <v>299.66000000000003</v>
      </c>
      <c r="J96" s="376">
        <v>0.32749010950580315</v>
      </c>
    </row>
    <row r="97" spans="1:10" ht="15" customHeight="1" x14ac:dyDescent="0.15">
      <c r="A97" s="379" t="s">
        <v>1531</v>
      </c>
      <c r="B97" s="379" t="s">
        <v>1530</v>
      </c>
      <c r="C97" s="379" t="s">
        <v>1048</v>
      </c>
      <c r="D97" s="379">
        <v>7</v>
      </c>
      <c r="E97" s="379">
        <v>0</v>
      </c>
      <c r="F97" s="378">
        <v>2066.3000000000002</v>
      </c>
      <c r="G97" s="377">
        <v>0</v>
      </c>
      <c r="H97" s="377">
        <v>1805.44</v>
      </c>
      <c r="I97" s="377">
        <v>260.86</v>
      </c>
      <c r="J97" s="376">
        <v>0.12624497894787784</v>
      </c>
    </row>
    <row r="98" spans="1:10" ht="15" customHeight="1" x14ac:dyDescent="0.15">
      <c r="A98" s="379" t="s">
        <v>1529</v>
      </c>
      <c r="B98" s="379" t="s">
        <v>1528</v>
      </c>
      <c r="C98" s="379" t="s">
        <v>1048</v>
      </c>
      <c r="D98" s="379">
        <v>15</v>
      </c>
      <c r="E98" s="379">
        <v>0</v>
      </c>
      <c r="F98" s="378">
        <v>3682.83</v>
      </c>
      <c r="G98" s="377">
        <v>0</v>
      </c>
      <c r="H98" s="377">
        <v>3219.09</v>
      </c>
      <c r="I98" s="377">
        <v>463.74</v>
      </c>
      <c r="J98" s="376">
        <v>0.1259194695383713</v>
      </c>
    </row>
    <row r="99" spans="1:10" ht="15" customHeight="1" x14ac:dyDescent="0.15">
      <c r="A99" s="379" t="s">
        <v>3200</v>
      </c>
      <c r="B99" s="379" t="s">
        <v>3199</v>
      </c>
      <c r="C99" s="379" t="s">
        <v>1048</v>
      </c>
      <c r="D99" s="379">
        <v>1</v>
      </c>
      <c r="E99" s="379">
        <v>0</v>
      </c>
      <c r="F99" s="378">
        <v>175.05</v>
      </c>
      <c r="G99" s="377">
        <v>0</v>
      </c>
      <c r="H99" s="377">
        <v>117.74</v>
      </c>
      <c r="I99" s="377">
        <v>57.31</v>
      </c>
      <c r="J99" s="376">
        <v>0.32739217366466722</v>
      </c>
    </row>
    <row r="100" spans="1:10" ht="15" customHeight="1" x14ac:dyDescent="0.15">
      <c r="A100" s="379" t="s">
        <v>1527</v>
      </c>
      <c r="B100" s="379" t="s">
        <v>1526</v>
      </c>
      <c r="C100" s="379" t="s">
        <v>1048</v>
      </c>
      <c r="D100" s="379">
        <v>1</v>
      </c>
      <c r="E100" s="379">
        <v>0</v>
      </c>
      <c r="F100" s="378">
        <v>125.41</v>
      </c>
      <c r="G100" s="377">
        <v>0</v>
      </c>
      <c r="H100" s="377">
        <v>77.290000000000006</v>
      </c>
      <c r="I100" s="377">
        <v>48.12</v>
      </c>
      <c r="J100" s="376">
        <v>0.38370145921377879</v>
      </c>
    </row>
    <row r="101" spans="1:10" ht="15" customHeight="1" x14ac:dyDescent="0.15">
      <c r="A101" s="379" t="s">
        <v>1525</v>
      </c>
      <c r="B101" s="379" t="s">
        <v>1524</v>
      </c>
      <c r="C101" s="379" t="s">
        <v>1048</v>
      </c>
      <c r="D101" s="379">
        <v>2</v>
      </c>
      <c r="E101" s="379">
        <v>0</v>
      </c>
      <c r="F101" s="378">
        <v>476.4</v>
      </c>
      <c r="G101" s="377">
        <v>0</v>
      </c>
      <c r="H101" s="377">
        <v>313.10000000000002</v>
      </c>
      <c r="I101" s="377">
        <v>163.30000000000001</v>
      </c>
      <c r="J101" s="376">
        <v>0.3427791771620487</v>
      </c>
    </row>
    <row r="102" spans="1:10" ht="15" customHeight="1" x14ac:dyDescent="0.15">
      <c r="A102" s="379" t="s">
        <v>1521</v>
      </c>
      <c r="B102" s="379" t="s">
        <v>1520</v>
      </c>
      <c r="C102" s="379" t="s">
        <v>1048</v>
      </c>
      <c r="D102" s="379">
        <v>13</v>
      </c>
      <c r="E102" s="379">
        <v>0</v>
      </c>
      <c r="F102" s="378">
        <v>3182.89</v>
      </c>
      <c r="G102" s="377">
        <v>0</v>
      </c>
      <c r="H102" s="377">
        <v>2759.89</v>
      </c>
      <c r="I102" s="377">
        <v>423</v>
      </c>
      <c r="J102" s="376">
        <v>0.13289808947214637</v>
      </c>
    </row>
    <row r="103" spans="1:10" ht="15" customHeight="1" x14ac:dyDescent="0.15">
      <c r="A103" s="379" t="s">
        <v>1519</v>
      </c>
      <c r="B103" s="379" t="s">
        <v>1518</v>
      </c>
      <c r="C103" s="379" t="s">
        <v>1048</v>
      </c>
      <c r="D103" s="379">
        <v>15</v>
      </c>
      <c r="E103" s="379">
        <v>0</v>
      </c>
      <c r="F103" s="378">
        <v>2350.15</v>
      </c>
      <c r="G103" s="377">
        <v>0</v>
      </c>
      <c r="H103" s="377">
        <v>2001.15</v>
      </c>
      <c r="I103" s="377">
        <v>349</v>
      </c>
      <c r="J103" s="376">
        <v>0.14850115950045742</v>
      </c>
    </row>
    <row r="104" spans="1:10" ht="15" customHeight="1" x14ac:dyDescent="0.15">
      <c r="A104" s="379" t="s">
        <v>1517</v>
      </c>
      <c r="B104" s="379" t="s">
        <v>1516</v>
      </c>
      <c r="C104" s="379" t="s">
        <v>1048</v>
      </c>
      <c r="D104" s="379">
        <v>2</v>
      </c>
      <c r="E104" s="379">
        <v>0</v>
      </c>
      <c r="F104" s="378">
        <v>213.31</v>
      </c>
      <c r="G104" s="377">
        <v>0</v>
      </c>
      <c r="H104" s="377">
        <v>158.1</v>
      </c>
      <c r="I104" s="377">
        <v>55.21</v>
      </c>
      <c r="J104" s="376">
        <v>0.2588251840045005</v>
      </c>
    </row>
    <row r="105" spans="1:10" ht="15" customHeight="1" x14ac:dyDescent="0.15">
      <c r="A105" s="379" t="s">
        <v>1515</v>
      </c>
      <c r="B105" s="379" t="s">
        <v>1514</v>
      </c>
      <c r="C105" s="379" t="s">
        <v>1048</v>
      </c>
      <c r="D105" s="379">
        <v>1</v>
      </c>
      <c r="E105" s="379">
        <v>0</v>
      </c>
      <c r="F105" s="378">
        <v>145.94999999999999</v>
      </c>
      <c r="G105" s="377">
        <v>0</v>
      </c>
      <c r="H105" s="377">
        <v>107.78</v>
      </c>
      <c r="I105" s="377">
        <v>38.17</v>
      </c>
      <c r="J105" s="376">
        <v>0.26152792052072626</v>
      </c>
    </row>
    <row r="106" spans="1:10" ht="15" customHeight="1" x14ac:dyDescent="0.15">
      <c r="A106" s="379" t="s">
        <v>1513</v>
      </c>
      <c r="B106" s="379" t="s">
        <v>1512</v>
      </c>
      <c r="C106" s="379" t="s">
        <v>1048</v>
      </c>
      <c r="D106" s="379">
        <v>4</v>
      </c>
      <c r="E106" s="379">
        <v>0</v>
      </c>
      <c r="F106" s="378">
        <v>806.59</v>
      </c>
      <c r="G106" s="377">
        <v>0</v>
      </c>
      <c r="H106" s="377">
        <v>603.12</v>
      </c>
      <c r="I106" s="377">
        <v>203.47</v>
      </c>
      <c r="J106" s="376">
        <v>0.25225951226769489</v>
      </c>
    </row>
    <row r="107" spans="1:10" ht="13" x14ac:dyDescent="0.15">
      <c r="A107" s="379" t="s">
        <v>3198</v>
      </c>
      <c r="B107" s="379" t="s">
        <v>3197</v>
      </c>
      <c r="C107" s="379" t="s">
        <v>1048</v>
      </c>
      <c r="D107" s="379">
        <v>3</v>
      </c>
      <c r="E107" s="379">
        <v>0</v>
      </c>
      <c r="F107" s="378">
        <v>545.6</v>
      </c>
      <c r="G107" s="377">
        <v>0</v>
      </c>
      <c r="H107" s="377">
        <v>361.2</v>
      </c>
      <c r="I107" s="377">
        <v>184.4</v>
      </c>
      <c r="J107" s="376">
        <v>0.33797653958944279</v>
      </c>
    </row>
    <row r="108" spans="1:10" ht="15" customHeight="1" x14ac:dyDescent="0.15">
      <c r="A108" s="379" t="s">
        <v>2296</v>
      </c>
      <c r="B108" s="379" t="s">
        <v>2295</v>
      </c>
      <c r="C108" s="379" t="s">
        <v>1048</v>
      </c>
      <c r="D108" s="379">
        <v>2</v>
      </c>
      <c r="E108" s="379">
        <v>0</v>
      </c>
      <c r="F108" s="378">
        <v>583.12</v>
      </c>
      <c r="G108" s="377">
        <v>0</v>
      </c>
      <c r="H108" s="377">
        <v>508.9</v>
      </c>
      <c r="I108" s="377">
        <v>74.22</v>
      </c>
      <c r="J108" s="376">
        <v>0.12728083413362601</v>
      </c>
    </row>
    <row r="109" spans="1:10" ht="15" customHeight="1" x14ac:dyDescent="0.15">
      <c r="A109" s="379" t="s">
        <v>3196</v>
      </c>
      <c r="B109" s="379" t="s">
        <v>3195</v>
      </c>
      <c r="C109" s="379" t="s">
        <v>1048</v>
      </c>
      <c r="D109" s="379">
        <v>1</v>
      </c>
      <c r="E109" s="379">
        <v>0</v>
      </c>
      <c r="F109" s="378">
        <v>175.57</v>
      </c>
      <c r="G109" s="377">
        <v>0</v>
      </c>
      <c r="H109" s="377">
        <v>121.56</v>
      </c>
      <c r="I109" s="377">
        <v>54.01</v>
      </c>
      <c r="J109" s="376">
        <v>0.30762658768582329</v>
      </c>
    </row>
    <row r="110" spans="1:10" ht="15" customHeight="1" x14ac:dyDescent="0.15">
      <c r="A110" s="379" t="s">
        <v>3194</v>
      </c>
      <c r="B110" s="379" t="s">
        <v>3193</v>
      </c>
      <c r="C110" s="379" t="s">
        <v>1048</v>
      </c>
      <c r="D110" s="379">
        <v>1</v>
      </c>
      <c r="E110" s="379">
        <v>0</v>
      </c>
      <c r="F110" s="378">
        <v>1078.8</v>
      </c>
      <c r="G110" s="377">
        <v>0</v>
      </c>
      <c r="H110" s="377">
        <v>733.88</v>
      </c>
      <c r="I110" s="377">
        <v>344.92</v>
      </c>
      <c r="J110" s="376">
        <v>0.3197256210604375</v>
      </c>
    </row>
    <row r="111" spans="1:10" ht="13" x14ac:dyDescent="0.15">
      <c r="A111" s="379" t="s">
        <v>1509</v>
      </c>
      <c r="B111" s="379" t="s">
        <v>1508</v>
      </c>
      <c r="C111" s="379" t="s">
        <v>1048</v>
      </c>
      <c r="D111" s="379">
        <v>12</v>
      </c>
      <c r="E111" s="379">
        <v>0</v>
      </c>
      <c r="F111" s="378">
        <v>3887.16</v>
      </c>
      <c r="G111" s="377">
        <v>0</v>
      </c>
      <c r="H111" s="377">
        <v>3278.76</v>
      </c>
      <c r="I111" s="377">
        <v>608.4</v>
      </c>
      <c r="J111" s="376">
        <v>0.1565152965146791</v>
      </c>
    </row>
    <row r="112" spans="1:10" ht="15" customHeight="1" x14ac:dyDescent="0.15">
      <c r="A112" s="379" t="s">
        <v>3192</v>
      </c>
      <c r="B112" s="379" t="s">
        <v>3191</v>
      </c>
      <c r="C112" s="379" t="s">
        <v>1048</v>
      </c>
      <c r="D112" s="379">
        <v>1</v>
      </c>
      <c r="E112" s="379">
        <v>0</v>
      </c>
      <c r="F112" s="378">
        <v>444</v>
      </c>
      <c r="G112" s="377">
        <v>0</v>
      </c>
      <c r="H112" s="377">
        <v>324.85000000000002</v>
      </c>
      <c r="I112" s="377">
        <v>119.15</v>
      </c>
      <c r="J112" s="376">
        <v>0.26835585585585586</v>
      </c>
    </row>
    <row r="113" spans="1:10" ht="15" customHeight="1" x14ac:dyDescent="0.15">
      <c r="A113" s="379" t="s">
        <v>1507</v>
      </c>
      <c r="B113" s="379" t="s">
        <v>1506</v>
      </c>
      <c r="C113" s="379" t="s">
        <v>1048</v>
      </c>
      <c r="D113" s="379">
        <v>1</v>
      </c>
      <c r="E113" s="379">
        <v>0</v>
      </c>
      <c r="F113" s="378">
        <v>190.32</v>
      </c>
      <c r="G113" s="377">
        <v>0</v>
      </c>
      <c r="H113" s="377">
        <v>144.28</v>
      </c>
      <c r="I113" s="377">
        <v>46.04</v>
      </c>
      <c r="J113" s="376">
        <v>0.24190836485918454</v>
      </c>
    </row>
    <row r="114" spans="1:10" ht="15" customHeight="1" x14ac:dyDescent="0.15">
      <c r="A114" s="379" t="s">
        <v>1505</v>
      </c>
      <c r="B114" s="379" t="s">
        <v>1504</v>
      </c>
      <c r="C114" s="379" t="s">
        <v>1048</v>
      </c>
      <c r="D114" s="379">
        <v>2</v>
      </c>
      <c r="E114" s="379">
        <v>0</v>
      </c>
      <c r="F114" s="378">
        <v>421.6</v>
      </c>
      <c r="G114" s="377">
        <v>0</v>
      </c>
      <c r="H114" s="377">
        <v>292.68</v>
      </c>
      <c r="I114" s="377">
        <v>128.91999999999999</v>
      </c>
      <c r="J114" s="376">
        <v>0.30578747628083491</v>
      </c>
    </row>
    <row r="115" spans="1:10" ht="15" customHeight="1" x14ac:dyDescent="0.15">
      <c r="A115" s="379" t="s">
        <v>1503</v>
      </c>
      <c r="B115" s="379" t="s">
        <v>1502</v>
      </c>
      <c r="C115" s="379" t="s">
        <v>1048</v>
      </c>
      <c r="D115" s="379">
        <v>21</v>
      </c>
      <c r="E115" s="379">
        <v>0</v>
      </c>
      <c r="F115" s="378">
        <v>6380.4</v>
      </c>
      <c r="G115" s="377">
        <v>0</v>
      </c>
      <c r="H115" s="377">
        <v>5474.69</v>
      </c>
      <c r="I115" s="377">
        <v>905.71</v>
      </c>
      <c r="J115" s="376">
        <v>0.1419519152404238</v>
      </c>
    </row>
    <row r="116" spans="1:10" ht="15" customHeight="1" x14ac:dyDescent="0.15">
      <c r="A116" s="379" t="s">
        <v>1501</v>
      </c>
      <c r="B116" s="379" t="s">
        <v>1500</v>
      </c>
      <c r="C116" s="379" t="s">
        <v>1048</v>
      </c>
      <c r="D116" s="379">
        <v>36</v>
      </c>
      <c r="E116" s="379">
        <v>0</v>
      </c>
      <c r="F116" s="378">
        <v>6620.16</v>
      </c>
      <c r="G116" s="377">
        <v>0</v>
      </c>
      <c r="H116" s="377">
        <v>5793.12</v>
      </c>
      <c r="I116" s="377">
        <v>827.04</v>
      </c>
      <c r="J116" s="376">
        <v>0.12492749419953596</v>
      </c>
    </row>
    <row r="117" spans="1:10" ht="15" customHeight="1" x14ac:dyDescent="0.15">
      <c r="A117" s="379" t="s">
        <v>1499</v>
      </c>
      <c r="B117" s="379" t="s">
        <v>1498</v>
      </c>
      <c r="C117" s="379" t="s">
        <v>1048</v>
      </c>
      <c r="D117" s="379">
        <v>3</v>
      </c>
      <c r="E117" s="379">
        <v>0</v>
      </c>
      <c r="F117" s="378">
        <v>756.54</v>
      </c>
      <c r="G117" s="377">
        <v>0</v>
      </c>
      <c r="H117" s="377">
        <v>560.25</v>
      </c>
      <c r="I117" s="377">
        <v>196.29</v>
      </c>
      <c r="J117" s="376">
        <v>0.25945753033547464</v>
      </c>
    </row>
    <row r="118" spans="1:10" ht="15" customHeight="1" x14ac:dyDescent="0.15">
      <c r="A118" s="379" t="s">
        <v>1493</v>
      </c>
      <c r="B118" s="379" t="s">
        <v>1492</v>
      </c>
      <c r="C118" s="379" t="s">
        <v>1048</v>
      </c>
      <c r="D118" s="379">
        <v>2</v>
      </c>
      <c r="E118" s="379">
        <v>0</v>
      </c>
      <c r="F118" s="378">
        <v>1011.82</v>
      </c>
      <c r="G118" s="377">
        <v>0</v>
      </c>
      <c r="H118" s="377">
        <v>588.52</v>
      </c>
      <c r="I118" s="377">
        <v>423.3</v>
      </c>
      <c r="J118" s="376">
        <v>0.41835504338716373</v>
      </c>
    </row>
    <row r="119" spans="1:10" ht="15" customHeight="1" x14ac:dyDescent="0.15">
      <c r="A119" s="379" t="s">
        <v>3190</v>
      </c>
      <c r="B119" s="379" t="s">
        <v>3189</v>
      </c>
      <c r="C119" s="379" t="s">
        <v>1048</v>
      </c>
      <c r="D119" s="379">
        <v>1</v>
      </c>
      <c r="E119" s="379">
        <v>0</v>
      </c>
      <c r="F119" s="378">
        <v>218.2</v>
      </c>
      <c r="G119" s="377">
        <v>0</v>
      </c>
      <c r="H119" s="377">
        <v>111.44</v>
      </c>
      <c r="I119" s="377">
        <v>106.76</v>
      </c>
      <c r="J119" s="376">
        <v>0.48927589367552704</v>
      </c>
    </row>
    <row r="120" spans="1:10" ht="15" customHeight="1" x14ac:dyDescent="0.15">
      <c r="A120" s="379" t="s">
        <v>1491</v>
      </c>
      <c r="B120" s="379" t="s">
        <v>1490</v>
      </c>
      <c r="C120" s="379" t="s">
        <v>1048</v>
      </c>
      <c r="D120" s="379">
        <v>32</v>
      </c>
      <c r="E120" s="379">
        <v>0</v>
      </c>
      <c r="F120" s="378">
        <v>5034.71</v>
      </c>
      <c r="G120" s="377">
        <v>0</v>
      </c>
      <c r="H120" s="377">
        <v>3969.72</v>
      </c>
      <c r="I120" s="377">
        <v>1064.99</v>
      </c>
      <c r="J120" s="376">
        <v>0.2115295617821086</v>
      </c>
    </row>
    <row r="121" spans="1:10" ht="15" customHeight="1" x14ac:dyDescent="0.15">
      <c r="A121" s="379" t="s">
        <v>1489</v>
      </c>
      <c r="B121" s="379" t="s">
        <v>1488</v>
      </c>
      <c r="C121" s="379" t="s">
        <v>1048</v>
      </c>
      <c r="D121" s="379">
        <v>5</v>
      </c>
      <c r="E121" s="379">
        <v>0</v>
      </c>
      <c r="F121" s="378">
        <v>1835.4</v>
      </c>
      <c r="G121" s="377">
        <v>0</v>
      </c>
      <c r="H121" s="377">
        <v>1606.1</v>
      </c>
      <c r="I121" s="377">
        <v>229.3</v>
      </c>
      <c r="J121" s="376">
        <v>0.12493189495477824</v>
      </c>
    </row>
    <row r="122" spans="1:10" ht="15" customHeight="1" x14ac:dyDescent="0.15">
      <c r="A122" s="379" t="s">
        <v>1487</v>
      </c>
      <c r="B122" s="379" t="s">
        <v>1486</v>
      </c>
      <c r="C122" s="379" t="s">
        <v>1048</v>
      </c>
      <c r="D122" s="379">
        <v>22</v>
      </c>
      <c r="E122" s="379">
        <v>0</v>
      </c>
      <c r="F122" s="378">
        <v>2809.69</v>
      </c>
      <c r="G122" s="377">
        <v>0</v>
      </c>
      <c r="H122" s="377">
        <v>2259.1799999999998</v>
      </c>
      <c r="I122" s="377">
        <v>550.51</v>
      </c>
      <c r="J122" s="376">
        <v>0.19593264737390959</v>
      </c>
    </row>
    <row r="123" spans="1:10" ht="15" customHeight="1" x14ac:dyDescent="0.15">
      <c r="A123" s="379" t="s">
        <v>3188</v>
      </c>
      <c r="B123" s="379" t="s">
        <v>3187</v>
      </c>
      <c r="C123" s="379" t="s">
        <v>1048</v>
      </c>
      <c r="D123" s="379">
        <v>1</v>
      </c>
      <c r="E123" s="379">
        <v>0</v>
      </c>
      <c r="F123" s="378">
        <v>472.84</v>
      </c>
      <c r="G123" s="377">
        <v>0</v>
      </c>
      <c r="H123" s="377">
        <v>348.79</v>
      </c>
      <c r="I123" s="377">
        <v>124.05</v>
      </c>
      <c r="J123" s="376">
        <v>0.26235090093900687</v>
      </c>
    </row>
    <row r="124" spans="1:10" ht="15" customHeight="1" x14ac:dyDescent="0.15">
      <c r="A124" s="379" t="s">
        <v>1485</v>
      </c>
      <c r="B124" s="379" t="s">
        <v>1484</v>
      </c>
      <c r="C124" s="379" t="s">
        <v>1048</v>
      </c>
      <c r="D124" s="379">
        <v>27</v>
      </c>
      <c r="E124" s="379">
        <v>0</v>
      </c>
      <c r="F124" s="378">
        <v>4656.96</v>
      </c>
      <c r="G124" s="377">
        <v>0</v>
      </c>
      <c r="H124" s="377">
        <v>4013.01</v>
      </c>
      <c r="I124" s="377">
        <v>643.95000000000005</v>
      </c>
      <c r="J124" s="376">
        <v>0.13827690166975881</v>
      </c>
    </row>
    <row r="125" spans="1:10" ht="15" customHeight="1" x14ac:dyDescent="0.15">
      <c r="A125" s="379" t="s">
        <v>1483</v>
      </c>
      <c r="B125" s="379" t="s">
        <v>1482</v>
      </c>
      <c r="C125" s="379" t="s">
        <v>1048</v>
      </c>
      <c r="D125" s="379">
        <v>19</v>
      </c>
      <c r="E125" s="379">
        <v>0</v>
      </c>
      <c r="F125" s="378">
        <v>4198.93</v>
      </c>
      <c r="G125" s="377">
        <v>0</v>
      </c>
      <c r="H125" s="377">
        <v>3412.23</v>
      </c>
      <c r="I125" s="377">
        <v>786.7</v>
      </c>
      <c r="J125" s="376">
        <v>0.1873572553007552</v>
      </c>
    </row>
    <row r="126" spans="1:10" ht="15" customHeight="1" x14ac:dyDescent="0.15">
      <c r="A126" s="379" t="s">
        <v>1481</v>
      </c>
      <c r="B126" s="379" t="s">
        <v>1480</v>
      </c>
      <c r="C126" s="379" t="s">
        <v>1048</v>
      </c>
      <c r="D126" s="379">
        <v>9</v>
      </c>
      <c r="E126" s="379">
        <v>0</v>
      </c>
      <c r="F126" s="378">
        <v>2344.7399999999998</v>
      </c>
      <c r="G126" s="377">
        <v>0</v>
      </c>
      <c r="H126" s="377">
        <v>1620.96</v>
      </c>
      <c r="I126" s="377">
        <v>723.78</v>
      </c>
      <c r="J126" s="376">
        <v>0.30868241254893936</v>
      </c>
    </row>
    <row r="127" spans="1:10" ht="15" customHeight="1" x14ac:dyDescent="0.15">
      <c r="A127" s="379" t="s">
        <v>3186</v>
      </c>
      <c r="B127" s="379" t="s">
        <v>3185</v>
      </c>
      <c r="C127" s="379" t="s">
        <v>1048</v>
      </c>
      <c r="D127" s="379">
        <v>1</v>
      </c>
      <c r="E127" s="379">
        <v>0</v>
      </c>
      <c r="F127" s="378">
        <v>2270.7600000000002</v>
      </c>
      <c r="G127" s="377">
        <v>0</v>
      </c>
      <c r="H127" s="377">
        <v>1128.53</v>
      </c>
      <c r="I127" s="377">
        <v>1142.23</v>
      </c>
      <c r="J127" s="376">
        <v>0.50301661117863627</v>
      </c>
    </row>
    <row r="128" spans="1:10" ht="15" customHeight="1" x14ac:dyDescent="0.15">
      <c r="A128" s="379" t="s">
        <v>1479</v>
      </c>
      <c r="B128" s="379" t="s">
        <v>1478</v>
      </c>
      <c r="C128" s="379" t="s">
        <v>1048</v>
      </c>
      <c r="D128" s="379">
        <v>14</v>
      </c>
      <c r="E128" s="379">
        <v>0</v>
      </c>
      <c r="F128" s="378">
        <v>4905.08</v>
      </c>
      <c r="G128" s="377">
        <v>0</v>
      </c>
      <c r="H128" s="377">
        <v>4236.82</v>
      </c>
      <c r="I128" s="377">
        <v>668.26</v>
      </c>
      <c r="J128" s="376">
        <v>0.13623834881388275</v>
      </c>
    </row>
    <row r="129" spans="1:10" ht="15" customHeight="1" x14ac:dyDescent="0.15">
      <c r="A129" s="379" t="s">
        <v>1477</v>
      </c>
      <c r="B129" s="379" t="s">
        <v>1476</v>
      </c>
      <c r="C129" s="379" t="s">
        <v>1048</v>
      </c>
      <c r="D129" s="379">
        <v>2</v>
      </c>
      <c r="E129" s="379">
        <v>0</v>
      </c>
      <c r="F129" s="378">
        <v>477.23</v>
      </c>
      <c r="G129" s="377">
        <v>0</v>
      </c>
      <c r="H129" s="377">
        <v>339.46</v>
      </c>
      <c r="I129" s="377">
        <v>137.77000000000001</v>
      </c>
      <c r="J129" s="376">
        <v>0.28868679672275421</v>
      </c>
    </row>
    <row r="130" spans="1:10" ht="13" x14ac:dyDescent="0.15">
      <c r="A130" s="379" t="s">
        <v>2290</v>
      </c>
      <c r="B130" s="379" t="s">
        <v>2289</v>
      </c>
      <c r="C130" s="379" t="s">
        <v>1048</v>
      </c>
      <c r="D130" s="379">
        <v>5</v>
      </c>
      <c r="E130" s="379">
        <v>0</v>
      </c>
      <c r="F130" s="378">
        <v>1667.4</v>
      </c>
      <c r="G130" s="377">
        <v>0</v>
      </c>
      <c r="H130" s="377">
        <v>1449.76</v>
      </c>
      <c r="I130" s="377">
        <v>217.64</v>
      </c>
      <c r="J130" s="376">
        <v>0.13052656830994364</v>
      </c>
    </row>
    <row r="131" spans="1:10" ht="13" x14ac:dyDescent="0.15">
      <c r="A131" s="379" t="s">
        <v>1475</v>
      </c>
      <c r="B131" s="379" t="s">
        <v>1474</v>
      </c>
      <c r="C131" s="379" t="s">
        <v>1048</v>
      </c>
      <c r="D131" s="379">
        <v>3</v>
      </c>
      <c r="E131" s="379">
        <v>0</v>
      </c>
      <c r="F131" s="378">
        <v>1224.21</v>
      </c>
      <c r="G131" s="377">
        <v>0</v>
      </c>
      <c r="H131" s="377">
        <v>904.02</v>
      </c>
      <c r="I131" s="377">
        <v>320.19</v>
      </c>
      <c r="J131" s="376">
        <v>0.26154826377827334</v>
      </c>
    </row>
    <row r="132" spans="1:10" ht="15" customHeight="1" x14ac:dyDescent="0.15">
      <c r="A132" s="379" t="s">
        <v>2288</v>
      </c>
      <c r="B132" s="379" t="s">
        <v>2287</v>
      </c>
      <c r="C132" s="379" t="s">
        <v>1048</v>
      </c>
      <c r="D132" s="379">
        <v>13</v>
      </c>
      <c r="E132" s="379">
        <v>0</v>
      </c>
      <c r="F132" s="378">
        <v>2183.89</v>
      </c>
      <c r="G132" s="377">
        <v>0</v>
      </c>
      <c r="H132" s="377">
        <v>1149.2</v>
      </c>
      <c r="I132" s="377">
        <v>1034.69</v>
      </c>
      <c r="J132" s="376">
        <v>0.4737830202070617</v>
      </c>
    </row>
    <row r="133" spans="1:10" ht="13" x14ac:dyDescent="0.15">
      <c r="A133" s="379" t="s">
        <v>1473</v>
      </c>
      <c r="B133" s="379" t="s">
        <v>1472</v>
      </c>
      <c r="C133" s="379" t="s">
        <v>1048</v>
      </c>
      <c r="D133" s="379">
        <v>13</v>
      </c>
      <c r="E133" s="379">
        <v>0</v>
      </c>
      <c r="F133" s="378">
        <v>1767.14</v>
      </c>
      <c r="G133" s="377">
        <v>0</v>
      </c>
      <c r="H133" s="377">
        <v>1525.14</v>
      </c>
      <c r="I133" s="377">
        <v>242</v>
      </c>
      <c r="J133" s="376">
        <v>0.13694444130063266</v>
      </c>
    </row>
    <row r="134" spans="1:10" ht="15" customHeight="1" x14ac:dyDescent="0.15">
      <c r="A134" s="379" t="s">
        <v>1471</v>
      </c>
      <c r="B134" s="379" t="s">
        <v>1470</v>
      </c>
      <c r="C134" s="379" t="s">
        <v>1048</v>
      </c>
      <c r="D134" s="379">
        <v>3</v>
      </c>
      <c r="E134" s="379">
        <v>0</v>
      </c>
      <c r="F134" s="378">
        <v>875.34</v>
      </c>
      <c r="G134" s="377">
        <v>0</v>
      </c>
      <c r="H134" s="377">
        <v>683.22</v>
      </c>
      <c r="I134" s="377">
        <v>192.12</v>
      </c>
      <c r="J134" s="376">
        <v>0.21948043046130647</v>
      </c>
    </row>
    <row r="135" spans="1:10" ht="15" customHeight="1" x14ac:dyDescent="0.15">
      <c r="A135" s="379" t="s">
        <v>1469</v>
      </c>
      <c r="B135" s="379" t="s">
        <v>1468</v>
      </c>
      <c r="C135" s="379" t="s">
        <v>1048</v>
      </c>
      <c r="D135" s="379">
        <v>1</v>
      </c>
      <c r="E135" s="379">
        <v>0</v>
      </c>
      <c r="F135" s="378">
        <v>289.55</v>
      </c>
      <c r="G135" s="377">
        <v>0</v>
      </c>
      <c r="H135" s="377">
        <v>196.36</v>
      </c>
      <c r="I135" s="377">
        <v>93.19</v>
      </c>
      <c r="J135" s="376">
        <v>0.32184424106371956</v>
      </c>
    </row>
    <row r="136" spans="1:10" ht="15" customHeight="1" x14ac:dyDescent="0.15">
      <c r="A136" s="379" t="s">
        <v>1467</v>
      </c>
      <c r="B136" s="379" t="s">
        <v>1466</v>
      </c>
      <c r="C136" s="379" t="s">
        <v>1048</v>
      </c>
      <c r="D136" s="379">
        <v>1</v>
      </c>
      <c r="E136" s="379">
        <v>0</v>
      </c>
      <c r="F136" s="378">
        <v>630.20000000000005</v>
      </c>
      <c r="G136" s="377">
        <v>0</v>
      </c>
      <c r="H136" s="377">
        <v>454.89</v>
      </c>
      <c r="I136" s="377">
        <v>175.31</v>
      </c>
      <c r="J136" s="376">
        <v>0.27818152967311965</v>
      </c>
    </row>
    <row r="137" spans="1:10" ht="15" customHeight="1" x14ac:dyDescent="0.15">
      <c r="A137" s="379" t="s">
        <v>1465</v>
      </c>
      <c r="B137" s="379" t="s">
        <v>1464</v>
      </c>
      <c r="C137" s="379" t="s">
        <v>1048</v>
      </c>
      <c r="D137" s="379">
        <v>2</v>
      </c>
      <c r="E137" s="379">
        <v>0</v>
      </c>
      <c r="F137" s="378">
        <v>662.18</v>
      </c>
      <c r="G137" s="377">
        <v>0</v>
      </c>
      <c r="H137" s="377">
        <v>547.05999999999995</v>
      </c>
      <c r="I137" s="377">
        <v>115.12</v>
      </c>
      <c r="J137" s="376">
        <v>0.1738500105711438</v>
      </c>
    </row>
    <row r="138" spans="1:10" ht="15" customHeight="1" x14ac:dyDescent="0.15">
      <c r="A138" s="379" t="s">
        <v>1463</v>
      </c>
      <c r="B138" s="379" t="s">
        <v>1462</v>
      </c>
      <c r="C138" s="379" t="s">
        <v>1048</v>
      </c>
      <c r="D138" s="379">
        <v>4</v>
      </c>
      <c r="E138" s="379">
        <v>0</v>
      </c>
      <c r="F138" s="378">
        <v>700.02</v>
      </c>
      <c r="G138" s="377">
        <v>0</v>
      </c>
      <c r="H138" s="377">
        <v>539.72</v>
      </c>
      <c r="I138" s="377">
        <v>160.30000000000001</v>
      </c>
      <c r="J138" s="376">
        <v>0.22899345732979057</v>
      </c>
    </row>
    <row r="139" spans="1:10" ht="15" customHeight="1" x14ac:dyDescent="0.15">
      <c r="A139" s="379" t="s">
        <v>2286</v>
      </c>
      <c r="B139" s="379" t="s">
        <v>2285</v>
      </c>
      <c r="C139" s="379" t="s">
        <v>1048</v>
      </c>
      <c r="D139" s="379">
        <v>13</v>
      </c>
      <c r="E139" s="379">
        <v>0</v>
      </c>
      <c r="F139" s="378">
        <v>7273.17</v>
      </c>
      <c r="G139" s="377">
        <v>0</v>
      </c>
      <c r="H139" s="377">
        <v>6037.2</v>
      </c>
      <c r="I139" s="377">
        <v>1235.97</v>
      </c>
      <c r="J139" s="376">
        <v>0.16993553017460061</v>
      </c>
    </row>
    <row r="140" spans="1:10" ht="15" customHeight="1" x14ac:dyDescent="0.15">
      <c r="A140" s="379" t="s">
        <v>1461</v>
      </c>
      <c r="B140" s="379" t="s">
        <v>1460</v>
      </c>
      <c r="C140" s="379" t="s">
        <v>1048</v>
      </c>
      <c r="D140" s="379">
        <v>1</v>
      </c>
      <c r="E140" s="379">
        <v>0</v>
      </c>
      <c r="F140" s="378">
        <v>236.53</v>
      </c>
      <c r="G140" s="377">
        <v>0</v>
      </c>
      <c r="H140" s="377">
        <v>178.12</v>
      </c>
      <c r="I140" s="377">
        <v>58.41</v>
      </c>
      <c r="J140" s="376">
        <v>0.24694541918572696</v>
      </c>
    </row>
    <row r="141" spans="1:10" ht="15" customHeight="1" x14ac:dyDescent="0.15">
      <c r="A141" s="379" t="s">
        <v>3184</v>
      </c>
      <c r="B141" s="379" t="s">
        <v>3183</v>
      </c>
      <c r="C141" s="379" t="s">
        <v>1048</v>
      </c>
      <c r="D141" s="379">
        <v>6</v>
      </c>
      <c r="E141" s="379">
        <v>0</v>
      </c>
      <c r="F141" s="378">
        <v>654.36</v>
      </c>
      <c r="G141" s="377">
        <v>0</v>
      </c>
      <c r="H141" s="377">
        <v>506.52</v>
      </c>
      <c r="I141" s="377">
        <v>147.84</v>
      </c>
      <c r="J141" s="376">
        <v>0.22593068035943517</v>
      </c>
    </row>
    <row r="142" spans="1:10" ht="15" customHeight="1" x14ac:dyDescent="0.15">
      <c r="A142" s="379" t="s">
        <v>1459</v>
      </c>
      <c r="B142" s="379" t="s">
        <v>1458</v>
      </c>
      <c r="C142" s="379" t="s">
        <v>1048</v>
      </c>
      <c r="D142" s="379">
        <v>1</v>
      </c>
      <c r="E142" s="379">
        <v>0</v>
      </c>
      <c r="F142" s="378">
        <v>516.66999999999996</v>
      </c>
      <c r="G142" s="377">
        <v>0</v>
      </c>
      <c r="H142" s="377">
        <v>372.95</v>
      </c>
      <c r="I142" s="377">
        <v>143.72</v>
      </c>
      <c r="J142" s="376">
        <v>0.27816594731646893</v>
      </c>
    </row>
    <row r="143" spans="1:10" ht="13" x14ac:dyDescent="0.15">
      <c r="A143" s="379" t="s">
        <v>1457</v>
      </c>
      <c r="B143" s="379" t="s">
        <v>1456</v>
      </c>
      <c r="C143" s="379" t="s">
        <v>1048</v>
      </c>
      <c r="D143" s="379">
        <v>12</v>
      </c>
      <c r="E143" s="379">
        <v>0</v>
      </c>
      <c r="F143" s="378">
        <v>2140.6799999999998</v>
      </c>
      <c r="G143" s="377">
        <v>0</v>
      </c>
      <c r="H143" s="377">
        <v>1862.64</v>
      </c>
      <c r="I143" s="377">
        <v>278.04000000000002</v>
      </c>
      <c r="J143" s="376">
        <v>0.12988396210549918</v>
      </c>
    </row>
    <row r="144" spans="1:10" ht="15" customHeight="1" x14ac:dyDescent="0.15">
      <c r="A144" s="379" t="s">
        <v>1455</v>
      </c>
      <c r="B144" s="379" t="s">
        <v>1454</v>
      </c>
      <c r="C144" s="379" t="s">
        <v>1048</v>
      </c>
      <c r="D144" s="379">
        <v>1</v>
      </c>
      <c r="E144" s="379">
        <v>0</v>
      </c>
      <c r="F144" s="378">
        <v>1103.79</v>
      </c>
      <c r="G144" s="377">
        <v>0</v>
      </c>
      <c r="H144" s="377">
        <v>833.06</v>
      </c>
      <c r="I144" s="377">
        <v>270.73</v>
      </c>
      <c r="J144" s="376">
        <v>0.24527310448545467</v>
      </c>
    </row>
    <row r="145" spans="1:10" ht="15" customHeight="1" x14ac:dyDescent="0.15">
      <c r="A145" s="379" t="s">
        <v>1447</v>
      </c>
      <c r="B145" s="379" t="s">
        <v>1446</v>
      </c>
      <c r="C145" s="379" t="s">
        <v>1048</v>
      </c>
      <c r="D145" s="379">
        <v>1</v>
      </c>
      <c r="E145" s="379">
        <v>0</v>
      </c>
      <c r="F145" s="378">
        <v>178.34</v>
      </c>
      <c r="G145" s="377">
        <v>0</v>
      </c>
      <c r="H145" s="377">
        <v>122.71</v>
      </c>
      <c r="I145" s="377">
        <v>55.63</v>
      </c>
      <c r="J145" s="376">
        <v>0.31193226421442188</v>
      </c>
    </row>
    <row r="146" spans="1:10" ht="15" customHeight="1" x14ac:dyDescent="0.15">
      <c r="A146" s="379" t="s">
        <v>2280</v>
      </c>
      <c r="B146" s="379" t="s">
        <v>2279</v>
      </c>
      <c r="C146" s="379" t="s">
        <v>1048</v>
      </c>
      <c r="D146" s="379">
        <v>5</v>
      </c>
      <c r="E146" s="379">
        <v>0</v>
      </c>
      <c r="F146" s="378">
        <v>3970.53</v>
      </c>
      <c r="G146" s="377">
        <v>0</v>
      </c>
      <c r="H146" s="377">
        <v>2587.4</v>
      </c>
      <c r="I146" s="377">
        <v>1383.13</v>
      </c>
      <c r="J146" s="376">
        <v>0.34834896096994605</v>
      </c>
    </row>
    <row r="147" spans="1:10" ht="15" customHeight="1" x14ac:dyDescent="0.15">
      <c r="A147" s="379" t="s">
        <v>1445</v>
      </c>
      <c r="B147" s="379" t="s">
        <v>1444</v>
      </c>
      <c r="C147" s="379" t="s">
        <v>1048</v>
      </c>
      <c r="D147" s="379">
        <v>2</v>
      </c>
      <c r="E147" s="379">
        <v>0</v>
      </c>
      <c r="F147" s="378">
        <v>1215.25</v>
      </c>
      <c r="G147" s="377">
        <v>0</v>
      </c>
      <c r="H147" s="377">
        <v>853.72</v>
      </c>
      <c r="I147" s="377">
        <v>361.53</v>
      </c>
      <c r="J147" s="376">
        <v>0.29749434272783376</v>
      </c>
    </row>
    <row r="148" spans="1:10" ht="15" customHeight="1" x14ac:dyDescent="0.15">
      <c r="A148" s="379" t="s">
        <v>1443</v>
      </c>
      <c r="B148" s="379" t="s">
        <v>1442</v>
      </c>
      <c r="C148" s="379" t="s">
        <v>1048</v>
      </c>
      <c r="D148" s="379">
        <v>6</v>
      </c>
      <c r="E148" s="379">
        <v>0</v>
      </c>
      <c r="F148" s="378">
        <v>4015.43</v>
      </c>
      <c r="G148" s="377">
        <v>0</v>
      </c>
      <c r="H148" s="377">
        <v>3410.76</v>
      </c>
      <c r="I148" s="377">
        <v>604.66999999999996</v>
      </c>
      <c r="J148" s="376">
        <v>0.15058661214365585</v>
      </c>
    </row>
    <row r="149" spans="1:10" ht="15" customHeight="1" x14ac:dyDescent="0.15">
      <c r="A149" s="379" t="s">
        <v>1441</v>
      </c>
      <c r="B149" s="379" t="s">
        <v>1440</v>
      </c>
      <c r="C149" s="379" t="s">
        <v>1048</v>
      </c>
      <c r="D149" s="379">
        <v>9</v>
      </c>
      <c r="E149" s="379">
        <v>0</v>
      </c>
      <c r="F149" s="378">
        <v>4586.08</v>
      </c>
      <c r="G149" s="377">
        <v>0</v>
      </c>
      <c r="H149" s="377">
        <v>3868.29</v>
      </c>
      <c r="I149" s="377">
        <v>717.79</v>
      </c>
      <c r="J149" s="376">
        <v>0.15651493214248335</v>
      </c>
    </row>
    <row r="150" spans="1:10" ht="15" customHeight="1" x14ac:dyDescent="0.15">
      <c r="A150" s="379" t="s">
        <v>1439</v>
      </c>
      <c r="B150" s="379" t="s">
        <v>1438</v>
      </c>
      <c r="C150" s="379" t="s">
        <v>1048</v>
      </c>
      <c r="D150" s="379">
        <v>8</v>
      </c>
      <c r="E150" s="379">
        <v>0</v>
      </c>
      <c r="F150" s="378">
        <v>3971.39</v>
      </c>
      <c r="G150" s="377">
        <v>0</v>
      </c>
      <c r="H150" s="377">
        <v>3326.6</v>
      </c>
      <c r="I150" s="377">
        <v>644.79</v>
      </c>
      <c r="J150" s="376">
        <v>0.1623587711103669</v>
      </c>
    </row>
    <row r="151" spans="1:10" ht="15" customHeight="1" x14ac:dyDescent="0.15">
      <c r="A151" s="379" t="s">
        <v>2274</v>
      </c>
      <c r="B151" s="379" t="s">
        <v>2273</v>
      </c>
      <c r="C151" s="379" t="s">
        <v>1048</v>
      </c>
      <c r="D151" s="379">
        <v>2</v>
      </c>
      <c r="E151" s="379">
        <v>0</v>
      </c>
      <c r="F151" s="378">
        <v>1215.1600000000001</v>
      </c>
      <c r="G151" s="377">
        <v>0</v>
      </c>
      <c r="H151" s="377">
        <v>925.84</v>
      </c>
      <c r="I151" s="377">
        <v>289.32</v>
      </c>
      <c r="J151" s="376">
        <v>0.23809210309753448</v>
      </c>
    </row>
    <row r="152" spans="1:10" ht="15" customHeight="1" x14ac:dyDescent="0.15">
      <c r="A152" s="379" t="s">
        <v>1437</v>
      </c>
      <c r="B152" s="379" t="s">
        <v>1436</v>
      </c>
      <c r="C152" s="379" t="s">
        <v>1048</v>
      </c>
      <c r="D152" s="379">
        <v>4</v>
      </c>
      <c r="E152" s="379">
        <v>0</v>
      </c>
      <c r="F152" s="378">
        <v>11071.82</v>
      </c>
      <c r="G152" s="377">
        <v>0</v>
      </c>
      <c r="H152" s="377">
        <v>8494.1200000000008</v>
      </c>
      <c r="I152" s="377">
        <v>2577.6999999999998</v>
      </c>
      <c r="J152" s="376">
        <v>0.23281628494682899</v>
      </c>
    </row>
    <row r="153" spans="1:10" ht="15" customHeight="1" x14ac:dyDescent="0.15">
      <c r="A153" s="379" t="s">
        <v>1435</v>
      </c>
      <c r="B153" s="379" t="s">
        <v>1434</v>
      </c>
      <c r="C153" s="379" t="s">
        <v>1048</v>
      </c>
      <c r="D153" s="379">
        <v>11</v>
      </c>
      <c r="E153" s="379">
        <v>0</v>
      </c>
      <c r="F153" s="378">
        <v>4275.6499999999996</v>
      </c>
      <c r="G153" s="377">
        <v>0</v>
      </c>
      <c r="H153" s="377">
        <v>3794.34</v>
      </c>
      <c r="I153" s="377">
        <v>481.31</v>
      </c>
      <c r="J153" s="376">
        <v>0.11257001859366413</v>
      </c>
    </row>
    <row r="154" spans="1:10" ht="15" customHeight="1" x14ac:dyDescent="0.15">
      <c r="A154" s="379" t="s">
        <v>3182</v>
      </c>
      <c r="B154" s="379" t="s">
        <v>3181</v>
      </c>
      <c r="C154" s="379" t="s">
        <v>1048</v>
      </c>
      <c r="D154" s="379">
        <v>1</v>
      </c>
      <c r="E154" s="379">
        <v>0</v>
      </c>
      <c r="F154" s="378">
        <v>560.41</v>
      </c>
      <c r="G154" s="377">
        <v>0</v>
      </c>
      <c r="H154" s="377">
        <v>297.63</v>
      </c>
      <c r="I154" s="377">
        <v>262.77999999999997</v>
      </c>
      <c r="J154" s="376">
        <v>0.46890669331382379</v>
      </c>
    </row>
    <row r="155" spans="1:10" ht="15" customHeight="1" x14ac:dyDescent="0.15">
      <c r="A155" s="379" t="s">
        <v>1433</v>
      </c>
      <c r="B155" s="379" t="s">
        <v>1432</v>
      </c>
      <c r="C155" s="379" t="s">
        <v>1048</v>
      </c>
      <c r="D155" s="379">
        <v>13</v>
      </c>
      <c r="E155" s="379">
        <v>0</v>
      </c>
      <c r="F155" s="378">
        <v>3530.73</v>
      </c>
      <c r="G155" s="377">
        <v>-3687.12</v>
      </c>
      <c r="H155" s="377">
        <v>1245.3699999999999</v>
      </c>
      <c r="I155" s="377">
        <v>-1401.76</v>
      </c>
      <c r="J155" s="376">
        <v>8.9632329432828186</v>
      </c>
    </row>
    <row r="156" spans="1:10" ht="15" customHeight="1" x14ac:dyDescent="0.15">
      <c r="A156" s="379" t="s">
        <v>1431</v>
      </c>
      <c r="B156" s="379" t="s">
        <v>1430</v>
      </c>
      <c r="C156" s="379" t="s">
        <v>1048</v>
      </c>
      <c r="D156" s="379">
        <v>2</v>
      </c>
      <c r="E156" s="379">
        <v>0</v>
      </c>
      <c r="F156" s="378">
        <v>913.78</v>
      </c>
      <c r="G156" s="377">
        <v>0</v>
      </c>
      <c r="H156" s="377">
        <v>696.22</v>
      </c>
      <c r="I156" s="377">
        <v>217.56</v>
      </c>
      <c r="J156" s="376">
        <v>0.23808794239313621</v>
      </c>
    </row>
    <row r="157" spans="1:10" ht="15" customHeight="1" x14ac:dyDescent="0.15">
      <c r="A157" s="379" t="s">
        <v>1429</v>
      </c>
      <c r="B157" s="379" t="s">
        <v>1428</v>
      </c>
      <c r="C157" s="379" t="s">
        <v>1048</v>
      </c>
      <c r="D157" s="379">
        <v>2</v>
      </c>
      <c r="E157" s="379">
        <v>0</v>
      </c>
      <c r="F157" s="378">
        <v>3097.3</v>
      </c>
      <c r="G157" s="377">
        <v>0</v>
      </c>
      <c r="H157" s="377">
        <v>2359.84</v>
      </c>
      <c r="I157" s="377">
        <v>737.46</v>
      </c>
      <c r="J157" s="376">
        <v>0.23809769799502792</v>
      </c>
    </row>
    <row r="158" spans="1:10" ht="15" customHeight="1" x14ac:dyDescent="0.15">
      <c r="A158" s="379" t="s">
        <v>1427</v>
      </c>
      <c r="B158" s="379" t="s">
        <v>1426</v>
      </c>
      <c r="C158" s="379" t="s">
        <v>1048</v>
      </c>
      <c r="D158" s="379">
        <v>13</v>
      </c>
      <c r="E158" s="379">
        <v>0</v>
      </c>
      <c r="F158" s="378">
        <v>2273.1999999999998</v>
      </c>
      <c r="G158" s="377">
        <v>0</v>
      </c>
      <c r="H158" s="377">
        <v>1706.27</v>
      </c>
      <c r="I158" s="377">
        <v>566.92999999999995</v>
      </c>
      <c r="J158" s="376">
        <v>0.24939732535632589</v>
      </c>
    </row>
    <row r="159" spans="1:10" ht="15" customHeight="1" x14ac:dyDescent="0.15">
      <c r="A159" s="379" t="s">
        <v>1425</v>
      </c>
      <c r="B159" s="379" t="s">
        <v>1424</v>
      </c>
      <c r="C159" s="379" t="s">
        <v>1048</v>
      </c>
      <c r="D159" s="379">
        <v>2</v>
      </c>
      <c r="E159" s="379">
        <v>0</v>
      </c>
      <c r="F159" s="378">
        <v>441.34</v>
      </c>
      <c r="G159" s="377">
        <v>0</v>
      </c>
      <c r="H159" s="377">
        <v>313.74</v>
      </c>
      <c r="I159" s="377">
        <v>127.6</v>
      </c>
      <c r="J159" s="376">
        <v>0.28911949970544254</v>
      </c>
    </row>
    <row r="160" spans="1:10" ht="15" customHeight="1" x14ac:dyDescent="0.15">
      <c r="A160" s="379" t="s">
        <v>1423</v>
      </c>
      <c r="B160" s="379" t="s">
        <v>1422</v>
      </c>
      <c r="C160" s="379" t="s">
        <v>1048</v>
      </c>
      <c r="D160" s="379">
        <v>4</v>
      </c>
      <c r="E160" s="379">
        <v>0</v>
      </c>
      <c r="F160" s="378">
        <v>672.47</v>
      </c>
      <c r="G160" s="377">
        <v>0</v>
      </c>
      <c r="H160" s="377">
        <v>493.28</v>
      </c>
      <c r="I160" s="377">
        <v>179.19</v>
      </c>
      <c r="J160" s="376">
        <v>0.26646541853168171</v>
      </c>
    </row>
    <row r="161" spans="1:10" ht="15" customHeight="1" x14ac:dyDescent="0.15">
      <c r="A161" s="379" t="s">
        <v>1421</v>
      </c>
      <c r="B161" s="379" t="s">
        <v>1420</v>
      </c>
      <c r="C161" s="379" t="s">
        <v>1048</v>
      </c>
      <c r="D161" s="379">
        <v>49</v>
      </c>
      <c r="E161" s="379">
        <v>0</v>
      </c>
      <c r="F161" s="378">
        <v>6722.15</v>
      </c>
      <c r="G161" s="377">
        <v>0</v>
      </c>
      <c r="H161" s="377">
        <v>5595.8</v>
      </c>
      <c r="I161" s="377">
        <v>1126.3499999999999</v>
      </c>
      <c r="J161" s="376">
        <v>0.16755799855700929</v>
      </c>
    </row>
    <row r="162" spans="1:10" ht="15" customHeight="1" x14ac:dyDescent="0.15">
      <c r="A162" s="379" t="s">
        <v>1419</v>
      </c>
      <c r="B162" s="379" t="s">
        <v>1418</v>
      </c>
      <c r="C162" s="379" t="s">
        <v>1048</v>
      </c>
      <c r="D162" s="379">
        <v>4</v>
      </c>
      <c r="E162" s="379">
        <v>0</v>
      </c>
      <c r="F162" s="378">
        <v>818.03</v>
      </c>
      <c r="G162" s="377">
        <v>0</v>
      </c>
      <c r="H162" s="377">
        <v>614.64</v>
      </c>
      <c r="I162" s="377">
        <v>203.39</v>
      </c>
      <c r="J162" s="376">
        <v>0.24863391318166816</v>
      </c>
    </row>
    <row r="163" spans="1:10" ht="15" customHeight="1" x14ac:dyDescent="0.15">
      <c r="A163" s="379" t="s">
        <v>1417</v>
      </c>
      <c r="B163" s="379" t="s">
        <v>1416</v>
      </c>
      <c r="C163" s="379" t="s">
        <v>1048</v>
      </c>
      <c r="D163" s="379">
        <v>5</v>
      </c>
      <c r="E163" s="379">
        <v>0</v>
      </c>
      <c r="F163" s="378">
        <v>910.25</v>
      </c>
      <c r="G163" s="377">
        <v>0</v>
      </c>
      <c r="H163" s="377">
        <v>558.70000000000005</v>
      </c>
      <c r="I163" s="377">
        <v>351.55</v>
      </c>
      <c r="J163" s="376">
        <v>0.38621257896182365</v>
      </c>
    </row>
    <row r="164" spans="1:10" ht="15" customHeight="1" x14ac:dyDescent="0.15">
      <c r="A164" s="379" t="s">
        <v>1413</v>
      </c>
      <c r="B164" s="379" t="s">
        <v>1412</v>
      </c>
      <c r="C164" s="379" t="s">
        <v>1048</v>
      </c>
      <c r="D164" s="379">
        <v>19</v>
      </c>
      <c r="E164" s="379">
        <v>0</v>
      </c>
      <c r="F164" s="378">
        <v>5887.24</v>
      </c>
      <c r="G164" s="377">
        <v>0</v>
      </c>
      <c r="H164" s="377">
        <v>4873.5</v>
      </c>
      <c r="I164" s="377">
        <v>1013.74</v>
      </c>
      <c r="J164" s="376">
        <v>0.17219274226972231</v>
      </c>
    </row>
    <row r="165" spans="1:10" ht="15" customHeight="1" x14ac:dyDescent="0.15">
      <c r="A165" s="379" t="s">
        <v>2264</v>
      </c>
      <c r="B165" s="379" t="s">
        <v>2263</v>
      </c>
      <c r="C165" s="379" t="s">
        <v>1048</v>
      </c>
      <c r="D165" s="379">
        <v>1</v>
      </c>
      <c r="E165" s="379">
        <v>0</v>
      </c>
      <c r="F165" s="378">
        <v>206.57</v>
      </c>
      <c r="G165" s="377">
        <v>0</v>
      </c>
      <c r="H165" s="377">
        <v>149.11000000000001</v>
      </c>
      <c r="I165" s="377">
        <v>57.46</v>
      </c>
      <c r="J165" s="376">
        <v>0.27816236626809315</v>
      </c>
    </row>
    <row r="166" spans="1:10" ht="15" customHeight="1" x14ac:dyDescent="0.15">
      <c r="A166" s="379" t="s">
        <v>1409</v>
      </c>
      <c r="B166" s="379" t="s">
        <v>1408</v>
      </c>
      <c r="C166" s="379" t="s">
        <v>1048</v>
      </c>
      <c r="D166" s="379">
        <v>9</v>
      </c>
      <c r="E166" s="379">
        <v>0</v>
      </c>
      <c r="F166" s="378">
        <v>4439.8999999999996</v>
      </c>
      <c r="G166" s="377">
        <v>0</v>
      </c>
      <c r="H166" s="377">
        <v>3680.23</v>
      </c>
      <c r="I166" s="377">
        <v>759.67</v>
      </c>
      <c r="J166" s="376">
        <v>0.17110070046622672</v>
      </c>
    </row>
    <row r="167" spans="1:10" ht="15" customHeight="1" x14ac:dyDescent="0.15">
      <c r="A167" s="379" t="s">
        <v>2262</v>
      </c>
      <c r="B167" s="379" t="s">
        <v>2261</v>
      </c>
      <c r="C167" s="379" t="s">
        <v>1048</v>
      </c>
      <c r="D167" s="379">
        <v>6</v>
      </c>
      <c r="E167" s="379">
        <v>0</v>
      </c>
      <c r="F167" s="378">
        <v>2138.88</v>
      </c>
      <c r="G167" s="377">
        <v>0</v>
      </c>
      <c r="H167" s="377">
        <v>1617.3</v>
      </c>
      <c r="I167" s="377">
        <v>521.58000000000004</v>
      </c>
      <c r="J167" s="376">
        <v>0.24385659784560143</v>
      </c>
    </row>
    <row r="168" spans="1:10" ht="15" customHeight="1" x14ac:dyDescent="0.15">
      <c r="A168" s="379" t="s">
        <v>1407</v>
      </c>
      <c r="B168" s="379" t="s">
        <v>1406</v>
      </c>
      <c r="C168" s="379" t="s">
        <v>1048</v>
      </c>
      <c r="D168" s="379">
        <v>1</v>
      </c>
      <c r="E168" s="379">
        <v>0</v>
      </c>
      <c r="F168" s="378">
        <v>394.68</v>
      </c>
      <c r="G168" s="377">
        <v>0</v>
      </c>
      <c r="H168" s="377">
        <v>290.51</v>
      </c>
      <c r="I168" s="377">
        <v>104.17</v>
      </c>
      <c r="J168" s="376">
        <v>0.26393534002229657</v>
      </c>
    </row>
    <row r="169" spans="1:10" ht="15" customHeight="1" x14ac:dyDescent="0.15">
      <c r="A169" s="379" t="s">
        <v>2260</v>
      </c>
      <c r="B169" s="379" t="s">
        <v>2259</v>
      </c>
      <c r="C169" s="379" t="s">
        <v>1048</v>
      </c>
      <c r="D169" s="379">
        <v>14</v>
      </c>
      <c r="E169" s="379">
        <v>0</v>
      </c>
      <c r="F169" s="378">
        <v>4831.96</v>
      </c>
      <c r="G169" s="377">
        <v>0</v>
      </c>
      <c r="H169" s="377">
        <v>4076.8</v>
      </c>
      <c r="I169" s="377">
        <v>755.16</v>
      </c>
      <c r="J169" s="376">
        <v>0.15628440632786694</v>
      </c>
    </row>
    <row r="170" spans="1:10" ht="15" customHeight="1" x14ac:dyDescent="0.15">
      <c r="A170" s="379" t="s">
        <v>1405</v>
      </c>
      <c r="B170" s="379" t="s">
        <v>1404</v>
      </c>
      <c r="C170" s="379" t="s">
        <v>1048</v>
      </c>
      <c r="D170" s="379">
        <v>13</v>
      </c>
      <c r="E170" s="379">
        <v>0</v>
      </c>
      <c r="F170" s="378">
        <v>3897.23</v>
      </c>
      <c r="G170" s="377">
        <v>0</v>
      </c>
      <c r="H170" s="377">
        <v>3363.62</v>
      </c>
      <c r="I170" s="377">
        <v>533.61</v>
      </c>
      <c r="J170" s="376">
        <v>0.13692032546193064</v>
      </c>
    </row>
    <row r="171" spans="1:10" ht="15" customHeight="1" x14ac:dyDescent="0.15">
      <c r="A171" s="379" t="s">
        <v>2258</v>
      </c>
      <c r="B171" s="379" t="s">
        <v>2257</v>
      </c>
      <c r="C171" s="379" t="s">
        <v>1048</v>
      </c>
      <c r="D171" s="379">
        <v>1</v>
      </c>
      <c r="E171" s="379">
        <v>0</v>
      </c>
      <c r="F171" s="378">
        <v>442.69</v>
      </c>
      <c r="G171" s="377">
        <v>0</v>
      </c>
      <c r="H171" s="377">
        <v>327.48</v>
      </c>
      <c r="I171" s="377">
        <v>115.21</v>
      </c>
      <c r="J171" s="376">
        <v>0.26024983622851205</v>
      </c>
    </row>
    <row r="172" spans="1:10" ht="15" customHeight="1" x14ac:dyDescent="0.15">
      <c r="A172" s="379" t="s">
        <v>1401</v>
      </c>
      <c r="B172" s="379" t="s">
        <v>1400</v>
      </c>
      <c r="C172" s="379" t="s">
        <v>1048</v>
      </c>
      <c r="D172" s="379">
        <v>9</v>
      </c>
      <c r="E172" s="379">
        <v>0</v>
      </c>
      <c r="F172" s="378">
        <v>3268.44</v>
      </c>
      <c r="G172" s="377">
        <v>0</v>
      </c>
      <c r="H172" s="377">
        <v>2424.42</v>
      </c>
      <c r="I172" s="377">
        <v>844.02</v>
      </c>
      <c r="J172" s="376">
        <v>0.25823328560414144</v>
      </c>
    </row>
    <row r="173" spans="1:10" ht="15" customHeight="1" x14ac:dyDescent="0.15">
      <c r="A173" s="379" t="s">
        <v>1399</v>
      </c>
      <c r="B173" s="379" t="s">
        <v>1398</v>
      </c>
      <c r="C173" s="379" t="s">
        <v>1048</v>
      </c>
      <c r="D173" s="379">
        <v>8</v>
      </c>
      <c r="E173" s="379">
        <v>0</v>
      </c>
      <c r="F173" s="378">
        <v>2740.92</v>
      </c>
      <c r="G173" s="377">
        <v>0</v>
      </c>
      <c r="H173" s="377">
        <v>1939.24</v>
      </c>
      <c r="I173" s="377">
        <v>801.68</v>
      </c>
      <c r="J173" s="376">
        <v>0.29248573471681044</v>
      </c>
    </row>
    <row r="174" spans="1:10" ht="15" customHeight="1" x14ac:dyDescent="0.15">
      <c r="A174" s="379" t="s">
        <v>1397</v>
      </c>
      <c r="B174" s="379" t="s">
        <v>1396</v>
      </c>
      <c r="C174" s="379" t="s">
        <v>1048</v>
      </c>
      <c r="D174" s="379">
        <v>1</v>
      </c>
      <c r="E174" s="379">
        <v>0</v>
      </c>
      <c r="F174" s="378">
        <v>563.94000000000005</v>
      </c>
      <c r="G174" s="377">
        <v>0</v>
      </c>
      <c r="H174" s="377">
        <v>372.55</v>
      </c>
      <c r="I174" s="377">
        <v>191.39</v>
      </c>
      <c r="J174" s="376">
        <v>0.33938007589459873</v>
      </c>
    </row>
    <row r="175" spans="1:10" ht="15" customHeight="1" x14ac:dyDescent="0.15">
      <c r="A175" s="379" t="s">
        <v>1395</v>
      </c>
      <c r="B175" s="379" t="s">
        <v>1394</v>
      </c>
      <c r="C175" s="379" t="s">
        <v>1048</v>
      </c>
      <c r="D175" s="379">
        <v>5</v>
      </c>
      <c r="E175" s="379">
        <v>0</v>
      </c>
      <c r="F175" s="378">
        <v>2022.65</v>
      </c>
      <c r="G175" s="377">
        <v>0</v>
      </c>
      <c r="H175" s="377">
        <v>1386.95</v>
      </c>
      <c r="I175" s="377">
        <v>635.70000000000005</v>
      </c>
      <c r="J175" s="376">
        <v>0.31429065829481129</v>
      </c>
    </row>
    <row r="176" spans="1:10" ht="15" customHeight="1" x14ac:dyDescent="0.15">
      <c r="A176" s="379" t="s">
        <v>1393</v>
      </c>
      <c r="B176" s="379" t="s">
        <v>1392</v>
      </c>
      <c r="C176" s="379" t="s">
        <v>1048</v>
      </c>
      <c r="D176" s="379">
        <v>3</v>
      </c>
      <c r="E176" s="379">
        <v>0</v>
      </c>
      <c r="F176" s="378">
        <v>1374.3</v>
      </c>
      <c r="G176" s="377">
        <v>0</v>
      </c>
      <c r="H176" s="377">
        <v>898.9</v>
      </c>
      <c r="I176" s="377">
        <v>475.4</v>
      </c>
      <c r="J176" s="376">
        <v>0.34592156006694319</v>
      </c>
    </row>
    <row r="177" spans="1:10" ht="15" customHeight="1" x14ac:dyDescent="0.15">
      <c r="A177" s="379" t="s">
        <v>1391</v>
      </c>
      <c r="B177" s="379" t="s">
        <v>1390</v>
      </c>
      <c r="C177" s="379" t="s">
        <v>1048</v>
      </c>
      <c r="D177" s="379">
        <v>12</v>
      </c>
      <c r="E177" s="379">
        <v>0</v>
      </c>
      <c r="F177" s="378">
        <v>1371.36</v>
      </c>
      <c r="G177" s="377">
        <v>0</v>
      </c>
      <c r="H177" s="377">
        <v>1127.8800000000001</v>
      </c>
      <c r="I177" s="377">
        <v>243.48</v>
      </c>
      <c r="J177" s="376">
        <v>0.17754637731886594</v>
      </c>
    </row>
    <row r="178" spans="1:10" ht="15" customHeight="1" x14ac:dyDescent="0.15">
      <c r="A178" s="379" t="s">
        <v>1389</v>
      </c>
      <c r="B178" s="379" t="s">
        <v>1388</v>
      </c>
      <c r="C178" s="379" t="s">
        <v>1048</v>
      </c>
      <c r="D178" s="379">
        <v>10</v>
      </c>
      <c r="E178" s="379">
        <v>0</v>
      </c>
      <c r="F178" s="378">
        <v>1668.15</v>
      </c>
      <c r="G178" s="377">
        <v>0</v>
      </c>
      <c r="H178" s="377">
        <v>1409.7</v>
      </c>
      <c r="I178" s="377">
        <v>258.45</v>
      </c>
      <c r="J178" s="376">
        <v>0.15493211042172467</v>
      </c>
    </row>
    <row r="179" spans="1:10" ht="15" customHeight="1" x14ac:dyDescent="0.15">
      <c r="A179" s="379" t="s">
        <v>3180</v>
      </c>
      <c r="B179" s="379" t="s">
        <v>3179</v>
      </c>
      <c r="C179" s="379" t="s">
        <v>1048</v>
      </c>
      <c r="D179" s="379">
        <v>1</v>
      </c>
      <c r="E179" s="379">
        <v>0</v>
      </c>
      <c r="F179" s="378">
        <v>221.59</v>
      </c>
      <c r="G179" s="377">
        <v>0</v>
      </c>
      <c r="H179" s="377">
        <v>143.85</v>
      </c>
      <c r="I179" s="377">
        <v>77.739999999999995</v>
      </c>
      <c r="J179" s="376">
        <v>0.35082810596146036</v>
      </c>
    </row>
    <row r="180" spans="1:10" ht="15" customHeight="1" x14ac:dyDescent="0.15">
      <c r="A180" s="379" t="s">
        <v>2252</v>
      </c>
      <c r="B180" s="379" t="s">
        <v>2251</v>
      </c>
      <c r="C180" s="379" t="s">
        <v>1048</v>
      </c>
      <c r="D180" s="379">
        <v>6</v>
      </c>
      <c r="E180" s="379">
        <v>0</v>
      </c>
      <c r="F180" s="378">
        <v>2080.7399999999998</v>
      </c>
      <c r="G180" s="377">
        <v>0</v>
      </c>
      <c r="H180" s="377">
        <v>1562.94</v>
      </c>
      <c r="I180" s="377">
        <v>517.79999999999995</v>
      </c>
      <c r="J180" s="376">
        <v>0.24885377317685053</v>
      </c>
    </row>
    <row r="181" spans="1:10" ht="15" customHeight="1" x14ac:dyDescent="0.15">
      <c r="A181" s="379" t="s">
        <v>1387</v>
      </c>
      <c r="B181" s="379" t="s">
        <v>1386</v>
      </c>
      <c r="C181" s="379" t="s">
        <v>1048</v>
      </c>
      <c r="D181" s="379">
        <v>1</v>
      </c>
      <c r="E181" s="379">
        <v>0</v>
      </c>
      <c r="F181" s="378">
        <v>191.21</v>
      </c>
      <c r="G181" s="377">
        <v>0</v>
      </c>
      <c r="H181" s="377">
        <v>134.96</v>
      </c>
      <c r="I181" s="377">
        <v>56.25</v>
      </c>
      <c r="J181" s="376">
        <v>0.29417917472935518</v>
      </c>
    </row>
    <row r="182" spans="1:10" ht="15" customHeight="1" x14ac:dyDescent="0.15">
      <c r="A182" s="379" t="s">
        <v>2250</v>
      </c>
      <c r="B182" s="379" t="s">
        <v>2249</v>
      </c>
      <c r="C182" s="379" t="s">
        <v>1048</v>
      </c>
      <c r="D182" s="379">
        <v>28</v>
      </c>
      <c r="E182" s="379">
        <v>0</v>
      </c>
      <c r="F182" s="378">
        <v>5404.62</v>
      </c>
      <c r="G182" s="377">
        <v>0</v>
      </c>
      <c r="H182" s="377">
        <v>4415.6000000000004</v>
      </c>
      <c r="I182" s="377">
        <v>989.02</v>
      </c>
      <c r="J182" s="376">
        <v>0.18299528921552302</v>
      </c>
    </row>
    <row r="183" spans="1:10" ht="15" customHeight="1" x14ac:dyDescent="0.15">
      <c r="A183" s="379" t="s">
        <v>1385</v>
      </c>
      <c r="B183" s="379" t="s">
        <v>1384</v>
      </c>
      <c r="C183" s="379" t="s">
        <v>1048</v>
      </c>
      <c r="D183" s="379">
        <v>5</v>
      </c>
      <c r="E183" s="379">
        <v>0</v>
      </c>
      <c r="F183" s="378">
        <v>4237.1400000000003</v>
      </c>
      <c r="G183" s="377">
        <v>0</v>
      </c>
      <c r="H183" s="377">
        <v>3263.1</v>
      </c>
      <c r="I183" s="377">
        <v>974.04</v>
      </c>
      <c r="J183" s="376">
        <v>0.22988147665642392</v>
      </c>
    </row>
    <row r="184" spans="1:10" ht="15" customHeight="1" x14ac:dyDescent="0.15">
      <c r="A184" s="379" t="s">
        <v>2248</v>
      </c>
      <c r="B184" s="379" t="s">
        <v>2247</v>
      </c>
      <c r="C184" s="379" t="s">
        <v>1048</v>
      </c>
      <c r="D184" s="379">
        <v>6</v>
      </c>
      <c r="E184" s="379">
        <v>0</v>
      </c>
      <c r="F184" s="378">
        <v>2508.1799999999998</v>
      </c>
      <c r="G184" s="377">
        <v>0</v>
      </c>
      <c r="H184" s="377">
        <v>2188.98</v>
      </c>
      <c r="I184" s="377">
        <v>319.2</v>
      </c>
      <c r="J184" s="376">
        <v>0.12726359352199604</v>
      </c>
    </row>
    <row r="185" spans="1:10" ht="15" customHeight="1" x14ac:dyDescent="0.15">
      <c r="A185" s="379" t="s">
        <v>3178</v>
      </c>
      <c r="B185" s="379" t="s">
        <v>3177</v>
      </c>
      <c r="C185" s="379" t="s">
        <v>1048</v>
      </c>
      <c r="D185" s="379">
        <v>1</v>
      </c>
      <c r="E185" s="379">
        <v>0</v>
      </c>
      <c r="F185" s="378">
        <v>513.15</v>
      </c>
      <c r="G185" s="377">
        <v>0</v>
      </c>
      <c r="H185" s="377">
        <v>265.49</v>
      </c>
      <c r="I185" s="377">
        <v>247.66</v>
      </c>
      <c r="J185" s="376">
        <v>0.4826269122089058</v>
      </c>
    </row>
    <row r="186" spans="1:10" ht="15" customHeight="1" x14ac:dyDescent="0.15">
      <c r="A186" s="379" t="s">
        <v>1383</v>
      </c>
      <c r="B186" s="379" t="s">
        <v>1382</v>
      </c>
      <c r="C186" s="379" t="s">
        <v>1048</v>
      </c>
      <c r="D186" s="379">
        <v>1</v>
      </c>
      <c r="E186" s="379">
        <v>0</v>
      </c>
      <c r="F186" s="378">
        <v>650.46</v>
      </c>
      <c r="G186" s="377">
        <v>0</v>
      </c>
      <c r="H186" s="377">
        <v>423.9</v>
      </c>
      <c r="I186" s="377">
        <v>226.56</v>
      </c>
      <c r="J186" s="376">
        <v>0.34830735172032101</v>
      </c>
    </row>
    <row r="187" spans="1:10" ht="15" customHeight="1" x14ac:dyDescent="0.15">
      <c r="A187" s="379" t="s">
        <v>3176</v>
      </c>
      <c r="B187" s="379" t="s">
        <v>3175</v>
      </c>
      <c r="C187" s="379" t="s">
        <v>1048</v>
      </c>
      <c r="D187" s="379">
        <v>1</v>
      </c>
      <c r="E187" s="379">
        <v>0</v>
      </c>
      <c r="F187" s="378">
        <v>608.87</v>
      </c>
      <c r="G187" s="377">
        <v>0</v>
      </c>
      <c r="H187" s="377">
        <v>386.85</v>
      </c>
      <c r="I187" s="377">
        <v>222.02</v>
      </c>
      <c r="J187" s="376">
        <v>0.36464269876985234</v>
      </c>
    </row>
    <row r="188" spans="1:10" ht="15" customHeight="1" x14ac:dyDescent="0.15">
      <c r="A188" s="379" t="s">
        <v>1381</v>
      </c>
      <c r="B188" s="379" t="s">
        <v>1380</v>
      </c>
      <c r="C188" s="379" t="s">
        <v>1048</v>
      </c>
      <c r="D188" s="379">
        <v>1</v>
      </c>
      <c r="E188" s="379">
        <v>0</v>
      </c>
      <c r="F188" s="378">
        <v>542.57000000000005</v>
      </c>
      <c r="G188" s="377">
        <v>0</v>
      </c>
      <c r="H188" s="377">
        <v>385.17</v>
      </c>
      <c r="I188" s="377">
        <v>157.4</v>
      </c>
      <c r="J188" s="376">
        <v>0.29010081648450892</v>
      </c>
    </row>
    <row r="189" spans="1:10" ht="15" customHeight="1" x14ac:dyDescent="0.15">
      <c r="A189" s="379" t="s">
        <v>1377</v>
      </c>
      <c r="B189" s="379" t="s">
        <v>1376</v>
      </c>
      <c r="C189" s="379" t="s">
        <v>1048</v>
      </c>
      <c r="D189" s="379">
        <v>3</v>
      </c>
      <c r="E189" s="379">
        <v>0</v>
      </c>
      <c r="F189" s="378">
        <v>1345.33</v>
      </c>
      <c r="G189" s="377">
        <v>0</v>
      </c>
      <c r="H189" s="377">
        <v>1052.8800000000001</v>
      </c>
      <c r="I189" s="377">
        <v>292.45</v>
      </c>
      <c r="J189" s="376">
        <v>0.21738160897326306</v>
      </c>
    </row>
    <row r="190" spans="1:10" ht="15" customHeight="1" x14ac:dyDescent="0.15">
      <c r="A190" s="379" t="s">
        <v>1373</v>
      </c>
      <c r="B190" s="379" t="s">
        <v>1372</v>
      </c>
      <c r="C190" s="379" t="s">
        <v>1048</v>
      </c>
      <c r="D190" s="379">
        <v>5</v>
      </c>
      <c r="E190" s="379">
        <v>0</v>
      </c>
      <c r="F190" s="378">
        <v>3748.25</v>
      </c>
      <c r="G190" s="377">
        <v>0</v>
      </c>
      <c r="H190" s="377">
        <v>2740.65</v>
      </c>
      <c r="I190" s="377">
        <v>1007.6</v>
      </c>
      <c r="J190" s="376">
        <v>0.26881878209831256</v>
      </c>
    </row>
    <row r="191" spans="1:10" ht="15" customHeight="1" x14ac:dyDescent="0.15">
      <c r="A191" s="379" t="s">
        <v>1371</v>
      </c>
      <c r="B191" s="379" t="s">
        <v>1370</v>
      </c>
      <c r="C191" s="379" t="s">
        <v>1048</v>
      </c>
      <c r="D191" s="379">
        <v>1</v>
      </c>
      <c r="E191" s="379">
        <v>0</v>
      </c>
      <c r="F191" s="378">
        <v>131.47999999999999</v>
      </c>
      <c r="G191" s="377">
        <v>0</v>
      </c>
      <c r="H191" s="377">
        <v>99.31</v>
      </c>
      <c r="I191" s="377">
        <v>32.17</v>
      </c>
      <c r="J191" s="376">
        <v>0.24467599634925463</v>
      </c>
    </row>
    <row r="192" spans="1:10" ht="15" customHeight="1" x14ac:dyDescent="0.15">
      <c r="A192" s="379" t="s">
        <v>1369</v>
      </c>
      <c r="B192" s="379" t="s">
        <v>1368</v>
      </c>
      <c r="C192" s="379" t="s">
        <v>1048</v>
      </c>
      <c r="D192" s="379">
        <v>6</v>
      </c>
      <c r="E192" s="379">
        <v>0</v>
      </c>
      <c r="F192" s="378">
        <v>831.83</v>
      </c>
      <c r="G192" s="377">
        <v>0</v>
      </c>
      <c r="H192" s="377">
        <v>712.86</v>
      </c>
      <c r="I192" s="377">
        <v>118.97</v>
      </c>
      <c r="J192" s="376">
        <v>0.14302201170912326</v>
      </c>
    </row>
    <row r="193" spans="1:10" ht="13" x14ac:dyDescent="0.15">
      <c r="A193" s="379" t="s">
        <v>1367</v>
      </c>
      <c r="B193" s="379" t="s">
        <v>1366</v>
      </c>
      <c r="C193" s="379" t="s">
        <v>1048</v>
      </c>
      <c r="D193" s="379">
        <v>10</v>
      </c>
      <c r="E193" s="379">
        <v>0</v>
      </c>
      <c r="F193" s="378">
        <v>1624.2</v>
      </c>
      <c r="G193" s="377">
        <v>0</v>
      </c>
      <c r="H193" s="377">
        <v>1353.9</v>
      </c>
      <c r="I193" s="377">
        <v>270.3</v>
      </c>
      <c r="J193" s="376">
        <v>0.16642039157739194</v>
      </c>
    </row>
    <row r="194" spans="1:10" ht="13" x14ac:dyDescent="0.15">
      <c r="A194" s="379" t="s">
        <v>2244</v>
      </c>
      <c r="B194" s="379" t="s">
        <v>2243</v>
      </c>
      <c r="C194" s="379" t="s">
        <v>1048</v>
      </c>
      <c r="D194" s="379">
        <v>2</v>
      </c>
      <c r="E194" s="379">
        <v>0</v>
      </c>
      <c r="F194" s="378">
        <v>385.75</v>
      </c>
      <c r="G194" s="377">
        <v>0</v>
      </c>
      <c r="H194" s="377">
        <v>313.82</v>
      </c>
      <c r="I194" s="377">
        <v>71.930000000000007</v>
      </c>
      <c r="J194" s="376">
        <v>0.18646791963707063</v>
      </c>
    </row>
    <row r="195" spans="1:10" ht="15" customHeight="1" x14ac:dyDescent="0.15">
      <c r="A195" s="379" t="s">
        <v>3174</v>
      </c>
      <c r="B195" s="379" t="s">
        <v>3173</v>
      </c>
      <c r="C195" s="379" t="s">
        <v>1048</v>
      </c>
      <c r="D195" s="379">
        <v>1</v>
      </c>
      <c r="E195" s="379">
        <v>0</v>
      </c>
      <c r="F195" s="378">
        <v>462.53</v>
      </c>
      <c r="G195" s="377">
        <v>0</v>
      </c>
      <c r="H195" s="377">
        <v>234.76</v>
      </c>
      <c r="I195" s="377">
        <v>227.77</v>
      </c>
      <c r="J195" s="376">
        <v>0.49244373337945646</v>
      </c>
    </row>
    <row r="196" spans="1:10" ht="15" customHeight="1" x14ac:dyDescent="0.15">
      <c r="A196" s="379" t="s">
        <v>1365</v>
      </c>
      <c r="B196" s="379" t="s">
        <v>1364</v>
      </c>
      <c r="C196" s="379" t="s">
        <v>1048</v>
      </c>
      <c r="D196" s="379">
        <v>4</v>
      </c>
      <c r="E196" s="379">
        <v>0</v>
      </c>
      <c r="F196" s="378">
        <v>719.34</v>
      </c>
      <c r="G196" s="377">
        <v>0</v>
      </c>
      <c r="H196" s="377">
        <v>632.32000000000005</v>
      </c>
      <c r="I196" s="377">
        <v>87.02</v>
      </c>
      <c r="J196" s="376">
        <v>0.12097200211304807</v>
      </c>
    </row>
    <row r="197" spans="1:10" ht="15" customHeight="1" x14ac:dyDescent="0.15">
      <c r="A197" s="379" t="s">
        <v>1363</v>
      </c>
      <c r="B197" s="379" t="s">
        <v>1362</v>
      </c>
      <c r="C197" s="379" t="s">
        <v>1048</v>
      </c>
      <c r="D197" s="379">
        <v>8</v>
      </c>
      <c r="E197" s="379">
        <v>0</v>
      </c>
      <c r="F197" s="378">
        <v>2368.15</v>
      </c>
      <c r="G197" s="377">
        <v>0</v>
      </c>
      <c r="H197" s="377">
        <v>1890.56</v>
      </c>
      <c r="I197" s="377">
        <v>477.59</v>
      </c>
      <c r="J197" s="376">
        <v>0.20167219137301268</v>
      </c>
    </row>
    <row r="198" spans="1:10" ht="13" x14ac:dyDescent="0.15">
      <c r="A198" s="379" t="s">
        <v>3172</v>
      </c>
      <c r="B198" s="379" t="s">
        <v>3171</v>
      </c>
      <c r="C198" s="379" t="s">
        <v>1048</v>
      </c>
      <c r="D198" s="379">
        <v>1</v>
      </c>
      <c r="E198" s="379">
        <v>0</v>
      </c>
      <c r="F198" s="378">
        <v>111.81</v>
      </c>
      <c r="G198" s="377">
        <v>0</v>
      </c>
      <c r="H198" s="377">
        <v>80.040000000000006</v>
      </c>
      <c r="I198" s="377">
        <v>31.77</v>
      </c>
      <c r="J198" s="376">
        <v>0.28414274215186475</v>
      </c>
    </row>
    <row r="199" spans="1:10" ht="15" customHeight="1" x14ac:dyDescent="0.15">
      <c r="A199" s="379" t="s">
        <v>1361</v>
      </c>
      <c r="B199" s="379" t="s">
        <v>1360</v>
      </c>
      <c r="C199" s="379" t="s">
        <v>1048</v>
      </c>
      <c r="D199" s="379">
        <v>12</v>
      </c>
      <c r="E199" s="379">
        <v>0</v>
      </c>
      <c r="F199" s="378">
        <v>1696.32</v>
      </c>
      <c r="G199" s="377">
        <v>0</v>
      </c>
      <c r="H199" s="377">
        <v>1480.44</v>
      </c>
      <c r="I199" s="377">
        <v>215.88</v>
      </c>
      <c r="J199" s="376">
        <v>0.12726372382569326</v>
      </c>
    </row>
    <row r="200" spans="1:10" ht="15" customHeight="1" x14ac:dyDescent="0.15">
      <c r="A200" s="379" t="s">
        <v>1359</v>
      </c>
      <c r="B200" s="379" t="s">
        <v>1358</v>
      </c>
      <c r="C200" s="379" t="s">
        <v>1048</v>
      </c>
      <c r="D200" s="379">
        <v>43</v>
      </c>
      <c r="E200" s="379">
        <v>0</v>
      </c>
      <c r="F200" s="378">
        <v>15076.3</v>
      </c>
      <c r="G200" s="377">
        <v>0</v>
      </c>
      <c r="H200" s="377">
        <v>12407.22</v>
      </c>
      <c r="I200" s="377">
        <v>2669.08</v>
      </c>
      <c r="J200" s="376">
        <v>0.17703813269834109</v>
      </c>
    </row>
    <row r="201" spans="1:10" ht="15" customHeight="1" x14ac:dyDescent="0.15">
      <c r="A201" s="379" t="s">
        <v>2240</v>
      </c>
      <c r="B201" s="379" t="s">
        <v>2239</v>
      </c>
      <c r="C201" s="379" t="s">
        <v>1048</v>
      </c>
      <c r="D201" s="379">
        <v>1</v>
      </c>
      <c r="E201" s="379">
        <v>0</v>
      </c>
      <c r="F201" s="378">
        <v>999.71</v>
      </c>
      <c r="G201" s="377">
        <v>0</v>
      </c>
      <c r="H201" s="377">
        <v>623.85</v>
      </c>
      <c r="I201" s="377">
        <v>375.86</v>
      </c>
      <c r="J201" s="376">
        <v>0.37596903101899554</v>
      </c>
    </row>
    <row r="202" spans="1:10" ht="13" x14ac:dyDescent="0.15">
      <c r="A202" s="379" t="s">
        <v>1355</v>
      </c>
      <c r="B202" s="379" t="s">
        <v>1354</v>
      </c>
      <c r="C202" s="379" t="s">
        <v>1048</v>
      </c>
      <c r="D202" s="379">
        <v>5</v>
      </c>
      <c r="E202" s="379">
        <v>0</v>
      </c>
      <c r="F202" s="378">
        <v>1093.8499999999999</v>
      </c>
      <c r="G202" s="377">
        <v>0</v>
      </c>
      <c r="H202" s="377">
        <v>817.55</v>
      </c>
      <c r="I202" s="377">
        <v>276.3</v>
      </c>
      <c r="J202" s="376">
        <v>0.25259404854413309</v>
      </c>
    </row>
    <row r="203" spans="1:10" ht="15" customHeight="1" x14ac:dyDescent="0.15">
      <c r="A203" s="379" t="s">
        <v>1353</v>
      </c>
      <c r="B203" s="379" t="s">
        <v>1352</v>
      </c>
      <c r="C203" s="379" t="s">
        <v>1048</v>
      </c>
      <c r="D203" s="379">
        <v>1</v>
      </c>
      <c r="E203" s="379">
        <v>0</v>
      </c>
      <c r="F203" s="378">
        <v>432.91</v>
      </c>
      <c r="G203" s="377">
        <v>0</v>
      </c>
      <c r="H203" s="377">
        <v>316.43</v>
      </c>
      <c r="I203" s="377">
        <v>116.48</v>
      </c>
      <c r="J203" s="376">
        <v>0.26906285371093297</v>
      </c>
    </row>
    <row r="204" spans="1:10" ht="15" customHeight="1" x14ac:dyDescent="0.15">
      <c r="A204" s="379" t="s">
        <v>3170</v>
      </c>
      <c r="B204" s="379" t="s">
        <v>3169</v>
      </c>
      <c r="C204" s="379" t="s">
        <v>1048</v>
      </c>
      <c r="D204" s="379">
        <v>1</v>
      </c>
      <c r="E204" s="379">
        <v>0</v>
      </c>
      <c r="F204" s="378">
        <v>91.98</v>
      </c>
      <c r="G204" s="377">
        <v>0</v>
      </c>
      <c r="H204" s="377">
        <v>45.89</v>
      </c>
      <c r="I204" s="377">
        <v>46.09</v>
      </c>
      <c r="J204" s="376">
        <v>0.50108719286801484</v>
      </c>
    </row>
    <row r="205" spans="1:10" ht="15" customHeight="1" x14ac:dyDescent="0.15">
      <c r="A205" s="379" t="s">
        <v>1349</v>
      </c>
      <c r="B205" s="379" t="s">
        <v>1348</v>
      </c>
      <c r="C205" s="379" t="s">
        <v>1048</v>
      </c>
      <c r="D205" s="379">
        <v>3</v>
      </c>
      <c r="E205" s="379">
        <v>0</v>
      </c>
      <c r="F205" s="378">
        <v>650.66</v>
      </c>
      <c r="G205" s="377">
        <v>0</v>
      </c>
      <c r="H205" s="377">
        <v>483.39</v>
      </c>
      <c r="I205" s="377">
        <v>167.27</v>
      </c>
      <c r="J205" s="376">
        <v>0.25707742907201919</v>
      </c>
    </row>
    <row r="206" spans="1:10" ht="15" customHeight="1" x14ac:dyDescent="0.15">
      <c r="A206" s="379" t="s">
        <v>3168</v>
      </c>
      <c r="B206" s="379" t="s">
        <v>3167</v>
      </c>
      <c r="C206" s="379" t="s">
        <v>1048</v>
      </c>
      <c r="D206" s="379">
        <v>13</v>
      </c>
      <c r="E206" s="379">
        <v>0</v>
      </c>
      <c r="F206" s="378">
        <v>1602.44</v>
      </c>
      <c r="G206" s="377">
        <v>0</v>
      </c>
      <c r="H206" s="377">
        <v>1358.43</v>
      </c>
      <c r="I206" s="377">
        <v>244.01</v>
      </c>
      <c r="J206" s="376">
        <v>0.1522740321010459</v>
      </c>
    </row>
    <row r="207" spans="1:10" ht="15" customHeight="1" x14ac:dyDescent="0.15">
      <c r="A207" s="379" t="s">
        <v>1347</v>
      </c>
      <c r="B207" s="379" t="s">
        <v>1346</v>
      </c>
      <c r="C207" s="379" t="s">
        <v>1048</v>
      </c>
      <c r="D207" s="379">
        <v>2</v>
      </c>
      <c r="E207" s="379">
        <v>0</v>
      </c>
      <c r="F207" s="378">
        <v>454.84</v>
      </c>
      <c r="G207" s="377">
        <v>0</v>
      </c>
      <c r="H207" s="377">
        <v>248.32</v>
      </c>
      <c r="I207" s="377">
        <v>206.52</v>
      </c>
      <c r="J207" s="376">
        <v>0.45404977574531702</v>
      </c>
    </row>
    <row r="208" spans="1:10" ht="15" customHeight="1" x14ac:dyDescent="0.15">
      <c r="A208" s="379" t="s">
        <v>1345</v>
      </c>
      <c r="B208" s="379" t="s">
        <v>1344</v>
      </c>
      <c r="C208" s="379" t="s">
        <v>1048</v>
      </c>
      <c r="D208" s="379">
        <v>53</v>
      </c>
      <c r="E208" s="379">
        <v>0</v>
      </c>
      <c r="F208" s="378">
        <v>8944.77</v>
      </c>
      <c r="G208" s="377">
        <v>-183.05</v>
      </c>
      <c r="H208" s="377">
        <v>7231.94</v>
      </c>
      <c r="I208" s="377">
        <v>1529.78</v>
      </c>
      <c r="J208" s="376">
        <v>0.17459813826508949</v>
      </c>
    </row>
    <row r="209" spans="1:10" ht="15" customHeight="1" x14ac:dyDescent="0.15">
      <c r="A209" s="379" t="s">
        <v>1343</v>
      </c>
      <c r="B209" s="379" t="s">
        <v>1342</v>
      </c>
      <c r="C209" s="379" t="s">
        <v>1048</v>
      </c>
      <c r="D209" s="379">
        <v>5</v>
      </c>
      <c r="E209" s="379">
        <v>0</v>
      </c>
      <c r="F209" s="378">
        <v>1569.05</v>
      </c>
      <c r="G209" s="377">
        <v>0</v>
      </c>
      <c r="H209" s="377">
        <v>1176.95</v>
      </c>
      <c r="I209" s="377">
        <v>392.1</v>
      </c>
      <c r="J209" s="376">
        <v>0.24989643414805138</v>
      </c>
    </row>
    <row r="210" spans="1:10" ht="13" x14ac:dyDescent="0.15">
      <c r="A210" s="379" t="s">
        <v>1339</v>
      </c>
      <c r="B210" s="379" t="s">
        <v>1338</v>
      </c>
      <c r="C210" s="379" t="s">
        <v>1048</v>
      </c>
      <c r="D210" s="379">
        <v>2</v>
      </c>
      <c r="E210" s="379">
        <v>0</v>
      </c>
      <c r="F210" s="378">
        <v>219.51</v>
      </c>
      <c r="G210" s="377">
        <v>0</v>
      </c>
      <c r="H210" s="377">
        <v>142.02000000000001</v>
      </c>
      <c r="I210" s="377">
        <v>77.489999999999995</v>
      </c>
      <c r="J210" s="376">
        <v>0.35301353013530135</v>
      </c>
    </row>
    <row r="211" spans="1:10" ht="15" customHeight="1" x14ac:dyDescent="0.15">
      <c r="A211" s="379" t="s">
        <v>2236</v>
      </c>
      <c r="B211" s="379" t="s">
        <v>2235</v>
      </c>
      <c r="C211" s="379" t="s">
        <v>1048</v>
      </c>
      <c r="D211" s="379">
        <v>17</v>
      </c>
      <c r="E211" s="379">
        <v>0</v>
      </c>
      <c r="F211" s="378">
        <v>1972.28</v>
      </c>
      <c r="G211" s="377">
        <v>0</v>
      </c>
      <c r="H211" s="377">
        <v>1727.37</v>
      </c>
      <c r="I211" s="377">
        <v>244.91</v>
      </c>
      <c r="J211" s="376">
        <v>0.12417608047538889</v>
      </c>
    </row>
    <row r="212" spans="1:10" ht="13" x14ac:dyDescent="0.15">
      <c r="A212" s="379" t="s">
        <v>2234</v>
      </c>
      <c r="B212" s="379" t="s">
        <v>2233</v>
      </c>
      <c r="C212" s="379" t="s">
        <v>1048</v>
      </c>
      <c r="D212" s="379">
        <v>12</v>
      </c>
      <c r="E212" s="379">
        <v>0</v>
      </c>
      <c r="F212" s="378">
        <v>1324.32</v>
      </c>
      <c r="G212" s="377">
        <v>0</v>
      </c>
      <c r="H212" s="377">
        <v>1155.72</v>
      </c>
      <c r="I212" s="377">
        <v>168.6</v>
      </c>
      <c r="J212" s="376">
        <v>0.12731061978977889</v>
      </c>
    </row>
    <row r="213" spans="1:10" ht="13" x14ac:dyDescent="0.15">
      <c r="A213" s="379" t="s">
        <v>2232</v>
      </c>
      <c r="B213" s="379" t="s">
        <v>2231</v>
      </c>
      <c r="C213" s="379" t="s">
        <v>1048</v>
      </c>
      <c r="D213" s="379">
        <v>12</v>
      </c>
      <c r="E213" s="379">
        <v>0</v>
      </c>
      <c r="F213" s="378">
        <v>1635.6</v>
      </c>
      <c r="G213" s="377">
        <v>0</v>
      </c>
      <c r="H213" s="377">
        <v>1375.8</v>
      </c>
      <c r="I213" s="377">
        <v>259.8</v>
      </c>
      <c r="J213" s="376">
        <v>0.15884079236977255</v>
      </c>
    </row>
    <row r="214" spans="1:10" ht="15" customHeight="1" x14ac:dyDescent="0.15">
      <c r="A214" s="379" t="s">
        <v>1337</v>
      </c>
      <c r="B214" s="379" t="s">
        <v>1336</v>
      </c>
      <c r="C214" s="379" t="s">
        <v>1048</v>
      </c>
      <c r="D214" s="379">
        <v>3</v>
      </c>
      <c r="E214" s="379">
        <v>0</v>
      </c>
      <c r="F214" s="378">
        <v>690.08</v>
      </c>
      <c r="G214" s="377">
        <v>0</v>
      </c>
      <c r="H214" s="377">
        <v>594.41999999999996</v>
      </c>
      <c r="I214" s="377">
        <v>95.66</v>
      </c>
      <c r="J214" s="376">
        <v>0.13862160908880131</v>
      </c>
    </row>
    <row r="215" spans="1:10" ht="15" customHeight="1" x14ac:dyDescent="0.15">
      <c r="A215" s="379" t="s">
        <v>2230</v>
      </c>
      <c r="B215" s="379" t="s">
        <v>2229</v>
      </c>
      <c r="C215" s="379" t="s">
        <v>1048</v>
      </c>
      <c r="D215" s="379">
        <v>13</v>
      </c>
      <c r="E215" s="379">
        <v>0</v>
      </c>
      <c r="F215" s="378">
        <v>1665.79</v>
      </c>
      <c r="G215" s="377">
        <v>0</v>
      </c>
      <c r="H215" s="377">
        <v>1415.31</v>
      </c>
      <c r="I215" s="377">
        <v>250.48</v>
      </c>
      <c r="J215" s="376">
        <v>0.15036709309096585</v>
      </c>
    </row>
    <row r="216" spans="1:10" ht="15" customHeight="1" x14ac:dyDescent="0.15">
      <c r="A216" s="379" t="s">
        <v>1335</v>
      </c>
      <c r="B216" s="379" t="s">
        <v>1334</v>
      </c>
      <c r="C216" s="379" t="s">
        <v>1048</v>
      </c>
      <c r="D216" s="379">
        <v>28</v>
      </c>
      <c r="E216" s="379">
        <v>0</v>
      </c>
      <c r="F216" s="378">
        <v>4354.66</v>
      </c>
      <c r="G216" s="377">
        <v>0</v>
      </c>
      <c r="H216" s="377">
        <v>3398.24</v>
      </c>
      <c r="I216" s="377">
        <v>956.42</v>
      </c>
      <c r="J216" s="376">
        <v>0.21963138339158511</v>
      </c>
    </row>
    <row r="217" spans="1:10" ht="15" customHeight="1" x14ac:dyDescent="0.15">
      <c r="A217" s="379" t="s">
        <v>3166</v>
      </c>
      <c r="B217" s="379" t="s">
        <v>3165</v>
      </c>
      <c r="C217" s="379" t="s">
        <v>1048</v>
      </c>
      <c r="D217" s="379">
        <v>2</v>
      </c>
      <c r="E217" s="379">
        <v>0</v>
      </c>
      <c r="F217" s="378">
        <v>266.98</v>
      </c>
      <c r="G217" s="377">
        <v>0</v>
      </c>
      <c r="H217" s="377">
        <v>151.9</v>
      </c>
      <c r="I217" s="377">
        <v>115.08</v>
      </c>
      <c r="J217" s="376">
        <v>0.43104352385946515</v>
      </c>
    </row>
    <row r="218" spans="1:10" ht="15" customHeight="1" x14ac:dyDescent="0.15">
      <c r="A218" s="379" t="s">
        <v>3164</v>
      </c>
      <c r="B218" s="379" t="s">
        <v>3163</v>
      </c>
      <c r="C218" s="379" t="s">
        <v>1048</v>
      </c>
      <c r="D218" s="379">
        <v>4</v>
      </c>
      <c r="E218" s="379">
        <v>0</v>
      </c>
      <c r="F218" s="378">
        <v>4484.2</v>
      </c>
      <c r="G218" s="377">
        <v>0</v>
      </c>
      <c r="H218" s="377">
        <v>3050.48</v>
      </c>
      <c r="I218" s="377">
        <v>1433.72</v>
      </c>
      <c r="J218" s="376">
        <v>0.31972704161277377</v>
      </c>
    </row>
    <row r="219" spans="1:10" ht="13" x14ac:dyDescent="0.15">
      <c r="A219" s="379" t="s">
        <v>3162</v>
      </c>
      <c r="B219" s="379" t="s">
        <v>3161</v>
      </c>
      <c r="C219" s="379" t="s">
        <v>1048</v>
      </c>
      <c r="D219" s="379">
        <v>1</v>
      </c>
      <c r="E219" s="379">
        <v>0</v>
      </c>
      <c r="F219" s="378">
        <v>96.43</v>
      </c>
      <c r="G219" s="377">
        <v>0</v>
      </c>
      <c r="H219" s="377">
        <v>52.64</v>
      </c>
      <c r="I219" s="377">
        <v>43.79</v>
      </c>
      <c r="J219" s="376">
        <v>0.45411179093643056</v>
      </c>
    </row>
    <row r="220" spans="1:10" ht="15" customHeight="1" x14ac:dyDescent="0.15">
      <c r="A220" s="379" t="s">
        <v>1333</v>
      </c>
      <c r="B220" s="379" t="s">
        <v>1332</v>
      </c>
      <c r="C220" s="379" t="s">
        <v>1048</v>
      </c>
      <c r="D220" s="379">
        <v>7</v>
      </c>
      <c r="E220" s="379">
        <v>0</v>
      </c>
      <c r="F220" s="378">
        <v>786.29</v>
      </c>
      <c r="G220" s="377">
        <v>0</v>
      </c>
      <c r="H220" s="377">
        <v>670.43</v>
      </c>
      <c r="I220" s="377">
        <v>115.86</v>
      </c>
      <c r="J220" s="376">
        <v>0.14735021429752382</v>
      </c>
    </row>
    <row r="221" spans="1:10" ht="13" x14ac:dyDescent="0.15">
      <c r="A221" s="379" t="s">
        <v>2226</v>
      </c>
      <c r="B221" s="379" t="s">
        <v>2225</v>
      </c>
      <c r="C221" s="379" t="s">
        <v>1048</v>
      </c>
      <c r="D221" s="379">
        <v>1</v>
      </c>
      <c r="E221" s="379">
        <v>0</v>
      </c>
      <c r="F221" s="378">
        <v>111.32</v>
      </c>
      <c r="G221" s="377">
        <v>0</v>
      </c>
      <c r="H221" s="377">
        <v>91.98</v>
      </c>
      <c r="I221" s="377">
        <v>19.34</v>
      </c>
      <c r="J221" s="376">
        <v>0.17373338124326268</v>
      </c>
    </row>
    <row r="222" spans="1:10" ht="15" customHeight="1" x14ac:dyDescent="0.15">
      <c r="A222" s="379" t="s">
        <v>1331</v>
      </c>
      <c r="B222" s="379" t="s">
        <v>1330</v>
      </c>
      <c r="C222" s="379" t="s">
        <v>1048</v>
      </c>
      <c r="D222" s="379">
        <v>4</v>
      </c>
      <c r="E222" s="379">
        <v>0</v>
      </c>
      <c r="F222" s="378">
        <v>911.85</v>
      </c>
      <c r="G222" s="377">
        <v>0</v>
      </c>
      <c r="H222" s="377">
        <v>670.8</v>
      </c>
      <c r="I222" s="377">
        <v>241.05</v>
      </c>
      <c r="J222" s="376">
        <v>0.26435268958710312</v>
      </c>
    </row>
    <row r="223" spans="1:10" ht="15" customHeight="1" x14ac:dyDescent="0.15">
      <c r="A223" s="379" t="s">
        <v>1327</v>
      </c>
      <c r="B223" s="379" t="s">
        <v>1326</v>
      </c>
      <c r="C223" s="379" t="s">
        <v>1048</v>
      </c>
      <c r="D223" s="379">
        <v>25</v>
      </c>
      <c r="E223" s="379">
        <v>0</v>
      </c>
      <c r="F223" s="378">
        <v>2115.0700000000002</v>
      </c>
      <c r="G223" s="377">
        <v>0</v>
      </c>
      <c r="H223" s="377">
        <v>1712.25</v>
      </c>
      <c r="I223" s="377">
        <v>402.82</v>
      </c>
      <c r="J223" s="376">
        <v>0.19045232545494947</v>
      </c>
    </row>
    <row r="224" spans="1:10" ht="15" customHeight="1" x14ac:dyDescent="0.15">
      <c r="A224" s="379" t="s">
        <v>1325</v>
      </c>
      <c r="B224" s="379" t="s">
        <v>1324</v>
      </c>
      <c r="C224" s="379" t="s">
        <v>1048</v>
      </c>
      <c r="D224" s="379">
        <v>12</v>
      </c>
      <c r="E224" s="379">
        <v>0</v>
      </c>
      <c r="F224" s="378">
        <v>1353.48</v>
      </c>
      <c r="G224" s="377">
        <v>0</v>
      </c>
      <c r="H224" s="377">
        <v>1134.96</v>
      </c>
      <c r="I224" s="377">
        <v>218.52</v>
      </c>
      <c r="J224" s="376">
        <v>0.16145048319886515</v>
      </c>
    </row>
    <row r="225" spans="1:10" ht="15" customHeight="1" x14ac:dyDescent="0.15">
      <c r="A225" s="379" t="s">
        <v>1323</v>
      </c>
      <c r="B225" s="379" t="s">
        <v>1322</v>
      </c>
      <c r="C225" s="379" t="s">
        <v>1048</v>
      </c>
      <c r="D225" s="379">
        <v>12</v>
      </c>
      <c r="E225" s="379">
        <v>0</v>
      </c>
      <c r="F225" s="378">
        <v>1129.68</v>
      </c>
      <c r="G225" s="377">
        <v>0</v>
      </c>
      <c r="H225" s="377">
        <v>973.44</v>
      </c>
      <c r="I225" s="377">
        <v>156.24</v>
      </c>
      <c r="J225" s="376">
        <v>0.13830465264499681</v>
      </c>
    </row>
    <row r="226" spans="1:10" ht="15" customHeight="1" x14ac:dyDescent="0.15">
      <c r="A226" s="379" t="s">
        <v>1321</v>
      </c>
      <c r="B226" s="379" t="s">
        <v>1320</v>
      </c>
      <c r="C226" s="379" t="s">
        <v>1048</v>
      </c>
      <c r="D226" s="379">
        <v>4</v>
      </c>
      <c r="E226" s="379">
        <v>0</v>
      </c>
      <c r="F226" s="378">
        <v>383.66</v>
      </c>
      <c r="G226" s="377">
        <v>0</v>
      </c>
      <c r="H226" s="377">
        <v>311.48</v>
      </c>
      <c r="I226" s="377">
        <v>72.180000000000007</v>
      </c>
      <c r="J226" s="376">
        <v>0.18813532815513737</v>
      </c>
    </row>
    <row r="227" spans="1:10" ht="15" customHeight="1" x14ac:dyDescent="0.15">
      <c r="A227" s="379" t="s">
        <v>3160</v>
      </c>
      <c r="B227" s="379" t="s">
        <v>3159</v>
      </c>
      <c r="C227" s="379" t="s">
        <v>1048</v>
      </c>
      <c r="D227" s="379">
        <v>2</v>
      </c>
      <c r="E227" s="379">
        <v>0</v>
      </c>
      <c r="F227" s="378">
        <v>2031.64</v>
      </c>
      <c r="G227" s="377">
        <v>0</v>
      </c>
      <c r="H227" s="377">
        <v>923.7</v>
      </c>
      <c r="I227" s="377">
        <v>1107.94</v>
      </c>
      <c r="J227" s="376">
        <v>0.54534267882105092</v>
      </c>
    </row>
    <row r="228" spans="1:10" ht="15" customHeight="1" x14ac:dyDescent="0.15">
      <c r="A228" s="379" t="s">
        <v>3158</v>
      </c>
      <c r="B228" s="379" t="s">
        <v>3157</v>
      </c>
      <c r="C228" s="379" t="s">
        <v>1048</v>
      </c>
      <c r="D228" s="379">
        <v>12</v>
      </c>
      <c r="E228" s="379">
        <v>0</v>
      </c>
      <c r="F228" s="378">
        <v>1980.24</v>
      </c>
      <c r="G228" s="377">
        <v>0</v>
      </c>
      <c r="H228" s="377">
        <v>1531.8</v>
      </c>
      <c r="I228" s="377">
        <v>448.44</v>
      </c>
      <c r="J228" s="376">
        <v>0.226457399103139</v>
      </c>
    </row>
    <row r="229" spans="1:10" ht="15" customHeight="1" x14ac:dyDescent="0.15">
      <c r="A229" s="379" t="s">
        <v>3156</v>
      </c>
      <c r="B229" s="379" t="s">
        <v>3155</v>
      </c>
      <c r="C229" s="379" t="s">
        <v>1048</v>
      </c>
      <c r="D229" s="379">
        <v>1</v>
      </c>
      <c r="E229" s="379">
        <v>0</v>
      </c>
      <c r="F229" s="378">
        <v>376.02</v>
      </c>
      <c r="G229" s="377">
        <v>0</v>
      </c>
      <c r="H229" s="377">
        <v>188.21</v>
      </c>
      <c r="I229" s="377">
        <v>187.81</v>
      </c>
      <c r="J229" s="376">
        <v>0.4994681133982235</v>
      </c>
    </row>
    <row r="230" spans="1:10" ht="15" customHeight="1" x14ac:dyDescent="0.15">
      <c r="A230" s="379" t="s">
        <v>1319</v>
      </c>
      <c r="B230" s="379" t="s">
        <v>1318</v>
      </c>
      <c r="C230" s="379" t="s">
        <v>1048</v>
      </c>
      <c r="D230" s="379">
        <v>32</v>
      </c>
      <c r="E230" s="379">
        <v>0</v>
      </c>
      <c r="F230" s="378">
        <v>3014.96</v>
      </c>
      <c r="G230" s="377">
        <v>0</v>
      </c>
      <c r="H230" s="377">
        <v>2415.04</v>
      </c>
      <c r="I230" s="377">
        <v>599.91999999999996</v>
      </c>
      <c r="J230" s="376">
        <v>0.19898108100936662</v>
      </c>
    </row>
    <row r="231" spans="1:10" ht="15" customHeight="1" x14ac:dyDescent="0.15">
      <c r="A231" s="379" t="s">
        <v>1317</v>
      </c>
      <c r="B231" s="379" t="s">
        <v>1316</v>
      </c>
      <c r="C231" s="379" t="s">
        <v>1048</v>
      </c>
      <c r="D231" s="379">
        <v>17</v>
      </c>
      <c r="E231" s="379">
        <v>0</v>
      </c>
      <c r="F231" s="378">
        <v>2469.63</v>
      </c>
      <c r="G231" s="377">
        <v>0</v>
      </c>
      <c r="H231" s="377">
        <v>2050.1999999999998</v>
      </c>
      <c r="I231" s="377">
        <v>419.43</v>
      </c>
      <c r="J231" s="376">
        <v>0.16983515749322772</v>
      </c>
    </row>
    <row r="232" spans="1:10" ht="13" x14ac:dyDescent="0.15">
      <c r="A232" s="379" t="s">
        <v>2224</v>
      </c>
      <c r="B232" s="379" t="s">
        <v>2223</v>
      </c>
      <c r="C232" s="379" t="s">
        <v>1048</v>
      </c>
      <c r="D232" s="379">
        <v>12</v>
      </c>
      <c r="E232" s="379">
        <v>0</v>
      </c>
      <c r="F232" s="378">
        <v>1615.56</v>
      </c>
      <c r="G232" s="377">
        <v>0</v>
      </c>
      <c r="H232" s="377">
        <v>1410</v>
      </c>
      <c r="I232" s="377">
        <v>205.56</v>
      </c>
      <c r="J232" s="376">
        <v>0.12723761420188665</v>
      </c>
    </row>
    <row r="233" spans="1:10" ht="15" customHeight="1" x14ac:dyDescent="0.15">
      <c r="A233" s="379" t="s">
        <v>2222</v>
      </c>
      <c r="B233" s="379" t="s">
        <v>2221</v>
      </c>
      <c r="C233" s="379" t="s">
        <v>1048</v>
      </c>
      <c r="D233" s="379">
        <v>4</v>
      </c>
      <c r="E233" s="379">
        <v>0</v>
      </c>
      <c r="F233" s="378">
        <v>556.35</v>
      </c>
      <c r="G233" s="377">
        <v>0</v>
      </c>
      <c r="H233" s="377">
        <v>391.32</v>
      </c>
      <c r="I233" s="377">
        <v>165.03</v>
      </c>
      <c r="J233" s="376">
        <v>0.29662981935831761</v>
      </c>
    </row>
    <row r="234" spans="1:10" ht="15" customHeight="1" x14ac:dyDescent="0.15">
      <c r="A234" s="379" t="s">
        <v>1315</v>
      </c>
      <c r="B234" s="379" t="s">
        <v>1314</v>
      </c>
      <c r="C234" s="379" t="s">
        <v>1048</v>
      </c>
      <c r="D234" s="379">
        <v>52</v>
      </c>
      <c r="E234" s="379">
        <v>0</v>
      </c>
      <c r="F234" s="378">
        <v>5083.3900000000003</v>
      </c>
      <c r="G234" s="377">
        <v>0</v>
      </c>
      <c r="H234" s="377">
        <v>4259.8599999999997</v>
      </c>
      <c r="I234" s="377">
        <v>823.53</v>
      </c>
      <c r="J234" s="376">
        <v>0.16200409569204802</v>
      </c>
    </row>
    <row r="235" spans="1:10" ht="15" customHeight="1" x14ac:dyDescent="0.15">
      <c r="A235" s="379" t="s">
        <v>1313</v>
      </c>
      <c r="B235" s="379" t="s">
        <v>1312</v>
      </c>
      <c r="C235" s="379" t="s">
        <v>1048</v>
      </c>
      <c r="D235" s="379">
        <v>18</v>
      </c>
      <c r="E235" s="379">
        <v>0</v>
      </c>
      <c r="F235" s="378">
        <v>9185.65</v>
      </c>
      <c r="G235" s="377">
        <v>0</v>
      </c>
      <c r="H235" s="377">
        <v>7540.34</v>
      </c>
      <c r="I235" s="377">
        <v>1645.31</v>
      </c>
      <c r="J235" s="376">
        <v>0.17911742772694367</v>
      </c>
    </row>
    <row r="236" spans="1:10" ht="15" customHeight="1" x14ac:dyDescent="0.15">
      <c r="A236" s="379" t="s">
        <v>3154</v>
      </c>
      <c r="B236" s="379" t="s">
        <v>3153</v>
      </c>
      <c r="C236" s="379" t="s">
        <v>1048</v>
      </c>
      <c r="D236" s="379">
        <v>3</v>
      </c>
      <c r="E236" s="379">
        <v>0</v>
      </c>
      <c r="F236" s="378">
        <v>430.05</v>
      </c>
      <c r="G236" s="377">
        <v>0</v>
      </c>
      <c r="H236" s="377">
        <v>255.9</v>
      </c>
      <c r="I236" s="377">
        <v>174.15</v>
      </c>
      <c r="J236" s="376">
        <v>0.40495291245204046</v>
      </c>
    </row>
    <row r="237" spans="1:10" ht="15" customHeight="1" x14ac:dyDescent="0.15">
      <c r="A237" s="379" t="s">
        <v>1311</v>
      </c>
      <c r="B237" s="379" t="s">
        <v>1310</v>
      </c>
      <c r="C237" s="379" t="s">
        <v>1048</v>
      </c>
      <c r="D237" s="379">
        <v>1</v>
      </c>
      <c r="E237" s="379">
        <v>0</v>
      </c>
      <c r="F237" s="378">
        <v>152.15</v>
      </c>
      <c r="G237" s="377">
        <v>0</v>
      </c>
      <c r="H237" s="377">
        <v>99.82</v>
      </c>
      <c r="I237" s="377">
        <v>52.33</v>
      </c>
      <c r="J237" s="376">
        <v>0.3439369043706868</v>
      </c>
    </row>
    <row r="238" spans="1:10" ht="15" customHeight="1" x14ac:dyDescent="0.15">
      <c r="A238" s="379" t="s">
        <v>3152</v>
      </c>
      <c r="B238" s="379" t="s">
        <v>3151</v>
      </c>
      <c r="C238" s="379" t="s">
        <v>1048</v>
      </c>
      <c r="D238" s="379">
        <v>12</v>
      </c>
      <c r="E238" s="379">
        <v>0</v>
      </c>
      <c r="F238" s="378">
        <v>14889.12</v>
      </c>
      <c r="G238" s="377">
        <v>0</v>
      </c>
      <c r="H238" s="377">
        <v>11430.72</v>
      </c>
      <c r="I238" s="377">
        <v>3458.4</v>
      </c>
      <c r="J238" s="376">
        <v>0.23227699152132564</v>
      </c>
    </row>
    <row r="239" spans="1:10" ht="15" customHeight="1" x14ac:dyDescent="0.15">
      <c r="A239" s="379" t="s">
        <v>2220</v>
      </c>
      <c r="B239" s="379" t="s">
        <v>2219</v>
      </c>
      <c r="C239" s="379" t="s">
        <v>1048</v>
      </c>
      <c r="D239" s="379">
        <v>1</v>
      </c>
      <c r="E239" s="379">
        <v>0</v>
      </c>
      <c r="F239" s="378">
        <v>495.04</v>
      </c>
      <c r="G239" s="377">
        <v>0</v>
      </c>
      <c r="H239" s="377">
        <v>350.85</v>
      </c>
      <c r="I239" s="377">
        <v>144.19</v>
      </c>
      <c r="J239" s="376">
        <v>0.29126939237233357</v>
      </c>
    </row>
    <row r="240" spans="1:10" ht="15" customHeight="1" x14ac:dyDescent="0.15">
      <c r="A240" s="379" t="s">
        <v>1307</v>
      </c>
      <c r="B240" s="379" t="s">
        <v>1306</v>
      </c>
      <c r="C240" s="379" t="s">
        <v>1048</v>
      </c>
      <c r="D240" s="379">
        <v>2</v>
      </c>
      <c r="E240" s="379">
        <v>0</v>
      </c>
      <c r="F240" s="378">
        <v>3832.34</v>
      </c>
      <c r="G240" s="377">
        <v>0</v>
      </c>
      <c r="H240" s="377">
        <v>3166.14</v>
      </c>
      <c r="I240" s="377">
        <v>666.2</v>
      </c>
      <c r="J240" s="376">
        <v>0.17383635063694766</v>
      </c>
    </row>
    <row r="241" spans="1:10" ht="15" customHeight="1" x14ac:dyDescent="0.15">
      <c r="A241" s="379" t="s">
        <v>1305</v>
      </c>
      <c r="B241" s="379" t="s">
        <v>1304</v>
      </c>
      <c r="C241" s="379" t="s">
        <v>1048</v>
      </c>
      <c r="D241" s="379">
        <v>12</v>
      </c>
      <c r="E241" s="379">
        <v>0</v>
      </c>
      <c r="F241" s="378">
        <v>13627.35</v>
      </c>
      <c r="G241" s="377">
        <v>0</v>
      </c>
      <c r="H241" s="377">
        <v>10470.120000000001</v>
      </c>
      <c r="I241" s="377">
        <v>3157.23</v>
      </c>
      <c r="J241" s="376">
        <v>0.23168334268951776</v>
      </c>
    </row>
    <row r="242" spans="1:10" ht="15" customHeight="1" x14ac:dyDescent="0.15">
      <c r="A242" s="379" t="s">
        <v>1301</v>
      </c>
      <c r="B242" s="379" t="s">
        <v>1300</v>
      </c>
      <c r="C242" s="379" t="s">
        <v>1048</v>
      </c>
      <c r="D242" s="379">
        <v>0</v>
      </c>
      <c r="E242" s="379">
        <v>0</v>
      </c>
      <c r="F242" s="378">
        <v>0</v>
      </c>
      <c r="G242" s="377">
        <v>-2945.58</v>
      </c>
      <c r="H242" s="377">
        <v>-1942.14</v>
      </c>
      <c r="I242" s="377">
        <v>-1003.44</v>
      </c>
      <c r="J242" s="376">
        <v>0.34065956450003054</v>
      </c>
    </row>
    <row r="243" spans="1:10" ht="13" x14ac:dyDescent="0.15">
      <c r="A243" s="379" t="s">
        <v>2218</v>
      </c>
      <c r="B243" s="379" t="s">
        <v>2217</v>
      </c>
      <c r="C243" s="379" t="s">
        <v>1048</v>
      </c>
      <c r="D243" s="379">
        <v>3</v>
      </c>
      <c r="E243" s="379">
        <v>0</v>
      </c>
      <c r="F243" s="378">
        <v>1403.55</v>
      </c>
      <c r="G243" s="377">
        <v>0</v>
      </c>
      <c r="H243" s="377">
        <v>1156.92</v>
      </c>
      <c r="I243" s="377">
        <v>246.63</v>
      </c>
      <c r="J243" s="376">
        <v>0.17571871326279789</v>
      </c>
    </row>
    <row r="244" spans="1:10" ht="15" customHeight="1" x14ac:dyDescent="0.15">
      <c r="A244" s="379" t="s">
        <v>3150</v>
      </c>
      <c r="B244" s="379" t="s">
        <v>3149</v>
      </c>
      <c r="C244" s="379" t="s">
        <v>1048</v>
      </c>
      <c r="D244" s="379">
        <v>1</v>
      </c>
      <c r="E244" s="379">
        <v>0</v>
      </c>
      <c r="F244" s="378">
        <v>784.82</v>
      </c>
      <c r="G244" s="377">
        <v>0</v>
      </c>
      <c r="H244" s="377">
        <v>481.88</v>
      </c>
      <c r="I244" s="377">
        <v>302.94</v>
      </c>
      <c r="J244" s="376">
        <v>0.38599933742769044</v>
      </c>
    </row>
    <row r="245" spans="1:10" ht="15" customHeight="1" x14ac:dyDescent="0.15">
      <c r="A245" s="379" t="s">
        <v>1297</v>
      </c>
      <c r="B245" s="379" t="s">
        <v>1296</v>
      </c>
      <c r="C245" s="379" t="s">
        <v>1048</v>
      </c>
      <c r="D245" s="379">
        <v>8</v>
      </c>
      <c r="E245" s="379">
        <v>0</v>
      </c>
      <c r="F245" s="378">
        <v>2666.44</v>
      </c>
      <c r="G245" s="377">
        <v>0</v>
      </c>
      <c r="H245" s="377">
        <v>2860.16</v>
      </c>
      <c r="I245" s="377">
        <v>-193.72</v>
      </c>
      <c r="J245" s="376">
        <v>-7.2651175349904742E-2</v>
      </c>
    </row>
    <row r="246" spans="1:10" ht="13" x14ac:dyDescent="0.15">
      <c r="A246" s="379" t="s">
        <v>3148</v>
      </c>
      <c r="B246" s="379" t="s">
        <v>3147</v>
      </c>
      <c r="C246" s="379" t="s">
        <v>1048</v>
      </c>
      <c r="D246" s="379">
        <v>1</v>
      </c>
      <c r="E246" s="379">
        <v>0</v>
      </c>
      <c r="F246" s="378">
        <v>2263.63</v>
      </c>
      <c r="G246" s="377">
        <v>0</v>
      </c>
      <c r="H246" s="377">
        <v>1841.6</v>
      </c>
      <c r="I246" s="377">
        <v>422.03</v>
      </c>
      <c r="J246" s="376">
        <v>0.18643947995034524</v>
      </c>
    </row>
    <row r="247" spans="1:10" ht="13" x14ac:dyDescent="0.15">
      <c r="A247" s="379" t="s">
        <v>2214</v>
      </c>
      <c r="B247" s="379" t="s">
        <v>2213</v>
      </c>
      <c r="C247" s="379" t="s">
        <v>1048</v>
      </c>
      <c r="D247" s="379">
        <v>1</v>
      </c>
      <c r="E247" s="379">
        <v>0</v>
      </c>
      <c r="F247" s="378">
        <v>515.6</v>
      </c>
      <c r="G247" s="377">
        <v>0</v>
      </c>
      <c r="H247" s="377">
        <v>334.85</v>
      </c>
      <c r="I247" s="377">
        <v>180.75</v>
      </c>
      <c r="J247" s="376">
        <v>0.35056245151280063</v>
      </c>
    </row>
    <row r="248" spans="1:10" ht="15" customHeight="1" x14ac:dyDescent="0.15">
      <c r="A248" s="379" t="s">
        <v>1293</v>
      </c>
      <c r="B248" s="379" t="s">
        <v>1292</v>
      </c>
      <c r="C248" s="379" t="s">
        <v>1048</v>
      </c>
      <c r="D248" s="379">
        <v>17</v>
      </c>
      <c r="E248" s="379">
        <v>0</v>
      </c>
      <c r="F248" s="378">
        <v>9557.83</v>
      </c>
      <c r="G248" s="377">
        <v>0</v>
      </c>
      <c r="H248" s="377">
        <v>7746.39</v>
      </c>
      <c r="I248" s="377">
        <v>1811.44</v>
      </c>
      <c r="J248" s="376">
        <v>0.18952419116054586</v>
      </c>
    </row>
    <row r="249" spans="1:10" ht="13" x14ac:dyDescent="0.15">
      <c r="A249" s="379" t="s">
        <v>1289</v>
      </c>
      <c r="B249" s="379" t="s">
        <v>1288</v>
      </c>
      <c r="C249" s="379" t="s">
        <v>1048</v>
      </c>
      <c r="D249" s="379">
        <v>47</v>
      </c>
      <c r="E249" s="379">
        <v>0</v>
      </c>
      <c r="F249" s="378">
        <v>46147.95</v>
      </c>
      <c r="G249" s="377">
        <v>0</v>
      </c>
      <c r="H249" s="377">
        <v>38800.160000000003</v>
      </c>
      <c r="I249" s="377">
        <v>7347.79</v>
      </c>
      <c r="J249" s="376">
        <v>0.15922245733559129</v>
      </c>
    </row>
    <row r="250" spans="1:10" ht="15" customHeight="1" x14ac:dyDescent="0.15">
      <c r="A250" s="379" t="s">
        <v>2212</v>
      </c>
      <c r="B250" s="379" t="s">
        <v>2211</v>
      </c>
      <c r="C250" s="379" t="s">
        <v>1048</v>
      </c>
      <c r="D250" s="379">
        <v>3</v>
      </c>
      <c r="E250" s="379">
        <v>0</v>
      </c>
      <c r="F250" s="378">
        <v>2112.9299999999998</v>
      </c>
      <c r="G250" s="377">
        <v>0</v>
      </c>
      <c r="H250" s="377">
        <v>1724.88</v>
      </c>
      <c r="I250" s="377">
        <v>388.05</v>
      </c>
      <c r="J250" s="376">
        <v>0.18365492467805369</v>
      </c>
    </row>
    <row r="251" spans="1:10" ht="13" x14ac:dyDescent="0.15">
      <c r="A251" s="379" t="s">
        <v>1285</v>
      </c>
      <c r="B251" s="379" t="s">
        <v>1284</v>
      </c>
      <c r="C251" s="379" t="s">
        <v>1048</v>
      </c>
      <c r="D251" s="379">
        <v>2</v>
      </c>
      <c r="E251" s="379">
        <v>0</v>
      </c>
      <c r="F251" s="378">
        <v>3206.14</v>
      </c>
      <c r="G251" s="377">
        <v>0</v>
      </c>
      <c r="H251" s="377">
        <v>2474.6799999999998</v>
      </c>
      <c r="I251" s="377">
        <v>731.46</v>
      </c>
      <c r="J251" s="376">
        <v>0.22814349966002731</v>
      </c>
    </row>
    <row r="252" spans="1:10" ht="13" x14ac:dyDescent="0.15">
      <c r="A252" s="379" t="s">
        <v>1281</v>
      </c>
      <c r="B252" s="379" t="s">
        <v>1280</v>
      </c>
      <c r="C252" s="379" t="s">
        <v>1048</v>
      </c>
      <c r="D252" s="379">
        <v>19</v>
      </c>
      <c r="E252" s="379">
        <v>0</v>
      </c>
      <c r="F252" s="378">
        <v>8846.14</v>
      </c>
      <c r="G252" s="377">
        <v>0</v>
      </c>
      <c r="H252" s="377">
        <v>6985.09</v>
      </c>
      <c r="I252" s="377">
        <v>1861.05</v>
      </c>
      <c r="J252" s="376">
        <v>0.21037989450766098</v>
      </c>
    </row>
    <row r="253" spans="1:10" ht="13" x14ac:dyDescent="0.15">
      <c r="A253" s="379" t="s">
        <v>1279</v>
      </c>
      <c r="B253" s="379" t="s">
        <v>1278</v>
      </c>
      <c r="C253" s="379" t="s">
        <v>1048</v>
      </c>
      <c r="D253" s="379">
        <v>2</v>
      </c>
      <c r="E253" s="379">
        <v>0</v>
      </c>
      <c r="F253" s="378">
        <v>1417.94</v>
      </c>
      <c r="G253" s="377">
        <v>0</v>
      </c>
      <c r="H253" s="377">
        <v>1009.16</v>
      </c>
      <c r="I253" s="377">
        <v>408.78</v>
      </c>
      <c r="J253" s="376">
        <v>0.28829146508314879</v>
      </c>
    </row>
    <row r="254" spans="1:10" ht="13" x14ac:dyDescent="0.15">
      <c r="A254" s="379" t="s">
        <v>1277</v>
      </c>
      <c r="B254" s="379" t="s">
        <v>1276</v>
      </c>
      <c r="C254" s="379" t="s">
        <v>1048</v>
      </c>
      <c r="D254" s="379">
        <v>1</v>
      </c>
      <c r="E254" s="379">
        <v>0</v>
      </c>
      <c r="F254" s="378">
        <v>516.16999999999996</v>
      </c>
      <c r="G254" s="377">
        <v>0</v>
      </c>
      <c r="H254" s="377">
        <v>377.68</v>
      </c>
      <c r="I254" s="377">
        <v>138.49</v>
      </c>
      <c r="J254" s="376">
        <v>0.2683030784431486</v>
      </c>
    </row>
    <row r="255" spans="1:10" ht="15" customHeight="1" x14ac:dyDescent="0.15">
      <c r="A255" s="379" t="s">
        <v>1275</v>
      </c>
      <c r="B255" s="379" t="s">
        <v>1274</v>
      </c>
      <c r="C255" s="379" t="s">
        <v>1048</v>
      </c>
      <c r="D255" s="379">
        <v>6</v>
      </c>
      <c r="E255" s="379">
        <v>0</v>
      </c>
      <c r="F255" s="378">
        <v>5027.62</v>
      </c>
      <c r="G255" s="377">
        <v>0</v>
      </c>
      <c r="H255" s="377">
        <v>4164.42</v>
      </c>
      <c r="I255" s="377">
        <v>863.2</v>
      </c>
      <c r="J255" s="376">
        <v>0.17169157573563634</v>
      </c>
    </row>
    <row r="256" spans="1:10" ht="15" customHeight="1" x14ac:dyDescent="0.15">
      <c r="A256" s="379" t="s">
        <v>1273</v>
      </c>
      <c r="B256" s="379" t="s">
        <v>1272</v>
      </c>
      <c r="C256" s="379" t="s">
        <v>1048</v>
      </c>
      <c r="D256" s="379">
        <v>1</v>
      </c>
      <c r="E256" s="379">
        <v>0</v>
      </c>
      <c r="F256" s="378">
        <v>452.87</v>
      </c>
      <c r="G256" s="377">
        <v>0</v>
      </c>
      <c r="H256" s="377">
        <v>395.24</v>
      </c>
      <c r="I256" s="377">
        <v>57.63</v>
      </c>
      <c r="J256" s="376">
        <v>0.1272550621591185</v>
      </c>
    </row>
    <row r="257" spans="1:10" ht="13" x14ac:dyDescent="0.15">
      <c r="A257" s="379" t="s">
        <v>1271</v>
      </c>
      <c r="B257" s="379" t="s">
        <v>1270</v>
      </c>
      <c r="C257" s="379" t="s">
        <v>1048</v>
      </c>
      <c r="D257" s="379">
        <v>5</v>
      </c>
      <c r="E257" s="379">
        <v>0</v>
      </c>
      <c r="F257" s="378">
        <v>9992.98</v>
      </c>
      <c r="G257" s="377">
        <v>0</v>
      </c>
      <c r="H257" s="377">
        <v>8483.49</v>
      </c>
      <c r="I257" s="377">
        <v>1509.49</v>
      </c>
      <c r="J257" s="376">
        <v>0.15105504063852826</v>
      </c>
    </row>
    <row r="258" spans="1:10" ht="15" customHeight="1" x14ac:dyDescent="0.15">
      <c r="A258" s="379" t="s">
        <v>1269</v>
      </c>
      <c r="B258" s="379" t="s">
        <v>1268</v>
      </c>
      <c r="C258" s="379" t="s">
        <v>1048</v>
      </c>
      <c r="D258" s="379">
        <v>6</v>
      </c>
      <c r="E258" s="379">
        <v>0</v>
      </c>
      <c r="F258" s="378">
        <v>9764.76</v>
      </c>
      <c r="G258" s="377">
        <v>0</v>
      </c>
      <c r="H258" s="377">
        <v>8504.1200000000008</v>
      </c>
      <c r="I258" s="377">
        <v>1260.6400000000001</v>
      </c>
      <c r="J258" s="376">
        <v>0.12910097124762923</v>
      </c>
    </row>
    <row r="259" spans="1:10" ht="15" customHeight="1" x14ac:dyDescent="0.15">
      <c r="A259" s="379" t="s">
        <v>1265</v>
      </c>
      <c r="B259" s="379" t="s">
        <v>1264</v>
      </c>
      <c r="C259" s="379" t="s">
        <v>1048</v>
      </c>
      <c r="D259" s="379">
        <v>2</v>
      </c>
      <c r="E259" s="379">
        <v>0</v>
      </c>
      <c r="F259" s="378">
        <v>1009.12</v>
      </c>
      <c r="G259" s="377">
        <v>0</v>
      </c>
      <c r="H259" s="377">
        <v>781.26</v>
      </c>
      <c r="I259" s="377">
        <v>227.86</v>
      </c>
      <c r="J259" s="376">
        <v>0.22580069763754559</v>
      </c>
    </row>
    <row r="260" spans="1:10" ht="13" x14ac:dyDescent="0.15">
      <c r="A260" s="379" t="s">
        <v>1263</v>
      </c>
      <c r="B260" s="379" t="s">
        <v>1262</v>
      </c>
      <c r="C260" s="379" t="s">
        <v>1048</v>
      </c>
      <c r="D260" s="379">
        <v>2</v>
      </c>
      <c r="E260" s="379">
        <v>0</v>
      </c>
      <c r="F260" s="378">
        <v>1100.68</v>
      </c>
      <c r="G260" s="377">
        <v>0</v>
      </c>
      <c r="H260" s="377">
        <v>852.14</v>
      </c>
      <c r="I260" s="377">
        <v>248.54</v>
      </c>
      <c r="J260" s="376">
        <v>0.22580586546498529</v>
      </c>
    </row>
    <row r="261" spans="1:10" ht="15" customHeight="1" x14ac:dyDescent="0.15">
      <c r="A261" s="379" t="s">
        <v>3146</v>
      </c>
      <c r="B261" s="379" t="s">
        <v>3145</v>
      </c>
      <c r="C261" s="379" t="s">
        <v>1048</v>
      </c>
      <c r="D261" s="379">
        <v>1</v>
      </c>
      <c r="E261" s="379">
        <v>0</v>
      </c>
      <c r="F261" s="378">
        <v>393.1</v>
      </c>
      <c r="G261" s="377">
        <v>0</v>
      </c>
      <c r="H261" s="377">
        <v>220.94</v>
      </c>
      <c r="I261" s="377">
        <v>172.16</v>
      </c>
      <c r="J261" s="376">
        <v>0.43795471890104298</v>
      </c>
    </row>
    <row r="262" spans="1:10" ht="15" customHeight="1" x14ac:dyDescent="0.15">
      <c r="A262" s="379" t="s">
        <v>1259</v>
      </c>
      <c r="B262" s="379" t="s">
        <v>1258</v>
      </c>
      <c r="C262" s="379" t="s">
        <v>1048</v>
      </c>
      <c r="D262" s="379">
        <v>5</v>
      </c>
      <c r="E262" s="379">
        <v>0</v>
      </c>
      <c r="F262" s="378">
        <v>4155.55</v>
      </c>
      <c r="G262" s="377">
        <v>0</v>
      </c>
      <c r="H262" s="377">
        <v>4183.3500000000004</v>
      </c>
      <c r="I262" s="377">
        <v>-27.8</v>
      </c>
      <c r="J262" s="376">
        <v>-6.689848515840262E-3</v>
      </c>
    </row>
    <row r="263" spans="1:10" ht="15" customHeight="1" x14ac:dyDescent="0.15">
      <c r="A263" s="379" t="s">
        <v>2200</v>
      </c>
      <c r="B263" s="379" t="s">
        <v>2199</v>
      </c>
      <c r="C263" s="379" t="s">
        <v>1048</v>
      </c>
      <c r="D263" s="379">
        <v>3</v>
      </c>
      <c r="E263" s="379">
        <v>0</v>
      </c>
      <c r="F263" s="378">
        <v>1358.07</v>
      </c>
      <c r="G263" s="377">
        <v>0</v>
      </c>
      <c r="H263" s="377">
        <v>1122</v>
      </c>
      <c r="I263" s="377">
        <v>236.07</v>
      </c>
      <c r="J263" s="376">
        <v>0.17382756411672448</v>
      </c>
    </row>
    <row r="264" spans="1:10" ht="13" x14ac:dyDescent="0.15">
      <c r="A264" s="379" t="s">
        <v>1255</v>
      </c>
      <c r="B264" s="379" t="s">
        <v>1254</v>
      </c>
      <c r="C264" s="379" t="s">
        <v>1048</v>
      </c>
      <c r="D264" s="379">
        <v>2</v>
      </c>
      <c r="E264" s="379">
        <v>0</v>
      </c>
      <c r="F264" s="378">
        <v>1137.03</v>
      </c>
      <c r="G264" s="377">
        <v>0</v>
      </c>
      <c r="H264" s="377">
        <v>842.9</v>
      </c>
      <c r="I264" s="377">
        <v>294.13</v>
      </c>
      <c r="J264" s="376">
        <v>0.25868270845975921</v>
      </c>
    </row>
    <row r="265" spans="1:10" ht="13" x14ac:dyDescent="0.15">
      <c r="A265" s="379" t="s">
        <v>1253</v>
      </c>
      <c r="B265" s="379" t="s">
        <v>1252</v>
      </c>
      <c r="C265" s="379" t="s">
        <v>1048</v>
      </c>
      <c r="D265" s="379">
        <v>7</v>
      </c>
      <c r="E265" s="379">
        <v>0</v>
      </c>
      <c r="F265" s="378">
        <v>10080.870000000001</v>
      </c>
      <c r="G265" s="377">
        <v>0</v>
      </c>
      <c r="H265" s="377">
        <v>8362.7000000000007</v>
      </c>
      <c r="I265" s="377">
        <v>1718.17</v>
      </c>
      <c r="J265" s="376">
        <v>0.17043866253607079</v>
      </c>
    </row>
    <row r="266" spans="1:10" ht="15" customHeight="1" x14ac:dyDescent="0.15">
      <c r="A266" s="379" t="s">
        <v>1251</v>
      </c>
      <c r="B266" s="379" t="s">
        <v>1250</v>
      </c>
      <c r="C266" s="379" t="s">
        <v>1048</v>
      </c>
      <c r="D266" s="379">
        <v>7</v>
      </c>
      <c r="E266" s="379">
        <v>0</v>
      </c>
      <c r="F266" s="378">
        <v>4431.74</v>
      </c>
      <c r="G266" s="377">
        <v>0</v>
      </c>
      <c r="H266" s="377">
        <v>3674.69</v>
      </c>
      <c r="I266" s="377">
        <v>757.05</v>
      </c>
      <c r="J266" s="376">
        <v>0.1708245519818401</v>
      </c>
    </row>
    <row r="267" spans="1:10" ht="13" x14ac:dyDescent="0.15">
      <c r="A267" s="379" t="s">
        <v>2196</v>
      </c>
      <c r="B267" s="379" t="s">
        <v>2195</v>
      </c>
      <c r="C267" s="379" t="s">
        <v>1048</v>
      </c>
      <c r="D267" s="379">
        <v>1</v>
      </c>
      <c r="E267" s="379">
        <v>0</v>
      </c>
      <c r="F267" s="378">
        <v>1028.79</v>
      </c>
      <c r="G267" s="377">
        <v>0</v>
      </c>
      <c r="H267" s="377">
        <v>897.85</v>
      </c>
      <c r="I267" s="377">
        <v>130.94</v>
      </c>
      <c r="J267" s="376">
        <v>0.12727573168479475</v>
      </c>
    </row>
    <row r="268" spans="1:10" ht="13" x14ac:dyDescent="0.15">
      <c r="A268" s="379" t="s">
        <v>2194</v>
      </c>
      <c r="B268" s="379" t="s">
        <v>2193</v>
      </c>
      <c r="C268" s="379" t="s">
        <v>1048</v>
      </c>
      <c r="D268" s="379">
        <v>1</v>
      </c>
      <c r="E268" s="379">
        <v>0</v>
      </c>
      <c r="F268" s="378">
        <v>745.67</v>
      </c>
      <c r="G268" s="377">
        <v>0</v>
      </c>
      <c r="H268" s="377">
        <v>648.19000000000005</v>
      </c>
      <c r="I268" s="377">
        <v>97.48</v>
      </c>
      <c r="J268" s="376">
        <v>0.13072807005780038</v>
      </c>
    </row>
    <row r="269" spans="1:10" ht="13" x14ac:dyDescent="0.15">
      <c r="A269" s="379" t="s">
        <v>2192</v>
      </c>
      <c r="B269" s="379" t="s">
        <v>2191</v>
      </c>
      <c r="C269" s="379" t="s">
        <v>1048</v>
      </c>
      <c r="D269" s="379">
        <v>5</v>
      </c>
      <c r="E269" s="379">
        <v>0</v>
      </c>
      <c r="F269" s="378">
        <v>2642.7</v>
      </c>
      <c r="G269" s="377">
        <v>0</v>
      </c>
      <c r="H269" s="377">
        <v>2106</v>
      </c>
      <c r="I269" s="377">
        <v>536.70000000000005</v>
      </c>
      <c r="J269" s="376">
        <v>0.20308775116358269</v>
      </c>
    </row>
    <row r="270" spans="1:10" ht="13" x14ac:dyDescent="0.15">
      <c r="A270" s="379" t="s">
        <v>1249</v>
      </c>
      <c r="B270" s="379" t="s">
        <v>1248</v>
      </c>
      <c r="C270" s="379" t="s">
        <v>1048</v>
      </c>
      <c r="D270" s="379">
        <v>1</v>
      </c>
      <c r="E270" s="379">
        <v>0</v>
      </c>
      <c r="F270" s="378">
        <v>788.46</v>
      </c>
      <c r="G270" s="377">
        <v>0</v>
      </c>
      <c r="H270" s="377">
        <v>651.4</v>
      </c>
      <c r="I270" s="377">
        <v>137.06</v>
      </c>
      <c r="J270" s="376">
        <v>0.17383253430738402</v>
      </c>
    </row>
    <row r="271" spans="1:10" ht="13" x14ac:dyDescent="0.15">
      <c r="A271" s="379" t="s">
        <v>2190</v>
      </c>
      <c r="B271" s="379" t="s">
        <v>2189</v>
      </c>
      <c r="C271" s="379" t="s">
        <v>1048</v>
      </c>
      <c r="D271" s="379">
        <v>2</v>
      </c>
      <c r="E271" s="379">
        <v>0</v>
      </c>
      <c r="F271" s="378">
        <v>1188.04</v>
      </c>
      <c r="G271" s="377">
        <v>0</v>
      </c>
      <c r="H271" s="377">
        <v>903.66</v>
      </c>
      <c r="I271" s="377">
        <v>284.38</v>
      </c>
      <c r="J271" s="376">
        <v>0.23936904481330595</v>
      </c>
    </row>
    <row r="272" spans="1:10" ht="13" x14ac:dyDescent="0.15">
      <c r="A272" s="379" t="s">
        <v>3144</v>
      </c>
      <c r="B272" s="379" t="s">
        <v>3143</v>
      </c>
      <c r="C272" s="379" t="s">
        <v>1048</v>
      </c>
      <c r="D272" s="379">
        <v>1</v>
      </c>
      <c r="E272" s="379">
        <v>0</v>
      </c>
      <c r="F272" s="378">
        <v>981.88</v>
      </c>
      <c r="G272" s="377">
        <v>0</v>
      </c>
      <c r="H272" s="377">
        <v>811.19</v>
      </c>
      <c r="I272" s="377">
        <v>170.69</v>
      </c>
      <c r="J272" s="376">
        <v>0.17383998044567564</v>
      </c>
    </row>
    <row r="273" spans="1:10" ht="13" x14ac:dyDescent="0.15">
      <c r="A273" s="379" t="s">
        <v>1245</v>
      </c>
      <c r="B273" s="379" t="s">
        <v>1244</v>
      </c>
      <c r="C273" s="379" t="s">
        <v>1048</v>
      </c>
      <c r="D273" s="379">
        <v>3</v>
      </c>
      <c r="E273" s="379">
        <v>0</v>
      </c>
      <c r="F273" s="378">
        <v>2591.44</v>
      </c>
      <c r="G273" s="377">
        <v>0</v>
      </c>
      <c r="H273" s="377">
        <v>1952.76</v>
      </c>
      <c r="I273" s="377">
        <v>638.67999999999995</v>
      </c>
      <c r="J273" s="376">
        <v>0.24645756799308494</v>
      </c>
    </row>
    <row r="274" spans="1:10" ht="13" x14ac:dyDescent="0.15">
      <c r="A274" s="379" t="s">
        <v>1243</v>
      </c>
      <c r="B274" s="379" t="s">
        <v>1242</v>
      </c>
      <c r="C274" s="379" t="s">
        <v>1048</v>
      </c>
      <c r="D274" s="379">
        <v>3</v>
      </c>
      <c r="E274" s="379">
        <v>0</v>
      </c>
      <c r="F274" s="378">
        <v>2547.7800000000002</v>
      </c>
      <c r="G274" s="377">
        <v>0</v>
      </c>
      <c r="H274" s="377">
        <v>1698.3</v>
      </c>
      <c r="I274" s="377">
        <v>849.48</v>
      </c>
      <c r="J274" s="376">
        <v>0.333419683018157</v>
      </c>
    </row>
    <row r="275" spans="1:10" ht="15" customHeight="1" x14ac:dyDescent="0.15">
      <c r="A275" s="379" t="s">
        <v>1241</v>
      </c>
      <c r="B275" s="379" t="s">
        <v>1240</v>
      </c>
      <c r="C275" s="379" t="s">
        <v>1048</v>
      </c>
      <c r="D275" s="379">
        <v>4</v>
      </c>
      <c r="E275" s="379">
        <v>0</v>
      </c>
      <c r="F275" s="378">
        <v>3699.42</v>
      </c>
      <c r="G275" s="377">
        <v>0</v>
      </c>
      <c r="H275" s="377">
        <v>2744.92</v>
      </c>
      <c r="I275" s="377">
        <v>954.5</v>
      </c>
      <c r="J275" s="376">
        <v>0.25801341831962848</v>
      </c>
    </row>
    <row r="276" spans="1:10" ht="15" customHeight="1" x14ac:dyDescent="0.15">
      <c r="A276" s="379" t="s">
        <v>1239</v>
      </c>
      <c r="B276" s="379" t="s">
        <v>1238</v>
      </c>
      <c r="C276" s="379" t="s">
        <v>1048</v>
      </c>
      <c r="D276" s="379">
        <v>3</v>
      </c>
      <c r="E276" s="379">
        <v>0</v>
      </c>
      <c r="F276" s="378">
        <v>2675.01</v>
      </c>
      <c r="G276" s="377">
        <v>0</v>
      </c>
      <c r="H276" s="377">
        <v>2070.9899999999998</v>
      </c>
      <c r="I276" s="377">
        <v>604.02</v>
      </c>
      <c r="J276" s="376">
        <v>0.22580102504289704</v>
      </c>
    </row>
    <row r="277" spans="1:10" ht="13" x14ac:dyDescent="0.15">
      <c r="A277" s="379" t="s">
        <v>1237</v>
      </c>
      <c r="B277" s="379" t="s">
        <v>1236</v>
      </c>
      <c r="C277" s="379" t="s">
        <v>1048</v>
      </c>
      <c r="D277" s="379">
        <v>2</v>
      </c>
      <c r="E277" s="379">
        <v>0</v>
      </c>
      <c r="F277" s="378">
        <v>2534.1799999999998</v>
      </c>
      <c r="G277" s="377">
        <v>0</v>
      </c>
      <c r="H277" s="377">
        <v>1961.94</v>
      </c>
      <c r="I277" s="377">
        <v>572.24</v>
      </c>
      <c r="J277" s="376">
        <v>0.22580874286751534</v>
      </c>
    </row>
    <row r="278" spans="1:10" ht="13" x14ac:dyDescent="0.15">
      <c r="A278" s="379" t="s">
        <v>1229</v>
      </c>
      <c r="B278" s="379" t="s">
        <v>1228</v>
      </c>
      <c r="C278" s="379" t="s">
        <v>1048</v>
      </c>
      <c r="D278" s="379">
        <v>1</v>
      </c>
      <c r="E278" s="379">
        <v>0</v>
      </c>
      <c r="F278" s="378">
        <v>1197.67</v>
      </c>
      <c r="G278" s="377">
        <v>0</v>
      </c>
      <c r="H278" s="377">
        <v>864.48</v>
      </c>
      <c r="I278" s="377">
        <v>333.19</v>
      </c>
      <c r="J278" s="376">
        <v>0.27819850209156111</v>
      </c>
    </row>
    <row r="279" spans="1:10" ht="13" x14ac:dyDescent="0.15">
      <c r="A279" s="379" t="s">
        <v>1227</v>
      </c>
      <c r="B279" s="379" t="s">
        <v>1226</v>
      </c>
      <c r="C279" s="379" t="s">
        <v>1048</v>
      </c>
      <c r="D279" s="379">
        <v>1</v>
      </c>
      <c r="E279" s="379">
        <v>0</v>
      </c>
      <c r="F279" s="378">
        <v>1228.5</v>
      </c>
      <c r="G279" s="377">
        <v>0</v>
      </c>
      <c r="H279" s="377">
        <v>657.67</v>
      </c>
      <c r="I279" s="377">
        <v>570.83000000000004</v>
      </c>
      <c r="J279" s="376">
        <v>0.46465608465608466</v>
      </c>
    </row>
    <row r="280" spans="1:10" ht="13" x14ac:dyDescent="0.15">
      <c r="A280" s="379" t="s">
        <v>3142</v>
      </c>
      <c r="B280" s="379" t="s">
        <v>3141</v>
      </c>
      <c r="C280" s="379" t="s">
        <v>1048</v>
      </c>
      <c r="D280" s="379">
        <v>3</v>
      </c>
      <c r="E280" s="379">
        <v>0</v>
      </c>
      <c r="F280" s="378">
        <v>630.92999999999995</v>
      </c>
      <c r="G280" s="377">
        <v>0</v>
      </c>
      <c r="H280" s="377">
        <v>550.62</v>
      </c>
      <c r="I280" s="377">
        <v>80.31</v>
      </c>
      <c r="J280" s="376">
        <v>0.12728828871665637</v>
      </c>
    </row>
    <row r="281" spans="1:10" ht="15" customHeight="1" x14ac:dyDescent="0.15">
      <c r="A281" s="379" t="s">
        <v>3140</v>
      </c>
      <c r="B281" s="379" t="s">
        <v>3139</v>
      </c>
      <c r="C281" s="379" t="s">
        <v>1048</v>
      </c>
      <c r="D281" s="379">
        <v>2</v>
      </c>
      <c r="E281" s="379">
        <v>0</v>
      </c>
      <c r="F281" s="378">
        <v>398.92</v>
      </c>
      <c r="G281" s="377">
        <v>0</v>
      </c>
      <c r="H281" s="377">
        <v>303.92</v>
      </c>
      <c r="I281" s="377">
        <v>95</v>
      </c>
      <c r="J281" s="376">
        <v>0.23814298606236839</v>
      </c>
    </row>
    <row r="282" spans="1:10" ht="13" x14ac:dyDescent="0.15">
      <c r="A282" s="379" t="s">
        <v>1221</v>
      </c>
      <c r="B282" s="379" t="s">
        <v>1220</v>
      </c>
      <c r="C282" s="379" t="s">
        <v>1048</v>
      </c>
      <c r="D282" s="379">
        <v>5</v>
      </c>
      <c r="E282" s="379">
        <v>0</v>
      </c>
      <c r="F282" s="378">
        <v>1431.49</v>
      </c>
      <c r="G282" s="377">
        <v>0</v>
      </c>
      <c r="H282" s="377">
        <v>1254.8</v>
      </c>
      <c r="I282" s="377">
        <v>176.69</v>
      </c>
      <c r="J282" s="376">
        <v>0.12343083081264976</v>
      </c>
    </row>
    <row r="283" spans="1:10" ht="15" customHeight="1" x14ac:dyDescent="0.15">
      <c r="A283" s="379" t="s">
        <v>1217</v>
      </c>
      <c r="B283" s="379" t="s">
        <v>1216</v>
      </c>
      <c r="C283" s="379" t="s">
        <v>1048</v>
      </c>
      <c r="D283" s="379">
        <v>10</v>
      </c>
      <c r="E283" s="379">
        <v>0</v>
      </c>
      <c r="F283" s="378">
        <v>4295.0600000000004</v>
      </c>
      <c r="G283" s="377">
        <v>0</v>
      </c>
      <c r="H283" s="377">
        <v>3300.52</v>
      </c>
      <c r="I283" s="377">
        <v>994.54</v>
      </c>
      <c r="J283" s="376">
        <v>0.23155439039268369</v>
      </c>
    </row>
    <row r="284" spans="1:10" ht="15" customHeight="1" x14ac:dyDescent="0.15">
      <c r="A284" s="379" t="s">
        <v>1215</v>
      </c>
      <c r="B284" s="379" t="s">
        <v>1214</v>
      </c>
      <c r="C284" s="379" t="s">
        <v>1048</v>
      </c>
      <c r="D284" s="379">
        <v>20</v>
      </c>
      <c r="E284" s="379">
        <v>0</v>
      </c>
      <c r="F284" s="378">
        <v>8019.6</v>
      </c>
      <c r="G284" s="377">
        <v>0</v>
      </c>
      <c r="H284" s="377">
        <v>6934.64</v>
      </c>
      <c r="I284" s="377">
        <v>1084.96</v>
      </c>
      <c r="J284" s="376">
        <v>0.13528854306947977</v>
      </c>
    </row>
    <row r="285" spans="1:10" ht="13" x14ac:dyDescent="0.15">
      <c r="A285" s="379" t="s">
        <v>1213</v>
      </c>
      <c r="B285" s="379" t="s">
        <v>1212</v>
      </c>
      <c r="C285" s="379" t="s">
        <v>1048</v>
      </c>
      <c r="D285" s="379">
        <v>6</v>
      </c>
      <c r="E285" s="379">
        <v>0</v>
      </c>
      <c r="F285" s="378">
        <v>1991.9</v>
      </c>
      <c r="G285" s="377">
        <v>0</v>
      </c>
      <c r="H285" s="377">
        <v>1559.26</v>
      </c>
      <c r="I285" s="377">
        <v>432.64</v>
      </c>
      <c r="J285" s="376">
        <v>0.21719965861740048</v>
      </c>
    </row>
    <row r="286" spans="1:10" ht="13" x14ac:dyDescent="0.15">
      <c r="A286" s="379" t="s">
        <v>1211</v>
      </c>
      <c r="B286" s="379" t="s">
        <v>1210</v>
      </c>
      <c r="C286" s="379" t="s">
        <v>1048</v>
      </c>
      <c r="D286" s="379">
        <v>19</v>
      </c>
      <c r="E286" s="379">
        <v>0</v>
      </c>
      <c r="F286" s="378">
        <v>5801.39</v>
      </c>
      <c r="G286" s="377">
        <v>0</v>
      </c>
      <c r="H286" s="377">
        <v>4618.4799999999996</v>
      </c>
      <c r="I286" s="377">
        <v>1182.9100000000001</v>
      </c>
      <c r="J286" s="376">
        <v>0.20390113403856661</v>
      </c>
    </row>
    <row r="287" spans="1:10" ht="15" customHeight="1" x14ac:dyDescent="0.15">
      <c r="A287" s="379" t="s">
        <v>1205</v>
      </c>
      <c r="B287" s="379" t="s">
        <v>1204</v>
      </c>
      <c r="C287" s="379" t="s">
        <v>1048</v>
      </c>
      <c r="D287" s="379">
        <v>1</v>
      </c>
      <c r="E287" s="379">
        <v>0</v>
      </c>
      <c r="F287" s="378">
        <v>585.41999999999996</v>
      </c>
      <c r="G287" s="377">
        <v>0</v>
      </c>
      <c r="H287" s="377">
        <v>408.71</v>
      </c>
      <c r="I287" s="377">
        <v>176.71</v>
      </c>
      <c r="J287" s="376">
        <v>0.30185166205459329</v>
      </c>
    </row>
    <row r="288" spans="1:10" ht="13" x14ac:dyDescent="0.15">
      <c r="A288" s="379" t="s">
        <v>3138</v>
      </c>
      <c r="B288" s="379" t="s">
        <v>3137</v>
      </c>
      <c r="C288" s="379" t="s">
        <v>1048</v>
      </c>
      <c r="D288" s="379">
        <v>1</v>
      </c>
      <c r="E288" s="379">
        <v>0</v>
      </c>
      <c r="F288" s="378">
        <v>390.13</v>
      </c>
      <c r="G288" s="377">
        <v>0</v>
      </c>
      <c r="H288" s="377">
        <v>180.54</v>
      </c>
      <c r="I288" s="377">
        <v>209.59</v>
      </c>
      <c r="J288" s="376">
        <v>0.53723117935047293</v>
      </c>
    </row>
    <row r="289" spans="1:10" ht="15" customHeight="1" x14ac:dyDescent="0.15">
      <c r="A289" s="379" t="s">
        <v>3136</v>
      </c>
      <c r="B289" s="379" t="s">
        <v>3135</v>
      </c>
      <c r="C289" s="379" t="s">
        <v>1048</v>
      </c>
      <c r="D289" s="379">
        <v>12</v>
      </c>
      <c r="E289" s="379">
        <v>0</v>
      </c>
      <c r="F289" s="378">
        <v>2016.72</v>
      </c>
      <c r="G289" s="377">
        <v>0</v>
      </c>
      <c r="H289" s="377">
        <v>1321.56</v>
      </c>
      <c r="I289" s="377">
        <v>695.16</v>
      </c>
      <c r="J289" s="376">
        <v>0.34469832202784717</v>
      </c>
    </row>
    <row r="290" spans="1:10" ht="15" customHeight="1" x14ac:dyDescent="0.15">
      <c r="A290" s="379" t="s">
        <v>3134</v>
      </c>
      <c r="B290" s="379" t="s">
        <v>3133</v>
      </c>
      <c r="C290" s="379" t="s">
        <v>1048</v>
      </c>
      <c r="D290" s="379">
        <v>1</v>
      </c>
      <c r="E290" s="379">
        <v>0</v>
      </c>
      <c r="F290" s="378">
        <v>578.23</v>
      </c>
      <c r="G290" s="377">
        <v>0</v>
      </c>
      <c r="H290" s="377">
        <v>318.51</v>
      </c>
      <c r="I290" s="377">
        <v>259.72000000000003</v>
      </c>
      <c r="J290" s="376">
        <v>0.44916382754267331</v>
      </c>
    </row>
    <row r="291" spans="1:10" ht="15" customHeight="1" x14ac:dyDescent="0.15">
      <c r="A291" s="379" t="s">
        <v>2184</v>
      </c>
      <c r="B291" s="379" t="s">
        <v>2183</v>
      </c>
      <c r="C291" s="379" t="s">
        <v>1048</v>
      </c>
      <c r="D291" s="379">
        <v>15</v>
      </c>
      <c r="E291" s="379">
        <v>0</v>
      </c>
      <c r="F291" s="378">
        <v>3724.83</v>
      </c>
      <c r="G291" s="377">
        <v>0</v>
      </c>
      <c r="H291" s="377">
        <v>3177.72</v>
      </c>
      <c r="I291" s="377">
        <v>547.11</v>
      </c>
      <c r="J291" s="376">
        <v>0.1468818711189504</v>
      </c>
    </row>
    <row r="292" spans="1:10" ht="13" x14ac:dyDescent="0.15">
      <c r="A292" s="379" t="s">
        <v>1196</v>
      </c>
      <c r="B292" s="379" t="s">
        <v>1195</v>
      </c>
      <c r="C292" s="379" t="s">
        <v>1048</v>
      </c>
      <c r="D292" s="379">
        <v>5</v>
      </c>
      <c r="E292" s="379">
        <v>0</v>
      </c>
      <c r="F292" s="378">
        <v>2348</v>
      </c>
      <c r="G292" s="377">
        <v>0</v>
      </c>
      <c r="H292" s="377">
        <v>1943.2</v>
      </c>
      <c r="I292" s="377">
        <v>404.8</v>
      </c>
      <c r="J292" s="376">
        <v>0.17240204429301534</v>
      </c>
    </row>
    <row r="293" spans="1:10" ht="15" customHeight="1" x14ac:dyDescent="0.15">
      <c r="A293" s="379" t="s">
        <v>2182</v>
      </c>
      <c r="B293" s="379" t="s">
        <v>2181</v>
      </c>
      <c r="C293" s="379" t="s">
        <v>1048</v>
      </c>
      <c r="D293" s="379">
        <v>1</v>
      </c>
      <c r="E293" s="379">
        <v>0</v>
      </c>
      <c r="F293" s="378">
        <v>898.93</v>
      </c>
      <c r="G293" s="377">
        <v>0</v>
      </c>
      <c r="H293" s="377">
        <v>572.4</v>
      </c>
      <c r="I293" s="377">
        <v>326.52999999999997</v>
      </c>
      <c r="J293" s="376">
        <v>0.36324296663811423</v>
      </c>
    </row>
    <row r="294" spans="1:10" ht="13" x14ac:dyDescent="0.15">
      <c r="A294" s="379" t="s">
        <v>3132</v>
      </c>
      <c r="B294" s="379" t="s">
        <v>3131</v>
      </c>
      <c r="C294" s="379" t="s">
        <v>1048</v>
      </c>
      <c r="D294" s="379">
        <v>1</v>
      </c>
      <c r="E294" s="379">
        <v>0</v>
      </c>
      <c r="F294" s="378">
        <v>2124.11</v>
      </c>
      <c r="G294" s="377">
        <v>0</v>
      </c>
      <c r="H294" s="377">
        <v>1353.29</v>
      </c>
      <c r="I294" s="377">
        <v>770.82</v>
      </c>
      <c r="J294" s="376">
        <v>0.36289081073955681</v>
      </c>
    </row>
    <row r="295" spans="1:10" ht="15" customHeight="1" x14ac:dyDescent="0.15">
      <c r="A295" s="379" t="s">
        <v>1192</v>
      </c>
      <c r="B295" s="379" t="s">
        <v>1191</v>
      </c>
      <c r="C295" s="379" t="s">
        <v>1048</v>
      </c>
      <c r="D295" s="379">
        <v>1</v>
      </c>
      <c r="E295" s="379">
        <v>0</v>
      </c>
      <c r="F295" s="378">
        <v>508.45</v>
      </c>
      <c r="G295" s="377">
        <v>0</v>
      </c>
      <c r="H295" s="377">
        <v>343.11</v>
      </c>
      <c r="I295" s="377">
        <v>165.34</v>
      </c>
      <c r="J295" s="376">
        <v>0.32518438391188909</v>
      </c>
    </row>
    <row r="296" spans="1:10" ht="15" customHeight="1" x14ac:dyDescent="0.15">
      <c r="A296" s="379" t="s">
        <v>3130</v>
      </c>
      <c r="B296" s="379" t="s">
        <v>3129</v>
      </c>
      <c r="C296" s="379" t="s">
        <v>1048</v>
      </c>
      <c r="D296" s="379">
        <v>2</v>
      </c>
      <c r="E296" s="379">
        <v>0</v>
      </c>
      <c r="F296" s="378">
        <v>967.52</v>
      </c>
      <c r="G296" s="377">
        <v>0</v>
      </c>
      <c r="H296" s="377">
        <v>715.96</v>
      </c>
      <c r="I296" s="377">
        <v>251.56</v>
      </c>
      <c r="J296" s="376">
        <v>0.26000496113775423</v>
      </c>
    </row>
    <row r="297" spans="1:10" ht="15" customHeight="1" x14ac:dyDescent="0.15">
      <c r="A297" s="379" t="s">
        <v>3128</v>
      </c>
      <c r="B297" s="379" t="s">
        <v>3127</v>
      </c>
      <c r="C297" s="379" t="s">
        <v>1048</v>
      </c>
      <c r="D297" s="379">
        <v>3</v>
      </c>
      <c r="E297" s="379">
        <v>0</v>
      </c>
      <c r="F297" s="378">
        <v>1652.66</v>
      </c>
      <c r="G297" s="377">
        <v>0</v>
      </c>
      <c r="H297" s="377">
        <v>777.06</v>
      </c>
      <c r="I297" s="377">
        <v>875.6</v>
      </c>
      <c r="J297" s="376">
        <v>0.52981254462502869</v>
      </c>
    </row>
    <row r="298" spans="1:10" ht="15" customHeight="1" x14ac:dyDescent="0.15">
      <c r="A298" s="379" t="s">
        <v>3126</v>
      </c>
      <c r="B298" s="379" t="s">
        <v>3125</v>
      </c>
      <c r="C298" s="379" t="s">
        <v>1048</v>
      </c>
      <c r="D298" s="379">
        <v>1</v>
      </c>
      <c r="E298" s="379">
        <v>0</v>
      </c>
      <c r="F298" s="378">
        <v>496.37</v>
      </c>
      <c r="G298" s="377">
        <v>0</v>
      </c>
      <c r="H298" s="377">
        <v>441.22</v>
      </c>
      <c r="I298" s="377">
        <v>55.15</v>
      </c>
      <c r="J298" s="376">
        <v>0.11110663416403087</v>
      </c>
    </row>
    <row r="299" spans="1:10" ht="13" x14ac:dyDescent="0.15">
      <c r="A299" s="379" t="s">
        <v>3124</v>
      </c>
      <c r="B299" s="379" t="s">
        <v>3123</v>
      </c>
      <c r="C299" s="379" t="s">
        <v>1048</v>
      </c>
      <c r="D299" s="379">
        <v>1</v>
      </c>
      <c r="E299" s="379">
        <v>0</v>
      </c>
      <c r="F299" s="378">
        <v>667.53</v>
      </c>
      <c r="G299" s="377">
        <v>0</v>
      </c>
      <c r="H299" s="377">
        <v>433.46</v>
      </c>
      <c r="I299" s="377">
        <v>234.07</v>
      </c>
      <c r="J299" s="376">
        <v>0.35065090707533741</v>
      </c>
    </row>
    <row r="300" spans="1:10" ht="15" customHeight="1" x14ac:dyDescent="0.15">
      <c r="A300" s="379" t="s">
        <v>3122</v>
      </c>
      <c r="B300" s="379" t="s">
        <v>3121</v>
      </c>
      <c r="C300" s="379" t="s">
        <v>1048</v>
      </c>
      <c r="D300" s="379">
        <v>1</v>
      </c>
      <c r="E300" s="379">
        <v>0</v>
      </c>
      <c r="F300" s="378">
        <v>1977.35</v>
      </c>
      <c r="G300" s="377">
        <v>0</v>
      </c>
      <c r="H300" s="377">
        <v>980.65</v>
      </c>
      <c r="I300" s="377">
        <v>996.7</v>
      </c>
      <c r="J300" s="376">
        <v>0.50405846208309102</v>
      </c>
    </row>
    <row r="301" spans="1:10" ht="15" customHeight="1" x14ac:dyDescent="0.15">
      <c r="A301" s="379" t="s">
        <v>3120</v>
      </c>
      <c r="B301" s="379" t="s">
        <v>3119</v>
      </c>
      <c r="C301" s="379" t="s">
        <v>1048</v>
      </c>
      <c r="D301" s="379">
        <v>1</v>
      </c>
      <c r="E301" s="379">
        <v>0</v>
      </c>
      <c r="F301" s="378">
        <v>2122.66</v>
      </c>
      <c r="G301" s="377">
        <v>0</v>
      </c>
      <c r="H301" s="377">
        <v>1435.55</v>
      </c>
      <c r="I301" s="377">
        <v>687.11</v>
      </c>
      <c r="J301" s="376">
        <v>0.3237023357485419</v>
      </c>
    </row>
    <row r="302" spans="1:10" ht="13" x14ac:dyDescent="0.15">
      <c r="A302" s="379" t="s">
        <v>3118</v>
      </c>
      <c r="B302" s="379" t="s">
        <v>3117</v>
      </c>
      <c r="C302" s="379" t="s">
        <v>1048</v>
      </c>
      <c r="D302" s="379">
        <v>2</v>
      </c>
      <c r="E302" s="379">
        <v>0</v>
      </c>
      <c r="F302" s="378">
        <v>472.34</v>
      </c>
      <c r="G302" s="377">
        <v>0</v>
      </c>
      <c r="H302" s="377">
        <v>288.82</v>
      </c>
      <c r="I302" s="377">
        <v>183.52</v>
      </c>
      <c r="J302" s="376">
        <v>0.38853368336367872</v>
      </c>
    </row>
    <row r="303" spans="1:10" ht="13" x14ac:dyDescent="0.15">
      <c r="A303" s="379" t="s">
        <v>1182</v>
      </c>
      <c r="B303" s="379" t="s">
        <v>1181</v>
      </c>
      <c r="C303" s="379" t="s">
        <v>1048</v>
      </c>
      <c r="D303" s="379">
        <v>6</v>
      </c>
      <c r="E303" s="379">
        <v>0</v>
      </c>
      <c r="F303" s="378">
        <v>1046.76</v>
      </c>
      <c r="G303" s="377">
        <v>0</v>
      </c>
      <c r="H303" s="377">
        <v>922.26</v>
      </c>
      <c r="I303" s="377">
        <v>124.5</v>
      </c>
      <c r="J303" s="376">
        <v>0.11893843861056975</v>
      </c>
    </row>
    <row r="304" spans="1:10" ht="15" customHeight="1" x14ac:dyDescent="0.15">
      <c r="A304" s="379" t="s">
        <v>1176</v>
      </c>
      <c r="B304" s="379" t="s">
        <v>1175</v>
      </c>
      <c r="C304" s="379" t="s">
        <v>1048</v>
      </c>
      <c r="D304" s="379">
        <v>3</v>
      </c>
      <c r="E304" s="379">
        <v>0</v>
      </c>
      <c r="F304" s="378">
        <v>1003.95</v>
      </c>
      <c r="G304" s="377">
        <v>0</v>
      </c>
      <c r="H304" s="377">
        <v>825.48</v>
      </c>
      <c r="I304" s="377">
        <v>178.47</v>
      </c>
      <c r="J304" s="376">
        <v>0.17776781712236664</v>
      </c>
    </row>
    <row r="305" spans="1:10" ht="15" customHeight="1" x14ac:dyDescent="0.15">
      <c r="A305" s="379" t="s">
        <v>3116</v>
      </c>
      <c r="B305" s="379" t="s">
        <v>3115</v>
      </c>
      <c r="C305" s="379" t="s">
        <v>1048</v>
      </c>
      <c r="D305" s="379">
        <v>2</v>
      </c>
      <c r="E305" s="379">
        <v>0</v>
      </c>
      <c r="F305" s="378">
        <v>401.3</v>
      </c>
      <c r="G305" s="377">
        <v>0</v>
      </c>
      <c r="H305" s="377">
        <v>207.96</v>
      </c>
      <c r="I305" s="377">
        <v>193.34</v>
      </c>
      <c r="J305" s="376">
        <v>0.48178420134562672</v>
      </c>
    </row>
    <row r="306" spans="1:10" ht="15" customHeight="1" x14ac:dyDescent="0.15">
      <c r="A306" s="379" t="s">
        <v>1172</v>
      </c>
      <c r="B306" s="379" t="s">
        <v>1171</v>
      </c>
      <c r="C306" s="379" t="s">
        <v>1048</v>
      </c>
      <c r="D306" s="379">
        <v>2</v>
      </c>
      <c r="E306" s="379">
        <v>0</v>
      </c>
      <c r="F306" s="378">
        <v>595.08000000000004</v>
      </c>
      <c r="G306" s="377">
        <v>0</v>
      </c>
      <c r="H306" s="377">
        <v>303.27999999999997</v>
      </c>
      <c r="I306" s="377">
        <v>291.8</v>
      </c>
      <c r="J306" s="376">
        <v>0.49035423808563555</v>
      </c>
    </row>
    <row r="307" spans="1:10" ht="15" customHeight="1" x14ac:dyDescent="0.15">
      <c r="A307" s="379" t="s">
        <v>1170</v>
      </c>
      <c r="B307" s="379" t="s">
        <v>1169</v>
      </c>
      <c r="C307" s="379" t="s">
        <v>1048</v>
      </c>
      <c r="D307" s="379">
        <v>1</v>
      </c>
      <c r="E307" s="379">
        <v>0</v>
      </c>
      <c r="F307" s="378">
        <v>1013.93</v>
      </c>
      <c r="G307" s="377">
        <v>0</v>
      </c>
      <c r="H307" s="377">
        <v>731.86</v>
      </c>
      <c r="I307" s="377">
        <v>282.07</v>
      </c>
      <c r="J307" s="376">
        <v>0.27819474717189552</v>
      </c>
    </row>
    <row r="308" spans="1:10" ht="15" customHeight="1" x14ac:dyDescent="0.15">
      <c r="A308" s="379" t="s">
        <v>1168</v>
      </c>
      <c r="B308" s="379" t="s">
        <v>1167</v>
      </c>
      <c r="C308" s="379" t="s">
        <v>1048</v>
      </c>
      <c r="D308" s="379">
        <v>1</v>
      </c>
      <c r="E308" s="379">
        <v>0</v>
      </c>
      <c r="F308" s="378">
        <v>2049.3200000000002</v>
      </c>
      <c r="G308" s="377">
        <v>0</v>
      </c>
      <c r="H308" s="377">
        <v>1479.21</v>
      </c>
      <c r="I308" s="377">
        <v>570.11</v>
      </c>
      <c r="J308" s="376">
        <v>0.27819471824800424</v>
      </c>
    </row>
    <row r="309" spans="1:10" ht="15" customHeight="1" x14ac:dyDescent="0.15">
      <c r="A309" s="379" t="s">
        <v>3112</v>
      </c>
      <c r="B309" s="379" t="s">
        <v>3111</v>
      </c>
      <c r="C309" s="379" t="s">
        <v>1048</v>
      </c>
      <c r="D309" s="379">
        <v>1</v>
      </c>
      <c r="E309" s="379">
        <v>0</v>
      </c>
      <c r="F309" s="378">
        <v>801.59</v>
      </c>
      <c r="G309" s="377">
        <v>0</v>
      </c>
      <c r="H309" s="377">
        <v>396.01</v>
      </c>
      <c r="I309" s="377">
        <v>405.58</v>
      </c>
      <c r="J309" s="376">
        <v>0.50596938584563178</v>
      </c>
    </row>
    <row r="310" spans="1:10" ht="15" customHeight="1" x14ac:dyDescent="0.15">
      <c r="A310" s="379" t="s">
        <v>3108</v>
      </c>
      <c r="B310" s="379" t="s">
        <v>3107</v>
      </c>
      <c r="C310" s="379" t="s">
        <v>1048</v>
      </c>
      <c r="D310" s="379">
        <v>8</v>
      </c>
      <c r="E310" s="379">
        <v>0</v>
      </c>
      <c r="F310" s="378">
        <v>4944.53</v>
      </c>
      <c r="G310" s="377">
        <v>0</v>
      </c>
      <c r="H310" s="377">
        <v>3630.4</v>
      </c>
      <c r="I310" s="377">
        <v>1314.13</v>
      </c>
      <c r="J310" s="376">
        <v>0.26577450232883609</v>
      </c>
    </row>
    <row r="311" spans="1:10" ht="15" customHeight="1" x14ac:dyDescent="0.15">
      <c r="A311" s="379" t="s">
        <v>1151</v>
      </c>
      <c r="B311" s="379" t="s">
        <v>1150</v>
      </c>
      <c r="C311" s="379" t="s">
        <v>1048</v>
      </c>
      <c r="D311" s="379">
        <v>8</v>
      </c>
      <c r="E311" s="379">
        <v>0</v>
      </c>
      <c r="F311" s="378">
        <v>1253.46</v>
      </c>
      <c r="G311" s="377">
        <v>0</v>
      </c>
      <c r="H311" s="377">
        <v>1055.92</v>
      </c>
      <c r="I311" s="377">
        <v>197.54</v>
      </c>
      <c r="J311" s="376">
        <v>0.15759577489509038</v>
      </c>
    </row>
    <row r="312" spans="1:10" ht="15" customHeight="1" x14ac:dyDescent="0.15">
      <c r="A312" s="379" t="s">
        <v>1149</v>
      </c>
      <c r="B312" s="379" t="s">
        <v>1148</v>
      </c>
      <c r="C312" s="379" t="s">
        <v>1048</v>
      </c>
      <c r="D312" s="379">
        <v>1</v>
      </c>
      <c r="E312" s="379">
        <v>0</v>
      </c>
      <c r="F312" s="378">
        <v>798.02</v>
      </c>
      <c r="G312" s="377">
        <v>0</v>
      </c>
      <c r="H312" s="377">
        <v>583.36</v>
      </c>
      <c r="I312" s="377">
        <v>214.66</v>
      </c>
      <c r="J312" s="376">
        <v>0.26899075211147588</v>
      </c>
    </row>
    <row r="313" spans="1:10" ht="15" customHeight="1" x14ac:dyDescent="0.15">
      <c r="A313" s="379" t="s">
        <v>3104</v>
      </c>
      <c r="B313" s="379" t="s">
        <v>3103</v>
      </c>
      <c r="C313" s="379" t="s">
        <v>1048</v>
      </c>
      <c r="D313" s="379">
        <v>1</v>
      </c>
      <c r="E313" s="379">
        <v>0</v>
      </c>
      <c r="F313" s="378">
        <v>809.32</v>
      </c>
      <c r="G313" s="377">
        <v>0</v>
      </c>
      <c r="H313" s="377">
        <v>706.32</v>
      </c>
      <c r="I313" s="377">
        <v>103</v>
      </c>
      <c r="J313" s="376">
        <v>0.12726733554094796</v>
      </c>
    </row>
    <row r="314" spans="1:10" ht="15" customHeight="1" x14ac:dyDescent="0.15">
      <c r="A314" s="379" t="s">
        <v>3100</v>
      </c>
      <c r="B314" s="379" t="s">
        <v>3099</v>
      </c>
      <c r="C314" s="379" t="s">
        <v>1048</v>
      </c>
      <c r="D314" s="379">
        <v>2</v>
      </c>
      <c r="E314" s="379">
        <v>0</v>
      </c>
      <c r="F314" s="378">
        <v>302.86</v>
      </c>
      <c r="G314" s="377">
        <v>0</v>
      </c>
      <c r="H314" s="377">
        <v>218.62</v>
      </c>
      <c r="I314" s="377">
        <v>84.24</v>
      </c>
      <c r="J314" s="376">
        <v>0.27814831935547779</v>
      </c>
    </row>
    <row r="315" spans="1:10" ht="15" customHeight="1" x14ac:dyDescent="0.15">
      <c r="A315" s="379" t="s">
        <v>3098</v>
      </c>
      <c r="B315" s="379" t="s">
        <v>3097</v>
      </c>
      <c r="C315" s="379" t="s">
        <v>1048</v>
      </c>
      <c r="D315" s="379">
        <v>6</v>
      </c>
      <c r="E315" s="379">
        <v>0</v>
      </c>
      <c r="F315" s="378">
        <v>1391.31</v>
      </c>
      <c r="G315" s="377">
        <v>0</v>
      </c>
      <c r="H315" s="377">
        <v>1131.9000000000001</v>
      </c>
      <c r="I315" s="377">
        <v>259.41000000000003</v>
      </c>
      <c r="J315" s="376">
        <v>0.18645018004614355</v>
      </c>
    </row>
    <row r="316" spans="1:10" ht="13" x14ac:dyDescent="0.15">
      <c r="A316" s="379" t="s">
        <v>3084</v>
      </c>
      <c r="B316" s="379" t="s">
        <v>3083</v>
      </c>
      <c r="C316" s="379" t="s">
        <v>1048</v>
      </c>
      <c r="D316" s="379">
        <v>2</v>
      </c>
      <c r="E316" s="379">
        <v>0</v>
      </c>
      <c r="F316" s="378">
        <v>1905.3</v>
      </c>
      <c r="G316" s="377">
        <v>0</v>
      </c>
      <c r="H316" s="377">
        <v>1662.8</v>
      </c>
      <c r="I316" s="377">
        <v>242.5</v>
      </c>
      <c r="J316" s="376">
        <v>0.12727654437621372</v>
      </c>
    </row>
    <row r="317" spans="1:10" ht="15" customHeight="1" x14ac:dyDescent="0.15">
      <c r="A317" s="379" t="s">
        <v>3082</v>
      </c>
      <c r="B317" s="379" t="s">
        <v>3081</v>
      </c>
      <c r="C317" s="379" t="s">
        <v>1048</v>
      </c>
      <c r="D317" s="379">
        <v>1</v>
      </c>
      <c r="E317" s="379">
        <v>0</v>
      </c>
      <c r="F317" s="378">
        <v>1132.46</v>
      </c>
      <c r="G317" s="377">
        <v>0</v>
      </c>
      <c r="H317" s="377">
        <v>988.33</v>
      </c>
      <c r="I317" s="377">
        <v>144.13</v>
      </c>
      <c r="J317" s="376">
        <v>0.12727160341204105</v>
      </c>
    </row>
    <row r="318" spans="1:10" ht="15" customHeight="1" x14ac:dyDescent="0.15">
      <c r="A318" s="379" t="s">
        <v>3080</v>
      </c>
      <c r="B318" s="379" t="s">
        <v>3079</v>
      </c>
      <c r="C318" s="379" t="s">
        <v>1048</v>
      </c>
      <c r="D318" s="379">
        <v>1</v>
      </c>
      <c r="E318" s="379">
        <v>0</v>
      </c>
      <c r="F318" s="378">
        <v>981.92</v>
      </c>
      <c r="G318" s="377">
        <v>0</v>
      </c>
      <c r="H318" s="377">
        <v>856.94</v>
      </c>
      <c r="I318" s="377">
        <v>124.98</v>
      </c>
      <c r="J318" s="376">
        <v>0.12728124490793546</v>
      </c>
    </row>
    <row r="319" spans="1:10" ht="15" customHeight="1" x14ac:dyDescent="0.15">
      <c r="A319" s="379" t="s">
        <v>3078</v>
      </c>
      <c r="B319" s="379" t="s">
        <v>3077</v>
      </c>
      <c r="C319" s="379" t="s">
        <v>1048</v>
      </c>
      <c r="D319" s="383">
        <v>1</v>
      </c>
      <c r="E319" s="383">
        <v>0</v>
      </c>
      <c r="F319" s="384">
        <v>693.02</v>
      </c>
      <c r="G319" s="385">
        <v>0</v>
      </c>
      <c r="H319" s="385">
        <v>610.37</v>
      </c>
      <c r="I319" s="385">
        <v>82.65</v>
      </c>
      <c r="J319" s="386">
        <v>0.11926062739892067</v>
      </c>
    </row>
    <row r="320" spans="1:10" ht="18.5" customHeight="1" x14ac:dyDescent="0.15">
      <c r="D320" s="375">
        <f>SUM(D9:D319)</f>
        <v>1977</v>
      </c>
      <c r="E320" s="375">
        <f t="shared" ref="E320:J320" si="0">SUM(E9:E319)</f>
        <v>0</v>
      </c>
      <c r="F320" s="387">
        <f t="shared" si="0"/>
        <v>721906.76000000047</v>
      </c>
      <c r="G320" s="387">
        <f t="shared" si="0"/>
        <v>-7523.59</v>
      </c>
      <c r="H320" s="387">
        <f t="shared" si="0"/>
        <v>569763.61999999953</v>
      </c>
      <c r="I320" s="387">
        <f t="shared" si="0"/>
        <v>144619.55000000002</v>
      </c>
      <c r="J320" s="375">
        <f t="shared" si="0"/>
        <v>82.924010676940597</v>
      </c>
    </row>
    <row r="324" spans="5:7" ht="15" customHeight="1" x14ac:dyDescent="0.15">
      <c r="E324" s="986" t="s">
        <v>3306</v>
      </c>
      <c r="F324" s="507" t="s">
        <v>3302</v>
      </c>
      <c r="G324" s="506">
        <f>+F320</f>
        <v>721906.76000000047</v>
      </c>
    </row>
    <row r="325" spans="5:7" x14ac:dyDescent="0.15">
      <c r="E325" s="987"/>
      <c r="F325" s="507" t="s">
        <v>3303</v>
      </c>
      <c r="G325" s="506">
        <f>+G320</f>
        <v>-7523.59</v>
      </c>
    </row>
    <row r="326" spans="5:7" x14ac:dyDescent="0.15">
      <c r="E326" s="987"/>
      <c r="F326" s="507" t="s">
        <v>3304</v>
      </c>
      <c r="G326" s="506">
        <f>+G324+G325</f>
        <v>714383.17000000051</v>
      </c>
    </row>
    <row r="327" spans="5:7" x14ac:dyDescent="0.15">
      <c r="E327" s="987"/>
      <c r="F327" s="507" t="s">
        <v>3305</v>
      </c>
      <c r="G327" s="506">
        <f>+H320</f>
        <v>569763.61999999953</v>
      </c>
    </row>
    <row r="328" spans="5:7" x14ac:dyDescent="0.15">
      <c r="E328" s="988"/>
      <c r="F328" s="507" t="s">
        <v>30</v>
      </c>
      <c r="G328" s="508">
        <f>+G326-G327</f>
        <v>144619.55000000098</v>
      </c>
    </row>
  </sheetData>
  <autoFilter ref="A8:J319" xr:uid="{C6CF3536-1802-47D2-AFD8-337A787B86DC}"/>
  <mergeCells count="1">
    <mergeCell ref="E324:E328"/>
  </mergeCells>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3536-1802-47D2-AFD8-337A787B86DC}">
  <sheetPr codeName="Hoja17"/>
  <dimension ref="A1:J45"/>
  <sheetViews>
    <sheetView showGridLines="0" workbookViewId="0">
      <pane ySplit="6" topLeftCell="A29" activePane="bottomLeft" state="frozen"/>
      <selection pane="bottomLeft" activeCell="M32" sqref="M32"/>
    </sheetView>
  </sheetViews>
  <sheetFormatPr baseColWidth="10" defaultColWidth="11.5" defaultRowHeight="12" x14ac:dyDescent="0.15"/>
  <cols>
    <col min="1" max="1" width="25" style="375" customWidth="1"/>
    <col min="2" max="2" width="38" style="375" customWidth="1"/>
    <col min="3" max="3" width="21.1640625" style="375" customWidth="1"/>
    <col min="4" max="14" width="11.8320312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3280</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6.25" customHeight="1" x14ac:dyDescent="0.15">
      <c r="A9" s="379" t="s">
        <v>1688</v>
      </c>
      <c r="B9" s="379" t="s">
        <v>1687</v>
      </c>
      <c r="C9" s="379" t="s">
        <v>1197</v>
      </c>
      <c r="D9" s="379">
        <v>6</v>
      </c>
      <c r="E9" s="379">
        <v>0</v>
      </c>
      <c r="F9" s="378">
        <v>4374.16</v>
      </c>
      <c r="G9" s="377">
        <v>0</v>
      </c>
      <c r="H9" s="377">
        <v>3261.42</v>
      </c>
      <c r="I9" s="377">
        <v>1112.74</v>
      </c>
      <c r="J9" s="376">
        <v>0.25438941419609706</v>
      </c>
    </row>
    <row r="10" spans="1:10" ht="26.25" customHeight="1" x14ac:dyDescent="0.15">
      <c r="A10" s="379" t="s">
        <v>2382</v>
      </c>
      <c r="B10" s="379" t="s">
        <v>2381</v>
      </c>
      <c r="C10" s="379" t="s">
        <v>1197</v>
      </c>
      <c r="D10" s="379">
        <v>2</v>
      </c>
      <c r="E10" s="379">
        <v>0</v>
      </c>
      <c r="F10" s="378">
        <v>1382.7</v>
      </c>
      <c r="G10" s="377">
        <v>0</v>
      </c>
      <c r="H10" s="377">
        <v>1080.26</v>
      </c>
      <c r="I10" s="377">
        <v>302.44</v>
      </c>
      <c r="J10" s="376">
        <v>0.21873146741881824</v>
      </c>
    </row>
    <row r="11" spans="1:10" ht="26.25" customHeight="1" x14ac:dyDescent="0.15">
      <c r="A11" s="379" t="s">
        <v>1684</v>
      </c>
      <c r="B11" s="379" t="s">
        <v>1683</v>
      </c>
      <c r="C11" s="379" t="s">
        <v>1197</v>
      </c>
      <c r="D11" s="379">
        <v>27</v>
      </c>
      <c r="E11" s="379">
        <v>0</v>
      </c>
      <c r="F11" s="378">
        <v>21725.25</v>
      </c>
      <c r="G11" s="377">
        <v>0</v>
      </c>
      <c r="H11" s="377">
        <v>17.82</v>
      </c>
      <c r="I11" s="377">
        <v>21707.43</v>
      </c>
      <c r="J11" s="376">
        <v>0.99917975627438116</v>
      </c>
    </row>
    <row r="12" spans="1:10" ht="26.25" customHeight="1" x14ac:dyDescent="0.15">
      <c r="A12" s="379" t="s">
        <v>1682</v>
      </c>
      <c r="B12" s="379" t="s">
        <v>1681</v>
      </c>
      <c r="C12" s="379" t="s">
        <v>1197</v>
      </c>
      <c r="D12" s="379">
        <v>18</v>
      </c>
      <c r="E12" s="379">
        <v>0</v>
      </c>
      <c r="F12" s="378">
        <v>8297.82</v>
      </c>
      <c r="G12" s="377">
        <v>0</v>
      </c>
      <c r="H12" s="377">
        <v>6.84</v>
      </c>
      <c r="I12" s="377">
        <v>8290.98</v>
      </c>
      <c r="J12" s="376">
        <v>0.99917568710818017</v>
      </c>
    </row>
    <row r="13" spans="1:10" ht="26.25" customHeight="1" x14ac:dyDescent="0.15">
      <c r="A13" s="379" t="s">
        <v>1678</v>
      </c>
      <c r="B13" s="379" t="s">
        <v>1677</v>
      </c>
      <c r="C13" s="379" t="s">
        <v>1197</v>
      </c>
      <c r="D13" s="379">
        <v>4</v>
      </c>
      <c r="E13" s="379">
        <v>0</v>
      </c>
      <c r="F13" s="378">
        <v>2603.2399999999998</v>
      </c>
      <c r="G13" s="377">
        <v>0</v>
      </c>
      <c r="H13" s="377">
        <v>2323.1999999999998</v>
      </c>
      <c r="I13" s="377">
        <v>280.04000000000002</v>
      </c>
      <c r="J13" s="376">
        <v>0.10757363900370308</v>
      </c>
    </row>
    <row r="14" spans="1:10" ht="26.25" customHeight="1" x14ac:dyDescent="0.15">
      <c r="A14" s="379" t="s">
        <v>1676</v>
      </c>
      <c r="B14" s="379" t="s">
        <v>1675</v>
      </c>
      <c r="C14" s="379" t="s">
        <v>1197</v>
      </c>
      <c r="D14" s="379">
        <v>32</v>
      </c>
      <c r="E14" s="379">
        <v>0</v>
      </c>
      <c r="F14" s="378">
        <v>19405.8</v>
      </c>
      <c r="G14" s="377">
        <v>0</v>
      </c>
      <c r="H14" s="377">
        <v>12860.48</v>
      </c>
      <c r="I14" s="377">
        <v>6545.32</v>
      </c>
      <c r="J14" s="376">
        <v>0.33728679054715599</v>
      </c>
    </row>
    <row r="15" spans="1:10" ht="26.25" customHeight="1" x14ac:dyDescent="0.15">
      <c r="A15" s="379" t="s">
        <v>1674</v>
      </c>
      <c r="B15" s="379" t="s">
        <v>1673</v>
      </c>
      <c r="C15" s="379" t="s">
        <v>1197</v>
      </c>
      <c r="D15" s="379">
        <v>10</v>
      </c>
      <c r="E15" s="379">
        <v>0</v>
      </c>
      <c r="F15" s="378">
        <v>4818.66</v>
      </c>
      <c r="G15" s="377">
        <v>0</v>
      </c>
      <c r="H15" s="377">
        <v>3207.7</v>
      </c>
      <c r="I15" s="377">
        <v>1610.96</v>
      </c>
      <c r="J15" s="376">
        <v>0.33431700929303998</v>
      </c>
    </row>
    <row r="16" spans="1:10" ht="26.25" customHeight="1" x14ac:dyDescent="0.15">
      <c r="A16" s="379" t="s">
        <v>3250</v>
      </c>
      <c r="B16" s="379" t="s">
        <v>3249</v>
      </c>
      <c r="C16" s="379" t="s">
        <v>1668</v>
      </c>
      <c r="D16" s="379">
        <v>1</v>
      </c>
      <c r="E16" s="379">
        <v>0</v>
      </c>
      <c r="F16" s="378">
        <v>647.20000000000005</v>
      </c>
      <c r="G16" s="377">
        <v>0</v>
      </c>
      <c r="H16" s="377">
        <v>451.3</v>
      </c>
      <c r="I16" s="377">
        <v>195.9</v>
      </c>
      <c r="J16" s="376">
        <v>0.30268850432632882</v>
      </c>
    </row>
    <row r="17" spans="1:10" ht="26.25" customHeight="1" x14ac:dyDescent="0.15">
      <c r="A17" s="379" t="s">
        <v>1672</v>
      </c>
      <c r="B17" s="379" t="s">
        <v>1671</v>
      </c>
      <c r="C17" s="379" t="s">
        <v>1668</v>
      </c>
      <c r="D17" s="379">
        <v>1</v>
      </c>
      <c r="E17" s="379">
        <v>0</v>
      </c>
      <c r="F17" s="378">
        <v>658.89</v>
      </c>
      <c r="G17" s="377">
        <v>0</v>
      </c>
      <c r="H17" s="377">
        <v>0.63</v>
      </c>
      <c r="I17" s="377">
        <v>658.26</v>
      </c>
      <c r="J17" s="376">
        <v>0.99904384646906164</v>
      </c>
    </row>
    <row r="18" spans="1:10" ht="18" customHeight="1" x14ac:dyDescent="0.15">
      <c r="A18" s="379" t="s">
        <v>1199</v>
      </c>
      <c r="B18" s="379" t="s">
        <v>1198</v>
      </c>
      <c r="C18" s="379" t="s">
        <v>1197</v>
      </c>
      <c r="D18" s="379">
        <v>36</v>
      </c>
      <c r="E18" s="379">
        <v>0</v>
      </c>
      <c r="F18" s="378">
        <v>17366.919999999998</v>
      </c>
      <c r="G18" s="377">
        <v>0</v>
      </c>
      <c r="H18" s="377">
        <v>13741.92</v>
      </c>
      <c r="I18" s="377">
        <v>3625</v>
      </c>
      <c r="J18" s="376">
        <v>0.20873016055811855</v>
      </c>
    </row>
    <row r="19" spans="1:10" ht="15" customHeight="1" x14ac:dyDescent="0.15">
      <c r="A19" s="379" t="s">
        <v>3114</v>
      </c>
      <c r="B19" s="379" t="s">
        <v>3113</v>
      </c>
      <c r="C19" s="379" t="s">
        <v>1048</v>
      </c>
      <c r="D19" s="379">
        <v>5</v>
      </c>
      <c r="E19" s="379">
        <v>0</v>
      </c>
      <c r="F19" s="378">
        <v>0.05</v>
      </c>
      <c r="G19" s="377">
        <v>0</v>
      </c>
      <c r="H19" s="377">
        <v>0</v>
      </c>
      <c r="I19" s="377">
        <v>0.05</v>
      </c>
      <c r="J19" s="376">
        <v>1</v>
      </c>
    </row>
    <row r="20" spans="1:10" ht="13" x14ac:dyDescent="0.15">
      <c r="A20" s="379" t="s">
        <v>3110</v>
      </c>
      <c r="B20" s="379" t="s">
        <v>3109</v>
      </c>
      <c r="C20" s="379" t="s">
        <v>1048</v>
      </c>
      <c r="D20" s="379">
        <v>2</v>
      </c>
      <c r="E20" s="379">
        <v>0</v>
      </c>
      <c r="F20" s="378">
        <v>7593.16</v>
      </c>
      <c r="G20" s="377">
        <v>0</v>
      </c>
      <c r="H20" s="377">
        <v>6362.08</v>
      </c>
      <c r="I20" s="377">
        <v>1231.08</v>
      </c>
      <c r="J20" s="376">
        <v>0.16213012764119286</v>
      </c>
    </row>
    <row r="21" spans="1:10" ht="18" customHeight="1" x14ac:dyDescent="0.15">
      <c r="A21" s="379" t="s">
        <v>1162</v>
      </c>
      <c r="B21" s="379" t="s">
        <v>1161</v>
      </c>
      <c r="C21" s="379" t="s">
        <v>1048</v>
      </c>
      <c r="D21" s="379">
        <v>26</v>
      </c>
      <c r="E21" s="379">
        <v>0</v>
      </c>
      <c r="F21" s="378">
        <v>5616</v>
      </c>
      <c r="G21" s="377">
        <v>0</v>
      </c>
      <c r="H21" s="377">
        <v>2808</v>
      </c>
      <c r="I21" s="377">
        <v>2808</v>
      </c>
      <c r="J21" s="376">
        <v>0.5</v>
      </c>
    </row>
    <row r="22" spans="1:10" ht="15" customHeight="1" x14ac:dyDescent="0.15">
      <c r="A22" s="379" t="s">
        <v>1160</v>
      </c>
      <c r="B22" s="379" t="s">
        <v>1159</v>
      </c>
      <c r="C22" s="379" t="s">
        <v>1048</v>
      </c>
      <c r="D22" s="379">
        <v>5</v>
      </c>
      <c r="E22" s="379">
        <v>0</v>
      </c>
      <c r="F22" s="378">
        <v>16541.64</v>
      </c>
      <c r="G22" s="377">
        <v>0</v>
      </c>
      <c r="H22" s="377">
        <v>15488.44</v>
      </c>
      <c r="I22" s="377">
        <v>1053.2</v>
      </c>
      <c r="J22" s="376">
        <v>6.3669624051786888E-2</v>
      </c>
    </row>
    <row r="23" spans="1:10" ht="18" customHeight="1" x14ac:dyDescent="0.15">
      <c r="A23" s="379" t="s">
        <v>1145</v>
      </c>
      <c r="B23" s="379" t="s">
        <v>1144</v>
      </c>
      <c r="C23" s="379" t="s">
        <v>1048</v>
      </c>
      <c r="D23" s="379">
        <v>120</v>
      </c>
      <c r="E23" s="379">
        <v>0</v>
      </c>
      <c r="F23" s="378">
        <v>1804.8</v>
      </c>
      <c r="G23" s="377">
        <v>0</v>
      </c>
      <c r="H23" s="377">
        <v>1194</v>
      </c>
      <c r="I23" s="377">
        <v>610.79999999999995</v>
      </c>
      <c r="J23" s="376">
        <v>0.33843085106382981</v>
      </c>
    </row>
    <row r="24" spans="1:10" ht="27" customHeight="1" x14ac:dyDescent="0.15">
      <c r="A24" s="379" t="s">
        <v>1141</v>
      </c>
      <c r="B24" s="379" t="s">
        <v>1140</v>
      </c>
      <c r="C24" s="379" t="s">
        <v>1048</v>
      </c>
      <c r="D24" s="379">
        <v>1620</v>
      </c>
      <c r="E24" s="379">
        <v>0</v>
      </c>
      <c r="F24" s="378">
        <v>61203.6</v>
      </c>
      <c r="G24" s="377">
        <v>0</v>
      </c>
      <c r="H24" s="377">
        <v>34344</v>
      </c>
      <c r="I24" s="377">
        <v>26859.599999999999</v>
      </c>
      <c r="J24" s="376">
        <v>0.43885653785071466</v>
      </c>
    </row>
    <row r="25" spans="1:10" ht="13" x14ac:dyDescent="0.15">
      <c r="A25" s="379" t="s">
        <v>3106</v>
      </c>
      <c r="B25" s="379" t="s">
        <v>3105</v>
      </c>
      <c r="C25" s="379" t="s">
        <v>1048</v>
      </c>
      <c r="D25" s="379">
        <v>2</v>
      </c>
      <c r="E25" s="379">
        <v>0</v>
      </c>
      <c r="F25" s="378">
        <v>3780</v>
      </c>
      <c r="G25" s="377">
        <v>0</v>
      </c>
      <c r="H25" s="377">
        <v>3600</v>
      </c>
      <c r="I25" s="377">
        <v>180</v>
      </c>
      <c r="J25" s="376">
        <v>4.7619047619047616E-2</v>
      </c>
    </row>
    <row r="26" spans="1:10" ht="13" x14ac:dyDescent="0.15">
      <c r="A26" s="379" t="s">
        <v>1108</v>
      </c>
      <c r="B26" s="379" t="s">
        <v>1107</v>
      </c>
      <c r="C26" s="379" t="s">
        <v>1048</v>
      </c>
      <c r="D26" s="379">
        <v>30</v>
      </c>
      <c r="E26" s="379">
        <v>0</v>
      </c>
      <c r="F26" s="378">
        <v>20060</v>
      </c>
      <c r="G26" s="377">
        <v>0</v>
      </c>
      <c r="H26" s="377">
        <v>18958.78</v>
      </c>
      <c r="I26" s="377">
        <v>1101.22</v>
      </c>
      <c r="J26" s="376">
        <v>5.4896311066799604E-2</v>
      </c>
    </row>
    <row r="27" spans="1:10" ht="13" x14ac:dyDescent="0.15">
      <c r="A27" s="379" t="s">
        <v>1106</v>
      </c>
      <c r="B27" s="379" t="s">
        <v>231</v>
      </c>
      <c r="C27" s="379" t="s">
        <v>1048</v>
      </c>
      <c r="D27" s="379">
        <v>47</v>
      </c>
      <c r="E27" s="379">
        <v>0</v>
      </c>
      <c r="F27" s="378">
        <v>9870</v>
      </c>
      <c r="G27" s="377">
        <v>0</v>
      </c>
      <c r="H27" s="377">
        <v>9870</v>
      </c>
      <c r="I27" s="377">
        <v>0</v>
      </c>
      <c r="J27" s="376">
        <v>0</v>
      </c>
    </row>
    <row r="28" spans="1:10" ht="13" x14ac:dyDescent="0.15">
      <c r="A28" s="379" t="s">
        <v>1101</v>
      </c>
      <c r="B28" s="379" t="s">
        <v>1100</v>
      </c>
      <c r="C28" s="379" t="s">
        <v>1048</v>
      </c>
      <c r="D28" s="379">
        <v>3</v>
      </c>
      <c r="E28" s="379">
        <v>0</v>
      </c>
      <c r="F28" s="378">
        <v>4062</v>
      </c>
      <c r="G28" s="377">
        <v>0</v>
      </c>
      <c r="H28" s="377">
        <v>2961.03</v>
      </c>
      <c r="I28" s="377">
        <v>1100.97</v>
      </c>
      <c r="J28" s="376">
        <v>0.27104135893648451</v>
      </c>
    </row>
    <row r="29" spans="1:10" ht="13" x14ac:dyDescent="0.15">
      <c r="A29" s="379" t="s">
        <v>1097</v>
      </c>
      <c r="B29" s="379" t="s">
        <v>1096</v>
      </c>
      <c r="C29" s="379" t="s">
        <v>1048</v>
      </c>
      <c r="D29" s="379">
        <v>15</v>
      </c>
      <c r="E29" s="379">
        <v>0</v>
      </c>
      <c r="F29" s="378">
        <v>26050.13</v>
      </c>
      <c r="G29" s="377">
        <v>0</v>
      </c>
      <c r="H29" s="377">
        <v>18119.7</v>
      </c>
      <c r="I29" s="377">
        <v>7930.43</v>
      </c>
      <c r="J29" s="376">
        <v>0.30442957482361893</v>
      </c>
    </row>
    <row r="30" spans="1:10" ht="13" x14ac:dyDescent="0.15">
      <c r="A30" s="379" t="s">
        <v>1093</v>
      </c>
      <c r="B30" s="379" t="s">
        <v>1092</v>
      </c>
      <c r="C30" s="379" t="s">
        <v>1048</v>
      </c>
      <c r="D30" s="379">
        <v>10</v>
      </c>
      <c r="E30" s="379">
        <v>0</v>
      </c>
      <c r="F30" s="378">
        <v>17231.04</v>
      </c>
      <c r="G30" s="377">
        <v>0</v>
      </c>
      <c r="H30" s="377">
        <v>11855.3</v>
      </c>
      <c r="I30" s="377">
        <v>5375.74</v>
      </c>
      <c r="J30" s="376">
        <v>0.31198000817130017</v>
      </c>
    </row>
    <row r="31" spans="1:10" ht="13" x14ac:dyDescent="0.15">
      <c r="A31" s="379" t="s">
        <v>3096</v>
      </c>
      <c r="B31" s="379" t="s">
        <v>3095</v>
      </c>
      <c r="C31" s="379" t="s">
        <v>1048</v>
      </c>
      <c r="D31" s="379">
        <v>4</v>
      </c>
      <c r="E31" s="379">
        <v>0</v>
      </c>
      <c r="F31" s="378">
        <v>4515</v>
      </c>
      <c r="G31" s="377">
        <v>0</v>
      </c>
      <c r="H31" s="377">
        <v>3140.48</v>
      </c>
      <c r="I31" s="377">
        <v>1374.52</v>
      </c>
      <c r="J31" s="376">
        <v>0.30443410852713176</v>
      </c>
    </row>
    <row r="32" spans="1:10" ht="13" x14ac:dyDescent="0.15">
      <c r="A32" s="379" t="s">
        <v>1089</v>
      </c>
      <c r="B32" s="379" t="s">
        <v>1088</v>
      </c>
      <c r="C32" s="379" t="s">
        <v>1048</v>
      </c>
      <c r="D32" s="379">
        <v>1</v>
      </c>
      <c r="E32" s="379">
        <v>0</v>
      </c>
      <c r="F32" s="378">
        <v>1207.5</v>
      </c>
      <c r="G32" s="377">
        <v>0</v>
      </c>
      <c r="H32" s="377">
        <v>825.03</v>
      </c>
      <c r="I32" s="377">
        <v>382.47</v>
      </c>
      <c r="J32" s="376">
        <v>0.31674534161490681</v>
      </c>
    </row>
    <row r="33" spans="1:10" ht="26" x14ac:dyDescent="0.15">
      <c r="A33" s="379" t="s">
        <v>3094</v>
      </c>
      <c r="B33" s="379" t="s">
        <v>3093</v>
      </c>
      <c r="C33" s="379" t="s">
        <v>1048</v>
      </c>
      <c r="D33" s="379">
        <v>6</v>
      </c>
      <c r="E33" s="379">
        <v>0</v>
      </c>
      <c r="F33" s="378">
        <v>7717.5</v>
      </c>
      <c r="G33" s="377">
        <v>0</v>
      </c>
      <c r="H33" s="377">
        <v>5180.22</v>
      </c>
      <c r="I33" s="377">
        <v>2537.2800000000002</v>
      </c>
      <c r="J33" s="376">
        <v>0.32876967930029155</v>
      </c>
    </row>
    <row r="34" spans="1:10" ht="15" customHeight="1" x14ac:dyDescent="0.15">
      <c r="A34" s="379" t="s">
        <v>3092</v>
      </c>
      <c r="B34" s="379" t="s">
        <v>3091</v>
      </c>
      <c r="C34" s="379" t="s">
        <v>1048</v>
      </c>
      <c r="D34" s="379">
        <v>2</v>
      </c>
      <c r="E34" s="379">
        <v>0</v>
      </c>
      <c r="F34" s="378">
        <v>3980</v>
      </c>
      <c r="G34" s="377">
        <v>0</v>
      </c>
      <c r="H34" s="377">
        <v>2230.94</v>
      </c>
      <c r="I34" s="377">
        <v>1749.06</v>
      </c>
      <c r="J34" s="376">
        <v>0.43946231155778892</v>
      </c>
    </row>
    <row r="35" spans="1:10" ht="13" x14ac:dyDescent="0.15">
      <c r="A35" s="379" t="s">
        <v>3090</v>
      </c>
      <c r="B35" s="379" t="s">
        <v>3089</v>
      </c>
      <c r="C35" s="379" t="s">
        <v>1048</v>
      </c>
      <c r="D35" s="379">
        <v>5</v>
      </c>
      <c r="E35" s="379">
        <v>0</v>
      </c>
      <c r="F35" s="378">
        <v>7927.5</v>
      </c>
      <c r="G35" s="377">
        <v>0</v>
      </c>
      <c r="H35" s="377">
        <v>5748.85</v>
      </c>
      <c r="I35" s="377">
        <v>2178.65</v>
      </c>
      <c r="J35" s="376">
        <v>0.27482182276884265</v>
      </c>
    </row>
    <row r="36" spans="1:10" ht="15" customHeight="1" x14ac:dyDescent="0.15">
      <c r="A36" s="379" t="s">
        <v>3088</v>
      </c>
      <c r="B36" s="379" t="s">
        <v>3087</v>
      </c>
      <c r="C36" s="379" t="s">
        <v>1048</v>
      </c>
      <c r="D36" s="379">
        <v>1</v>
      </c>
      <c r="E36" s="379">
        <v>0</v>
      </c>
      <c r="F36" s="378">
        <v>1533</v>
      </c>
      <c r="G36" s="377">
        <v>0</v>
      </c>
      <c r="H36" s="377">
        <v>1019.88</v>
      </c>
      <c r="I36" s="377">
        <v>513.12</v>
      </c>
      <c r="J36" s="376">
        <v>0.33471624266144812</v>
      </c>
    </row>
    <row r="37" spans="1:10" ht="15" customHeight="1" x14ac:dyDescent="0.15">
      <c r="A37" s="379" t="s">
        <v>1085</v>
      </c>
      <c r="B37" s="379" t="s">
        <v>1084</v>
      </c>
      <c r="C37" s="379" t="s">
        <v>1048</v>
      </c>
      <c r="D37" s="379">
        <v>2</v>
      </c>
      <c r="E37" s="379">
        <v>0</v>
      </c>
      <c r="F37" s="378">
        <v>1992.95</v>
      </c>
      <c r="G37" s="377">
        <v>0</v>
      </c>
      <c r="H37" s="377">
        <v>1640.14</v>
      </c>
      <c r="I37" s="377">
        <v>352.81</v>
      </c>
      <c r="J37" s="376">
        <v>0.1770290273213076</v>
      </c>
    </row>
    <row r="38" spans="1:10" ht="13" x14ac:dyDescent="0.15">
      <c r="A38" s="379" t="s">
        <v>1083</v>
      </c>
      <c r="B38" s="379" t="s">
        <v>1082</v>
      </c>
      <c r="C38" s="379" t="s">
        <v>1048</v>
      </c>
      <c r="D38" s="379">
        <v>1</v>
      </c>
      <c r="E38" s="379">
        <v>0</v>
      </c>
      <c r="F38" s="378">
        <v>1466.25</v>
      </c>
      <c r="G38" s="377">
        <v>0</v>
      </c>
      <c r="H38" s="377">
        <v>1019.88</v>
      </c>
      <c r="I38" s="377">
        <v>446.37</v>
      </c>
      <c r="J38" s="376">
        <v>0.3044296675191816</v>
      </c>
    </row>
    <row r="39" spans="1:10" ht="13" x14ac:dyDescent="0.15">
      <c r="A39" s="379" t="s">
        <v>2150</v>
      </c>
      <c r="B39" s="379" t="s">
        <v>2149</v>
      </c>
      <c r="C39" s="379" t="s">
        <v>1048</v>
      </c>
      <c r="D39" s="379">
        <v>5</v>
      </c>
      <c r="E39" s="379">
        <v>0</v>
      </c>
      <c r="F39" s="378">
        <v>12715.58</v>
      </c>
      <c r="G39" s="377">
        <v>0</v>
      </c>
      <c r="H39" s="377">
        <v>8727.65</v>
      </c>
      <c r="I39" s="377">
        <v>3987.93</v>
      </c>
      <c r="J39" s="376">
        <v>0.31362548936029661</v>
      </c>
    </row>
    <row r="40" spans="1:10" ht="15" customHeight="1" x14ac:dyDescent="0.15">
      <c r="A40" s="379" t="s">
        <v>3086</v>
      </c>
      <c r="B40" s="379" t="s">
        <v>3085</v>
      </c>
      <c r="C40" s="379" t="s">
        <v>1048</v>
      </c>
      <c r="D40" s="379">
        <v>2</v>
      </c>
      <c r="E40" s="379">
        <v>0</v>
      </c>
      <c r="F40" s="378">
        <v>2854.5</v>
      </c>
      <c r="G40" s="377">
        <v>0</v>
      </c>
      <c r="H40" s="377">
        <v>1985.5</v>
      </c>
      <c r="I40" s="377">
        <v>869</v>
      </c>
      <c r="J40" s="376">
        <v>0.30443159922928709</v>
      </c>
    </row>
    <row r="41" spans="1:10" ht="13" x14ac:dyDescent="0.15">
      <c r="A41" s="379" t="s">
        <v>1079</v>
      </c>
      <c r="B41" s="379" t="s">
        <v>1078</v>
      </c>
      <c r="C41" s="379" t="s">
        <v>1048</v>
      </c>
      <c r="D41" s="379">
        <v>5</v>
      </c>
      <c r="E41" s="379">
        <v>0</v>
      </c>
      <c r="F41" s="378">
        <v>3850</v>
      </c>
      <c r="G41" s="377">
        <v>0</v>
      </c>
      <c r="H41" s="377">
        <v>3850</v>
      </c>
      <c r="I41" s="377">
        <v>0</v>
      </c>
      <c r="J41" s="376">
        <v>0</v>
      </c>
    </row>
    <row r="42" spans="1:10" ht="13" x14ac:dyDescent="0.15">
      <c r="A42" s="379" t="s">
        <v>1077</v>
      </c>
      <c r="B42" s="379" t="s">
        <v>234</v>
      </c>
      <c r="C42" s="379" t="s">
        <v>1048</v>
      </c>
      <c r="D42" s="379">
        <v>24</v>
      </c>
      <c r="E42" s="379">
        <v>0</v>
      </c>
      <c r="F42" s="378">
        <v>13200</v>
      </c>
      <c r="G42" s="377">
        <v>0</v>
      </c>
      <c r="H42" s="377">
        <v>13200</v>
      </c>
      <c r="I42" s="377">
        <v>0</v>
      </c>
      <c r="J42" s="376">
        <v>0</v>
      </c>
    </row>
    <row r="43" spans="1:10" ht="13" x14ac:dyDescent="0.15">
      <c r="A43" s="379" t="s">
        <v>1074</v>
      </c>
      <c r="B43" s="379" t="s">
        <v>1073</v>
      </c>
      <c r="C43" s="379" t="s">
        <v>1048</v>
      </c>
      <c r="D43" s="379">
        <v>8</v>
      </c>
      <c r="E43" s="379">
        <v>0</v>
      </c>
      <c r="F43" s="378">
        <v>2200</v>
      </c>
      <c r="G43" s="377">
        <v>0</v>
      </c>
      <c r="H43" s="377">
        <v>2200</v>
      </c>
      <c r="I43" s="377">
        <v>0</v>
      </c>
      <c r="J43" s="376">
        <v>0</v>
      </c>
    </row>
    <row r="44" spans="1:10" ht="13" x14ac:dyDescent="0.15">
      <c r="A44" s="379" t="s">
        <v>3076</v>
      </c>
      <c r="B44" s="379" t="s">
        <v>3075</v>
      </c>
      <c r="C44" s="379" t="s">
        <v>1048</v>
      </c>
      <c r="D44" s="383">
        <v>3</v>
      </c>
      <c r="E44" s="383">
        <v>0</v>
      </c>
      <c r="F44" s="384">
        <v>9687.93</v>
      </c>
      <c r="G44" s="385">
        <v>0</v>
      </c>
      <c r="H44" s="385">
        <v>8280.2999999999993</v>
      </c>
      <c r="I44" s="385">
        <v>1407.63</v>
      </c>
      <c r="J44" s="386">
        <v>0.14529729261049573</v>
      </c>
    </row>
    <row r="45" spans="1:10" ht="18.5" customHeight="1" x14ac:dyDescent="0.15">
      <c r="D45" s="375">
        <f>SUM(D9:D44)</f>
        <v>2091</v>
      </c>
      <c r="E45" s="375">
        <f t="shared" ref="E45:J45" si="0">SUM(E9:E44)</f>
        <v>0</v>
      </c>
      <c r="F45" s="387">
        <f t="shared" si="0"/>
        <v>329940.77000000008</v>
      </c>
      <c r="G45" s="387">
        <f t="shared" si="0"/>
        <v>0</v>
      </c>
      <c r="H45" s="387">
        <f t="shared" si="0"/>
        <v>221561.77000000002</v>
      </c>
      <c r="I45" s="387">
        <f t="shared" si="0"/>
        <v>108379</v>
      </c>
      <c r="J45" s="375">
        <f t="shared" si="0"/>
        <v>11.497932298890635</v>
      </c>
    </row>
  </sheetData>
  <autoFilter ref="A8:J44" xr:uid="{C6CF3536-1802-47D2-AFD8-337A787B86DC}"/>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3432-B3CB-4B37-9EEC-92A4CB350856}">
  <sheetPr codeName="Hoja18"/>
  <dimension ref="A1:J171"/>
  <sheetViews>
    <sheetView showGridLines="0" workbookViewId="0">
      <pane ySplit="6" topLeftCell="A155" activePane="bottomLeft" state="frozen"/>
      <selection pane="bottomLeft" activeCell="H175" sqref="H175"/>
    </sheetView>
  </sheetViews>
  <sheetFormatPr baseColWidth="10" defaultColWidth="11.5" defaultRowHeight="12" x14ac:dyDescent="0.15"/>
  <cols>
    <col min="1" max="1" width="25" style="375" customWidth="1"/>
    <col min="2" max="2" width="40.5" style="375" customWidth="1"/>
    <col min="3" max="3" width="21.1640625" style="375" customWidth="1"/>
    <col min="4" max="5" width="11.83203125" style="375" customWidth="1"/>
    <col min="6" max="6" width="15.5" style="375" customWidth="1"/>
    <col min="7" max="7" width="13" style="375" customWidth="1"/>
    <col min="8" max="8" width="16.83203125" style="375" customWidth="1"/>
    <col min="9" max="14" width="11.8320312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3280</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6.5" customHeight="1" x14ac:dyDescent="0.15">
      <c r="A9" s="379" t="s">
        <v>1937</v>
      </c>
      <c r="B9" s="379" t="s">
        <v>1936</v>
      </c>
      <c r="C9" s="379" t="s">
        <v>1809</v>
      </c>
      <c r="D9" s="379">
        <v>1</v>
      </c>
      <c r="E9" s="379">
        <v>6</v>
      </c>
      <c r="F9" s="378">
        <v>1238.48</v>
      </c>
      <c r="G9" s="377">
        <v>0</v>
      </c>
      <c r="H9" s="377">
        <v>713.47</v>
      </c>
      <c r="I9" s="377">
        <v>525.01</v>
      </c>
      <c r="J9" s="376">
        <v>0.42391479878560817</v>
      </c>
    </row>
    <row r="10" spans="1:10" ht="16.5" customHeight="1" x14ac:dyDescent="0.15">
      <c r="A10" s="379" t="s">
        <v>1933</v>
      </c>
      <c r="B10" s="379" t="s">
        <v>1932</v>
      </c>
      <c r="C10" s="379" t="s">
        <v>1809</v>
      </c>
      <c r="D10" s="379">
        <v>9</v>
      </c>
      <c r="E10" s="379">
        <v>54</v>
      </c>
      <c r="F10" s="378">
        <v>8811.49</v>
      </c>
      <c r="G10" s="377">
        <v>0</v>
      </c>
      <c r="H10" s="377">
        <v>3190.27</v>
      </c>
      <c r="I10" s="377">
        <v>5621.22</v>
      </c>
      <c r="J10" s="376">
        <v>0.63794205066339515</v>
      </c>
    </row>
    <row r="11" spans="1:10" ht="16.5" customHeight="1" x14ac:dyDescent="0.15">
      <c r="A11" s="379" t="s">
        <v>1933</v>
      </c>
      <c r="B11" s="379" t="s">
        <v>1932</v>
      </c>
      <c r="C11" s="379" t="s">
        <v>1812</v>
      </c>
      <c r="D11" s="379">
        <v>24</v>
      </c>
      <c r="E11" s="379">
        <v>6</v>
      </c>
      <c r="F11" s="378">
        <v>777.84</v>
      </c>
      <c r="G11" s="377">
        <v>0</v>
      </c>
      <c r="H11" s="377">
        <v>346.43</v>
      </c>
      <c r="I11" s="377">
        <v>431.41</v>
      </c>
      <c r="J11" s="376">
        <v>0.55462562994960407</v>
      </c>
    </row>
    <row r="12" spans="1:10" ht="16.5" customHeight="1" x14ac:dyDescent="0.15">
      <c r="A12" s="379" t="s">
        <v>1929</v>
      </c>
      <c r="B12" s="379" t="s">
        <v>1928</v>
      </c>
      <c r="C12" s="379" t="s">
        <v>1115</v>
      </c>
      <c r="D12" s="379">
        <v>24</v>
      </c>
      <c r="E12" s="379">
        <v>272.44799999999998</v>
      </c>
      <c r="F12" s="378">
        <v>14939.41</v>
      </c>
      <c r="G12" s="377">
        <v>0</v>
      </c>
      <c r="H12" s="377">
        <v>12147.33</v>
      </c>
      <c r="I12" s="377">
        <v>2792.08</v>
      </c>
      <c r="J12" s="376">
        <v>0.18689359218335932</v>
      </c>
    </row>
    <row r="13" spans="1:10" ht="16.5" customHeight="1" x14ac:dyDescent="0.15">
      <c r="A13" s="379" t="s">
        <v>1929</v>
      </c>
      <c r="B13" s="379" t="s">
        <v>1928</v>
      </c>
      <c r="C13" s="379" t="s">
        <v>1112</v>
      </c>
      <c r="D13" s="379">
        <v>12</v>
      </c>
      <c r="E13" s="379">
        <v>11.352</v>
      </c>
      <c r="F13" s="378">
        <v>656.4</v>
      </c>
      <c r="G13" s="377">
        <v>0</v>
      </c>
      <c r="H13" s="377">
        <v>484.87</v>
      </c>
      <c r="I13" s="377">
        <v>171.53</v>
      </c>
      <c r="J13" s="376">
        <v>0.26131931748933579</v>
      </c>
    </row>
    <row r="14" spans="1:10" ht="16.5" customHeight="1" x14ac:dyDescent="0.15">
      <c r="A14" s="379" t="s">
        <v>3279</v>
      </c>
      <c r="B14" s="379" t="s">
        <v>3278</v>
      </c>
      <c r="C14" s="379" t="s">
        <v>1115</v>
      </c>
      <c r="D14" s="379">
        <v>1</v>
      </c>
      <c r="E14" s="379">
        <v>11.352</v>
      </c>
      <c r="F14" s="378">
        <v>868.4</v>
      </c>
      <c r="G14" s="377">
        <v>0</v>
      </c>
      <c r="H14" s="377">
        <v>802.55</v>
      </c>
      <c r="I14" s="377">
        <v>65.849999999999994</v>
      </c>
      <c r="J14" s="376">
        <v>7.5829111008751726E-2</v>
      </c>
    </row>
    <row r="15" spans="1:10" ht="16.5" customHeight="1" x14ac:dyDescent="0.15">
      <c r="A15" s="379" t="s">
        <v>1925</v>
      </c>
      <c r="B15" s="379" t="s">
        <v>1924</v>
      </c>
      <c r="C15" s="379" t="s">
        <v>1920</v>
      </c>
      <c r="D15" s="379">
        <v>14</v>
      </c>
      <c r="E15" s="379">
        <v>211.96</v>
      </c>
      <c r="F15" s="378">
        <v>8236.49</v>
      </c>
      <c r="G15" s="377">
        <v>0</v>
      </c>
      <c r="H15" s="377">
        <v>6210.26</v>
      </c>
      <c r="I15" s="377">
        <v>2026.23</v>
      </c>
      <c r="J15" s="376">
        <v>0.24600649062889654</v>
      </c>
    </row>
    <row r="16" spans="1:10" ht="16.5" customHeight="1" x14ac:dyDescent="0.15">
      <c r="A16" s="379" t="s">
        <v>1925</v>
      </c>
      <c r="B16" s="379" t="s">
        <v>1924</v>
      </c>
      <c r="C16" s="379" t="s">
        <v>1923</v>
      </c>
      <c r="D16" s="379">
        <v>24</v>
      </c>
      <c r="E16" s="379">
        <v>90.84</v>
      </c>
      <c r="F16" s="378">
        <v>3004.8</v>
      </c>
      <c r="G16" s="377">
        <v>0</v>
      </c>
      <c r="H16" s="377">
        <v>2661.54</v>
      </c>
      <c r="I16" s="377">
        <v>343.26</v>
      </c>
      <c r="J16" s="376">
        <v>0.11423722044728435</v>
      </c>
    </row>
    <row r="17" spans="1:10" ht="16.5" customHeight="1" x14ac:dyDescent="0.15">
      <c r="A17" s="379" t="s">
        <v>1922</v>
      </c>
      <c r="B17" s="379" t="s">
        <v>1921</v>
      </c>
      <c r="C17" s="379" t="s">
        <v>1920</v>
      </c>
      <c r="D17" s="379">
        <v>1</v>
      </c>
      <c r="E17" s="379">
        <v>15.14</v>
      </c>
      <c r="F17" s="378">
        <v>944.91</v>
      </c>
      <c r="G17" s="377">
        <v>0</v>
      </c>
      <c r="H17" s="377">
        <v>741.03</v>
      </c>
      <c r="I17" s="377">
        <v>203.88</v>
      </c>
      <c r="J17" s="376">
        <v>0.21576658094421691</v>
      </c>
    </row>
    <row r="18" spans="1:10" ht="16.5" customHeight="1" x14ac:dyDescent="0.15">
      <c r="A18" s="379" t="s">
        <v>1919</v>
      </c>
      <c r="B18" s="379" t="s">
        <v>1918</v>
      </c>
      <c r="C18" s="379" t="s">
        <v>1115</v>
      </c>
      <c r="D18" s="379">
        <v>2509</v>
      </c>
      <c r="E18" s="379">
        <v>28482.168000000001</v>
      </c>
      <c r="F18" s="378">
        <v>2199114.2999999998</v>
      </c>
      <c r="G18" s="377">
        <v>0</v>
      </c>
      <c r="H18" s="377">
        <v>2042326</v>
      </c>
      <c r="I18" s="377">
        <v>156788.29999999999</v>
      </c>
      <c r="J18" s="376">
        <v>7.1296112257557512E-2</v>
      </c>
    </row>
    <row r="19" spans="1:10" ht="16.5" customHeight="1" x14ac:dyDescent="0.15">
      <c r="A19" s="379" t="s">
        <v>1919</v>
      </c>
      <c r="B19" s="379" t="s">
        <v>1918</v>
      </c>
      <c r="C19" s="379" t="s">
        <v>1112</v>
      </c>
      <c r="D19" s="379">
        <v>60</v>
      </c>
      <c r="E19" s="379">
        <v>56.76</v>
      </c>
      <c r="F19" s="378">
        <v>5154</v>
      </c>
      <c r="G19" s="377">
        <v>0</v>
      </c>
      <c r="H19" s="377">
        <v>4070</v>
      </c>
      <c r="I19" s="377">
        <v>1084</v>
      </c>
      <c r="J19" s="376">
        <v>0.2103220799379123</v>
      </c>
    </row>
    <row r="20" spans="1:10" ht="16.5" customHeight="1" x14ac:dyDescent="0.15">
      <c r="A20" s="379" t="s">
        <v>1917</v>
      </c>
      <c r="B20" s="379" t="s">
        <v>1916</v>
      </c>
      <c r="C20" s="379" t="s">
        <v>1913</v>
      </c>
      <c r="D20" s="379">
        <v>34</v>
      </c>
      <c r="E20" s="379">
        <v>772.14</v>
      </c>
      <c r="F20" s="378">
        <v>14915.78</v>
      </c>
      <c r="G20" s="377">
        <v>0</v>
      </c>
      <c r="H20" s="377">
        <v>11499.82</v>
      </c>
      <c r="I20" s="377">
        <v>3415.96</v>
      </c>
      <c r="J20" s="376">
        <v>0.22901651807682871</v>
      </c>
    </row>
    <row r="21" spans="1:10" ht="16.5" customHeight="1" x14ac:dyDescent="0.15">
      <c r="A21" s="379" t="s">
        <v>1915</v>
      </c>
      <c r="B21" s="379" t="s">
        <v>1914</v>
      </c>
      <c r="C21" s="379" t="s">
        <v>1913</v>
      </c>
      <c r="D21" s="379">
        <v>25</v>
      </c>
      <c r="E21" s="379">
        <v>567.75</v>
      </c>
      <c r="F21" s="378">
        <v>12816.4</v>
      </c>
      <c r="G21" s="377">
        <v>0</v>
      </c>
      <c r="H21" s="377">
        <v>10854.05</v>
      </c>
      <c r="I21" s="377">
        <v>1962.35</v>
      </c>
      <c r="J21" s="376">
        <v>0.15311241846384321</v>
      </c>
    </row>
    <row r="22" spans="1:10" ht="16.5" customHeight="1" x14ac:dyDescent="0.15">
      <c r="A22" s="379" t="s">
        <v>1912</v>
      </c>
      <c r="B22" s="379" t="s">
        <v>1911</v>
      </c>
      <c r="C22" s="379" t="s">
        <v>1715</v>
      </c>
      <c r="D22" s="379">
        <v>10</v>
      </c>
      <c r="E22" s="379">
        <v>120</v>
      </c>
      <c r="F22" s="378">
        <v>3388.06</v>
      </c>
      <c r="G22" s="377">
        <v>0</v>
      </c>
      <c r="H22" s="377">
        <v>2629.9</v>
      </c>
      <c r="I22" s="377">
        <v>758.16</v>
      </c>
      <c r="J22" s="376">
        <v>0.22377407720052184</v>
      </c>
    </row>
    <row r="23" spans="1:10" ht="16.5" customHeight="1" x14ac:dyDescent="0.15">
      <c r="A23" s="379" t="s">
        <v>1910</v>
      </c>
      <c r="B23" s="379" t="s">
        <v>1909</v>
      </c>
      <c r="C23" s="379" t="s">
        <v>1715</v>
      </c>
      <c r="D23" s="379">
        <v>4</v>
      </c>
      <c r="E23" s="379">
        <v>48</v>
      </c>
      <c r="F23" s="378">
        <v>1332.68</v>
      </c>
      <c r="G23" s="377">
        <v>0</v>
      </c>
      <c r="H23" s="377">
        <v>991.6</v>
      </c>
      <c r="I23" s="377">
        <v>341.08</v>
      </c>
      <c r="J23" s="376">
        <v>0.25593540835009154</v>
      </c>
    </row>
    <row r="24" spans="1:10" ht="16.5" customHeight="1" x14ac:dyDescent="0.15">
      <c r="A24" s="379" t="s">
        <v>1908</v>
      </c>
      <c r="B24" s="379" t="s">
        <v>1907</v>
      </c>
      <c r="C24" s="379" t="s">
        <v>1809</v>
      </c>
      <c r="D24" s="379">
        <v>11</v>
      </c>
      <c r="E24" s="379">
        <v>66</v>
      </c>
      <c r="F24" s="378">
        <v>10696.25</v>
      </c>
      <c r="G24" s="377">
        <v>0</v>
      </c>
      <c r="H24" s="377">
        <v>8006.79</v>
      </c>
      <c r="I24" s="377">
        <v>2689.46</v>
      </c>
      <c r="J24" s="376">
        <v>0.25143952319738228</v>
      </c>
    </row>
    <row r="25" spans="1:10" ht="16.5" customHeight="1" x14ac:dyDescent="0.15">
      <c r="A25" s="379" t="s">
        <v>1906</v>
      </c>
      <c r="B25" s="379" t="s">
        <v>1905</v>
      </c>
      <c r="C25" s="379" t="s">
        <v>1904</v>
      </c>
      <c r="D25" s="379">
        <v>1</v>
      </c>
      <c r="E25" s="379">
        <v>11.28</v>
      </c>
      <c r="F25" s="378">
        <v>1345.42</v>
      </c>
      <c r="G25" s="377">
        <v>0</v>
      </c>
      <c r="H25" s="377">
        <v>1100.06</v>
      </c>
      <c r="I25" s="377">
        <v>245.36</v>
      </c>
      <c r="J25" s="376">
        <v>0.18236684455411692</v>
      </c>
    </row>
    <row r="26" spans="1:10" ht="16.5" customHeight="1" x14ac:dyDescent="0.15">
      <c r="A26" s="379" t="s">
        <v>3277</v>
      </c>
      <c r="B26" s="379" t="s">
        <v>3276</v>
      </c>
      <c r="C26" s="379" t="s">
        <v>1901</v>
      </c>
      <c r="D26" s="379">
        <v>1</v>
      </c>
      <c r="E26" s="379">
        <v>11.28</v>
      </c>
      <c r="F26" s="378">
        <v>1351.14</v>
      </c>
      <c r="G26" s="377">
        <v>0</v>
      </c>
      <c r="H26" s="377">
        <v>394.67</v>
      </c>
      <c r="I26" s="377">
        <v>956.47</v>
      </c>
      <c r="J26" s="376">
        <v>0.70789851532779724</v>
      </c>
    </row>
    <row r="27" spans="1:10" ht="16.5" customHeight="1" x14ac:dyDescent="0.15">
      <c r="A27" s="379" t="s">
        <v>1903</v>
      </c>
      <c r="B27" s="379" t="s">
        <v>1902</v>
      </c>
      <c r="C27" s="379" t="s">
        <v>1901</v>
      </c>
      <c r="D27" s="379">
        <v>1</v>
      </c>
      <c r="E27" s="379">
        <v>11.28</v>
      </c>
      <c r="F27" s="378">
        <v>1645.72</v>
      </c>
      <c r="G27" s="377">
        <v>0</v>
      </c>
      <c r="H27" s="377">
        <v>1178.81</v>
      </c>
      <c r="I27" s="377">
        <v>466.91</v>
      </c>
      <c r="J27" s="376">
        <v>0.28371168850108158</v>
      </c>
    </row>
    <row r="28" spans="1:10" ht="16.5" customHeight="1" x14ac:dyDescent="0.15">
      <c r="A28" s="379" t="s">
        <v>1900</v>
      </c>
      <c r="B28" s="379" t="s">
        <v>1899</v>
      </c>
      <c r="C28" s="379" t="s">
        <v>1898</v>
      </c>
      <c r="D28" s="379">
        <v>7</v>
      </c>
      <c r="E28" s="379">
        <v>33.6</v>
      </c>
      <c r="F28" s="378">
        <v>5805.89</v>
      </c>
      <c r="G28" s="377">
        <v>0</v>
      </c>
      <c r="H28" s="377">
        <v>4235.21</v>
      </c>
      <c r="I28" s="377">
        <v>1570.68</v>
      </c>
      <c r="J28" s="376">
        <v>0.27053216647232381</v>
      </c>
    </row>
    <row r="29" spans="1:10" ht="16.5" customHeight="1" x14ac:dyDescent="0.15">
      <c r="A29" s="379" t="s">
        <v>2003</v>
      </c>
      <c r="B29" s="379" t="s">
        <v>2002</v>
      </c>
      <c r="C29" s="379" t="s">
        <v>1898</v>
      </c>
      <c r="D29" s="379">
        <v>12</v>
      </c>
      <c r="E29" s="379">
        <v>57.6</v>
      </c>
      <c r="F29" s="378">
        <v>10115.84</v>
      </c>
      <c r="G29" s="377">
        <v>0</v>
      </c>
      <c r="H29" s="377">
        <v>7333.39</v>
      </c>
      <c r="I29" s="377">
        <v>2782.45</v>
      </c>
      <c r="J29" s="376">
        <v>0.27505871978995317</v>
      </c>
    </row>
    <row r="30" spans="1:10" ht="16.5" customHeight="1" x14ac:dyDescent="0.15">
      <c r="A30" s="379" t="s">
        <v>2419</v>
      </c>
      <c r="B30" s="379" t="s">
        <v>2418</v>
      </c>
      <c r="C30" s="379" t="s">
        <v>1051</v>
      </c>
      <c r="D30" s="379">
        <v>11</v>
      </c>
      <c r="E30" s="379">
        <v>209</v>
      </c>
      <c r="F30" s="378">
        <v>21493.97</v>
      </c>
      <c r="G30" s="377">
        <v>0</v>
      </c>
      <c r="H30" s="377">
        <v>15697.55</v>
      </c>
      <c r="I30" s="377">
        <v>5796.42</v>
      </c>
      <c r="J30" s="376">
        <v>0.26967656510174715</v>
      </c>
    </row>
    <row r="31" spans="1:10" ht="16.5" customHeight="1" x14ac:dyDescent="0.15">
      <c r="A31" s="379" t="s">
        <v>1897</v>
      </c>
      <c r="B31" s="379" t="s">
        <v>1896</v>
      </c>
      <c r="C31" s="379" t="s">
        <v>1051</v>
      </c>
      <c r="D31" s="379">
        <v>1</v>
      </c>
      <c r="E31" s="379">
        <v>19</v>
      </c>
      <c r="F31" s="378">
        <v>2080.36</v>
      </c>
      <c r="G31" s="377">
        <v>0</v>
      </c>
      <c r="H31" s="377">
        <v>1540.72</v>
      </c>
      <c r="I31" s="377">
        <v>539.64</v>
      </c>
      <c r="J31" s="376">
        <v>0.25939741198638699</v>
      </c>
    </row>
    <row r="32" spans="1:10" ht="16.5" customHeight="1" x14ac:dyDescent="0.15">
      <c r="A32" s="379" t="s">
        <v>1895</v>
      </c>
      <c r="B32" s="379" t="s">
        <v>1894</v>
      </c>
      <c r="C32" s="379" t="s">
        <v>1051</v>
      </c>
      <c r="D32" s="379">
        <v>8</v>
      </c>
      <c r="E32" s="379">
        <v>152</v>
      </c>
      <c r="F32" s="378">
        <v>9619</v>
      </c>
      <c r="G32" s="377">
        <v>0</v>
      </c>
      <c r="H32" s="377">
        <v>7328.08</v>
      </c>
      <c r="I32" s="377">
        <v>2290.92</v>
      </c>
      <c r="J32" s="376">
        <v>0.23816612953529473</v>
      </c>
    </row>
    <row r="33" spans="1:10" ht="16.5" customHeight="1" x14ac:dyDescent="0.15">
      <c r="A33" s="379" t="s">
        <v>1893</v>
      </c>
      <c r="B33" s="379" t="s">
        <v>1892</v>
      </c>
      <c r="C33" s="379" t="s">
        <v>1051</v>
      </c>
      <c r="D33" s="379">
        <v>29</v>
      </c>
      <c r="E33" s="379">
        <v>551</v>
      </c>
      <c r="F33" s="378">
        <v>33264.78</v>
      </c>
      <c r="G33" s="377">
        <v>0</v>
      </c>
      <c r="H33" s="377">
        <v>26949.05</v>
      </c>
      <c r="I33" s="377">
        <v>6315.73</v>
      </c>
      <c r="J33" s="376">
        <v>0.1898623709521001</v>
      </c>
    </row>
    <row r="34" spans="1:10" ht="16.5" customHeight="1" x14ac:dyDescent="0.15">
      <c r="A34" s="379" t="s">
        <v>1891</v>
      </c>
      <c r="B34" s="379" t="s">
        <v>1890</v>
      </c>
      <c r="C34" s="379" t="s">
        <v>1051</v>
      </c>
      <c r="D34" s="379">
        <v>65</v>
      </c>
      <c r="E34" s="379">
        <v>1235</v>
      </c>
      <c r="F34" s="378">
        <v>76764.990000000005</v>
      </c>
      <c r="G34" s="377">
        <v>0</v>
      </c>
      <c r="H34" s="377">
        <v>61943.22</v>
      </c>
      <c r="I34" s="377">
        <v>14821.77</v>
      </c>
      <c r="J34" s="376">
        <v>0.19307981411838912</v>
      </c>
    </row>
    <row r="35" spans="1:10" ht="16.5" customHeight="1" x14ac:dyDescent="0.15">
      <c r="A35" s="379" t="s">
        <v>1889</v>
      </c>
      <c r="B35" s="379" t="s">
        <v>1888</v>
      </c>
      <c r="C35" s="379" t="s">
        <v>1051</v>
      </c>
      <c r="D35" s="379">
        <v>18</v>
      </c>
      <c r="E35" s="379">
        <v>342</v>
      </c>
      <c r="F35" s="378">
        <v>20831.919999999998</v>
      </c>
      <c r="G35" s="377">
        <v>0</v>
      </c>
      <c r="H35" s="377">
        <v>21698.639999999999</v>
      </c>
      <c r="I35" s="377">
        <v>-866.72</v>
      </c>
      <c r="J35" s="376">
        <v>-4.160538250914942E-2</v>
      </c>
    </row>
    <row r="36" spans="1:10" ht="16.5" customHeight="1" x14ac:dyDescent="0.15">
      <c r="A36" s="379" t="s">
        <v>1887</v>
      </c>
      <c r="B36" s="379" t="s">
        <v>1886</v>
      </c>
      <c r="C36" s="379" t="s">
        <v>1051</v>
      </c>
      <c r="D36" s="379">
        <v>2</v>
      </c>
      <c r="E36" s="379">
        <v>38</v>
      </c>
      <c r="F36" s="378">
        <v>3467.32</v>
      </c>
      <c r="G36" s="377">
        <v>0</v>
      </c>
      <c r="H36" s="377">
        <v>2590.62</v>
      </c>
      <c r="I36" s="377">
        <v>876.7</v>
      </c>
      <c r="J36" s="376">
        <v>0.25284657891397389</v>
      </c>
    </row>
    <row r="37" spans="1:10" ht="16.5" customHeight="1" x14ac:dyDescent="0.15">
      <c r="A37" s="379" t="s">
        <v>1885</v>
      </c>
      <c r="B37" s="379" t="s">
        <v>1884</v>
      </c>
      <c r="C37" s="379" t="s">
        <v>1051</v>
      </c>
      <c r="D37" s="379">
        <v>6</v>
      </c>
      <c r="E37" s="379">
        <v>114</v>
      </c>
      <c r="F37" s="378">
        <v>7780.54</v>
      </c>
      <c r="G37" s="377">
        <v>0</v>
      </c>
      <c r="H37" s="377">
        <v>6297.36</v>
      </c>
      <c r="I37" s="377">
        <v>1483.18</v>
      </c>
      <c r="J37" s="376">
        <v>0.19062687165672307</v>
      </c>
    </row>
    <row r="38" spans="1:10" ht="16.5" customHeight="1" x14ac:dyDescent="0.15">
      <c r="A38" s="379" t="s">
        <v>1881</v>
      </c>
      <c r="B38" s="379" t="s">
        <v>1880</v>
      </c>
      <c r="C38" s="379" t="s">
        <v>1051</v>
      </c>
      <c r="D38" s="379">
        <v>5</v>
      </c>
      <c r="E38" s="379">
        <v>95</v>
      </c>
      <c r="F38" s="378">
        <v>5269.5</v>
      </c>
      <c r="G38" s="377">
        <v>0</v>
      </c>
      <c r="H38" s="377">
        <v>4885.7</v>
      </c>
      <c r="I38" s="377">
        <v>383.8</v>
      </c>
      <c r="J38" s="376">
        <v>7.2834234747129703E-2</v>
      </c>
    </row>
    <row r="39" spans="1:10" ht="16.5" customHeight="1" x14ac:dyDescent="0.15">
      <c r="A39" s="379" t="s">
        <v>1879</v>
      </c>
      <c r="B39" s="379" t="s">
        <v>1878</v>
      </c>
      <c r="C39" s="379" t="s">
        <v>1051</v>
      </c>
      <c r="D39" s="379">
        <v>20</v>
      </c>
      <c r="E39" s="379">
        <v>380</v>
      </c>
      <c r="F39" s="378">
        <v>26551.599999999999</v>
      </c>
      <c r="G39" s="377">
        <v>0</v>
      </c>
      <c r="H39" s="377">
        <v>21841</v>
      </c>
      <c r="I39" s="377">
        <v>4710.6000000000004</v>
      </c>
      <c r="J39" s="376">
        <v>0.1774130372557586</v>
      </c>
    </row>
    <row r="40" spans="1:10" ht="16.5" customHeight="1" x14ac:dyDescent="0.15">
      <c r="A40" s="379" t="s">
        <v>2417</v>
      </c>
      <c r="B40" s="379" t="s">
        <v>2416</v>
      </c>
      <c r="C40" s="379" t="s">
        <v>1051</v>
      </c>
      <c r="D40" s="379">
        <v>2</v>
      </c>
      <c r="E40" s="379">
        <v>38</v>
      </c>
      <c r="F40" s="378">
        <v>2414.4</v>
      </c>
      <c r="G40" s="377">
        <v>0</v>
      </c>
      <c r="H40" s="377">
        <v>1815.7</v>
      </c>
      <c r="I40" s="377">
        <v>598.70000000000005</v>
      </c>
      <c r="J40" s="376">
        <v>0.24797051027170311</v>
      </c>
    </row>
    <row r="41" spans="1:10" ht="16.5" customHeight="1" x14ac:dyDescent="0.15">
      <c r="A41" s="379" t="s">
        <v>3275</v>
      </c>
      <c r="B41" s="379" t="s">
        <v>3274</v>
      </c>
      <c r="C41" s="379" t="s">
        <v>1051</v>
      </c>
      <c r="D41" s="379">
        <v>16</v>
      </c>
      <c r="E41" s="379">
        <v>304</v>
      </c>
      <c r="F41" s="378">
        <v>21813.55</v>
      </c>
      <c r="G41" s="377">
        <v>0</v>
      </c>
      <c r="H41" s="377">
        <v>15668.72</v>
      </c>
      <c r="I41" s="377">
        <v>6144.83</v>
      </c>
      <c r="J41" s="376">
        <v>0.28169784377141732</v>
      </c>
    </row>
    <row r="42" spans="1:10" ht="16.5" customHeight="1" x14ac:dyDescent="0.15">
      <c r="A42" s="379" t="s">
        <v>1875</v>
      </c>
      <c r="B42" s="379" t="s">
        <v>1874</v>
      </c>
      <c r="C42" s="379" t="s">
        <v>1051</v>
      </c>
      <c r="D42" s="379">
        <v>1163</v>
      </c>
      <c r="E42" s="379">
        <v>22097</v>
      </c>
      <c r="F42" s="378">
        <v>1046018.78</v>
      </c>
      <c r="G42" s="377">
        <v>0</v>
      </c>
      <c r="H42" s="377">
        <v>996272.32</v>
      </c>
      <c r="I42" s="377">
        <v>49746.46</v>
      </c>
      <c r="J42" s="376">
        <v>4.7557903310301942E-2</v>
      </c>
    </row>
    <row r="43" spans="1:10" ht="16.5" customHeight="1" x14ac:dyDescent="0.15">
      <c r="A43" s="379" t="s">
        <v>3273</v>
      </c>
      <c r="B43" s="379" t="s">
        <v>3272</v>
      </c>
      <c r="C43" s="379" t="s">
        <v>1051</v>
      </c>
      <c r="D43" s="379">
        <v>1</v>
      </c>
      <c r="E43" s="379">
        <v>19</v>
      </c>
      <c r="F43" s="378">
        <v>1431.02</v>
      </c>
      <c r="G43" s="377">
        <v>0</v>
      </c>
      <c r="H43" s="377">
        <v>1069.19</v>
      </c>
      <c r="I43" s="377">
        <v>361.83</v>
      </c>
      <c r="J43" s="376">
        <v>0.25284761918072424</v>
      </c>
    </row>
    <row r="44" spans="1:10" ht="16.5" customHeight="1" x14ac:dyDescent="0.15">
      <c r="A44" s="379" t="s">
        <v>1873</v>
      </c>
      <c r="B44" s="379" t="s">
        <v>1872</v>
      </c>
      <c r="C44" s="379" t="s">
        <v>1051</v>
      </c>
      <c r="D44" s="379">
        <v>1</v>
      </c>
      <c r="E44" s="379">
        <v>19</v>
      </c>
      <c r="F44" s="378">
        <v>1705.93</v>
      </c>
      <c r="G44" s="377">
        <v>0</v>
      </c>
      <c r="H44" s="377">
        <v>1282.92</v>
      </c>
      <c r="I44" s="377">
        <v>423.01</v>
      </c>
      <c r="J44" s="376">
        <v>0.24796445340664622</v>
      </c>
    </row>
    <row r="45" spans="1:10" ht="16.5" customHeight="1" x14ac:dyDescent="0.15">
      <c r="A45" s="379" t="s">
        <v>1869</v>
      </c>
      <c r="B45" s="379" t="s">
        <v>1868</v>
      </c>
      <c r="C45" s="379" t="s">
        <v>1051</v>
      </c>
      <c r="D45" s="379">
        <v>2</v>
      </c>
      <c r="E45" s="379">
        <v>38</v>
      </c>
      <c r="F45" s="378">
        <v>3271.2</v>
      </c>
      <c r="G45" s="377">
        <v>0</v>
      </c>
      <c r="H45" s="377">
        <v>2444.06</v>
      </c>
      <c r="I45" s="377">
        <v>827.14</v>
      </c>
      <c r="J45" s="376">
        <v>0.25285522132550747</v>
      </c>
    </row>
    <row r="46" spans="1:10" ht="16.5" customHeight="1" x14ac:dyDescent="0.15">
      <c r="A46" s="379" t="s">
        <v>1867</v>
      </c>
      <c r="B46" s="379" t="s">
        <v>1866</v>
      </c>
      <c r="C46" s="379" t="s">
        <v>1051</v>
      </c>
      <c r="D46" s="379">
        <v>3</v>
      </c>
      <c r="E46" s="379">
        <v>57</v>
      </c>
      <c r="F46" s="378">
        <v>4741.92</v>
      </c>
      <c r="G46" s="377">
        <v>0</v>
      </c>
      <c r="H46" s="377">
        <v>3543.36</v>
      </c>
      <c r="I46" s="377">
        <v>1198.56</v>
      </c>
      <c r="J46" s="376">
        <v>0.25275837635388199</v>
      </c>
    </row>
    <row r="47" spans="1:10" ht="16.5" customHeight="1" x14ac:dyDescent="0.15">
      <c r="A47" s="379" t="s">
        <v>1865</v>
      </c>
      <c r="B47" s="379" t="s">
        <v>1864</v>
      </c>
      <c r="C47" s="379" t="s">
        <v>1051</v>
      </c>
      <c r="D47" s="379">
        <v>2</v>
      </c>
      <c r="E47" s="379">
        <v>38</v>
      </c>
      <c r="F47" s="378">
        <v>5377.74</v>
      </c>
      <c r="G47" s="377">
        <v>0</v>
      </c>
      <c r="H47" s="377">
        <v>3706.2</v>
      </c>
      <c r="I47" s="377">
        <v>1671.54</v>
      </c>
      <c r="J47" s="376">
        <v>0.31082573720559192</v>
      </c>
    </row>
    <row r="48" spans="1:10" ht="16.5" customHeight="1" x14ac:dyDescent="0.15">
      <c r="A48" s="379" t="s">
        <v>1861</v>
      </c>
      <c r="B48" s="379" t="s">
        <v>1860</v>
      </c>
      <c r="C48" s="379" t="s">
        <v>3271</v>
      </c>
      <c r="D48" s="379">
        <v>1</v>
      </c>
      <c r="E48" s="379">
        <v>10.632</v>
      </c>
      <c r="F48" s="378">
        <v>1539.23</v>
      </c>
      <c r="G48" s="377">
        <v>0</v>
      </c>
      <c r="H48" s="377">
        <v>814.21</v>
      </c>
      <c r="I48" s="377">
        <v>725.02</v>
      </c>
      <c r="J48" s="376">
        <v>0.4710277216530343</v>
      </c>
    </row>
    <row r="49" spans="1:10" ht="16.5" customHeight="1" x14ac:dyDescent="0.15">
      <c r="A49" s="379" t="s">
        <v>1858</v>
      </c>
      <c r="B49" s="379" t="s">
        <v>1857</v>
      </c>
      <c r="C49" s="379" t="s">
        <v>1856</v>
      </c>
      <c r="D49" s="379">
        <v>8</v>
      </c>
      <c r="E49" s="379">
        <v>88.32</v>
      </c>
      <c r="F49" s="378">
        <v>2855.5</v>
      </c>
      <c r="G49" s="377">
        <v>0</v>
      </c>
      <c r="H49" s="377">
        <v>1977.42</v>
      </c>
      <c r="I49" s="377">
        <v>878.08</v>
      </c>
      <c r="J49" s="376">
        <v>0.30750481526877954</v>
      </c>
    </row>
    <row r="50" spans="1:10" ht="16.5" customHeight="1" x14ac:dyDescent="0.15">
      <c r="A50" s="379" t="s">
        <v>1855</v>
      </c>
      <c r="B50" s="379" t="s">
        <v>1854</v>
      </c>
      <c r="C50" s="379" t="s">
        <v>1051</v>
      </c>
      <c r="D50" s="379">
        <v>20</v>
      </c>
      <c r="E50" s="379">
        <v>380</v>
      </c>
      <c r="F50" s="378">
        <v>15155.08</v>
      </c>
      <c r="G50" s="377">
        <v>0</v>
      </c>
      <c r="H50" s="377">
        <v>10662.1</v>
      </c>
      <c r="I50" s="377">
        <v>4492.9799999999996</v>
      </c>
      <c r="J50" s="376">
        <v>0.29646692726135393</v>
      </c>
    </row>
    <row r="51" spans="1:10" ht="16.5" customHeight="1" x14ac:dyDescent="0.15">
      <c r="A51" s="379" t="s">
        <v>3270</v>
      </c>
      <c r="B51" s="379" t="s">
        <v>3269</v>
      </c>
      <c r="C51" s="379" t="s">
        <v>1051</v>
      </c>
      <c r="D51" s="379">
        <v>2</v>
      </c>
      <c r="E51" s="379">
        <v>38</v>
      </c>
      <c r="F51" s="378">
        <v>3347.98</v>
      </c>
      <c r="G51" s="377">
        <v>0</v>
      </c>
      <c r="H51" s="377">
        <v>2501.44</v>
      </c>
      <c r="I51" s="377">
        <v>846.54</v>
      </c>
      <c r="J51" s="376">
        <v>0.2528509728254052</v>
      </c>
    </row>
    <row r="52" spans="1:10" ht="16.5" customHeight="1" x14ac:dyDescent="0.15">
      <c r="A52" s="379" t="s">
        <v>1853</v>
      </c>
      <c r="B52" s="379" t="s">
        <v>1852</v>
      </c>
      <c r="C52" s="379" t="s">
        <v>1051</v>
      </c>
      <c r="D52" s="379">
        <v>7</v>
      </c>
      <c r="E52" s="379">
        <v>133</v>
      </c>
      <c r="F52" s="378">
        <v>5220.5200000000004</v>
      </c>
      <c r="G52" s="377">
        <v>0</v>
      </c>
      <c r="H52" s="377">
        <v>5252.73</v>
      </c>
      <c r="I52" s="377">
        <v>-32.21</v>
      </c>
      <c r="J52" s="376">
        <v>-6.1698834598852221E-3</v>
      </c>
    </row>
    <row r="53" spans="1:10" ht="16.5" customHeight="1" x14ac:dyDescent="0.15">
      <c r="A53" s="379" t="s">
        <v>1851</v>
      </c>
      <c r="B53" s="379" t="s">
        <v>1850</v>
      </c>
      <c r="C53" s="379" t="s">
        <v>1051</v>
      </c>
      <c r="D53" s="379">
        <v>1</v>
      </c>
      <c r="E53" s="379">
        <v>19</v>
      </c>
      <c r="F53" s="378">
        <v>1713.97</v>
      </c>
      <c r="G53" s="377">
        <v>0</v>
      </c>
      <c r="H53" s="377">
        <v>1203.48</v>
      </c>
      <c r="I53" s="377">
        <v>510.49</v>
      </c>
      <c r="J53" s="376">
        <v>0.29784068565960897</v>
      </c>
    </row>
    <row r="54" spans="1:10" ht="16.5" customHeight="1" x14ac:dyDescent="0.15">
      <c r="A54" s="379" t="s">
        <v>2407</v>
      </c>
      <c r="B54" s="379" t="s">
        <v>2406</v>
      </c>
      <c r="C54" s="379" t="s">
        <v>1051</v>
      </c>
      <c r="D54" s="379">
        <v>1</v>
      </c>
      <c r="E54" s="379">
        <v>19</v>
      </c>
      <c r="F54" s="378">
        <v>1855.81</v>
      </c>
      <c r="G54" s="377">
        <v>0</v>
      </c>
      <c r="H54" s="377">
        <v>1211.8599999999999</v>
      </c>
      <c r="I54" s="377">
        <v>643.95000000000005</v>
      </c>
      <c r="J54" s="376">
        <v>0.34699134070836996</v>
      </c>
    </row>
    <row r="55" spans="1:10" ht="16.5" customHeight="1" x14ac:dyDescent="0.15">
      <c r="A55" s="379" t="s">
        <v>1849</v>
      </c>
      <c r="B55" s="379" t="s">
        <v>1848</v>
      </c>
      <c r="C55" s="379" t="s">
        <v>1051</v>
      </c>
      <c r="D55" s="379">
        <v>224</v>
      </c>
      <c r="E55" s="379">
        <v>4256</v>
      </c>
      <c r="F55" s="378">
        <v>272935.46999999997</v>
      </c>
      <c r="G55" s="377">
        <v>-3040.26</v>
      </c>
      <c r="H55" s="377">
        <v>172218.66</v>
      </c>
      <c r="I55" s="377">
        <v>97676.55</v>
      </c>
      <c r="J55" s="376">
        <v>0.36190545953001535</v>
      </c>
    </row>
    <row r="56" spans="1:10" ht="16.5" customHeight="1" x14ac:dyDescent="0.15">
      <c r="A56" s="379" t="s">
        <v>3268</v>
      </c>
      <c r="B56" s="379" t="s">
        <v>3267</v>
      </c>
      <c r="C56" s="379" t="s">
        <v>1051</v>
      </c>
      <c r="D56" s="379">
        <v>1</v>
      </c>
      <c r="E56" s="379">
        <v>19</v>
      </c>
      <c r="F56" s="378">
        <v>2181.89</v>
      </c>
      <c r="G56" s="377">
        <v>0</v>
      </c>
      <c r="H56" s="377">
        <v>1519.25</v>
      </c>
      <c r="I56" s="377">
        <v>662.64</v>
      </c>
      <c r="J56" s="376">
        <v>0.30370000320822771</v>
      </c>
    </row>
    <row r="57" spans="1:10" ht="16.5" customHeight="1" x14ac:dyDescent="0.15">
      <c r="A57" s="379" t="s">
        <v>1847</v>
      </c>
      <c r="B57" s="379" t="s">
        <v>1846</v>
      </c>
      <c r="C57" s="379" t="s">
        <v>1051</v>
      </c>
      <c r="D57" s="379">
        <v>1</v>
      </c>
      <c r="E57" s="379">
        <v>19</v>
      </c>
      <c r="F57" s="378">
        <v>1201.04</v>
      </c>
      <c r="G57" s="377">
        <v>0</v>
      </c>
      <c r="H57" s="377">
        <v>848.27</v>
      </c>
      <c r="I57" s="377">
        <v>352.77</v>
      </c>
      <c r="J57" s="376">
        <v>0.29372044228335442</v>
      </c>
    </row>
    <row r="58" spans="1:10" ht="16.5" customHeight="1" x14ac:dyDescent="0.15">
      <c r="A58" s="379" t="s">
        <v>1845</v>
      </c>
      <c r="B58" s="379" t="s">
        <v>1844</v>
      </c>
      <c r="C58" s="379" t="s">
        <v>1051</v>
      </c>
      <c r="D58" s="379">
        <v>2</v>
      </c>
      <c r="E58" s="379">
        <v>38</v>
      </c>
      <c r="F58" s="378">
        <v>0.02</v>
      </c>
      <c r="G58" s="377">
        <v>0</v>
      </c>
      <c r="H58" s="377">
        <v>788.66</v>
      </c>
      <c r="I58" s="377">
        <v>-788.64</v>
      </c>
      <c r="J58" s="376">
        <v>-39432</v>
      </c>
    </row>
    <row r="59" spans="1:10" ht="16.5" customHeight="1" x14ac:dyDescent="0.15">
      <c r="A59" s="379" t="s">
        <v>2405</v>
      </c>
      <c r="B59" s="379" t="s">
        <v>2404</v>
      </c>
      <c r="C59" s="379" t="s">
        <v>1051</v>
      </c>
      <c r="D59" s="379">
        <v>15</v>
      </c>
      <c r="E59" s="379">
        <v>285</v>
      </c>
      <c r="F59" s="378">
        <v>12010.05</v>
      </c>
      <c r="G59" s="377">
        <v>0</v>
      </c>
      <c r="H59" s="377">
        <v>6096.55</v>
      </c>
      <c r="I59" s="377">
        <v>5913.5</v>
      </c>
      <c r="J59" s="376">
        <v>0.49237929900375105</v>
      </c>
    </row>
    <row r="60" spans="1:10" ht="16.5" customHeight="1" x14ac:dyDescent="0.15">
      <c r="A60" s="379" t="s">
        <v>1840</v>
      </c>
      <c r="B60" s="379" t="s">
        <v>1839</v>
      </c>
      <c r="C60" s="379" t="s">
        <v>1841</v>
      </c>
      <c r="D60" s="379">
        <v>38</v>
      </c>
      <c r="E60" s="379">
        <v>215.68799999999999</v>
      </c>
      <c r="F60" s="378">
        <v>54070.34</v>
      </c>
      <c r="G60" s="377">
        <v>0</v>
      </c>
      <c r="H60" s="377">
        <v>50133.51</v>
      </c>
      <c r="I60" s="377">
        <v>3936.83</v>
      </c>
      <c r="J60" s="376">
        <v>7.2809418250375346E-2</v>
      </c>
    </row>
    <row r="61" spans="1:10" ht="16.5" customHeight="1" x14ac:dyDescent="0.15">
      <c r="A61" s="379" t="s">
        <v>1840</v>
      </c>
      <c r="B61" s="379" t="s">
        <v>1839</v>
      </c>
      <c r="C61" s="379" t="s">
        <v>1838</v>
      </c>
      <c r="D61" s="379">
        <v>348</v>
      </c>
      <c r="E61" s="379">
        <v>164.60400000000001</v>
      </c>
      <c r="F61" s="378">
        <v>40747.32</v>
      </c>
      <c r="G61" s="377">
        <v>0</v>
      </c>
      <c r="H61" s="377">
        <v>38692.089999999997</v>
      </c>
      <c r="I61" s="377">
        <v>2055.23</v>
      </c>
      <c r="J61" s="376">
        <v>5.0438409200899592E-2</v>
      </c>
    </row>
    <row r="62" spans="1:10" ht="16.5" customHeight="1" x14ac:dyDescent="0.15">
      <c r="A62" s="379" t="s">
        <v>1837</v>
      </c>
      <c r="B62" s="379" t="s">
        <v>1836</v>
      </c>
      <c r="C62" s="379" t="s">
        <v>1051</v>
      </c>
      <c r="D62" s="379">
        <v>23</v>
      </c>
      <c r="E62" s="379">
        <v>437</v>
      </c>
      <c r="F62" s="378">
        <v>38169.14</v>
      </c>
      <c r="G62" s="377">
        <v>0</v>
      </c>
      <c r="H62" s="377">
        <v>28424.09</v>
      </c>
      <c r="I62" s="377">
        <v>9745.0499999999993</v>
      </c>
      <c r="J62" s="376">
        <v>0.25531227583330407</v>
      </c>
    </row>
    <row r="63" spans="1:10" ht="16.5" customHeight="1" x14ac:dyDescent="0.15">
      <c r="A63" s="379" t="s">
        <v>1833</v>
      </c>
      <c r="B63" s="379" t="s">
        <v>1832</v>
      </c>
      <c r="C63" s="379" t="s">
        <v>1051</v>
      </c>
      <c r="D63" s="379">
        <v>200</v>
      </c>
      <c r="E63" s="379">
        <v>3800</v>
      </c>
      <c r="F63" s="378">
        <v>67193.56</v>
      </c>
      <c r="G63" s="377">
        <v>0</v>
      </c>
      <c r="H63" s="377">
        <v>35521.339999999997</v>
      </c>
      <c r="I63" s="377">
        <v>31672.22</v>
      </c>
      <c r="J63" s="376">
        <v>0.4713579694244508</v>
      </c>
    </row>
    <row r="64" spans="1:10" ht="16.5" customHeight="1" x14ac:dyDescent="0.15">
      <c r="A64" s="379" t="s">
        <v>1831</v>
      </c>
      <c r="B64" s="379" t="s">
        <v>1830</v>
      </c>
      <c r="C64" s="379" t="s">
        <v>1051</v>
      </c>
      <c r="D64" s="379">
        <v>3</v>
      </c>
      <c r="E64" s="379">
        <v>57</v>
      </c>
      <c r="F64" s="378">
        <v>4896.18</v>
      </c>
      <c r="G64" s="377">
        <v>0</v>
      </c>
      <c r="H64" s="377">
        <v>3552.51</v>
      </c>
      <c r="I64" s="377">
        <v>1343.67</v>
      </c>
      <c r="J64" s="376">
        <v>0.27443231253752925</v>
      </c>
    </row>
    <row r="65" spans="1:10" ht="16.5" customHeight="1" x14ac:dyDescent="0.15">
      <c r="A65" s="379" t="s">
        <v>3266</v>
      </c>
      <c r="B65" s="379" t="s">
        <v>3265</v>
      </c>
      <c r="C65" s="379" t="s">
        <v>1051</v>
      </c>
      <c r="D65" s="379">
        <v>3</v>
      </c>
      <c r="E65" s="379">
        <v>57</v>
      </c>
      <c r="F65" s="378">
        <v>4818.93</v>
      </c>
      <c r="G65" s="377">
        <v>0</v>
      </c>
      <c r="H65" s="377">
        <v>3187.92</v>
      </c>
      <c r="I65" s="377">
        <v>1631.01</v>
      </c>
      <c r="J65" s="376">
        <v>0.33845895250605423</v>
      </c>
    </row>
    <row r="66" spans="1:10" ht="16.5" customHeight="1" x14ac:dyDescent="0.15">
      <c r="A66" s="379" t="s">
        <v>1827</v>
      </c>
      <c r="B66" s="379" t="s">
        <v>1826</v>
      </c>
      <c r="C66" s="379" t="s">
        <v>1823</v>
      </c>
      <c r="D66" s="379">
        <v>179</v>
      </c>
      <c r="E66" s="379">
        <v>3580</v>
      </c>
      <c r="F66" s="378">
        <v>70290.789999999994</v>
      </c>
      <c r="G66" s="377">
        <v>0</v>
      </c>
      <c r="H66" s="377">
        <v>59816.43</v>
      </c>
      <c r="I66" s="377">
        <v>10474.36</v>
      </c>
      <c r="J66" s="376">
        <v>0.14901468599229004</v>
      </c>
    </row>
    <row r="67" spans="1:10" ht="16.5" customHeight="1" x14ac:dyDescent="0.15">
      <c r="A67" s="379" t="s">
        <v>1825</v>
      </c>
      <c r="B67" s="379" t="s">
        <v>1824</v>
      </c>
      <c r="C67" s="379" t="s">
        <v>1823</v>
      </c>
      <c r="D67" s="379">
        <v>1</v>
      </c>
      <c r="E67" s="379">
        <v>20</v>
      </c>
      <c r="F67" s="378">
        <v>497.2</v>
      </c>
      <c r="G67" s="377">
        <v>0</v>
      </c>
      <c r="H67" s="377">
        <v>413.21</v>
      </c>
      <c r="I67" s="377">
        <v>83.99</v>
      </c>
      <c r="J67" s="376">
        <v>0.16892598551890586</v>
      </c>
    </row>
    <row r="68" spans="1:10" ht="16.5" customHeight="1" x14ac:dyDescent="0.15">
      <c r="A68" s="379" t="s">
        <v>1822</v>
      </c>
      <c r="B68" s="379" t="s">
        <v>1821</v>
      </c>
      <c r="C68" s="379" t="s">
        <v>1809</v>
      </c>
      <c r="D68" s="379">
        <v>30</v>
      </c>
      <c r="E68" s="379">
        <v>180</v>
      </c>
      <c r="F68" s="378">
        <v>22158.720000000001</v>
      </c>
      <c r="G68" s="377">
        <v>0</v>
      </c>
      <c r="H68" s="377">
        <v>14624.57</v>
      </c>
      <c r="I68" s="377">
        <v>7534.15</v>
      </c>
      <c r="J68" s="376">
        <v>0.34000835788348788</v>
      </c>
    </row>
    <row r="69" spans="1:10" ht="16.5" customHeight="1" x14ac:dyDescent="0.15">
      <c r="A69" s="379" t="s">
        <v>1822</v>
      </c>
      <c r="B69" s="379" t="s">
        <v>1821</v>
      </c>
      <c r="C69" s="379" t="s">
        <v>1812</v>
      </c>
      <c r="D69" s="379">
        <v>720</v>
      </c>
      <c r="E69" s="379">
        <v>180</v>
      </c>
      <c r="F69" s="378">
        <v>17798.400000000001</v>
      </c>
      <c r="G69" s="377">
        <v>0</v>
      </c>
      <c r="H69" s="377">
        <v>15131.1</v>
      </c>
      <c r="I69" s="377">
        <v>2667.3</v>
      </c>
      <c r="J69" s="376">
        <v>0.14986178532901834</v>
      </c>
    </row>
    <row r="70" spans="1:10" ht="16.5" customHeight="1" x14ac:dyDescent="0.15">
      <c r="A70" s="379" t="s">
        <v>1820</v>
      </c>
      <c r="B70" s="379" t="s">
        <v>1819</v>
      </c>
      <c r="C70" s="379" t="s">
        <v>1809</v>
      </c>
      <c r="D70" s="379">
        <v>58</v>
      </c>
      <c r="E70" s="379">
        <v>348</v>
      </c>
      <c r="F70" s="378">
        <v>49175.99</v>
      </c>
      <c r="G70" s="377">
        <v>0</v>
      </c>
      <c r="H70" s="377">
        <v>36757.14</v>
      </c>
      <c r="I70" s="377">
        <v>12418.85</v>
      </c>
      <c r="J70" s="376">
        <v>0.25253889143868785</v>
      </c>
    </row>
    <row r="71" spans="1:10" ht="16.5" customHeight="1" x14ac:dyDescent="0.15">
      <c r="A71" s="379" t="s">
        <v>1820</v>
      </c>
      <c r="B71" s="379" t="s">
        <v>1819</v>
      </c>
      <c r="C71" s="379" t="s">
        <v>1812</v>
      </c>
      <c r="D71" s="379">
        <v>48</v>
      </c>
      <c r="E71" s="379">
        <v>12</v>
      </c>
      <c r="F71" s="378">
        <v>1750.56</v>
      </c>
      <c r="G71" s="377">
        <v>0</v>
      </c>
      <c r="H71" s="377">
        <v>1269.04</v>
      </c>
      <c r="I71" s="377">
        <v>481.52</v>
      </c>
      <c r="J71" s="376">
        <v>0.27506626450964261</v>
      </c>
    </row>
    <row r="72" spans="1:10" ht="16.5" customHeight="1" x14ac:dyDescent="0.15">
      <c r="A72" s="379" t="s">
        <v>1818</v>
      </c>
      <c r="B72" s="379" t="s">
        <v>1817</v>
      </c>
      <c r="C72" s="379" t="s">
        <v>1809</v>
      </c>
      <c r="D72" s="379">
        <v>1</v>
      </c>
      <c r="E72" s="379">
        <v>6</v>
      </c>
      <c r="F72" s="378">
        <v>1497.93</v>
      </c>
      <c r="G72" s="377">
        <v>0</v>
      </c>
      <c r="H72" s="377">
        <v>934.01</v>
      </c>
      <c r="I72" s="377">
        <v>563.91999999999996</v>
      </c>
      <c r="J72" s="376">
        <v>0.37646619000887893</v>
      </c>
    </row>
    <row r="73" spans="1:10" ht="16.5" customHeight="1" x14ac:dyDescent="0.15">
      <c r="A73" s="379" t="s">
        <v>1818</v>
      </c>
      <c r="B73" s="379" t="s">
        <v>1817</v>
      </c>
      <c r="C73" s="379" t="s">
        <v>1812</v>
      </c>
      <c r="D73" s="379">
        <v>48</v>
      </c>
      <c r="E73" s="379">
        <v>12</v>
      </c>
      <c r="F73" s="378">
        <v>2567.04</v>
      </c>
      <c r="G73" s="377">
        <v>0</v>
      </c>
      <c r="H73" s="377">
        <v>1868.02</v>
      </c>
      <c r="I73" s="377">
        <v>699.02</v>
      </c>
      <c r="J73" s="376">
        <v>0.27230584642233857</v>
      </c>
    </row>
    <row r="74" spans="1:10" ht="16.5" customHeight="1" x14ac:dyDescent="0.15">
      <c r="A74" s="379" t="s">
        <v>1816</v>
      </c>
      <c r="B74" s="379" t="s">
        <v>1815</v>
      </c>
      <c r="C74" s="379" t="s">
        <v>1809</v>
      </c>
      <c r="D74" s="379">
        <v>103</v>
      </c>
      <c r="E74" s="379">
        <v>618</v>
      </c>
      <c r="F74" s="378">
        <v>70212.399999999994</v>
      </c>
      <c r="G74" s="377">
        <v>0</v>
      </c>
      <c r="H74" s="377">
        <v>57904.31</v>
      </c>
      <c r="I74" s="377">
        <v>12308.09</v>
      </c>
      <c r="J74" s="376">
        <v>0.17529795306811902</v>
      </c>
    </row>
    <row r="75" spans="1:10" ht="16.5" customHeight="1" x14ac:dyDescent="0.15">
      <c r="A75" s="379" t="s">
        <v>1816</v>
      </c>
      <c r="B75" s="379" t="s">
        <v>1815</v>
      </c>
      <c r="C75" s="379" t="s">
        <v>1812</v>
      </c>
      <c r="D75" s="379">
        <v>96</v>
      </c>
      <c r="E75" s="379">
        <v>24</v>
      </c>
      <c r="F75" s="378">
        <v>2761.92</v>
      </c>
      <c r="G75" s="377">
        <v>0</v>
      </c>
      <c r="H75" s="377">
        <v>2255.0100000000002</v>
      </c>
      <c r="I75" s="377">
        <v>506.91</v>
      </c>
      <c r="J75" s="376">
        <v>0.18353536670142509</v>
      </c>
    </row>
    <row r="76" spans="1:10" ht="16.5" customHeight="1" x14ac:dyDescent="0.15">
      <c r="A76" s="379" t="s">
        <v>1814</v>
      </c>
      <c r="B76" s="379" t="s">
        <v>1813</v>
      </c>
      <c r="C76" s="379" t="s">
        <v>1809</v>
      </c>
      <c r="D76" s="379">
        <v>49</v>
      </c>
      <c r="E76" s="379">
        <v>294</v>
      </c>
      <c r="F76" s="378">
        <v>29761.32</v>
      </c>
      <c r="G76" s="377">
        <v>0</v>
      </c>
      <c r="H76" s="377">
        <v>20697.02</v>
      </c>
      <c r="I76" s="377">
        <v>9064.2999999999993</v>
      </c>
      <c r="J76" s="376">
        <v>0.30456646412188709</v>
      </c>
    </row>
    <row r="77" spans="1:10" ht="16.5" customHeight="1" x14ac:dyDescent="0.15">
      <c r="A77" s="379" t="s">
        <v>1814</v>
      </c>
      <c r="B77" s="379" t="s">
        <v>1813</v>
      </c>
      <c r="C77" s="379" t="s">
        <v>1812</v>
      </c>
      <c r="D77" s="379">
        <v>24</v>
      </c>
      <c r="E77" s="379">
        <v>6</v>
      </c>
      <c r="F77" s="378">
        <v>651.6</v>
      </c>
      <c r="G77" s="377">
        <v>0</v>
      </c>
      <c r="H77" s="377">
        <v>425.72</v>
      </c>
      <c r="I77" s="377">
        <v>225.88</v>
      </c>
      <c r="J77" s="376">
        <v>0.34665438919582564</v>
      </c>
    </row>
    <row r="78" spans="1:10" ht="16.5" customHeight="1" x14ac:dyDescent="0.15">
      <c r="A78" s="379" t="s">
        <v>1811</v>
      </c>
      <c r="B78" s="379" t="s">
        <v>1810</v>
      </c>
      <c r="C78" s="379" t="s">
        <v>1809</v>
      </c>
      <c r="D78" s="379">
        <v>27</v>
      </c>
      <c r="E78" s="379">
        <v>162</v>
      </c>
      <c r="F78" s="378">
        <v>17328.169999999998</v>
      </c>
      <c r="G78" s="377">
        <v>0</v>
      </c>
      <c r="H78" s="377">
        <v>14991.01</v>
      </c>
      <c r="I78" s="377">
        <v>2337.16</v>
      </c>
      <c r="J78" s="376">
        <v>0.13487633143026645</v>
      </c>
    </row>
    <row r="79" spans="1:10" ht="16.5" customHeight="1" x14ac:dyDescent="0.15">
      <c r="A79" s="379" t="s">
        <v>1808</v>
      </c>
      <c r="B79" s="379" t="s">
        <v>1807</v>
      </c>
      <c r="C79" s="379" t="s">
        <v>1802</v>
      </c>
      <c r="D79" s="379">
        <v>1</v>
      </c>
      <c r="E79" s="379">
        <v>14.19</v>
      </c>
      <c r="F79" s="378">
        <v>1226.71</v>
      </c>
      <c r="G79" s="377">
        <v>0</v>
      </c>
      <c r="H79" s="377">
        <v>967.46</v>
      </c>
      <c r="I79" s="377">
        <v>259.25</v>
      </c>
      <c r="J79" s="376">
        <v>0.21133764296369964</v>
      </c>
    </row>
    <row r="80" spans="1:10" ht="16.5" customHeight="1" x14ac:dyDescent="0.15">
      <c r="A80" s="379" t="s">
        <v>1806</v>
      </c>
      <c r="B80" s="379" t="s">
        <v>1805</v>
      </c>
      <c r="C80" s="379" t="s">
        <v>1802</v>
      </c>
      <c r="D80" s="379">
        <v>1</v>
      </c>
      <c r="E80" s="379">
        <v>14.19</v>
      </c>
      <c r="F80" s="378">
        <v>1396.71</v>
      </c>
      <c r="G80" s="377">
        <v>0</v>
      </c>
      <c r="H80" s="377">
        <v>1011.33</v>
      </c>
      <c r="I80" s="377">
        <v>385.38</v>
      </c>
      <c r="J80" s="376">
        <v>0.27591984019588889</v>
      </c>
    </row>
    <row r="81" spans="1:10" ht="16.5" customHeight="1" x14ac:dyDescent="0.15">
      <c r="A81" s="379" t="s">
        <v>1804</v>
      </c>
      <c r="B81" s="379" t="s">
        <v>1803</v>
      </c>
      <c r="C81" s="379" t="s">
        <v>1802</v>
      </c>
      <c r="D81" s="379">
        <v>6</v>
      </c>
      <c r="E81" s="379">
        <v>85.14</v>
      </c>
      <c r="F81" s="378">
        <v>7078.78</v>
      </c>
      <c r="G81" s="377">
        <v>0</v>
      </c>
      <c r="H81" s="377">
        <v>5987.04</v>
      </c>
      <c r="I81" s="377">
        <v>1091.74</v>
      </c>
      <c r="J81" s="376">
        <v>0.15422714083500264</v>
      </c>
    </row>
    <row r="82" spans="1:10" ht="16.5" customHeight="1" x14ac:dyDescent="0.15">
      <c r="A82" s="379" t="s">
        <v>2401</v>
      </c>
      <c r="B82" s="379" t="s">
        <v>2400</v>
      </c>
      <c r="C82" s="379" t="s">
        <v>1802</v>
      </c>
      <c r="D82" s="379">
        <v>1</v>
      </c>
      <c r="E82" s="379">
        <v>14.19</v>
      </c>
      <c r="F82" s="378">
        <v>1756.47</v>
      </c>
      <c r="G82" s="377">
        <v>0</v>
      </c>
      <c r="H82" s="377">
        <v>980.94</v>
      </c>
      <c r="I82" s="377">
        <v>775.53</v>
      </c>
      <c r="J82" s="376">
        <v>0.44152760935284974</v>
      </c>
    </row>
    <row r="83" spans="1:10" ht="16.5" customHeight="1" x14ac:dyDescent="0.15">
      <c r="A83" s="379" t="s">
        <v>2511</v>
      </c>
      <c r="B83" s="379" t="s">
        <v>2510</v>
      </c>
      <c r="C83" s="379" t="s">
        <v>1802</v>
      </c>
      <c r="D83" s="379">
        <v>1</v>
      </c>
      <c r="E83" s="379">
        <v>14.19</v>
      </c>
      <c r="F83" s="378">
        <v>1136</v>
      </c>
      <c r="G83" s="377">
        <v>0</v>
      </c>
      <c r="H83" s="377">
        <v>1255.77</v>
      </c>
      <c r="I83" s="377">
        <v>-119.77</v>
      </c>
      <c r="J83" s="376">
        <v>-0.10543133802816901</v>
      </c>
    </row>
    <row r="84" spans="1:10" ht="16.5" customHeight="1" x14ac:dyDescent="0.15">
      <c r="A84" s="379" t="s">
        <v>1801</v>
      </c>
      <c r="B84" s="379" t="s">
        <v>1800</v>
      </c>
      <c r="C84" s="379" t="s">
        <v>1802</v>
      </c>
      <c r="D84" s="379">
        <v>56</v>
      </c>
      <c r="E84" s="379">
        <v>794.64</v>
      </c>
      <c r="F84" s="378">
        <v>63088.11</v>
      </c>
      <c r="G84" s="377">
        <v>0</v>
      </c>
      <c r="H84" s="377">
        <v>54323.19</v>
      </c>
      <c r="I84" s="377">
        <v>8764.92</v>
      </c>
      <c r="J84" s="376">
        <v>0.13893140878685381</v>
      </c>
    </row>
    <row r="85" spans="1:10" ht="16.5" customHeight="1" x14ac:dyDescent="0.15">
      <c r="A85" s="379" t="s">
        <v>1801</v>
      </c>
      <c r="B85" s="379" t="s">
        <v>1800</v>
      </c>
      <c r="C85" s="379" t="s">
        <v>1112</v>
      </c>
      <c r="D85" s="379">
        <v>15</v>
      </c>
      <c r="E85" s="379">
        <v>14.19</v>
      </c>
      <c r="F85" s="378">
        <v>1239.9000000000001</v>
      </c>
      <c r="G85" s="377">
        <v>0</v>
      </c>
      <c r="H85" s="377">
        <v>959.02</v>
      </c>
      <c r="I85" s="377">
        <v>280.88</v>
      </c>
      <c r="J85" s="376">
        <v>0.22653439793531738</v>
      </c>
    </row>
    <row r="86" spans="1:10" ht="16.5" customHeight="1" x14ac:dyDescent="0.15">
      <c r="A86" s="379" t="s">
        <v>1799</v>
      </c>
      <c r="B86" s="379" t="s">
        <v>1798</v>
      </c>
      <c r="C86" s="379" t="s">
        <v>1137</v>
      </c>
      <c r="D86" s="379">
        <v>3000</v>
      </c>
      <c r="E86" s="379">
        <v>3000</v>
      </c>
      <c r="F86" s="378">
        <v>49590</v>
      </c>
      <c r="G86" s="377">
        <v>0</v>
      </c>
      <c r="H86" s="377">
        <v>38400</v>
      </c>
      <c r="I86" s="377">
        <v>11190</v>
      </c>
      <c r="J86" s="376">
        <v>0.22565033272837265</v>
      </c>
    </row>
    <row r="87" spans="1:10" ht="16.5" customHeight="1" x14ac:dyDescent="0.15">
      <c r="A87" s="379" t="s">
        <v>1795</v>
      </c>
      <c r="B87" s="379" t="s">
        <v>1794</v>
      </c>
      <c r="C87" s="379" t="s">
        <v>1137</v>
      </c>
      <c r="D87" s="379">
        <v>1000</v>
      </c>
      <c r="E87" s="379">
        <v>1000</v>
      </c>
      <c r="F87" s="378">
        <v>58800</v>
      </c>
      <c r="G87" s="377">
        <v>0</v>
      </c>
      <c r="H87" s="377">
        <v>55470</v>
      </c>
      <c r="I87" s="377">
        <v>3330</v>
      </c>
      <c r="J87" s="376">
        <v>5.6632653061224489E-2</v>
      </c>
    </row>
    <row r="88" spans="1:10" ht="16.5" customHeight="1" x14ac:dyDescent="0.15">
      <c r="A88" s="379" t="s">
        <v>1793</v>
      </c>
      <c r="B88" s="379" t="s">
        <v>1792</v>
      </c>
      <c r="C88" s="379" t="s">
        <v>1056</v>
      </c>
      <c r="D88" s="379">
        <v>12</v>
      </c>
      <c r="E88" s="379">
        <v>2496</v>
      </c>
      <c r="F88" s="378">
        <v>49655.97</v>
      </c>
      <c r="G88" s="377">
        <v>0</v>
      </c>
      <c r="H88" s="377">
        <v>41816.28</v>
      </c>
      <c r="I88" s="377">
        <v>7839.69</v>
      </c>
      <c r="J88" s="376">
        <v>0.15788010988406831</v>
      </c>
    </row>
    <row r="89" spans="1:10" ht="16.5" customHeight="1" x14ac:dyDescent="0.15">
      <c r="A89" s="379" t="s">
        <v>1791</v>
      </c>
      <c r="B89" s="379" t="s">
        <v>1790</v>
      </c>
      <c r="C89" s="379" t="s">
        <v>1056</v>
      </c>
      <c r="D89" s="379">
        <v>3</v>
      </c>
      <c r="E89" s="379">
        <v>624</v>
      </c>
      <c r="F89" s="378">
        <v>17433.900000000001</v>
      </c>
      <c r="G89" s="377">
        <v>0</v>
      </c>
      <c r="H89" s="377">
        <v>14532.22</v>
      </c>
      <c r="I89" s="377">
        <v>2901.68</v>
      </c>
      <c r="J89" s="376">
        <v>0.16643894940317427</v>
      </c>
    </row>
    <row r="90" spans="1:10" ht="16.5" customHeight="1" x14ac:dyDescent="0.15">
      <c r="A90" s="379" t="s">
        <v>1789</v>
      </c>
      <c r="B90" s="379" t="s">
        <v>1788</v>
      </c>
      <c r="C90" s="379" t="s">
        <v>1056</v>
      </c>
      <c r="D90" s="379">
        <v>3</v>
      </c>
      <c r="E90" s="379">
        <v>624</v>
      </c>
      <c r="F90" s="378">
        <v>29941.919999999998</v>
      </c>
      <c r="G90" s="377">
        <v>0</v>
      </c>
      <c r="H90" s="377">
        <v>25416.75</v>
      </c>
      <c r="I90" s="377">
        <v>4525.17</v>
      </c>
      <c r="J90" s="376">
        <v>0.1511315907597108</v>
      </c>
    </row>
    <row r="91" spans="1:10" ht="16.5" customHeight="1" x14ac:dyDescent="0.15">
      <c r="A91" s="379" t="s">
        <v>1787</v>
      </c>
      <c r="B91" s="379" t="s">
        <v>1786</v>
      </c>
      <c r="C91" s="379" t="s">
        <v>1056</v>
      </c>
      <c r="D91" s="379">
        <v>1</v>
      </c>
      <c r="E91" s="379">
        <v>208</v>
      </c>
      <c r="F91" s="378">
        <v>6615</v>
      </c>
      <c r="G91" s="377">
        <v>0</v>
      </c>
      <c r="H91" s="377">
        <v>9805.52</v>
      </c>
      <c r="I91" s="377">
        <v>-3190.52</v>
      </c>
      <c r="J91" s="376">
        <v>-0.48231594860166288</v>
      </c>
    </row>
    <row r="92" spans="1:10" ht="16.5" customHeight="1" x14ac:dyDescent="0.15">
      <c r="A92" s="379" t="s">
        <v>1785</v>
      </c>
      <c r="B92" s="379" t="s">
        <v>1784</v>
      </c>
      <c r="C92" s="379" t="s">
        <v>1056</v>
      </c>
      <c r="D92" s="379">
        <v>15</v>
      </c>
      <c r="E92" s="379">
        <v>3120</v>
      </c>
      <c r="F92" s="378">
        <v>190673.62</v>
      </c>
      <c r="G92" s="377">
        <v>0</v>
      </c>
      <c r="H92" s="377">
        <v>176030.09</v>
      </c>
      <c r="I92" s="377">
        <v>14643.53</v>
      </c>
      <c r="J92" s="376">
        <v>7.6798930025034406E-2</v>
      </c>
    </row>
    <row r="93" spans="1:10" ht="16.5" customHeight="1" x14ac:dyDescent="0.15">
      <c r="A93" s="379" t="s">
        <v>1783</v>
      </c>
      <c r="B93" s="379" t="s">
        <v>1782</v>
      </c>
      <c r="C93" s="379" t="s">
        <v>1056</v>
      </c>
      <c r="D93" s="379">
        <v>1</v>
      </c>
      <c r="E93" s="379">
        <v>208</v>
      </c>
      <c r="F93" s="378">
        <v>14800.45</v>
      </c>
      <c r="G93" s="377">
        <v>0</v>
      </c>
      <c r="H93" s="377">
        <v>11238.17</v>
      </c>
      <c r="I93" s="377">
        <v>3562.28</v>
      </c>
      <c r="J93" s="376">
        <v>0.24068727640037971</v>
      </c>
    </row>
    <row r="94" spans="1:10" ht="16.5" customHeight="1" x14ac:dyDescent="0.15">
      <c r="A94" s="379" t="s">
        <v>1781</v>
      </c>
      <c r="B94" s="379" t="s">
        <v>1780</v>
      </c>
      <c r="C94" s="379" t="s">
        <v>1056</v>
      </c>
      <c r="D94" s="379">
        <v>1</v>
      </c>
      <c r="E94" s="379">
        <v>208</v>
      </c>
      <c r="F94" s="378">
        <v>14567</v>
      </c>
      <c r="G94" s="377">
        <v>0</v>
      </c>
      <c r="H94" s="377">
        <v>13603.47</v>
      </c>
      <c r="I94" s="377">
        <v>963.53</v>
      </c>
      <c r="J94" s="376">
        <v>6.6144710647353611E-2</v>
      </c>
    </row>
    <row r="95" spans="1:10" ht="16.5" customHeight="1" x14ac:dyDescent="0.15">
      <c r="A95" s="379" t="s">
        <v>1775</v>
      </c>
      <c r="B95" s="379" t="s">
        <v>1774</v>
      </c>
      <c r="C95" s="379" t="s">
        <v>1056</v>
      </c>
      <c r="D95" s="379">
        <v>1</v>
      </c>
      <c r="E95" s="379">
        <v>208</v>
      </c>
      <c r="F95" s="378">
        <v>14037.35</v>
      </c>
      <c r="G95" s="377">
        <v>0</v>
      </c>
      <c r="H95" s="377">
        <v>9166.51</v>
      </c>
      <c r="I95" s="377">
        <v>4870.84</v>
      </c>
      <c r="J95" s="376">
        <v>0.34699141932059824</v>
      </c>
    </row>
    <row r="96" spans="1:10" ht="16.5" customHeight="1" x14ac:dyDescent="0.15">
      <c r="A96" s="379" t="s">
        <v>2399</v>
      </c>
      <c r="B96" s="379" t="s">
        <v>2398</v>
      </c>
      <c r="C96" s="379" t="s">
        <v>1056</v>
      </c>
      <c r="D96" s="379">
        <v>1</v>
      </c>
      <c r="E96" s="379">
        <v>208</v>
      </c>
      <c r="F96" s="378">
        <v>18509.09</v>
      </c>
      <c r="G96" s="377">
        <v>0</v>
      </c>
      <c r="H96" s="377">
        <v>12086.6</v>
      </c>
      <c r="I96" s="377">
        <v>6422.49</v>
      </c>
      <c r="J96" s="376">
        <v>0.34699112706243257</v>
      </c>
    </row>
    <row r="97" spans="1:10" ht="16.5" customHeight="1" x14ac:dyDescent="0.15">
      <c r="A97" s="379" t="s">
        <v>1773</v>
      </c>
      <c r="B97" s="379" t="s">
        <v>1772</v>
      </c>
      <c r="C97" s="379" t="s">
        <v>1056</v>
      </c>
      <c r="D97" s="379">
        <v>10</v>
      </c>
      <c r="E97" s="379">
        <v>2080</v>
      </c>
      <c r="F97" s="378">
        <v>94242.8</v>
      </c>
      <c r="G97" s="377">
        <v>0</v>
      </c>
      <c r="H97" s="377">
        <v>117614.2</v>
      </c>
      <c r="I97" s="377">
        <v>-23371.4</v>
      </c>
      <c r="J97" s="376">
        <v>-0.24799135849104653</v>
      </c>
    </row>
    <row r="98" spans="1:10" ht="16.5" customHeight="1" x14ac:dyDescent="0.15">
      <c r="A98" s="379" t="s">
        <v>1771</v>
      </c>
      <c r="B98" s="379" t="s">
        <v>1770</v>
      </c>
      <c r="C98" s="379" t="s">
        <v>1056</v>
      </c>
      <c r="D98" s="379">
        <v>2</v>
      </c>
      <c r="E98" s="379">
        <v>416</v>
      </c>
      <c r="F98" s="378">
        <v>27560</v>
      </c>
      <c r="G98" s="377">
        <v>0</v>
      </c>
      <c r="H98" s="377">
        <v>23054.639999999999</v>
      </c>
      <c r="I98" s="377">
        <v>4505.3599999999997</v>
      </c>
      <c r="J98" s="376">
        <v>0.1634746008708273</v>
      </c>
    </row>
    <row r="99" spans="1:10" ht="16.5" customHeight="1" x14ac:dyDescent="0.15">
      <c r="A99" s="379" t="s">
        <v>1769</v>
      </c>
      <c r="B99" s="379" t="s">
        <v>1768</v>
      </c>
      <c r="C99" s="379" t="s">
        <v>1056</v>
      </c>
      <c r="D99" s="379">
        <v>1</v>
      </c>
      <c r="E99" s="379">
        <v>208</v>
      </c>
      <c r="F99" s="378">
        <v>15648</v>
      </c>
      <c r="G99" s="377">
        <v>0</v>
      </c>
      <c r="H99" s="377">
        <v>11309.42</v>
      </c>
      <c r="I99" s="377">
        <v>4338.58</v>
      </c>
      <c r="J99" s="376">
        <v>0.27726099182004088</v>
      </c>
    </row>
    <row r="100" spans="1:10" ht="16.5" customHeight="1" x14ac:dyDescent="0.15">
      <c r="A100" s="379" t="s">
        <v>3264</v>
      </c>
      <c r="B100" s="379" t="s">
        <v>3263</v>
      </c>
      <c r="C100" s="379" t="s">
        <v>1056</v>
      </c>
      <c r="D100" s="379">
        <v>2</v>
      </c>
      <c r="E100" s="379">
        <v>416</v>
      </c>
      <c r="F100" s="378">
        <v>29324</v>
      </c>
      <c r="G100" s="377">
        <v>0</v>
      </c>
      <c r="H100" s="377">
        <v>29011.9</v>
      </c>
      <c r="I100" s="377">
        <v>312.10000000000002</v>
      </c>
      <c r="J100" s="376">
        <v>1.0643159187014049E-2</v>
      </c>
    </row>
    <row r="101" spans="1:10" ht="16.5" customHeight="1" x14ac:dyDescent="0.15">
      <c r="A101" s="379" t="s">
        <v>1767</v>
      </c>
      <c r="B101" s="379" t="s">
        <v>1766</v>
      </c>
      <c r="C101" s="379" t="s">
        <v>1056</v>
      </c>
      <c r="D101" s="379">
        <v>3</v>
      </c>
      <c r="E101" s="379">
        <v>624</v>
      </c>
      <c r="F101" s="378">
        <v>55772.56</v>
      </c>
      <c r="G101" s="377">
        <v>0</v>
      </c>
      <c r="H101" s="377">
        <v>46042.13</v>
      </c>
      <c r="I101" s="377">
        <v>9730.43</v>
      </c>
      <c r="J101" s="376">
        <v>0.17446626082790534</v>
      </c>
    </row>
    <row r="102" spans="1:10" ht="16.5" customHeight="1" x14ac:dyDescent="0.15">
      <c r="A102" s="379" t="s">
        <v>3262</v>
      </c>
      <c r="B102" s="379" t="s">
        <v>3261</v>
      </c>
      <c r="C102" s="379" t="s">
        <v>1056</v>
      </c>
      <c r="D102" s="379">
        <v>1</v>
      </c>
      <c r="E102" s="379">
        <v>208</v>
      </c>
      <c r="F102" s="378">
        <v>23005.89</v>
      </c>
      <c r="G102" s="377">
        <v>0</v>
      </c>
      <c r="H102" s="377">
        <v>9169.31</v>
      </c>
      <c r="I102" s="377">
        <v>13836.58</v>
      </c>
      <c r="J102" s="376">
        <v>0.60143641476161103</v>
      </c>
    </row>
    <row r="103" spans="1:10" ht="16.5" customHeight="1" x14ac:dyDescent="0.15">
      <c r="A103" s="379" t="s">
        <v>1990</v>
      </c>
      <c r="B103" s="379" t="s">
        <v>1989</v>
      </c>
      <c r="C103" s="379" t="s">
        <v>1056</v>
      </c>
      <c r="D103" s="379">
        <v>3</v>
      </c>
      <c r="E103" s="379">
        <v>624</v>
      </c>
      <c r="F103" s="378">
        <v>26043</v>
      </c>
      <c r="G103" s="377">
        <v>0</v>
      </c>
      <c r="H103" s="377">
        <v>23253.96</v>
      </c>
      <c r="I103" s="377">
        <v>2789.04</v>
      </c>
      <c r="J103" s="376">
        <v>0.10709365280497639</v>
      </c>
    </row>
    <row r="104" spans="1:10" ht="16.5" customHeight="1" x14ac:dyDescent="0.15">
      <c r="A104" s="379" t="s">
        <v>1763</v>
      </c>
      <c r="B104" s="379" t="s">
        <v>1762</v>
      </c>
      <c r="C104" s="379" t="s">
        <v>1056</v>
      </c>
      <c r="D104" s="379">
        <v>8</v>
      </c>
      <c r="E104" s="379">
        <v>1664</v>
      </c>
      <c r="F104" s="378">
        <v>99917.96</v>
      </c>
      <c r="G104" s="377">
        <v>0</v>
      </c>
      <c r="H104" s="377">
        <v>79900.899999999994</v>
      </c>
      <c r="I104" s="377">
        <v>20017.060000000001</v>
      </c>
      <c r="J104" s="376">
        <v>0.20033495479691538</v>
      </c>
    </row>
    <row r="105" spans="1:10" ht="16.5" customHeight="1" x14ac:dyDescent="0.15">
      <c r="A105" s="379" t="s">
        <v>1761</v>
      </c>
      <c r="B105" s="379" t="s">
        <v>1760</v>
      </c>
      <c r="C105" s="379" t="s">
        <v>1056</v>
      </c>
      <c r="D105" s="379">
        <v>12</v>
      </c>
      <c r="E105" s="379">
        <v>2496</v>
      </c>
      <c r="F105" s="378">
        <v>147281.01</v>
      </c>
      <c r="G105" s="377">
        <v>0</v>
      </c>
      <c r="H105" s="377">
        <v>111614.06</v>
      </c>
      <c r="I105" s="377">
        <v>35666.949999999997</v>
      </c>
      <c r="J105" s="376">
        <v>0.24216937404217964</v>
      </c>
    </row>
    <row r="106" spans="1:10" ht="16.5" customHeight="1" x14ac:dyDescent="0.15">
      <c r="A106" s="379" t="s">
        <v>3260</v>
      </c>
      <c r="B106" s="379" t="s">
        <v>3259</v>
      </c>
      <c r="C106" s="379" t="s">
        <v>1056</v>
      </c>
      <c r="D106" s="379">
        <v>1</v>
      </c>
      <c r="E106" s="379">
        <v>208</v>
      </c>
      <c r="F106" s="378">
        <v>17980</v>
      </c>
      <c r="G106" s="377">
        <v>0</v>
      </c>
      <c r="H106" s="377">
        <v>9401.6299999999992</v>
      </c>
      <c r="I106" s="377">
        <v>8578.3700000000008</v>
      </c>
      <c r="J106" s="376">
        <v>0.47710622914349277</v>
      </c>
    </row>
    <row r="107" spans="1:10" ht="16.5" customHeight="1" x14ac:dyDescent="0.15">
      <c r="A107" s="379" t="s">
        <v>3258</v>
      </c>
      <c r="B107" s="379" t="s">
        <v>3257</v>
      </c>
      <c r="C107" s="379" t="s">
        <v>1056</v>
      </c>
      <c r="D107" s="379">
        <v>1</v>
      </c>
      <c r="E107" s="379">
        <v>208</v>
      </c>
      <c r="F107" s="378">
        <v>15531.99</v>
      </c>
      <c r="G107" s="377">
        <v>0</v>
      </c>
      <c r="H107" s="377">
        <v>11416.8</v>
      </c>
      <c r="I107" s="377">
        <v>4115.1899999999996</v>
      </c>
      <c r="J107" s="376">
        <v>0.26494930784786752</v>
      </c>
    </row>
    <row r="108" spans="1:10" ht="16.5" customHeight="1" x14ac:dyDescent="0.15">
      <c r="A108" s="379" t="s">
        <v>1759</v>
      </c>
      <c r="B108" s="379" t="s">
        <v>1758</v>
      </c>
      <c r="C108" s="379" t="s">
        <v>1752</v>
      </c>
      <c r="D108" s="379">
        <v>1</v>
      </c>
      <c r="E108" s="379">
        <v>21.6</v>
      </c>
      <c r="F108" s="378">
        <v>2257.66</v>
      </c>
      <c r="G108" s="377">
        <v>0</v>
      </c>
      <c r="H108" s="377">
        <v>1445.26</v>
      </c>
      <c r="I108" s="377">
        <v>812.4</v>
      </c>
      <c r="J108" s="376">
        <v>0.35984160591054454</v>
      </c>
    </row>
    <row r="109" spans="1:10" ht="16.5" customHeight="1" x14ac:dyDescent="0.15">
      <c r="A109" s="379" t="s">
        <v>1759</v>
      </c>
      <c r="B109" s="379" t="s">
        <v>1758</v>
      </c>
      <c r="C109" s="379" t="s">
        <v>1757</v>
      </c>
      <c r="D109" s="379">
        <v>72</v>
      </c>
      <c r="E109" s="379">
        <v>64.8</v>
      </c>
      <c r="F109" s="378">
        <v>5805.36</v>
      </c>
      <c r="G109" s="377">
        <v>0</v>
      </c>
      <c r="H109" s="377">
        <v>4335.78</v>
      </c>
      <c r="I109" s="377">
        <v>1469.58</v>
      </c>
      <c r="J109" s="376">
        <v>0.25314192401504815</v>
      </c>
    </row>
    <row r="110" spans="1:10" ht="16.5" customHeight="1" x14ac:dyDescent="0.15">
      <c r="A110" s="379" t="s">
        <v>1988</v>
      </c>
      <c r="B110" s="379" t="s">
        <v>1987</v>
      </c>
      <c r="C110" s="379" t="s">
        <v>1752</v>
      </c>
      <c r="D110" s="379">
        <v>1</v>
      </c>
      <c r="E110" s="379">
        <v>21.6</v>
      </c>
      <c r="F110" s="378">
        <v>2084.52</v>
      </c>
      <c r="G110" s="377">
        <v>0</v>
      </c>
      <c r="H110" s="377">
        <v>1294.97</v>
      </c>
      <c r="I110" s="377">
        <v>789.55</v>
      </c>
      <c r="J110" s="376">
        <v>0.37876825360274785</v>
      </c>
    </row>
    <row r="111" spans="1:10" ht="16.5" customHeight="1" x14ac:dyDescent="0.15">
      <c r="A111" s="379" t="s">
        <v>1756</v>
      </c>
      <c r="B111" s="379" t="s">
        <v>1755</v>
      </c>
      <c r="C111" s="379" t="s">
        <v>1752</v>
      </c>
      <c r="D111" s="379">
        <v>5</v>
      </c>
      <c r="E111" s="379">
        <v>108</v>
      </c>
      <c r="F111" s="378">
        <v>9712.7999999999993</v>
      </c>
      <c r="G111" s="377">
        <v>-2013.62</v>
      </c>
      <c r="H111" s="377">
        <v>5963.48</v>
      </c>
      <c r="I111" s="377">
        <v>1735.7</v>
      </c>
      <c r="J111" s="376">
        <v>0.22543959226826754</v>
      </c>
    </row>
    <row r="112" spans="1:10" ht="16.5" customHeight="1" x14ac:dyDescent="0.15">
      <c r="A112" s="379" t="s">
        <v>2397</v>
      </c>
      <c r="B112" s="379" t="s">
        <v>2396</v>
      </c>
      <c r="C112" s="379" t="s">
        <v>1752</v>
      </c>
      <c r="D112" s="379">
        <v>1</v>
      </c>
      <c r="E112" s="379">
        <v>21.6</v>
      </c>
      <c r="F112" s="378">
        <v>2103.73</v>
      </c>
      <c r="G112" s="377">
        <v>0</v>
      </c>
      <c r="H112" s="377">
        <v>1448.7</v>
      </c>
      <c r="I112" s="377">
        <v>655.03</v>
      </c>
      <c r="J112" s="376">
        <v>0.31136600229116856</v>
      </c>
    </row>
    <row r="113" spans="1:10" ht="16.5" customHeight="1" x14ac:dyDescent="0.15">
      <c r="A113" s="379" t="s">
        <v>1751</v>
      </c>
      <c r="B113" s="379" t="s">
        <v>1750</v>
      </c>
      <c r="C113" s="379" t="s">
        <v>1137</v>
      </c>
      <c r="D113" s="379">
        <v>1000</v>
      </c>
      <c r="E113" s="379">
        <v>1000</v>
      </c>
      <c r="F113" s="378">
        <v>34490</v>
      </c>
      <c r="G113" s="377">
        <v>0</v>
      </c>
      <c r="H113" s="377">
        <v>30800</v>
      </c>
      <c r="I113" s="377">
        <v>3690</v>
      </c>
      <c r="J113" s="376">
        <v>0.10698753261815019</v>
      </c>
    </row>
    <row r="114" spans="1:10" ht="16.5" customHeight="1" x14ac:dyDescent="0.15">
      <c r="A114" s="379" t="s">
        <v>1749</v>
      </c>
      <c r="B114" s="379" t="s">
        <v>1748</v>
      </c>
      <c r="C114" s="379" t="s">
        <v>1137</v>
      </c>
      <c r="D114" s="379">
        <v>2000</v>
      </c>
      <c r="E114" s="379">
        <v>2000</v>
      </c>
      <c r="F114" s="378">
        <v>129550</v>
      </c>
      <c r="G114" s="377">
        <v>0</v>
      </c>
      <c r="H114" s="377">
        <v>82620</v>
      </c>
      <c r="I114" s="377">
        <v>46930</v>
      </c>
      <c r="J114" s="376">
        <v>0.36225395600154381</v>
      </c>
    </row>
    <row r="115" spans="1:10" ht="16.5" customHeight="1" x14ac:dyDescent="0.15">
      <c r="A115" s="379" t="s">
        <v>1745</v>
      </c>
      <c r="B115" s="379" t="s">
        <v>1744</v>
      </c>
      <c r="C115" s="379" t="s">
        <v>1739</v>
      </c>
      <c r="D115" s="379">
        <v>3</v>
      </c>
      <c r="E115" s="379">
        <v>12</v>
      </c>
      <c r="F115" s="378">
        <v>1526.07</v>
      </c>
      <c r="G115" s="377">
        <v>0</v>
      </c>
      <c r="H115" s="377">
        <v>1107.21</v>
      </c>
      <c r="I115" s="377">
        <v>418.86</v>
      </c>
      <c r="J115" s="376">
        <v>0.27446971633018147</v>
      </c>
    </row>
    <row r="116" spans="1:10" ht="16.5" customHeight="1" x14ac:dyDescent="0.15">
      <c r="A116" s="379" t="s">
        <v>1743</v>
      </c>
      <c r="B116" s="379" t="s">
        <v>1742</v>
      </c>
      <c r="C116" s="379" t="s">
        <v>1739</v>
      </c>
      <c r="D116" s="379">
        <v>4</v>
      </c>
      <c r="E116" s="379">
        <v>16</v>
      </c>
      <c r="F116" s="378">
        <v>2017.16</v>
      </c>
      <c r="G116" s="377">
        <v>0</v>
      </c>
      <c r="H116" s="377">
        <v>1463.6</v>
      </c>
      <c r="I116" s="377">
        <v>553.55999999999995</v>
      </c>
      <c r="J116" s="376">
        <v>0.27442542981221124</v>
      </c>
    </row>
    <row r="117" spans="1:10" ht="16.5" customHeight="1" x14ac:dyDescent="0.15">
      <c r="A117" s="379" t="s">
        <v>1738</v>
      </c>
      <c r="B117" s="379" t="s">
        <v>1737</v>
      </c>
      <c r="C117" s="379" t="s">
        <v>1722</v>
      </c>
      <c r="D117" s="379">
        <v>12</v>
      </c>
      <c r="E117" s="379">
        <v>192</v>
      </c>
      <c r="F117" s="378">
        <v>19670.77</v>
      </c>
      <c r="G117" s="377">
        <v>0</v>
      </c>
      <c r="H117" s="377">
        <v>16052.4</v>
      </c>
      <c r="I117" s="377">
        <v>3618.37</v>
      </c>
      <c r="J117" s="376">
        <v>0.18394653590072987</v>
      </c>
    </row>
    <row r="118" spans="1:10" ht="16.5" customHeight="1" x14ac:dyDescent="0.15">
      <c r="A118" s="379" t="s">
        <v>1736</v>
      </c>
      <c r="B118" s="379" t="s">
        <v>1735</v>
      </c>
      <c r="C118" s="379" t="s">
        <v>1722</v>
      </c>
      <c r="D118" s="379">
        <v>81</v>
      </c>
      <c r="E118" s="379">
        <v>1296</v>
      </c>
      <c r="F118" s="378">
        <v>131001.32</v>
      </c>
      <c r="G118" s="377">
        <v>0</v>
      </c>
      <c r="H118" s="377">
        <v>111211.79</v>
      </c>
      <c r="I118" s="377">
        <v>19789.53</v>
      </c>
      <c r="J118" s="376">
        <v>0.15106359233632149</v>
      </c>
    </row>
    <row r="119" spans="1:10" ht="16.5" customHeight="1" x14ac:dyDescent="0.15">
      <c r="A119" s="379" t="s">
        <v>1734</v>
      </c>
      <c r="B119" s="379" t="s">
        <v>1733</v>
      </c>
      <c r="C119" s="379" t="s">
        <v>1722</v>
      </c>
      <c r="D119" s="379">
        <v>2</v>
      </c>
      <c r="E119" s="379">
        <v>32</v>
      </c>
      <c r="F119" s="378">
        <v>3286.84</v>
      </c>
      <c r="G119" s="377">
        <v>0</v>
      </c>
      <c r="H119" s="377">
        <v>2932.56</v>
      </c>
      <c r="I119" s="377">
        <v>354.28</v>
      </c>
      <c r="J119" s="376">
        <v>0.10778741891908337</v>
      </c>
    </row>
    <row r="120" spans="1:10" ht="16.5" customHeight="1" x14ac:dyDescent="0.15">
      <c r="A120" s="379" t="s">
        <v>1732</v>
      </c>
      <c r="B120" s="379" t="s">
        <v>1731</v>
      </c>
      <c r="C120" s="379" t="s">
        <v>1722</v>
      </c>
      <c r="D120" s="379">
        <v>13</v>
      </c>
      <c r="E120" s="379">
        <v>208</v>
      </c>
      <c r="F120" s="378">
        <v>32124.19</v>
      </c>
      <c r="G120" s="377">
        <v>0</v>
      </c>
      <c r="H120" s="377">
        <v>23257.21</v>
      </c>
      <c r="I120" s="377">
        <v>8866.98</v>
      </c>
      <c r="J120" s="376">
        <v>0.27602190125260745</v>
      </c>
    </row>
    <row r="121" spans="1:10" ht="16.5" customHeight="1" x14ac:dyDescent="0.15">
      <c r="A121" s="379" t="s">
        <v>3256</v>
      </c>
      <c r="B121" s="379" t="s">
        <v>3255</v>
      </c>
      <c r="C121" s="379" t="s">
        <v>1722</v>
      </c>
      <c r="D121" s="379">
        <v>1</v>
      </c>
      <c r="E121" s="379">
        <v>16</v>
      </c>
      <c r="F121" s="378">
        <v>4455.78</v>
      </c>
      <c r="G121" s="377">
        <v>0</v>
      </c>
      <c r="H121" s="377">
        <v>4226.09</v>
      </c>
      <c r="I121" s="377">
        <v>229.69</v>
      </c>
      <c r="J121" s="376">
        <v>5.1548774849745724E-2</v>
      </c>
    </row>
    <row r="122" spans="1:10" ht="16.5" customHeight="1" x14ac:dyDescent="0.15">
      <c r="A122" s="379" t="s">
        <v>1730</v>
      </c>
      <c r="B122" s="379" t="s">
        <v>1729</v>
      </c>
      <c r="C122" s="379" t="s">
        <v>1722</v>
      </c>
      <c r="D122" s="379">
        <v>13</v>
      </c>
      <c r="E122" s="379">
        <v>208</v>
      </c>
      <c r="F122" s="378">
        <v>17857.849999999999</v>
      </c>
      <c r="G122" s="377">
        <v>0</v>
      </c>
      <c r="H122" s="377">
        <v>15647.14</v>
      </c>
      <c r="I122" s="377">
        <v>2210.71</v>
      </c>
      <c r="J122" s="376">
        <v>0.12379485772363415</v>
      </c>
    </row>
    <row r="123" spans="1:10" ht="16.5" customHeight="1" x14ac:dyDescent="0.15">
      <c r="A123" s="379" t="s">
        <v>1728</v>
      </c>
      <c r="B123" s="379" t="s">
        <v>1727</v>
      </c>
      <c r="C123" s="379" t="s">
        <v>1722</v>
      </c>
      <c r="D123" s="379">
        <v>7</v>
      </c>
      <c r="E123" s="379">
        <v>112</v>
      </c>
      <c r="F123" s="378">
        <v>12143.7</v>
      </c>
      <c r="G123" s="377">
        <v>0</v>
      </c>
      <c r="H123" s="377">
        <v>8935.0499999999993</v>
      </c>
      <c r="I123" s="377">
        <v>3208.65</v>
      </c>
      <c r="J123" s="376">
        <v>0.26422342449171177</v>
      </c>
    </row>
    <row r="124" spans="1:10" ht="16.5" customHeight="1" x14ac:dyDescent="0.15">
      <c r="A124" s="379" t="s">
        <v>1726</v>
      </c>
      <c r="B124" s="379" t="s">
        <v>1725</v>
      </c>
      <c r="C124" s="379" t="s">
        <v>1722</v>
      </c>
      <c r="D124" s="379">
        <v>44</v>
      </c>
      <c r="E124" s="379">
        <v>704</v>
      </c>
      <c r="F124" s="378">
        <v>69160.399999999994</v>
      </c>
      <c r="G124" s="377">
        <v>0</v>
      </c>
      <c r="H124" s="377">
        <v>66259.199999999997</v>
      </c>
      <c r="I124" s="377">
        <v>2901.2</v>
      </c>
      <c r="J124" s="376">
        <v>4.1948860908843789E-2</v>
      </c>
    </row>
    <row r="125" spans="1:10" ht="16.5" customHeight="1" x14ac:dyDescent="0.15">
      <c r="A125" s="379" t="s">
        <v>1724</v>
      </c>
      <c r="B125" s="379" t="s">
        <v>1723</v>
      </c>
      <c r="C125" s="379" t="s">
        <v>1722</v>
      </c>
      <c r="D125" s="379">
        <v>2</v>
      </c>
      <c r="E125" s="379">
        <v>32</v>
      </c>
      <c r="F125" s="378">
        <v>5817.47</v>
      </c>
      <c r="G125" s="377">
        <v>0</v>
      </c>
      <c r="H125" s="377">
        <v>4150.18</v>
      </c>
      <c r="I125" s="377">
        <v>1667.29</v>
      </c>
      <c r="J125" s="376">
        <v>0.28660053253390222</v>
      </c>
    </row>
    <row r="126" spans="1:10" ht="16.5" customHeight="1" x14ac:dyDescent="0.15">
      <c r="A126" s="379" t="s">
        <v>1721</v>
      </c>
      <c r="B126" s="379" t="s">
        <v>1720</v>
      </c>
      <c r="C126" s="379" t="s">
        <v>1715</v>
      </c>
      <c r="D126" s="379">
        <v>18</v>
      </c>
      <c r="E126" s="379">
        <v>216</v>
      </c>
      <c r="F126" s="378">
        <v>26378.25</v>
      </c>
      <c r="G126" s="377">
        <v>0</v>
      </c>
      <c r="H126" s="377">
        <v>20186.79</v>
      </c>
      <c r="I126" s="377">
        <v>6191.46</v>
      </c>
      <c r="J126" s="376">
        <v>0.23471837593471895</v>
      </c>
    </row>
    <row r="127" spans="1:10" ht="16.5" customHeight="1" x14ac:dyDescent="0.15">
      <c r="A127" s="379" t="s">
        <v>1721</v>
      </c>
      <c r="B127" s="379" t="s">
        <v>1720</v>
      </c>
      <c r="C127" s="379" t="s">
        <v>1116</v>
      </c>
      <c r="D127" s="379">
        <v>24</v>
      </c>
      <c r="E127" s="379">
        <v>24</v>
      </c>
      <c r="F127" s="378">
        <v>2489.2800000000002</v>
      </c>
      <c r="G127" s="377">
        <v>0</v>
      </c>
      <c r="H127" s="377">
        <v>2246.04</v>
      </c>
      <c r="I127" s="377">
        <v>243.24</v>
      </c>
      <c r="J127" s="376">
        <v>9.7715001928268416E-2</v>
      </c>
    </row>
    <row r="128" spans="1:10" ht="16.5" customHeight="1" x14ac:dyDescent="0.15">
      <c r="A128" s="379" t="s">
        <v>1719</v>
      </c>
      <c r="B128" s="379" t="s">
        <v>1718</v>
      </c>
      <c r="C128" s="379" t="s">
        <v>1115</v>
      </c>
      <c r="D128" s="379">
        <v>1</v>
      </c>
      <c r="E128" s="379">
        <v>11.352</v>
      </c>
      <c r="F128" s="378">
        <v>1413.69</v>
      </c>
      <c r="G128" s="377">
        <v>0</v>
      </c>
      <c r="H128" s="377">
        <v>1056.24</v>
      </c>
      <c r="I128" s="377">
        <v>357.45</v>
      </c>
      <c r="J128" s="376">
        <v>0.25284892727542813</v>
      </c>
    </row>
    <row r="129" spans="1:10" ht="16.5" customHeight="1" x14ac:dyDescent="0.15">
      <c r="A129" s="379" t="s">
        <v>1717</v>
      </c>
      <c r="B129" s="379" t="s">
        <v>1716</v>
      </c>
      <c r="C129" s="379" t="s">
        <v>1115</v>
      </c>
      <c r="D129" s="379">
        <v>143</v>
      </c>
      <c r="E129" s="379">
        <v>1623.336</v>
      </c>
      <c r="F129" s="378">
        <v>70758.47</v>
      </c>
      <c r="G129" s="377">
        <v>0</v>
      </c>
      <c r="H129" s="377">
        <v>50712.52</v>
      </c>
      <c r="I129" s="377">
        <v>20045.95</v>
      </c>
      <c r="J129" s="376">
        <v>0.28330106628930785</v>
      </c>
    </row>
    <row r="130" spans="1:10" ht="16.5" customHeight="1" x14ac:dyDescent="0.15">
      <c r="A130" s="379" t="s">
        <v>1717</v>
      </c>
      <c r="B130" s="379" t="s">
        <v>1716</v>
      </c>
      <c r="C130" s="379" t="s">
        <v>1112</v>
      </c>
      <c r="D130" s="379">
        <v>144</v>
      </c>
      <c r="E130" s="379">
        <v>136.22399999999999</v>
      </c>
      <c r="F130" s="378">
        <v>5542.56</v>
      </c>
      <c r="G130" s="377">
        <v>0</v>
      </c>
      <c r="H130" s="377">
        <v>4253.3999999999996</v>
      </c>
      <c r="I130" s="377">
        <v>1289.1600000000001</v>
      </c>
      <c r="J130" s="376">
        <v>0.23259288126786179</v>
      </c>
    </row>
    <row r="131" spans="1:10" ht="16.5" customHeight="1" x14ac:dyDescent="0.15">
      <c r="A131" s="379" t="s">
        <v>1714</v>
      </c>
      <c r="B131" s="379" t="s">
        <v>1713</v>
      </c>
      <c r="C131" s="379" t="s">
        <v>1715</v>
      </c>
      <c r="D131" s="379">
        <v>90</v>
      </c>
      <c r="E131" s="379">
        <v>1080</v>
      </c>
      <c r="F131" s="378">
        <v>30957.759999999998</v>
      </c>
      <c r="G131" s="377">
        <v>0</v>
      </c>
      <c r="H131" s="377">
        <v>23337.34</v>
      </c>
      <c r="I131" s="377">
        <v>7620.42</v>
      </c>
      <c r="J131" s="376">
        <v>0.24615540659272506</v>
      </c>
    </row>
    <row r="132" spans="1:10" ht="16.5" customHeight="1" x14ac:dyDescent="0.15">
      <c r="A132" s="379" t="s">
        <v>1714</v>
      </c>
      <c r="B132" s="379" t="s">
        <v>1713</v>
      </c>
      <c r="C132" s="379" t="s">
        <v>1116</v>
      </c>
      <c r="D132" s="379">
        <v>264</v>
      </c>
      <c r="E132" s="379">
        <v>264</v>
      </c>
      <c r="F132" s="378">
        <v>7059.36</v>
      </c>
      <c r="G132" s="377">
        <v>0</v>
      </c>
      <c r="H132" s="377">
        <v>5736.2</v>
      </c>
      <c r="I132" s="377">
        <v>1323.16</v>
      </c>
      <c r="J132" s="376">
        <v>0.18743342172661545</v>
      </c>
    </row>
    <row r="133" spans="1:10" ht="16.5" customHeight="1" x14ac:dyDescent="0.15">
      <c r="A133" s="379" t="s">
        <v>1712</v>
      </c>
      <c r="B133" s="379" t="s">
        <v>1711</v>
      </c>
      <c r="C133" s="379" t="s">
        <v>1115</v>
      </c>
      <c r="D133" s="379">
        <v>17</v>
      </c>
      <c r="E133" s="379">
        <v>192.98400000000001</v>
      </c>
      <c r="F133" s="378">
        <v>18417.599999999999</v>
      </c>
      <c r="G133" s="377">
        <v>0</v>
      </c>
      <c r="H133" s="377">
        <v>11710.58</v>
      </c>
      <c r="I133" s="377">
        <v>6707.02</v>
      </c>
      <c r="J133" s="376">
        <v>0.36416362609677699</v>
      </c>
    </row>
    <row r="134" spans="1:10" ht="16.5" customHeight="1" x14ac:dyDescent="0.15">
      <c r="A134" s="379" t="s">
        <v>1710</v>
      </c>
      <c r="B134" s="379" t="s">
        <v>1709</v>
      </c>
      <c r="C134" s="379" t="s">
        <v>1115</v>
      </c>
      <c r="D134" s="379">
        <v>115</v>
      </c>
      <c r="E134" s="379">
        <v>1305.48</v>
      </c>
      <c r="F134" s="378">
        <v>115109.96</v>
      </c>
      <c r="G134" s="377">
        <v>0</v>
      </c>
      <c r="H134" s="377">
        <v>91115.95</v>
      </c>
      <c r="I134" s="377">
        <v>23994.01</v>
      </c>
      <c r="J134" s="376">
        <v>0.20844425625723439</v>
      </c>
    </row>
    <row r="135" spans="1:10" ht="16.5" customHeight="1" x14ac:dyDescent="0.15">
      <c r="A135" s="379" t="s">
        <v>1710</v>
      </c>
      <c r="B135" s="379" t="s">
        <v>1709</v>
      </c>
      <c r="C135" s="379" t="s">
        <v>1112</v>
      </c>
      <c r="D135" s="379">
        <v>36</v>
      </c>
      <c r="E135" s="379">
        <v>34.055999999999997</v>
      </c>
      <c r="F135" s="378">
        <v>2625.48</v>
      </c>
      <c r="G135" s="377">
        <v>0</v>
      </c>
      <c r="H135" s="377">
        <v>2384.04</v>
      </c>
      <c r="I135" s="377">
        <v>241.44</v>
      </c>
      <c r="J135" s="376">
        <v>9.1960327254444904E-2</v>
      </c>
    </row>
    <row r="136" spans="1:10" ht="16.5" customHeight="1" x14ac:dyDescent="0.15">
      <c r="A136" s="379" t="s">
        <v>1708</v>
      </c>
      <c r="B136" s="379" t="s">
        <v>1707</v>
      </c>
      <c r="C136" s="379" t="s">
        <v>1115</v>
      </c>
      <c r="D136" s="379">
        <v>306</v>
      </c>
      <c r="E136" s="379">
        <v>3473.712</v>
      </c>
      <c r="F136" s="378">
        <v>250378.79</v>
      </c>
      <c r="G136" s="377">
        <v>0</v>
      </c>
      <c r="H136" s="377">
        <v>225690.45</v>
      </c>
      <c r="I136" s="377">
        <v>24688.34</v>
      </c>
      <c r="J136" s="376">
        <v>9.8603959225140439E-2</v>
      </c>
    </row>
    <row r="137" spans="1:10" ht="16.5" customHeight="1" x14ac:dyDescent="0.15">
      <c r="A137" s="379" t="s">
        <v>1708</v>
      </c>
      <c r="B137" s="379" t="s">
        <v>1707</v>
      </c>
      <c r="C137" s="379" t="s">
        <v>1112</v>
      </c>
      <c r="D137" s="379">
        <v>336</v>
      </c>
      <c r="E137" s="379">
        <v>317.85599999999999</v>
      </c>
      <c r="F137" s="378">
        <v>24642.240000000002</v>
      </c>
      <c r="G137" s="377">
        <v>0</v>
      </c>
      <c r="H137" s="377">
        <v>21431.48</v>
      </c>
      <c r="I137" s="377">
        <v>3210.76</v>
      </c>
      <c r="J137" s="376">
        <v>0.13029497318425598</v>
      </c>
    </row>
    <row r="138" spans="1:10" ht="16.5" customHeight="1" x14ac:dyDescent="0.15">
      <c r="A138" s="379" t="s">
        <v>2391</v>
      </c>
      <c r="B138" s="379" t="s">
        <v>2390</v>
      </c>
      <c r="C138" s="379" t="s">
        <v>1115</v>
      </c>
      <c r="D138" s="379">
        <v>1</v>
      </c>
      <c r="E138" s="379">
        <v>11.352</v>
      </c>
      <c r="F138" s="378">
        <v>756.07</v>
      </c>
      <c r="G138" s="377">
        <v>0</v>
      </c>
      <c r="H138" s="377">
        <v>814.09</v>
      </c>
      <c r="I138" s="377">
        <v>-58.02</v>
      </c>
      <c r="J138" s="376">
        <v>-7.6738926289893789E-2</v>
      </c>
    </row>
    <row r="139" spans="1:10" ht="16.5" customHeight="1" x14ac:dyDescent="0.15">
      <c r="A139" s="379" t="s">
        <v>3254</v>
      </c>
      <c r="B139" s="379" t="s">
        <v>3253</v>
      </c>
      <c r="C139" s="379" t="s">
        <v>1115</v>
      </c>
      <c r="D139" s="379">
        <v>1</v>
      </c>
      <c r="E139" s="379">
        <v>11.352</v>
      </c>
      <c r="F139" s="378">
        <v>1233.57</v>
      </c>
      <c r="G139" s="377">
        <v>0</v>
      </c>
      <c r="H139" s="377">
        <v>897.97</v>
      </c>
      <c r="I139" s="377">
        <v>335.6</v>
      </c>
      <c r="J139" s="376">
        <v>0.2720559027862221</v>
      </c>
    </row>
    <row r="140" spans="1:10" ht="16.5" customHeight="1" x14ac:dyDescent="0.15">
      <c r="A140" s="379" t="s">
        <v>1704</v>
      </c>
      <c r="B140" s="379" t="s">
        <v>1703</v>
      </c>
      <c r="C140" s="379" t="s">
        <v>1115</v>
      </c>
      <c r="D140" s="379">
        <v>6</v>
      </c>
      <c r="E140" s="379">
        <v>68.111999999999995</v>
      </c>
      <c r="F140" s="378">
        <v>7240.58</v>
      </c>
      <c r="G140" s="377">
        <v>0</v>
      </c>
      <c r="H140" s="377">
        <v>5861.04</v>
      </c>
      <c r="I140" s="377">
        <v>1379.54</v>
      </c>
      <c r="J140" s="376">
        <v>0.19052893552726438</v>
      </c>
    </row>
    <row r="141" spans="1:10" ht="16.5" customHeight="1" x14ac:dyDescent="0.15">
      <c r="A141" s="379" t="s">
        <v>1704</v>
      </c>
      <c r="B141" s="379" t="s">
        <v>1703</v>
      </c>
      <c r="C141" s="379" t="s">
        <v>1112</v>
      </c>
      <c r="D141" s="379">
        <v>1080</v>
      </c>
      <c r="E141" s="379">
        <v>1021.68</v>
      </c>
      <c r="F141" s="378">
        <v>96271.2</v>
      </c>
      <c r="G141" s="377">
        <v>0</v>
      </c>
      <c r="H141" s="377">
        <v>87872</v>
      </c>
      <c r="I141" s="377">
        <v>8399.2000000000007</v>
      </c>
      <c r="J141" s="376">
        <v>8.7245198979549438E-2</v>
      </c>
    </row>
    <row r="142" spans="1:10" ht="16.5" customHeight="1" x14ac:dyDescent="0.15">
      <c r="A142" s="379" t="s">
        <v>1702</v>
      </c>
      <c r="B142" s="379" t="s">
        <v>1701</v>
      </c>
      <c r="C142" s="379" t="s">
        <v>1115</v>
      </c>
      <c r="D142" s="379">
        <v>27</v>
      </c>
      <c r="E142" s="379">
        <v>306.50400000000002</v>
      </c>
      <c r="F142" s="378">
        <v>31360.77</v>
      </c>
      <c r="G142" s="377">
        <v>0</v>
      </c>
      <c r="H142" s="377">
        <v>24609.29</v>
      </c>
      <c r="I142" s="377">
        <v>6751.48</v>
      </c>
      <c r="J142" s="376">
        <v>0.21528425481899838</v>
      </c>
    </row>
    <row r="143" spans="1:10" ht="16.5" customHeight="1" x14ac:dyDescent="0.15">
      <c r="A143" s="379" t="s">
        <v>1690</v>
      </c>
      <c r="B143" s="379" t="s">
        <v>1689</v>
      </c>
      <c r="C143" s="379" t="s">
        <v>1115</v>
      </c>
      <c r="D143" s="379">
        <v>31</v>
      </c>
      <c r="E143" s="379">
        <v>351.91199999999998</v>
      </c>
      <c r="F143" s="378">
        <v>26110.48</v>
      </c>
      <c r="G143" s="377">
        <v>0</v>
      </c>
      <c r="H143" s="377">
        <v>27586.18</v>
      </c>
      <c r="I143" s="377">
        <v>-1475.7</v>
      </c>
      <c r="J143" s="376">
        <v>-5.6517536253642219E-2</v>
      </c>
    </row>
    <row r="144" spans="1:10" ht="16.5" customHeight="1" x14ac:dyDescent="0.15">
      <c r="A144" s="379" t="s">
        <v>1201</v>
      </c>
      <c r="B144" s="379" t="s">
        <v>1200</v>
      </c>
      <c r="C144" s="379" t="s">
        <v>1056</v>
      </c>
      <c r="D144" s="379">
        <v>2</v>
      </c>
      <c r="E144" s="379">
        <v>416</v>
      </c>
      <c r="F144" s="378">
        <v>35090.559999999998</v>
      </c>
      <c r="G144" s="377">
        <v>0</v>
      </c>
      <c r="H144" s="377">
        <v>37136</v>
      </c>
      <c r="I144" s="377">
        <v>-2045.44</v>
      </c>
      <c r="J144" s="376">
        <v>-5.8290320815626767E-2</v>
      </c>
    </row>
    <row r="145" spans="1:10" ht="16.5" customHeight="1" x14ac:dyDescent="0.15">
      <c r="A145" s="379" t="s">
        <v>1158</v>
      </c>
      <c r="B145" s="379" t="s">
        <v>1157</v>
      </c>
      <c r="C145" s="379" t="s">
        <v>1115</v>
      </c>
      <c r="D145" s="379">
        <v>91</v>
      </c>
      <c r="E145" s="379">
        <v>1033.0319999999999</v>
      </c>
      <c r="F145" s="378">
        <v>105755.37</v>
      </c>
      <c r="G145" s="377">
        <v>0</v>
      </c>
      <c r="H145" s="377">
        <v>67840.5</v>
      </c>
      <c r="I145" s="377">
        <v>37914.870000000003</v>
      </c>
      <c r="J145" s="376">
        <v>0.35851484421074786</v>
      </c>
    </row>
    <row r="146" spans="1:10" ht="16.5" customHeight="1" x14ac:dyDescent="0.15">
      <c r="A146" s="379" t="s">
        <v>1158</v>
      </c>
      <c r="B146" s="379" t="s">
        <v>1157</v>
      </c>
      <c r="C146" s="379" t="s">
        <v>1112</v>
      </c>
      <c r="D146" s="379">
        <v>12</v>
      </c>
      <c r="E146" s="379">
        <v>11.352</v>
      </c>
      <c r="F146" s="378">
        <v>1103.6400000000001</v>
      </c>
      <c r="G146" s="377">
        <v>0</v>
      </c>
      <c r="H146" s="377">
        <v>745.5</v>
      </c>
      <c r="I146" s="377">
        <v>358.14</v>
      </c>
      <c r="J146" s="376">
        <v>0.3245079917364358</v>
      </c>
    </row>
    <row r="147" spans="1:10" ht="16.5" customHeight="1" x14ac:dyDescent="0.15">
      <c r="A147" s="379" t="s">
        <v>1156</v>
      </c>
      <c r="B147" s="379" t="s">
        <v>1155</v>
      </c>
      <c r="C147" s="379" t="s">
        <v>1115</v>
      </c>
      <c r="D147" s="379">
        <v>33</v>
      </c>
      <c r="E147" s="379">
        <v>374.61599999999999</v>
      </c>
      <c r="F147" s="378">
        <v>34830.269999999997</v>
      </c>
      <c r="G147" s="377">
        <v>0</v>
      </c>
      <c r="H147" s="377">
        <v>24601.5</v>
      </c>
      <c r="I147" s="377">
        <v>10228.77</v>
      </c>
      <c r="J147" s="376">
        <v>0.29367472603571548</v>
      </c>
    </row>
    <row r="148" spans="1:10" ht="16.5" customHeight="1" x14ac:dyDescent="0.15">
      <c r="A148" s="379" t="s">
        <v>1156</v>
      </c>
      <c r="B148" s="379" t="s">
        <v>1155</v>
      </c>
      <c r="C148" s="379" t="s">
        <v>1112</v>
      </c>
      <c r="D148" s="379">
        <v>12</v>
      </c>
      <c r="E148" s="379">
        <v>11.352</v>
      </c>
      <c r="F148" s="378">
        <v>1103.6400000000001</v>
      </c>
      <c r="G148" s="377">
        <v>0</v>
      </c>
      <c r="H148" s="377">
        <v>745.5</v>
      </c>
      <c r="I148" s="377">
        <v>358.14</v>
      </c>
      <c r="J148" s="376">
        <v>0.3245079917364358</v>
      </c>
    </row>
    <row r="149" spans="1:10" ht="16.5" customHeight="1" x14ac:dyDescent="0.15">
      <c r="A149" s="379" t="s">
        <v>1153</v>
      </c>
      <c r="B149" s="379" t="s">
        <v>1152</v>
      </c>
      <c r="C149" s="379" t="s">
        <v>1154</v>
      </c>
      <c r="D149" s="379">
        <v>15</v>
      </c>
      <c r="E149" s="379">
        <v>85.14</v>
      </c>
      <c r="F149" s="378">
        <v>18219.71</v>
      </c>
      <c r="G149" s="377">
        <v>0</v>
      </c>
      <c r="H149" s="377">
        <v>11411.85</v>
      </c>
      <c r="I149" s="377">
        <v>6807.86</v>
      </c>
      <c r="J149" s="376">
        <v>0.37365358724150932</v>
      </c>
    </row>
    <row r="150" spans="1:10" ht="16.5" customHeight="1" x14ac:dyDescent="0.15">
      <c r="A150" s="379" t="s">
        <v>1153</v>
      </c>
      <c r="B150" s="379" t="s">
        <v>1152</v>
      </c>
      <c r="C150" s="379" t="s">
        <v>1112</v>
      </c>
      <c r="D150" s="379">
        <v>72</v>
      </c>
      <c r="E150" s="379">
        <v>68.111999999999995</v>
      </c>
      <c r="F150" s="378">
        <v>12777.84</v>
      </c>
      <c r="G150" s="377">
        <v>0</v>
      </c>
      <c r="H150" s="377">
        <v>9129.48</v>
      </c>
      <c r="I150" s="377">
        <v>3648.36</v>
      </c>
      <c r="J150" s="376">
        <v>0.28552243571683478</v>
      </c>
    </row>
    <row r="151" spans="1:10" ht="16.5" customHeight="1" x14ac:dyDescent="0.15">
      <c r="A151" s="379" t="s">
        <v>1147</v>
      </c>
      <c r="B151" s="379" t="s">
        <v>1146</v>
      </c>
      <c r="C151" s="379" t="s">
        <v>1115</v>
      </c>
      <c r="D151" s="379">
        <v>10</v>
      </c>
      <c r="E151" s="379">
        <v>113.52</v>
      </c>
      <c r="F151" s="378">
        <v>8770.6</v>
      </c>
      <c r="G151" s="377">
        <v>-1754.12</v>
      </c>
      <c r="H151" s="377">
        <v>5964</v>
      </c>
      <c r="I151" s="377">
        <v>1052.48</v>
      </c>
      <c r="J151" s="376">
        <v>0.15000114017285021</v>
      </c>
    </row>
    <row r="152" spans="1:10" ht="16.5" customHeight="1" x14ac:dyDescent="0.15">
      <c r="A152" s="379" t="s">
        <v>1136</v>
      </c>
      <c r="B152" s="379" t="s">
        <v>1135</v>
      </c>
      <c r="C152" s="379" t="s">
        <v>1051</v>
      </c>
      <c r="D152" s="379">
        <v>328</v>
      </c>
      <c r="E152" s="379">
        <v>6232</v>
      </c>
      <c r="F152" s="378">
        <v>358726.58</v>
      </c>
      <c r="G152" s="377">
        <v>0</v>
      </c>
      <c r="H152" s="377">
        <v>314397.84000000003</v>
      </c>
      <c r="I152" s="377">
        <v>44328.74</v>
      </c>
      <c r="J152" s="376">
        <v>0.12357249914405562</v>
      </c>
    </row>
    <row r="153" spans="1:10" ht="16.5" customHeight="1" x14ac:dyDescent="0.15">
      <c r="A153" s="379" t="s">
        <v>1134</v>
      </c>
      <c r="B153" s="379" t="s">
        <v>1133</v>
      </c>
      <c r="C153" s="379" t="s">
        <v>1051</v>
      </c>
      <c r="D153" s="379">
        <v>73</v>
      </c>
      <c r="E153" s="379">
        <v>1387</v>
      </c>
      <c r="F153" s="378">
        <v>83380.72</v>
      </c>
      <c r="G153" s="377">
        <v>0</v>
      </c>
      <c r="H153" s="377">
        <v>66083.38</v>
      </c>
      <c r="I153" s="377">
        <v>17297.34</v>
      </c>
      <c r="J153" s="376">
        <v>0.2074501155662844</v>
      </c>
    </row>
    <row r="154" spans="1:10" ht="16.5" customHeight="1" x14ac:dyDescent="0.15">
      <c r="A154" s="379" t="s">
        <v>1132</v>
      </c>
      <c r="B154" s="379" t="s">
        <v>1131</v>
      </c>
      <c r="C154" s="379" t="s">
        <v>1051</v>
      </c>
      <c r="D154" s="379">
        <v>96</v>
      </c>
      <c r="E154" s="379">
        <v>1824</v>
      </c>
      <c r="F154" s="378">
        <v>107407.5</v>
      </c>
      <c r="G154" s="377">
        <v>0</v>
      </c>
      <c r="H154" s="377">
        <v>88905.96</v>
      </c>
      <c r="I154" s="377">
        <v>18501.54</v>
      </c>
      <c r="J154" s="376">
        <v>0.17225556874519934</v>
      </c>
    </row>
    <row r="155" spans="1:10" ht="16.5" customHeight="1" x14ac:dyDescent="0.15">
      <c r="A155" s="379" t="s">
        <v>1130</v>
      </c>
      <c r="B155" s="379" t="s">
        <v>1129</v>
      </c>
      <c r="C155" s="379" t="s">
        <v>1051</v>
      </c>
      <c r="D155" s="379">
        <v>53</v>
      </c>
      <c r="E155" s="379">
        <v>1007</v>
      </c>
      <c r="F155" s="378">
        <v>71081.149999999994</v>
      </c>
      <c r="G155" s="377">
        <v>-2683.26</v>
      </c>
      <c r="H155" s="377">
        <v>50899.53</v>
      </c>
      <c r="I155" s="377">
        <v>17498.36</v>
      </c>
      <c r="J155" s="376">
        <v>0.25583186849769779</v>
      </c>
    </row>
    <row r="156" spans="1:10" ht="16.5" customHeight="1" x14ac:dyDescent="0.15">
      <c r="A156" s="379" t="s">
        <v>1126</v>
      </c>
      <c r="B156" s="379" t="s">
        <v>1125</v>
      </c>
      <c r="C156" s="379" t="s">
        <v>1051</v>
      </c>
      <c r="D156" s="379">
        <v>51</v>
      </c>
      <c r="E156" s="379">
        <v>969</v>
      </c>
      <c r="F156" s="378">
        <v>18760.55</v>
      </c>
      <c r="G156" s="377">
        <v>0</v>
      </c>
      <c r="H156" s="377">
        <v>13855.14</v>
      </c>
      <c r="I156" s="377">
        <v>4905.41</v>
      </c>
      <c r="J156" s="376">
        <v>0.26147474354429906</v>
      </c>
    </row>
    <row r="157" spans="1:10" ht="16.5" customHeight="1" x14ac:dyDescent="0.15">
      <c r="A157" s="379" t="s">
        <v>3102</v>
      </c>
      <c r="B157" s="379" t="s">
        <v>3101</v>
      </c>
      <c r="C157" s="379" t="s">
        <v>1056</v>
      </c>
      <c r="D157" s="379">
        <v>1</v>
      </c>
      <c r="E157" s="379">
        <v>208</v>
      </c>
      <c r="F157" s="378">
        <v>13080.55</v>
      </c>
      <c r="G157" s="377">
        <v>0</v>
      </c>
      <c r="H157" s="377">
        <v>10448.35</v>
      </c>
      <c r="I157" s="377">
        <v>2632.2</v>
      </c>
      <c r="J157" s="376">
        <v>0.20123007060100684</v>
      </c>
    </row>
    <row r="158" spans="1:10" ht="16.5" customHeight="1" x14ac:dyDescent="0.15">
      <c r="A158" s="379" t="s">
        <v>1122</v>
      </c>
      <c r="B158" s="379" t="s">
        <v>1121</v>
      </c>
      <c r="C158" s="379" t="s">
        <v>1120</v>
      </c>
      <c r="D158" s="379">
        <v>1</v>
      </c>
      <c r="E158" s="379">
        <v>6.54</v>
      </c>
      <c r="F158" s="378">
        <v>925.59</v>
      </c>
      <c r="G158" s="377">
        <v>0</v>
      </c>
      <c r="H158" s="377">
        <v>671.9</v>
      </c>
      <c r="I158" s="377">
        <v>253.69</v>
      </c>
      <c r="J158" s="376">
        <v>0.27408463790663251</v>
      </c>
    </row>
    <row r="159" spans="1:10" ht="16.5" customHeight="1" x14ac:dyDescent="0.15">
      <c r="A159" s="379" t="s">
        <v>1114</v>
      </c>
      <c r="B159" s="379" t="s">
        <v>1113</v>
      </c>
      <c r="C159" s="379" t="s">
        <v>1115</v>
      </c>
      <c r="D159" s="379">
        <v>2</v>
      </c>
      <c r="E159" s="379">
        <v>22.704000000000001</v>
      </c>
      <c r="F159" s="378">
        <v>1952.38</v>
      </c>
      <c r="G159" s="377">
        <v>0</v>
      </c>
      <c r="H159" s="377">
        <v>1592.9</v>
      </c>
      <c r="I159" s="377">
        <v>359.48</v>
      </c>
      <c r="J159" s="376">
        <v>0.18412399225560597</v>
      </c>
    </row>
    <row r="160" spans="1:10" ht="16.5" customHeight="1" x14ac:dyDescent="0.15">
      <c r="A160" s="379" t="s">
        <v>1114</v>
      </c>
      <c r="B160" s="379" t="s">
        <v>1113</v>
      </c>
      <c r="C160" s="379" t="s">
        <v>1112</v>
      </c>
      <c r="D160" s="379">
        <v>36</v>
      </c>
      <c r="E160" s="379">
        <v>34.055999999999997</v>
      </c>
      <c r="F160" s="378">
        <v>2669.4</v>
      </c>
      <c r="G160" s="377">
        <v>0</v>
      </c>
      <c r="H160" s="377">
        <v>2389.35</v>
      </c>
      <c r="I160" s="377">
        <v>280.05</v>
      </c>
      <c r="J160" s="376">
        <v>0.10491121600359632</v>
      </c>
    </row>
    <row r="161" spans="1:10" ht="16.5" customHeight="1" x14ac:dyDescent="0.15">
      <c r="A161" s="379" t="s">
        <v>1111</v>
      </c>
      <c r="B161" s="379" t="s">
        <v>1110</v>
      </c>
      <c r="C161" s="379" t="s">
        <v>2153</v>
      </c>
      <c r="D161" s="379">
        <v>4</v>
      </c>
      <c r="E161" s="379">
        <v>21.6</v>
      </c>
      <c r="F161" s="378">
        <v>2898.6</v>
      </c>
      <c r="G161" s="377">
        <v>0</v>
      </c>
      <c r="H161" s="377">
        <v>2208.1999999999998</v>
      </c>
      <c r="I161" s="377">
        <v>690.4</v>
      </c>
      <c r="J161" s="376">
        <v>0.23818395087283517</v>
      </c>
    </row>
    <row r="162" spans="1:10" ht="16.5" customHeight="1" x14ac:dyDescent="0.15">
      <c r="A162" s="379" t="s">
        <v>1067</v>
      </c>
      <c r="B162" s="379" t="s">
        <v>1066</v>
      </c>
      <c r="C162" s="379" t="s">
        <v>1059</v>
      </c>
      <c r="D162" s="379">
        <v>6</v>
      </c>
      <c r="E162" s="379">
        <v>120</v>
      </c>
      <c r="F162" s="378">
        <v>9870.56</v>
      </c>
      <c r="G162" s="377">
        <v>-1346.33</v>
      </c>
      <c r="H162" s="377">
        <v>5721.9</v>
      </c>
      <c r="I162" s="377">
        <v>2802.33</v>
      </c>
      <c r="J162" s="376">
        <v>0.32874875501951495</v>
      </c>
    </row>
    <row r="163" spans="1:10" ht="16.5" customHeight="1" x14ac:dyDescent="0.15">
      <c r="A163" s="379" t="s">
        <v>1065</v>
      </c>
      <c r="B163" s="379" t="s">
        <v>1064</v>
      </c>
      <c r="C163" s="379" t="s">
        <v>1059</v>
      </c>
      <c r="D163" s="379">
        <v>4</v>
      </c>
      <c r="E163" s="379">
        <v>80</v>
      </c>
      <c r="F163" s="378">
        <v>7722.42</v>
      </c>
      <c r="G163" s="377">
        <v>-1346.33</v>
      </c>
      <c r="H163" s="377">
        <v>3433.14</v>
      </c>
      <c r="I163" s="377">
        <v>2942.95</v>
      </c>
      <c r="J163" s="376">
        <v>0.46156029792553116</v>
      </c>
    </row>
    <row r="164" spans="1:10" ht="16.5" customHeight="1" x14ac:dyDescent="0.15">
      <c r="A164" s="379" t="s">
        <v>1063</v>
      </c>
      <c r="B164" s="379" t="s">
        <v>1062</v>
      </c>
      <c r="C164" s="379" t="s">
        <v>1056</v>
      </c>
      <c r="D164" s="379">
        <v>1</v>
      </c>
      <c r="E164" s="379">
        <v>208</v>
      </c>
      <c r="F164" s="378">
        <v>4512.87</v>
      </c>
      <c r="G164" s="377">
        <v>0</v>
      </c>
      <c r="H164" s="377">
        <v>3371.78</v>
      </c>
      <c r="I164" s="377">
        <v>1141.0899999999999</v>
      </c>
      <c r="J164" s="376">
        <v>0.25285239769813889</v>
      </c>
    </row>
    <row r="165" spans="1:10" ht="16.5" customHeight="1" x14ac:dyDescent="0.15">
      <c r="A165" s="379" t="s">
        <v>1061</v>
      </c>
      <c r="B165" s="379" t="s">
        <v>1060</v>
      </c>
      <c r="C165" s="379" t="s">
        <v>1059</v>
      </c>
      <c r="D165" s="379">
        <v>3</v>
      </c>
      <c r="E165" s="379">
        <v>60</v>
      </c>
      <c r="F165" s="378">
        <v>4773.97</v>
      </c>
      <c r="G165" s="377">
        <v>0</v>
      </c>
      <c r="H165" s="377">
        <v>3433.14</v>
      </c>
      <c r="I165" s="377">
        <v>1340.83</v>
      </c>
      <c r="J165" s="376">
        <v>0.28086267823216315</v>
      </c>
    </row>
    <row r="166" spans="1:10" ht="16.5" customHeight="1" x14ac:dyDescent="0.15">
      <c r="A166" s="379" t="s">
        <v>1058</v>
      </c>
      <c r="B166" s="379" t="s">
        <v>1057</v>
      </c>
      <c r="C166" s="379" t="s">
        <v>1056</v>
      </c>
      <c r="D166" s="379">
        <v>5</v>
      </c>
      <c r="E166" s="379">
        <v>1040</v>
      </c>
      <c r="F166" s="378">
        <v>62081.53</v>
      </c>
      <c r="G166" s="377">
        <v>0</v>
      </c>
      <c r="H166" s="377">
        <v>53132.33</v>
      </c>
      <c r="I166" s="377">
        <v>8949.2000000000007</v>
      </c>
      <c r="J166" s="376">
        <v>0.14415237511060053</v>
      </c>
    </row>
    <row r="167" spans="1:10" ht="16.5" customHeight="1" x14ac:dyDescent="0.15">
      <c r="A167" s="379" t="s">
        <v>1053</v>
      </c>
      <c r="B167" s="379" t="s">
        <v>1052</v>
      </c>
      <c r="C167" s="379" t="s">
        <v>1051</v>
      </c>
      <c r="D167" s="379">
        <v>272</v>
      </c>
      <c r="E167" s="379">
        <v>5168</v>
      </c>
      <c r="F167" s="378">
        <v>276089.98</v>
      </c>
      <c r="G167" s="377">
        <v>0</v>
      </c>
      <c r="H167" s="377">
        <v>252221.76</v>
      </c>
      <c r="I167" s="377">
        <v>23868.22</v>
      </c>
      <c r="J167" s="376">
        <v>8.6450873733266237E-2</v>
      </c>
    </row>
    <row r="168" spans="1:10" ht="18.5" customHeight="1" x14ac:dyDescent="0.15">
      <c r="A168" s="501" t="s">
        <v>1695</v>
      </c>
      <c r="B168" s="501" t="s">
        <v>1694</v>
      </c>
      <c r="C168" s="501" t="s">
        <v>1693</v>
      </c>
      <c r="D168" s="501">
        <v>1</v>
      </c>
      <c r="E168" s="501">
        <v>0</v>
      </c>
      <c r="F168" s="502">
        <v>1485.2</v>
      </c>
      <c r="G168" s="503">
        <v>0</v>
      </c>
      <c r="H168" s="503">
        <v>0</v>
      </c>
      <c r="I168" s="503">
        <v>1485.2</v>
      </c>
      <c r="J168" s="504">
        <v>1</v>
      </c>
    </row>
    <row r="169" spans="1:10" ht="13" x14ac:dyDescent="0.15">
      <c r="A169" s="379" t="s">
        <v>3252</v>
      </c>
      <c r="B169" s="379" t="s">
        <v>3251</v>
      </c>
      <c r="C169" s="379" t="s">
        <v>1693</v>
      </c>
      <c r="D169" s="379">
        <v>3</v>
      </c>
      <c r="E169" s="379">
        <v>0</v>
      </c>
      <c r="F169" s="378">
        <v>535.92999999999995</v>
      </c>
      <c r="G169" s="377">
        <v>0</v>
      </c>
      <c r="H169" s="377">
        <v>0</v>
      </c>
      <c r="I169" s="377">
        <v>535.92999999999995</v>
      </c>
      <c r="J169" s="376">
        <v>1</v>
      </c>
    </row>
    <row r="170" spans="1:10" ht="13" x14ac:dyDescent="0.15">
      <c r="A170" s="379" t="s">
        <v>2158</v>
      </c>
      <c r="B170" s="379" t="s">
        <v>2157</v>
      </c>
      <c r="C170" s="379" t="s">
        <v>2156</v>
      </c>
      <c r="D170" s="383">
        <v>2</v>
      </c>
      <c r="E170" s="383">
        <v>0</v>
      </c>
      <c r="F170" s="384">
        <v>1980.41</v>
      </c>
      <c r="G170" s="385">
        <v>0</v>
      </c>
      <c r="H170" s="385">
        <v>0</v>
      </c>
      <c r="I170" s="385">
        <v>1980.41</v>
      </c>
      <c r="J170" s="386">
        <v>1</v>
      </c>
    </row>
    <row r="171" spans="1:10" x14ac:dyDescent="0.15">
      <c r="D171" s="375">
        <f>SUM(D9:D170)</f>
        <v>17676</v>
      </c>
      <c r="E171" s="375">
        <f t="shared" ref="E171:J171" si="0">SUM(E9:E170)</f>
        <v>131163.45999999996</v>
      </c>
      <c r="F171" s="387">
        <f t="shared" si="0"/>
        <v>7962675.7299999995</v>
      </c>
      <c r="G171" s="387">
        <f t="shared" si="0"/>
        <v>-12183.92</v>
      </c>
      <c r="H171" s="387">
        <f t="shared" si="0"/>
        <v>6876017.5999999978</v>
      </c>
      <c r="I171" s="387">
        <f t="shared" si="0"/>
        <v>1074474.2099999995</v>
      </c>
      <c r="J171" s="375">
        <f t="shared" si="0"/>
        <v>-39393.771500364244</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77A6-36E7-4AA7-9093-A8A174A648D8}">
  <sheetPr codeName="Hoja19"/>
  <dimension ref="A1:J130"/>
  <sheetViews>
    <sheetView showGridLines="0" workbookViewId="0">
      <pane ySplit="6" topLeftCell="A91" activePane="bottomLeft" state="frozen"/>
      <selection pane="bottomLeft" activeCell="E114" sqref="E114"/>
    </sheetView>
  </sheetViews>
  <sheetFormatPr baseColWidth="10" defaultColWidth="11.5" defaultRowHeight="12" x14ac:dyDescent="0.15"/>
  <cols>
    <col min="1" max="1" width="14.33203125" style="509" customWidth="1"/>
    <col min="2" max="2" width="42" style="509" customWidth="1"/>
    <col min="3" max="3" width="22" style="509" customWidth="1"/>
    <col min="4" max="5" width="14.5" style="509" customWidth="1"/>
    <col min="6" max="14" width="20.6640625" style="509" customWidth="1"/>
    <col min="15" max="15" width="0" style="509" hidden="1" customWidth="1"/>
    <col min="16" max="16384" width="11.5" style="509"/>
  </cols>
  <sheetData>
    <row r="1" spans="1:10" ht="21" customHeight="1" x14ac:dyDescent="0.15">
      <c r="A1" s="379" t="s">
        <v>2007</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3280</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3" x14ac:dyDescent="0.15">
      <c r="A9" s="379" t="s">
        <v>1937</v>
      </c>
      <c r="B9" s="379" t="s">
        <v>2004</v>
      </c>
      <c r="C9" s="379" t="s">
        <v>1812</v>
      </c>
      <c r="D9" s="379">
        <v>48</v>
      </c>
      <c r="E9" s="379">
        <v>12</v>
      </c>
      <c r="F9" s="378">
        <v>1789.44</v>
      </c>
      <c r="G9" s="377">
        <v>0</v>
      </c>
      <c r="H9" s="377">
        <v>1479.52</v>
      </c>
      <c r="I9" s="377">
        <v>309.92</v>
      </c>
      <c r="J9" s="376">
        <v>0.17319384835479257</v>
      </c>
    </row>
    <row r="10" spans="1:10" ht="13" x14ac:dyDescent="0.15">
      <c r="A10" s="379" t="s">
        <v>1935</v>
      </c>
      <c r="B10" s="379" t="s">
        <v>1934</v>
      </c>
      <c r="C10" s="379" t="s">
        <v>1812</v>
      </c>
      <c r="D10" s="379">
        <v>24</v>
      </c>
      <c r="E10" s="379">
        <v>6</v>
      </c>
      <c r="F10" s="378">
        <v>1050.24</v>
      </c>
      <c r="G10" s="377">
        <v>0</v>
      </c>
      <c r="H10" s="377">
        <v>803.52</v>
      </c>
      <c r="I10" s="377">
        <v>246.72</v>
      </c>
      <c r="J10" s="376">
        <v>0.23491773308957953</v>
      </c>
    </row>
    <row r="11" spans="1:10" ht="13" x14ac:dyDescent="0.15">
      <c r="A11" s="379" t="s">
        <v>1933</v>
      </c>
      <c r="B11" s="379" t="s">
        <v>1932</v>
      </c>
      <c r="C11" s="379" t="s">
        <v>1812</v>
      </c>
      <c r="D11" s="379">
        <v>144</v>
      </c>
      <c r="E11" s="379">
        <v>36</v>
      </c>
      <c r="F11" s="378">
        <v>4667.04</v>
      </c>
      <c r="G11" s="377">
        <v>0</v>
      </c>
      <c r="H11" s="377">
        <v>4297.71</v>
      </c>
      <c r="I11" s="377">
        <v>369.33</v>
      </c>
      <c r="J11" s="376">
        <v>7.9135811992183488E-2</v>
      </c>
    </row>
    <row r="12" spans="1:10" ht="13" x14ac:dyDescent="0.15">
      <c r="A12" s="379" t="s">
        <v>1929</v>
      </c>
      <c r="B12" s="379" t="s">
        <v>1928</v>
      </c>
      <c r="C12" s="379" t="s">
        <v>1115</v>
      </c>
      <c r="D12" s="379">
        <v>3</v>
      </c>
      <c r="E12" s="379">
        <v>34.055999999999997</v>
      </c>
      <c r="F12" s="378">
        <v>2372.39</v>
      </c>
      <c r="G12" s="377">
        <v>0</v>
      </c>
      <c r="H12" s="377">
        <v>1728.73</v>
      </c>
      <c r="I12" s="377">
        <v>643.66</v>
      </c>
      <c r="J12" s="376">
        <v>0.27131289543456177</v>
      </c>
    </row>
    <row r="13" spans="1:10" ht="13" x14ac:dyDescent="0.15">
      <c r="A13" s="379" t="s">
        <v>1929</v>
      </c>
      <c r="B13" s="379" t="s">
        <v>1928</v>
      </c>
      <c r="C13" s="379" t="s">
        <v>1112</v>
      </c>
      <c r="D13" s="379">
        <v>396</v>
      </c>
      <c r="E13" s="379">
        <v>374.61599999999999</v>
      </c>
      <c r="F13" s="378">
        <v>21661.200000000001</v>
      </c>
      <c r="G13" s="377">
        <v>0</v>
      </c>
      <c r="H13" s="377">
        <v>19012.3</v>
      </c>
      <c r="I13" s="377">
        <v>2648.9</v>
      </c>
      <c r="J13" s="376">
        <v>0.12228777722379185</v>
      </c>
    </row>
    <row r="14" spans="1:10" ht="13" x14ac:dyDescent="0.15">
      <c r="A14" s="379" t="s">
        <v>3325</v>
      </c>
      <c r="B14" s="379" t="s">
        <v>3324</v>
      </c>
      <c r="C14" s="379" t="s">
        <v>1112</v>
      </c>
      <c r="D14" s="379">
        <v>12</v>
      </c>
      <c r="E14" s="379">
        <v>11.352</v>
      </c>
      <c r="F14" s="378">
        <v>729.72</v>
      </c>
      <c r="G14" s="377">
        <v>0</v>
      </c>
      <c r="H14" s="377">
        <v>613.01</v>
      </c>
      <c r="I14" s="377">
        <v>116.71</v>
      </c>
      <c r="J14" s="376">
        <v>0.15993805843337169</v>
      </c>
    </row>
    <row r="15" spans="1:10" ht="13" x14ac:dyDescent="0.15">
      <c r="A15" s="379" t="s">
        <v>1925</v>
      </c>
      <c r="B15" s="379" t="s">
        <v>1924</v>
      </c>
      <c r="C15" s="379" t="s">
        <v>1923</v>
      </c>
      <c r="D15" s="379">
        <v>92</v>
      </c>
      <c r="E15" s="379">
        <v>348.22</v>
      </c>
      <c r="F15" s="378">
        <v>11518.4</v>
      </c>
      <c r="G15" s="377">
        <v>0</v>
      </c>
      <c r="H15" s="377">
        <v>10643.09</v>
      </c>
      <c r="I15" s="377">
        <v>875.31</v>
      </c>
      <c r="J15" s="376">
        <v>7.5992325322961518E-2</v>
      </c>
    </row>
    <row r="16" spans="1:10" ht="13" x14ac:dyDescent="0.15">
      <c r="A16" s="379" t="s">
        <v>1922</v>
      </c>
      <c r="B16" s="379" t="s">
        <v>1921</v>
      </c>
      <c r="C16" s="379" t="s">
        <v>1920</v>
      </c>
      <c r="D16" s="379">
        <v>6</v>
      </c>
      <c r="E16" s="379">
        <v>90.84</v>
      </c>
      <c r="F16" s="378">
        <v>6504.84</v>
      </c>
      <c r="G16" s="377">
        <v>0</v>
      </c>
      <c r="H16" s="377">
        <v>4463.82</v>
      </c>
      <c r="I16" s="377">
        <v>2041.02</v>
      </c>
      <c r="J16" s="376">
        <v>0.31376943937129892</v>
      </c>
    </row>
    <row r="17" spans="1:10" ht="13" x14ac:dyDescent="0.15">
      <c r="A17" s="379" t="s">
        <v>1919</v>
      </c>
      <c r="B17" s="379" t="s">
        <v>1918</v>
      </c>
      <c r="C17" s="379" t="s">
        <v>1115</v>
      </c>
      <c r="D17" s="379">
        <v>476</v>
      </c>
      <c r="E17" s="379">
        <v>5403.5519999999997</v>
      </c>
      <c r="F17" s="378">
        <v>416553.74</v>
      </c>
      <c r="G17" s="377">
        <v>0</v>
      </c>
      <c r="H17" s="377">
        <v>387464</v>
      </c>
      <c r="I17" s="377">
        <v>29089.74</v>
      </c>
      <c r="J17" s="376">
        <v>6.9834302772074502E-2</v>
      </c>
    </row>
    <row r="18" spans="1:10" ht="13" x14ac:dyDescent="0.15">
      <c r="A18" s="379" t="s">
        <v>1919</v>
      </c>
      <c r="B18" s="379" t="s">
        <v>1918</v>
      </c>
      <c r="C18" s="379" t="s">
        <v>1112</v>
      </c>
      <c r="D18" s="379">
        <v>156</v>
      </c>
      <c r="E18" s="379">
        <v>147.57599999999999</v>
      </c>
      <c r="F18" s="378">
        <v>13400.4</v>
      </c>
      <c r="G18" s="377">
        <v>0</v>
      </c>
      <c r="H18" s="377">
        <v>10582</v>
      </c>
      <c r="I18" s="377">
        <v>2818.4</v>
      </c>
      <c r="J18" s="376">
        <v>0.2103220799379123</v>
      </c>
    </row>
    <row r="19" spans="1:10" ht="13" x14ac:dyDescent="0.15">
      <c r="A19" s="379" t="s">
        <v>1908</v>
      </c>
      <c r="B19" s="379" t="s">
        <v>1907</v>
      </c>
      <c r="C19" s="379" t="s">
        <v>1809</v>
      </c>
      <c r="D19" s="379">
        <v>2</v>
      </c>
      <c r="E19" s="379">
        <v>12</v>
      </c>
      <c r="F19" s="378">
        <v>2028.7</v>
      </c>
      <c r="G19" s="377">
        <v>0</v>
      </c>
      <c r="H19" s="377">
        <v>1455.78</v>
      </c>
      <c r="I19" s="377">
        <v>572.91999999999996</v>
      </c>
      <c r="J19" s="376">
        <v>0.28240745304875042</v>
      </c>
    </row>
    <row r="20" spans="1:10" ht="13" x14ac:dyDescent="0.15">
      <c r="A20" s="379" t="s">
        <v>2003</v>
      </c>
      <c r="B20" s="379" t="s">
        <v>2002</v>
      </c>
      <c r="C20" s="379" t="s">
        <v>1898</v>
      </c>
      <c r="D20" s="379">
        <v>8</v>
      </c>
      <c r="E20" s="379">
        <v>38.4</v>
      </c>
      <c r="F20" s="378">
        <v>6850.32</v>
      </c>
      <c r="G20" s="377">
        <v>0</v>
      </c>
      <c r="H20" s="377">
        <v>4904.96</v>
      </c>
      <c r="I20" s="377">
        <v>1945.36</v>
      </c>
      <c r="J20" s="376">
        <v>0.28398089432318491</v>
      </c>
    </row>
    <row r="21" spans="1:10" ht="13" x14ac:dyDescent="0.15">
      <c r="A21" s="379" t="s">
        <v>1895</v>
      </c>
      <c r="B21" s="379" t="s">
        <v>1894</v>
      </c>
      <c r="C21" s="379" t="s">
        <v>1051</v>
      </c>
      <c r="D21" s="379">
        <v>2</v>
      </c>
      <c r="E21" s="379">
        <v>38</v>
      </c>
      <c r="F21" s="378">
        <v>2461.34</v>
      </c>
      <c r="G21" s="377">
        <v>0</v>
      </c>
      <c r="H21" s="377">
        <v>1821.66</v>
      </c>
      <c r="I21" s="377">
        <v>639.67999999999995</v>
      </c>
      <c r="J21" s="376">
        <v>0.25989095370814269</v>
      </c>
    </row>
    <row r="22" spans="1:10" ht="13" x14ac:dyDescent="0.15">
      <c r="A22" s="379" t="s">
        <v>1893</v>
      </c>
      <c r="B22" s="379" t="s">
        <v>1892</v>
      </c>
      <c r="C22" s="379" t="s">
        <v>1051</v>
      </c>
      <c r="D22" s="379">
        <v>11</v>
      </c>
      <c r="E22" s="379">
        <v>209</v>
      </c>
      <c r="F22" s="378">
        <v>12808.18</v>
      </c>
      <c r="G22" s="377">
        <v>0</v>
      </c>
      <c r="H22" s="377">
        <v>10234.31</v>
      </c>
      <c r="I22" s="377">
        <v>2573.87</v>
      </c>
      <c r="J22" s="376">
        <v>0.20095517083613754</v>
      </c>
    </row>
    <row r="23" spans="1:10" ht="13" x14ac:dyDescent="0.15">
      <c r="A23" s="379" t="s">
        <v>1891</v>
      </c>
      <c r="B23" s="379" t="s">
        <v>1890</v>
      </c>
      <c r="C23" s="379" t="s">
        <v>1051</v>
      </c>
      <c r="D23" s="379">
        <v>21</v>
      </c>
      <c r="E23" s="379">
        <v>399</v>
      </c>
      <c r="F23" s="378">
        <v>25549.29</v>
      </c>
      <c r="G23" s="377">
        <v>0</v>
      </c>
      <c r="H23" s="377">
        <v>20131.650000000001</v>
      </c>
      <c r="I23" s="377">
        <v>5417.64</v>
      </c>
      <c r="J23" s="376">
        <v>0.21204659698958367</v>
      </c>
    </row>
    <row r="24" spans="1:10" ht="13" x14ac:dyDescent="0.15">
      <c r="A24" s="379" t="s">
        <v>2001</v>
      </c>
      <c r="B24" s="379" t="s">
        <v>2000</v>
      </c>
      <c r="C24" s="379" t="s">
        <v>1051</v>
      </c>
      <c r="D24" s="379">
        <v>1</v>
      </c>
      <c r="E24" s="379">
        <v>19</v>
      </c>
      <c r="F24" s="378">
        <v>1249.01</v>
      </c>
      <c r="G24" s="377">
        <v>0</v>
      </c>
      <c r="H24" s="377">
        <v>959.55</v>
      </c>
      <c r="I24" s="377">
        <v>289.45999999999998</v>
      </c>
      <c r="J24" s="376">
        <v>0.23175154722540253</v>
      </c>
    </row>
    <row r="25" spans="1:10" ht="13" x14ac:dyDescent="0.15">
      <c r="A25" s="379" t="s">
        <v>1883</v>
      </c>
      <c r="B25" s="379" t="s">
        <v>1882</v>
      </c>
      <c r="C25" s="379" t="s">
        <v>1051</v>
      </c>
      <c r="D25" s="379">
        <v>3</v>
      </c>
      <c r="E25" s="379">
        <v>57</v>
      </c>
      <c r="F25" s="378">
        <v>7366.35</v>
      </c>
      <c r="G25" s="377">
        <v>0</v>
      </c>
      <c r="H25" s="377">
        <v>4810.26</v>
      </c>
      <c r="I25" s="377">
        <v>2556.09</v>
      </c>
      <c r="J25" s="376">
        <v>0.34699545908082019</v>
      </c>
    </row>
    <row r="26" spans="1:10" ht="13" x14ac:dyDescent="0.15">
      <c r="A26" s="379" t="s">
        <v>1879</v>
      </c>
      <c r="B26" s="379" t="s">
        <v>1878</v>
      </c>
      <c r="C26" s="379" t="s">
        <v>1051</v>
      </c>
      <c r="D26" s="379">
        <v>92</v>
      </c>
      <c r="E26" s="379">
        <v>1748</v>
      </c>
      <c r="F26" s="378">
        <v>119867.36</v>
      </c>
      <c r="G26" s="377">
        <v>0</v>
      </c>
      <c r="H26" s="377">
        <v>100468.85</v>
      </c>
      <c r="I26" s="377">
        <v>19398.509999999998</v>
      </c>
      <c r="J26" s="376">
        <v>0.16183312955253207</v>
      </c>
    </row>
    <row r="27" spans="1:10" ht="13" x14ac:dyDescent="0.15">
      <c r="A27" s="379" t="s">
        <v>1875</v>
      </c>
      <c r="B27" s="379" t="s">
        <v>1874</v>
      </c>
      <c r="C27" s="379" t="s">
        <v>1051</v>
      </c>
      <c r="D27" s="379">
        <v>413</v>
      </c>
      <c r="E27" s="379">
        <v>7847</v>
      </c>
      <c r="F27" s="378">
        <v>358830.11</v>
      </c>
      <c r="G27" s="377">
        <v>0</v>
      </c>
      <c r="H27" s="377">
        <v>353792.32</v>
      </c>
      <c r="I27" s="377">
        <v>5037.79</v>
      </c>
      <c r="J27" s="376">
        <v>1.4039485147999424E-2</v>
      </c>
    </row>
    <row r="28" spans="1:10" ht="13" x14ac:dyDescent="0.15">
      <c r="A28" s="379" t="s">
        <v>1861</v>
      </c>
      <c r="B28" s="379" t="s">
        <v>1860</v>
      </c>
      <c r="C28" s="379" t="s">
        <v>1859</v>
      </c>
      <c r="D28" s="379">
        <v>72</v>
      </c>
      <c r="E28" s="379">
        <v>31.896000000000001</v>
      </c>
      <c r="F28" s="378">
        <v>3763.44</v>
      </c>
      <c r="G28" s="377">
        <v>0</v>
      </c>
      <c r="H28" s="377">
        <v>3040.05</v>
      </c>
      <c r="I28" s="377">
        <v>723.39</v>
      </c>
      <c r="J28" s="376">
        <v>0.1922151010777374</v>
      </c>
    </row>
    <row r="29" spans="1:10" ht="13" x14ac:dyDescent="0.15">
      <c r="A29" s="379" t="s">
        <v>1858</v>
      </c>
      <c r="B29" s="379" t="s">
        <v>1857</v>
      </c>
      <c r="C29" s="379" t="s">
        <v>1856</v>
      </c>
      <c r="D29" s="379">
        <v>1</v>
      </c>
      <c r="E29" s="379">
        <v>11.04</v>
      </c>
      <c r="F29" s="378">
        <v>329.45</v>
      </c>
      <c r="G29" s="377">
        <v>0</v>
      </c>
      <c r="H29" s="377">
        <v>246.94</v>
      </c>
      <c r="I29" s="377">
        <v>82.51</v>
      </c>
      <c r="J29" s="376">
        <v>0.25044771589011988</v>
      </c>
    </row>
    <row r="30" spans="1:10" ht="13" x14ac:dyDescent="0.15">
      <c r="A30" s="379" t="s">
        <v>1858</v>
      </c>
      <c r="B30" s="379" t="s">
        <v>1857</v>
      </c>
      <c r="C30" s="379" t="s">
        <v>1999</v>
      </c>
      <c r="D30" s="379">
        <v>504</v>
      </c>
      <c r="E30" s="379">
        <v>231.84</v>
      </c>
      <c r="F30" s="378">
        <v>6536.88</v>
      </c>
      <c r="G30" s="377">
        <v>0</v>
      </c>
      <c r="H30" s="377">
        <v>5185.6000000000004</v>
      </c>
      <c r="I30" s="377">
        <v>1351.28</v>
      </c>
      <c r="J30" s="376">
        <v>0.20671635397926841</v>
      </c>
    </row>
    <row r="31" spans="1:10" ht="13" x14ac:dyDescent="0.15">
      <c r="A31" s="379" t="s">
        <v>2407</v>
      </c>
      <c r="B31" s="379" t="s">
        <v>2406</v>
      </c>
      <c r="C31" s="379" t="s">
        <v>1051</v>
      </c>
      <c r="D31" s="379">
        <v>6</v>
      </c>
      <c r="E31" s="379">
        <v>114</v>
      </c>
      <c r="F31" s="378">
        <v>8688</v>
      </c>
      <c r="G31" s="377">
        <v>0</v>
      </c>
      <c r="H31" s="377">
        <v>7271.16</v>
      </c>
      <c r="I31" s="377">
        <v>1416.84</v>
      </c>
      <c r="J31" s="376">
        <v>0.16308011049723756</v>
      </c>
    </row>
    <row r="32" spans="1:10" ht="13" x14ac:dyDescent="0.15">
      <c r="A32" s="379" t="s">
        <v>1849</v>
      </c>
      <c r="B32" s="379" t="s">
        <v>1848</v>
      </c>
      <c r="C32" s="379" t="s">
        <v>1051</v>
      </c>
      <c r="D32" s="379">
        <v>22</v>
      </c>
      <c r="E32" s="379">
        <v>418</v>
      </c>
      <c r="F32" s="378">
        <v>26279.02</v>
      </c>
      <c r="G32" s="377">
        <v>0</v>
      </c>
      <c r="H32" s="377">
        <v>21089.85</v>
      </c>
      <c r="I32" s="377">
        <v>5189.17</v>
      </c>
      <c r="J32" s="376">
        <v>0.1974643651095056</v>
      </c>
    </row>
    <row r="33" spans="1:10" ht="13" x14ac:dyDescent="0.15">
      <c r="A33" s="379" t="s">
        <v>1845</v>
      </c>
      <c r="B33" s="379" t="s">
        <v>1844</v>
      </c>
      <c r="C33" s="379" t="s">
        <v>1051</v>
      </c>
      <c r="D33" s="379">
        <v>1</v>
      </c>
      <c r="E33" s="379">
        <v>19</v>
      </c>
      <c r="F33" s="378">
        <v>0.01</v>
      </c>
      <c r="G33" s="377">
        <v>0</v>
      </c>
      <c r="H33" s="377">
        <v>209.57</v>
      </c>
      <c r="I33" s="377">
        <v>-209.56</v>
      </c>
      <c r="J33" s="376">
        <v>-20956</v>
      </c>
    </row>
    <row r="34" spans="1:10" ht="13" x14ac:dyDescent="0.15">
      <c r="A34" s="379" t="s">
        <v>2405</v>
      </c>
      <c r="B34" s="379" t="s">
        <v>2514</v>
      </c>
      <c r="C34" s="379" t="s">
        <v>1051</v>
      </c>
      <c r="D34" s="379">
        <v>6</v>
      </c>
      <c r="E34" s="379">
        <v>114</v>
      </c>
      <c r="F34" s="378">
        <v>6070.51</v>
      </c>
      <c r="G34" s="377">
        <v>0</v>
      </c>
      <c r="H34" s="377">
        <v>2340.42</v>
      </c>
      <c r="I34" s="377">
        <v>3730.09</v>
      </c>
      <c r="J34" s="376">
        <v>0.61446072899970516</v>
      </c>
    </row>
    <row r="35" spans="1:10" ht="13" x14ac:dyDescent="0.15">
      <c r="A35" s="379" t="s">
        <v>1843</v>
      </c>
      <c r="B35" s="379" t="s">
        <v>1842</v>
      </c>
      <c r="C35" s="379" t="s">
        <v>1051</v>
      </c>
      <c r="D35" s="379">
        <v>1</v>
      </c>
      <c r="E35" s="379">
        <v>19</v>
      </c>
      <c r="F35" s="378">
        <v>1735.67</v>
      </c>
      <c r="G35" s="377">
        <v>0</v>
      </c>
      <c r="H35" s="377">
        <v>1088.0999999999999</v>
      </c>
      <c r="I35" s="377">
        <v>647.57000000000005</v>
      </c>
      <c r="J35" s="376">
        <v>0.37309511600707507</v>
      </c>
    </row>
    <row r="36" spans="1:10" ht="18" customHeight="1" x14ac:dyDescent="0.15">
      <c r="A36" s="379" t="s">
        <v>1840</v>
      </c>
      <c r="B36" s="379" t="s">
        <v>1839</v>
      </c>
      <c r="C36" s="379" t="s">
        <v>1838</v>
      </c>
      <c r="D36" s="379">
        <v>444</v>
      </c>
      <c r="E36" s="379">
        <v>210.012</v>
      </c>
      <c r="F36" s="378">
        <v>51987.96</v>
      </c>
      <c r="G36" s="377">
        <v>0</v>
      </c>
      <c r="H36" s="377">
        <v>49138.92</v>
      </c>
      <c r="I36" s="377">
        <v>2849.04</v>
      </c>
      <c r="J36" s="376">
        <v>5.4801919521366101E-2</v>
      </c>
    </row>
    <row r="37" spans="1:10" ht="13" x14ac:dyDescent="0.15">
      <c r="A37" s="379" t="s">
        <v>1837</v>
      </c>
      <c r="B37" s="379" t="s">
        <v>1836</v>
      </c>
      <c r="C37" s="379" t="s">
        <v>1051</v>
      </c>
      <c r="D37" s="379">
        <v>8</v>
      </c>
      <c r="E37" s="379">
        <v>152</v>
      </c>
      <c r="F37" s="378">
        <v>12717.84</v>
      </c>
      <c r="G37" s="377">
        <v>0</v>
      </c>
      <c r="H37" s="377">
        <v>9440.16</v>
      </c>
      <c r="I37" s="377">
        <v>3277.68</v>
      </c>
      <c r="J37" s="376">
        <v>0.25772300956766242</v>
      </c>
    </row>
    <row r="38" spans="1:10" ht="13" x14ac:dyDescent="0.15">
      <c r="A38" s="379" t="s">
        <v>1833</v>
      </c>
      <c r="B38" s="379" t="s">
        <v>1832</v>
      </c>
      <c r="C38" s="379" t="s">
        <v>1051</v>
      </c>
      <c r="D38" s="379">
        <v>204</v>
      </c>
      <c r="E38" s="379">
        <v>3876</v>
      </c>
      <c r="F38" s="378">
        <v>132486.93</v>
      </c>
      <c r="G38" s="377">
        <v>0</v>
      </c>
      <c r="H38" s="377">
        <v>4107.34</v>
      </c>
      <c r="I38" s="377">
        <v>128379.59</v>
      </c>
      <c r="J38" s="376">
        <v>0.96899814947783902</v>
      </c>
    </row>
    <row r="39" spans="1:10" ht="13" x14ac:dyDescent="0.15">
      <c r="A39" s="379" t="s">
        <v>1827</v>
      </c>
      <c r="B39" s="379" t="s">
        <v>1826</v>
      </c>
      <c r="C39" s="379" t="s">
        <v>1823</v>
      </c>
      <c r="D39" s="379">
        <v>24</v>
      </c>
      <c r="E39" s="379">
        <v>480</v>
      </c>
      <c r="F39" s="378">
        <v>8982.48</v>
      </c>
      <c r="G39" s="377">
        <v>0</v>
      </c>
      <c r="H39" s="377">
        <v>8020.08</v>
      </c>
      <c r="I39" s="377">
        <v>962.4</v>
      </c>
      <c r="J39" s="376">
        <v>0.10714190290432041</v>
      </c>
    </row>
    <row r="40" spans="1:10" ht="13" x14ac:dyDescent="0.15">
      <c r="A40" s="379" t="s">
        <v>1822</v>
      </c>
      <c r="B40" s="379" t="s">
        <v>1821</v>
      </c>
      <c r="C40" s="379" t="s">
        <v>1809</v>
      </c>
      <c r="D40" s="379">
        <v>1</v>
      </c>
      <c r="E40" s="379">
        <v>6</v>
      </c>
      <c r="F40" s="378">
        <v>861.12</v>
      </c>
      <c r="G40" s="377">
        <v>0</v>
      </c>
      <c r="H40" s="377">
        <v>546.24</v>
      </c>
      <c r="I40" s="377">
        <v>314.88</v>
      </c>
      <c r="J40" s="376">
        <v>0.36566332218506131</v>
      </c>
    </row>
    <row r="41" spans="1:10" ht="13" x14ac:dyDescent="0.15">
      <c r="A41" s="379" t="s">
        <v>1822</v>
      </c>
      <c r="B41" s="379" t="s">
        <v>1821</v>
      </c>
      <c r="C41" s="379" t="s">
        <v>1812</v>
      </c>
      <c r="D41" s="379">
        <v>1704</v>
      </c>
      <c r="E41" s="379">
        <v>426</v>
      </c>
      <c r="F41" s="378">
        <v>42122.879999999997</v>
      </c>
      <c r="G41" s="377">
        <v>0</v>
      </c>
      <c r="H41" s="377">
        <v>38682.730000000003</v>
      </c>
      <c r="I41" s="377">
        <v>3440.15</v>
      </c>
      <c r="J41" s="376">
        <v>8.1669392026376159E-2</v>
      </c>
    </row>
    <row r="42" spans="1:10" ht="13" x14ac:dyDescent="0.15">
      <c r="A42" s="379" t="s">
        <v>1820</v>
      </c>
      <c r="B42" s="379" t="s">
        <v>1819</v>
      </c>
      <c r="C42" s="379" t="s">
        <v>1809</v>
      </c>
      <c r="D42" s="379">
        <v>1</v>
      </c>
      <c r="E42" s="379">
        <v>6</v>
      </c>
      <c r="F42" s="378">
        <v>1094.3399999999999</v>
      </c>
      <c r="G42" s="377">
        <v>0</v>
      </c>
      <c r="H42" s="377">
        <v>630.12</v>
      </c>
      <c r="I42" s="377">
        <v>464.22</v>
      </c>
      <c r="J42" s="376">
        <v>0.4242008882065903</v>
      </c>
    </row>
    <row r="43" spans="1:10" ht="13" x14ac:dyDescent="0.15">
      <c r="A43" s="379" t="s">
        <v>1820</v>
      </c>
      <c r="B43" s="379" t="s">
        <v>1819</v>
      </c>
      <c r="C43" s="379" t="s">
        <v>1812</v>
      </c>
      <c r="D43" s="379">
        <v>792</v>
      </c>
      <c r="E43" s="379">
        <v>198</v>
      </c>
      <c r="F43" s="378">
        <v>28884.240000000002</v>
      </c>
      <c r="G43" s="377">
        <v>0</v>
      </c>
      <c r="H43" s="377">
        <v>20785.82</v>
      </c>
      <c r="I43" s="377">
        <v>8098.42</v>
      </c>
      <c r="J43" s="376">
        <v>0.28037504189135665</v>
      </c>
    </row>
    <row r="44" spans="1:10" ht="13" x14ac:dyDescent="0.15">
      <c r="A44" s="379" t="s">
        <v>1818</v>
      </c>
      <c r="B44" s="379" t="s">
        <v>1817</v>
      </c>
      <c r="C44" s="379" t="s">
        <v>1812</v>
      </c>
      <c r="D44" s="379">
        <v>216</v>
      </c>
      <c r="E44" s="379">
        <v>54</v>
      </c>
      <c r="F44" s="378">
        <v>11551.68</v>
      </c>
      <c r="G44" s="377">
        <v>0</v>
      </c>
      <c r="H44" s="377">
        <v>8758.76</v>
      </c>
      <c r="I44" s="377">
        <v>2792.92</v>
      </c>
      <c r="J44" s="376">
        <v>0.24177608798027647</v>
      </c>
    </row>
    <row r="45" spans="1:10" ht="13" x14ac:dyDescent="0.15">
      <c r="A45" s="379" t="s">
        <v>1816</v>
      </c>
      <c r="B45" s="379" t="s">
        <v>1815</v>
      </c>
      <c r="C45" s="379" t="s">
        <v>1809</v>
      </c>
      <c r="D45" s="379">
        <v>2</v>
      </c>
      <c r="E45" s="379">
        <v>12</v>
      </c>
      <c r="F45" s="378">
        <v>1612.49</v>
      </c>
      <c r="G45" s="377">
        <v>0</v>
      </c>
      <c r="H45" s="377">
        <v>1129.94</v>
      </c>
      <c r="I45" s="377">
        <v>482.55</v>
      </c>
      <c r="J45" s="376">
        <v>0.29925766981500662</v>
      </c>
    </row>
    <row r="46" spans="1:10" ht="13" x14ac:dyDescent="0.15">
      <c r="A46" s="379" t="s">
        <v>1816</v>
      </c>
      <c r="B46" s="379" t="s">
        <v>1815</v>
      </c>
      <c r="C46" s="379" t="s">
        <v>1812</v>
      </c>
      <c r="D46" s="379">
        <v>696</v>
      </c>
      <c r="E46" s="379">
        <v>174</v>
      </c>
      <c r="F46" s="378">
        <v>20023.919999999998</v>
      </c>
      <c r="G46" s="377">
        <v>0</v>
      </c>
      <c r="H46" s="377">
        <v>16375.52</v>
      </c>
      <c r="I46" s="377">
        <v>3648.4</v>
      </c>
      <c r="J46" s="376">
        <v>0.18220208630477949</v>
      </c>
    </row>
    <row r="47" spans="1:10" ht="13" x14ac:dyDescent="0.15">
      <c r="A47" s="379" t="s">
        <v>1814</v>
      </c>
      <c r="B47" s="379" t="s">
        <v>1813</v>
      </c>
      <c r="C47" s="379" t="s">
        <v>1809</v>
      </c>
      <c r="D47" s="379">
        <v>2</v>
      </c>
      <c r="E47" s="379">
        <v>12</v>
      </c>
      <c r="F47" s="378">
        <v>1647.36</v>
      </c>
      <c r="G47" s="377">
        <v>0</v>
      </c>
      <c r="H47" s="377">
        <v>970.54</v>
      </c>
      <c r="I47" s="377">
        <v>676.82</v>
      </c>
      <c r="J47" s="376">
        <v>0.4108513014763015</v>
      </c>
    </row>
    <row r="48" spans="1:10" ht="13" x14ac:dyDescent="0.15">
      <c r="A48" s="379" t="s">
        <v>1814</v>
      </c>
      <c r="B48" s="379" t="s">
        <v>1813</v>
      </c>
      <c r="C48" s="379" t="s">
        <v>1812</v>
      </c>
      <c r="D48" s="379">
        <v>336</v>
      </c>
      <c r="E48" s="379">
        <v>84</v>
      </c>
      <c r="F48" s="378">
        <v>9122.4</v>
      </c>
      <c r="G48" s="377">
        <v>0</v>
      </c>
      <c r="H48" s="377">
        <v>6783.42</v>
      </c>
      <c r="I48" s="377">
        <v>2338.98</v>
      </c>
      <c r="J48" s="376">
        <v>0.25639963167587476</v>
      </c>
    </row>
    <row r="49" spans="1:10" ht="13" x14ac:dyDescent="0.15">
      <c r="A49" s="379" t="s">
        <v>1811</v>
      </c>
      <c r="B49" s="379" t="s">
        <v>1810</v>
      </c>
      <c r="C49" s="379" t="s">
        <v>1809</v>
      </c>
      <c r="D49" s="379">
        <v>1</v>
      </c>
      <c r="E49" s="379">
        <v>6</v>
      </c>
      <c r="F49" s="378">
        <v>870.48</v>
      </c>
      <c r="G49" s="377">
        <v>0</v>
      </c>
      <c r="H49" s="377">
        <v>556.08000000000004</v>
      </c>
      <c r="I49" s="377">
        <v>314.39999999999998</v>
      </c>
      <c r="J49" s="376">
        <v>0.36118003859939346</v>
      </c>
    </row>
    <row r="50" spans="1:10" ht="13" x14ac:dyDescent="0.15">
      <c r="A50" s="379" t="s">
        <v>1811</v>
      </c>
      <c r="B50" s="379" t="s">
        <v>1810</v>
      </c>
      <c r="C50" s="379" t="s">
        <v>1812</v>
      </c>
      <c r="D50" s="379">
        <v>168</v>
      </c>
      <c r="E50" s="379">
        <v>42</v>
      </c>
      <c r="F50" s="378">
        <v>5105.5200000000004</v>
      </c>
      <c r="G50" s="377">
        <v>0</v>
      </c>
      <c r="H50" s="377">
        <v>3892.56</v>
      </c>
      <c r="I50" s="377">
        <v>1212.96</v>
      </c>
      <c r="J50" s="376">
        <v>0.23757815070746957</v>
      </c>
    </row>
    <row r="51" spans="1:10" ht="13" x14ac:dyDescent="0.15">
      <c r="A51" s="379" t="s">
        <v>1808</v>
      </c>
      <c r="B51" s="379" t="s">
        <v>1807</v>
      </c>
      <c r="C51" s="379" t="s">
        <v>1802</v>
      </c>
      <c r="D51" s="379">
        <v>3</v>
      </c>
      <c r="E51" s="379">
        <v>42.57</v>
      </c>
      <c r="F51" s="378">
        <v>3708.4</v>
      </c>
      <c r="G51" s="377">
        <v>0</v>
      </c>
      <c r="H51" s="377">
        <v>2902.38</v>
      </c>
      <c r="I51" s="377">
        <v>806.02</v>
      </c>
      <c r="J51" s="376">
        <v>0.21734980045302557</v>
      </c>
    </row>
    <row r="52" spans="1:10" ht="13" x14ac:dyDescent="0.15">
      <c r="A52" s="379" t="s">
        <v>1806</v>
      </c>
      <c r="B52" s="379" t="s">
        <v>1805</v>
      </c>
      <c r="C52" s="379" t="s">
        <v>1802</v>
      </c>
      <c r="D52" s="379">
        <v>3</v>
      </c>
      <c r="E52" s="379">
        <v>42.57</v>
      </c>
      <c r="F52" s="378">
        <v>4422.93</v>
      </c>
      <c r="G52" s="377">
        <v>0</v>
      </c>
      <c r="H52" s="377">
        <v>3040.23</v>
      </c>
      <c r="I52" s="377">
        <v>1382.7</v>
      </c>
      <c r="J52" s="376">
        <v>0.31262081923069096</v>
      </c>
    </row>
    <row r="53" spans="1:10" ht="13" x14ac:dyDescent="0.15">
      <c r="A53" s="379" t="s">
        <v>1804</v>
      </c>
      <c r="B53" s="379" t="s">
        <v>1803</v>
      </c>
      <c r="C53" s="379" t="s">
        <v>1802</v>
      </c>
      <c r="D53" s="379">
        <v>5</v>
      </c>
      <c r="E53" s="379">
        <v>70.95</v>
      </c>
      <c r="F53" s="378">
        <v>6920.51</v>
      </c>
      <c r="G53" s="377">
        <v>0</v>
      </c>
      <c r="H53" s="377">
        <v>5074.55</v>
      </c>
      <c r="I53" s="377">
        <v>1845.96</v>
      </c>
      <c r="J53" s="376">
        <v>0.26673756702901952</v>
      </c>
    </row>
    <row r="54" spans="1:10" ht="13" x14ac:dyDescent="0.15">
      <c r="A54" s="379" t="s">
        <v>2511</v>
      </c>
      <c r="B54" s="379" t="s">
        <v>2510</v>
      </c>
      <c r="C54" s="379" t="s">
        <v>1802</v>
      </c>
      <c r="D54" s="379">
        <v>2</v>
      </c>
      <c r="E54" s="379">
        <v>28.38</v>
      </c>
      <c r="F54" s="378">
        <v>3738.22</v>
      </c>
      <c r="G54" s="377">
        <v>0</v>
      </c>
      <c r="H54" s="377">
        <v>2569.56</v>
      </c>
      <c r="I54" s="377">
        <v>1168.6600000000001</v>
      </c>
      <c r="J54" s="376">
        <v>0.31262472513656231</v>
      </c>
    </row>
    <row r="55" spans="1:10" ht="13" x14ac:dyDescent="0.15">
      <c r="A55" s="379" t="s">
        <v>1801</v>
      </c>
      <c r="B55" s="379" t="s">
        <v>1800</v>
      </c>
      <c r="C55" s="379" t="s">
        <v>1802</v>
      </c>
      <c r="D55" s="379">
        <v>11</v>
      </c>
      <c r="E55" s="379">
        <v>156.09</v>
      </c>
      <c r="F55" s="378">
        <v>11666.54</v>
      </c>
      <c r="G55" s="377">
        <v>-1296.28</v>
      </c>
      <c r="H55" s="377">
        <v>10267.219999999999</v>
      </c>
      <c r="I55" s="377">
        <v>103.04</v>
      </c>
      <c r="J55" s="376">
        <v>9.9361057485540388E-3</v>
      </c>
    </row>
    <row r="56" spans="1:10" ht="13" x14ac:dyDescent="0.15">
      <c r="A56" s="379" t="s">
        <v>1801</v>
      </c>
      <c r="B56" s="379" t="s">
        <v>1800</v>
      </c>
      <c r="C56" s="379" t="s">
        <v>1112</v>
      </c>
      <c r="D56" s="379">
        <v>360</v>
      </c>
      <c r="E56" s="379">
        <v>340.56</v>
      </c>
      <c r="F56" s="378">
        <v>29757.599999999999</v>
      </c>
      <c r="G56" s="377">
        <v>0</v>
      </c>
      <c r="H56" s="377">
        <v>24681.919999999998</v>
      </c>
      <c r="I56" s="377">
        <v>5075.68</v>
      </c>
      <c r="J56" s="376">
        <v>0.17056751888593166</v>
      </c>
    </row>
    <row r="57" spans="1:10" ht="15" customHeight="1" x14ac:dyDescent="0.15">
      <c r="A57" s="379" t="s">
        <v>1994</v>
      </c>
      <c r="B57" s="379" t="s">
        <v>1993</v>
      </c>
      <c r="C57" s="379" t="s">
        <v>1137</v>
      </c>
      <c r="D57" s="379">
        <v>1000</v>
      </c>
      <c r="E57" s="379">
        <v>1000</v>
      </c>
      <c r="F57" s="378">
        <v>72540</v>
      </c>
      <c r="G57" s="377">
        <v>0</v>
      </c>
      <c r="H57" s="377">
        <v>56260</v>
      </c>
      <c r="I57" s="377">
        <v>16280</v>
      </c>
      <c r="J57" s="376">
        <v>0.22442790184725669</v>
      </c>
    </row>
    <row r="58" spans="1:10" ht="13" x14ac:dyDescent="0.15">
      <c r="A58" s="379" t="s">
        <v>1789</v>
      </c>
      <c r="B58" s="379" t="s">
        <v>1788</v>
      </c>
      <c r="C58" s="379" t="s">
        <v>1056</v>
      </c>
      <c r="D58" s="379">
        <v>1</v>
      </c>
      <c r="E58" s="379">
        <v>208</v>
      </c>
      <c r="F58" s="378">
        <v>10362.57</v>
      </c>
      <c r="G58" s="377">
        <v>0</v>
      </c>
      <c r="H58" s="377">
        <v>7504.44</v>
      </c>
      <c r="I58" s="377">
        <v>2858.13</v>
      </c>
      <c r="J58" s="376">
        <v>0.27581285337517625</v>
      </c>
    </row>
    <row r="59" spans="1:10" ht="13" x14ac:dyDescent="0.15">
      <c r="A59" s="379" t="s">
        <v>1785</v>
      </c>
      <c r="B59" s="379" t="s">
        <v>1784</v>
      </c>
      <c r="C59" s="379" t="s">
        <v>1056</v>
      </c>
      <c r="D59" s="379">
        <v>2</v>
      </c>
      <c r="E59" s="379">
        <v>416</v>
      </c>
      <c r="F59" s="378">
        <v>25933.439999999999</v>
      </c>
      <c r="G59" s="377">
        <v>0</v>
      </c>
      <c r="H59" s="377">
        <v>23552.78</v>
      </c>
      <c r="I59" s="377">
        <v>2380.66</v>
      </c>
      <c r="J59" s="376">
        <v>9.179885121295131E-2</v>
      </c>
    </row>
    <row r="60" spans="1:10" ht="13" x14ac:dyDescent="0.15">
      <c r="A60" s="379" t="s">
        <v>1773</v>
      </c>
      <c r="B60" s="379" t="s">
        <v>1772</v>
      </c>
      <c r="C60" s="379" t="s">
        <v>1056</v>
      </c>
      <c r="D60" s="379">
        <v>10</v>
      </c>
      <c r="E60" s="379">
        <v>2080</v>
      </c>
      <c r="F60" s="378">
        <v>186992</v>
      </c>
      <c r="G60" s="377">
        <v>0</v>
      </c>
      <c r="H60" s="377">
        <v>94252.800000000003</v>
      </c>
      <c r="I60" s="377">
        <v>92739.199999999997</v>
      </c>
      <c r="J60" s="376">
        <v>0.49595276803285704</v>
      </c>
    </row>
    <row r="61" spans="1:10" ht="13" x14ac:dyDescent="0.15">
      <c r="A61" s="379" t="s">
        <v>1990</v>
      </c>
      <c r="B61" s="379" t="s">
        <v>1989</v>
      </c>
      <c r="C61" s="379" t="s">
        <v>1056</v>
      </c>
      <c r="D61" s="379">
        <v>1</v>
      </c>
      <c r="E61" s="379">
        <v>208</v>
      </c>
      <c r="F61" s="378">
        <v>8681.4699999999993</v>
      </c>
      <c r="G61" s="377">
        <v>0</v>
      </c>
      <c r="H61" s="377">
        <v>7751.32</v>
      </c>
      <c r="I61" s="377">
        <v>930.15</v>
      </c>
      <c r="J61" s="376">
        <v>0.10714199323386477</v>
      </c>
    </row>
    <row r="62" spans="1:10" ht="13" x14ac:dyDescent="0.15">
      <c r="A62" s="379" t="s">
        <v>1761</v>
      </c>
      <c r="B62" s="379" t="s">
        <v>1760</v>
      </c>
      <c r="C62" s="379" t="s">
        <v>1056</v>
      </c>
      <c r="D62" s="379">
        <v>14</v>
      </c>
      <c r="E62" s="379">
        <v>2912</v>
      </c>
      <c r="F62" s="378">
        <v>200701.25</v>
      </c>
      <c r="G62" s="377">
        <v>0</v>
      </c>
      <c r="H62" s="377">
        <v>116630.36</v>
      </c>
      <c r="I62" s="377">
        <v>84070.89</v>
      </c>
      <c r="J62" s="376">
        <v>0.41888573190251682</v>
      </c>
    </row>
    <row r="63" spans="1:10" ht="13" x14ac:dyDescent="0.15">
      <c r="A63" s="379" t="s">
        <v>3323</v>
      </c>
      <c r="B63" s="379" t="s">
        <v>3322</v>
      </c>
      <c r="C63" s="379" t="s">
        <v>1056</v>
      </c>
      <c r="D63" s="379">
        <v>1</v>
      </c>
      <c r="E63" s="379">
        <v>208</v>
      </c>
      <c r="F63" s="378">
        <v>17932.810000000001</v>
      </c>
      <c r="G63" s="377">
        <v>0</v>
      </c>
      <c r="H63" s="377">
        <v>13636.04</v>
      </c>
      <c r="I63" s="377">
        <v>4296.7700000000004</v>
      </c>
      <c r="J63" s="376">
        <v>0.23960383230514348</v>
      </c>
    </row>
    <row r="64" spans="1:10" ht="13" x14ac:dyDescent="0.15">
      <c r="A64" s="379" t="s">
        <v>1759</v>
      </c>
      <c r="B64" s="379" t="s">
        <v>1758</v>
      </c>
      <c r="C64" s="379" t="s">
        <v>1757</v>
      </c>
      <c r="D64" s="379">
        <v>48</v>
      </c>
      <c r="E64" s="379">
        <v>43.2</v>
      </c>
      <c r="F64" s="378">
        <v>3870.24</v>
      </c>
      <c r="G64" s="377">
        <v>0</v>
      </c>
      <c r="H64" s="377">
        <v>2895.72</v>
      </c>
      <c r="I64" s="377">
        <v>974.52</v>
      </c>
      <c r="J64" s="376">
        <v>0.25179833808756047</v>
      </c>
    </row>
    <row r="65" spans="1:10" ht="13" x14ac:dyDescent="0.15">
      <c r="A65" s="379" t="s">
        <v>1988</v>
      </c>
      <c r="B65" s="379" t="s">
        <v>1987</v>
      </c>
      <c r="C65" s="379" t="s">
        <v>1757</v>
      </c>
      <c r="D65" s="379">
        <v>72</v>
      </c>
      <c r="E65" s="379">
        <v>64.8</v>
      </c>
      <c r="F65" s="378">
        <v>5222.16</v>
      </c>
      <c r="G65" s="377">
        <v>0</v>
      </c>
      <c r="H65" s="377">
        <v>3953.36</v>
      </c>
      <c r="I65" s="377">
        <v>1268.8</v>
      </c>
      <c r="J65" s="376">
        <v>0.24296459702498582</v>
      </c>
    </row>
    <row r="66" spans="1:10" ht="15" customHeight="1" x14ac:dyDescent="0.15">
      <c r="A66" s="379" t="s">
        <v>3321</v>
      </c>
      <c r="B66" s="379" t="s">
        <v>3320</v>
      </c>
      <c r="C66" s="379" t="s">
        <v>1137</v>
      </c>
      <c r="D66" s="379">
        <v>5000</v>
      </c>
      <c r="E66" s="379">
        <v>5000</v>
      </c>
      <c r="F66" s="378">
        <v>324900</v>
      </c>
      <c r="G66" s="377">
        <v>0</v>
      </c>
      <c r="H66" s="377">
        <v>255350</v>
      </c>
      <c r="I66" s="377">
        <v>69550</v>
      </c>
      <c r="J66" s="376">
        <v>0.21406586642043707</v>
      </c>
    </row>
    <row r="67" spans="1:10" ht="13" x14ac:dyDescent="0.15">
      <c r="A67" s="379" t="s">
        <v>3319</v>
      </c>
      <c r="B67" s="379" t="s">
        <v>3318</v>
      </c>
      <c r="C67" s="379" t="s">
        <v>1112</v>
      </c>
      <c r="D67" s="379">
        <v>8</v>
      </c>
      <c r="E67" s="379">
        <v>7.5679999999999996</v>
      </c>
      <c r="F67" s="378">
        <v>1371.12</v>
      </c>
      <c r="G67" s="377">
        <v>0</v>
      </c>
      <c r="H67" s="377">
        <v>539.07000000000005</v>
      </c>
      <c r="I67" s="377">
        <v>832.05</v>
      </c>
      <c r="J67" s="376">
        <v>0.60683966392438293</v>
      </c>
    </row>
    <row r="68" spans="1:10" ht="13" x14ac:dyDescent="0.15">
      <c r="A68" s="379" t="s">
        <v>1743</v>
      </c>
      <c r="B68" s="379" t="s">
        <v>1742</v>
      </c>
      <c r="C68" s="379" t="s">
        <v>1739</v>
      </c>
      <c r="D68" s="379">
        <v>2</v>
      </c>
      <c r="E68" s="379">
        <v>8</v>
      </c>
      <c r="F68" s="378">
        <v>1064.6199999999999</v>
      </c>
      <c r="G68" s="377">
        <v>0</v>
      </c>
      <c r="H68" s="377">
        <v>735.84</v>
      </c>
      <c r="I68" s="377">
        <v>328.78</v>
      </c>
      <c r="J68" s="376">
        <v>0.30882380567714302</v>
      </c>
    </row>
    <row r="69" spans="1:10" ht="13" x14ac:dyDescent="0.15">
      <c r="A69" s="379" t="s">
        <v>1738</v>
      </c>
      <c r="B69" s="379" t="s">
        <v>1737</v>
      </c>
      <c r="C69" s="379" t="s">
        <v>1722</v>
      </c>
      <c r="D69" s="379">
        <v>3</v>
      </c>
      <c r="E69" s="379">
        <v>48</v>
      </c>
      <c r="F69" s="378">
        <v>4395.33</v>
      </c>
      <c r="G69" s="377">
        <v>0</v>
      </c>
      <c r="H69" s="377">
        <v>4013.1</v>
      </c>
      <c r="I69" s="377">
        <v>382.23</v>
      </c>
      <c r="J69" s="376">
        <v>8.6962753649896599E-2</v>
      </c>
    </row>
    <row r="70" spans="1:10" ht="13" x14ac:dyDescent="0.15">
      <c r="A70" s="379" t="s">
        <v>1736</v>
      </c>
      <c r="B70" s="379" t="s">
        <v>1735</v>
      </c>
      <c r="C70" s="379" t="s">
        <v>1722</v>
      </c>
      <c r="D70" s="379">
        <v>1</v>
      </c>
      <c r="E70" s="379">
        <v>16</v>
      </c>
      <c r="F70" s="378">
        <v>1850.43</v>
      </c>
      <c r="G70" s="377">
        <v>0</v>
      </c>
      <c r="H70" s="377">
        <v>1388.86</v>
      </c>
      <c r="I70" s="377">
        <v>461.57</v>
      </c>
      <c r="J70" s="376">
        <v>0.24943931950951942</v>
      </c>
    </row>
    <row r="71" spans="1:10" ht="13" x14ac:dyDescent="0.15">
      <c r="A71" s="379" t="s">
        <v>1732</v>
      </c>
      <c r="B71" s="379" t="s">
        <v>1731</v>
      </c>
      <c r="C71" s="379" t="s">
        <v>1722</v>
      </c>
      <c r="D71" s="379">
        <v>1</v>
      </c>
      <c r="E71" s="379">
        <v>16</v>
      </c>
      <c r="F71" s="378">
        <v>2308.27</v>
      </c>
      <c r="G71" s="377">
        <v>0</v>
      </c>
      <c r="H71" s="377">
        <v>1794.43</v>
      </c>
      <c r="I71" s="377">
        <v>513.84</v>
      </c>
      <c r="J71" s="376">
        <v>0.2226082737288099</v>
      </c>
    </row>
    <row r="72" spans="1:10" ht="13" x14ac:dyDescent="0.15">
      <c r="A72" s="379" t="s">
        <v>1728</v>
      </c>
      <c r="B72" s="379" t="s">
        <v>1727</v>
      </c>
      <c r="C72" s="379" t="s">
        <v>1722</v>
      </c>
      <c r="D72" s="379">
        <v>13</v>
      </c>
      <c r="E72" s="379">
        <v>208</v>
      </c>
      <c r="F72" s="378">
        <v>25429.82</v>
      </c>
      <c r="G72" s="377">
        <v>0</v>
      </c>
      <c r="H72" s="377">
        <v>16566.810000000001</v>
      </c>
      <c r="I72" s="377">
        <v>8863.01</v>
      </c>
      <c r="J72" s="376">
        <v>0.34852822395125094</v>
      </c>
    </row>
    <row r="73" spans="1:10" ht="15" customHeight="1" x14ac:dyDescent="0.15">
      <c r="A73" s="379" t="s">
        <v>1721</v>
      </c>
      <c r="B73" s="379" t="s">
        <v>1720</v>
      </c>
      <c r="C73" s="379" t="s">
        <v>1116</v>
      </c>
      <c r="D73" s="379">
        <v>108</v>
      </c>
      <c r="E73" s="379">
        <v>108</v>
      </c>
      <c r="F73" s="378">
        <v>11201.76</v>
      </c>
      <c r="G73" s="377">
        <v>0</v>
      </c>
      <c r="H73" s="377">
        <v>10093.35</v>
      </c>
      <c r="I73" s="377">
        <v>1108.4100000000001</v>
      </c>
      <c r="J73" s="376">
        <v>9.8949629343960233E-2</v>
      </c>
    </row>
    <row r="74" spans="1:10" ht="13" x14ac:dyDescent="0.15">
      <c r="A74" s="379" t="s">
        <v>1717</v>
      </c>
      <c r="B74" s="379" t="s">
        <v>1716</v>
      </c>
      <c r="C74" s="379" t="s">
        <v>1115</v>
      </c>
      <c r="D74" s="379">
        <v>2</v>
      </c>
      <c r="E74" s="379">
        <v>22.704000000000001</v>
      </c>
      <c r="F74" s="378">
        <v>1104.48</v>
      </c>
      <c r="G74" s="377">
        <v>0</v>
      </c>
      <c r="H74" s="377">
        <v>722.96</v>
      </c>
      <c r="I74" s="377">
        <v>381.52</v>
      </c>
      <c r="J74" s="376">
        <v>0.3454295233956251</v>
      </c>
    </row>
    <row r="75" spans="1:10" ht="13" x14ac:dyDescent="0.15">
      <c r="A75" s="379" t="s">
        <v>1717</v>
      </c>
      <c r="B75" s="379" t="s">
        <v>1716</v>
      </c>
      <c r="C75" s="379" t="s">
        <v>1112</v>
      </c>
      <c r="D75" s="379">
        <v>588</v>
      </c>
      <c r="E75" s="379">
        <v>556.24800000000005</v>
      </c>
      <c r="F75" s="378">
        <v>22632.12</v>
      </c>
      <c r="G75" s="377">
        <v>0</v>
      </c>
      <c r="H75" s="377">
        <v>17711.86</v>
      </c>
      <c r="I75" s="377">
        <v>4920.26</v>
      </c>
      <c r="J75" s="376">
        <v>0.21740163979335564</v>
      </c>
    </row>
    <row r="76" spans="1:10" ht="15" customHeight="1" x14ac:dyDescent="0.15">
      <c r="A76" s="379" t="s">
        <v>1714</v>
      </c>
      <c r="B76" s="379" t="s">
        <v>1713</v>
      </c>
      <c r="C76" s="379" t="s">
        <v>1116</v>
      </c>
      <c r="D76" s="379">
        <v>876</v>
      </c>
      <c r="E76" s="379">
        <v>876</v>
      </c>
      <c r="F76" s="378">
        <v>23424.240000000002</v>
      </c>
      <c r="G76" s="377">
        <v>0</v>
      </c>
      <c r="H76" s="377">
        <v>20724.48</v>
      </c>
      <c r="I76" s="377">
        <v>2699.76</v>
      </c>
      <c r="J76" s="376">
        <v>0.11525496664993186</v>
      </c>
    </row>
    <row r="77" spans="1:10" ht="13" x14ac:dyDescent="0.15">
      <c r="A77" s="379" t="s">
        <v>1712</v>
      </c>
      <c r="B77" s="379" t="s">
        <v>1711</v>
      </c>
      <c r="C77" s="379" t="s">
        <v>1112</v>
      </c>
      <c r="D77" s="379">
        <v>156</v>
      </c>
      <c r="E77" s="379">
        <v>147.57599999999999</v>
      </c>
      <c r="F77" s="378">
        <v>11377.08</v>
      </c>
      <c r="G77" s="377">
        <v>0</v>
      </c>
      <c r="H77" s="377">
        <v>10091.799999999999</v>
      </c>
      <c r="I77" s="377">
        <v>1285.28</v>
      </c>
      <c r="J77" s="376">
        <v>0.1129709907990451</v>
      </c>
    </row>
    <row r="78" spans="1:10" ht="13" x14ac:dyDescent="0.15">
      <c r="A78" s="379" t="s">
        <v>1710</v>
      </c>
      <c r="B78" s="379" t="s">
        <v>1709</v>
      </c>
      <c r="C78" s="379" t="s">
        <v>1115</v>
      </c>
      <c r="D78" s="379">
        <v>4</v>
      </c>
      <c r="E78" s="379">
        <v>45.408000000000001</v>
      </c>
      <c r="F78" s="378">
        <v>2932.68</v>
      </c>
      <c r="G78" s="377">
        <v>0</v>
      </c>
      <c r="H78" s="377">
        <v>3168</v>
      </c>
      <c r="I78" s="377">
        <v>-235.32</v>
      </c>
      <c r="J78" s="376">
        <v>-8.0240599042514016E-2</v>
      </c>
    </row>
    <row r="79" spans="1:10" ht="13" x14ac:dyDescent="0.15">
      <c r="A79" s="379" t="s">
        <v>1710</v>
      </c>
      <c r="B79" s="379" t="s">
        <v>1709</v>
      </c>
      <c r="C79" s="379" t="s">
        <v>1112</v>
      </c>
      <c r="D79" s="379">
        <v>84</v>
      </c>
      <c r="E79" s="379">
        <v>79.463999999999999</v>
      </c>
      <c r="F79" s="378">
        <v>6126.12</v>
      </c>
      <c r="G79" s="377">
        <v>0</v>
      </c>
      <c r="H79" s="377">
        <v>5563.5</v>
      </c>
      <c r="I79" s="377">
        <v>562.62</v>
      </c>
      <c r="J79" s="376">
        <v>9.1839533016003602E-2</v>
      </c>
    </row>
    <row r="80" spans="1:10" ht="13" x14ac:dyDescent="0.15">
      <c r="A80" s="379" t="s">
        <v>1708</v>
      </c>
      <c r="B80" s="379" t="s">
        <v>1707</v>
      </c>
      <c r="C80" s="379" t="s">
        <v>1115</v>
      </c>
      <c r="D80" s="379">
        <v>31</v>
      </c>
      <c r="E80" s="379">
        <v>351.91199999999998</v>
      </c>
      <c r="F80" s="378">
        <v>27083.85</v>
      </c>
      <c r="G80" s="377">
        <v>0</v>
      </c>
      <c r="H80" s="377">
        <v>23996.9</v>
      </c>
      <c r="I80" s="377">
        <v>3086.95</v>
      </c>
      <c r="J80" s="376">
        <v>0.11397751796734955</v>
      </c>
    </row>
    <row r="81" spans="1:10" ht="13" x14ac:dyDescent="0.15">
      <c r="A81" s="379" t="s">
        <v>1708</v>
      </c>
      <c r="B81" s="379" t="s">
        <v>1707</v>
      </c>
      <c r="C81" s="379" t="s">
        <v>1112</v>
      </c>
      <c r="D81" s="379">
        <v>1800</v>
      </c>
      <c r="E81" s="379">
        <v>1702.8</v>
      </c>
      <c r="F81" s="378">
        <v>132012</v>
      </c>
      <c r="G81" s="377">
        <v>0</v>
      </c>
      <c r="H81" s="377">
        <v>115571.7</v>
      </c>
      <c r="I81" s="377">
        <v>16440.3</v>
      </c>
      <c r="J81" s="376">
        <v>0.1245364057812926</v>
      </c>
    </row>
    <row r="82" spans="1:10" ht="13" x14ac:dyDescent="0.15">
      <c r="A82" s="379" t="s">
        <v>1704</v>
      </c>
      <c r="B82" s="379" t="s">
        <v>1703</v>
      </c>
      <c r="C82" s="379" t="s">
        <v>1115</v>
      </c>
      <c r="D82" s="379">
        <v>40</v>
      </c>
      <c r="E82" s="379">
        <v>454.08</v>
      </c>
      <c r="F82" s="378">
        <v>40313.49</v>
      </c>
      <c r="G82" s="377">
        <v>0</v>
      </c>
      <c r="H82" s="377">
        <v>39153.769999999997</v>
      </c>
      <c r="I82" s="377">
        <v>1159.72</v>
      </c>
      <c r="J82" s="376">
        <v>2.876754158471519E-2</v>
      </c>
    </row>
    <row r="83" spans="1:10" ht="13" x14ac:dyDescent="0.15">
      <c r="A83" s="379" t="s">
        <v>1704</v>
      </c>
      <c r="B83" s="379" t="s">
        <v>1703</v>
      </c>
      <c r="C83" s="379" t="s">
        <v>1112</v>
      </c>
      <c r="D83" s="379">
        <v>2196</v>
      </c>
      <c r="E83" s="379">
        <v>2077.4160000000002</v>
      </c>
      <c r="F83" s="378">
        <v>195751.44</v>
      </c>
      <c r="G83" s="377">
        <v>0</v>
      </c>
      <c r="H83" s="377">
        <v>179466.74</v>
      </c>
      <c r="I83" s="377">
        <v>16284.7</v>
      </c>
      <c r="J83" s="376">
        <v>8.319070347579563E-2</v>
      </c>
    </row>
    <row r="84" spans="1:10" ht="13" x14ac:dyDescent="0.15">
      <c r="A84" s="379" t="s">
        <v>1702</v>
      </c>
      <c r="B84" s="379" t="s">
        <v>1701</v>
      </c>
      <c r="C84" s="379" t="s">
        <v>1115</v>
      </c>
      <c r="D84" s="379">
        <v>2</v>
      </c>
      <c r="E84" s="379">
        <v>22.704000000000001</v>
      </c>
      <c r="F84" s="378">
        <v>1740</v>
      </c>
      <c r="G84" s="377">
        <v>0</v>
      </c>
      <c r="H84" s="377">
        <v>1828.48</v>
      </c>
      <c r="I84" s="377">
        <v>-88.48</v>
      </c>
      <c r="J84" s="376">
        <v>-5.0850574712643676E-2</v>
      </c>
    </row>
    <row r="85" spans="1:10" ht="13" x14ac:dyDescent="0.15">
      <c r="A85" s="379" t="s">
        <v>1702</v>
      </c>
      <c r="B85" s="379" t="s">
        <v>1701</v>
      </c>
      <c r="C85" s="379" t="s">
        <v>1112</v>
      </c>
      <c r="D85" s="379">
        <v>96</v>
      </c>
      <c r="E85" s="379">
        <v>90.816000000000003</v>
      </c>
      <c r="F85" s="378">
        <v>8673.6</v>
      </c>
      <c r="G85" s="377">
        <v>0</v>
      </c>
      <c r="H85" s="377">
        <v>7305.54</v>
      </c>
      <c r="I85" s="377">
        <v>1368.06</v>
      </c>
      <c r="J85" s="376">
        <v>0.15772689540675153</v>
      </c>
    </row>
    <row r="86" spans="1:10" ht="18" customHeight="1" x14ac:dyDescent="0.15">
      <c r="A86" s="379" t="s">
        <v>1690</v>
      </c>
      <c r="B86" s="379" t="s">
        <v>3317</v>
      </c>
      <c r="C86" s="379" t="s">
        <v>1115</v>
      </c>
      <c r="D86" s="379">
        <v>3</v>
      </c>
      <c r="E86" s="379">
        <v>34.055999999999997</v>
      </c>
      <c r="F86" s="378">
        <v>2490.63</v>
      </c>
      <c r="G86" s="377">
        <v>0</v>
      </c>
      <c r="H86" s="377">
        <v>2700.48</v>
      </c>
      <c r="I86" s="377">
        <v>-209.85</v>
      </c>
      <c r="J86" s="376">
        <v>-8.4255790703556932E-2</v>
      </c>
    </row>
    <row r="87" spans="1:10" ht="13" x14ac:dyDescent="0.15">
      <c r="A87" s="379" t="s">
        <v>1985</v>
      </c>
      <c r="B87" s="379" t="s">
        <v>1984</v>
      </c>
      <c r="C87" s="379" t="s">
        <v>1051</v>
      </c>
      <c r="D87" s="379">
        <v>22</v>
      </c>
      <c r="E87" s="379">
        <v>418</v>
      </c>
      <c r="F87" s="378">
        <v>19140</v>
      </c>
      <c r="G87" s="377">
        <v>0</v>
      </c>
      <c r="H87" s="377">
        <v>17363.28</v>
      </c>
      <c r="I87" s="377">
        <v>1776.72</v>
      </c>
      <c r="J87" s="376">
        <v>9.2827586206896545E-2</v>
      </c>
    </row>
    <row r="88" spans="1:10" ht="18" customHeight="1" x14ac:dyDescent="0.15">
      <c r="A88" s="379" t="s">
        <v>1111</v>
      </c>
      <c r="B88" s="379" t="s">
        <v>1979</v>
      </c>
      <c r="C88" s="379" t="s">
        <v>1978</v>
      </c>
      <c r="D88" s="379">
        <v>72</v>
      </c>
      <c r="E88" s="379">
        <v>32.4</v>
      </c>
      <c r="F88" s="378">
        <v>3617.28</v>
      </c>
      <c r="G88" s="377">
        <v>0</v>
      </c>
      <c r="H88" s="377">
        <v>3310.74</v>
      </c>
      <c r="I88" s="377">
        <v>306.54000000000002</v>
      </c>
      <c r="J88" s="376">
        <v>8.4743232484076433E-2</v>
      </c>
    </row>
    <row r="89" spans="1:10" ht="13" x14ac:dyDescent="0.15">
      <c r="A89" s="379" t="s">
        <v>1977</v>
      </c>
      <c r="B89" s="379" t="s">
        <v>1976</v>
      </c>
      <c r="C89" s="379" t="s">
        <v>1913</v>
      </c>
      <c r="D89" s="379">
        <v>10</v>
      </c>
      <c r="E89" s="379">
        <v>227.1</v>
      </c>
      <c r="F89" s="378">
        <v>2160</v>
      </c>
      <c r="G89" s="377">
        <v>0</v>
      </c>
      <c r="H89" s="377">
        <v>1380</v>
      </c>
      <c r="I89" s="377">
        <v>780</v>
      </c>
      <c r="J89" s="376">
        <v>0.3611111111111111</v>
      </c>
    </row>
    <row r="90" spans="1:10" ht="13" x14ac:dyDescent="0.15">
      <c r="A90" s="379" t="s">
        <v>1158</v>
      </c>
      <c r="B90" s="379" t="s">
        <v>1975</v>
      </c>
      <c r="C90" s="379" t="s">
        <v>1115</v>
      </c>
      <c r="D90" s="379">
        <v>6</v>
      </c>
      <c r="E90" s="379">
        <v>68.111999999999995</v>
      </c>
      <c r="F90" s="378">
        <v>5859.5</v>
      </c>
      <c r="G90" s="377">
        <v>0</v>
      </c>
      <c r="H90" s="377">
        <v>4473</v>
      </c>
      <c r="I90" s="377">
        <v>1386.5</v>
      </c>
      <c r="J90" s="376">
        <v>0.23662428534857924</v>
      </c>
    </row>
    <row r="91" spans="1:10" ht="13" x14ac:dyDescent="0.15">
      <c r="A91" s="379" t="s">
        <v>1158</v>
      </c>
      <c r="B91" s="379" t="s">
        <v>1975</v>
      </c>
      <c r="C91" s="379" t="s">
        <v>1112</v>
      </c>
      <c r="D91" s="379">
        <v>144</v>
      </c>
      <c r="E91" s="379">
        <v>136.22399999999999</v>
      </c>
      <c r="F91" s="378">
        <v>13243.68</v>
      </c>
      <c r="G91" s="377">
        <v>0</v>
      </c>
      <c r="H91" s="377">
        <v>8946</v>
      </c>
      <c r="I91" s="377">
        <v>4297.68</v>
      </c>
      <c r="J91" s="376">
        <v>0.3245079917364358</v>
      </c>
    </row>
    <row r="92" spans="1:10" ht="13" x14ac:dyDescent="0.15">
      <c r="A92" s="379" t="s">
        <v>1156</v>
      </c>
      <c r="B92" s="379" t="s">
        <v>1974</v>
      </c>
      <c r="C92" s="379" t="s">
        <v>1115</v>
      </c>
      <c r="D92" s="379">
        <v>4</v>
      </c>
      <c r="E92" s="379">
        <v>45.408000000000001</v>
      </c>
      <c r="F92" s="378">
        <v>3508.24</v>
      </c>
      <c r="G92" s="377">
        <v>0</v>
      </c>
      <c r="H92" s="377">
        <v>2982.56</v>
      </c>
      <c r="I92" s="377">
        <v>525.67999999999995</v>
      </c>
      <c r="J92" s="376">
        <v>0.14984151597382164</v>
      </c>
    </row>
    <row r="93" spans="1:10" ht="13" x14ac:dyDescent="0.15">
      <c r="A93" s="379" t="s">
        <v>1156</v>
      </c>
      <c r="B93" s="379" t="s">
        <v>1974</v>
      </c>
      <c r="C93" s="379" t="s">
        <v>1112</v>
      </c>
      <c r="D93" s="379">
        <v>144</v>
      </c>
      <c r="E93" s="379">
        <v>136.22399999999999</v>
      </c>
      <c r="F93" s="378">
        <v>13243.68</v>
      </c>
      <c r="G93" s="377">
        <v>0</v>
      </c>
      <c r="H93" s="377">
        <v>8949.68</v>
      </c>
      <c r="I93" s="377">
        <v>4294</v>
      </c>
      <c r="J93" s="376">
        <v>0.32423012334940138</v>
      </c>
    </row>
    <row r="94" spans="1:10" ht="13" x14ac:dyDescent="0.15">
      <c r="A94" s="379" t="s">
        <v>1153</v>
      </c>
      <c r="B94" s="379" t="s">
        <v>1973</v>
      </c>
      <c r="C94" s="379" t="s">
        <v>1119</v>
      </c>
      <c r="D94" s="379">
        <v>2</v>
      </c>
      <c r="E94" s="379">
        <v>12</v>
      </c>
      <c r="F94" s="378">
        <v>1790.1</v>
      </c>
      <c r="G94" s="377">
        <v>0</v>
      </c>
      <c r="H94" s="377">
        <v>1521.58</v>
      </c>
      <c r="I94" s="377">
        <v>268.52</v>
      </c>
      <c r="J94" s="376">
        <v>0.15000279314004805</v>
      </c>
    </row>
    <row r="95" spans="1:10" ht="13" x14ac:dyDescent="0.15">
      <c r="A95" s="379" t="s">
        <v>1153</v>
      </c>
      <c r="B95" s="379" t="s">
        <v>1973</v>
      </c>
      <c r="C95" s="379" t="s">
        <v>1116</v>
      </c>
      <c r="D95" s="379">
        <v>156</v>
      </c>
      <c r="E95" s="379">
        <v>156</v>
      </c>
      <c r="F95" s="378">
        <v>27685.32</v>
      </c>
      <c r="G95" s="377">
        <v>0</v>
      </c>
      <c r="H95" s="377">
        <v>19780.54</v>
      </c>
      <c r="I95" s="377">
        <v>7904.78</v>
      </c>
      <c r="J95" s="376">
        <v>0.28552243571683478</v>
      </c>
    </row>
    <row r="96" spans="1:10" ht="13" x14ac:dyDescent="0.15">
      <c r="A96" s="379" t="s">
        <v>1147</v>
      </c>
      <c r="B96" s="379" t="s">
        <v>1972</v>
      </c>
      <c r="C96" s="379" t="s">
        <v>1115</v>
      </c>
      <c r="D96" s="379">
        <v>1</v>
      </c>
      <c r="E96" s="379">
        <v>11.352</v>
      </c>
      <c r="F96" s="378">
        <v>877.06</v>
      </c>
      <c r="G96" s="377">
        <v>0</v>
      </c>
      <c r="H96" s="377">
        <v>745.5</v>
      </c>
      <c r="I96" s="377">
        <v>131.56</v>
      </c>
      <c r="J96" s="376">
        <v>0.15000114017285021</v>
      </c>
    </row>
    <row r="97" spans="1:10" ht="15" customHeight="1" x14ac:dyDescent="0.15">
      <c r="A97" s="379" t="s">
        <v>1118</v>
      </c>
      <c r="B97" s="379" t="s">
        <v>1971</v>
      </c>
      <c r="C97" s="379" t="s">
        <v>1116</v>
      </c>
      <c r="D97" s="379">
        <v>36</v>
      </c>
      <c r="E97" s="379">
        <v>36</v>
      </c>
      <c r="F97" s="378">
        <v>6388.92</v>
      </c>
      <c r="G97" s="377">
        <v>0</v>
      </c>
      <c r="H97" s="377">
        <v>4572.24</v>
      </c>
      <c r="I97" s="377">
        <v>1816.68</v>
      </c>
      <c r="J97" s="376">
        <v>0.28434852838977481</v>
      </c>
    </row>
    <row r="98" spans="1:10" ht="13" x14ac:dyDescent="0.15">
      <c r="A98" s="379" t="s">
        <v>2509</v>
      </c>
      <c r="B98" s="379" t="s">
        <v>2508</v>
      </c>
      <c r="C98" s="379" t="s">
        <v>1923</v>
      </c>
      <c r="D98" s="379">
        <v>8</v>
      </c>
      <c r="E98" s="379">
        <v>30.28</v>
      </c>
      <c r="F98" s="378">
        <v>821.6</v>
      </c>
      <c r="G98" s="377">
        <v>0</v>
      </c>
      <c r="H98" s="377">
        <v>665.4</v>
      </c>
      <c r="I98" s="377">
        <v>156.19999999999999</v>
      </c>
      <c r="J98" s="376">
        <v>0.19011684518013633</v>
      </c>
    </row>
    <row r="99" spans="1:10" ht="13" x14ac:dyDescent="0.15">
      <c r="A99" s="379" t="s">
        <v>1132</v>
      </c>
      <c r="B99" s="379" t="s">
        <v>1970</v>
      </c>
      <c r="C99" s="379" t="s">
        <v>1051</v>
      </c>
      <c r="D99" s="379">
        <v>211</v>
      </c>
      <c r="E99" s="379">
        <v>4009</v>
      </c>
      <c r="F99" s="378">
        <v>235698.93</v>
      </c>
      <c r="G99" s="377">
        <v>0</v>
      </c>
      <c r="H99" s="377">
        <v>194525.41</v>
      </c>
      <c r="I99" s="377">
        <v>41173.519999999997</v>
      </c>
      <c r="J99" s="376">
        <v>0.17468691945271028</v>
      </c>
    </row>
    <row r="100" spans="1:10" ht="13" x14ac:dyDescent="0.15">
      <c r="A100" s="379" t="s">
        <v>1136</v>
      </c>
      <c r="B100" s="379" t="s">
        <v>1967</v>
      </c>
      <c r="C100" s="379" t="s">
        <v>1051</v>
      </c>
      <c r="D100" s="379">
        <v>268</v>
      </c>
      <c r="E100" s="379">
        <v>5092</v>
      </c>
      <c r="F100" s="378">
        <v>295332.05</v>
      </c>
      <c r="G100" s="377">
        <v>0</v>
      </c>
      <c r="H100" s="377">
        <v>256999.29</v>
      </c>
      <c r="I100" s="377">
        <v>38332.76</v>
      </c>
      <c r="J100" s="376">
        <v>0.1297954624294925</v>
      </c>
    </row>
    <row r="101" spans="1:10" ht="18" customHeight="1" x14ac:dyDescent="0.15">
      <c r="A101" s="379" t="s">
        <v>1134</v>
      </c>
      <c r="B101" s="379" t="s">
        <v>1966</v>
      </c>
      <c r="C101" s="379" t="s">
        <v>1051</v>
      </c>
      <c r="D101" s="379">
        <v>138</v>
      </c>
      <c r="E101" s="379">
        <v>2622</v>
      </c>
      <c r="F101" s="378">
        <v>144416.94</v>
      </c>
      <c r="G101" s="377">
        <v>0</v>
      </c>
      <c r="H101" s="377">
        <v>115416.17</v>
      </c>
      <c r="I101" s="377">
        <v>29000.77</v>
      </c>
      <c r="J101" s="376">
        <v>0.2008127993848921</v>
      </c>
    </row>
    <row r="102" spans="1:10" ht="13" x14ac:dyDescent="0.15">
      <c r="A102" s="379" t="s">
        <v>1130</v>
      </c>
      <c r="B102" s="379" t="s">
        <v>1965</v>
      </c>
      <c r="C102" s="379" t="s">
        <v>1051</v>
      </c>
      <c r="D102" s="379">
        <v>8</v>
      </c>
      <c r="E102" s="379">
        <v>152</v>
      </c>
      <c r="F102" s="378">
        <v>10315.44</v>
      </c>
      <c r="G102" s="377">
        <v>0</v>
      </c>
      <c r="H102" s="377">
        <v>7886.24</v>
      </c>
      <c r="I102" s="377">
        <v>2429.1999999999998</v>
      </c>
      <c r="J102" s="376">
        <v>0.23549165134982125</v>
      </c>
    </row>
    <row r="103" spans="1:10" ht="13" x14ac:dyDescent="0.15">
      <c r="A103" s="379" t="s">
        <v>1128</v>
      </c>
      <c r="B103" s="379" t="s">
        <v>1962</v>
      </c>
      <c r="C103" s="379" t="s">
        <v>1051</v>
      </c>
      <c r="D103" s="379">
        <v>4</v>
      </c>
      <c r="E103" s="379">
        <v>76</v>
      </c>
      <c r="F103" s="378">
        <v>4927.3500000000004</v>
      </c>
      <c r="G103" s="377">
        <v>0</v>
      </c>
      <c r="H103" s="377">
        <v>3830.08</v>
      </c>
      <c r="I103" s="377">
        <v>1097.27</v>
      </c>
      <c r="J103" s="376">
        <v>0.22268968106588735</v>
      </c>
    </row>
    <row r="104" spans="1:10" ht="13" x14ac:dyDescent="0.15">
      <c r="A104" s="379" t="s">
        <v>1126</v>
      </c>
      <c r="B104" s="379" t="s">
        <v>1961</v>
      </c>
      <c r="C104" s="379" t="s">
        <v>1051</v>
      </c>
      <c r="D104" s="379">
        <v>28</v>
      </c>
      <c r="E104" s="379">
        <v>532</v>
      </c>
      <c r="F104" s="378">
        <v>1143.6099999999999</v>
      </c>
      <c r="G104" s="377">
        <v>0</v>
      </c>
      <c r="H104" s="377">
        <v>3911.79</v>
      </c>
      <c r="I104" s="377">
        <v>-2768.18</v>
      </c>
      <c r="J104" s="376">
        <v>-2.4205629541539513</v>
      </c>
    </row>
    <row r="105" spans="1:10" ht="13" x14ac:dyDescent="0.15">
      <c r="A105" s="379" t="s">
        <v>1114</v>
      </c>
      <c r="B105" s="379" t="s">
        <v>1960</v>
      </c>
      <c r="C105" s="379" t="s">
        <v>1112</v>
      </c>
      <c r="D105" s="379">
        <v>204</v>
      </c>
      <c r="E105" s="379">
        <v>192.98400000000001</v>
      </c>
      <c r="F105" s="378">
        <v>15126.6</v>
      </c>
      <c r="G105" s="377">
        <v>0</v>
      </c>
      <c r="H105" s="377">
        <v>13529.2</v>
      </c>
      <c r="I105" s="377">
        <v>1597.4</v>
      </c>
      <c r="J105" s="376">
        <v>0.10560205201433237</v>
      </c>
    </row>
    <row r="106" spans="1:10" ht="13" x14ac:dyDescent="0.15">
      <c r="A106" s="379" t="s">
        <v>1958</v>
      </c>
      <c r="B106" s="379" t="s">
        <v>1957</v>
      </c>
      <c r="C106" s="379" t="s">
        <v>1809</v>
      </c>
      <c r="D106" s="379">
        <v>1</v>
      </c>
      <c r="E106" s="379">
        <v>6</v>
      </c>
      <c r="F106" s="378">
        <v>572.4</v>
      </c>
      <c r="G106" s="377">
        <v>0</v>
      </c>
      <c r="H106" s="377">
        <v>558.54999999999995</v>
      </c>
      <c r="I106" s="377">
        <v>13.85</v>
      </c>
      <c r="J106" s="376">
        <v>2.4196366177498253E-2</v>
      </c>
    </row>
    <row r="107" spans="1:10" ht="13" x14ac:dyDescent="0.15">
      <c r="A107" s="379" t="s">
        <v>1072</v>
      </c>
      <c r="B107" s="379" t="s">
        <v>1956</v>
      </c>
      <c r="C107" s="379" t="s">
        <v>1070</v>
      </c>
      <c r="D107" s="379">
        <v>36</v>
      </c>
      <c r="E107" s="379">
        <v>180</v>
      </c>
      <c r="F107" s="378">
        <v>12631.68</v>
      </c>
      <c r="G107" s="377">
        <v>0</v>
      </c>
      <c r="H107" s="377">
        <v>12736.89</v>
      </c>
      <c r="I107" s="377">
        <v>-105.21</v>
      </c>
      <c r="J107" s="376">
        <v>-8.3290583675330598E-3</v>
      </c>
    </row>
    <row r="108" spans="1:10" ht="13" x14ac:dyDescent="0.15">
      <c r="A108" s="379" t="s">
        <v>1065</v>
      </c>
      <c r="B108" s="379" t="s">
        <v>2506</v>
      </c>
      <c r="C108" s="379" t="s">
        <v>1059</v>
      </c>
      <c r="D108" s="379">
        <v>1</v>
      </c>
      <c r="E108" s="379">
        <v>20</v>
      </c>
      <c r="F108" s="378">
        <v>1346.33</v>
      </c>
      <c r="G108" s="377">
        <v>0</v>
      </c>
      <c r="H108" s="377">
        <v>1144.3800000000001</v>
      </c>
      <c r="I108" s="377">
        <v>201.95</v>
      </c>
      <c r="J108" s="376">
        <v>0.15000037137997371</v>
      </c>
    </row>
    <row r="109" spans="1:10" ht="13" x14ac:dyDescent="0.15">
      <c r="A109" s="379" t="s">
        <v>1955</v>
      </c>
      <c r="B109" s="379" t="s">
        <v>1954</v>
      </c>
      <c r="C109" s="379" t="s">
        <v>1923</v>
      </c>
      <c r="D109" s="379">
        <v>48</v>
      </c>
      <c r="E109" s="379">
        <v>181.68</v>
      </c>
      <c r="F109" s="378">
        <v>16881.12</v>
      </c>
      <c r="G109" s="377">
        <v>0</v>
      </c>
      <c r="H109" s="377">
        <v>16335.3</v>
      </c>
      <c r="I109" s="377">
        <v>545.82000000000005</v>
      </c>
      <c r="J109" s="376">
        <v>3.2333162728539339E-2</v>
      </c>
    </row>
    <row r="110" spans="1:10" ht="13" x14ac:dyDescent="0.15">
      <c r="A110" s="379" t="s">
        <v>1053</v>
      </c>
      <c r="B110" s="379" t="s">
        <v>1953</v>
      </c>
      <c r="C110" s="379" t="s">
        <v>1051</v>
      </c>
      <c r="D110" s="379">
        <v>9</v>
      </c>
      <c r="E110" s="379">
        <v>171</v>
      </c>
      <c r="F110" s="378">
        <v>10304.01</v>
      </c>
      <c r="G110" s="377">
        <v>0</v>
      </c>
      <c r="H110" s="377">
        <v>2176.65</v>
      </c>
      <c r="I110" s="377">
        <v>8127.36</v>
      </c>
      <c r="J110" s="376">
        <v>0.78875699848893777</v>
      </c>
    </row>
    <row r="111" spans="1:10" ht="15" customHeight="1" x14ac:dyDescent="0.15">
      <c r="A111" s="379" t="s">
        <v>3316</v>
      </c>
      <c r="B111" s="379" t="s">
        <v>3315</v>
      </c>
      <c r="C111" s="379" t="s">
        <v>1137</v>
      </c>
      <c r="D111" s="379">
        <v>15000</v>
      </c>
      <c r="E111" s="379">
        <v>15000</v>
      </c>
      <c r="F111" s="378">
        <v>759450</v>
      </c>
      <c r="G111" s="377">
        <v>0</v>
      </c>
      <c r="H111" s="377">
        <v>596850</v>
      </c>
      <c r="I111" s="377">
        <v>162600</v>
      </c>
      <c r="J111" s="376">
        <v>0.21410231088287576</v>
      </c>
    </row>
    <row r="112" spans="1:10" ht="13" x14ac:dyDescent="0.15">
      <c r="A112" s="379" t="s">
        <v>3314</v>
      </c>
      <c r="B112" s="379" t="s">
        <v>3313</v>
      </c>
      <c r="C112" s="379" t="s">
        <v>1752</v>
      </c>
      <c r="D112" s="379">
        <v>1</v>
      </c>
      <c r="E112" s="379">
        <v>21.6</v>
      </c>
      <c r="F112" s="378">
        <v>1978.55</v>
      </c>
      <c r="G112" s="377">
        <v>0</v>
      </c>
      <c r="H112" s="377">
        <v>1465.66</v>
      </c>
      <c r="I112" s="377">
        <v>512.89</v>
      </c>
      <c r="J112" s="376">
        <v>0.2592251901645144</v>
      </c>
    </row>
    <row r="113" spans="1:10" ht="18.25" customHeight="1" x14ac:dyDescent="0.15">
      <c r="A113" s="379" t="s">
        <v>1692</v>
      </c>
      <c r="B113" s="379" t="s">
        <v>1986</v>
      </c>
      <c r="C113" s="379" t="s">
        <v>1048</v>
      </c>
      <c r="D113" s="383">
        <v>21</v>
      </c>
      <c r="E113" s="383">
        <v>0</v>
      </c>
      <c r="F113" s="384">
        <v>89754</v>
      </c>
      <c r="G113" s="385">
        <v>0</v>
      </c>
      <c r="H113" s="385">
        <v>89754</v>
      </c>
      <c r="I113" s="385">
        <v>0</v>
      </c>
      <c r="J113" s="386">
        <v>0</v>
      </c>
    </row>
    <row r="114" spans="1:10" x14ac:dyDescent="0.15">
      <c r="D114" s="509">
        <f t="shared" ref="D114:J114" si="0">SUM(D9:D113)</f>
        <v>36252</v>
      </c>
      <c r="E114" s="509">
        <f t="shared" si="0"/>
        <v>72787.635999999999</v>
      </c>
      <c r="F114" s="510">
        <f t="shared" si="0"/>
        <v>4538580.3000000007</v>
      </c>
      <c r="G114" s="510">
        <f t="shared" si="0"/>
        <v>-1296.28</v>
      </c>
      <c r="H114" s="510">
        <f t="shared" si="0"/>
        <v>3635227.4400000013</v>
      </c>
      <c r="I114" s="510">
        <f t="shared" si="0"/>
        <v>902056.58000000031</v>
      </c>
      <c r="J114" s="509">
        <f t="shared" si="0"/>
        <v>-20936.075228719339</v>
      </c>
    </row>
    <row r="121" spans="1:10" ht="13" x14ac:dyDescent="0.15">
      <c r="A121" s="379" t="s">
        <v>1517</v>
      </c>
      <c r="B121" s="379" t="s">
        <v>3312</v>
      </c>
      <c r="C121" s="379" t="s">
        <v>1048</v>
      </c>
      <c r="D121" s="379">
        <v>1</v>
      </c>
      <c r="E121" s="379">
        <v>0</v>
      </c>
      <c r="F121" s="378">
        <v>107.07</v>
      </c>
      <c r="G121" s="377">
        <v>0</v>
      </c>
      <c r="H121" s="377">
        <v>79.05</v>
      </c>
      <c r="I121" s="377">
        <v>28.02</v>
      </c>
      <c r="J121" s="376">
        <v>0.2616979546091342</v>
      </c>
    </row>
    <row r="122" spans="1:10" ht="13" x14ac:dyDescent="0.15">
      <c r="A122" s="379" t="s">
        <v>1215</v>
      </c>
      <c r="B122" s="379" t="s">
        <v>3311</v>
      </c>
      <c r="C122" s="379" t="s">
        <v>1048</v>
      </c>
      <c r="D122" s="379">
        <v>1</v>
      </c>
      <c r="E122" s="379">
        <v>0</v>
      </c>
      <c r="F122" s="378">
        <v>427.91</v>
      </c>
      <c r="G122" s="377">
        <v>0</v>
      </c>
      <c r="H122" s="377">
        <v>346.4</v>
      </c>
      <c r="I122" s="377">
        <v>81.510000000000005</v>
      </c>
      <c r="J122" s="376">
        <v>0.19048398027622632</v>
      </c>
    </row>
    <row r="123" spans="1:10" ht="13" x14ac:dyDescent="0.15">
      <c r="A123" s="379" t="s">
        <v>1211</v>
      </c>
      <c r="B123" s="379" t="s">
        <v>3310</v>
      </c>
      <c r="C123" s="379" t="s">
        <v>1048</v>
      </c>
      <c r="D123" s="379">
        <v>1</v>
      </c>
      <c r="E123" s="379">
        <v>0</v>
      </c>
      <c r="F123" s="378">
        <v>328.45</v>
      </c>
      <c r="G123" s="377">
        <v>0</v>
      </c>
      <c r="H123" s="377">
        <v>243.16</v>
      </c>
      <c r="I123" s="377">
        <v>85.29</v>
      </c>
      <c r="J123" s="376">
        <v>0.25967422743187701</v>
      </c>
    </row>
    <row r="124" spans="1:10" ht="26" x14ac:dyDescent="0.15">
      <c r="A124" s="379" t="s">
        <v>1983</v>
      </c>
      <c r="B124" s="379" t="s">
        <v>1982</v>
      </c>
      <c r="C124" s="379" t="s">
        <v>1197</v>
      </c>
      <c r="D124" s="379">
        <v>1</v>
      </c>
      <c r="E124" s="379">
        <v>0</v>
      </c>
      <c r="F124" s="378">
        <v>925.34</v>
      </c>
      <c r="G124" s="377">
        <v>0</v>
      </c>
      <c r="H124" s="377">
        <v>392.17</v>
      </c>
      <c r="I124" s="377">
        <v>533.16999999999996</v>
      </c>
      <c r="J124" s="376">
        <v>0.57618821190049063</v>
      </c>
    </row>
    <row r="125" spans="1:10" ht="13" x14ac:dyDescent="0.15">
      <c r="A125" s="379" t="s">
        <v>1674</v>
      </c>
      <c r="B125" s="379" t="s">
        <v>2505</v>
      </c>
      <c r="C125" s="379" t="s">
        <v>1197</v>
      </c>
      <c r="D125" s="379">
        <v>1</v>
      </c>
      <c r="E125" s="379">
        <v>0</v>
      </c>
      <c r="F125" s="378">
        <v>505.72</v>
      </c>
      <c r="G125" s="377">
        <v>0</v>
      </c>
      <c r="H125" s="377">
        <v>315.23</v>
      </c>
      <c r="I125" s="377">
        <v>190.49</v>
      </c>
      <c r="J125" s="376">
        <v>0.37667088507474494</v>
      </c>
    </row>
    <row r="126" spans="1:10" ht="13" x14ac:dyDescent="0.15">
      <c r="A126" s="379" t="s">
        <v>1389</v>
      </c>
      <c r="B126" s="379" t="s">
        <v>3309</v>
      </c>
      <c r="C126" s="379" t="s">
        <v>1048</v>
      </c>
      <c r="D126" s="379">
        <v>2</v>
      </c>
      <c r="E126" s="379">
        <v>0</v>
      </c>
      <c r="F126" s="378">
        <v>381.8</v>
      </c>
      <c r="G126" s="377">
        <v>0</v>
      </c>
      <c r="H126" s="377">
        <v>281.94</v>
      </c>
      <c r="I126" s="377">
        <v>99.86</v>
      </c>
      <c r="J126" s="376">
        <v>0.26155055002619171</v>
      </c>
    </row>
    <row r="127" spans="1:10" ht="13" x14ac:dyDescent="0.15">
      <c r="A127" s="379" t="s">
        <v>2501</v>
      </c>
      <c r="B127" s="379" t="s">
        <v>2500</v>
      </c>
      <c r="C127" s="379" t="s">
        <v>1197</v>
      </c>
      <c r="D127" s="379">
        <v>5</v>
      </c>
      <c r="E127" s="379">
        <v>0</v>
      </c>
      <c r="F127" s="378">
        <v>3576.56</v>
      </c>
      <c r="G127" s="377">
        <v>0</v>
      </c>
      <c r="H127" s="377">
        <v>2613.5</v>
      </c>
      <c r="I127" s="377">
        <v>963.06</v>
      </c>
      <c r="J127" s="376">
        <v>0.26926991298901737</v>
      </c>
    </row>
    <row r="128" spans="1:10" ht="26" x14ac:dyDescent="0.15">
      <c r="A128" s="379" t="s">
        <v>1981</v>
      </c>
      <c r="B128" s="379" t="s">
        <v>1980</v>
      </c>
      <c r="C128" s="379" t="s">
        <v>1197</v>
      </c>
      <c r="D128" s="379">
        <v>1</v>
      </c>
      <c r="E128" s="379">
        <v>0</v>
      </c>
      <c r="F128" s="378">
        <v>533.79</v>
      </c>
      <c r="G128" s="377">
        <v>0</v>
      </c>
      <c r="H128" s="377">
        <v>381.72</v>
      </c>
      <c r="I128" s="377">
        <v>152.07</v>
      </c>
      <c r="J128" s="376">
        <v>0.28488731523632888</v>
      </c>
    </row>
    <row r="129" spans="1:10" ht="13" x14ac:dyDescent="0.15">
      <c r="A129" s="379" t="s">
        <v>3308</v>
      </c>
      <c r="B129" s="379" t="s">
        <v>3307</v>
      </c>
      <c r="C129" s="379" t="s">
        <v>1048</v>
      </c>
      <c r="D129" s="383">
        <v>1</v>
      </c>
      <c r="E129" s="383">
        <v>0</v>
      </c>
      <c r="F129" s="384">
        <v>1976.62</v>
      </c>
      <c r="G129" s="385">
        <v>0</v>
      </c>
      <c r="H129" s="385">
        <v>1459.66</v>
      </c>
      <c r="I129" s="385">
        <v>516.96</v>
      </c>
      <c r="J129" s="386">
        <v>0.26153737187724502</v>
      </c>
    </row>
    <row r="130" spans="1:10" x14ac:dyDescent="0.15">
      <c r="D130" s="509">
        <f t="shared" ref="D130:J130" si="1">SUM(D121:D129)</f>
        <v>14</v>
      </c>
      <c r="E130" s="509">
        <f t="shared" si="1"/>
        <v>0</v>
      </c>
      <c r="F130" s="510">
        <f t="shared" si="1"/>
        <v>8763.26</v>
      </c>
      <c r="G130" s="510">
        <f t="shared" si="1"/>
        <v>0</v>
      </c>
      <c r="H130" s="510">
        <f t="shared" si="1"/>
        <v>6112.83</v>
      </c>
      <c r="I130" s="510">
        <f t="shared" si="1"/>
        <v>2650.4300000000003</v>
      </c>
      <c r="J130" s="509">
        <f t="shared" si="1"/>
        <v>2.7419604094212562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F251-FF41-47D9-9522-149A2CE5F502}">
  <sheetPr codeName="Hoja20"/>
  <dimension ref="A1:J119"/>
  <sheetViews>
    <sheetView showGridLines="0" workbookViewId="0">
      <pane ySplit="6" topLeftCell="A100" activePane="bottomLeft" state="frozen"/>
      <selection pane="bottomLeft" activeCell="G112" sqref="G112"/>
    </sheetView>
  </sheetViews>
  <sheetFormatPr baseColWidth="10" defaultColWidth="11.5" defaultRowHeight="14" x14ac:dyDescent="0.2"/>
  <cols>
    <col min="1" max="1" width="16.1640625" style="446" customWidth="1"/>
    <col min="2" max="2" width="30.5" style="446" customWidth="1"/>
    <col min="3" max="14" width="19.83203125" style="446" customWidth="1"/>
    <col min="15" max="15" width="0" style="446" hidden="1" customWidth="1"/>
    <col min="16" max="16384" width="11.5" style="446"/>
  </cols>
  <sheetData>
    <row r="1" spans="1:10" ht="21" customHeight="1" x14ac:dyDescent="0.2">
      <c r="A1" s="450" t="s">
        <v>2007</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3944</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8" x14ac:dyDescent="0.2">
      <c r="A9" s="450" t="s">
        <v>1937</v>
      </c>
      <c r="B9" s="450" t="s">
        <v>2004</v>
      </c>
      <c r="C9" s="450" t="s">
        <v>1809</v>
      </c>
      <c r="D9" s="450">
        <v>1</v>
      </c>
      <c r="E9" s="450">
        <v>6</v>
      </c>
      <c r="F9" s="449">
        <v>1366.56</v>
      </c>
      <c r="G9" s="448">
        <v>0</v>
      </c>
      <c r="H9" s="448">
        <v>735.47</v>
      </c>
      <c r="I9" s="448">
        <v>631.09</v>
      </c>
      <c r="J9" s="447">
        <v>0.46180921437770756</v>
      </c>
    </row>
    <row r="10" spans="1:10" ht="28" x14ac:dyDescent="0.2">
      <c r="A10" s="450" t="s">
        <v>1933</v>
      </c>
      <c r="B10" s="450" t="s">
        <v>1932</v>
      </c>
      <c r="C10" s="450" t="s">
        <v>1812</v>
      </c>
      <c r="D10" s="450">
        <v>96</v>
      </c>
      <c r="E10" s="450">
        <v>24</v>
      </c>
      <c r="F10" s="449">
        <v>3111.36</v>
      </c>
      <c r="G10" s="448">
        <v>0</v>
      </c>
      <c r="H10" s="448">
        <v>2838.08</v>
      </c>
      <c r="I10" s="448">
        <v>273.27999999999997</v>
      </c>
      <c r="J10" s="447">
        <v>8.7832973362131028E-2</v>
      </c>
    </row>
    <row r="11" spans="1:10" x14ac:dyDescent="0.2">
      <c r="A11" s="450" t="s">
        <v>1929</v>
      </c>
      <c r="B11" s="450" t="s">
        <v>1928</v>
      </c>
      <c r="C11" s="450" t="s">
        <v>1115</v>
      </c>
      <c r="D11" s="450">
        <v>2</v>
      </c>
      <c r="E11" s="450">
        <v>22.704000000000001</v>
      </c>
      <c r="F11" s="449">
        <v>1666.08</v>
      </c>
      <c r="G11" s="448">
        <v>0</v>
      </c>
      <c r="H11" s="448">
        <v>1142.44</v>
      </c>
      <c r="I11" s="448">
        <v>523.64</v>
      </c>
      <c r="J11" s="447">
        <v>0.31429463171036204</v>
      </c>
    </row>
    <row r="12" spans="1:10" x14ac:dyDescent="0.2">
      <c r="A12" s="450" t="s">
        <v>1929</v>
      </c>
      <c r="B12" s="450" t="s">
        <v>1928</v>
      </c>
      <c r="C12" s="450" t="s">
        <v>1112</v>
      </c>
      <c r="D12" s="450">
        <v>252</v>
      </c>
      <c r="E12" s="450">
        <v>238.392</v>
      </c>
      <c r="F12" s="449">
        <v>13784.4</v>
      </c>
      <c r="G12" s="448">
        <v>0</v>
      </c>
      <c r="H12" s="448">
        <v>11995.62</v>
      </c>
      <c r="I12" s="448">
        <v>1788.78</v>
      </c>
      <c r="J12" s="447">
        <v>0.12976843388177942</v>
      </c>
    </row>
    <row r="13" spans="1:10" ht="28" x14ac:dyDescent="0.2">
      <c r="A13" s="450" t="s">
        <v>1925</v>
      </c>
      <c r="B13" s="450" t="s">
        <v>1924</v>
      </c>
      <c r="C13" s="450" t="s">
        <v>1923</v>
      </c>
      <c r="D13" s="450">
        <v>104</v>
      </c>
      <c r="E13" s="450">
        <v>393.64</v>
      </c>
      <c r="F13" s="449">
        <v>13020.8</v>
      </c>
      <c r="G13" s="448">
        <v>0</v>
      </c>
      <c r="H13" s="448">
        <v>11962</v>
      </c>
      <c r="I13" s="448">
        <v>1058.8</v>
      </c>
      <c r="J13" s="447">
        <v>8.1316048169083319E-2</v>
      </c>
    </row>
    <row r="14" spans="1:10" x14ac:dyDescent="0.2">
      <c r="A14" s="450" t="s">
        <v>1922</v>
      </c>
      <c r="B14" s="450" t="s">
        <v>1921</v>
      </c>
      <c r="C14" s="450" t="s">
        <v>1920</v>
      </c>
      <c r="D14" s="450">
        <v>4</v>
      </c>
      <c r="E14" s="450">
        <v>60.56</v>
      </c>
      <c r="F14" s="449">
        <v>4336.5600000000004</v>
      </c>
      <c r="G14" s="448">
        <v>0</v>
      </c>
      <c r="H14" s="448">
        <v>2941.92</v>
      </c>
      <c r="I14" s="448">
        <v>1394.64</v>
      </c>
      <c r="J14" s="447">
        <v>0.32160053129669602</v>
      </c>
    </row>
    <row r="15" spans="1:10" x14ac:dyDescent="0.2">
      <c r="A15" s="450" t="s">
        <v>1919</v>
      </c>
      <c r="B15" s="450" t="s">
        <v>1918</v>
      </c>
      <c r="C15" s="450" t="s">
        <v>1115</v>
      </c>
      <c r="D15" s="450">
        <v>185</v>
      </c>
      <c r="E15" s="450">
        <v>2100.12</v>
      </c>
      <c r="F15" s="449">
        <v>170787.62</v>
      </c>
      <c r="G15" s="448">
        <v>0</v>
      </c>
      <c r="H15" s="448">
        <v>150590</v>
      </c>
      <c r="I15" s="448">
        <v>20197.62</v>
      </c>
      <c r="J15" s="447">
        <v>0.11826161638648047</v>
      </c>
    </row>
    <row r="16" spans="1:10" x14ac:dyDescent="0.2">
      <c r="A16" s="450" t="s">
        <v>1919</v>
      </c>
      <c r="B16" s="450" t="s">
        <v>1918</v>
      </c>
      <c r="C16" s="450" t="s">
        <v>1112</v>
      </c>
      <c r="D16" s="450">
        <v>156</v>
      </c>
      <c r="E16" s="450">
        <v>147.57599999999999</v>
      </c>
      <c r="F16" s="449">
        <v>13400.4</v>
      </c>
      <c r="G16" s="448">
        <v>0</v>
      </c>
      <c r="H16" s="448">
        <v>10582</v>
      </c>
      <c r="I16" s="448">
        <v>2818.4</v>
      </c>
      <c r="J16" s="447">
        <v>0.2103220799379123</v>
      </c>
    </row>
    <row r="17" spans="1:10" x14ac:dyDescent="0.2">
      <c r="A17" s="450" t="s">
        <v>1910</v>
      </c>
      <c r="B17" s="450" t="s">
        <v>1909</v>
      </c>
      <c r="C17" s="450" t="s">
        <v>1715</v>
      </c>
      <c r="D17" s="450">
        <v>1</v>
      </c>
      <c r="E17" s="450">
        <v>12</v>
      </c>
      <c r="F17" s="449">
        <v>396.63</v>
      </c>
      <c r="G17" s="448">
        <v>0</v>
      </c>
      <c r="H17" s="448">
        <v>171.36</v>
      </c>
      <c r="I17" s="448">
        <v>225.27</v>
      </c>
      <c r="J17" s="447">
        <v>0.56796006353528472</v>
      </c>
    </row>
    <row r="18" spans="1:10" x14ac:dyDescent="0.2">
      <c r="A18" s="450" t="s">
        <v>1908</v>
      </c>
      <c r="B18" s="450" t="s">
        <v>1907</v>
      </c>
      <c r="C18" s="450" t="s">
        <v>1809</v>
      </c>
      <c r="D18" s="450">
        <v>1</v>
      </c>
      <c r="E18" s="450">
        <v>6</v>
      </c>
      <c r="F18" s="449">
        <v>969.76</v>
      </c>
      <c r="G18" s="448">
        <v>0</v>
      </c>
      <c r="H18" s="448">
        <v>727.89</v>
      </c>
      <c r="I18" s="448">
        <v>241.87</v>
      </c>
      <c r="J18" s="447">
        <v>0.24941222570532914</v>
      </c>
    </row>
    <row r="19" spans="1:10" x14ac:dyDescent="0.2">
      <c r="A19" s="450" t="s">
        <v>2003</v>
      </c>
      <c r="B19" s="450" t="s">
        <v>2002</v>
      </c>
      <c r="C19" s="450" t="s">
        <v>1898</v>
      </c>
      <c r="D19" s="450">
        <v>18</v>
      </c>
      <c r="E19" s="450">
        <v>86.4</v>
      </c>
      <c r="F19" s="449">
        <v>15698.66</v>
      </c>
      <c r="G19" s="448">
        <v>0</v>
      </c>
      <c r="H19" s="448">
        <v>11036.16</v>
      </c>
      <c r="I19" s="448">
        <v>4662.5</v>
      </c>
      <c r="J19" s="447">
        <v>0.29699987132659728</v>
      </c>
    </row>
    <row r="20" spans="1:10" ht="28" x14ac:dyDescent="0.2">
      <c r="A20" s="450" t="s">
        <v>1893</v>
      </c>
      <c r="B20" s="450" t="s">
        <v>1892</v>
      </c>
      <c r="C20" s="450" t="s">
        <v>1051</v>
      </c>
      <c r="D20" s="450">
        <v>24</v>
      </c>
      <c r="E20" s="450">
        <v>456</v>
      </c>
      <c r="F20" s="449">
        <v>27045.63</v>
      </c>
      <c r="G20" s="448">
        <v>0</v>
      </c>
      <c r="H20" s="448">
        <v>22137.89</v>
      </c>
      <c r="I20" s="448">
        <v>4907.74</v>
      </c>
      <c r="J20" s="447">
        <v>0.1814614782499058</v>
      </c>
    </row>
    <row r="21" spans="1:10" ht="28" x14ac:dyDescent="0.2">
      <c r="A21" s="450" t="s">
        <v>1891</v>
      </c>
      <c r="B21" s="450" t="s">
        <v>1890</v>
      </c>
      <c r="C21" s="450" t="s">
        <v>1051</v>
      </c>
      <c r="D21" s="450">
        <v>71</v>
      </c>
      <c r="E21" s="450">
        <v>1349</v>
      </c>
      <c r="F21" s="449">
        <v>86108.55</v>
      </c>
      <c r="G21" s="448">
        <v>0</v>
      </c>
      <c r="H21" s="448">
        <v>67194.22</v>
      </c>
      <c r="I21" s="448">
        <v>18914.330000000002</v>
      </c>
      <c r="J21" s="447">
        <v>0.21965681688984426</v>
      </c>
    </row>
    <row r="22" spans="1:10" ht="28" x14ac:dyDescent="0.2">
      <c r="A22" s="450" t="s">
        <v>3987</v>
      </c>
      <c r="B22" s="450" t="s">
        <v>3986</v>
      </c>
      <c r="C22" s="450" t="s">
        <v>1051</v>
      </c>
      <c r="D22" s="450">
        <v>20</v>
      </c>
      <c r="E22" s="450">
        <v>380</v>
      </c>
      <c r="F22" s="449">
        <v>31200.400000000001</v>
      </c>
      <c r="G22" s="448">
        <v>0</v>
      </c>
      <c r="H22" s="448">
        <v>24521.599999999999</v>
      </c>
      <c r="I22" s="448">
        <v>6678.8</v>
      </c>
      <c r="J22" s="447">
        <v>0.21406135818771554</v>
      </c>
    </row>
    <row r="23" spans="1:10" ht="28" x14ac:dyDescent="0.2">
      <c r="A23" s="450" t="s">
        <v>1879</v>
      </c>
      <c r="B23" s="450" t="s">
        <v>1878</v>
      </c>
      <c r="C23" s="450" t="s">
        <v>1051</v>
      </c>
      <c r="D23" s="450">
        <v>140</v>
      </c>
      <c r="E23" s="450">
        <v>2660</v>
      </c>
      <c r="F23" s="449">
        <v>182424.8</v>
      </c>
      <c r="G23" s="448">
        <v>0</v>
      </c>
      <c r="H23" s="448">
        <v>150887.79999999999</v>
      </c>
      <c r="I23" s="448">
        <v>31537</v>
      </c>
      <c r="J23" s="447">
        <v>0.17287671413097341</v>
      </c>
    </row>
    <row r="24" spans="1:10" ht="28" x14ac:dyDescent="0.2">
      <c r="A24" s="450" t="s">
        <v>1875</v>
      </c>
      <c r="B24" s="450" t="s">
        <v>1874</v>
      </c>
      <c r="C24" s="450" t="s">
        <v>1051</v>
      </c>
      <c r="D24" s="450">
        <v>388</v>
      </c>
      <c r="E24" s="450">
        <v>7372</v>
      </c>
      <c r="F24" s="449">
        <v>374029.38</v>
      </c>
      <c r="G24" s="448">
        <v>0</v>
      </c>
      <c r="H24" s="448">
        <v>332376.32000000001</v>
      </c>
      <c r="I24" s="448">
        <v>41653.06</v>
      </c>
      <c r="J24" s="447">
        <v>0.11136306992782224</v>
      </c>
    </row>
    <row r="25" spans="1:10" x14ac:dyDescent="0.2">
      <c r="A25" s="450" t="s">
        <v>2415</v>
      </c>
      <c r="B25" s="450" t="s">
        <v>2414</v>
      </c>
      <c r="C25" s="450" t="s">
        <v>1051</v>
      </c>
      <c r="D25" s="450">
        <v>1</v>
      </c>
      <c r="E25" s="450">
        <v>19</v>
      </c>
      <c r="F25" s="449">
        <v>1223.2</v>
      </c>
      <c r="G25" s="448">
        <v>0</v>
      </c>
      <c r="H25" s="448">
        <v>829.81</v>
      </c>
      <c r="I25" s="448">
        <v>393.39</v>
      </c>
      <c r="J25" s="447">
        <v>0.32160725964682801</v>
      </c>
    </row>
    <row r="26" spans="1:10" ht="28" x14ac:dyDescent="0.2">
      <c r="A26" s="450" t="s">
        <v>1858</v>
      </c>
      <c r="B26" s="450" t="s">
        <v>1857</v>
      </c>
      <c r="C26" s="450" t="s">
        <v>1999</v>
      </c>
      <c r="D26" s="450">
        <v>72</v>
      </c>
      <c r="E26" s="450">
        <v>33.119999999999997</v>
      </c>
      <c r="F26" s="449">
        <v>933.84</v>
      </c>
      <c r="G26" s="448">
        <v>0</v>
      </c>
      <c r="H26" s="448">
        <v>736.62</v>
      </c>
      <c r="I26" s="448">
        <v>197.22</v>
      </c>
      <c r="J26" s="447">
        <v>0.21119249550244154</v>
      </c>
    </row>
    <row r="27" spans="1:10" ht="28" x14ac:dyDescent="0.2">
      <c r="A27" s="450" t="s">
        <v>1998</v>
      </c>
      <c r="B27" s="450" t="s">
        <v>1997</v>
      </c>
      <c r="C27" s="450" t="s">
        <v>1051</v>
      </c>
      <c r="D27" s="450">
        <v>1</v>
      </c>
      <c r="E27" s="450">
        <v>19</v>
      </c>
      <c r="F27" s="449">
        <v>1302.48</v>
      </c>
      <c r="G27" s="448">
        <v>0</v>
      </c>
      <c r="H27" s="448">
        <v>973.15</v>
      </c>
      <c r="I27" s="448">
        <v>329.33</v>
      </c>
      <c r="J27" s="447">
        <v>0.25284841225968918</v>
      </c>
    </row>
    <row r="28" spans="1:10" ht="28" x14ac:dyDescent="0.2">
      <c r="A28" s="450" t="s">
        <v>1849</v>
      </c>
      <c r="B28" s="450" t="s">
        <v>1848</v>
      </c>
      <c r="C28" s="450" t="s">
        <v>1051</v>
      </c>
      <c r="D28" s="450">
        <v>108</v>
      </c>
      <c r="E28" s="450">
        <v>2052</v>
      </c>
      <c r="F28" s="449">
        <v>116587.18</v>
      </c>
      <c r="G28" s="448">
        <v>0</v>
      </c>
      <c r="H28" s="448">
        <v>116665.92</v>
      </c>
      <c r="I28" s="448">
        <v>-78.739999999999995</v>
      </c>
      <c r="J28" s="447">
        <v>-6.7537442796026116E-4</v>
      </c>
    </row>
    <row r="29" spans="1:10" ht="28" x14ac:dyDescent="0.2">
      <c r="A29" s="450" t="s">
        <v>1845</v>
      </c>
      <c r="B29" s="450" t="s">
        <v>1844</v>
      </c>
      <c r="C29" s="450" t="s">
        <v>1051</v>
      </c>
      <c r="D29" s="450">
        <v>1</v>
      </c>
      <c r="E29" s="450">
        <v>19</v>
      </c>
      <c r="F29" s="449">
        <v>0.01</v>
      </c>
      <c r="G29" s="448">
        <v>0</v>
      </c>
      <c r="H29" s="448">
        <v>209.57</v>
      </c>
      <c r="I29" s="448">
        <v>-209.56</v>
      </c>
      <c r="J29" s="447">
        <v>-20956</v>
      </c>
    </row>
    <row r="30" spans="1:10" ht="28" x14ac:dyDescent="0.2">
      <c r="A30" s="450" t="s">
        <v>2405</v>
      </c>
      <c r="B30" s="450" t="s">
        <v>2514</v>
      </c>
      <c r="C30" s="450" t="s">
        <v>1051</v>
      </c>
      <c r="D30" s="450">
        <v>7</v>
      </c>
      <c r="E30" s="450">
        <v>133</v>
      </c>
      <c r="F30" s="449">
        <v>7.0000000000000007E-2</v>
      </c>
      <c r="G30" s="448">
        <v>0</v>
      </c>
      <c r="H30" s="448">
        <v>4717.09</v>
      </c>
      <c r="I30" s="448">
        <v>-4717.0200000000004</v>
      </c>
      <c r="J30" s="447">
        <v>-67386</v>
      </c>
    </row>
    <row r="31" spans="1:10" ht="18" customHeight="1" x14ac:dyDescent="0.2">
      <c r="A31" s="450" t="s">
        <v>1840</v>
      </c>
      <c r="B31" s="450" t="s">
        <v>1839</v>
      </c>
      <c r="C31" s="450" t="s">
        <v>1838</v>
      </c>
      <c r="D31" s="450">
        <v>504</v>
      </c>
      <c r="E31" s="450">
        <v>238.392</v>
      </c>
      <c r="F31" s="449">
        <v>59013.36</v>
      </c>
      <c r="G31" s="448">
        <v>0</v>
      </c>
      <c r="H31" s="448">
        <v>55303.92</v>
      </c>
      <c r="I31" s="448">
        <v>3709.44</v>
      </c>
      <c r="J31" s="447">
        <v>6.2857630882227344E-2</v>
      </c>
    </row>
    <row r="32" spans="1:10" x14ac:dyDescent="0.2">
      <c r="A32" s="450" t="s">
        <v>1837</v>
      </c>
      <c r="B32" s="450" t="s">
        <v>1836</v>
      </c>
      <c r="C32" s="450" t="s">
        <v>1051</v>
      </c>
      <c r="D32" s="450">
        <v>5</v>
      </c>
      <c r="E32" s="450">
        <v>95</v>
      </c>
      <c r="F32" s="449">
        <v>7948.65</v>
      </c>
      <c r="G32" s="448">
        <v>0</v>
      </c>
      <c r="H32" s="448">
        <v>5999.25</v>
      </c>
      <c r="I32" s="448">
        <v>1949.4</v>
      </c>
      <c r="J32" s="447">
        <v>0.2452491932592327</v>
      </c>
    </row>
    <row r="33" spans="1:10" x14ac:dyDescent="0.2">
      <c r="A33" s="450" t="s">
        <v>1833</v>
      </c>
      <c r="B33" s="450" t="s">
        <v>1832</v>
      </c>
      <c r="C33" s="450" t="s">
        <v>1051</v>
      </c>
      <c r="D33" s="450">
        <v>211</v>
      </c>
      <c r="E33" s="450">
        <v>4009</v>
      </c>
      <c r="F33" s="449">
        <v>113274.26</v>
      </c>
      <c r="G33" s="448">
        <v>0</v>
      </c>
      <c r="H33" s="448">
        <v>79657.94</v>
      </c>
      <c r="I33" s="448">
        <v>33616.32</v>
      </c>
      <c r="J33" s="447">
        <v>0.29676927485555854</v>
      </c>
    </row>
    <row r="34" spans="1:10" x14ac:dyDescent="0.2">
      <c r="A34" s="450" t="s">
        <v>1827</v>
      </c>
      <c r="B34" s="450" t="s">
        <v>1826</v>
      </c>
      <c r="C34" s="450" t="s">
        <v>1823</v>
      </c>
      <c r="D34" s="450">
        <v>24</v>
      </c>
      <c r="E34" s="450">
        <v>480</v>
      </c>
      <c r="F34" s="449">
        <v>9241.7999999999993</v>
      </c>
      <c r="G34" s="448">
        <v>0</v>
      </c>
      <c r="H34" s="448">
        <v>8020.08</v>
      </c>
      <c r="I34" s="448">
        <v>1221.72</v>
      </c>
      <c r="J34" s="447">
        <v>0.13219502694280336</v>
      </c>
    </row>
    <row r="35" spans="1:10" x14ac:dyDescent="0.2">
      <c r="A35" s="450" t="s">
        <v>1822</v>
      </c>
      <c r="B35" s="450" t="s">
        <v>1821</v>
      </c>
      <c r="C35" s="450" t="s">
        <v>1809</v>
      </c>
      <c r="D35" s="450">
        <v>2</v>
      </c>
      <c r="E35" s="450">
        <v>12</v>
      </c>
      <c r="F35" s="449">
        <v>1722.24</v>
      </c>
      <c r="G35" s="448">
        <v>0</v>
      </c>
      <c r="H35" s="448">
        <v>1082.1400000000001</v>
      </c>
      <c r="I35" s="448">
        <v>640.1</v>
      </c>
      <c r="J35" s="447">
        <v>0.37166713117800076</v>
      </c>
    </row>
    <row r="36" spans="1:10" x14ac:dyDescent="0.2">
      <c r="A36" s="450" t="s">
        <v>1822</v>
      </c>
      <c r="B36" s="450" t="s">
        <v>1821</v>
      </c>
      <c r="C36" s="450" t="s">
        <v>1812</v>
      </c>
      <c r="D36" s="450">
        <v>744</v>
      </c>
      <c r="E36" s="450">
        <v>186</v>
      </c>
      <c r="F36" s="449">
        <v>18391.68</v>
      </c>
      <c r="G36" s="448">
        <v>0</v>
      </c>
      <c r="H36" s="448">
        <v>16777.099999999999</v>
      </c>
      <c r="I36" s="448">
        <v>1614.58</v>
      </c>
      <c r="J36" s="447">
        <v>8.7788608762222914E-2</v>
      </c>
    </row>
    <row r="37" spans="1:10" ht="28" x14ac:dyDescent="0.2">
      <c r="A37" s="450" t="s">
        <v>1820</v>
      </c>
      <c r="B37" s="450" t="s">
        <v>1819</v>
      </c>
      <c r="C37" s="450" t="s">
        <v>1809</v>
      </c>
      <c r="D37" s="450">
        <v>2</v>
      </c>
      <c r="E37" s="450">
        <v>12</v>
      </c>
      <c r="F37" s="449">
        <v>2188.6799999999998</v>
      </c>
      <c r="G37" s="448">
        <v>0</v>
      </c>
      <c r="H37" s="448">
        <v>1254.82</v>
      </c>
      <c r="I37" s="448">
        <v>933.86</v>
      </c>
      <c r="J37" s="447">
        <v>0.42667726666301148</v>
      </c>
    </row>
    <row r="38" spans="1:10" ht="28" x14ac:dyDescent="0.2">
      <c r="A38" s="450" t="s">
        <v>1820</v>
      </c>
      <c r="B38" s="450" t="s">
        <v>1819</v>
      </c>
      <c r="C38" s="450" t="s">
        <v>1812</v>
      </c>
      <c r="D38" s="450">
        <v>504</v>
      </c>
      <c r="E38" s="450">
        <v>126</v>
      </c>
      <c r="F38" s="449">
        <v>18380.88</v>
      </c>
      <c r="G38" s="448">
        <v>0</v>
      </c>
      <c r="H38" s="448">
        <v>13176.59</v>
      </c>
      <c r="I38" s="448">
        <v>5204.29</v>
      </c>
      <c r="J38" s="447">
        <v>0.28313606312646622</v>
      </c>
    </row>
    <row r="39" spans="1:10" ht="28" x14ac:dyDescent="0.2">
      <c r="A39" s="450" t="s">
        <v>1818</v>
      </c>
      <c r="B39" s="450" t="s">
        <v>1817</v>
      </c>
      <c r="C39" s="450" t="s">
        <v>1812</v>
      </c>
      <c r="D39" s="450">
        <v>48</v>
      </c>
      <c r="E39" s="450">
        <v>12</v>
      </c>
      <c r="F39" s="449">
        <v>2567.04</v>
      </c>
      <c r="G39" s="448">
        <v>0</v>
      </c>
      <c r="H39" s="448">
        <v>1937.48</v>
      </c>
      <c r="I39" s="448">
        <v>629.55999999999995</v>
      </c>
      <c r="J39" s="447">
        <v>0.24524744452754924</v>
      </c>
    </row>
    <row r="40" spans="1:10" x14ac:dyDescent="0.2">
      <c r="A40" s="450" t="s">
        <v>1816</v>
      </c>
      <c r="B40" s="450" t="s">
        <v>1815</v>
      </c>
      <c r="C40" s="450" t="s">
        <v>1809</v>
      </c>
      <c r="D40" s="450">
        <v>2</v>
      </c>
      <c r="E40" s="450">
        <v>12</v>
      </c>
      <c r="F40" s="449">
        <v>1722.24</v>
      </c>
      <c r="G40" s="448">
        <v>0</v>
      </c>
      <c r="H40" s="448">
        <v>1126.96</v>
      </c>
      <c r="I40" s="448">
        <v>595.28</v>
      </c>
      <c r="J40" s="447">
        <v>0.34564288368636192</v>
      </c>
    </row>
    <row r="41" spans="1:10" x14ac:dyDescent="0.2">
      <c r="A41" s="450" t="s">
        <v>1816</v>
      </c>
      <c r="B41" s="450" t="s">
        <v>1815</v>
      </c>
      <c r="C41" s="450" t="s">
        <v>1812</v>
      </c>
      <c r="D41" s="450">
        <v>240</v>
      </c>
      <c r="E41" s="450">
        <v>60</v>
      </c>
      <c r="F41" s="449">
        <v>6904.8</v>
      </c>
      <c r="G41" s="448">
        <v>0</v>
      </c>
      <c r="H41" s="448">
        <v>5634.76</v>
      </c>
      <c r="I41" s="448">
        <v>1270.04</v>
      </c>
      <c r="J41" s="447">
        <v>0.18393581276792956</v>
      </c>
    </row>
    <row r="42" spans="1:10" ht="28" x14ac:dyDescent="0.2">
      <c r="A42" s="450" t="s">
        <v>1814</v>
      </c>
      <c r="B42" s="450" t="s">
        <v>1813</v>
      </c>
      <c r="C42" s="450" t="s">
        <v>1809</v>
      </c>
      <c r="D42" s="450">
        <v>2</v>
      </c>
      <c r="E42" s="450">
        <v>12</v>
      </c>
      <c r="F42" s="449">
        <v>1647.36</v>
      </c>
      <c r="G42" s="448">
        <v>0</v>
      </c>
      <c r="H42" s="448">
        <v>960.46</v>
      </c>
      <c r="I42" s="448">
        <v>686.9</v>
      </c>
      <c r="J42" s="447">
        <v>0.41697018259518259</v>
      </c>
    </row>
    <row r="43" spans="1:10" ht="28" x14ac:dyDescent="0.2">
      <c r="A43" s="450" t="s">
        <v>1814</v>
      </c>
      <c r="B43" s="450" t="s">
        <v>1813</v>
      </c>
      <c r="C43" s="450" t="s">
        <v>1812</v>
      </c>
      <c r="D43" s="450">
        <v>144</v>
      </c>
      <c r="E43" s="450">
        <v>36</v>
      </c>
      <c r="F43" s="449">
        <v>3909.6</v>
      </c>
      <c r="G43" s="448">
        <v>0</v>
      </c>
      <c r="H43" s="448">
        <v>2881.38</v>
      </c>
      <c r="I43" s="448">
        <v>1028.22</v>
      </c>
      <c r="J43" s="447">
        <v>0.2629987722529159</v>
      </c>
    </row>
    <row r="44" spans="1:10" x14ac:dyDescent="0.2">
      <c r="A44" s="450" t="s">
        <v>1811</v>
      </c>
      <c r="B44" s="450" t="s">
        <v>1810</v>
      </c>
      <c r="C44" s="450" t="s">
        <v>1809</v>
      </c>
      <c r="D44" s="450">
        <v>1</v>
      </c>
      <c r="E44" s="450">
        <v>6</v>
      </c>
      <c r="F44" s="449">
        <v>808.3</v>
      </c>
      <c r="G44" s="448">
        <v>0</v>
      </c>
      <c r="H44" s="448">
        <v>556.08000000000004</v>
      </c>
      <c r="I44" s="448">
        <v>252.22</v>
      </c>
      <c r="J44" s="447">
        <v>0.31203760979834222</v>
      </c>
    </row>
    <row r="45" spans="1:10" x14ac:dyDescent="0.2">
      <c r="A45" s="450" t="s">
        <v>1811</v>
      </c>
      <c r="B45" s="450" t="s">
        <v>1810</v>
      </c>
      <c r="C45" s="450" t="s">
        <v>1812</v>
      </c>
      <c r="D45" s="450">
        <v>120</v>
      </c>
      <c r="E45" s="450">
        <v>30</v>
      </c>
      <c r="F45" s="449">
        <v>3646.8</v>
      </c>
      <c r="G45" s="448">
        <v>0</v>
      </c>
      <c r="H45" s="448">
        <v>2780.06</v>
      </c>
      <c r="I45" s="448">
        <v>866.74</v>
      </c>
      <c r="J45" s="447">
        <v>0.23767138313041572</v>
      </c>
    </row>
    <row r="46" spans="1:10" ht="28" x14ac:dyDescent="0.2">
      <c r="A46" s="450" t="s">
        <v>1808</v>
      </c>
      <c r="B46" s="450" t="s">
        <v>1807</v>
      </c>
      <c r="C46" s="450" t="s">
        <v>1802</v>
      </c>
      <c r="D46" s="450">
        <v>1</v>
      </c>
      <c r="E46" s="450">
        <v>14.19</v>
      </c>
      <c r="F46" s="449">
        <v>1294.8599999999999</v>
      </c>
      <c r="G46" s="448">
        <v>0</v>
      </c>
      <c r="H46" s="448">
        <v>967.46</v>
      </c>
      <c r="I46" s="448">
        <v>327.39999999999998</v>
      </c>
      <c r="J46" s="447">
        <v>0.25284586750691196</v>
      </c>
    </row>
    <row r="47" spans="1:10" x14ac:dyDescent="0.2">
      <c r="A47" s="450" t="s">
        <v>2511</v>
      </c>
      <c r="B47" s="450" t="s">
        <v>2510</v>
      </c>
      <c r="C47" s="450" t="s">
        <v>1802</v>
      </c>
      <c r="D47" s="450">
        <v>1</v>
      </c>
      <c r="E47" s="450">
        <v>14.19</v>
      </c>
      <c r="F47" s="449">
        <v>1719.58</v>
      </c>
      <c r="G47" s="448">
        <v>0</v>
      </c>
      <c r="H47" s="448">
        <v>1267.98</v>
      </c>
      <c r="I47" s="448">
        <v>451.6</v>
      </c>
      <c r="J47" s="447">
        <v>0.26262226822828832</v>
      </c>
    </row>
    <row r="48" spans="1:10" x14ac:dyDescent="0.2">
      <c r="A48" s="450" t="s">
        <v>1801</v>
      </c>
      <c r="B48" s="450" t="s">
        <v>1800</v>
      </c>
      <c r="C48" s="450" t="s">
        <v>1802</v>
      </c>
      <c r="D48" s="450">
        <v>23</v>
      </c>
      <c r="E48" s="450">
        <v>326.37</v>
      </c>
      <c r="F48" s="449">
        <v>28149.33</v>
      </c>
      <c r="G48" s="448">
        <v>0</v>
      </c>
      <c r="H48" s="448">
        <v>22640.28</v>
      </c>
      <c r="I48" s="448">
        <v>5509.05</v>
      </c>
      <c r="J48" s="447">
        <v>0.1957080328377265</v>
      </c>
    </row>
    <row r="49" spans="1:10" x14ac:dyDescent="0.2">
      <c r="A49" s="450" t="s">
        <v>1801</v>
      </c>
      <c r="B49" s="450" t="s">
        <v>1800</v>
      </c>
      <c r="C49" s="450" t="s">
        <v>1112</v>
      </c>
      <c r="D49" s="450">
        <v>240</v>
      </c>
      <c r="E49" s="450">
        <v>227.04</v>
      </c>
      <c r="F49" s="449">
        <v>19838.400000000001</v>
      </c>
      <c r="G49" s="448">
        <v>0</v>
      </c>
      <c r="H49" s="448">
        <v>15594.95</v>
      </c>
      <c r="I49" s="448">
        <v>4243.45</v>
      </c>
      <c r="J49" s="447">
        <v>0.21390081861440438</v>
      </c>
    </row>
    <row r="50" spans="1:10" x14ac:dyDescent="0.2">
      <c r="A50" s="450" t="s">
        <v>1773</v>
      </c>
      <c r="B50" s="450" t="s">
        <v>1772</v>
      </c>
      <c r="C50" s="450" t="s">
        <v>1056</v>
      </c>
      <c r="D50" s="450">
        <v>8</v>
      </c>
      <c r="E50" s="450">
        <v>1664</v>
      </c>
      <c r="F50" s="449">
        <v>149593.60000000001</v>
      </c>
      <c r="G50" s="448">
        <v>0</v>
      </c>
      <c r="H50" s="448">
        <v>75402.240000000005</v>
      </c>
      <c r="I50" s="448">
        <v>74191.360000000001</v>
      </c>
      <c r="J50" s="447">
        <v>0.49595276803285704</v>
      </c>
    </row>
    <row r="51" spans="1:10" x14ac:dyDescent="0.2">
      <c r="A51" s="450" t="s">
        <v>1769</v>
      </c>
      <c r="B51" s="450" t="s">
        <v>1768</v>
      </c>
      <c r="C51" s="450" t="s">
        <v>1056</v>
      </c>
      <c r="D51" s="450">
        <v>5</v>
      </c>
      <c r="E51" s="450">
        <v>1040</v>
      </c>
      <c r="F51" s="449">
        <v>88296</v>
      </c>
      <c r="G51" s="448">
        <v>0</v>
      </c>
      <c r="H51" s="448">
        <v>52102.95</v>
      </c>
      <c r="I51" s="448">
        <v>36193.050000000003</v>
      </c>
      <c r="J51" s="447">
        <v>0.40990588475129114</v>
      </c>
    </row>
    <row r="52" spans="1:10" ht="28" x14ac:dyDescent="0.2">
      <c r="A52" s="450" t="s">
        <v>3985</v>
      </c>
      <c r="B52" s="450" t="s">
        <v>3984</v>
      </c>
      <c r="C52" s="450" t="s">
        <v>1056</v>
      </c>
      <c r="D52" s="450">
        <v>2</v>
      </c>
      <c r="E52" s="450">
        <v>416</v>
      </c>
      <c r="F52" s="449">
        <v>19532.62</v>
      </c>
      <c r="G52" s="448">
        <v>0</v>
      </c>
      <c r="H52" s="448">
        <v>17116.88</v>
      </c>
      <c r="I52" s="448">
        <v>2415.7399999999998</v>
      </c>
      <c r="J52" s="447">
        <v>0.12367721278558637</v>
      </c>
    </row>
    <row r="53" spans="1:10" ht="28" x14ac:dyDescent="0.2">
      <c r="A53" s="450" t="s">
        <v>1761</v>
      </c>
      <c r="B53" s="450" t="s">
        <v>1760</v>
      </c>
      <c r="C53" s="450" t="s">
        <v>1056</v>
      </c>
      <c r="D53" s="450">
        <v>7</v>
      </c>
      <c r="E53" s="450">
        <v>1456</v>
      </c>
      <c r="F53" s="449">
        <v>101774.39999999999</v>
      </c>
      <c r="G53" s="448">
        <v>0</v>
      </c>
      <c r="H53" s="448">
        <v>58161.88</v>
      </c>
      <c r="I53" s="448">
        <v>43612.52</v>
      </c>
      <c r="J53" s="447">
        <v>0.428521514251128</v>
      </c>
    </row>
    <row r="54" spans="1:10" x14ac:dyDescent="0.2">
      <c r="A54" s="450" t="s">
        <v>1759</v>
      </c>
      <c r="B54" s="450" t="s">
        <v>1758</v>
      </c>
      <c r="C54" s="450" t="s">
        <v>1757</v>
      </c>
      <c r="D54" s="450">
        <v>48</v>
      </c>
      <c r="E54" s="450">
        <v>43.2</v>
      </c>
      <c r="F54" s="449">
        <v>3870.24</v>
      </c>
      <c r="G54" s="448">
        <v>0</v>
      </c>
      <c r="H54" s="448">
        <v>2867.34</v>
      </c>
      <c r="I54" s="448">
        <v>1002.9</v>
      </c>
      <c r="J54" s="447">
        <v>0.25913121666873373</v>
      </c>
    </row>
    <row r="55" spans="1:10" x14ac:dyDescent="0.2">
      <c r="A55" s="450" t="s">
        <v>1988</v>
      </c>
      <c r="B55" s="450" t="s">
        <v>1987</v>
      </c>
      <c r="C55" s="450" t="s">
        <v>1757</v>
      </c>
      <c r="D55" s="450">
        <v>24</v>
      </c>
      <c r="E55" s="450">
        <v>21.6</v>
      </c>
      <c r="F55" s="449">
        <v>1740.72</v>
      </c>
      <c r="G55" s="448">
        <v>0</v>
      </c>
      <c r="H55" s="448">
        <v>1330</v>
      </c>
      <c r="I55" s="448">
        <v>410.72</v>
      </c>
      <c r="J55" s="447">
        <v>0.23594834321430214</v>
      </c>
    </row>
    <row r="56" spans="1:10" x14ac:dyDescent="0.2">
      <c r="A56" s="450" t="s">
        <v>1747</v>
      </c>
      <c r="B56" s="450" t="s">
        <v>1746</v>
      </c>
      <c r="C56" s="450" t="s">
        <v>1739</v>
      </c>
      <c r="D56" s="450">
        <v>4</v>
      </c>
      <c r="E56" s="450">
        <v>16</v>
      </c>
      <c r="F56" s="449">
        <v>1370.64</v>
      </c>
      <c r="G56" s="448">
        <v>0</v>
      </c>
      <c r="H56" s="448">
        <v>1444.72</v>
      </c>
      <c r="I56" s="448">
        <v>-74.08</v>
      </c>
      <c r="J56" s="447">
        <v>-5.4047744119535397E-2</v>
      </c>
    </row>
    <row r="57" spans="1:10" x14ac:dyDescent="0.2">
      <c r="A57" s="450" t="s">
        <v>1743</v>
      </c>
      <c r="B57" s="450" t="s">
        <v>1742</v>
      </c>
      <c r="C57" s="450" t="s">
        <v>1739</v>
      </c>
      <c r="D57" s="450">
        <v>2</v>
      </c>
      <c r="E57" s="450">
        <v>8</v>
      </c>
      <c r="F57" s="449">
        <v>941.36</v>
      </c>
      <c r="G57" s="448">
        <v>0</v>
      </c>
      <c r="H57" s="448">
        <v>735.84</v>
      </c>
      <c r="I57" s="448">
        <v>205.52</v>
      </c>
      <c r="J57" s="447">
        <v>0.21832242712671029</v>
      </c>
    </row>
    <row r="58" spans="1:10" x14ac:dyDescent="0.2">
      <c r="A58" s="450" t="s">
        <v>1741</v>
      </c>
      <c r="B58" s="450" t="s">
        <v>3983</v>
      </c>
      <c r="C58" s="450" t="s">
        <v>1739</v>
      </c>
      <c r="D58" s="450">
        <v>9</v>
      </c>
      <c r="E58" s="450">
        <v>36</v>
      </c>
      <c r="F58" s="449">
        <v>5083.0200000000004</v>
      </c>
      <c r="G58" s="448">
        <v>0</v>
      </c>
      <c r="H58" s="448">
        <v>3522.96</v>
      </c>
      <c r="I58" s="448">
        <v>1560.06</v>
      </c>
      <c r="J58" s="447">
        <v>0.3069159672792946</v>
      </c>
    </row>
    <row r="59" spans="1:10" x14ac:dyDescent="0.2">
      <c r="A59" s="450" t="s">
        <v>1738</v>
      </c>
      <c r="B59" s="450" t="s">
        <v>1737</v>
      </c>
      <c r="C59" s="450" t="s">
        <v>1722</v>
      </c>
      <c r="D59" s="450">
        <v>2</v>
      </c>
      <c r="E59" s="450">
        <v>32</v>
      </c>
      <c r="F59" s="449">
        <v>2930.22</v>
      </c>
      <c r="G59" s="448">
        <v>0</v>
      </c>
      <c r="H59" s="448">
        <v>2640.44</v>
      </c>
      <c r="I59" s="448">
        <v>289.77999999999997</v>
      </c>
      <c r="J59" s="447">
        <v>9.8893598432882174E-2</v>
      </c>
    </row>
    <row r="60" spans="1:10" x14ac:dyDescent="0.2">
      <c r="A60" s="450" t="s">
        <v>1736</v>
      </c>
      <c r="B60" s="450" t="s">
        <v>1735</v>
      </c>
      <c r="C60" s="450" t="s">
        <v>1722</v>
      </c>
      <c r="D60" s="450">
        <v>1</v>
      </c>
      <c r="E60" s="450">
        <v>16</v>
      </c>
      <c r="F60" s="449">
        <v>1778.45</v>
      </c>
      <c r="G60" s="448">
        <v>0</v>
      </c>
      <c r="H60" s="448">
        <v>1388.86</v>
      </c>
      <c r="I60" s="448">
        <v>389.59</v>
      </c>
      <c r="J60" s="447">
        <v>0.21906154235429728</v>
      </c>
    </row>
    <row r="61" spans="1:10" x14ac:dyDescent="0.2">
      <c r="A61" s="450" t="s">
        <v>1732</v>
      </c>
      <c r="B61" s="450" t="s">
        <v>1731</v>
      </c>
      <c r="C61" s="450" t="s">
        <v>1722</v>
      </c>
      <c r="D61" s="450">
        <v>7</v>
      </c>
      <c r="E61" s="450">
        <v>112</v>
      </c>
      <c r="F61" s="449">
        <v>15773.17</v>
      </c>
      <c r="G61" s="448">
        <v>0</v>
      </c>
      <c r="H61" s="448">
        <v>12490.63</v>
      </c>
      <c r="I61" s="448">
        <v>3282.54</v>
      </c>
      <c r="J61" s="447">
        <v>0.2081090865057563</v>
      </c>
    </row>
    <row r="62" spans="1:10" ht="28" x14ac:dyDescent="0.2">
      <c r="A62" s="450" t="s">
        <v>3982</v>
      </c>
      <c r="B62" s="450" t="s">
        <v>3981</v>
      </c>
      <c r="C62" s="450" t="s">
        <v>3980</v>
      </c>
      <c r="D62" s="450">
        <v>1</v>
      </c>
      <c r="E62" s="450">
        <v>2.88</v>
      </c>
      <c r="F62" s="449">
        <v>607.08000000000004</v>
      </c>
      <c r="G62" s="448">
        <v>0</v>
      </c>
      <c r="H62" s="448">
        <v>379.72</v>
      </c>
      <c r="I62" s="448">
        <v>227.36</v>
      </c>
      <c r="J62" s="447">
        <v>0.37451406733873627</v>
      </c>
    </row>
    <row r="63" spans="1:10" x14ac:dyDescent="0.2">
      <c r="A63" s="450" t="s">
        <v>3979</v>
      </c>
      <c r="B63" s="450" t="s">
        <v>3978</v>
      </c>
      <c r="C63" s="450" t="s">
        <v>1722</v>
      </c>
      <c r="D63" s="450">
        <v>2</v>
      </c>
      <c r="E63" s="450">
        <v>32</v>
      </c>
      <c r="F63" s="449">
        <v>5120.6400000000003</v>
      </c>
      <c r="G63" s="448">
        <v>0</v>
      </c>
      <c r="H63" s="448">
        <v>3434.28</v>
      </c>
      <c r="I63" s="448">
        <v>1686.36</v>
      </c>
      <c r="J63" s="447">
        <v>0.32932602174728159</v>
      </c>
    </row>
    <row r="64" spans="1:10" ht="15" customHeight="1" x14ac:dyDescent="0.2">
      <c r="A64" s="450" t="s">
        <v>1721</v>
      </c>
      <c r="B64" s="450" t="s">
        <v>1720</v>
      </c>
      <c r="C64" s="450" t="s">
        <v>1116</v>
      </c>
      <c r="D64" s="450">
        <v>48</v>
      </c>
      <c r="E64" s="450">
        <v>48</v>
      </c>
      <c r="F64" s="449">
        <v>4978.5600000000004</v>
      </c>
      <c r="G64" s="448">
        <v>0</v>
      </c>
      <c r="H64" s="448">
        <v>4474.49</v>
      </c>
      <c r="I64" s="448">
        <v>504.07</v>
      </c>
      <c r="J64" s="447">
        <v>0.10124815207610233</v>
      </c>
    </row>
    <row r="65" spans="1:10" ht="28" x14ac:dyDescent="0.2">
      <c r="A65" s="450" t="s">
        <v>1717</v>
      </c>
      <c r="B65" s="450" t="s">
        <v>1716</v>
      </c>
      <c r="C65" s="450" t="s">
        <v>1115</v>
      </c>
      <c r="D65" s="450">
        <v>4</v>
      </c>
      <c r="E65" s="450">
        <v>45.408000000000001</v>
      </c>
      <c r="F65" s="449">
        <v>2208.96</v>
      </c>
      <c r="G65" s="448">
        <v>0</v>
      </c>
      <c r="H65" s="448">
        <v>1439.68</v>
      </c>
      <c r="I65" s="448">
        <v>769.28</v>
      </c>
      <c r="J65" s="447">
        <v>0.34825438215268723</v>
      </c>
    </row>
    <row r="66" spans="1:10" ht="28" x14ac:dyDescent="0.2">
      <c r="A66" s="450" t="s">
        <v>1717</v>
      </c>
      <c r="B66" s="450" t="s">
        <v>1716</v>
      </c>
      <c r="C66" s="450" t="s">
        <v>1112</v>
      </c>
      <c r="D66" s="450">
        <v>624</v>
      </c>
      <c r="E66" s="450">
        <v>590.30399999999997</v>
      </c>
      <c r="F66" s="449">
        <v>24017.759999999998</v>
      </c>
      <c r="G66" s="448">
        <v>0</v>
      </c>
      <c r="H66" s="448">
        <v>18716.919999999998</v>
      </c>
      <c r="I66" s="448">
        <v>5300.84</v>
      </c>
      <c r="J66" s="447">
        <v>0.22070501162473102</v>
      </c>
    </row>
    <row r="67" spans="1:10" ht="15" customHeight="1" x14ac:dyDescent="0.2">
      <c r="A67" s="450" t="s">
        <v>1714</v>
      </c>
      <c r="B67" s="450" t="s">
        <v>1713</v>
      </c>
      <c r="C67" s="450" t="s">
        <v>1116</v>
      </c>
      <c r="D67" s="450">
        <v>768</v>
      </c>
      <c r="E67" s="450">
        <v>768</v>
      </c>
      <c r="F67" s="449">
        <v>20536.32</v>
      </c>
      <c r="G67" s="448">
        <v>0</v>
      </c>
      <c r="H67" s="448">
        <v>18065.5</v>
      </c>
      <c r="I67" s="448">
        <v>2470.8200000000002</v>
      </c>
      <c r="J67" s="447">
        <v>0.12031464254549988</v>
      </c>
    </row>
    <row r="68" spans="1:10" ht="28" x14ac:dyDescent="0.2">
      <c r="A68" s="450" t="s">
        <v>1712</v>
      </c>
      <c r="B68" s="450" t="s">
        <v>1711</v>
      </c>
      <c r="C68" s="450" t="s">
        <v>1112</v>
      </c>
      <c r="D68" s="450">
        <v>72</v>
      </c>
      <c r="E68" s="450">
        <v>68.111999999999995</v>
      </c>
      <c r="F68" s="449">
        <v>5250.96</v>
      </c>
      <c r="G68" s="448">
        <v>0</v>
      </c>
      <c r="H68" s="448">
        <v>4696.32</v>
      </c>
      <c r="I68" s="448">
        <v>554.64</v>
      </c>
      <c r="J68" s="447">
        <v>0.10562639974404681</v>
      </c>
    </row>
    <row r="69" spans="1:10" ht="28" x14ac:dyDescent="0.2">
      <c r="A69" s="450" t="s">
        <v>1710</v>
      </c>
      <c r="B69" s="450" t="s">
        <v>1709</v>
      </c>
      <c r="C69" s="450" t="s">
        <v>1112</v>
      </c>
      <c r="D69" s="450">
        <v>60</v>
      </c>
      <c r="E69" s="450">
        <v>56.76</v>
      </c>
      <c r="F69" s="449">
        <v>4375.8</v>
      </c>
      <c r="G69" s="448">
        <v>0</v>
      </c>
      <c r="H69" s="448">
        <v>3920.95</v>
      </c>
      <c r="I69" s="448">
        <v>454.85</v>
      </c>
      <c r="J69" s="447">
        <v>0.10394670688788336</v>
      </c>
    </row>
    <row r="70" spans="1:10" ht="28" x14ac:dyDescent="0.2">
      <c r="A70" s="450" t="s">
        <v>1708</v>
      </c>
      <c r="B70" s="450" t="s">
        <v>1707</v>
      </c>
      <c r="C70" s="450" t="s">
        <v>1115</v>
      </c>
      <c r="D70" s="450">
        <v>16</v>
      </c>
      <c r="E70" s="450">
        <v>181.63200000000001</v>
      </c>
      <c r="F70" s="449">
        <v>16373.96</v>
      </c>
      <c r="G70" s="448">
        <v>0</v>
      </c>
      <c r="H70" s="448">
        <v>11916.78</v>
      </c>
      <c r="I70" s="448">
        <v>4457.18</v>
      </c>
      <c r="J70" s="447">
        <v>0.2722114870196336</v>
      </c>
    </row>
    <row r="71" spans="1:10" ht="28" x14ac:dyDescent="0.2">
      <c r="A71" s="450" t="s">
        <v>1708</v>
      </c>
      <c r="B71" s="450" t="s">
        <v>1707</v>
      </c>
      <c r="C71" s="450" t="s">
        <v>1112</v>
      </c>
      <c r="D71" s="450">
        <v>1152</v>
      </c>
      <c r="E71" s="450">
        <v>1089.7919999999999</v>
      </c>
      <c r="F71" s="449">
        <v>84487.679999999993</v>
      </c>
      <c r="G71" s="448">
        <v>0</v>
      </c>
      <c r="H71" s="448">
        <v>72441.64</v>
      </c>
      <c r="I71" s="448">
        <v>12046.04</v>
      </c>
      <c r="J71" s="447">
        <v>0.14257747401751356</v>
      </c>
    </row>
    <row r="72" spans="1:10" ht="28" x14ac:dyDescent="0.2">
      <c r="A72" s="450" t="s">
        <v>3977</v>
      </c>
      <c r="B72" s="450" t="s">
        <v>3976</v>
      </c>
      <c r="C72" s="450" t="s">
        <v>1112</v>
      </c>
      <c r="D72" s="450">
        <v>48</v>
      </c>
      <c r="E72" s="450">
        <v>45.408000000000001</v>
      </c>
      <c r="F72" s="449">
        <v>3475.68</v>
      </c>
      <c r="G72" s="448">
        <v>0</v>
      </c>
      <c r="H72" s="448">
        <v>2891.56</v>
      </c>
      <c r="I72" s="448">
        <v>584.12</v>
      </c>
      <c r="J72" s="447">
        <v>0.16805919992634535</v>
      </c>
    </row>
    <row r="73" spans="1:10" x14ac:dyDescent="0.2">
      <c r="A73" s="450" t="s">
        <v>1704</v>
      </c>
      <c r="B73" s="450" t="s">
        <v>1703</v>
      </c>
      <c r="C73" s="450" t="s">
        <v>1115</v>
      </c>
      <c r="D73" s="450">
        <v>20</v>
      </c>
      <c r="E73" s="450">
        <v>227.04</v>
      </c>
      <c r="F73" s="449">
        <v>21441.35</v>
      </c>
      <c r="G73" s="448">
        <v>0</v>
      </c>
      <c r="H73" s="448">
        <v>19401.95</v>
      </c>
      <c r="I73" s="448">
        <v>2039.4</v>
      </c>
      <c r="J73" s="447">
        <v>9.5115279588272192E-2</v>
      </c>
    </row>
    <row r="74" spans="1:10" x14ac:dyDescent="0.2">
      <c r="A74" s="450" t="s">
        <v>1704</v>
      </c>
      <c r="B74" s="450" t="s">
        <v>1703</v>
      </c>
      <c r="C74" s="450" t="s">
        <v>1112</v>
      </c>
      <c r="D74" s="450">
        <v>1332</v>
      </c>
      <c r="E74" s="450">
        <v>1260.0719999999999</v>
      </c>
      <c r="F74" s="449">
        <v>118734.48</v>
      </c>
      <c r="G74" s="448">
        <v>0</v>
      </c>
      <c r="H74" s="448">
        <v>107825.55</v>
      </c>
      <c r="I74" s="448">
        <v>10908.93</v>
      </c>
      <c r="J74" s="447">
        <v>9.1876681482918859E-2</v>
      </c>
    </row>
    <row r="75" spans="1:10" x14ac:dyDescent="0.2">
      <c r="A75" s="450" t="s">
        <v>1702</v>
      </c>
      <c r="B75" s="450" t="s">
        <v>1701</v>
      </c>
      <c r="C75" s="450" t="s">
        <v>1112</v>
      </c>
      <c r="D75" s="450">
        <v>36</v>
      </c>
      <c r="E75" s="450">
        <v>34.055999999999997</v>
      </c>
      <c r="F75" s="449">
        <v>3252.6</v>
      </c>
      <c r="G75" s="448">
        <v>0</v>
      </c>
      <c r="H75" s="448">
        <v>2729.47</v>
      </c>
      <c r="I75" s="448">
        <v>523.13</v>
      </c>
      <c r="J75" s="447">
        <v>0.16083440939556048</v>
      </c>
    </row>
    <row r="76" spans="1:10" x14ac:dyDescent="0.2">
      <c r="A76" s="450" t="s">
        <v>1698</v>
      </c>
      <c r="B76" s="450" t="s">
        <v>1697</v>
      </c>
      <c r="C76" s="450" t="s">
        <v>1696</v>
      </c>
      <c r="D76" s="450">
        <v>1</v>
      </c>
      <c r="E76" s="450">
        <v>180</v>
      </c>
      <c r="F76" s="449">
        <v>22379.4</v>
      </c>
      <c r="G76" s="448">
        <v>0</v>
      </c>
      <c r="H76" s="448">
        <v>16502.2</v>
      </c>
      <c r="I76" s="448">
        <v>5877.2</v>
      </c>
      <c r="J76" s="447">
        <v>0.26261651340071673</v>
      </c>
    </row>
    <row r="77" spans="1:10" x14ac:dyDescent="0.2">
      <c r="A77" s="450" t="s">
        <v>1985</v>
      </c>
      <c r="B77" s="450" t="s">
        <v>1984</v>
      </c>
      <c r="C77" s="450" t="s">
        <v>1051</v>
      </c>
      <c r="D77" s="450">
        <v>9</v>
      </c>
      <c r="E77" s="450">
        <v>171</v>
      </c>
      <c r="F77" s="449">
        <v>7538.49</v>
      </c>
      <c r="G77" s="448">
        <v>0</v>
      </c>
      <c r="H77" s="448">
        <v>7103.16</v>
      </c>
      <c r="I77" s="448">
        <v>435.33</v>
      </c>
      <c r="J77" s="447">
        <v>5.7747639116056397E-2</v>
      </c>
    </row>
    <row r="78" spans="1:10" ht="15" customHeight="1" x14ac:dyDescent="0.2">
      <c r="A78" s="579" t="s">
        <v>1695</v>
      </c>
      <c r="B78" s="579" t="s">
        <v>1694</v>
      </c>
      <c r="C78" s="579" t="s">
        <v>1693</v>
      </c>
      <c r="D78" s="579">
        <v>1</v>
      </c>
      <c r="E78" s="579">
        <v>0</v>
      </c>
      <c r="F78" s="578">
        <v>500</v>
      </c>
      <c r="G78" s="577">
        <v>0</v>
      </c>
      <c r="H78" s="577">
        <v>0</v>
      </c>
      <c r="I78" s="577">
        <v>500</v>
      </c>
      <c r="J78" s="576">
        <v>1</v>
      </c>
    </row>
    <row r="79" spans="1:10" ht="18" customHeight="1" x14ac:dyDescent="0.2">
      <c r="A79" s="450" t="s">
        <v>1111</v>
      </c>
      <c r="B79" s="450" t="s">
        <v>1979</v>
      </c>
      <c r="C79" s="450" t="s">
        <v>1978</v>
      </c>
      <c r="D79" s="450">
        <v>84</v>
      </c>
      <c r="E79" s="450">
        <v>37.799999999999997</v>
      </c>
      <c r="F79" s="449">
        <v>4220.16</v>
      </c>
      <c r="G79" s="448">
        <v>0</v>
      </c>
      <c r="H79" s="448">
        <v>3833.67</v>
      </c>
      <c r="I79" s="448">
        <v>386.49</v>
      </c>
      <c r="J79" s="447">
        <v>9.1581835759781613E-2</v>
      </c>
    </row>
    <row r="80" spans="1:10" ht="28" x14ac:dyDescent="0.2">
      <c r="A80" s="450" t="s">
        <v>1158</v>
      </c>
      <c r="B80" s="450" t="s">
        <v>1975</v>
      </c>
      <c r="C80" s="450" t="s">
        <v>1115</v>
      </c>
      <c r="D80" s="450">
        <v>13</v>
      </c>
      <c r="E80" s="450">
        <v>147.57599999999999</v>
      </c>
      <c r="F80" s="449">
        <v>11718.96</v>
      </c>
      <c r="G80" s="448">
        <v>0</v>
      </c>
      <c r="H80" s="448">
        <v>9691.5</v>
      </c>
      <c r="I80" s="448">
        <v>2027.46</v>
      </c>
      <c r="J80" s="447">
        <v>0.17300681971779067</v>
      </c>
    </row>
    <row r="81" spans="1:10" ht="28" x14ac:dyDescent="0.2">
      <c r="A81" s="450" t="s">
        <v>1158</v>
      </c>
      <c r="B81" s="450" t="s">
        <v>1975</v>
      </c>
      <c r="C81" s="450" t="s">
        <v>1112</v>
      </c>
      <c r="D81" s="450">
        <v>168</v>
      </c>
      <c r="E81" s="450">
        <v>158.928</v>
      </c>
      <c r="F81" s="449">
        <v>15450.96</v>
      </c>
      <c r="G81" s="448">
        <v>0</v>
      </c>
      <c r="H81" s="448">
        <v>10437</v>
      </c>
      <c r="I81" s="448">
        <v>5013.96</v>
      </c>
      <c r="J81" s="447">
        <v>0.3245079917364358</v>
      </c>
    </row>
    <row r="82" spans="1:10" ht="28" x14ac:dyDescent="0.2">
      <c r="A82" s="450" t="s">
        <v>1156</v>
      </c>
      <c r="B82" s="450" t="s">
        <v>1974</v>
      </c>
      <c r="C82" s="450" t="s">
        <v>1115</v>
      </c>
      <c r="D82" s="450">
        <v>5</v>
      </c>
      <c r="E82" s="450">
        <v>56.76</v>
      </c>
      <c r="F82" s="449">
        <v>4034.46</v>
      </c>
      <c r="G82" s="448">
        <v>0</v>
      </c>
      <c r="H82" s="448">
        <v>3728</v>
      </c>
      <c r="I82" s="448">
        <v>306.45999999999998</v>
      </c>
      <c r="J82" s="447">
        <v>7.596059943586006E-2</v>
      </c>
    </row>
    <row r="83" spans="1:10" ht="28" x14ac:dyDescent="0.2">
      <c r="A83" s="450" t="s">
        <v>1156</v>
      </c>
      <c r="B83" s="450" t="s">
        <v>1974</v>
      </c>
      <c r="C83" s="450" t="s">
        <v>1112</v>
      </c>
      <c r="D83" s="450">
        <v>216</v>
      </c>
      <c r="E83" s="450">
        <v>204.33600000000001</v>
      </c>
      <c r="F83" s="449">
        <v>19865.52</v>
      </c>
      <c r="G83" s="448">
        <v>0</v>
      </c>
      <c r="H83" s="448">
        <v>13420.72</v>
      </c>
      <c r="I83" s="448">
        <v>6444.8</v>
      </c>
      <c r="J83" s="447">
        <v>0.32442140955786708</v>
      </c>
    </row>
    <row r="84" spans="1:10" x14ac:dyDescent="0.2">
      <c r="A84" s="450" t="s">
        <v>1153</v>
      </c>
      <c r="B84" s="450" t="s">
        <v>1973</v>
      </c>
      <c r="C84" s="450" t="s">
        <v>1116</v>
      </c>
      <c r="D84" s="450">
        <v>132</v>
      </c>
      <c r="E84" s="450">
        <v>132</v>
      </c>
      <c r="F84" s="449">
        <v>23426.04</v>
      </c>
      <c r="G84" s="448">
        <v>0</v>
      </c>
      <c r="H84" s="448">
        <v>16737.38</v>
      </c>
      <c r="I84" s="448">
        <v>6688.66</v>
      </c>
      <c r="J84" s="447">
        <v>0.28552243571683478</v>
      </c>
    </row>
    <row r="85" spans="1:10" ht="28" x14ac:dyDescent="0.2">
      <c r="A85" s="450" t="s">
        <v>1147</v>
      </c>
      <c r="B85" s="450" t="s">
        <v>1972</v>
      </c>
      <c r="C85" s="450" t="s">
        <v>1115</v>
      </c>
      <c r="D85" s="450">
        <v>9</v>
      </c>
      <c r="E85" s="450">
        <v>102.16800000000001</v>
      </c>
      <c r="F85" s="449">
        <v>8386.15</v>
      </c>
      <c r="G85" s="448">
        <v>0</v>
      </c>
      <c r="H85" s="448">
        <v>6709.5</v>
      </c>
      <c r="I85" s="448">
        <v>1676.65</v>
      </c>
      <c r="J85" s="447">
        <v>0.1999308383465595</v>
      </c>
    </row>
    <row r="86" spans="1:10" ht="15" customHeight="1" x14ac:dyDescent="0.2">
      <c r="A86" s="450" t="s">
        <v>1118</v>
      </c>
      <c r="B86" s="450" t="s">
        <v>1971</v>
      </c>
      <c r="C86" s="450" t="s">
        <v>1116</v>
      </c>
      <c r="D86" s="450">
        <v>36</v>
      </c>
      <c r="E86" s="450">
        <v>36</v>
      </c>
      <c r="F86" s="449">
        <v>6388.92</v>
      </c>
      <c r="G86" s="448">
        <v>0</v>
      </c>
      <c r="H86" s="448">
        <v>4572.24</v>
      </c>
      <c r="I86" s="448">
        <v>1816.68</v>
      </c>
      <c r="J86" s="447">
        <v>0.28434852838977481</v>
      </c>
    </row>
    <row r="87" spans="1:10" x14ac:dyDescent="0.2">
      <c r="A87" s="450" t="s">
        <v>1132</v>
      </c>
      <c r="B87" s="450" t="s">
        <v>1970</v>
      </c>
      <c r="C87" s="450" t="s">
        <v>1051</v>
      </c>
      <c r="D87" s="450">
        <v>309</v>
      </c>
      <c r="E87" s="450">
        <v>5871</v>
      </c>
      <c r="F87" s="449">
        <v>346956.55</v>
      </c>
      <c r="G87" s="448">
        <v>0</v>
      </c>
      <c r="H87" s="448">
        <v>281253.56</v>
      </c>
      <c r="I87" s="448">
        <v>65702.990000000005</v>
      </c>
      <c r="J87" s="447">
        <v>0.18936950462529098</v>
      </c>
    </row>
    <row r="88" spans="1:10" ht="28" x14ac:dyDescent="0.2">
      <c r="A88" s="450" t="s">
        <v>1969</v>
      </c>
      <c r="B88" s="450" t="s">
        <v>1968</v>
      </c>
      <c r="C88" s="450" t="s">
        <v>1112</v>
      </c>
      <c r="D88" s="450">
        <v>12</v>
      </c>
      <c r="E88" s="450">
        <v>11.352</v>
      </c>
      <c r="F88" s="449">
        <v>889.8</v>
      </c>
      <c r="G88" s="448">
        <v>0</v>
      </c>
      <c r="H88" s="448">
        <v>732.46</v>
      </c>
      <c r="I88" s="448">
        <v>157.34</v>
      </c>
      <c r="J88" s="447">
        <v>0.17682625309058214</v>
      </c>
    </row>
    <row r="89" spans="1:10" ht="28" x14ac:dyDescent="0.2">
      <c r="A89" s="450" t="s">
        <v>1136</v>
      </c>
      <c r="B89" s="450" t="s">
        <v>1967</v>
      </c>
      <c r="C89" s="450" t="s">
        <v>1051</v>
      </c>
      <c r="D89" s="450">
        <v>76</v>
      </c>
      <c r="E89" s="450">
        <v>1444</v>
      </c>
      <c r="F89" s="449">
        <v>88730.72</v>
      </c>
      <c r="G89" s="448">
        <v>0</v>
      </c>
      <c r="H89" s="448">
        <v>68515.520000000004</v>
      </c>
      <c r="I89" s="448">
        <v>20215.2</v>
      </c>
      <c r="J89" s="447">
        <v>0.2278263942859925</v>
      </c>
    </row>
    <row r="90" spans="1:10" ht="18" customHeight="1" x14ac:dyDescent="0.2">
      <c r="A90" s="450" t="s">
        <v>1134</v>
      </c>
      <c r="B90" s="450" t="s">
        <v>1966</v>
      </c>
      <c r="C90" s="450" t="s">
        <v>1051</v>
      </c>
      <c r="D90" s="450">
        <v>130</v>
      </c>
      <c r="E90" s="450">
        <v>2470</v>
      </c>
      <c r="F90" s="449">
        <v>136015.12</v>
      </c>
      <c r="G90" s="448">
        <v>0</v>
      </c>
      <c r="H90" s="448">
        <v>111471.72</v>
      </c>
      <c r="I90" s="448">
        <v>24543.4</v>
      </c>
      <c r="J90" s="447">
        <v>0.18044611510837913</v>
      </c>
    </row>
    <row r="91" spans="1:10" x14ac:dyDescent="0.2">
      <c r="A91" s="450" t="s">
        <v>1130</v>
      </c>
      <c r="B91" s="450" t="s">
        <v>1965</v>
      </c>
      <c r="C91" s="450" t="s">
        <v>1051</v>
      </c>
      <c r="D91" s="450">
        <v>10</v>
      </c>
      <c r="E91" s="450">
        <v>190</v>
      </c>
      <c r="F91" s="449">
        <v>12894.3</v>
      </c>
      <c r="G91" s="448">
        <v>0</v>
      </c>
      <c r="H91" s="448">
        <v>9883.16</v>
      </c>
      <c r="I91" s="448">
        <v>3011.14</v>
      </c>
      <c r="J91" s="447">
        <v>0.23352489084324082</v>
      </c>
    </row>
    <row r="92" spans="1:10" ht="28" x14ac:dyDescent="0.2">
      <c r="A92" s="450" t="s">
        <v>1964</v>
      </c>
      <c r="B92" s="450" t="s">
        <v>1963</v>
      </c>
      <c r="C92" s="450" t="s">
        <v>1070</v>
      </c>
      <c r="D92" s="450">
        <v>12</v>
      </c>
      <c r="E92" s="450">
        <v>60</v>
      </c>
      <c r="F92" s="449">
        <v>4176.4799999999996</v>
      </c>
      <c r="G92" s="448">
        <v>0</v>
      </c>
      <c r="H92" s="448">
        <v>3627.89</v>
      </c>
      <c r="I92" s="448">
        <v>548.59</v>
      </c>
      <c r="J92" s="447">
        <v>0.13135223920622149</v>
      </c>
    </row>
    <row r="93" spans="1:10" x14ac:dyDescent="0.2">
      <c r="A93" s="450" t="s">
        <v>1128</v>
      </c>
      <c r="B93" s="450" t="s">
        <v>1962</v>
      </c>
      <c r="C93" s="450" t="s">
        <v>1051</v>
      </c>
      <c r="D93" s="450">
        <v>24</v>
      </c>
      <c r="E93" s="450">
        <v>456</v>
      </c>
      <c r="F93" s="449">
        <v>32685.599999999999</v>
      </c>
      <c r="G93" s="448">
        <v>0</v>
      </c>
      <c r="H93" s="448">
        <v>22980.48</v>
      </c>
      <c r="I93" s="448">
        <v>9705.1200000000008</v>
      </c>
      <c r="J93" s="447">
        <v>0.29692341581613924</v>
      </c>
    </row>
    <row r="94" spans="1:10" ht="28" x14ac:dyDescent="0.2">
      <c r="A94" s="450" t="s">
        <v>2128</v>
      </c>
      <c r="B94" s="450" t="s">
        <v>2507</v>
      </c>
      <c r="C94" s="450" t="s">
        <v>1051</v>
      </c>
      <c r="D94" s="450">
        <v>3</v>
      </c>
      <c r="E94" s="450">
        <v>57</v>
      </c>
      <c r="F94" s="449">
        <v>0.03</v>
      </c>
      <c r="G94" s="448">
        <v>0</v>
      </c>
      <c r="H94" s="448">
        <v>1011.27</v>
      </c>
      <c r="I94" s="448">
        <v>-1011.24</v>
      </c>
      <c r="J94" s="447">
        <v>-33708</v>
      </c>
    </row>
    <row r="95" spans="1:10" ht="28" x14ac:dyDescent="0.2">
      <c r="A95" s="450" t="s">
        <v>1126</v>
      </c>
      <c r="B95" s="450" t="s">
        <v>1961</v>
      </c>
      <c r="C95" s="450" t="s">
        <v>1051</v>
      </c>
      <c r="D95" s="450">
        <v>92</v>
      </c>
      <c r="E95" s="450">
        <v>1748</v>
      </c>
      <c r="F95" s="449">
        <v>83097.539999999994</v>
      </c>
      <c r="G95" s="448">
        <v>0</v>
      </c>
      <c r="H95" s="448">
        <v>15832.87</v>
      </c>
      <c r="I95" s="448">
        <v>67264.67</v>
      </c>
      <c r="J95" s="447">
        <v>0.80946644148551206</v>
      </c>
    </row>
    <row r="96" spans="1:10" ht="28" x14ac:dyDescent="0.2">
      <c r="A96" s="450" t="s">
        <v>1114</v>
      </c>
      <c r="B96" s="450" t="s">
        <v>1960</v>
      </c>
      <c r="C96" s="450" t="s">
        <v>1112</v>
      </c>
      <c r="D96" s="450">
        <v>120</v>
      </c>
      <c r="E96" s="450">
        <v>113.52</v>
      </c>
      <c r="F96" s="449">
        <v>8898</v>
      </c>
      <c r="G96" s="448">
        <v>0</v>
      </c>
      <c r="H96" s="448">
        <v>7858.51</v>
      </c>
      <c r="I96" s="448">
        <v>1039.49</v>
      </c>
      <c r="J96" s="447">
        <v>0.11682288154641493</v>
      </c>
    </row>
    <row r="97" spans="1:10" x14ac:dyDescent="0.2">
      <c r="A97" s="450" t="s">
        <v>1958</v>
      </c>
      <c r="B97" s="450" t="s">
        <v>1957</v>
      </c>
      <c r="C97" s="450" t="s">
        <v>1809</v>
      </c>
      <c r="D97" s="450">
        <v>1</v>
      </c>
      <c r="E97" s="450">
        <v>6</v>
      </c>
      <c r="F97" s="449">
        <v>595</v>
      </c>
      <c r="G97" s="448">
        <v>0</v>
      </c>
      <c r="H97" s="448">
        <v>558.54999999999995</v>
      </c>
      <c r="I97" s="448">
        <v>36.450000000000003</v>
      </c>
      <c r="J97" s="447">
        <v>6.1260504201680673E-2</v>
      </c>
    </row>
    <row r="98" spans="1:10" ht="28" x14ac:dyDescent="0.2">
      <c r="A98" s="450" t="s">
        <v>1072</v>
      </c>
      <c r="B98" s="450" t="s">
        <v>1956</v>
      </c>
      <c r="C98" s="450" t="s">
        <v>1070</v>
      </c>
      <c r="D98" s="450">
        <v>40</v>
      </c>
      <c r="E98" s="450">
        <v>200</v>
      </c>
      <c r="F98" s="449">
        <v>14035.2</v>
      </c>
      <c r="G98" s="448">
        <v>0</v>
      </c>
      <c r="H98" s="448">
        <v>14051.66</v>
      </c>
      <c r="I98" s="448">
        <v>-16.46</v>
      </c>
      <c r="J98" s="447">
        <v>-1.172765617875057E-3</v>
      </c>
    </row>
    <row r="99" spans="1:10" ht="28" x14ac:dyDescent="0.2">
      <c r="A99" s="450" t="s">
        <v>1067</v>
      </c>
      <c r="B99" s="450" t="s">
        <v>3975</v>
      </c>
      <c r="C99" s="450" t="s">
        <v>1059</v>
      </c>
      <c r="D99" s="450">
        <v>1</v>
      </c>
      <c r="E99" s="450">
        <v>20</v>
      </c>
      <c r="F99" s="449">
        <v>1346.33</v>
      </c>
      <c r="G99" s="448">
        <v>0</v>
      </c>
      <c r="H99" s="448">
        <v>1144.3800000000001</v>
      </c>
      <c r="I99" s="448">
        <v>201.95</v>
      </c>
      <c r="J99" s="447">
        <v>0.15000037137997371</v>
      </c>
    </row>
    <row r="100" spans="1:10" ht="28" x14ac:dyDescent="0.2">
      <c r="A100" s="450" t="s">
        <v>1065</v>
      </c>
      <c r="B100" s="450" t="s">
        <v>2506</v>
      </c>
      <c r="C100" s="450" t="s">
        <v>1059</v>
      </c>
      <c r="D100" s="450">
        <v>3</v>
      </c>
      <c r="E100" s="450">
        <v>60</v>
      </c>
      <c r="F100" s="449">
        <v>4038.99</v>
      </c>
      <c r="G100" s="448">
        <v>0</v>
      </c>
      <c r="H100" s="448">
        <v>3433.14</v>
      </c>
      <c r="I100" s="448">
        <v>605.85</v>
      </c>
      <c r="J100" s="447">
        <v>0.15000037137997371</v>
      </c>
    </row>
    <row r="101" spans="1:10" ht="28" x14ac:dyDescent="0.2">
      <c r="A101" s="450" t="s">
        <v>1955</v>
      </c>
      <c r="B101" s="450" t="s">
        <v>1954</v>
      </c>
      <c r="C101" s="450" t="s">
        <v>1923</v>
      </c>
      <c r="D101" s="450">
        <v>20</v>
      </c>
      <c r="E101" s="450">
        <v>75.7</v>
      </c>
      <c r="F101" s="449">
        <v>7033.8</v>
      </c>
      <c r="G101" s="448">
        <v>0</v>
      </c>
      <c r="H101" s="448">
        <v>6802.25</v>
      </c>
      <c r="I101" s="448">
        <v>231.55</v>
      </c>
      <c r="J101" s="447">
        <v>3.2919616707896157E-2</v>
      </c>
    </row>
    <row r="102" spans="1:10" ht="15" customHeight="1" x14ac:dyDescent="0.2">
      <c r="A102" s="450" t="s">
        <v>3829</v>
      </c>
      <c r="B102" s="450" t="s">
        <v>3828</v>
      </c>
      <c r="C102" s="450" t="s">
        <v>1048</v>
      </c>
      <c r="D102" s="450">
        <v>1</v>
      </c>
      <c r="E102" s="450">
        <v>0</v>
      </c>
      <c r="F102" s="449">
        <v>0.01</v>
      </c>
      <c r="G102" s="448">
        <v>0</v>
      </c>
      <c r="H102" s="448">
        <v>2309.46</v>
      </c>
      <c r="I102" s="448">
        <v>-2309.4499999999998</v>
      </c>
      <c r="J102" s="447">
        <v>-230945</v>
      </c>
    </row>
    <row r="103" spans="1:10" ht="28" x14ac:dyDescent="0.2">
      <c r="A103" s="450" t="s">
        <v>1053</v>
      </c>
      <c r="B103" s="450" t="s">
        <v>1953</v>
      </c>
      <c r="C103" s="450" t="s">
        <v>1051</v>
      </c>
      <c r="D103" s="454">
        <v>78</v>
      </c>
      <c r="E103" s="454">
        <v>1482</v>
      </c>
      <c r="F103" s="455">
        <v>84587.23</v>
      </c>
      <c r="G103" s="456">
        <v>0</v>
      </c>
      <c r="H103" s="456">
        <v>76065.600000000006</v>
      </c>
      <c r="I103" s="456">
        <v>8521.6299999999992</v>
      </c>
      <c r="J103" s="457">
        <v>0.10074369381761289</v>
      </c>
    </row>
    <row r="104" spans="1:10" ht="18.5" customHeight="1" x14ac:dyDescent="0.2">
      <c r="D104" s="446">
        <f t="shared" ref="D104:I104" si="0">SUM(D9:D103)</f>
        <v>10379</v>
      </c>
      <c r="E104" s="459">
        <f t="shared" si="0"/>
        <v>48299.097999999998</v>
      </c>
      <c r="F104" s="469">
        <f t="shared" si="0"/>
        <v>3019200.26</v>
      </c>
      <c r="G104" s="469">
        <f t="shared" si="0"/>
        <v>0</v>
      </c>
      <c r="H104" s="469">
        <f t="shared" si="0"/>
        <v>2385400.0199999996</v>
      </c>
      <c r="I104" s="469">
        <f t="shared" si="0"/>
        <v>633800.24000000022</v>
      </c>
    </row>
    <row r="112" spans="1:10" ht="28" x14ac:dyDescent="0.2">
      <c r="A112" s="450" t="s">
        <v>1983</v>
      </c>
      <c r="B112" s="450" t="s">
        <v>1982</v>
      </c>
      <c r="C112" s="450" t="s">
        <v>1197</v>
      </c>
      <c r="D112" s="450">
        <v>1</v>
      </c>
      <c r="E112" s="450">
        <v>0</v>
      </c>
      <c r="F112" s="449">
        <v>925.34</v>
      </c>
      <c r="G112" s="448">
        <v>0</v>
      </c>
      <c r="H112" s="448">
        <v>392.17</v>
      </c>
      <c r="I112" s="448">
        <v>533.16999999999996</v>
      </c>
      <c r="J112" s="447">
        <v>0.57618821190049063</v>
      </c>
    </row>
    <row r="113" spans="1:10" ht="28" x14ac:dyDescent="0.2">
      <c r="A113" s="450" t="s">
        <v>3974</v>
      </c>
      <c r="B113" s="450" t="s">
        <v>3973</v>
      </c>
      <c r="C113" s="450" t="s">
        <v>1197</v>
      </c>
      <c r="D113" s="450">
        <v>5</v>
      </c>
      <c r="E113" s="450">
        <v>0</v>
      </c>
      <c r="F113" s="449">
        <v>3314.9</v>
      </c>
      <c r="G113" s="448">
        <v>0</v>
      </c>
      <c r="H113" s="448">
        <v>2.5</v>
      </c>
      <c r="I113" s="448">
        <v>3312.4</v>
      </c>
      <c r="J113" s="447">
        <v>0.99924582943678542</v>
      </c>
    </row>
    <row r="114" spans="1:10" ht="28" x14ac:dyDescent="0.2">
      <c r="A114" s="450" t="s">
        <v>2504</v>
      </c>
      <c r="B114" s="450" t="s">
        <v>2503</v>
      </c>
      <c r="C114" s="450" t="s">
        <v>2502</v>
      </c>
      <c r="D114" s="450">
        <v>1</v>
      </c>
      <c r="E114" s="450">
        <v>0</v>
      </c>
      <c r="F114" s="449">
        <v>696.75</v>
      </c>
      <c r="G114" s="448">
        <v>0</v>
      </c>
      <c r="H114" s="448">
        <v>395.56</v>
      </c>
      <c r="I114" s="448">
        <v>301.19</v>
      </c>
      <c r="J114" s="447">
        <v>0.4322784355938285</v>
      </c>
    </row>
    <row r="115" spans="1:10" ht="28" x14ac:dyDescent="0.2">
      <c r="A115" s="450" t="s">
        <v>1670</v>
      </c>
      <c r="B115" s="450" t="s">
        <v>3972</v>
      </c>
      <c r="C115" s="450" t="s">
        <v>2502</v>
      </c>
      <c r="D115" s="450">
        <v>1</v>
      </c>
      <c r="E115" s="450">
        <v>0</v>
      </c>
      <c r="F115" s="449">
        <v>810.21</v>
      </c>
      <c r="G115" s="448">
        <v>0</v>
      </c>
      <c r="H115" s="448">
        <v>395.69</v>
      </c>
      <c r="I115" s="448">
        <v>414.52</v>
      </c>
      <c r="J115" s="447">
        <v>0.51162044408239837</v>
      </c>
    </row>
    <row r="116" spans="1:10" ht="28" x14ac:dyDescent="0.2">
      <c r="A116" s="450" t="s">
        <v>2501</v>
      </c>
      <c r="B116" s="450" t="s">
        <v>2500</v>
      </c>
      <c r="C116" s="450" t="s">
        <v>1197</v>
      </c>
      <c r="D116" s="450">
        <v>2</v>
      </c>
      <c r="E116" s="450">
        <v>0</v>
      </c>
      <c r="F116" s="449">
        <v>1389.11</v>
      </c>
      <c r="G116" s="448">
        <v>0</v>
      </c>
      <c r="H116" s="448">
        <v>1045.4000000000001</v>
      </c>
      <c r="I116" s="448">
        <v>343.71</v>
      </c>
      <c r="J116" s="447">
        <v>0.24743180885603011</v>
      </c>
    </row>
    <row r="117" spans="1:10" ht="28" x14ac:dyDescent="0.2">
      <c r="A117" s="450" t="s">
        <v>1981</v>
      </c>
      <c r="B117" s="450" t="s">
        <v>1980</v>
      </c>
      <c r="C117" s="450" t="s">
        <v>1197</v>
      </c>
      <c r="D117" s="450">
        <v>1</v>
      </c>
      <c r="E117" s="450">
        <v>0</v>
      </c>
      <c r="F117" s="449">
        <v>533.79</v>
      </c>
      <c r="G117" s="448">
        <v>0</v>
      </c>
      <c r="H117" s="448">
        <v>381.72</v>
      </c>
      <c r="I117" s="448">
        <v>152.07</v>
      </c>
      <c r="J117" s="447">
        <v>0.28488731523632888</v>
      </c>
    </row>
    <row r="118" spans="1:10" x14ac:dyDescent="0.2">
      <c r="A118" s="450" t="s">
        <v>1977</v>
      </c>
      <c r="B118" s="450" t="s">
        <v>1976</v>
      </c>
      <c r="C118" s="450" t="s">
        <v>1913</v>
      </c>
      <c r="D118" s="454">
        <v>16</v>
      </c>
      <c r="E118" s="454">
        <v>363.36</v>
      </c>
      <c r="F118" s="455">
        <v>3456</v>
      </c>
      <c r="G118" s="456">
        <v>0</v>
      </c>
      <c r="H118" s="456">
        <v>2208</v>
      </c>
      <c r="I118" s="456">
        <v>1248</v>
      </c>
      <c r="J118" s="457">
        <v>0.3611111111111111</v>
      </c>
    </row>
    <row r="119" spans="1:10" x14ac:dyDescent="0.2">
      <c r="D119" s="446">
        <f t="shared" ref="D119:I119" si="1">SUM(D112:D118)</f>
        <v>27</v>
      </c>
      <c r="E119" s="446">
        <f t="shared" si="1"/>
        <v>363.36</v>
      </c>
      <c r="F119" s="469">
        <f t="shared" si="1"/>
        <v>11126.099999999999</v>
      </c>
      <c r="G119" s="469">
        <f t="shared" si="1"/>
        <v>0</v>
      </c>
      <c r="H119" s="469">
        <f t="shared" si="1"/>
        <v>4821.04</v>
      </c>
      <c r="I119" s="469">
        <f t="shared" si="1"/>
        <v>6305.06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DF4-A099-4641-986D-661E656A517A}">
  <sheetPr codeName="Hoja21"/>
  <dimension ref="A1:J130"/>
  <sheetViews>
    <sheetView showGridLines="0" workbookViewId="0">
      <pane ySplit="6" topLeftCell="A112" activePane="bottomLeft" state="frozen"/>
      <selection pane="bottomLeft" activeCell="G120" sqref="G120"/>
    </sheetView>
  </sheetViews>
  <sheetFormatPr baseColWidth="10" defaultColWidth="11.5" defaultRowHeight="14" x14ac:dyDescent="0.2"/>
  <cols>
    <col min="1" max="1" width="12.5" style="446" customWidth="1"/>
    <col min="2" max="2" width="38.33203125" style="446" customWidth="1"/>
    <col min="3" max="3" width="20.33203125" style="446" customWidth="1"/>
    <col min="4" max="4" width="9.6640625" style="446" customWidth="1"/>
    <col min="5" max="5" width="14.33203125" style="446" customWidth="1"/>
    <col min="6" max="13" width="20.33203125" style="446" customWidth="1"/>
    <col min="14" max="14" width="0" style="446" hidden="1" customWidth="1"/>
    <col min="15" max="16384" width="11.5" style="446"/>
  </cols>
  <sheetData>
    <row r="1" spans="1:10" ht="21" customHeight="1" x14ac:dyDescent="0.2">
      <c r="A1" s="450" t="s">
        <v>2007</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4256</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1937</v>
      </c>
      <c r="B9" s="450" t="s">
        <v>2004</v>
      </c>
      <c r="C9" s="450" t="s">
        <v>1812</v>
      </c>
      <c r="D9" s="450">
        <v>120</v>
      </c>
      <c r="E9" s="450">
        <v>30</v>
      </c>
      <c r="F9" s="449">
        <v>4473.6000000000004</v>
      </c>
      <c r="G9" s="448">
        <v>0</v>
      </c>
      <c r="H9" s="448">
        <v>3677.35</v>
      </c>
      <c r="I9" s="448">
        <v>796.25</v>
      </c>
      <c r="J9" s="447">
        <v>0.17798864449213161</v>
      </c>
    </row>
    <row r="10" spans="1:10" ht="24.75" customHeight="1" x14ac:dyDescent="0.2">
      <c r="A10" s="450" t="s">
        <v>1935</v>
      </c>
      <c r="B10" s="450" t="s">
        <v>1934</v>
      </c>
      <c r="C10" s="450" t="s">
        <v>1812</v>
      </c>
      <c r="D10" s="450">
        <v>96</v>
      </c>
      <c r="E10" s="450">
        <v>24</v>
      </c>
      <c r="F10" s="449">
        <v>4200.96</v>
      </c>
      <c r="G10" s="448">
        <v>0</v>
      </c>
      <c r="H10" s="448">
        <v>3214.08</v>
      </c>
      <c r="I10" s="448">
        <v>986.88</v>
      </c>
      <c r="J10" s="447">
        <v>0.23491773308957953</v>
      </c>
    </row>
    <row r="11" spans="1:10" ht="24.75" customHeight="1" x14ac:dyDescent="0.2">
      <c r="A11" s="450" t="s">
        <v>1933</v>
      </c>
      <c r="B11" s="450" t="s">
        <v>1932</v>
      </c>
      <c r="C11" s="450" t="s">
        <v>1812</v>
      </c>
      <c r="D11" s="450">
        <v>168</v>
      </c>
      <c r="E11" s="450">
        <v>42</v>
      </c>
      <c r="F11" s="449">
        <v>5444.88</v>
      </c>
      <c r="G11" s="448">
        <v>0</v>
      </c>
      <c r="H11" s="448">
        <v>4963.8599999999997</v>
      </c>
      <c r="I11" s="448">
        <v>481.02</v>
      </c>
      <c r="J11" s="447">
        <v>8.8343544761317047E-2</v>
      </c>
    </row>
    <row r="12" spans="1:10" ht="24.75" customHeight="1" x14ac:dyDescent="0.2">
      <c r="A12" s="450" t="s">
        <v>1929</v>
      </c>
      <c r="B12" s="450" t="s">
        <v>1928</v>
      </c>
      <c r="C12" s="450" t="s">
        <v>1115</v>
      </c>
      <c r="D12" s="450">
        <v>3</v>
      </c>
      <c r="E12" s="450">
        <v>34.055999999999997</v>
      </c>
      <c r="F12" s="449">
        <v>2499.12</v>
      </c>
      <c r="G12" s="448">
        <v>0</v>
      </c>
      <c r="H12" s="448">
        <v>1708.77</v>
      </c>
      <c r="I12" s="448">
        <v>790.35</v>
      </c>
      <c r="J12" s="447">
        <v>0.31625132046480359</v>
      </c>
    </row>
    <row r="13" spans="1:10" ht="24.75" customHeight="1" x14ac:dyDescent="0.2">
      <c r="A13" s="450" t="s">
        <v>1929</v>
      </c>
      <c r="B13" s="450" t="s">
        <v>1928</v>
      </c>
      <c r="C13" s="450" t="s">
        <v>1112</v>
      </c>
      <c r="D13" s="450">
        <v>132</v>
      </c>
      <c r="E13" s="450">
        <v>124.872</v>
      </c>
      <c r="F13" s="449">
        <v>7220.4</v>
      </c>
      <c r="G13" s="448">
        <v>0</v>
      </c>
      <c r="H13" s="448">
        <v>6276.96</v>
      </c>
      <c r="I13" s="448">
        <v>943.44</v>
      </c>
      <c r="J13" s="447">
        <v>0.13066312115672263</v>
      </c>
    </row>
    <row r="14" spans="1:10" ht="24.75" customHeight="1" x14ac:dyDescent="0.2">
      <c r="A14" s="450" t="s">
        <v>1925</v>
      </c>
      <c r="B14" s="450" t="s">
        <v>1924</v>
      </c>
      <c r="C14" s="450" t="s">
        <v>1923</v>
      </c>
      <c r="D14" s="450">
        <v>56</v>
      </c>
      <c r="E14" s="450">
        <v>211.96</v>
      </c>
      <c r="F14" s="449">
        <v>7011.2</v>
      </c>
      <c r="G14" s="448">
        <v>0</v>
      </c>
      <c r="H14" s="448">
        <v>6422.98</v>
      </c>
      <c r="I14" s="448">
        <v>588.22</v>
      </c>
      <c r="J14" s="447">
        <v>8.3897193062528519E-2</v>
      </c>
    </row>
    <row r="15" spans="1:10" ht="24.75" customHeight="1" x14ac:dyDescent="0.2">
      <c r="A15" s="450" t="s">
        <v>1919</v>
      </c>
      <c r="B15" s="450" t="s">
        <v>1918</v>
      </c>
      <c r="C15" s="450" t="s">
        <v>1115</v>
      </c>
      <c r="D15" s="450">
        <v>531</v>
      </c>
      <c r="E15" s="450">
        <v>6027.9120000000003</v>
      </c>
      <c r="F15" s="449">
        <v>467799.36</v>
      </c>
      <c r="G15" s="448">
        <v>0</v>
      </c>
      <c r="H15" s="448">
        <v>432234</v>
      </c>
      <c r="I15" s="448">
        <v>35565.360000000001</v>
      </c>
      <c r="J15" s="447">
        <v>7.6026953093736596E-2</v>
      </c>
    </row>
    <row r="16" spans="1:10" ht="24.75" customHeight="1" x14ac:dyDescent="0.2">
      <c r="A16" s="450" t="s">
        <v>1919</v>
      </c>
      <c r="B16" s="450" t="s">
        <v>1918</v>
      </c>
      <c r="C16" s="450" t="s">
        <v>1112</v>
      </c>
      <c r="D16" s="450">
        <v>72</v>
      </c>
      <c r="E16" s="450">
        <v>68.111999999999995</v>
      </c>
      <c r="F16" s="449">
        <v>6184.8</v>
      </c>
      <c r="G16" s="448">
        <v>0</v>
      </c>
      <c r="H16" s="448">
        <v>4884</v>
      </c>
      <c r="I16" s="448">
        <v>1300.8</v>
      </c>
      <c r="J16" s="447">
        <v>0.2103220799379123</v>
      </c>
    </row>
    <row r="17" spans="1:10" ht="24.75" customHeight="1" x14ac:dyDescent="0.2">
      <c r="A17" s="450" t="s">
        <v>1917</v>
      </c>
      <c r="B17" s="450" t="s">
        <v>1916</v>
      </c>
      <c r="C17" s="450" t="s">
        <v>1913</v>
      </c>
      <c r="D17" s="450">
        <v>7</v>
      </c>
      <c r="E17" s="450">
        <v>158.97</v>
      </c>
      <c r="F17" s="449">
        <v>3107.77</v>
      </c>
      <c r="G17" s="448">
        <v>0</v>
      </c>
      <c r="H17" s="448">
        <v>2374.61</v>
      </c>
      <c r="I17" s="448">
        <v>733.16</v>
      </c>
      <c r="J17" s="447">
        <v>0.23591192398407862</v>
      </c>
    </row>
    <row r="18" spans="1:10" ht="24.75" customHeight="1" x14ac:dyDescent="0.2">
      <c r="A18" s="450" t="s">
        <v>1915</v>
      </c>
      <c r="B18" s="450" t="s">
        <v>1914</v>
      </c>
      <c r="C18" s="450" t="s">
        <v>1913</v>
      </c>
      <c r="D18" s="450">
        <v>1</v>
      </c>
      <c r="E18" s="450">
        <v>22.71</v>
      </c>
      <c r="F18" s="449">
        <v>677.25</v>
      </c>
      <c r="G18" s="448">
        <v>0</v>
      </c>
      <c r="H18" s="448">
        <v>341.78</v>
      </c>
      <c r="I18" s="448">
        <v>335.47</v>
      </c>
      <c r="J18" s="447">
        <v>0.49534145441122185</v>
      </c>
    </row>
    <row r="19" spans="1:10" ht="24.75" customHeight="1" x14ac:dyDescent="0.2">
      <c r="A19" s="450" t="s">
        <v>2519</v>
      </c>
      <c r="B19" s="450" t="s">
        <v>2518</v>
      </c>
      <c r="C19" s="450" t="s">
        <v>2515</v>
      </c>
      <c r="D19" s="450">
        <v>1</v>
      </c>
      <c r="E19" s="450">
        <v>9</v>
      </c>
      <c r="F19" s="449">
        <v>778.55</v>
      </c>
      <c r="G19" s="448">
        <v>0</v>
      </c>
      <c r="H19" s="448">
        <v>406.42</v>
      </c>
      <c r="I19" s="448">
        <v>372.13</v>
      </c>
      <c r="J19" s="447">
        <v>0.47797829298054073</v>
      </c>
    </row>
    <row r="20" spans="1:10" ht="24.75" customHeight="1" x14ac:dyDescent="0.2">
      <c r="A20" s="450" t="s">
        <v>2421</v>
      </c>
      <c r="B20" s="450" t="s">
        <v>2420</v>
      </c>
      <c r="C20" s="450" t="s">
        <v>1809</v>
      </c>
      <c r="D20" s="450">
        <v>1</v>
      </c>
      <c r="E20" s="450">
        <v>6</v>
      </c>
      <c r="F20" s="449">
        <v>1328.17</v>
      </c>
      <c r="G20" s="448">
        <v>0</v>
      </c>
      <c r="H20" s="448">
        <v>578.5</v>
      </c>
      <c r="I20" s="448">
        <v>749.67</v>
      </c>
      <c r="J20" s="447">
        <v>0.56443828726744316</v>
      </c>
    </row>
    <row r="21" spans="1:10" ht="24.75" customHeight="1" x14ac:dyDescent="0.2">
      <c r="A21" s="450" t="s">
        <v>1908</v>
      </c>
      <c r="B21" s="450" t="s">
        <v>1907</v>
      </c>
      <c r="C21" s="450" t="s">
        <v>1809</v>
      </c>
      <c r="D21" s="450">
        <v>2</v>
      </c>
      <c r="E21" s="450">
        <v>12</v>
      </c>
      <c r="F21" s="449">
        <v>2033.16</v>
      </c>
      <c r="G21" s="448">
        <v>0</v>
      </c>
      <c r="H21" s="448">
        <v>1446.26</v>
      </c>
      <c r="I21" s="448">
        <v>586.9</v>
      </c>
      <c r="J21" s="447">
        <v>0.28866395168112691</v>
      </c>
    </row>
    <row r="22" spans="1:10" ht="24.75" customHeight="1" x14ac:dyDescent="0.2">
      <c r="A22" s="450" t="s">
        <v>1900</v>
      </c>
      <c r="B22" s="450" t="s">
        <v>1899</v>
      </c>
      <c r="C22" s="450" t="s">
        <v>1898</v>
      </c>
      <c r="D22" s="450">
        <v>20</v>
      </c>
      <c r="E22" s="450">
        <v>96</v>
      </c>
      <c r="F22" s="449">
        <v>17582.400000000001</v>
      </c>
      <c r="G22" s="448">
        <v>0</v>
      </c>
      <c r="H22" s="448">
        <v>12243.8</v>
      </c>
      <c r="I22" s="448">
        <v>5338.6</v>
      </c>
      <c r="J22" s="447">
        <v>0.30363317863317862</v>
      </c>
    </row>
    <row r="23" spans="1:10" ht="24.75" customHeight="1" x14ac:dyDescent="0.2">
      <c r="A23" s="450" t="s">
        <v>2003</v>
      </c>
      <c r="B23" s="450" t="s">
        <v>2002</v>
      </c>
      <c r="C23" s="450" t="s">
        <v>1898</v>
      </c>
      <c r="D23" s="450">
        <v>20</v>
      </c>
      <c r="E23" s="450">
        <v>96</v>
      </c>
      <c r="F23" s="449">
        <v>17839.400000000001</v>
      </c>
      <c r="G23" s="448">
        <v>0</v>
      </c>
      <c r="H23" s="448">
        <v>12210.7</v>
      </c>
      <c r="I23" s="448">
        <v>5628.7</v>
      </c>
      <c r="J23" s="447">
        <v>0.31552070136888011</v>
      </c>
    </row>
    <row r="24" spans="1:10" ht="24.75" customHeight="1" x14ac:dyDescent="0.2">
      <c r="A24" s="450" t="s">
        <v>1897</v>
      </c>
      <c r="B24" s="450" t="s">
        <v>1896</v>
      </c>
      <c r="C24" s="450" t="s">
        <v>1051</v>
      </c>
      <c r="D24" s="450">
        <v>3</v>
      </c>
      <c r="E24" s="450">
        <v>57</v>
      </c>
      <c r="F24" s="449">
        <v>5815.56</v>
      </c>
      <c r="G24" s="448">
        <v>0</v>
      </c>
      <c r="H24" s="448">
        <v>4216.38</v>
      </c>
      <c r="I24" s="448">
        <v>1599.18</v>
      </c>
      <c r="J24" s="447">
        <v>0.27498297670387717</v>
      </c>
    </row>
    <row r="25" spans="1:10" ht="24.75" customHeight="1" x14ac:dyDescent="0.2">
      <c r="A25" s="450" t="s">
        <v>1893</v>
      </c>
      <c r="B25" s="450" t="s">
        <v>1892</v>
      </c>
      <c r="C25" s="450" t="s">
        <v>1051</v>
      </c>
      <c r="D25" s="450">
        <v>8</v>
      </c>
      <c r="E25" s="450">
        <v>152</v>
      </c>
      <c r="F25" s="449">
        <v>9049.5499999999993</v>
      </c>
      <c r="G25" s="448">
        <v>0</v>
      </c>
      <c r="H25" s="448">
        <v>7353.36</v>
      </c>
      <c r="I25" s="448">
        <v>1696.19</v>
      </c>
      <c r="J25" s="447">
        <v>0.18743362929648436</v>
      </c>
    </row>
    <row r="26" spans="1:10" ht="24.75" customHeight="1" x14ac:dyDescent="0.2">
      <c r="A26" s="450" t="s">
        <v>1891</v>
      </c>
      <c r="B26" s="450" t="s">
        <v>1890</v>
      </c>
      <c r="C26" s="450" t="s">
        <v>1051</v>
      </c>
      <c r="D26" s="450">
        <v>20</v>
      </c>
      <c r="E26" s="450">
        <v>380</v>
      </c>
      <c r="F26" s="449">
        <v>24276.37</v>
      </c>
      <c r="G26" s="448">
        <v>0</v>
      </c>
      <c r="H26" s="448">
        <v>18924.400000000001</v>
      </c>
      <c r="I26" s="448">
        <v>5351.97</v>
      </c>
      <c r="J26" s="447">
        <v>0.22046006054447184</v>
      </c>
    </row>
    <row r="27" spans="1:10" ht="24.75" customHeight="1" x14ac:dyDescent="0.2">
      <c r="A27" s="450" t="s">
        <v>2001</v>
      </c>
      <c r="B27" s="450" t="s">
        <v>2000</v>
      </c>
      <c r="C27" s="450" t="s">
        <v>1051</v>
      </c>
      <c r="D27" s="450">
        <v>1</v>
      </c>
      <c r="E27" s="450">
        <v>19</v>
      </c>
      <c r="F27" s="449">
        <v>1234.31</v>
      </c>
      <c r="G27" s="448">
        <v>0</v>
      </c>
      <c r="H27" s="448">
        <v>959.55</v>
      </c>
      <c r="I27" s="448">
        <v>274.76</v>
      </c>
      <c r="J27" s="447">
        <v>0.22260210157901986</v>
      </c>
    </row>
    <row r="28" spans="1:10" ht="24.75" customHeight="1" x14ac:dyDescent="0.2">
      <c r="A28" s="450" t="s">
        <v>1885</v>
      </c>
      <c r="B28" s="450" t="s">
        <v>1884</v>
      </c>
      <c r="C28" s="450" t="s">
        <v>1051</v>
      </c>
      <c r="D28" s="450">
        <v>1</v>
      </c>
      <c r="E28" s="450">
        <v>19</v>
      </c>
      <c r="F28" s="449">
        <v>1351.17</v>
      </c>
      <c r="G28" s="448">
        <v>0</v>
      </c>
      <c r="H28" s="448">
        <v>684.06</v>
      </c>
      <c r="I28" s="448">
        <v>667.11</v>
      </c>
      <c r="J28" s="447">
        <v>0.49372765825173737</v>
      </c>
    </row>
    <row r="29" spans="1:10" ht="24.75" customHeight="1" x14ac:dyDescent="0.2">
      <c r="A29" s="450" t="s">
        <v>1881</v>
      </c>
      <c r="B29" s="450" t="s">
        <v>1880</v>
      </c>
      <c r="C29" s="450" t="s">
        <v>1051</v>
      </c>
      <c r="D29" s="450">
        <v>1</v>
      </c>
      <c r="E29" s="450">
        <v>19</v>
      </c>
      <c r="F29" s="449">
        <v>1262.44</v>
      </c>
      <c r="G29" s="448">
        <v>0</v>
      </c>
      <c r="H29" s="448">
        <v>981.42</v>
      </c>
      <c r="I29" s="448">
        <v>281.02</v>
      </c>
      <c r="J29" s="447">
        <v>0.22260067805202624</v>
      </c>
    </row>
    <row r="30" spans="1:10" ht="24.75" customHeight="1" x14ac:dyDescent="0.2">
      <c r="A30" s="450" t="s">
        <v>1879</v>
      </c>
      <c r="B30" s="450" t="s">
        <v>1878</v>
      </c>
      <c r="C30" s="450" t="s">
        <v>1051</v>
      </c>
      <c r="D30" s="450">
        <v>138</v>
      </c>
      <c r="E30" s="450">
        <v>2622</v>
      </c>
      <c r="F30" s="449">
        <v>179814.8</v>
      </c>
      <c r="G30" s="448">
        <v>0</v>
      </c>
      <c r="H30" s="448">
        <v>148732.26</v>
      </c>
      <c r="I30" s="448">
        <v>31082.54</v>
      </c>
      <c r="J30" s="447">
        <v>0.17285863010163791</v>
      </c>
    </row>
    <row r="31" spans="1:10" ht="24.75" customHeight="1" x14ac:dyDescent="0.2">
      <c r="A31" s="450" t="s">
        <v>1875</v>
      </c>
      <c r="B31" s="450" t="s">
        <v>1874</v>
      </c>
      <c r="C31" s="450" t="s">
        <v>1051</v>
      </c>
      <c r="D31" s="450">
        <v>359</v>
      </c>
      <c r="E31" s="450">
        <v>6821</v>
      </c>
      <c r="F31" s="449">
        <v>341423.85</v>
      </c>
      <c r="G31" s="448">
        <v>0</v>
      </c>
      <c r="H31" s="448">
        <v>307533.76</v>
      </c>
      <c r="I31" s="448">
        <v>33890.089999999997</v>
      </c>
      <c r="J31" s="447">
        <v>9.9261050450927785E-2</v>
      </c>
    </row>
    <row r="32" spans="1:10" ht="24.75" customHeight="1" x14ac:dyDescent="0.2">
      <c r="A32" s="450" t="s">
        <v>3937</v>
      </c>
      <c r="B32" s="450" t="s">
        <v>3936</v>
      </c>
      <c r="C32" s="450" t="s">
        <v>1051</v>
      </c>
      <c r="D32" s="450">
        <v>2</v>
      </c>
      <c r="E32" s="450">
        <v>38</v>
      </c>
      <c r="F32" s="449">
        <v>2888.66</v>
      </c>
      <c r="G32" s="448">
        <v>0</v>
      </c>
      <c r="H32" s="448">
        <v>1324.4</v>
      </c>
      <c r="I32" s="448">
        <v>1564.26</v>
      </c>
      <c r="J32" s="447">
        <v>0.54151752023429545</v>
      </c>
    </row>
    <row r="33" spans="1:10" ht="24.75" customHeight="1" x14ac:dyDescent="0.2">
      <c r="A33" s="450" t="s">
        <v>1865</v>
      </c>
      <c r="B33" s="450" t="s">
        <v>1864</v>
      </c>
      <c r="C33" s="450" t="s">
        <v>1051</v>
      </c>
      <c r="D33" s="450">
        <v>1</v>
      </c>
      <c r="E33" s="450">
        <v>19</v>
      </c>
      <c r="F33" s="449">
        <v>2462.44</v>
      </c>
      <c r="G33" s="448">
        <v>0</v>
      </c>
      <c r="H33" s="448">
        <v>1848.27</v>
      </c>
      <c r="I33" s="448">
        <v>614.16999999999996</v>
      </c>
      <c r="J33" s="447">
        <v>0.24941521417780738</v>
      </c>
    </row>
    <row r="34" spans="1:10" ht="24.75" customHeight="1" x14ac:dyDescent="0.2">
      <c r="A34" s="450" t="s">
        <v>1861</v>
      </c>
      <c r="B34" s="450" t="s">
        <v>1860</v>
      </c>
      <c r="C34" s="450" t="s">
        <v>1859</v>
      </c>
      <c r="D34" s="450">
        <v>24</v>
      </c>
      <c r="E34" s="450">
        <v>10.632</v>
      </c>
      <c r="F34" s="449">
        <v>1254.48</v>
      </c>
      <c r="G34" s="448">
        <v>0</v>
      </c>
      <c r="H34" s="448">
        <v>1013.35</v>
      </c>
      <c r="I34" s="448">
        <v>241.13</v>
      </c>
      <c r="J34" s="447">
        <v>0.1922151010777374</v>
      </c>
    </row>
    <row r="35" spans="1:10" ht="24.75" customHeight="1" x14ac:dyDescent="0.2">
      <c r="A35" s="450" t="s">
        <v>1858</v>
      </c>
      <c r="B35" s="450" t="s">
        <v>1857</v>
      </c>
      <c r="C35" s="450" t="s">
        <v>1856</v>
      </c>
      <c r="D35" s="450">
        <v>1</v>
      </c>
      <c r="E35" s="450">
        <v>11.04</v>
      </c>
      <c r="F35" s="449">
        <v>329.45</v>
      </c>
      <c r="G35" s="448">
        <v>0</v>
      </c>
      <c r="H35" s="448">
        <v>245.54</v>
      </c>
      <c r="I35" s="448">
        <v>83.91</v>
      </c>
      <c r="J35" s="447">
        <v>0.25469722264380029</v>
      </c>
    </row>
    <row r="36" spans="1:10" ht="24.75" customHeight="1" x14ac:dyDescent="0.2">
      <c r="A36" s="450" t="s">
        <v>1858</v>
      </c>
      <c r="B36" s="450" t="s">
        <v>1857</v>
      </c>
      <c r="C36" s="450" t="s">
        <v>1999</v>
      </c>
      <c r="D36" s="450">
        <v>144</v>
      </c>
      <c r="E36" s="450">
        <v>66.239999999999995</v>
      </c>
      <c r="F36" s="449">
        <v>1867.68</v>
      </c>
      <c r="G36" s="448">
        <v>0</v>
      </c>
      <c r="H36" s="448">
        <v>1473</v>
      </c>
      <c r="I36" s="448">
        <v>394.68</v>
      </c>
      <c r="J36" s="447">
        <v>0.21132099717296324</v>
      </c>
    </row>
    <row r="37" spans="1:10" ht="24.75" customHeight="1" x14ac:dyDescent="0.2">
      <c r="A37" s="450" t="s">
        <v>1998</v>
      </c>
      <c r="B37" s="450" t="s">
        <v>1997</v>
      </c>
      <c r="C37" s="450" t="s">
        <v>1051</v>
      </c>
      <c r="D37" s="450">
        <v>1</v>
      </c>
      <c r="E37" s="450">
        <v>19</v>
      </c>
      <c r="F37" s="449">
        <v>1302.48</v>
      </c>
      <c r="G37" s="448">
        <v>0</v>
      </c>
      <c r="H37" s="448">
        <v>973.15</v>
      </c>
      <c r="I37" s="448">
        <v>329.33</v>
      </c>
      <c r="J37" s="447">
        <v>0.25284841225968918</v>
      </c>
    </row>
    <row r="38" spans="1:10" ht="24.75" customHeight="1" x14ac:dyDescent="0.2">
      <c r="A38" s="450" t="s">
        <v>1849</v>
      </c>
      <c r="B38" s="450" t="s">
        <v>1848</v>
      </c>
      <c r="C38" s="450" t="s">
        <v>1051</v>
      </c>
      <c r="D38" s="450">
        <v>1</v>
      </c>
      <c r="E38" s="450">
        <v>19</v>
      </c>
      <c r="F38" s="449">
        <v>1520.13</v>
      </c>
      <c r="G38" s="448">
        <v>0</v>
      </c>
      <c r="H38" s="448">
        <v>934.1</v>
      </c>
      <c r="I38" s="448">
        <v>586.03</v>
      </c>
      <c r="J38" s="447">
        <v>0.38551308111806226</v>
      </c>
    </row>
    <row r="39" spans="1:10" ht="24.75" customHeight="1" x14ac:dyDescent="0.2">
      <c r="A39" s="450" t="s">
        <v>1845</v>
      </c>
      <c r="B39" s="450" t="s">
        <v>1844</v>
      </c>
      <c r="C39" s="450" t="s">
        <v>1051</v>
      </c>
      <c r="D39" s="450">
        <v>11</v>
      </c>
      <c r="E39" s="450">
        <v>209</v>
      </c>
      <c r="F39" s="449">
        <v>11643.81</v>
      </c>
      <c r="G39" s="448">
        <v>0</v>
      </c>
      <c r="H39" s="448">
        <v>2127.9499999999998</v>
      </c>
      <c r="I39" s="448">
        <v>9515.86</v>
      </c>
      <c r="J39" s="447">
        <v>0.81724624500056253</v>
      </c>
    </row>
    <row r="40" spans="1:10" ht="24.75" customHeight="1" x14ac:dyDescent="0.2">
      <c r="A40" s="450" t="s">
        <v>2405</v>
      </c>
      <c r="B40" s="450" t="s">
        <v>2514</v>
      </c>
      <c r="C40" s="450" t="s">
        <v>1051</v>
      </c>
      <c r="D40" s="450">
        <v>2</v>
      </c>
      <c r="E40" s="450">
        <v>38</v>
      </c>
      <c r="F40" s="449">
        <v>1392.22</v>
      </c>
      <c r="G40" s="448">
        <v>0</v>
      </c>
      <c r="H40" s="448">
        <v>1713.43</v>
      </c>
      <c r="I40" s="448">
        <v>-321.20999999999998</v>
      </c>
      <c r="J40" s="447">
        <v>-0.23071784631739237</v>
      </c>
    </row>
    <row r="41" spans="1:10" ht="24.75" customHeight="1" x14ac:dyDescent="0.2">
      <c r="A41" s="450" t="s">
        <v>1843</v>
      </c>
      <c r="B41" s="450" t="s">
        <v>1842</v>
      </c>
      <c r="C41" s="450" t="s">
        <v>1051</v>
      </c>
      <c r="D41" s="450">
        <v>1</v>
      </c>
      <c r="E41" s="450">
        <v>19</v>
      </c>
      <c r="F41" s="449">
        <v>1778</v>
      </c>
      <c r="G41" s="448">
        <v>0</v>
      </c>
      <c r="H41" s="448">
        <v>1088.0999999999999</v>
      </c>
      <c r="I41" s="448">
        <v>689.9</v>
      </c>
      <c r="J41" s="447">
        <v>0.38802024746906638</v>
      </c>
    </row>
    <row r="42" spans="1:10" ht="24.75" customHeight="1" x14ac:dyDescent="0.2">
      <c r="A42" s="450" t="s">
        <v>1840</v>
      </c>
      <c r="B42" s="450" t="s">
        <v>1839</v>
      </c>
      <c r="C42" s="450" t="s">
        <v>1841</v>
      </c>
      <c r="D42" s="450">
        <v>3</v>
      </c>
      <c r="E42" s="450">
        <v>17.027999999999999</v>
      </c>
      <c r="F42" s="449">
        <v>5658.12</v>
      </c>
      <c r="G42" s="448">
        <v>0</v>
      </c>
      <c r="H42" s="448">
        <v>3950.28</v>
      </c>
      <c r="I42" s="448">
        <v>1707.84</v>
      </c>
      <c r="J42" s="447">
        <v>0.30183877330279313</v>
      </c>
    </row>
    <row r="43" spans="1:10" ht="24.75" customHeight="1" x14ac:dyDescent="0.2">
      <c r="A43" s="450" t="s">
        <v>1840</v>
      </c>
      <c r="B43" s="450" t="s">
        <v>1839</v>
      </c>
      <c r="C43" s="450" t="s">
        <v>1838</v>
      </c>
      <c r="D43" s="450">
        <v>480</v>
      </c>
      <c r="E43" s="450">
        <v>227.04</v>
      </c>
      <c r="F43" s="449">
        <v>56203.199999999997</v>
      </c>
      <c r="G43" s="448">
        <v>0</v>
      </c>
      <c r="H43" s="448">
        <v>52670.400000000001</v>
      </c>
      <c r="I43" s="448">
        <v>3532.8</v>
      </c>
      <c r="J43" s="447">
        <v>6.2857630882227344E-2</v>
      </c>
    </row>
    <row r="44" spans="1:10" ht="24.75" customHeight="1" x14ac:dyDescent="0.2">
      <c r="A44" s="450" t="s">
        <v>1837</v>
      </c>
      <c r="B44" s="450" t="s">
        <v>1836</v>
      </c>
      <c r="C44" s="450" t="s">
        <v>1051</v>
      </c>
      <c r="D44" s="450">
        <v>1</v>
      </c>
      <c r="E44" s="450">
        <v>19</v>
      </c>
      <c r="F44" s="449">
        <v>1589.73</v>
      </c>
      <c r="G44" s="448">
        <v>0</v>
      </c>
      <c r="H44" s="448">
        <v>1216.3699999999999</v>
      </c>
      <c r="I44" s="448">
        <v>373.36</v>
      </c>
      <c r="J44" s="447">
        <v>0.23485749152371788</v>
      </c>
    </row>
    <row r="45" spans="1:10" ht="24.75" customHeight="1" x14ac:dyDescent="0.2">
      <c r="A45" s="450" t="s">
        <v>1833</v>
      </c>
      <c r="B45" s="450" t="s">
        <v>1832</v>
      </c>
      <c r="C45" s="450" t="s">
        <v>1051</v>
      </c>
      <c r="D45" s="450">
        <v>93</v>
      </c>
      <c r="E45" s="450">
        <v>1767</v>
      </c>
      <c r="F45" s="449">
        <v>20762.259999999998</v>
      </c>
      <c r="G45" s="448">
        <v>0</v>
      </c>
      <c r="H45" s="448">
        <v>48449.41</v>
      </c>
      <c r="I45" s="448">
        <v>-27687.15</v>
      </c>
      <c r="J45" s="447">
        <v>-1.3335325730435896</v>
      </c>
    </row>
    <row r="46" spans="1:10" ht="24.75" customHeight="1" x14ac:dyDescent="0.2">
      <c r="A46" s="450" t="s">
        <v>1827</v>
      </c>
      <c r="B46" s="450" t="s">
        <v>1826</v>
      </c>
      <c r="C46" s="450" t="s">
        <v>1823</v>
      </c>
      <c r="D46" s="450">
        <v>10</v>
      </c>
      <c r="E46" s="450">
        <v>200</v>
      </c>
      <c r="F46" s="449">
        <v>3742.7</v>
      </c>
      <c r="G46" s="448">
        <v>0</v>
      </c>
      <c r="H46" s="448">
        <v>3341.7</v>
      </c>
      <c r="I46" s="448">
        <v>401</v>
      </c>
      <c r="J46" s="447">
        <v>0.10714190290432041</v>
      </c>
    </row>
    <row r="47" spans="1:10" ht="24.75" customHeight="1" x14ac:dyDescent="0.2">
      <c r="A47" s="450" t="s">
        <v>1822</v>
      </c>
      <c r="B47" s="450" t="s">
        <v>1821</v>
      </c>
      <c r="C47" s="450" t="s">
        <v>1812</v>
      </c>
      <c r="D47" s="450">
        <v>1368</v>
      </c>
      <c r="E47" s="450">
        <v>342</v>
      </c>
      <c r="F47" s="449">
        <v>33816.959999999999</v>
      </c>
      <c r="G47" s="448">
        <v>0</v>
      </c>
      <c r="H47" s="448">
        <v>30788.35</v>
      </c>
      <c r="I47" s="448">
        <v>3028.61</v>
      </c>
      <c r="J47" s="447">
        <v>8.9558907719676756E-2</v>
      </c>
    </row>
    <row r="48" spans="1:10" ht="24.75" customHeight="1" x14ac:dyDescent="0.2">
      <c r="A48" s="450" t="s">
        <v>1820</v>
      </c>
      <c r="B48" s="450" t="s">
        <v>1819</v>
      </c>
      <c r="C48" s="450" t="s">
        <v>1812</v>
      </c>
      <c r="D48" s="450">
        <v>432</v>
      </c>
      <c r="E48" s="450">
        <v>108</v>
      </c>
      <c r="F48" s="449">
        <v>15755.04</v>
      </c>
      <c r="G48" s="448">
        <v>0</v>
      </c>
      <c r="H48" s="448">
        <v>11291.2</v>
      </c>
      <c r="I48" s="448">
        <v>4463.84</v>
      </c>
      <c r="J48" s="447">
        <v>0.28332774781911058</v>
      </c>
    </row>
    <row r="49" spans="1:10" ht="24.75" customHeight="1" x14ac:dyDescent="0.2">
      <c r="A49" s="450" t="s">
        <v>1818</v>
      </c>
      <c r="B49" s="450" t="s">
        <v>1817</v>
      </c>
      <c r="C49" s="450" t="s">
        <v>1812</v>
      </c>
      <c r="D49" s="450">
        <v>96</v>
      </c>
      <c r="E49" s="450">
        <v>24</v>
      </c>
      <c r="F49" s="449">
        <v>5134.08</v>
      </c>
      <c r="G49" s="448">
        <v>0</v>
      </c>
      <c r="H49" s="448">
        <v>3864.98</v>
      </c>
      <c r="I49" s="448">
        <v>1269.0999999999999</v>
      </c>
      <c r="J49" s="447">
        <v>0.24719131762652705</v>
      </c>
    </row>
    <row r="50" spans="1:10" ht="24.75" customHeight="1" x14ac:dyDescent="0.2">
      <c r="A50" s="450" t="s">
        <v>1816</v>
      </c>
      <c r="B50" s="450" t="s">
        <v>1815</v>
      </c>
      <c r="C50" s="450" t="s">
        <v>1809</v>
      </c>
      <c r="D50" s="450">
        <v>1</v>
      </c>
      <c r="E50" s="450">
        <v>6</v>
      </c>
      <c r="F50" s="449">
        <v>751.37</v>
      </c>
      <c r="G50" s="448">
        <v>0</v>
      </c>
      <c r="H50" s="448">
        <v>559.91999999999996</v>
      </c>
      <c r="I50" s="448">
        <v>191.45</v>
      </c>
      <c r="J50" s="447">
        <v>0.25480122975364999</v>
      </c>
    </row>
    <row r="51" spans="1:10" ht="24.75" customHeight="1" x14ac:dyDescent="0.2">
      <c r="A51" s="450" t="s">
        <v>1816</v>
      </c>
      <c r="B51" s="450" t="s">
        <v>1815</v>
      </c>
      <c r="C51" s="450" t="s">
        <v>1812</v>
      </c>
      <c r="D51" s="450">
        <v>480</v>
      </c>
      <c r="E51" s="450">
        <v>120</v>
      </c>
      <c r="F51" s="449">
        <v>13809.6</v>
      </c>
      <c r="G51" s="448">
        <v>0</v>
      </c>
      <c r="H51" s="448">
        <v>11232.31</v>
      </c>
      <c r="I51" s="448">
        <v>2577.29</v>
      </c>
      <c r="J51" s="447">
        <v>0.18663031514308887</v>
      </c>
    </row>
    <row r="52" spans="1:10" ht="24.75" customHeight="1" x14ac:dyDescent="0.2">
      <c r="A52" s="450" t="s">
        <v>1814</v>
      </c>
      <c r="B52" s="450" t="s">
        <v>1813</v>
      </c>
      <c r="C52" s="450" t="s">
        <v>1809</v>
      </c>
      <c r="D52" s="450">
        <v>1</v>
      </c>
      <c r="E52" s="450">
        <v>6</v>
      </c>
      <c r="F52" s="449">
        <v>650.44000000000005</v>
      </c>
      <c r="G52" s="448">
        <v>0</v>
      </c>
      <c r="H52" s="448">
        <v>479.98</v>
      </c>
      <c r="I52" s="448">
        <v>170.46</v>
      </c>
      <c r="J52" s="447">
        <v>0.26206875345919683</v>
      </c>
    </row>
    <row r="53" spans="1:10" ht="24.75" customHeight="1" x14ac:dyDescent="0.2">
      <c r="A53" s="450" t="s">
        <v>1814</v>
      </c>
      <c r="B53" s="450" t="s">
        <v>1813</v>
      </c>
      <c r="C53" s="450" t="s">
        <v>1812</v>
      </c>
      <c r="D53" s="450">
        <v>240</v>
      </c>
      <c r="E53" s="450">
        <v>60</v>
      </c>
      <c r="F53" s="449">
        <v>6516</v>
      </c>
      <c r="G53" s="448">
        <v>0</v>
      </c>
      <c r="H53" s="448">
        <v>4802.3</v>
      </c>
      <c r="I53" s="448">
        <v>1713.7</v>
      </c>
      <c r="J53" s="447">
        <v>0.2629987722529159</v>
      </c>
    </row>
    <row r="54" spans="1:10" ht="24.75" customHeight="1" x14ac:dyDescent="0.2">
      <c r="A54" s="450" t="s">
        <v>1811</v>
      </c>
      <c r="B54" s="450" t="s">
        <v>1810</v>
      </c>
      <c r="C54" s="450" t="s">
        <v>1809</v>
      </c>
      <c r="D54" s="450">
        <v>1</v>
      </c>
      <c r="E54" s="450">
        <v>6</v>
      </c>
      <c r="F54" s="449">
        <v>870.48</v>
      </c>
      <c r="G54" s="448">
        <v>0</v>
      </c>
      <c r="H54" s="448">
        <v>555.04999999999995</v>
      </c>
      <c r="I54" s="448">
        <v>315.43</v>
      </c>
      <c r="J54" s="447">
        <v>0.36236329381490673</v>
      </c>
    </row>
    <row r="55" spans="1:10" ht="24.75" customHeight="1" x14ac:dyDescent="0.2">
      <c r="A55" s="450" t="s">
        <v>1811</v>
      </c>
      <c r="B55" s="450" t="s">
        <v>1810</v>
      </c>
      <c r="C55" s="450" t="s">
        <v>1812</v>
      </c>
      <c r="D55" s="450">
        <v>96</v>
      </c>
      <c r="E55" s="450">
        <v>24</v>
      </c>
      <c r="F55" s="449">
        <v>2917.44</v>
      </c>
      <c r="G55" s="448">
        <v>0</v>
      </c>
      <c r="H55" s="448">
        <v>2221.92</v>
      </c>
      <c r="I55" s="448">
        <v>695.52</v>
      </c>
      <c r="J55" s="447">
        <v>0.23840078973346496</v>
      </c>
    </row>
    <row r="56" spans="1:10" ht="24.75" customHeight="1" x14ac:dyDescent="0.2">
      <c r="A56" s="450" t="s">
        <v>1808</v>
      </c>
      <c r="B56" s="450" t="s">
        <v>1807</v>
      </c>
      <c r="C56" s="450" t="s">
        <v>1802</v>
      </c>
      <c r="D56" s="450">
        <v>4</v>
      </c>
      <c r="E56" s="450">
        <v>56.76</v>
      </c>
      <c r="F56" s="449">
        <v>4120</v>
      </c>
      <c r="G56" s="448">
        <v>0</v>
      </c>
      <c r="H56" s="448">
        <v>3846.84</v>
      </c>
      <c r="I56" s="448">
        <v>273.16000000000003</v>
      </c>
      <c r="J56" s="447">
        <v>6.6300970873786405E-2</v>
      </c>
    </row>
    <row r="57" spans="1:10" ht="24.75" customHeight="1" x14ac:dyDescent="0.2">
      <c r="A57" s="450" t="s">
        <v>1804</v>
      </c>
      <c r="B57" s="450" t="s">
        <v>1803</v>
      </c>
      <c r="C57" s="450" t="s">
        <v>1802</v>
      </c>
      <c r="D57" s="450">
        <v>2</v>
      </c>
      <c r="E57" s="450">
        <v>28.38</v>
      </c>
      <c r="F57" s="449">
        <v>2438.37</v>
      </c>
      <c r="G57" s="448">
        <v>0</v>
      </c>
      <c r="H57" s="448">
        <v>2013.9</v>
      </c>
      <c r="I57" s="448">
        <v>424.47</v>
      </c>
      <c r="J57" s="447">
        <v>0.17407940550449685</v>
      </c>
    </row>
    <row r="58" spans="1:10" ht="24.75" customHeight="1" x14ac:dyDescent="0.2">
      <c r="A58" s="450" t="s">
        <v>1801</v>
      </c>
      <c r="B58" s="450" t="s">
        <v>1800</v>
      </c>
      <c r="C58" s="450" t="s">
        <v>1802</v>
      </c>
      <c r="D58" s="450">
        <v>9</v>
      </c>
      <c r="E58" s="450">
        <v>127.71</v>
      </c>
      <c r="F58" s="449">
        <v>10370.25</v>
      </c>
      <c r="G58" s="448">
        <v>0</v>
      </c>
      <c r="H58" s="448">
        <v>8508.76</v>
      </c>
      <c r="I58" s="448">
        <v>1861.49</v>
      </c>
      <c r="J58" s="447">
        <v>0.17950290494443238</v>
      </c>
    </row>
    <row r="59" spans="1:10" ht="24.75" customHeight="1" x14ac:dyDescent="0.2">
      <c r="A59" s="450" t="s">
        <v>1801</v>
      </c>
      <c r="B59" s="450" t="s">
        <v>1800</v>
      </c>
      <c r="C59" s="450" t="s">
        <v>1112</v>
      </c>
      <c r="D59" s="450">
        <v>315</v>
      </c>
      <c r="E59" s="450">
        <v>297.99</v>
      </c>
      <c r="F59" s="449">
        <v>26037.9</v>
      </c>
      <c r="G59" s="448">
        <v>0</v>
      </c>
      <c r="H59" s="448">
        <v>20415.22</v>
      </c>
      <c r="I59" s="448">
        <v>5622.68</v>
      </c>
      <c r="J59" s="447">
        <v>0.21594214587197894</v>
      </c>
    </row>
    <row r="60" spans="1:10" ht="24.75" customHeight="1" x14ac:dyDescent="0.2">
      <c r="A60" s="450" t="s">
        <v>1994</v>
      </c>
      <c r="B60" s="450" t="s">
        <v>1993</v>
      </c>
      <c r="C60" s="450" t="s">
        <v>1137</v>
      </c>
      <c r="D60" s="450">
        <v>2000</v>
      </c>
      <c r="E60" s="450">
        <v>2000</v>
      </c>
      <c r="F60" s="449">
        <v>145080</v>
      </c>
      <c r="G60" s="448">
        <v>0</v>
      </c>
      <c r="H60" s="448">
        <v>112520</v>
      </c>
      <c r="I60" s="448">
        <v>32560</v>
      </c>
      <c r="J60" s="447">
        <v>0.22442790184725669</v>
      </c>
    </row>
    <row r="61" spans="1:10" ht="24.75" customHeight="1" x14ac:dyDescent="0.2">
      <c r="A61" s="450" t="s">
        <v>1785</v>
      </c>
      <c r="B61" s="450" t="s">
        <v>1784</v>
      </c>
      <c r="C61" s="450" t="s">
        <v>1056</v>
      </c>
      <c r="D61" s="450">
        <v>1</v>
      </c>
      <c r="E61" s="450">
        <v>208</v>
      </c>
      <c r="F61" s="449">
        <v>15689.62</v>
      </c>
      <c r="G61" s="448">
        <v>0</v>
      </c>
      <c r="H61" s="448">
        <v>11776.39</v>
      </c>
      <c r="I61" s="448">
        <v>3913.23</v>
      </c>
      <c r="J61" s="447">
        <v>0.24941521846928097</v>
      </c>
    </row>
    <row r="62" spans="1:10" ht="24.75" customHeight="1" x14ac:dyDescent="0.2">
      <c r="A62" s="450" t="s">
        <v>3985</v>
      </c>
      <c r="B62" s="450" t="s">
        <v>3984</v>
      </c>
      <c r="C62" s="450" t="s">
        <v>1056</v>
      </c>
      <c r="D62" s="450">
        <v>2</v>
      </c>
      <c r="E62" s="450">
        <v>416</v>
      </c>
      <c r="F62" s="449">
        <v>19532.62</v>
      </c>
      <c r="G62" s="448">
        <v>0</v>
      </c>
      <c r="H62" s="448">
        <v>17116.88</v>
      </c>
      <c r="I62" s="448">
        <v>2415.7399999999998</v>
      </c>
      <c r="J62" s="447">
        <v>0.12367721278558637</v>
      </c>
    </row>
    <row r="63" spans="1:10" ht="24.75" customHeight="1" x14ac:dyDescent="0.2">
      <c r="A63" s="450" t="s">
        <v>1990</v>
      </c>
      <c r="B63" s="450" t="s">
        <v>1989</v>
      </c>
      <c r="C63" s="450" t="s">
        <v>1056</v>
      </c>
      <c r="D63" s="450">
        <v>4</v>
      </c>
      <c r="E63" s="450">
        <v>832</v>
      </c>
      <c r="F63" s="449">
        <v>34725.879999999997</v>
      </c>
      <c r="G63" s="448">
        <v>0</v>
      </c>
      <c r="H63" s="448">
        <v>31005.279999999999</v>
      </c>
      <c r="I63" s="448">
        <v>3720.6</v>
      </c>
      <c r="J63" s="447">
        <v>0.10714199323386477</v>
      </c>
    </row>
    <row r="64" spans="1:10" ht="24.75" customHeight="1" x14ac:dyDescent="0.2">
      <c r="A64" s="450" t="s">
        <v>1759</v>
      </c>
      <c r="B64" s="450" t="s">
        <v>1758</v>
      </c>
      <c r="C64" s="450" t="s">
        <v>1757</v>
      </c>
      <c r="D64" s="450">
        <v>48</v>
      </c>
      <c r="E64" s="450">
        <v>43.2</v>
      </c>
      <c r="F64" s="449">
        <v>3870.24</v>
      </c>
      <c r="G64" s="448">
        <v>0</v>
      </c>
      <c r="H64" s="448">
        <v>2867.34</v>
      </c>
      <c r="I64" s="448">
        <v>1002.9</v>
      </c>
      <c r="J64" s="447">
        <v>0.25913121666873373</v>
      </c>
    </row>
    <row r="65" spans="1:10" ht="24.75" customHeight="1" x14ac:dyDescent="0.2">
      <c r="A65" s="450" t="s">
        <v>3321</v>
      </c>
      <c r="B65" s="450" t="s">
        <v>3320</v>
      </c>
      <c r="C65" s="450" t="s">
        <v>1137</v>
      </c>
      <c r="D65" s="450">
        <v>2000</v>
      </c>
      <c r="E65" s="450">
        <v>2000</v>
      </c>
      <c r="F65" s="449">
        <v>138520</v>
      </c>
      <c r="G65" s="448">
        <v>0</v>
      </c>
      <c r="H65" s="448">
        <v>102820</v>
      </c>
      <c r="I65" s="448">
        <v>35700</v>
      </c>
      <c r="J65" s="447">
        <v>0.25772451631533355</v>
      </c>
    </row>
    <row r="66" spans="1:10" ht="24.75" customHeight="1" x14ac:dyDescent="0.2">
      <c r="A66" s="450" t="s">
        <v>1747</v>
      </c>
      <c r="B66" s="450" t="s">
        <v>1746</v>
      </c>
      <c r="C66" s="450" t="s">
        <v>1739</v>
      </c>
      <c r="D66" s="450">
        <v>3</v>
      </c>
      <c r="E66" s="450">
        <v>12</v>
      </c>
      <c r="F66" s="449">
        <v>1027.98</v>
      </c>
      <c r="G66" s="448">
        <v>0</v>
      </c>
      <c r="H66" s="448">
        <v>1083.54</v>
      </c>
      <c r="I66" s="448">
        <v>-55.56</v>
      </c>
      <c r="J66" s="447">
        <v>-5.4047744119535397E-2</v>
      </c>
    </row>
    <row r="67" spans="1:10" ht="24.75" customHeight="1" x14ac:dyDescent="0.2">
      <c r="A67" s="450" t="s">
        <v>1743</v>
      </c>
      <c r="B67" s="450" t="s">
        <v>1742</v>
      </c>
      <c r="C67" s="450" t="s">
        <v>1739</v>
      </c>
      <c r="D67" s="450">
        <v>14</v>
      </c>
      <c r="E67" s="450">
        <v>56</v>
      </c>
      <c r="F67" s="449">
        <v>6712.78</v>
      </c>
      <c r="G67" s="448">
        <v>0</v>
      </c>
      <c r="H67" s="448">
        <v>5150.88</v>
      </c>
      <c r="I67" s="448">
        <v>1561.9</v>
      </c>
      <c r="J67" s="447">
        <v>0.23267558299244129</v>
      </c>
    </row>
    <row r="68" spans="1:10" ht="24.75" customHeight="1" x14ac:dyDescent="0.2">
      <c r="A68" s="450" t="s">
        <v>1738</v>
      </c>
      <c r="B68" s="450" t="s">
        <v>1737</v>
      </c>
      <c r="C68" s="450" t="s">
        <v>1722</v>
      </c>
      <c r="D68" s="450">
        <v>10</v>
      </c>
      <c r="E68" s="450">
        <v>160</v>
      </c>
      <c r="F68" s="449">
        <v>14302.3</v>
      </c>
      <c r="G68" s="448">
        <v>0</v>
      </c>
      <c r="H68" s="448">
        <v>13202.2</v>
      </c>
      <c r="I68" s="448">
        <v>1100.0999999999999</v>
      </c>
      <c r="J68" s="447">
        <v>7.6917698551981148E-2</v>
      </c>
    </row>
    <row r="69" spans="1:10" ht="24.75" customHeight="1" x14ac:dyDescent="0.2">
      <c r="A69" s="450" t="s">
        <v>1734</v>
      </c>
      <c r="B69" s="450" t="s">
        <v>1733</v>
      </c>
      <c r="C69" s="450" t="s">
        <v>1722</v>
      </c>
      <c r="D69" s="450">
        <v>1</v>
      </c>
      <c r="E69" s="450">
        <v>16</v>
      </c>
      <c r="F69" s="449">
        <v>1962.51</v>
      </c>
      <c r="G69" s="448">
        <v>0</v>
      </c>
      <c r="H69" s="448">
        <v>1444.37</v>
      </c>
      <c r="I69" s="448">
        <v>518.14</v>
      </c>
      <c r="J69" s="447">
        <v>0.26401903684567213</v>
      </c>
    </row>
    <row r="70" spans="1:10" ht="24.75" customHeight="1" x14ac:dyDescent="0.2">
      <c r="A70" s="450" t="s">
        <v>1732</v>
      </c>
      <c r="B70" s="450" t="s">
        <v>1731</v>
      </c>
      <c r="C70" s="450" t="s">
        <v>1722</v>
      </c>
      <c r="D70" s="450">
        <v>5</v>
      </c>
      <c r="E70" s="450">
        <v>80</v>
      </c>
      <c r="F70" s="449">
        <v>11266.55</v>
      </c>
      <c r="G70" s="448">
        <v>0</v>
      </c>
      <c r="H70" s="448">
        <v>8854.85</v>
      </c>
      <c r="I70" s="448">
        <v>2411.6999999999998</v>
      </c>
      <c r="J70" s="447">
        <v>0.21405842959912308</v>
      </c>
    </row>
    <row r="71" spans="1:10" ht="24.75" customHeight="1" x14ac:dyDescent="0.2">
      <c r="A71" s="450" t="s">
        <v>1728</v>
      </c>
      <c r="B71" s="450" t="s">
        <v>1727</v>
      </c>
      <c r="C71" s="450" t="s">
        <v>1722</v>
      </c>
      <c r="D71" s="450">
        <v>10</v>
      </c>
      <c r="E71" s="450">
        <v>160</v>
      </c>
      <c r="F71" s="449">
        <v>13580</v>
      </c>
      <c r="G71" s="448">
        <v>0</v>
      </c>
      <c r="H71" s="448">
        <v>12701.6</v>
      </c>
      <c r="I71" s="448">
        <v>878.4</v>
      </c>
      <c r="J71" s="447">
        <v>6.4683357879234168E-2</v>
      </c>
    </row>
    <row r="72" spans="1:10" ht="24.75" customHeight="1" x14ac:dyDescent="0.2">
      <c r="A72" s="450" t="s">
        <v>1726</v>
      </c>
      <c r="B72" s="450" t="s">
        <v>1725</v>
      </c>
      <c r="C72" s="450" t="s">
        <v>1722</v>
      </c>
      <c r="D72" s="450">
        <v>10</v>
      </c>
      <c r="E72" s="450">
        <v>160</v>
      </c>
      <c r="F72" s="449">
        <v>16211.2</v>
      </c>
      <c r="G72" s="448">
        <v>0</v>
      </c>
      <c r="H72" s="448">
        <v>15240</v>
      </c>
      <c r="I72" s="448">
        <v>971.2</v>
      </c>
      <c r="J72" s="447">
        <v>5.9909198578760363E-2</v>
      </c>
    </row>
    <row r="73" spans="1:10" ht="24.75" customHeight="1" x14ac:dyDescent="0.2">
      <c r="A73" s="450" t="s">
        <v>1724</v>
      </c>
      <c r="B73" s="450" t="s">
        <v>1723</v>
      </c>
      <c r="C73" s="450" t="s">
        <v>1722</v>
      </c>
      <c r="D73" s="450">
        <v>2</v>
      </c>
      <c r="E73" s="450">
        <v>32</v>
      </c>
      <c r="F73" s="449">
        <v>5591.22</v>
      </c>
      <c r="G73" s="448">
        <v>0</v>
      </c>
      <c r="H73" s="448">
        <v>2503.6799999999998</v>
      </c>
      <c r="I73" s="448">
        <v>3087.54</v>
      </c>
      <c r="J73" s="447">
        <v>0.55221221844248658</v>
      </c>
    </row>
    <row r="74" spans="1:10" ht="24.75" customHeight="1" x14ac:dyDescent="0.2">
      <c r="A74" s="450" t="s">
        <v>3979</v>
      </c>
      <c r="B74" s="450" t="s">
        <v>3978</v>
      </c>
      <c r="C74" s="450" t="s">
        <v>1722</v>
      </c>
      <c r="D74" s="450">
        <v>2</v>
      </c>
      <c r="E74" s="450">
        <v>32</v>
      </c>
      <c r="F74" s="449">
        <v>4527.72</v>
      </c>
      <c r="G74" s="448">
        <v>0</v>
      </c>
      <c r="H74" s="448">
        <v>3473.8</v>
      </c>
      <c r="I74" s="448">
        <v>1053.92</v>
      </c>
      <c r="J74" s="447">
        <v>0.23277057768589932</v>
      </c>
    </row>
    <row r="75" spans="1:10" ht="24.75" customHeight="1" x14ac:dyDescent="0.2">
      <c r="A75" s="450" t="s">
        <v>1721</v>
      </c>
      <c r="B75" s="450" t="s">
        <v>1720</v>
      </c>
      <c r="C75" s="450" t="s">
        <v>1715</v>
      </c>
      <c r="D75" s="450">
        <v>1</v>
      </c>
      <c r="E75" s="450">
        <v>12</v>
      </c>
      <c r="F75" s="449">
        <v>1633.77</v>
      </c>
      <c r="G75" s="448">
        <v>0</v>
      </c>
      <c r="H75" s="448">
        <v>1113.6500000000001</v>
      </c>
      <c r="I75" s="448">
        <v>520.12</v>
      </c>
      <c r="J75" s="447">
        <v>0.318355704903383</v>
      </c>
    </row>
    <row r="76" spans="1:10" ht="24.75" customHeight="1" x14ac:dyDescent="0.2">
      <c r="A76" s="450" t="s">
        <v>1721</v>
      </c>
      <c r="B76" s="450" t="s">
        <v>1720</v>
      </c>
      <c r="C76" s="450" t="s">
        <v>1116</v>
      </c>
      <c r="D76" s="450">
        <v>36</v>
      </c>
      <c r="E76" s="450">
        <v>36</v>
      </c>
      <c r="F76" s="449">
        <v>3733.92</v>
      </c>
      <c r="G76" s="448">
        <v>0</v>
      </c>
      <c r="H76" s="448">
        <v>3340.6</v>
      </c>
      <c r="I76" s="448">
        <v>393.32</v>
      </c>
      <c r="J76" s="447">
        <v>0.10533701846852637</v>
      </c>
    </row>
    <row r="77" spans="1:10" ht="24.75" customHeight="1" x14ac:dyDescent="0.2">
      <c r="A77" s="450" t="s">
        <v>1719</v>
      </c>
      <c r="B77" s="450" t="s">
        <v>1718</v>
      </c>
      <c r="C77" s="450" t="s">
        <v>1115</v>
      </c>
      <c r="D77" s="450">
        <v>1</v>
      </c>
      <c r="E77" s="450">
        <v>11.352</v>
      </c>
      <c r="F77" s="449">
        <v>1536.62</v>
      </c>
      <c r="G77" s="448">
        <v>0</v>
      </c>
      <c r="H77" s="448">
        <v>1070.05</v>
      </c>
      <c r="I77" s="448">
        <v>466.57</v>
      </c>
      <c r="J77" s="447">
        <v>0.30363394983795605</v>
      </c>
    </row>
    <row r="78" spans="1:10" ht="24.75" customHeight="1" x14ac:dyDescent="0.2">
      <c r="A78" s="450" t="s">
        <v>1717</v>
      </c>
      <c r="B78" s="450" t="s">
        <v>1716</v>
      </c>
      <c r="C78" s="450" t="s">
        <v>1115</v>
      </c>
      <c r="D78" s="450">
        <v>4</v>
      </c>
      <c r="E78" s="450">
        <v>45.408000000000001</v>
      </c>
      <c r="F78" s="449">
        <v>2208.96</v>
      </c>
      <c r="G78" s="448">
        <v>0</v>
      </c>
      <c r="H78" s="448">
        <v>1432.04</v>
      </c>
      <c r="I78" s="448">
        <v>776.92</v>
      </c>
      <c r="J78" s="447">
        <v>0.35171302332319282</v>
      </c>
    </row>
    <row r="79" spans="1:10" ht="24.75" customHeight="1" x14ac:dyDescent="0.2">
      <c r="A79" s="450" t="s">
        <v>1717</v>
      </c>
      <c r="B79" s="450" t="s">
        <v>1716</v>
      </c>
      <c r="C79" s="450" t="s">
        <v>1112</v>
      </c>
      <c r="D79" s="450">
        <v>456</v>
      </c>
      <c r="E79" s="450">
        <v>431.37599999999998</v>
      </c>
      <c r="F79" s="449">
        <v>17551.439999999999</v>
      </c>
      <c r="G79" s="448">
        <v>0</v>
      </c>
      <c r="H79" s="448">
        <v>13667.43</v>
      </c>
      <c r="I79" s="448">
        <v>3884.01</v>
      </c>
      <c r="J79" s="447">
        <v>0.22129295374054778</v>
      </c>
    </row>
    <row r="80" spans="1:10" ht="24.75" customHeight="1" x14ac:dyDescent="0.2">
      <c r="A80" s="450" t="s">
        <v>1714</v>
      </c>
      <c r="B80" s="450" t="s">
        <v>1713</v>
      </c>
      <c r="C80" s="450" t="s">
        <v>1715</v>
      </c>
      <c r="D80" s="450">
        <v>6</v>
      </c>
      <c r="E80" s="450">
        <v>72</v>
      </c>
      <c r="F80" s="449">
        <v>2484.39</v>
      </c>
      <c r="G80" s="448">
        <v>0</v>
      </c>
      <c r="H80" s="448">
        <v>1685.55</v>
      </c>
      <c r="I80" s="448">
        <v>798.84</v>
      </c>
      <c r="J80" s="447">
        <v>0.32154371898131934</v>
      </c>
    </row>
    <row r="81" spans="1:10" ht="24.75" customHeight="1" x14ac:dyDescent="0.2">
      <c r="A81" s="450" t="s">
        <v>1714</v>
      </c>
      <c r="B81" s="450" t="s">
        <v>1713</v>
      </c>
      <c r="C81" s="450" t="s">
        <v>1116</v>
      </c>
      <c r="D81" s="450">
        <v>444</v>
      </c>
      <c r="E81" s="450">
        <v>444</v>
      </c>
      <c r="F81" s="449">
        <v>11872.56</v>
      </c>
      <c r="G81" s="448">
        <v>0</v>
      </c>
      <c r="H81" s="448">
        <v>10417.42</v>
      </c>
      <c r="I81" s="448">
        <v>1455.14</v>
      </c>
      <c r="J81" s="447">
        <v>0.12256328879365529</v>
      </c>
    </row>
    <row r="82" spans="1:10" ht="24.75" customHeight="1" x14ac:dyDescent="0.2">
      <c r="A82" s="450" t="s">
        <v>1712</v>
      </c>
      <c r="B82" s="450" t="s">
        <v>1711</v>
      </c>
      <c r="C82" s="450" t="s">
        <v>1112</v>
      </c>
      <c r="D82" s="450">
        <v>48</v>
      </c>
      <c r="E82" s="450">
        <v>45.408000000000001</v>
      </c>
      <c r="F82" s="449">
        <v>3500.64</v>
      </c>
      <c r="G82" s="448">
        <v>0</v>
      </c>
      <c r="H82" s="448">
        <v>3131.64</v>
      </c>
      <c r="I82" s="448">
        <v>369</v>
      </c>
      <c r="J82" s="447">
        <v>0.10540929658576717</v>
      </c>
    </row>
    <row r="83" spans="1:10" ht="24.75" customHeight="1" x14ac:dyDescent="0.2">
      <c r="A83" s="450" t="s">
        <v>1710</v>
      </c>
      <c r="B83" s="450" t="s">
        <v>1709</v>
      </c>
      <c r="C83" s="450" t="s">
        <v>1112</v>
      </c>
      <c r="D83" s="450">
        <v>48</v>
      </c>
      <c r="E83" s="450">
        <v>45.408000000000001</v>
      </c>
      <c r="F83" s="449">
        <v>3500.64</v>
      </c>
      <c r="G83" s="448">
        <v>0</v>
      </c>
      <c r="H83" s="448">
        <v>3136.76</v>
      </c>
      <c r="I83" s="448">
        <v>363.88</v>
      </c>
      <c r="J83" s="447">
        <v>0.10394670688788336</v>
      </c>
    </row>
    <row r="84" spans="1:10" ht="24.75" customHeight="1" x14ac:dyDescent="0.2">
      <c r="A84" s="450" t="s">
        <v>1708</v>
      </c>
      <c r="B84" s="450" t="s">
        <v>1707</v>
      </c>
      <c r="C84" s="450" t="s">
        <v>1115</v>
      </c>
      <c r="D84" s="450">
        <v>35</v>
      </c>
      <c r="E84" s="450">
        <v>397.32</v>
      </c>
      <c r="F84" s="449">
        <v>29417.759999999998</v>
      </c>
      <c r="G84" s="448">
        <v>0</v>
      </c>
      <c r="H84" s="448">
        <v>26087.33</v>
      </c>
      <c r="I84" s="448">
        <v>3330.43</v>
      </c>
      <c r="J84" s="447">
        <v>0.11321154295908321</v>
      </c>
    </row>
    <row r="85" spans="1:10" ht="24.75" customHeight="1" x14ac:dyDescent="0.2">
      <c r="A85" s="450" t="s">
        <v>1708</v>
      </c>
      <c r="B85" s="450" t="s">
        <v>1707</v>
      </c>
      <c r="C85" s="450" t="s">
        <v>1112</v>
      </c>
      <c r="D85" s="450">
        <v>1152</v>
      </c>
      <c r="E85" s="450">
        <v>1089.7919999999999</v>
      </c>
      <c r="F85" s="449">
        <v>84487.679999999993</v>
      </c>
      <c r="G85" s="448">
        <v>0</v>
      </c>
      <c r="H85" s="448">
        <v>71639.31</v>
      </c>
      <c r="I85" s="448">
        <v>12848.37</v>
      </c>
      <c r="J85" s="447">
        <v>0.15207388816925735</v>
      </c>
    </row>
    <row r="86" spans="1:10" ht="24.75" customHeight="1" x14ac:dyDescent="0.2">
      <c r="A86" s="450" t="s">
        <v>3977</v>
      </c>
      <c r="B86" s="450" t="s">
        <v>3976</v>
      </c>
      <c r="C86" s="450" t="s">
        <v>1112</v>
      </c>
      <c r="D86" s="450">
        <v>12</v>
      </c>
      <c r="E86" s="450">
        <v>11.352</v>
      </c>
      <c r="F86" s="449">
        <v>868.92</v>
      </c>
      <c r="G86" s="448">
        <v>0</v>
      </c>
      <c r="H86" s="448">
        <v>722.89</v>
      </c>
      <c r="I86" s="448">
        <v>146.03</v>
      </c>
      <c r="J86" s="447">
        <v>0.16805919992634535</v>
      </c>
    </row>
    <row r="87" spans="1:10" ht="24.75" customHeight="1" x14ac:dyDescent="0.2">
      <c r="A87" s="450" t="s">
        <v>1704</v>
      </c>
      <c r="B87" s="450" t="s">
        <v>1703</v>
      </c>
      <c r="C87" s="450" t="s">
        <v>1115</v>
      </c>
      <c r="D87" s="450">
        <v>56</v>
      </c>
      <c r="E87" s="450">
        <v>635.71199999999999</v>
      </c>
      <c r="F87" s="449">
        <v>56878.11</v>
      </c>
      <c r="G87" s="448">
        <v>0</v>
      </c>
      <c r="H87" s="448">
        <v>54283.74</v>
      </c>
      <c r="I87" s="448">
        <v>2594.37</v>
      </c>
      <c r="J87" s="447">
        <v>4.5612802535105336E-2</v>
      </c>
    </row>
    <row r="88" spans="1:10" ht="24.75" customHeight="1" x14ac:dyDescent="0.2">
      <c r="A88" s="450" t="s">
        <v>1704</v>
      </c>
      <c r="B88" s="450" t="s">
        <v>1703</v>
      </c>
      <c r="C88" s="450" t="s">
        <v>1112</v>
      </c>
      <c r="D88" s="450">
        <v>948</v>
      </c>
      <c r="E88" s="450">
        <v>896.80799999999999</v>
      </c>
      <c r="F88" s="449">
        <v>84504.72</v>
      </c>
      <c r="G88" s="448">
        <v>0</v>
      </c>
      <c r="H88" s="448">
        <v>76584.990000000005</v>
      </c>
      <c r="I88" s="448">
        <v>7919.73</v>
      </c>
      <c r="J88" s="447">
        <v>9.3719380408573624E-2</v>
      </c>
    </row>
    <row r="89" spans="1:10" ht="24.75" customHeight="1" x14ac:dyDescent="0.2">
      <c r="A89" s="450" t="s">
        <v>1702</v>
      </c>
      <c r="B89" s="450" t="s">
        <v>1701</v>
      </c>
      <c r="C89" s="450" t="s">
        <v>1115</v>
      </c>
      <c r="D89" s="450">
        <v>2</v>
      </c>
      <c r="E89" s="450">
        <v>22.704000000000001</v>
      </c>
      <c r="F89" s="449">
        <v>2438.89</v>
      </c>
      <c r="G89" s="448">
        <v>0</v>
      </c>
      <c r="H89" s="448">
        <v>1813.86</v>
      </c>
      <c r="I89" s="448">
        <v>625.03</v>
      </c>
      <c r="J89" s="447">
        <v>0.25627642083078778</v>
      </c>
    </row>
    <row r="90" spans="1:10" ht="24.75" customHeight="1" x14ac:dyDescent="0.2">
      <c r="A90" s="450" t="s">
        <v>1702</v>
      </c>
      <c r="B90" s="450" t="s">
        <v>1701</v>
      </c>
      <c r="C90" s="450" t="s">
        <v>1112</v>
      </c>
      <c r="D90" s="450">
        <v>12</v>
      </c>
      <c r="E90" s="450">
        <v>11.352</v>
      </c>
      <c r="F90" s="449">
        <v>1084.2</v>
      </c>
      <c r="G90" s="448">
        <v>0</v>
      </c>
      <c r="H90" s="448">
        <v>906.93</v>
      </c>
      <c r="I90" s="448">
        <v>177.27</v>
      </c>
      <c r="J90" s="447">
        <v>0.16350304371887106</v>
      </c>
    </row>
    <row r="91" spans="1:10" ht="24.75" customHeight="1" x14ac:dyDescent="0.2">
      <c r="A91" s="450" t="s">
        <v>1698</v>
      </c>
      <c r="B91" s="450" t="s">
        <v>1697</v>
      </c>
      <c r="C91" s="450" t="s">
        <v>1696</v>
      </c>
      <c r="D91" s="450">
        <v>1</v>
      </c>
      <c r="E91" s="450">
        <v>180</v>
      </c>
      <c r="F91" s="449">
        <v>22276.99</v>
      </c>
      <c r="G91" s="448">
        <v>0</v>
      </c>
      <c r="H91" s="448">
        <v>16720.77</v>
      </c>
      <c r="I91" s="448">
        <v>5556.22</v>
      </c>
      <c r="J91" s="447">
        <v>0.24941520375957435</v>
      </c>
    </row>
    <row r="92" spans="1:10" ht="24.75" customHeight="1" x14ac:dyDescent="0.2">
      <c r="A92" s="450" t="s">
        <v>1692</v>
      </c>
      <c r="B92" s="450" t="s">
        <v>1986</v>
      </c>
      <c r="C92" s="450" t="s">
        <v>1048</v>
      </c>
      <c r="D92" s="450">
        <v>3</v>
      </c>
      <c r="E92" s="450">
        <v>0</v>
      </c>
      <c r="F92" s="449">
        <v>12822</v>
      </c>
      <c r="G92" s="448">
        <v>0</v>
      </c>
      <c r="H92" s="448">
        <v>12822</v>
      </c>
      <c r="I92" s="448">
        <v>0</v>
      </c>
      <c r="J92" s="447">
        <v>0</v>
      </c>
    </row>
    <row r="93" spans="1:10" ht="24.75" customHeight="1" x14ac:dyDescent="0.2">
      <c r="A93" s="450" t="s">
        <v>1158</v>
      </c>
      <c r="B93" s="450" t="s">
        <v>1975</v>
      </c>
      <c r="C93" s="450" t="s">
        <v>1115</v>
      </c>
      <c r="D93" s="450">
        <v>4</v>
      </c>
      <c r="E93" s="450">
        <v>45.408000000000001</v>
      </c>
      <c r="F93" s="449">
        <v>3508.24</v>
      </c>
      <c r="G93" s="448">
        <v>0</v>
      </c>
      <c r="H93" s="448">
        <v>2982</v>
      </c>
      <c r="I93" s="448">
        <v>526.24</v>
      </c>
      <c r="J93" s="447">
        <v>0.15000114017285021</v>
      </c>
    </row>
    <row r="94" spans="1:10" ht="24.75" customHeight="1" x14ac:dyDescent="0.2">
      <c r="A94" s="450" t="s">
        <v>1158</v>
      </c>
      <c r="B94" s="450" t="s">
        <v>1975</v>
      </c>
      <c r="C94" s="450" t="s">
        <v>1112</v>
      </c>
      <c r="D94" s="450">
        <v>108</v>
      </c>
      <c r="E94" s="450">
        <v>102.16800000000001</v>
      </c>
      <c r="F94" s="449">
        <v>9932.76</v>
      </c>
      <c r="G94" s="448">
        <v>0</v>
      </c>
      <c r="H94" s="448">
        <v>6709.5</v>
      </c>
      <c r="I94" s="448">
        <v>3223.26</v>
      </c>
      <c r="J94" s="447">
        <v>0.3245079917364358</v>
      </c>
    </row>
    <row r="95" spans="1:10" ht="24.75" customHeight="1" x14ac:dyDescent="0.2">
      <c r="A95" s="450" t="s">
        <v>1156</v>
      </c>
      <c r="B95" s="450" t="s">
        <v>1974</v>
      </c>
      <c r="C95" s="450" t="s">
        <v>1115</v>
      </c>
      <c r="D95" s="450">
        <v>4</v>
      </c>
      <c r="E95" s="450">
        <v>45.408000000000001</v>
      </c>
      <c r="F95" s="449">
        <v>3508.22</v>
      </c>
      <c r="G95" s="448">
        <v>0</v>
      </c>
      <c r="H95" s="448">
        <v>2982.18</v>
      </c>
      <c r="I95" s="448">
        <v>526.04</v>
      </c>
      <c r="J95" s="447">
        <v>0.14994498634635228</v>
      </c>
    </row>
    <row r="96" spans="1:10" ht="24.75" customHeight="1" x14ac:dyDescent="0.2">
      <c r="A96" s="450" t="s">
        <v>1156</v>
      </c>
      <c r="B96" s="450" t="s">
        <v>1974</v>
      </c>
      <c r="C96" s="450" t="s">
        <v>1112</v>
      </c>
      <c r="D96" s="450">
        <v>120</v>
      </c>
      <c r="E96" s="450">
        <v>113.52</v>
      </c>
      <c r="F96" s="449">
        <v>11036.4</v>
      </c>
      <c r="G96" s="448">
        <v>0</v>
      </c>
      <c r="H96" s="448">
        <v>7455.62</v>
      </c>
      <c r="I96" s="448">
        <v>3580.78</v>
      </c>
      <c r="J96" s="447">
        <v>0.32445181399731798</v>
      </c>
    </row>
    <row r="97" spans="1:10" ht="24.75" customHeight="1" x14ac:dyDescent="0.2">
      <c r="A97" s="450" t="s">
        <v>1153</v>
      </c>
      <c r="B97" s="450" t="s">
        <v>1973</v>
      </c>
      <c r="C97" s="450" t="s">
        <v>1116</v>
      </c>
      <c r="D97" s="450">
        <v>108</v>
      </c>
      <c r="E97" s="450">
        <v>108</v>
      </c>
      <c r="F97" s="449">
        <v>19166.759999999998</v>
      </c>
      <c r="G97" s="448">
        <v>0</v>
      </c>
      <c r="H97" s="448">
        <v>13694.22</v>
      </c>
      <c r="I97" s="448">
        <v>5472.54</v>
      </c>
      <c r="J97" s="447">
        <v>0.28552243571683478</v>
      </c>
    </row>
    <row r="98" spans="1:10" ht="24.75" customHeight="1" x14ac:dyDescent="0.2">
      <c r="A98" s="450" t="s">
        <v>1118</v>
      </c>
      <c r="B98" s="450" t="s">
        <v>1971</v>
      </c>
      <c r="C98" s="450" t="s">
        <v>1116</v>
      </c>
      <c r="D98" s="450">
        <v>42</v>
      </c>
      <c r="E98" s="450">
        <v>42</v>
      </c>
      <c r="F98" s="449">
        <v>7453.74</v>
      </c>
      <c r="G98" s="448">
        <v>0</v>
      </c>
      <c r="H98" s="448">
        <v>5334.28</v>
      </c>
      <c r="I98" s="448">
        <v>2119.46</v>
      </c>
      <c r="J98" s="447">
        <v>0.28434852838977481</v>
      </c>
    </row>
    <row r="99" spans="1:10" ht="24.75" customHeight="1" x14ac:dyDescent="0.2">
      <c r="A99" s="450" t="s">
        <v>2509</v>
      </c>
      <c r="B99" s="450" t="s">
        <v>2508</v>
      </c>
      <c r="C99" s="450" t="s">
        <v>1923</v>
      </c>
      <c r="D99" s="450">
        <v>12</v>
      </c>
      <c r="E99" s="450">
        <v>45.42</v>
      </c>
      <c r="F99" s="449">
        <v>1232.4000000000001</v>
      </c>
      <c r="G99" s="448">
        <v>0</v>
      </c>
      <c r="H99" s="448">
        <v>1002.92</v>
      </c>
      <c r="I99" s="448">
        <v>229.48</v>
      </c>
      <c r="J99" s="447">
        <v>0.18620577734501786</v>
      </c>
    </row>
    <row r="100" spans="1:10" ht="24.75" customHeight="1" x14ac:dyDescent="0.2">
      <c r="A100" s="450" t="s">
        <v>1132</v>
      </c>
      <c r="B100" s="450" t="s">
        <v>1970</v>
      </c>
      <c r="C100" s="450" t="s">
        <v>1051</v>
      </c>
      <c r="D100" s="450">
        <v>175</v>
      </c>
      <c r="E100" s="450">
        <v>3325</v>
      </c>
      <c r="F100" s="449">
        <v>196804.37</v>
      </c>
      <c r="G100" s="448">
        <v>0</v>
      </c>
      <c r="H100" s="448">
        <v>131331.85</v>
      </c>
      <c r="I100" s="448">
        <v>65472.52</v>
      </c>
      <c r="J100" s="447">
        <v>0.3326781818919976</v>
      </c>
    </row>
    <row r="101" spans="1:10" ht="24.75" customHeight="1" x14ac:dyDescent="0.2">
      <c r="A101" s="450" t="s">
        <v>1136</v>
      </c>
      <c r="B101" s="450" t="s">
        <v>1967</v>
      </c>
      <c r="C101" s="450" t="s">
        <v>1051</v>
      </c>
      <c r="D101" s="450">
        <v>174</v>
      </c>
      <c r="E101" s="450">
        <v>3306</v>
      </c>
      <c r="F101" s="449">
        <v>193624.3</v>
      </c>
      <c r="G101" s="448">
        <v>0</v>
      </c>
      <c r="H101" s="448">
        <v>143707.32</v>
      </c>
      <c r="I101" s="448">
        <v>49916.98</v>
      </c>
      <c r="J101" s="447">
        <v>0.25780328192277518</v>
      </c>
    </row>
    <row r="102" spans="1:10" ht="24.75" customHeight="1" x14ac:dyDescent="0.2">
      <c r="A102" s="450" t="s">
        <v>1134</v>
      </c>
      <c r="B102" s="450" t="s">
        <v>1966</v>
      </c>
      <c r="C102" s="450" t="s">
        <v>1051</v>
      </c>
      <c r="D102" s="450">
        <v>126</v>
      </c>
      <c r="E102" s="450">
        <v>2394</v>
      </c>
      <c r="F102" s="449">
        <v>131487.16</v>
      </c>
      <c r="G102" s="448">
        <v>0</v>
      </c>
      <c r="H102" s="448">
        <v>95137.72</v>
      </c>
      <c r="I102" s="448">
        <v>36349.440000000002</v>
      </c>
      <c r="J102" s="447">
        <v>0.2764485901132856</v>
      </c>
    </row>
    <row r="103" spans="1:10" ht="24.75" customHeight="1" x14ac:dyDescent="0.2">
      <c r="A103" s="450" t="s">
        <v>1130</v>
      </c>
      <c r="B103" s="450" t="s">
        <v>1965</v>
      </c>
      <c r="C103" s="450" t="s">
        <v>1051</v>
      </c>
      <c r="D103" s="450">
        <v>7</v>
      </c>
      <c r="E103" s="450">
        <v>133</v>
      </c>
      <c r="F103" s="449">
        <v>9026.01</v>
      </c>
      <c r="G103" s="448">
        <v>0</v>
      </c>
      <c r="H103" s="448">
        <v>6923.7</v>
      </c>
      <c r="I103" s="448">
        <v>2102.31</v>
      </c>
      <c r="J103" s="447">
        <v>0.23291687024499197</v>
      </c>
    </row>
    <row r="104" spans="1:10" ht="24.75" customHeight="1" x14ac:dyDescent="0.2">
      <c r="A104" s="450" t="s">
        <v>1964</v>
      </c>
      <c r="B104" s="450" t="s">
        <v>1963</v>
      </c>
      <c r="C104" s="450" t="s">
        <v>1070</v>
      </c>
      <c r="D104" s="450">
        <v>8</v>
      </c>
      <c r="E104" s="450">
        <v>40</v>
      </c>
      <c r="F104" s="449">
        <v>2784.32</v>
      </c>
      <c r="G104" s="448">
        <v>0</v>
      </c>
      <c r="H104" s="448">
        <v>2361.8000000000002</v>
      </c>
      <c r="I104" s="448">
        <v>422.52</v>
      </c>
      <c r="J104" s="447">
        <v>0.15174979887369269</v>
      </c>
    </row>
    <row r="105" spans="1:10" ht="24.75" customHeight="1" x14ac:dyDescent="0.2">
      <c r="A105" s="450" t="s">
        <v>1128</v>
      </c>
      <c r="B105" s="450" t="s">
        <v>1962</v>
      </c>
      <c r="C105" s="450" t="s">
        <v>1051</v>
      </c>
      <c r="D105" s="450">
        <v>1</v>
      </c>
      <c r="E105" s="450">
        <v>19</v>
      </c>
      <c r="F105" s="449">
        <v>1184.8499999999999</v>
      </c>
      <c r="G105" s="448">
        <v>0</v>
      </c>
      <c r="H105" s="448">
        <v>957.52</v>
      </c>
      <c r="I105" s="448">
        <v>227.33</v>
      </c>
      <c r="J105" s="447">
        <v>0.1918639490230831</v>
      </c>
    </row>
    <row r="106" spans="1:10" ht="24.75" customHeight="1" x14ac:dyDescent="0.2">
      <c r="A106" s="450" t="s">
        <v>1126</v>
      </c>
      <c r="B106" s="450" t="s">
        <v>1961</v>
      </c>
      <c r="C106" s="450" t="s">
        <v>1051</v>
      </c>
      <c r="D106" s="450">
        <v>22</v>
      </c>
      <c r="E106" s="450">
        <v>418</v>
      </c>
      <c r="F106" s="449">
        <v>0.22</v>
      </c>
      <c r="G106" s="448">
        <v>0</v>
      </c>
      <c r="H106" s="448">
        <v>2113.14</v>
      </c>
      <c r="I106" s="448">
        <v>-2112.92</v>
      </c>
      <c r="J106" s="447">
        <v>-9604.181818181818</v>
      </c>
    </row>
    <row r="107" spans="1:10" ht="24.75" customHeight="1" x14ac:dyDescent="0.2">
      <c r="A107" s="450" t="s">
        <v>1114</v>
      </c>
      <c r="B107" s="450" t="s">
        <v>1960</v>
      </c>
      <c r="C107" s="450" t="s">
        <v>1115</v>
      </c>
      <c r="D107" s="450">
        <v>1</v>
      </c>
      <c r="E107" s="450">
        <v>11.352</v>
      </c>
      <c r="F107" s="449">
        <v>1036.71</v>
      </c>
      <c r="G107" s="448">
        <v>0</v>
      </c>
      <c r="H107" s="448">
        <v>761.32</v>
      </c>
      <c r="I107" s="448">
        <v>275.39</v>
      </c>
      <c r="J107" s="447">
        <v>0.2656384138283609</v>
      </c>
    </row>
    <row r="108" spans="1:10" ht="24.75" customHeight="1" x14ac:dyDescent="0.2">
      <c r="A108" s="450" t="s">
        <v>1114</v>
      </c>
      <c r="B108" s="450" t="s">
        <v>1960</v>
      </c>
      <c r="C108" s="450" t="s">
        <v>1112</v>
      </c>
      <c r="D108" s="450">
        <v>120</v>
      </c>
      <c r="E108" s="450">
        <v>113.52</v>
      </c>
      <c r="F108" s="449">
        <v>8898</v>
      </c>
      <c r="G108" s="448">
        <v>0</v>
      </c>
      <c r="H108" s="448">
        <v>7367.54</v>
      </c>
      <c r="I108" s="448">
        <v>1530.46</v>
      </c>
      <c r="J108" s="447">
        <v>0.17200044953922231</v>
      </c>
    </row>
    <row r="109" spans="1:10" ht="24.75" customHeight="1" x14ac:dyDescent="0.2">
      <c r="A109" s="450" t="s">
        <v>1958</v>
      </c>
      <c r="B109" s="450" t="s">
        <v>1957</v>
      </c>
      <c r="C109" s="450" t="s">
        <v>1809</v>
      </c>
      <c r="D109" s="450">
        <v>3</v>
      </c>
      <c r="E109" s="450">
        <v>18</v>
      </c>
      <c r="F109" s="449">
        <v>1747.83</v>
      </c>
      <c r="G109" s="448">
        <v>0</v>
      </c>
      <c r="H109" s="448">
        <v>1675.65</v>
      </c>
      <c r="I109" s="448">
        <v>72.180000000000007</v>
      </c>
      <c r="J109" s="447">
        <v>4.1296922469576558E-2</v>
      </c>
    </row>
    <row r="110" spans="1:10" ht="24.75" customHeight="1" x14ac:dyDescent="0.2">
      <c r="A110" s="450" t="s">
        <v>1067</v>
      </c>
      <c r="B110" s="450" t="s">
        <v>3975</v>
      </c>
      <c r="C110" s="450" t="s">
        <v>1059</v>
      </c>
      <c r="D110" s="450">
        <v>5</v>
      </c>
      <c r="E110" s="450">
        <v>100</v>
      </c>
      <c r="F110" s="449">
        <v>7797.56</v>
      </c>
      <c r="G110" s="448">
        <v>0</v>
      </c>
      <c r="H110" s="448">
        <v>5721.9</v>
      </c>
      <c r="I110" s="448">
        <v>2075.66</v>
      </c>
      <c r="J110" s="447">
        <v>0.26619352720594647</v>
      </c>
    </row>
    <row r="111" spans="1:10" ht="24.75" customHeight="1" x14ac:dyDescent="0.2">
      <c r="A111" s="450" t="s">
        <v>1065</v>
      </c>
      <c r="B111" s="450" t="s">
        <v>2506</v>
      </c>
      <c r="C111" s="450" t="s">
        <v>1059</v>
      </c>
      <c r="D111" s="450">
        <v>3</v>
      </c>
      <c r="E111" s="450">
        <v>60</v>
      </c>
      <c r="F111" s="449">
        <v>4038.99</v>
      </c>
      <c r="G111" s="448">
        <v>0</v>
      </c>
      <c r="H111" s="448">
        <v>3433.14</v>
      </c>
      <c r="I111" s="448">
        <v>605.85</v>
      </c>
      <c r="J111" s="447">
        <v>0.15000037137997371</v>
      </c>
    </row>
    <row r="112" spans="1:10" ht="24.75" customHeight="1" x14ac:dyDescent="0.2">
      <c r="A112" s="450" t="s">
        <v>1955</v>
      </c>
      <c r="B112" s="450" t="s">
        <v>1954</v>
      </c>
      <c r="C112" s="450" t="s">
        <v>1923</v>
      </c>
      <c r="D112" s="450">
        <v>32</v>
      </c>
      <c r="E112" s="450">
        <v>121.12</v>
      </c>
      <c r="F112" s="449">
        <v>11254.08</v>
      </c>
      <c r="G112" s="448">
        <v>0</v>
      </c>
      <c r="H112" s="448">
        <v>10859.01</v>
      </c>
      <c r="I112" s="448">
        <v>395.07</v>
      </c>
      <c r="J112" s="447">
        <v>3.5104602064318008E-2</v>
      </c>
    </row>
    <row r="113" spans="1:10" ht="24.75" customHeight="1" x14ac:dyDescent="0.2">
      <c r="A113" s="450" t="s">
        <v>1053</v>
      </c>
      <c r="B113" s="450" t="s">
        <v>1953</v>
      </c>
      <c r="C113" s="450" t="s">
        <v>1051</v>
      </c>
      <c r="D113" s="450">
        <v>36</v>
      </c>
      <c r="E113" s="450">
        <v>684</v>
      </c>
      <c r="F113" s="449">
        <v>39040.26</v>
      </c>
      <c r="G113" s="448">
        <v>0</v>
      </c>
      <c r="H113" s="448">
        <v>33782.400000000001</v>
      </c>
      <c r="I113" s="448">
        <v>5257.86</v>
      </c>
      <c r="J113" s="447">
        <v>0.13467789405091052</v>
      </c>
    </row>
    <row r="114" spans="1:10" ht="24.75" customHeight="1" x14ac:dyDescent="0.2">
      <c r="A114" s="450" t="s">
        <v>3316</v>
      </c>
      <c r="B114" s="450" t="s">
        <v>3315</v>
      </c>
      <c r="C114" s="450" t="s">
        <v>1137</v>
      </c>
      <c r="D114" s="450">
        <v>5000</v>
      </c>
      <c r="E114" s="450">
        <v>5000</v>
      </c>
      <c r="F114" s="449">
        <v>274550</v>
      </c>
      <c r="G114" s="448">
        <v>0</v>
      </c>
      <c r="H114" s="448">
        <v>200250</v>
      </c>
      <c r="I114" s="448">
        <v>74300</v>
      </c>
      <c r="J114" s="447">
        <v>0.27062465853214351</v>
      </c>
    </row>
    <row r="115" spans="1:10" ht="24.75" customHeight="1" x14ac:dyDescent="0.2">
      <c r="A115" s="450" t="s">
        <v>2144</v>
      </c>
      <c r="B115" s="450" t="s">
        <v>4513</v>
      </c>
      <c r="C115" s="450" t="s">
        <v>1137</v>
      </c>
      <c r="D115" s="450">
        <v>1000</v>
      </c>
      <c r="E115" s="450">
        <v>1000</v>
      </c>
      <c r="F115" s="449">
        <v>54960</v>
      </c>
      <c r="G115" s="448">
        <v>0</v>
      </c>
      <c r="H115" s="448">
        <v>44240</v>
      </c>
      <c r="I115" s="448">
        <v>10720</v>
      </c>
      <c r="J115" s="447">
        <v>0.1950509461426492</v>
      </c>
    </row>
    <row r="116" spans="1:10" ht="18.25" customHeight="1" x14ac:dyDescent="0.2">
      <c r="A116" s="627" t="s">
        <v>1695</v>
      </c>
      <c r="B116" s="627" t="s">
        <v>1694</v>
      </c>
      <c r="C116" s="627" t="s">
        <v>1693</v>
      </c>
      <c r="D116" s="654">
        <v>2</v>
      </c>
      <c r="E116" s="654">
        <v>0</v>
      </c>
      <c r="F116" s="653">
        <v>1940</v>
      </c>
      <c r="G116" s="652">
        <v>0</v>
      </c>
      <c r="H116" s="652">
        <v>0</v>
      </c>
      <c r="I116" s="652">
        <v>1940</v>
      </c>
      <c r="J116" s="651">
        <v>1</v>
      </c>
    </row>
    <row r="117" spans="1:10" x14ac:dyDescent="0.2">
      <c r="D117" s="446">
        <f t="shared" ref="D117:I117" si="0">SUM(D9:D116)</f>
        <v>20071</v>
      </c>
      <c r="E117" s="650">
        <f t="shared" si="0"/>
        <v>48778.520000000004</v>
      </c>
      <c r="F117" s="469">
        <f t="shared" si="0"/>
        <v>3121408.3699999996</v>
      </c>
      <c r="G117" s="469">
        <f t="shared" si="0"/>
        <v>0</v>
      </c>
      <c r="H117" s="469">
        <f t="shared" si="0"/>
        <v>2578441.94</v>
      </c>
      <c r="I117" s="469">
        <f t="shared" si="0"/>
        <v>542966.43000000005</v>
      </c>
    </row>
    <row r="124" spans="1:10" ht="28" x14ac:dyDescent="0.2">
      <c r="A124" s="646" t="s">
        <v>1983</v>
      </c>
      <c r="B124" s="646" t="s">
        <v>1982</v>
      </c>
      <c r="C124" s="646" t="s">
        <v>1197</v>
      </c>
      <c r="D124" s="646">
        <v>1</v>
      </c>
      <c r="E124" s="646">
        <v>0</v>
      </c>
      <c r="F124" s="649">
        <v>851.31</v>
      </c>
      <c r="G124" s="648">
        <v>0</v>
      </c>
      <c r="H124" s="648">
        <v>392.17</v>
      </c>
      <c r="I124" s="648">
        <v>459.14</v>
      </c>
      <c r="J124" s="647">
        <v>0.53933349778576545</v>
      </c>
    </row>
    <row r="125" spans="1:10" x14ac:dyDescent="0.2">
      <c r="A125" s="646" t="s">
        <v>1674</v>
      </c>
      <c r="B125" s="646" t="s">
        <v>2505</v>
      </c>
      <c r="C125" s="646" t="s">
        <v>1197</v>
      </c>
      <c r="D125" s="646">
        <v>1</v>
      </c>
      <c r="E125" s="646">
        <v>0</v>
      </c>
      <c r="F125" s="649">
        <v>549.70000000000005</v>
      </c>
      <c r="G125" s="648">
        <v>0</v>
      </c>
      <c r="H125" s="648">
        <v>315.23</v>
      </c>
      <c r="I125" s="648">
        <v>234.47</v>
      </c>
      <c r="J125" s="647">
        <v>0.42654175004547934</v>
      </c>
    </row>
    <row r="126" spans="1:10" ht="28" x14ac:dyDescent="0.2">
      <c r="A126" s="646" t="s">
        <v>2501</v>
      </c>
      <c r="B126" s="646" t="s">
        <v>2500</v>
      </c>
      <c r="C126" s="646" t="s">
        <v>1197</v>
      </c>
      <c r="D126" s="646">
        <v>5</v>
      </c>
      <c r="E126" s="646">
        <v>0</v>
      </c>
      <c r="F126" s="649">
        <v>3290.43</v>
      </c>
      <c r="G126" s="648">
        <v>0</v>
      </c>
      <c r="H126" s="648">
        <v>2613.5</v>
      </c>
      <c r="I126" s="648">
        <v>676.93</v>
      </c>
      <c r="J126" s="647">
        <v>0.20572691107241303</v>
      </c>
    </row>
    <row r="127" spans="1:10" ht="28" x14ac:dyDescent="0.2">
      <c r="A127" s="646" t="s">
        <v>1981</v>
      </c>
      <c r="B127" s="646" t="s">
        <v>1980</v>
      </c>
      <c r="C127" s="646" t="s">
        <v>1197</v>
      </c>
      <c r="D127" s="646">
        <v>3</v>
      </c>
      <c r="E127" s="646">
        <v>0</v>
      </c>
      <c r="F127" s="649">
        <v>1647.79</v>
      </c>
      <c r="G127" s="648">
        <v>0</v>
      </c>
      <c r="H127" s="648">
        <v>1145.1600000000001</v>
      </c>
      <c r="I127" s="648">
        <v>502.63</v>
      </c>
      <c r="J127" s="647">
        <v>0.30503280150990114</v>
      </c>
    </row>
    <row r="128" spans="1:10" x14ac:dyDescent="0.2">
      <c r="A128" s="646" t="s">
        <v>1111</v>
      </c>
      <c r="B128" s="646" t="s">
        <v>1979</v>
      </c>
      <c r="C128" s="646" t="s">
        <v>1978</v>
      </c>
      <c r="D128" s="646">
        <v>24</v>
      </c>
      <c r="E128" s="646">
        <v>10.8</v>
      </c>
      <c r="F128" s="649">
        <v>1205.76</v>
      </c>
      <c r="G128" s="648">
        <v>0</v>
      </c>
      <c r="H128" s="648">
        <v>1092.6199999999999</v>
      </c>
      <c r="I128" s="648">
        <v>113.14</v>
      </c>
      <c r="J128" s="647">
        <v>9.3832935244161364E-2</v>
      </c>
    </row>
    <row r="129" spans="1:10" x14ac:dyDescent="0.2">
      <c r="A129" s="646" t="s">
        <v>1977</v>
      </c>
      <c r="B129" s="646" t="s">
        <v>1976</v>
      </c>
      <c r="C129" s="646" t="s">
        <v>1913</v>
      </c>
      <c r="D129" s="645">
        <v>5</v>
      </c>
      <c r="E129" s="645">
        <v>113.55</v>
      </c>
      <c r="F129" s="644">
        <v>1080</v>
      </c>
      <c r="G129" s="643">
        <v>0</v>
      </c>
      <c r="H129" s="643">
        <v>690</v>
      </c>
      <c r="I129" s="643">
        <v>390</v>
      </c>
      <c r="J129" s="642">
        <v>0.3611111111111111</v>
      </c>
    </row>
    <row r="130" spans="1:10" x14ac:dyDescent="0.2">
      <c r="D130" s="446">
        <f t="shared" ref="D130:I130" si="1">SUM(D124:D129)</f>
        <v>39</v>
      </c>
      <c r="E130" s="446">
        <f t="shared" si="1"/>
        <v>124.35</v>
      </c>
      <c r="F130" s="469">
        <f t="shared" si="1"/>
        <v>8624.99</v>
      </c>
      <c r="G130" s="469">
        <f t="shared" si="1"/>
        <v>0</v>
      </c>
      <c r="H130" s="469">
        <f t="shared" si="1"/>
        <v>6248.68</v>
      </c>
      <c r="I130" s="469">
        <f t="shared" si="1"/>
        <v>2376.3100000000004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0F62-CF67-46A8-B612-0BCA1C235059}">
  <sheetPr codeName="Hoja22"/>
  <dimension ref="A1:J58"/>
  <sheetViews>
    <sheetView showGridLines="0" workbookViewId="0">
      <pane ySplit="6" topLeftCell="A46" activePane="bottomLeft" state="frozen"/>
      <selection pane="bottomLeft" activeCell="Q52" sqref="Q52"/>
    </sheetView>
  </sheetViews>
  <sheetFormatPr baseColWidth="10" defaultColWidth="11.5" defaultRowHeight="14" x14ac:dyDescent="0.2"/>
  <cols>
    <col min="1" max="1" width="11.83203125" style="446" customWidth="1"/>
    <col min="2" max="2" width="41" style="446" customWidth="1"/>
    <col min="3" max="5" width="11.83203125" style="446" customWidth="1"/>
    <col min="6" max="6" width="15.5" style="446" customWidth="1"/>
    <col min="7" max="7" width="11.83203125" style="446" customWidth="1"/>
    <col min="8" max="8" width="18.33203125" style="446" customWidth="1"/>
    <col min="9" max="9" width="11.83203125" style="446" customWidth="1"/>
    <col min="10" max="10" width="9.83203125" style="446" customWidth="1"/>
    <col min="11" max="11" width="11.5" style="446" customWidth="1"/>
    <col min="12" max="12" width="8" style="446" customWidth="1"/>
    <col min="13"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4256</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7.75" customHeight="1" x14ac:dyDescent="0.2">
      <c r="A9" s="450" t="s">
        <v>1688</v>
      </c>
      <c r="B9" s="450" t="s">
        <v>1687</v>
      </c>
      <c r="C9" s="450" t="s">
        <v>1197</v>
      </c>
      <c r="D9" s="450">
        <v>7</v>
      </c>
      <c r="E9" s="450">
        <v>0</v>
      </c>
      <c r="F9" s="449">
        <v>4948.68</v>
      </c>
      <c r="G9" s="448">
        <v>0</v>
      </c>
      <c r="H9" s="448">
        <v>3804.99</v>
      </c>
      <c r="I9" s="448">
        <v>1143.69</v>
      </c>
      <c r="J9" s="447">
        <v>0.23111011421227479</v>
      </c>
    </row>
    <row r="10" spans="1:10" ht="27.75" customHeight="1" x14ac:dyDescent="0.2">
      <c r="A10" s="450" t="s">
        <v>1686</v>
      </c>
      <c r="B10" s="450" t="s">
        <v>1685</v>
      </c>
      <c r="C10" s="450" t="s">
        <v>1197</v>
      </c>
      <c r="D10" s="450">
        <v>3</v>
      </c>
      <c r="E10" s="450">
        <v>0</v>
      </c>
      <c r="F10" s="449">
        <v>8638.56</v>
      </c>
      <c r="G10" s="448">
        <v>0</v>
      </c>
      <c r="H10" s="448">
        <v>6170.4</v>
      </c>
      <c r="I10" s="448">
        <v>2468.16</v>
      </c>
      <c r="J10" s="447">
        <v>0.2857142857142857</v>
      </c>
    </row>
    <row r="11" spans="1:10" ht="27.75" customHeight="1" x14ac:dyDescent="0.2">
      <c r="A11" s="450" t="s">
        <v>2382</v>
      </c>
      <c r="B11" s="450" t="s">
        <v>2381</v>
      </c>
      <c r="C11" s="450" t="s">
        <v>1197</v>
      </c>
      <c r="D11" s="450">
        <v>2</v>
      </c>
      <c r="E11" s="450">
        <v>0</v>
      </c>
      <c r="F11" s="449">
        <v>1388.81</v>
      </c>
      <c r="G11" s="448">
        <v>0</v>
      </c>
      <c r="H11" s="448">
        <v>1080.26</v>
      </c>
      <c r="I11" s="448">
        <v>308.55</v>
      </c>
      <c r="J11" s="447">
        <v>0.22216861917756928</v>
      </c>
    </row>
    <row r="12" spans="1:10" ht="27.75" customHeight="1" x14ac:dyDescent="0.2">
      <c r="A12" s="450" t="s">
        <v>1684</v>
      </c>
      <c r="B12" s="450" t="s">
        <v>1683</v>
      </c>
      <c r="C12" s="450" t="s">
        <v>1197</v>
      </c>
      <c r="D12" s="450">
        <v>12</v>
      </c>
      <c r="E12" s="450">
        <v>0</v>
      </c>
      <c r="F12" s="449">
        <v>9596.2000000000007</v>
      </c>
      <c r="G12" s="448">
        <v>0</v>
      </c>
      <c r="H12" s="448">
        <v>4157.88</v>
      </c>
      <c r="I12" s="448">
        <v>5438.32</v>
      </c>
      <c r="J12" s="447">
        <v>0.56671599174673304</v>
      </c>
    </row>
    <row r="13" spans="1:10" ht="27.75" customHeight="1" x14ac:dyDescent="0.2">
      <c r="A13" s="450" t="s">
        <v>1682</v>
      </c>
      <c r="B13" s="450" t="s">
        <v>1681</v>
      </c>
      <c r="C13" s="450" t="s">
        <v>1197</v>
      </c>
      <c r="D13" s="450">
        <v>24</v>
      </c>
      <c r="E13" s="450">
        <v>0</v>
      </c>
      <c r="F13" s="449">
        <v>11249.41</v>
      </c>
      <c r="G13" s="448">
        <v>0</v>
      </c>
      <c r="H13" s="448">
        <v>5148.3100000000004</v>
      </c>
      <c r="I13" s="448">
        <v>6101.1</v>
      </c>
      <c r="J13" s="447">
        <v>0.54234844316279696</v>
      </c>
    </row>
    <row r="14" spans="1:10" ht="27.75" customHeight="1" x14ac:dyDescent="0.2">
      <c r="A14" s="450" t="s">
        <v>1680</v>
      </c>
      <c r="B14" s="450" t="s">
        <v>1679</v>
      </c>
      <c r="C14" s="450" t="s">
        <v>1197</v>
      </c>
      <c r="D14" s="450">
        <v>1</v>
      </c>
      <c r="E14" s="450">
        <v>0</v>
      </c>
      <c r="F14" s="449">
        <v>805.05</v>
      </c>
      <c r="G14" s="448">
        <v>0</v>
      </c>
      <c r="H14" s="448">
        <v>660.96</v>
      </c>
      <c r="I14" s="448">
        <v>144.09</v>
      </c>
      <c r="J14" s="447">
        <v>0.17898267188373393</v>
      </c>
    </row>
    <row r="15" spans="1:10" ht="27.75" customHeight="1" x14ac:dyDescent="0.2">
      <c r="A15" s="450" t="s">
        <v>1678</v>
      </c>
      <c r="B15" s="450" t="s">
        <v>1677</v>
      </c>
      <c r="C15" s="450" t="s">
        <v>1197</v>
      </c>
      <c r="D15" s="450">
        <v>2</v>
      </c>
      <c r="E15" s="450">
        <v>0</v>
      </c>
      <c r="F15" s="449">
        <v>1455.48</v>
      </c>
      <c r="G15" s="448">
        <v>0</v>
      </c>
      <c r="H15" s="448">
        <v>1161.5999999999999</v>
      </c>
      <c r="I15" s="448">
        <v>293.88</v>
      </c>
      <c r="J15" s="447">
        <v>0.20191277104460384</v>
      </c>
    </row>
    <row r="16" spans="1:10" ht="27.75" customHeight="1" x14ac:dyDescent="0.2">
      <c r="A16" s="450" t="s">
        <v>1676</v>
      </c>
      <c r="B16" s="450" t="s">
        <v>1675</v>
      </c>
      <c r="C16" s="450" t="s">
        <v>1197</v>
      </c>
      <c r="D16" s="450">
        <v>15</v>
      </c>
      <c r="E16" s="450">
        <v>0</v>
      </c>
      <c r="F16" s="449">
        <v>9415.43</v>
      </c>
      <c r="G16" s="448">
        <v>0</v>
      </c>
      <c r="H16" s="448">
        <v>8.25</v>
      </c>
      <c r="I16" s="448">
        <v>9407.18</v>
      </c>
      <c r="J16" s="447">
        <v>0.99912377873341951</v>
      </c>
    </row>
    <row r="17" spans="1:10" ht="27.75" customHeight="1" x14ac:dyDescent="0.2">
      <c r="A17" s="450" t="s">
        <v>1674</v>
      </c>
      <c r="B17" s="450" t="s">
        <v>1673</v>
      </c>
      <c r="C17" s="450" t="s">
        <v>1197</v>
      </c>
      <c r="D17" s="450">
        <v>1</v>
      </c>
      <c r="E17" s="450">
        <v>0</v>
      </c>
      <c r="F17" s="449">
        <v>393.76</v>
      </c>
      <c r="G17" s="448">
        <v>0</v>
      </c>
      <c r="H17" s="448">
        <v>320.77</v>
      </c>
      <c r="I17" s="448">
        <v>72.989999999999995</v>
      </c>
      <c r="J17" s="447">
        <v>0.18536672084518488</v>
      </c>
    </row>
    <row r="18" spans="1:10" ht="27.75" customHeight="1" x14ac:dyDescent="0.2">
      <c r="A18" s="450" t="s">
        <v>3250</v>
      </c>
      <c r="B18" s="450" t="s">
        <v>3249</v>
      </c>
      <c r="C18" s="450" t="s">
        <v>1668</v>
      </c>
      <c r="D18" s="450">
        <v>2</v>
      </c>
      <c r="E18" s="450">
        <v>0</v>
      </c>
      <c r="F18" s="449">
        <v>1339.32</v>
      </c>
      <c r="G18" s="448">
        <v>0</v>
      </c>
      <c r="H18" s="448">
        <v>902.6</v>
      </c>
      <c r="I18" s="448">
        <v>436.72</v>
      </c>
      <c r="J18" s="447">
        <v>0.3260759191231371</v>
      </c>
    </row>
    <row r="19" spans="1:10" ht="27.75" customHeight="1" x14ac:dyDescent="0.2">
      <c r="A19" s="450" t="s">
        <v>1672</v>
      </c>
      <c r="B19" s="450" t="s">
        <v>1671</v>
      </c>
      <c r="C19" s="450" t="s">
        <v>1668</v>
      </c>
      <c r="D19" s="450">
        <v>2</v>
      </c>
      <c r="E19" s="450">
        <v>0</v>
      </c>
      <c r="F19" s="449">
        <v>1254.31</v>
      </c>
      <c r="G19" s="448">
        <v>0</v>
      </c>
      <c r="H19" s="448">
        <v>1.26</v>
      </c>
      <c r="I19" s="448">
        <v>1253.05</v>
      </c>
      <c r="J19" s="447">
        <v>0.9989954636413646</v>
      </c>
    </row>
    <row r="20" spans="1:10" ht="27.75" customHeight="1" x14ac:dyDescent="0.2">
      <c r="A20" s="450" t="s">
        <v>1670</v>
      </c>
      <c r="B20" s="450" t="s">
        <v>1669</v>
      </c>
      <c r="C20" s="450" t="s">
        <v>1668</v>
      </c>
      <c r="D20" s="450">
        <v>1</v>
      </c>
      <c r="E20" s="450">
        <v>0</v>
      </c>
      <c r="F20" s="449">
        <v>595.41999999999996</v>
      </c>
      <c r="G20" s="448">
        <v>0</v>
      </c>
      <c r="H20" s="448">
        <v>464.09</v>
      </c>
      <c r="I20" s="448">
        <v>131.33000000000001</v>
      </c>
      <c r="J20" s="447">
        <v>0.22056699472641161</v>
      </c>
    </row>
    <row r="21" spans="1:10" ht="27.75" customHeight="1" x14ac:dyDescent="0.2">
      <c r="A21" s="450" t="s">
        <v>3927</v>
      </c>
      <c r="B21" s="450" t="s">
        <v>3926</v>
      </c>
      <c r="C21" s="450" t="s">
        <v>1668</v>
      </c>
      <c r="D21" s="450">
        <v>1</v>
      </c>
      <c r="E21" s="450">
        <v>0</v>
      </c>
      <c r="F21" s="449">
        <v>595.41999999999996</v>
      </c>
      <c r="G21" s="448">
        <v>0</v>
      </c>
      <c r="H21" s="448">
        <v>348.46</v>
      </c>
      <c r="I21" s="448">
        <v>246.96</v>
      </c>
      <c r="J21" s="447">
        <v>0.41476604749588525</v>
      </c>
    </row>
    <row r="22" spans="1:10" ht="27.75" customHeight="1" x14ac:dyDescent="0.2">
      <c r="A22" s="450" t="s">
        <v>4351</v>
      </c>
      <c r="B22" s="450" t="s">
        <v>4350</v>
      </c>
      <c r="C22" s="450" t="s">
        <v>1048</v>
      </c>
      <c r="D22" s="450">
        <v>1</v>
      </c>
      <c r="E22" s="450">
        <v>0</v>
      </c>
      <c r="F22" s="449">
        <v>532.4</v>
      </c>
      <c r="G22" s="448">
        <v>0</v>
      </c>
      <c r="H22" s="448">
        <v>458.48</v>
      </c>
      <c r="I22" s="448">
        <v>73.92</v>
      </c>
      <c r="J22" s="447">
        <v>0.13884297520661157</v>
      </c>
    </row>
    <row r="23" spans="1:10" ht="27.75" customHeight="1" x14ac:dyDescent="0.2">
      <c r="A23" s="450" t="s">
        <v>4349</v>
      </c>
      <c r="B23" s="450" t="s">
        <v>4348</v>
      </c>
      <c r="C23" s="450" t="s">
        <v>1048</v>
      </c>
      <c r="D23" s="450">
        <v>1</v>
      </c>
      <c r="E23" s="450">
        <v>0</v>
      </c>
      <c r="F23" s="449">
        <v>1511.25</v>
      </c>
      <c r="G23" s="448">
        <v>0</v>
      </c>
      <c r="H23" s="448">
        <v>1495.64</v>
      </c>
      <c r="I23" s="448">
        <v>15.61</v>
      </c>
      <c r="J23" s="447">
        <v>1.0329197684036394E-2</v>
      </c>
    </row>
    <row r="24" spans="1:10" ht="27.75" customHeight="1" x14ac:dyDescent="0.2">
      <c r="A24" s="450" t="s">
        <v>4347</v>
      </c>
      <c r="B24" s="450" t="s">
        <v>4346</v>
      </c>
      <c r="C24" s="450" t="s">
        <v>1048</v>
      </c>
      <c r="D24" s="450">
        <v>1</v>
      </c>
      <c r="E24" s="450">
        <v>0</v>
      </c>
      <c r="F24" s="449">
        <v>2632.5</v>
      </c>
      <c r="G24" s="448">
        <v>0</v>
      </c>
      <c r="H24" s="448">
        <v>2480.46</v>
      </c>
      <c r="I24" s="448">
        <v>152.04</v>
      </c>
      <c r="J24" s="447">
        <v>5.7754985754985756E-2</v>
      </c>
    </row>
    <row r="25" spans="1:10" ht="27.75" customHeight="1" x14ac:dyDescent="0.2">
      <c r="A25" s="450" t="s">
        <v>1199</v>
      </c>
      <c r="B25" s="450" t="s">
        <v>1198</v>
      </c>
      <c r="C25" s="450" t="s">
        <v>1197</v>
      </c>
      <c r="D25" s="450">
        <v>22</v>
      </c>
      <c r="E25" s="450">
        <v>0</v>
      </c>
      <c r="F25" s="449">
        <v>10920.09</v>
      </c>
      <c r="G25" s="448">
        <v>0</v>
      </c>
      <c r="H25" s="448">
        <v>8397.84</v>
      </c>
      <c r="I25" s="448">
        <v>2522.25</v>
      </c>
      <c r="J25" s="447">
        <v>0.23097337109858984</v>
      </c>
    </row>
    <row r="26" spans="1:10" ht="27.75" customHeight="1" x14ac:dyDescent="0.2">
      <c r="A26" s="463" t="s">
        <v>1162</v>
      </c>
      <c r="B26" s="463" t="s">
        <v>1161</v>
      </c>
      <c r="C26" s="463" t="s">
        <v>1048</v>
      </c>
      <c r="D26" s="463">
        <v>10</v>
      </c>
      <c r="E26" s="463">
        <v>0</v>
      </c>
      <c r="F26" s="464">
        <v>2160</v>
      </c>
      <c r="G26" s="465">
        <v>0</v>
      </c>
      <c r="H26" s="465">
        <v>1080</v>
      </c>
      <c r="I26" s="465">
        <v>1080</v>
      </c>
      <c r="J26" s="466">
        <v>0.5</v>
      </c>
    </row>
    <row r="27" spans="1:10" ht="27.75" customHeight="1" x14ac:dyDescent="0.2">
      <c r="A27" s="450" t="s">
        <v>1160</v>
      </c>
      <c r="B27" s="450" t="s">
        <v>1159</v>
      </c>
      <c r="C27" s="450" t="s">
        <v>1048</v>
      </c>
      <c r="D27" s="450">
        <v>6</v>
      </c>
      <c r="E27" s="450">
        <v>0</v>
      </c>
      <c r="F27" s="449">
        <v>19713.5</v>
      </c>
      <c r="G27" s="448">
        <v>0</v>
      </c>
      <c r="H27" s="448">
        <v>18260.04</v>
      </c>
      <c r="I27" s="448">
        <v>1453.46</v>
      </c>
      <c r="J27" s="447">
        <v>7.3729170365485583E-2</v>
      </c>
    </row>
    <row r="28" spans="1:10" ht="27.75" customHeight="1" x14ac:dyDescent="0.2">
      <c r="A28" s="463" t="s">
        <v>1145</v>
      </c>
      <c r="B28" s="463" t="s">
        <v>1144</v>
      </c>
      <c r="C28" s="463" t="s">
        <v>1048</v>
      </c>
      <c r="D28" s="463">
        <v>120</v>
      </c>
      <c r="E28" s="463">
        <v>0</v>
      </c>
      <c r="F28" s="464">
        <v>1804.8</v>
      </c>
      <c r="G28" s="465">
        <v>0</v>
      </c>
      <c r="H28" s="465">
        <v>1194</v>
      </c>
      <c r="I28" s="465">
        <v>610.79999999999995</v>
      </c>
      <c r="J28" s="466">
        <v>0.33843085106382981</v>
      </c>
    </row>
    <row r="29" spans="1:10" ht="27.75" customHeight="1" x14ac:dyDescent="0.2">
      <c r="A29" s="463" t="s">
        <v>1143</v>
      </c>
      <c r="B29" s="463" t="s">
        <v>1142</v>
      </c>
      <c r="C29" s="463" t="s">
        <v>1048</v>
      </c>
      <c r="D29" s="463">
        <v>500</v>
      </c>
      <c r="E29" s="463">
        <v>0</v>
      </c>
      <c r="F29" s="464">
        <v>11855</v>
      </c>
      <c r="G29" s="465">
        <v>0</v>
      </c>
      <c r="H29" s="465">
        <v>7755</v>
      </c>
      <c r="I29" s="465">
        <v>4100</v>
      </c>
      <c r="J29" s="466">
        <v>0.34584563475326868</v>
      </c>
    </row>
    <row r="30" spans="1:10" ht="27.75" customHeight="1" x14ac:dyDescent="0.2">
      <c r="A30" s="463" t="s">
        <v>1141</v>
      </c>
      <c r="B30" s="463" t="s">
        <v>1140</v>
      </c>
      <c r="C30" s="463" t="s">
        <v>1048</v>
      </c>
      <c r="D30" s="463">
        <v>594</v>
      </c>
      <c r="E30" s="463">
        <v>0</v>
      </c>
      <c r="F30" s="464">
        <v>22441.32</v>
      </c>
      <c r="G30" s="465">
        <v>0</v>
      </c>
      <c r="H30" s="465">
        <v>12592.8</v>
      </c>
      <c r="I30" s="465">
        <v>9848.52</v>
      </c>
      <c r="J30" s="466">
        <v>0.43885653785071466</v>
      </c>
    </row>
    <row r="31" spans="1:10" ht="27.75" customHeight="1" x14ac:dyDescent="0.2">
      <c r="A31" s="450" t="s">
        <v>4345</v>
      </c>
      <c r="B31" s="450" t="s">
        <v>4344</v>
      </c>
      <c r="C31" s="450" t="s">
        <v>1048</v>
      </c>
      <c r="D31" s="450">
        <v>36</v>
      </c>
      <c r="E31" s="450">
        <v>0</v>
      </c>
      <c r="F31" s="449">
        <v>102405.6</v>
      </c>
      <c r="G31" s="448">
        <v>0</v>
      </c>
      <c r="H31" s="448">
        <v>93096</v>
      </c>
      <c r="I31" s="448">
        <v>9309.6</v>
      </c>
      <c r="J31" s="447">
        <v>9.0909090909090912E-2</v>
      </c>
    </row>
    <row r="32" spans="1:10" ht="27.75" customHeight="1" x14ac:dyDescent="0.2">
      <c r="A32" s="450" t="s">
        <v>4343</v>
      </c>
      <c r="B32" s="450" t="s">
        <v>4342</v>
      </c>
      <c r="C32" s="450" t="s">
        <v>1048</v>
      </c>
      <c r="D32" s="450">
        <v>1</v>
      </c>
      <c r="E32" s="450">
        <v>0</v>
      </c>
      <c r="F32" s="449">
        <v>2058.62</v>
      </c>
      <c r="G32" s="448">
        <v>0</v>
      </c>
      <c r="H32" s="448">
        <v>1614.89</v>
      </c>
      <c r="I32" s="448">
        <v>443.73</v>
      </c>
      <c r="J32" s="447">
        <v>0.2155473083910581</v>
      </c>
    </row>
    <row r="33" spans="1:10" ht="27.75" customHeight="1" x14ac:dyDescent="0.2">
      <c r="A33" s="450" t="s">
        <v>1108</v>
      </c>
      <c r="B33" s="450" t="s">
        <v>1107</v>
      </c>
      <c r="C33" s="450" t="s">
        <v>1048</v>
      </c>
      <c r="D33" s="450">
        <v>1</v>
      </c>
      <c r="E33" s="450">
        <v>0</v>
      </c>
      <c r="F33" s="449">
        <v>761.54</v>
      </c>
      <c r="G33" s="448">
        <v>0</v>
      </c>
      <c r="H33" s="448">
        <v>634.62</v>
      </c>
      <c r="I33" s="448">
        <v>126.92</v>
      </c>
      <c r="J33" s="447">
        <v>0.16666228957113219</v>
      </c>
    </row>
    <row r="34" spans="1:10" ht="27.75" customHeight="1" x14ac:dyDescent="0.2">
      <c r="A34" s="450" t="s">
        <v>1106</v>
      </c>
      <c r="B34" s="450" t="s">
        <v>231</v>
      </c>
      <c r="C34" s="450" t="s">
        <v>1048</v>
      </c>
      <c r="D34" s="450">
        <v>7</v>
      </c>
      <c r="E34" s="450">
        <v>0</v>
      </c>
      <c r="F34" s="449">
        <v>1778</v>
      </c>
      <c r="G34" s="448">
        <v>0</v>
      </c>
      <c r="H34" s="448">
        <v>1624.22</v>
      </c>
      <c r="I34" s="448">
        <v>153.78</v>
      </c>
      <c r="J34" s="447">
        <v>8.649043869516311E-2</v>
      </c>
    </row>
    <row r="35" spans="1:10" ht="27.75" customHeight="1" x14ac:dyDescent="0.2">
      <c r="A35" s="450" t="s">
        <v>1097</v>
      </c>
      <c r="B35" s="450" t="s">
        <v>1096</v>
      </c>
      <c r="C35" s="450" t="s">
        <v>1048</v>
      </c>
      <c r="D35" s="450">
        <v>29</v>
      </c>
      <c r="E35" s="450">
        <v>0</v>
      </c>
      <c r="F35" s="449">
        <v>45862.5</v>
      </c>
      <c r="G35" s="448">
        <v>0</v>
      </c>
      <c r="H35" s="448">
        <v>35031.42</v>
      </c>
      <c r="I35" s="448">
        <v>10831.08</v>
      </c>
      <c r="J35" s="447">
        <v>0.2361641864268193</v>
      </c>
    </row>
    <row r="36" spans="1:10" ht="27.75" customHeight="1" x14ac:dyDescent="0.2">
      <c r="A36" s="450" t="s">
        <v>1095</v>
      </c>
      <c r="B36" s="450" t="s">
        <v>1094</v>
      </c>
      <c r="C36" s="450" t="s">
        <v>1048</v>
      </c>
      <c r="D36" s="450">
        <v>7</v>
      </c>
      <c r="E36" s="450">
        <v>0</v>
      </c>
      <c r="F36" s="449">
        <v>11707.5</v>
      </c>
      <c r="G36" s="448">
        <v>0</v>
      </c>
      <c r="H36" s="448">
        <v>8143.38</v>
      </c>
      <c r="I36" s="448">
        <v>3564.12</v>
      </c>
      <c r="J36" s="447">
        <v>0.3044304932735426</v>
      </c>
    </row>
    <row r="37" spans="1:10" ht="27.75" customHeight="1" x14ac:dyDescent="0.2">
      <c r="A37" s="450" t="s">
        <v>1093</v>
      </c>
      <c r="B37" s="450" t="s">
        <v>1092</v>
      </c>
      <c r="C37" s="450" t="s">
        <v>1048</v>
      </c>
      <c r="D37" s="450">
        <v>7</v>
      </c>
      <c r="E37" s="450">
        <v>0</v>
      </c>
      <c r="F37" s="449">
        <v>12694.74</v>
      </c>
      <c r="G37" s="448">
        <v>0</v>
      </c>
      <c r="H37" s="448">
        <v>8932.14</v>
      </c>
      <c r="I37" s="448">
        <v>3762.6</v>
      </c>
      <c r="J37" s="447">
        <v>0.2963904735347081</v>
      </c>
    </row>
    <row r="38" spans="1:10" ht="27.75" customHeight="1" x14ac:dyDescent="0.2">
      <c r="A38" s="450" t="s">
        <v>3096</v>
      </c>
      <c r="B38" s="450" t="s">
        <v>3095</v>
      </c>
      <c r="C38" s="450" t="s">
        <v>1048</v>
      </c>
      <c r="D38" s="450">
        <v>2</v>
      </c>
      <c r="E38" s="450">
        <v>0</v>
      </c>
      <c r="F38" s="449">
        <v>2347.5</v>
      </c>
      <c r="G38" s="448">
        <v>0</v>
      </c>
      <c r="H38" s="448">
        <v>1570.24</v>
      </c>
      <c r="I38" s="448">
        <v>777.26</v>
      </c>
      <c r="J38" s="447">
        <v>0.33110117145899892</v>
      </c>
    </row>
    <row r="39" spans="1:10" ht="27.75" customHeight="1" x14ac:dyDescent="0.2">
      <c r="A39" s="450" t="s">
        <v>1089</v>
      </c>
      <c r="B39" s="450" t="s">
        <v>1088</v>
      </c>
      <c r="C39" s="450" t="s">
        <v>1048</v>
      </c>
      <c r="D39" s="450">
        <v>1</v>
      </c>
      <c r="E39" s="450">
        <v>0</v>
      </c>
      <c r="F39" s="449">
        <v>1210.3399999999999</v>
      </c>
      <c r="G39" s="448">
        <v>0</v>
      </c>
      <c r="H39" s="448">
        <v>825.03</v>
      </c>
      <c r="I39" s="448">
        <v>385.31</v>
      </c>
      <c r="J39" s="447">
        <v>0.31834856321364247</v>
      </c>
    </row>
    <row r="40" spans="1:10" ht="27.75" customHeight="1" x14ac:dyDescent="0.2">
      <c r="A40" s="450" t="s">
        <v>3809</v>
      </c>
      <c r="B40" s="450" t="s">
        <v>3808</v>
      </c>
      <c r="C40" s="450" t="s">
        <v>1048</v>
      </c>
      <c r="D40" s="450">
        <v>1</v>
      </c>
      <c r="E40" s="450">
        <v>0</v>
      </c>
      <c r="F40" s="449">
        <v>1602</v>
      </c>
      <c r="G40" s="448">
        <v>0</v>
      </c>
      <c r="H40" s="448">
        <v>1037.46</v>
      </c>
      <c r="I40" s="448">
        <v>564.54</v>
      </c>
      <c r="J40" s="447">
        <v>0.35239700374531835</v>
      </c>
    </row>
    <row r="41" spans="1:10" ht="27.75" customHeight="1" x14ac:dyDescent="0.2">
      <c r="A41" s="450" t="s">
        <v>1085</v>
      </c>
      <c r="B41" s="450" t="s">
        <v>1084</v>
      </c>
      <c r="C41" s="450" t="s">
        <v>1048</v>
      </c>
      <c r="D41" s="450">
        <v>1</v>
      </c>
      <c r="E41" s="450">
        <v>0</v>
      </c>
      <c r="F41" s="449">
        <v>1249.5</v>
      </c>
      <c r="G41" s="448">
        <v>0</v>
      </c>
      <c r="H41" s="448">
        <v>850.72</v>
      </c>
      <c r="I41" s="448">
        <v>398.78</v>
      </c>
      <c r="J41" s="447">
        <v>0.3191516606642657</v>
      </c>
    </row>
    <row r="42" spans="1:10" ht="27.75" customHeight="1" x14ac:dyDescent="0.2">
      <c r="A42" s="450" t="s">
        <v>3805</v>
      </c>
      <c r="B42" s="450" t="s">
        <v>3804</v>
      </c>
      <c r="C42" s="450" t="s">
        <v>1048</v>
      </c>
      <c r="D42" s="450">
        <v>1</v>
      </c>
      <c r="E42" s="450">
        <v>0</v>
      </c>
      <c r="F42" s="449">
        <v>1125</v>
      </c>
      <c r="G42" s="448">
        <v>0</v>
      </c>
      <c r="H42" s="448">
        <v>881.63</v>
      </c>
      <c r="I42" s="448">
        <v>243.37</v>
      </c>
      <c r="J42" s="447">
        <v>0.21632888888888888</v>
      </c>
    </row>
    <row r="43" spans="1:10" ht="27.75" customHeight="1" x14ac:dyDescent="0.2">
      <c r="A43" s="450" t="s">
        <v>1081</v>
      </c>
      <c r="B43" s="450" t="s">
        <v>1080</v>
      </c>
      <c r="C43" s="450" t="s">
        <v>1048</v>
      </c>
      <c r="D43" s="450">
        <v>1</v>
      </c>
      <c r="E43" s="450">
        <v>0</v>
      </c>
      <c r="F43" s="449">
        <v>2867.2</v>
      </c>
      <c r="G43" s="448">
        <v>0</v>
      </c>
      <c r="H43" s="448">
        <v>1896.29</v>
      </c>
      <c r="I43" s="448">
        <v>970.91</v>
      </c>
      <c r="J43" s="447">
        <v>0.33862653459821429</v>
      </c>
    </row>
    <row r="44" spans="1:10" ht="27.75" customHeight="1" x14ac:dyDescent="0.2">
      <c r="A44" s="450" t="s">
        <v>2150</v>
      </c>
      <c r="B44" s="450" t="s">
        <v>2149</v>
      </c>
      <c r="C44" s="450" t="s">
        <v>1048</v>
      </c>
      <c r="D44" s="450">
        <v>1</v>
      </c>
      <c r="E44" s="450">
        <v>0</v>
      </c>
      <c r="F44" s="449">
        <v>2632.5</v>
      </c>
      <c r="G44" s="448">
        <v>0</v>
      </c>
      <c r="H44" s="448">
        <v>1745.53</v>
      </c>
      <c r="I44" s="448">
        <v>886.97</v>
      </c>
      <c r="J44" s="447">
        <v>0.33693067426400758</v>
      </c>
    </row>
    <row r="45" spans="1:10" ht="27.75" customHeight="1" x14ac:dyDescent="0.2">
      <c r="A45" s="450" t="s">
        <v>4341</v>
      </c>
      <c r="B45" s="450" t="s">
        <v>4340</v>
      </c>
      <c r="C45" s="450" t="s">
        <v>1048</v>
      </c>
      <c r="D45" s="450">
        <v>1</v>
      </c>
      <c r="E45" s="450">
        <v>0</v>
      </c>
      <c r="F45" s="449">
        <v>1232.25</v>
      </c>
      <c r="G45" s="448">
        <v>0</v>
      </c>
      <c r="H45" s="448">
        <v>797.12</v>
      </c>
      <c r="I45" s="448">
        <v>435.13</v>
      </c>
      <c r="J45" s="447">
        <v>0.35311827956989245</v>
      </c>
    </row>
    <row r="46" spans="1:10" ht="27.75" customHeight="1" x14ac:dyDescent="0.2">
      <c r="A46" s="450" t="s">
        <v>1079</v>
      </c>
      <c r="B46" s="450" t="s">
        <v>1078</v>
      </c>
      <c r="C46" s="450" t="s">
        <v>1048</v>
      </c>
      <c r="D46" s="450">
        <v>3</v>
      </c>
      <c r="E46" s="450">
        <v>0</v>
      </c>
      <c r="F46" s="449">
        <v>2796</v>
      </c>
      <c r="G46" s="448">
        <v>0</v>
      </c>
      <c r="H46" s="448">
        <v>2310</v>
      </c>
      <c r="I46" s="448">
        <v>486</v>
      </c>
      <c r="J46" s="447">
        <v>0.17381974248927037</v>
      </c>
    </row>
    <row r="47" spans="1:10" ht="27.75" customHeight="1" x14ac:dyDescent="0.2">
      <c r="A47" s="450" t="s">
        <v>1077</v>
      </c>
      <c r="B47" s="450" t="s">
        <v>234</v>
      </c>
      <c r="C47" s="450" t="s">
        <v>1048</v>
      </c>
      <c r="D47" s="450">
        <v>46</v>
      </c>
      <c r="E47" s="450">
        <v>0</v>
      </c>
      <c r="F47" s="449">
        <v>30636</v>
      </c>
      <c r="G47" s="448">
        <v>0</v>
      </c>
      <c r="H47" s="448">
        <v>26907.279999999999</v>
      </c>
      <c r="I47" s="448">
        <v>3728.72</v>
      </c>
      <c r="J47" s="447">
        <v>0.12171040605823215</v>
      </c>
    </row>
    <row r="48" spans="1:10" ht="27.75" customHeight="1" x14ac:dyDescent="0.2">
      <c r="A48" s="450" t="s">
        <v>1074</v>
      </c>
      <c r="B48" s="450" t="s">
        <v>1073</v>
      </c>
      <c r="C48" s="450" t="s">
        <v>1048</v>
      </c>
      <c r="D48" s="450">
        <v>7</v>
      </c>
      <c r="E48" s="450">
        <v>0</v>
      </c>
      <c r="F48" s="449">
        <v>2331</v>
      </c>
      <c r="G48" s="448">
        <v>0</v>
      </c>
      <c r="H48" s="448">
        <v>2030.14</v>
      </c>
      <c r="I48" s="448">
        <v>300.86</v>
      </c>
      <c r="J48" s="447">
        <v>0.12906906906906906</v>
      </c>
    </row>
    <row r="49" spans="1:10" ht="27.75" customHeight="1" x14ac:dyDescent="0.2">
      <c r="A49" s="450" t="s">
        <v>4339</v>
      </c>
      <c r="B49" s="450" t="s">
        <v>4338</v>
      </c>
      <c r="C49" s="450" t="s">
        <v>1048</v>
      </c>
      <c r="D49" s="450">
        <v>2</v>
      </c>
      <c r="E49" s="450">
        <v>0</v>
      </c>
      <c r="F49" s="449">
        <v>1991.32</v>
      </c>
      <c r="G49" s="448">
        <v>0</v>
      </c>
      <c r="H49" s="448">
        <v>1991.32</v>
      </c>
      <c r="I49" s="448">
        <v>0</v>
      </c>
      <c r="J49" s="447">
        <v>0</v>
      </c>
    </row>
    <row r="50" spans="1:10" ht="27.75" customHeight="1" x14ac:dyDescent="0.2">
      <c r="A50" s="450" t="s">
        <v>4337</v>
      </c>
      <c r="B50" s="450" t="s">
        <v>4336</v>
      </c>
      <c r="C50" s="450" t="s">
        <v>2156</v>
      </c>
      <c r="D50" s="450">
        <v>2</v>
      </c>
      <c r="E50" s="450">
        <v>0</v>
      </c>
      <c r="F50" s="449">
        <v>47620.66</v>
      </c>
      <c r="G50" s="448">
        <v>0</v>
      </c>
      <c r="H50" s="448">
        <v>47620.66</v>
      </c>
      <c r="I50" s="448">
        <v>0</v>
      </c>
      <c r="J50" s="447">
        <v>0</v>
      </c>
    </row>
    <row r="51" spans="1:10" ht="27.75" customHeight="1" x14ac:dyDescent="0.2">
      <c r="A51" s="450" t="s">
        <v>4264</v>
      </c>
      <c r="B51" s="450" t="s">
        <v>4263</v>
      </c>
      <c r="C51" s="450" t="s">
        <v>1048</v>
      </c>
      <c r="D51" s="450">
        <v>3</v>
      </c>
      <c r="E51" s="450">
        <v>0</v>
      </c>
      <c r="F51" s="449">
        <v>1930.44</v>
      </c>
      <c r="G51" s="448">
        <v>0</v>
      </c>
      <c r="H51" s="448">
        <v>1684.77</v>
      </c>
      <c r="I51" s="448">
        <v>245.67</v>
      </c>
      <c r="J51" s="447">
        <v>0.1272611425374526</v>
      </c>
    </row>
    <row r="52" spans="1:10" ht="27.75" customHeight="1" x14ac:dyDescent="0.2">
      <c r="A52" s="450" t="s">
        <v>4335</v>
      </c>
      <c r="B52" s="450" t="s">
        <v>4334</v>
      </c>
      <c r="C52" s="450" t="s">
        <v>1048</v>
      </c>
      <c r="D52" s="450">
        <v>1</v>
      </c>
      <c r="E52" s="450">
        <v>0</v>
      </c>
      <c r="F52" s="449">
        <v>1872</v>
      </c>
      <c r="G52" s="448">
        <v>0</v>
      </c>
      <c r="H52" s="448">
        <v>1600</v>
      </c>
      <c r="I52" s="448">
        <v>272</v>
      </c>
      <c r="J52" s="447">
        <v>0.14529914529914531</v>
      </c>
    </row>
    <row r="53" spans="1:10" ht="27.75" customHeight="1" x14ac:dyDescent="0.2">
      <c r="A53" s="450" t="s">
        <v>4262</v>
      </c>
      <c r="B53" s="450" t="s">
        <v>4261</v>
      </c>
      <c r="C53" s="450" t="s">
        <v>1048</v>
      </c>
      <c r="D53" s="450">
        <v>1</v>
      </c>
      <c r="E53" s="450">
        <v>0</v>
      </c>
      <c r="F53" s="449">
        <v>3851.65</v>
      </c>
      <c r="G53" s="448">
        <v>0</v>
      </c>
      <c r="H53" s="448">
        <v>3361.44</v>
      </c>
      <c r="I53" s="448">
        <v>490.21</v>
      </c>
      <c r="J53" s="447">
        <v>0.12727272727272726</v>
      </c>
    </row>
    <row r="54" spans="1:10" ht="27.75" customHeight="1" x14ac:dyDescent="0.2">
      <c r="A54" s="450" t="s">
        <v>4333</v>
      </c>
      <c r="B54" s="450" t="s">
        <v>4332</v>
      </c>
      <c r="C54" s="450" t="s">
        <v>1048</v>
      </c>
      <c r="D54" s="450">
        <v>5</v>
      </c>
      <c r="E54" s="450">
        <v>0</v>
      </c>
      <c r="F54" s="449">
        <v>8246.25</v>
      </c>
      <c r="G54" s="448">
        <v>0</v>
      </c>
      <c r="H54" s="448">
        <v>5735.8</v>
      </c>
      <c r="I54" s="448">
        <v>2510.4499999999998</v>
      </c>
      <c r="J54" s="447">
        <v>0.30443534940124301</v>
      </c>
    </row>
    <row r="55" spans="1:10" ht="27.75" customHeight="1" x14ac:dyDescent="0.2">
      <c r="A55" s="450" t="s">
        <v>4331</v>
      </c>
      <c r="B55" s="450" t="s">
        <v>4330</v>
      </c>
      <c r="C55" s="450" t="s">
        <v>1048</v>
      </c>
      <c r="D55" s="450">
        <v>1</v>
      </c>
      <c r="E55" s="450">
        <v>0</v>
      </c>
      <c r="F55" s="449">
        <v>3945</v>
      </c>
      <c r="G55" s="448">
        <v>0</v>
      </c>
      <c r="H55" s="448">
        <v>3587.15</v>
      </c>
      <c r="I55" s="448">
        <v>357.85</v>
      </c>
      <c r="J55" s="447">
        <v>9.0709759188846648E-2</v>
      </c>
    </row>
    <row r="56" spans="1:10" ht="27.75" customHeight="1" x14ac:dyDescent="0.2">
      <c r="A56" s="450" t="s">
        <v>4329</v>
      </c>
      <c r="B56" s="450" t="s">
        <v>4328</v>
      </c>
      <c r="C56" s="450" t="s">
        <v>1048</v>
      </c>
      <c r="D56" s="454">
        <v>4</v>
      </c>
      <c r="E56" s="454">
        <v>0</v>
      </c>
      <c r="F56" s="455">
        <v>8081.84</v>
      </c>
      <c r="G56" s="456">
        <v>0</v>
      </c>
      <c r="H56" s="456">
        <v>6544</v>
      </c>
      <c r="I56" s="456">
        <v>1537.84</v>
      </c>
      <c r="J56" s="457">
        <v>0.19028340080971659</v>
      </c>
    </row>
    <row r="57" spans="1:10" ht="18.75" customHeight="1" x14ac:dyDescent="0.2">
      <c r="D57" s="446">
        <f>SUM(D9:D56)</f>
        <v>1500</v>
      </c>
      <c r="E57" s="446">
        <f t="shared" ref="E57:J57" si="0">SUM(E9:E56)</f>
        <v>0</v>
      </c>
      <c r="F57" s="458">
        <f t="shared" si="0"/>
        <v>430083.66000000015</v>
      </c>
      <c r="G57" s="458">
        <f t="shared" si="0"/>
        <v>0</v>
      </c>
      <c r="H57" s="458">
        <f t="shared" si="0"/>
        <v>339997.34000000008</v>
      </c>
      <c r="I57" s="458">
        <f t="shared" si="0"/>
        <v>90086.32</v>
      </c>
      <c r="J57" s="446">
        <f t="shared" si="0"/>
        <v>12.881068344615372</v>
      </c>
    </row>
    <row r="58" spans="1:10" ht="18.25" customHeight="1" x14ac:dyDescent="0.2"/>
  </sheetData>
  <autoFilter ref="A8:J56"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5B9D-C0D6-4C6A-A8C7-CC10C22E5746}">
  <sheetPr codeName="Hoja23"/>
  <dimension ref="A1:J256"/>
  <sheetViews>
    <sheetView showGridLines="0" workbookViewId="0">
      <pane ySplit="6" topLeftCell="A247" activePane="bottomLeft" state="frozen"/>
      <selection pane="bottomLeft" activeCell="B264" sqref="B264"/>
    </sheetView>
  </sheetViews>
  <sheetFormatPr baseColWidth="10" defaultColWidth="11.5" defaultRowHeight="14" x14ac:dyDescent="0.2"/>
  <cols>
    <col min="1" max="1" width="11.83203125" style="446" customWidth="1"/>
    <col min="2" max="2" width="41" style="446" customWidth="1"/>
    <col min="3" max="5" width="11.83203125" style="446" customWidth="1"/>
    <col min="6" max="6" width="15.5" style="446" customWidth="1"/>
    <col min="7" max="7" width="11.83203125" style="446" customWidth="1"/>
    <col min="8" max="8" width="18.33203125" style="446" customWidth="1"/>
    <col min="9" max="9" width="11.83203125" style="446" customWidth="1"/>
    <col min="10" max="10" width="9.83203125" style="446" customWidth="1"/>
    <col min="11" max="11" width="11.5" style="446" customWidth="1"/>
    <col min="12" max="12" width="8" style="446" customWidth="1"/>
    <col min="13"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4256</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7.75" customHeight="1" x14ac:dyDescent="0.2">
      <c r="A9" s="450" t="s">
        <v>1665</v>
      </c>
      <c r="B9" s="450" t="s">
        <v>1664</v>
      </c>
      <c r="C9" s="450" t="s">
        <v>1048</v>
      </c>
      <c r="D9" s="450">
        <v>1</v>
      </c>
      <c r="E9" s="450">
        <v>0</v>
      </c>
      <c r="F9" s="449">
        <v>839.76</v>
      </c>
      <c r="G9" s="448">
        <v>0</v>
      </c>
      <c r="H9" s="448">
        <v>732.88</v>
      </c>
      <c r="I9" s="448">
        <v>106.88</v>
      </c>
      <c r="J9" s="447">
        <v>0.12727445936934362</v>
      </c>
    </row>
    <row r="10" spans="1:10" ht="27.75" customHeight="1" x14ac:dyDescent="0.2">
      <c r="A10" s="450" t="s">
        <v>2378</v>
      </c>
      <c r="B10" s="450" t="s">
        <v>2377</v>
      </c>
      <c r="C10" s="450" t="s">
        <v>1048</v>
      </c>
      <c r="D10" s="450">
        <v>1</v>
      </c>
      <c r="E10" s="450">
        <v>0</v>
      </c>
      <c r="F10" s="449">
        <v>369.95</v>
      </c>
      <c r="G10" s="448">
        <v>0</v>
      </c>
      <c r="H10" s="448">
        <v>280.89999999999998</v>
      </c>
      <c r="I10" s="448">
        <v>89.05</v>
      </c>
      <c r="J10" s="447">
        <v>0.24070820381132585</v>
      </c>
    </row>
    <row r="11" spans="1:10" ht="27.75" customHeight="1" x14ac:dyDescent="0.2">
      <c r="A11" s="450" t="s">
        <v>2376</v>
      </c>
      <c r="B11" s="450" t="s">
        <v>2375</v>
      </c>
      <c r="C11" s="450" t="s">
        <v>1048</v>
      </c>
      <c r="D11" s="450">
        <v>5</v>
      </c>
      <c r="E11" s="450">
        <v>0</v>
      </c>
      <c r="F11" s="449">
        <v>3172.4</v>
      </c>
      <c r="G11" s="448">
        <v>0</v>
      </c>
      <c r="H11" s="448">
        <v>2858.1</v>
      </c>
      <c r="I11" s="448">
        <v>314.3</v>
      </c>
      <c r="J11" s="447">
        <v>9.9073256840247134E-2</v>
      </c>
    </row>
    <row r="12" spans="1:10" ht="27.75" customHeight="1" x14ac:dyDescent="0.2">
      <c r="A12" s="450" t="s">
        <v>4327</v>
      </c>
      <c r="B12" s="450" t="s">
        <v>4326</v>
      </c>
      <c r="C12" s="450" t="s">
        <v>1048</v>
      </c>
      <c r="D12" s="450">
        <v>2</v>
      </c>
      <c r="E12" s="450">
        <v>0</v>
      </c>
      <c r="F12" s="449">
        <v>1932.58</v>
      </c>
      <c r="G12" s="448">
        <v>0</v>
      </c>
      <c r="H12" s="448">
        <v>1596.6</v>
      </c>
      <c r="I12" s="448">
        <v>335.98</v>
      </c>
      <c r="J12" s="447">
        <v>0.17385050036738453</v>
      </c>
    </row>
    <row r="13" spans="1:10" ht="27.75" customHeight="1" x14ac:dyDescent="0.2">
      <c r="A13" s="450" t="s">
        <v>2374</v>
      </c>
      <c r="B13" s="450" t="s">
        <v>2373</v>
      </c>
      <c r="C13" s="450" t="s">
        <v>1048</v>
      </c>
      <c r="D13" s="450">
        <v>2</v>
      </c>
      <c r="E13" s="450">
        <v>0</v>
      </c>
      <c r="F13" s="449">
        <v>1392.3</v>
      </c>
      <c r="G13" s="448">
        <v>0</v>
      </c>
      <c r="H13" s="448">
        <v>954.72</v>
      </c>
      <c r="I13" s="448">
        <v>437.58</v>
      </c>
      <c r="J13" s="447">
        <v>0.31428571428571428</v>
      </c>
    </row>
    <row r="14" spans="1:10" ht="27.75" customHeight="1" x14ac:dyDescent="0.2">
      <c r="A14" s="450" t="s">
        <v>2372</v>
      </c>
      <c r="B14" s="450" t="s">
        <v>2371</v>
      </c>
      <c r="C14" s="450" t="s">
        <v>1048</v>
      </c>
      <c r="D14" s="450">
        <v>4</v>
      </c>
      <c r="E14" s="450">
        <v>0</v>
      </c>
      <c r="F14" s="449">
        <v>627.84</v>
      </c>
      <c r="G14" s="448">
        <v>0</v>
      </c>
      <c r="H14" s="448">
        <v>545.28</v>
      </c>
      <c r="I14" s="448">
        <v>82.56</v>
      </c>
      <c r="J14" s="447">
        <v>0.13149847094801223</v>
      </c>
    </row>
    <row r="15" spans="1:10" ht="27.75" customHeight="1" x14ac:dyDescent="0.2">
      <c r="A15" s="450" t="s">
        <v>1657</v>
      </c>
      <c r="B15" s="450" t="s">
        <v>1656</v>
      </c>
      <c r="C15" s="450" t="s">
        <v>1048</v>
      </c>
      <c r="D15" s="450">
        <v>4</v>
      </c>
      <c r="E15" s="450">
        <v>0</v>
      </c>
      <c r="F15" s="449">
        <v>2526.1799999999998</v>
      </c>
      <c r="G15" s="448">
        <v>0</v>
      </c>
      <c r="H15" s="448">
        <v>1970.52</v>
      </c>
      <c r="I15" s="448">
        <v>555.66</v>
      </c>
      <c r="J15" s="447">
        <v>0.21996057288079235</v>
      </c>
    </row>
    <row r="16" spans="1:10" ht="27.75" customHeight="1" x14ac:dyDescent="0.2">
      <c r="A16" s="450" t="s">
        <v>2360</v>
      </c>
      <c r="B16" s="450" t="s">
        <v>2359</v>
      </c>
      <c r="C16" s="450" t="s">
        <v>1048</v>
      </c>
      <c r="D16" s="450">
        <v>2</v>
      </c>
      <c r="E16" s="450">
        <v>0</v>
      </c>
      <c r="F16" s="449">
        <v>1506.54</v>
      </c>
      <c r="G16" s="448">
        <v>0</v>
      </c>
      <c r="H16" s="448">
        <v>1116.82</v>
      </c>
      <c r="I16" s="448">
        <v>389.72</v>
      </c>
      <c r="J16" s="447">
        <v>0.25868546470720988</v>
      </c>
    </row>
    <row r="17" spans="1:10" ht="27.75" customHeight="1" x14ac:dyDescent="0.2">
      <c r="A17" s="450" t="s">
        <v>3236</v>
      </c>
      <c r="B17" s="450" t="s">
        <v>3235</v>
      </c>
      <c r="C17" s="450" t="s">
        <v>1048</v>
      </c>
      <c r="D17" s="450">
        <v>6</v>
      </c>
      <c r="E17" s="450">
        <v>0</v>
      </c>
      <c r="F17" s="449">
        <v>4400.7</v>
      </c>
      <c r="G17" s="448">
        <v>0</v>
      </c>
      <c r="H17" s="448">
        <v>3840.6</v>
      </c>
      <c r="I17" s="448">
        <v>560.1</v>
      </c>
      <c r="J17" s="447">
        <v>0.12727520621719271</v>
      </c>
    </row>
    <row r="18" spans="1:10" ht="27.75" customHeight="1" x14ac:dyDescent="0.2">
      <c r="A18" s="450" t="s">
        <v>1651</v>
      </c>
      <c r="B18" s="450" t="s">
        <v>1650</v>
      </c>
      <c r="C18" s="450" t="s">
        <v>1048</v>
      </c>
      <c r="D18" s="450">
        <v>3</v>
      </c>
      <c r="E18" s="450">
        <v>0</v>
      </c>
      <c r="F18" s="449">
        <v>1918.39</v>
      </c>
      <c r="G18" s="448">
        <v>0</v>
      </c>
      <c r="H18" s="448">
        <v>1453.74</v>
      </c>
      <c r="I18" s="448">
        <v>464.65</v>
      </c>
      <c r="J18" s="447">
        <v>0.24220831009335952</v>
      </c>
    </row>
    <row r="19" spans="1:10" ht="27.75" customHeight="1" x14ac:dyDescent="0.2">
      <c r="A19" s="450" t="s">
        <v>2354</v>
      </c>
      <c r="B19" s="450" t="s">
        <v>2353</v>
      </c>
      <c r="C19" s="450" t="s">
        <v>1048</v>
      </c>
      <c r="D19" s="450">
        <v>3</v>
      </c>
      <c r="E19" s="450">
        <v>0</v>
      </c>
      <c r="F19" s="449">
        <v>2659.38</v>
      </c>
      <c r="G19" s="448">
        <v>0</v>
      </c>
      <c r="H19" s="448">
        <v>2110.62</v>
      </c>
      <c r="I19" s="448">
        <v>548.76</v>
      </c>
      <c r="J19" s="447">
        <v>0.20634884822778241</v>
      </c>
    </row>
    <row r="20" spans="1:10" ht="27.75" customHeight="1" x14ac:dyDescent="0.2">
      <c r="A20" s="450" t="s">
        <v>3234</v>
      </c>
      <c r="B20" s="450" t="s">
        <v>3233</v>
      </c>
      <c r="C20" s="450" t="s">
        <v>1048</v>
      </c>
      <c r="D20" s="450">
        <v>2</v>
      </c>
      <c r="E20" s="450">
        <v>0</v>
      </c>
      <c r="F20" s="449">
        <v>2110.6999999999998</v>
      </c>
      <c r="G20" s="448">
        <v>0</v>
      </c>
      <c r="H20" s="448">
        <v>1842.06</v>
      </c>
      <c r="I20" s="448">
        <v>268.64</v>
      </c>
      <c r="J20" s="447">
        <v>0.12727531150803051</v>
      </c>
    </row>
    <row r="21" spans="1:10" ht="27.75" customHeight="1" x14ac:dyDescent="0.2">
      <c r="A21" s="450" t="s">
        <v>1649</v>
      </c>
      <c r="B21" s="450" t="s">
        <v>1648</v>
      </c>
      <c r="C21" s="450" t="s">
        <v>1048</v>
      </c>
      <c r="D21" s="450">
        <v>2</v>
      </c>
      <c r="E21" s="450">
        <v>0</v>
      </c>
      <c r="F21" s="449">
        <v>2084.7800000000002</v>
      </c>
      <c r="G21" s="448">
        <v>0</v>
      </c>
      <c r="H21" s="448">
        <v>1819.44</v>
      </c>
      <c r="I21" s="448">
        <v>265.33999999999997</v>
      </c>
      <c r="J21" s="447">
        <v>0.12727482036473872</v>
      </c>
    </row>
    <row r="22" spans="1:10" ht="27.75" customHeight="1" x14ac:dyDescent="0.2">
      <c r="A22" s="450" t="s">
        <v>1645</v>
      </c>
      <c r="B22" s="450" t="s">
        <v>1644</v>
      </c>
      <c r="C22" s="450" t="s">
        <v>1048</v>
      </c>
      <c r="D22" s="450">
        <v>3</v>
      </c>
      <c r="E22" s="450">
        <v>0</v>
      </c>
      <c r="F22" s="449">
        <v>2405.7800000000002</v>
      </c>
      <c r="G22" s="448">
        <v>0</v>
      </c>
      <c r="H22" s="448">
        <v>1960.23</v>
      </c>
      <c r="I22" s="448">
        <v>445.55</v>
      </c>
      <c r="J22" s="447">
        <v>0.18519981045648395</v>
      </c>
    </row>
    <row r="23" spans="1:10" ht="27.75" customHeight="1" x14ac:dyDescent="0.2">
      <c r="A23" s="450" t="s">
        <v>2346</v>
      </c>
      <c r="B23" s="450" t="s">
        <v>2345</v>
      </c>
      <c r="C23" s="450" t="s">
        <v>1048</v>
      </c>
      <c r="D23" s="450">
        <v>6</v>
      </c>
      <c r="E23" s="450">
        <v>0</v>
      </c>
      <c r="F23" s="449">
        <v>2316.9</v>
      </c>
      <c r="G23" s="448">
        <v>0</v>
      </c>
      <c r="H23" s="448">
        <v>1948.63</v>
      </c>
      <c r="I23" s="448">
        <v>368.27</v>
      </c>
      <c r="J23" s="447">
        <v>0.15894945832793819</v>
      </c>
    </row>
    <row r="24" spans="1:10" ht="27.75" customHeight="1" x14ac:dyDescent="0.2">
      <c r="A24" s="450" t="s">
        <v>1635</v>
      </c>
      <c r="B24" s="450" t="s">
        <v>1634</v>
      </c>
      <c r="C24" s="450" t="s">
        <v>1048</v>
      </c>
      <c r="D24" s="450">
        <v>5</v>
      </c>
      <c r="E24" s="450">
        <v>0</v>
      </c>
      <c r="F24" s="449">
        <v>1501.57</v>
      </c>
      <c r="G24" s="448">
        <v>0</v>
      </c>
      <c r="H24" s="448">
        <v>1291.67</v>
      </c>
      <c r="I24" s="448">
        <v>209.9</v>
      </c>
      <c r="J24" s="447">
        <v>0.13978702291601458</v>
      </c>
    </row>
    <row r="25" spans="1:10" ht="27.75" customHeight="1" x14ac:dyDescent="0.2">
      <c r="A25" s="450" t="s">
        <v>2342</v>
      </c>
      <c r="B25" s="450" t="s">
        <v>2341</v>
      </c>
      <c r="C25" s="450" t="s">
        <v>1048</v>
      </c>
      <c r="D25" s="450">
        <v>1</v>
      </c>
      <c r="E25" s="450">
        <v>0</v>
      </c>
      <c r="F25" s="449">
        <v>704.37</v>
      </c>
      <c r="G25" s="448">
        <v>0</v>
      </c>
      <c r="H25" s="448">
        <v>545.32000000000005</v>
      </c>
      <c r="I25" s="448">
        <v>159.05000000000001</v>
      </c>
      <c r="J25" s="447">
        <v>0.22580461973110724</v>
      </c>
    </row>
    <row r="26" spans="1:10" ht="27.75" customHeight="1" x14ac:dyDescent="0.2">
      <c r="A26" s="450" t="s">
        <v>1631</v>
      </c>
      <c r="B26" s="450" t="s">
        <v>1630</v>
      </c>
      <c r="C26" s="450" t="s">
        <v>1048</v>
      </c>
      <c r="D26" s="450">
        <v>1</v>
      </c>
      <c r="E26" s="450">
        <v>0</v>
      </c>
      <c r="F26" s="449">
        <v>456.62</v>
      </c>
      <c r="G26" s="448">
        <v>0</v>
      </c>
      <c r="H26" s="448">
        <v>347.91</v>
      </c>
      <c r="I26" s="448">
        <v>108.71</v>
      </c>
      <c r="J26" s="447">
        <v>0.2380754237659323</v>
      </c>
    </row>
    <row r="27" spans="1:10" ht="27.75" customHeight="1" x14ac:dyDescent="0.2">
      <c r="A27" s="450" t="s">
        <v>1625</v>
      </c>
      <c r="B27" s="450" t="s">
        <v>1624</v>
      </c>
      <c r="C27" s="450" t="s">
        <v>1048</v>
      </c>
      <c r="D27" s="450">
        <v>6</v>
      </c>
      <c r="E27" s="450">
        <v>0</v>
      </c>
      <c r="F27" s="449">
        <v>1930.2</v>
      </c>
      <c r="G27" s="448">
        <v>0</v>
      </c>
      <c r="H27" s="448">
        <v>1684.56</v>
      </c>
      <c r="I27" s="448">
        <v>245.64</v>
      </c>
      <c r="J27" s="447">
        <v>0.1272614236866646</v>
      </c>
    </row>
    <row r="28" spans="1:10" ht="27.75" customHeight="1" x14ac:dyDescent="0.2">
      <c r="A28" s="450" t="s">
        <v>1617</v>
      </c>
      <c r="B28" s="450" t="s">
        <v>1616</v>
      </c>
      <c r="C28" s="450" t="s">
        <v>1048</v>
      </c>
      <c r="D28" s="450">
        <v>2</v>
      </c>
      <c r="E28" s="450">
        <v>0</v>
      </c>
      <c r="F28" s="449">
        <v>345.86</v>
      </c>
      <c r="G28" s="448">
        <v>0</v>
      </c>
      <c r="H28" s="448">
        <v>262.60000000000002</v>
      </c>
      <c r="I28" s="448">
        <v>83.26</v>
      </c>
      <c r="J28" s="447">
        <v>0.24073324466547158</v>
      </c>
    </row>
    <row r="29" spans="1:10" ht="27.75" customHeight="1" x14ac:dyDescent="0.2">
      <c r="A29" s="450" t="s">
        <v>3899</v>
      </c>
      <c r="B29" s="450" t="s">
        <v>3898</v>
      </c>
      <c r="C29" s="450" t="s">
        <v>1048</v>
      </c>
      <c r="D29" s="450">
        <v>1</v>
      </c>
      <c r="E29" s="450">
        <v>0</v>
      </c>
      <c r="F29" s="449">
        <v>343.72</v>
      </c>
      <c r="G29" s="448">
        <v>0</v>
      </c>
      <c r="H29" s="448">
        <v>211.65</v>
      </c>
      <c r="I29" s="448">
        <v>132.07</v>
      </c>
      <c r="J29" s="447">
        <v>0.38423716978936345</v>
      </c>
    </row>
    <row r="30" spans="1:10" ht="27.75" customHeight="1" x14ac:dyDescent="0.2">
      <c r="A30" s="450" t="s">
        <v>2328</v>
      </c>
      <c r="B30" s="450" t="s">
        <v>2327</v>
      </c>
      <c r="C30" s="450" t="s">
        <v>1048</v>
      </c>
      <c r="D30" s="450">
        <v>12</v>
      </c>
      <c r="E30" s="450">
        <v>0</v>
      </c>
      <c r="F30" s="449">
        <v>3312.48</v>
      </c>
      <c r="G30" s="448">
        <v>0</v>
      </c>
      <c r="H30" s="448">
        <v>2564.52</v>
      </c>
      <c r="I30" s="448">
        <v>747.96</v>
      </c>
      <c r="J30" s="447">
        <v>0.22580060860744819</v>
      </c>
    </row>
    <row r="31" spans="1:10" ht="27.75" customHeight="1" x14ac:dyDescent="0.2">
      <c r="A31" s="450" t="s">
        <v>3220</v>
      </c>
      <c r="B31" s="450" t="s">
        <v>3219</v>
      </c>
      <c r="C31" s="450" t="s">
        <v>1048</v>
      </c>
      <c r="D31" s="450">
        <v>2</v>
      </c>
      <c r="E31" s="450">
        <v>0</v>
      </c>
      <c r="F31" s="449">
        <v>598.84</v>
      </c>
      <c r="G31" s="448">
        <v>0</v>
      </c>
      <c r="H31" s="448">
        <v>452.14</v>
      </c>
      <c r="I31" s="448">
        <v>146.69999999999999</v>
      </c>
      <c r="J31" s="447">
        <v>0.24497361565693673</v>
      </c>
    </row>
    <row r="32" spans="1:10" ht="27.75" customHeight="1" x14ac:dyDescent="0.2">
      <c r="A32" s="450" t="s">
        <v>2324</v>
      </c>
      <c r="B32" s="450" t="s">
        <v>2323</v>
      </c>
      <c r="C32" s="450" t="s">
        <v>1048</v>
      </c>
      <c r="D32" s="450">
        <v>1</v>
      </c>
      <c r="E32" s="450">
        <v>0</v>
      </c>
      <c r="F32" s="449">
        <v>2288.94</v>
      </c>
      <c r="G32" s="448">
        <v>0</v>
      </c>
      <c r="H32" s="448">
        <v>1569.56</v>
      </c>
      <c r="I32" s="448">
        <v>719.38</v>
      </c>
      <c r="J32" s="447">
        <v>0.3142852149903449</v>
      </c>
    </row>
    <row r="33" spans="1:10" ht="27.75" customHeight="1" x14ac:dyDescent="0.2">
      <c r="A33" s="450" t="s">
        <v>1609</v>
      </c>
      <c r="B33" s="450" t="s">
        <v>1608</v>
      </c>
      <c r="C33" s="450" t="s">
        <v>1048</v>
      </c>
      <c r="D33" s="450">
        <v>13</v>
      </c>
      <c r="E33" s="450">
        <v>0</v>
      </c>
      <c r="F33" s="449">
        <v>4738.49</v>
      </c>
      <c r="G33" s="448">
        <v>0</v>
      </c>
      <c r="H33" s="448">
        <v>4245.47</v>
      </c>
      <c r="I33" s="448">
        <v>493.02</v>
      </c>
      <c r="J33" s="447">
        <v>0.10404580362098474</v>
      </c>
    </row>
    <row r="34" spans="1:10" ht="27.75" customHeight="1" x14ac:dyDescent="0.2">
      <c r="A34" s="450" t="s">
        <v>1605</v>
      </c>
      <c r="B34" s="450" t="s">
        <v>1604</v>
      </c>
      <c r="C34" s="450" t="s">
        <v>1048</v>
      </c>
      <c r="D34" s="450">
        <v>8</v>
      </c>
      <c r="E34" s="450">
        <v>0</v>
      </c>
      <c r="F34" s="449">
        <v>5183.7700000000004</v>
      </c>
      <c r="G34" s="448">
        <v>0</v>
      </c>
      <c r="H34" s="448">
        <v>4087.44</v>
      </c>
      <c r="I34" s="448">
        <v>1096.33</v>
      </c>
      <c r="J34" s="447">
        <v>0.21149279385466563</v>
      </c>
    </row>
    <row r="35" spans="1:10" ht="27.75" customHeight="1" x14ac:dyDescent="0.2">
      <c r="A35" s="450" t="s">
        <v>1603</v>
      </c>
      <c r="B35" s="450" t="s">
        <v>1602</v>
      </c>
      <c r="C35" s="450" t="s">
        <v>1048</v>
      </c>
      <c r="D35" s="450">
        <v>2</v>
      </c>
      <c r="E35" s="450">
        <v>0</v>
      </c>
      <c r="F35" s="449">
        <v>881.32</v>
      </c>
      <c r="G35" s="448">
        <v>0</v>
      </c>
      <c r="H35" s="448">
        <v>729.36</v>
      </c>
      <c r="I35" s="448">
        <v>151.96</v>
      </c>
      <c r="J35" s="447">
        <v>0.17242318340670812</v>
      </c>
    </row>
    <row r="36" spans="1:10" ht="27.75" customHeight="1" x14ac:dyDescent="0.2">
      <c r="A36" s="450" t="s">
        <v>1601</v>
      </c>
      <c r="B36" s="450" t="s">
        <v>1600</v>
      </c>
      <c r="C36" s="450" t="s">
        <v>1048</v>
      </c>
      <c r="D36" s="450">
        <v>1</v>
      </c>
      <c r="E36" s="450">
        <v>0</v>
      </c>
      <c r="F36" s="449">
        <v>163.94</v>
      </c>
      <c r="G36" s="448">
        <v>0</v>
      </c>
      <c r="H36" s="448">
        <v>143.07</v>
      </c>
      <c r="I36" s="448">
        <v>20.87</v>
      </c>
      <c r="J36" s="447">
        <v>0.1273026717091619</v>
      </c>
    </row>
    <row r="37" spans="1:10" ht="27.75" customHeight="1" x14ac:dyDescent="0.2">
      <c r="A37" s="450" t="s">
        <v>2322</v>
      </c>
      <c r="B37" s="450" t="s">
        <v>2321</v>
      </c>
      <c r="C37" s="450" t="s">
        <v>1048</v>
      </c>
      <c r="D37" s="450">
        <v>1</v>
      </c>
      <c r="E37" s="450">
        <v>0</v>
      </c>
      <c r="F37" s="449">
        <v>500.3</v>
      </c>
      <c r="G37" s="448">
        <v>0</v>
      </c>
      <c r="H37" s="448">
        <v>436.62</v>
      </c>
      <c r="I37" s="448">
        <v>63.68</v>
      </c>
      <c r="J37" s="447">
        <v>0.12728362982210673</v>
      </c>
    </row>
    <row r="38" spans="1:10" ht="27.75" customHeight="1" x14ac:dyDescent="0.2">
      <c r="A38" s="450" t="s">
        <v>1599</v>
      </c>
      <c r="B38" s="450" t="s">
        <v>1598</v>
      </c>
      <c r="C38" s="450" t="s">
        <v>1048</v>
      </c>
      <c r="D38" s="450">
        <v>1</v>
      </c>
      <c r="E38" s="450">
        <v>0</v>
      </c>
      <c r="F38" s="449">
        <v>701.9</v>
      </c>
      <c r="G38" s="448">
        <v>0</v>
      </c>
      <c r="H38" s="448">
        <v>506.64</v>
      </c>
      <c r="I38" s="448">
        <v>195.26</v>
      </c>
      <c r="J38" s="447">
        <v>0.27818777603647243</v>
      </c>
    </row>
    <row r="39" spans="1:10" ht="27.75" customHeight="1" x14ac:dyDescent="0.2">
      <c r="A39" s="450" t="s">
        <v>1597</v>
      </c>
      <c r="B39" s="450" t="s">
        <v>1596</v>
      </c>
      <c r="C39" s="450" t="s">
        <v>1048</v>
      </c>
      <c r="D39" s="450">
        <v>3</v>
      </c>
      <c r="E39" s="450">
        <v>0</v>
      </c>
      <c r="F39" s="449">
        <v>1901.28</v>
      </c>
      <c r="G39" s="448">
        <v>0</v>
      </c>
      <c r="H39" s="448">
        <v>1372.38</v>
      </c>
      <c r="I39" s="448">
        <v>528.9</v>
      </c>
      <c r="J39" s="447">
        <v>0.27818101489522845</v>
      </c>
    </row>
    <row r="40" spans="1:10" ht="27.75" customHeight="1" x14ac:dyDescent="0.2">
      <c r="A40" s="450" t="s">
        <v>2320</v>
      </c>
      <c r="B40" s="450" t="s">
        <v>2319</v>
      </c>
      <c r="C40" s="450" t="s">
        <v>1048</v>
      </c>
      <c r="D40" s="450">
        <v>3</v>
      </c>
      <c r="E40" s="450">
        <v>0</v>
      </c>
      <c r="F40" s="449">
        <v>1430.01</v>
      </c>
      <c r="G40" s="448">
        <v>0</v>
      </c>
      <c r="H40" s="448">
        <v>1247.43</v>
      </c>
      <c r="I40" s="448">
        <v>182.58</v>
      </c>
      <c r="J40" s="447">
        <v>0.12767742882916902</v>
      </c>
    </row>
    <row r="41" spans="1:10" ht="27.75" customHeight="1" x14ac:dyDescent="0.2">
      <c r="A41" s="450" t="s">
        <v>1593</v>
      </c>
      <c r="B41" s="450" t="s">
        <v>1592</v>
      </c>
      <c r="C41" s="450" t="s">
        <v>1048</v>
      </c>
      <c r="D41" s="450">
        <v>3</v>
      </c>
      <c r="E41" s="450">
        <v>0</v>
      </c>
      <c r="F41" s="449">
        <v>2137.6799999999998</v>
      </c>
      <c r="G41" s="448">
        <v>0</v>
      </c>
      <c r="H41" s="448">
        <v>1465.83</v>
      </c>
      <c r="I41" s="448">
        <v>671.85</v>
      </c>
      <c r="J41" s="447">
        <v>0.31428932300437856</v>
      </c>
    </row>
    <row r="42" spans="1:10" ht="27.75" customHeight="1" x14ac:dyDescent="0.2">
      <c r="A42" s="450" t="s">
        <v>1589</v>
      </c>
      <c r="B42" s="450" t="s">
        <v>1588</v>
      </c>
      <c r="C42" s="450" t="s">
        <v>1048</v>
      </c>
      <c r="D42" s="450">
        <v>8</v>
      </c>
      <c r="E42" s="450">
        <v>0</v>
      </c>
      <c r="F42" s="449">
        <v>7618.54</v>
      </c>
      <c r="G42" s="448">
        <v>0</v>
      </c>
      <c r="H42" s="448">
        <v>6071.44</v>
      </c>
      <c r="I42" s="448">
        <v>1547.1</v>
      </c>
      <c r="J42" s="447">
        <v>0.20307040456570419</v>
      </c>
    </row>
    <row r="43" spans="1:10" ht="27.75" customHeight="1" x14ac:dyDescent="0.2">
      <c r="A43" s="450" t="s">
        <v>1587</v>
      </c>
      <c r="B43" s="450" t="s">
        <v>1586</v>
      </c>
      <c r="C43" s="450" t="s">
        <v>1048</v>
      </c>
      <c r="D43" s="450">
        <v>10</v>
      </c>
      <c r="E43" s="450">
        <v>0</v>
      </c>
      <c r="F43" s="449">
        <v>6592.36</v>
      </c>
      <c r="G43" s="448">
        <v>0</v>
      </c>
      <c r="H43" s="448">
        <v>5148.3</v>
      </c>
      <c r="I43" s="448">
        <v>1444.06</v>
      </c>
      <c r="J43" s="447">
        <v>0.21905053728861895</v>
      </c>
    </row>
    <row r="44" spans="1:10" ht="27.75" customHeight="1" x14ac:dyDescent="0.2">
      <c r="A44" s="450" t="s">
        <v>1585</v>
      </c>
      <c r="B44" s="450" t="s">
        <v>1584</v>
      </c>
      <c r="C44" s="450" t="s">
        <v>1048</v>
      </c>
      <c r="D44" s="450">
        <v>9</v>
      </c>
      <c r="E44" s="450">
        <v>0</v>
      </c>
      <c r="F44" s="449">
        <v>6514.41</v>
      </c>
      <c r="G44" s="448">
        <v>0</v>
      </c>
      <c r="H44" s="448">
        <v>5593.13</v>
      </c>
      <c r="I44" s="448">
        <v>921.28</v>
      </c>
      <c r="J44" s="447">
        <v>0.14142186322322359</v>
      </c>
    </row>
    <row r="45" spans="1:10" ht="27.75" customHeight="1" x14ac:dyDescent="0.2">
      <c r="A45" s="450" t="s">
        <v>1583</v>
      </c>
      <c r="B45" s="450" t="s">
        <v>1582</v>
      </c>
      <c r="C45" s="450" t="s">
        <v>1048</v>
      </c>
      <c r="D45" s="450">
        <v>7</v>
      </c>
      <c r="E45" s="450">
        <v>0</v>
      </c>
      <c r="F45" s="449">
        <v>4778.47</v>
      </c>
      <c r="G45" s="448">
        <v>0</v>
      </c>
      <c r="H45" s="448">
        <v>3990.32</v>
      </c>
      <c r="I45" s="448">
        <v>788.15</v>
      </c>
      <c r="J45" s="447">
        <v>0.16493773111477106</v>
      </c>
    </row>
    <row r="46" spans="1:10" ht="27.75" customHeight="1" x14ac:dyDescent="0.2">
      <c r="A46" s="450" t="s">
        <v>4325</v>
      </c>
      <c r="B46" s="450" t="s">
        <v>4324</v>
      </c>
      <c r="C46" s="450" t="s">
        <v>1048</v>
      </c>
      <c r="D46" s="450">
        <v>1</v>
      </c>
      <c r="E46" s="450">
        <v>0</v>
      </c>
      <c r="F46" s="449">
        <v>1555.57</v>
      </c>
      <c r="G46" s="448">
        <v>0</v>
      </c>
      <c r="H46" s="448">
        <v>933.88</v>
      </c>
      <c r="I46" s="448">
        <v>621.69000000000005</v>
      </c>
      <c r="J46" s="447">
        <v>0.39965414606864363</v>
      </c>
    </row>
    <row r="47" spans="1:10" ht="27.75" customHeight="1" x14ac:dyDescent="0.2">
      <c r="A47" s="450" t="s">
        <v>1579</v>
      </c>
      <c r="B47" s="450" t="s">
        <v>1578</v>
      </c>
      <c r="C47" s="450" t="s">
        <v>1048</v>
      </c>
      <c r="D47" s="450">
        <v>1</v>
      </c>
      <c r="E47" s="450">
        <v>0</v>
      </c>
      <c r="F47" s="449">
        <v>836.5</v>
      </c>
      <c r="G47" s="448">
        <v>0</v>
      </c>
      <c r="H47" s="448">
        <v>640</v>
      </c>
      <c r="I47" s="448">
        <v>196.5</v>
      </c>
      <c r="J47" s="447">
        <v>0.23490735206216379</v>
      </c>
    </row>
    <row r="48" spans="1:10" ht="27.75" customHeight="1" x14ac:dyDescent="0.2">
      <c r="A48" s="450" t="s">
        <v>1577</v>
      </c>
      <c r="B48" s="450" t="s">
        <v>1576</v>
      </c>
      <c r="C48" s="450" t="s">
        <v>1048</v>
      </c>
      <c r="D48" s="450">
        <v>13</v>
      </c>
      <c r="E48" s="450">
        <v>0</v>
      </c>
      <c r="F48" s="449">
        <v>6302.75</v>
      </c>
      <c r="G48" s="448">
        <v>0</v>
      </c>
      <c r="H48" s="448">
        <v>5074.03</v>
      </c>
      <c r="I48" s="448">
        <v>1228.72</v>
      </c>
      <c r="J48" s="447">
        <v>0.19494982348974654</v>
      </c>
    </row>
    <row r="49" spans="1:10" ht="27.75" customHeight="1" x14ac:dyDescent="0.2">
      <c r="A49" s="450" t="s">
        <v>1575</v>
      </c>
      <c r="B49" s="450" t="s">
        <v>1574</v>
      </c>
      <c r="C49" s="450" t="s">
        <v>1048</v>
      </c>
      <c r="D49" s="450">
        <v>2</v>
      </c>
      <c r="E49" s="450">
        <v>0</v>
      </c>
      <c r="F49" s="449">
        <v>1294.44</v>
      </c>
      <c r="G49" s="448">
        <v>0</v>
      </c>
      <c r="H49" s="448">
        <v>1026.1600000000001</v>
      </c>
      <c r="I49" s="448">
        <v>268.27999999999997</v>
      </c>
      <c r="J49" s="447">
        <v>0.20725564722969006</v>
      </c>
    </row>
    <row r="50" spans="1:10" ht="27.75" customHeight="1" x14ac:dyDescent="0.2">
      <c r="A50" s="450" t="s">
        <v>1573</v>
      </c>
      <c r="B50" s="450" t="s">
        <v>1572</v>
      </c>
      <c r="C50" s="450" t="s">
        <v>1048</v>
      </c>
      <c r="D50" s="450">
        <v>9</v>
      </c>
      <c r="E50" s="450">
        <v>0</v>
      </c>
      <c r="F50" s="449">
        <v>3181.61</v>
      </c>
      <c r="G50" s="448">
        <v>0</v>
      </c>
      <c r="H50" s="448">
        <v>2559.06</v>
      </c>
      <c r="I50" s="448">
        <v>622.54999999999995</v>
      </c>
      <c r="J50" s="447">
        <v>0.19567137392703693</v>
      </c>
    </row>
    <row r="51" spans="1:10" ht="27.75" customHeight="1" x14ac:dyDescent="0.2">
      <c r="A51" s="450" t="s">
        <v>1571</v>
      </c>
      <c r="B51" s="450" t="s">
        <v>1570</v>
      </c>
      <c r="C51" s="450" t="s">
        <v>1048</v>
      </c>
      <c r="D51" s="450">
        <v>2</v>
      </c>
      <c r="E51" s="450">
        <v>0</v>
      </c>
      <c r="F51" s="449">
        <v>1071.18</v>
      </c>
      <c r="G51" s="448">
        <v>0</v>
      </c>
      <c r="H51" s="448">
        <v>920.04</v>
      </c>
      <c r="I51" s="448">
        <v>151.13999999999999</v>
      </c>
      <c r="J51" s="447">
        <v>0.14109673444239063</v>
      </c>
    </row>
    <row r="52" spans="1:10" ht="27.75" customHeight="1" x14ac:dyDescent="0.2">
      <c r="A52" s="450" t="s">
        <v>1569</v>
      </c>
      <c r="B52" s="450" t="s">
        <v>1568</v>
      </c>
      <c r="C52" s="450" t="s">
        <v>1048</v>
      </c>
      <c r="D52" s="450">
        <v>4</v>
      </c>
      <c r="E52" s="450">
        <v>0</v>
      </c>
      <c r="F52" s="449">
        <v>940.24</v>
      </c>
      <c r="G52" s="448">
        <v>0</v>
      </c>
      <c r="H52" s="448">
        <v>828.2</v>
      </c>
      <c r="I52" s="448">
        <v>112.04</v>
      </c>
      <c r="J52" s="447">
        <v>0.11916106525993364</v>
      </c>
    </row>
    <row r="53" spans="1:10" ht="27.75" customHeight="1" x14ac:dyDescent="0.2">
      <c r="A53" s="450" t="s">
        <v>1567</v>
      </c>
      <c r="B53" s="450" t="s">
        <v>1566</v>
      </c>
      <c r="C53" s="450" t="s">
        <v>1048</v>
      </c>
      <c r="D53" s="450">
        <v>11</v>
      </c>
      <c r="E53" s="450">
        <v>0</v>
      </c>
      <c r="F53" s="449">
        <v>7510.16</v>
      </c>
      <c r="G53" s="448">
        <v>0</v>
      </c>
      <c r="H53" s="448">
        <v>6283.09</v>
      </c>
      <c r="I53" s="448">
        <v>1227.07</v>
      </c>
      <c r="J53" s="447">
        <v>0.16338799705998275</v>
      </c>
    </row>
    <row r="54" spans="1:10" ht="27.75" customHeight="1" x14ac:dyDescent="0.2">
      <c r="A54" s="450" t="s">
        <v>1565</v>
      </c>
      <c r="B54" s="450" t="s">
        <v>1564</v>
      </c>
      <c r="C54" s="450" t="s">
        <v>1048</v>
      </c>
      <c r="D54" s="450">
        <v>3</v>
      </c>
      <c r="E54" s="450">
        <v>0</v>
      </c>
      <c r="F54" s="449">
        <v>1378.8</v>
      </c>
      <c r="G54" s="448">
        <v>0</v>
      </c>
      <c r="H54" s="448">
        <v>1078.5</v>
      </c>
      <c r="I54" s="448">
        <v>300.3</v>
      </c>
      <c r="J54" s="447">
        <v>0.21779808529155786</v>
      </c>
    </row>
    <row r="55" spans="1:10" ht="27.75" customHeight="1" x14ac:dyDescent="0.2">
      <c r="A55" s="450" t="s">
        <v>3214</v>
      </c>
      <c r="B55" s="450" t="s">
        <v>3213</v>
      </c>
      <c r="C55" s="450" t="s">
        <v>1048</v>
      </c>
      <c r="D55" s="450">
        <v>2</v>
      </c>
      <c r="E55" s="450">
        <v>0</v>
      </c>
      <c r="F55" s="449">
        <v>822.06</v>
      </c>
      <c r="G55" s="448">
        <v>0</v>
      </c>
      <c r="H55" s="448">
        <v>688.43</v>
      </c>
      <c r="I55" s="448">
        <v>133.63</v>
      </c>
      <c r="J55" s="447">
        <v>0.16255504464394327</v>
      </c>
    </row>
    <row r="56" spans="1:10" ht="27.75" customHeight="1" x14ac:dyDescent="0.2">
      <c r="A56" s="450" t="s">
        <v>3212</v>
      </c>
      <c r="B56" s="450" t="s">
        <v>3211</v>
      </c>
      <c r="C56" s="450" t="s">
        <v>1048</v>
      </c>
      <c r="D56" s="450">
        <v>2</v>
      </c>
      <c r="E56" s="450">
        <v>0</v>
      </c>
      <c r="F56" s="449">
        <v>1136.48</v>
      </c>
      <c r="G56" s="448">
        <v>0</v>
      </c>
      <c r="H56" s="448">
        <v>957.02</v>
      </c>
      <c r="I56" s="448">
        <v>179.46</v>
      </c>
      <c r="J56" s="447">
        <v>0.15790863015627199</v>
      </c>
    </row>
    <row r="57" spans="1:10" ht="27.75" customHeight="1" x14ac:dyDescent="0.2">
      <c r="A57" s="450" t="s">
        <v>4323</v>
      </c>
      <c r="B57" s="450" t="s">
        <v>4322</v>
      </c>
      <c r="C57" s="450" t="s">
        <v>1048</v>
      </c>
      <c r="D57" s="450">
        <v>1</v>
      </c>
      <c r="E57" s="450">
        <v>0</v>
      </c>
      <c r="F57" s="449">
        <v>1054.9000000000001</v>
      </c>
      <c r="G57" s="448">
        <v>0</v>
      </c>
      <c r="H57" s="448">
        <v>797.1</v>
      </c>
      <c r="I57" s="448">
        <v>257.8</v>
      </c>
      <c r="J57" s="447">
        <v>0.24438335387240498</v>
      </c>
    </row>
    <row r="58" spans="1:10" ht="27.75" customHeight="1" x14ac:dyDescent="0.2">
      <c r="A58" s="450" t="s">
        <v>1563</v>
      </c>
      <c r="B58" s="450" t="s">
        <v>1562</v>
      </c>
      <c r="C58" s="450" t="s">
        <v>1048</v>
      </c>
      <c r="D58" s="450">
        <v>3</v>
      </c>
      <c r="E58" s="450">
        <v>0</v>
      </c>
      <c r="F58" s="449">
        <v>4214.33</v>
      </c>
      <c r="G58" s="448">
        <v>0</v>
      </c>
      <c r="H58" s="448">
        <v>3599.43</v>
      </c>
      <c r="I58" s="448">
        <v>614.9</v>
      </c>
      <c r="J58" s="447">
        <v>0.14590694131688786</v>
      </c>
    </row>
    <row r="59" spans="1:10" ht="27.75" customHeight="1" x14ac:dyDescent="0.2">
      <c r="A59" s="450" t="s">
        <v>1561</v>
      </c>
      <c r="B59" s="450" t="s">
        <v>1560</v>
      </c>
      <c r="C59" s="450" t="s">
        <v>1048</v>
      </c>
      <c r="D59" s="450">
        <v>5</v>
      </c>
      <c r="E59" s="450">
        <v>0</v>
      </c>
      <c r="F59" s="449">
        <v>3148.57</v>
      </c>
      <c r="G59" s="448">
        <v>0</v>
      </c>
      <c r="H59" s="448">
        <v>2712.35</v>
      </c>
      <c r="I59" s="448">
        <v>436.22</v>
      </c>
      <c r="J59" s="447">
        <v>0.13854543491172183</v>
      </c>
    </row>
    <row r="60" spans="1:10" ht="27.75" customHeight="1" x14ac:dyDescent="0.2">
      <c r="A60" s="450" t="s">
        <v>4321</v>
      </c>
      <c r="B60" s="450" t="s">
        <v>4320</v>
      </c>
      <c r="C60" s="450" t="s">
        <v>1048</v>
      </c>
      <c r="D60" s="450">
        <v>1</v>
      </c>
      <c r="E60" s="450">
        <v>0</v>
      </c>
      <c r="F60" s="449">
        <v>286.04000000000002</v>
      </c>
      <c r="G60" s="448">
        <v>0</v>
      </c>
      <c r="H60" s="448">
        <v>249.64</v>
      </c>
      <c r="I60" s="448">
        <v>36.4</v>
      </c>
      <c r="J60" s="447">
        <v>0.12725492938050623</v>
      </c>
    </row>
    <row r="61" spans="1:10" ht="27.75" customHeight="1" x14ac:dyDescent="0.2">
      <c r="A61" s="450" t="s">
        <v>4319</v>
      </c>
      <c r="B61" s="450" t="s">
        <v>4318</v>
      </c>
      <c r="C61" s="450" t="s">
        <v>1048</v>
      </c>
      <c r="D61" s="450">
        <v>1</v>
      </c>
      <c r="E61" s="450">
        <v>0</v>
      </c>
      <c r="F61" s="449">
        <v>913.03</v>
      </c>
      <c r="G61" s="448">
        <v>0</v>
      </c>
      <c r="H61" s="448">
        <v>695.63</v>
      </c>
      <c r="I61" s="448">
        <v>217.4</v>
      </c>
      <c r="J61" s="447">
        <v>0.2381082768364676</v>
      </c>
    </row>
    <row r="62" spans="1:10" ht="27.75" customHeight="1" x14ac:dyDescent="0.2">
      <c r="A62" s="450" t="s">
        <v>2318</v>
      </c>
      <c r="B62" s="450" t="s">
        <v>2317</v>
      </c>
      <c r="C62" s="450" t="s">
        <v>1048</v>
      </c>
      <c r="D62" s="450">
        <v>12</v>
      </c>
      <c r="E62" s="450">
        <v>0</v>
      </c>
      <c r="F62" s="449">
        <v>1105.08</v>
      </c>
      <c r="G62" s="448">
        <v>0</v>
      </c>
      <c r="H62" s="448">
        <v>833.76</v>
      </c>
      <c r="I62" s="448">
        <v>271.32</v>
      </c>
      <c r="J62" s="447">
        <v>0.24552068628515583</v>
      </c>
    </row>
    <row r="63" spans="1:10" ht="27.75" customHeight="1" x14ac:dyDescent="0.2">
      <c r="A63" s="450" t="s">
        <v>1553</v>
      </c>
      <c r="B63" s="450" t="s">
        <v>1552</v>
      </c>
      <c r="C63" s="450" t="s">
        <v>1048</v>
      </c>
      <c r="D63" s="450">
        <v>3</v>
      </c>
      <c r="E63" s="450">
        <v>0</v>
      </c>
      <c r="F63" s="449">
        <v>258.45</v>
      </c>
      <c r="G63" s="448">
        <v>0</v>
      </c>
      <c r="H63" s="448">
        <v>187.29</v>
      </c>
      <c r="I63" s="448">
        <v>71.16</v>
      </c>
      <c r="J63" s="447">
        <v>0.27533372025536856</v>
      </c>
    </row>
    <row r="64" spans="1:10" ht="27.75" customHeight="1" x14ac:dyDescent="0.2">
      <c r="A64" s="450" t="s">
        <v>1551</v>
      </c>
      <c r="B64" s="450" t="s">
        <v>1550</v>
      </c>
      <c r="C64" s="450" t="s">
        <v>1048</v>
      </c>
      <c r="D64" s="450">
        <v>9</v>
      </c>
      <c r="E64" s="450">
        <v>0</v>
      </c>
      <c r="F64" s="449">
        <v>1288.8</v>
      </c>
      <c r="G64" s="448">
        <v>0</v>
      </c>
      <c r="H64" s="448">
        <v>964.08</v>
      </c>
      <c r="I64" s="448">
        <v>324.72000000000003</v>
      </c>
      <c r="J64" s="447">
        <v>0.25195530726256982</v>
      </c>
    </row>
    <row r="65" spans="1:10" ht="27.75" customHeight="1" x14ac:dyDescent="0.2">
      <c r="A65" s="450" t="s">
        <v>1549</v>
      </c>
      <c r="B65" s="450" t="s">
        <v>1548</v>
      </c>
      <c r="C65" s="450" t="s">
        <v>1048</v>
      </c>
      <c r="D65" s="450">
        <v>12</v>
      </c>
      <c r="E65" s="450">
        <v>0</v>
      </c>
      <c r="F65" s="449">
        <v>1302.48</v>
      </c>
      <c r="G65" s="448">
        <v>0</v>
      </c>
      <c r="H65" s="448">
        <v>1051.8</v>
      </c>
      <c r="I65" s="448">
        <v>250.68</v>
      </c>
      <c r="J65" s="447">
        <v>0.19246360788649347</v>
      </c>
    </row>
    <row r="66" spans="1:10" ht="27.75" customHeight="1" x14ac:dyDescent="0.2">
      <c r="A66" s="450" t="s">
        <v>1547</v>
      </c>
      <c r="B66" s="450" t="s">
        <v>1546</v>
      </c>
      <c r="C66" s="450" t="s">
        <v>1048</v>
      </c>
      <c r="D66" s="450">
        <v>12</v>
      </c>
      <c r="E66" s="450">
        <v>0</v>
      </c>
      <c r="F66" s="449">
        <v>1631.76</v>
      </c>
      <c r="G66" s="448">
        <v>0</v>
      </c>
      <c r="H66" s="448">
        <v>1403.64</v>
      </c>
      <c r="I66" s="448">
        <v>228.12</v>
      </c>
      <c r="J66" s="447">
        <v>0.13979997058390939</v>
      </c>
    </row>
    <row r="67" spans="1:10" ht="27.75" customHeight="1" x14ac:dyDescent="0.2">
      <c r="A67" s="450" t="s">
        <v>1543</v>
      </c>
      <c r="B67" s="450" t="s">
        <v>1542</v>
      </c>
      <c r="C67" s="450" t="s">
        <v>1048</v>
      </c>
      <c r="D67" s="450">
        <v>22</v>
      </c>
      <c r="E67" s="450">
        <v>0</v>
      </c>
      <c r="F67" s="449">
        <v>2814.51</v>
      </c>
      <c r="G67" s="448">
        <v>0</v>
      </c>
      <c r="H67" s="448">
        <v>2201.3200000000002</v>
      </c>
      <c r="I67" s="448">
        <v>613.19000000000005</v>
      </c>
      <c r="J67" s="447">
        <v>0.21786740853647704</v>
      </c>
    </row>
    <row r="68" spans="1:10" ht="27.75" customHeight="1" x14ac:dyDescent="0.2">
      <c r="A68" s="450" t="s">
        <v>2308</v>
      </c>
      <c r="B68" s="450" t="s">
        <v>2307</v>
      </c>
      <c r="C68" s="450" t="s">
        <v>1048</v>
      </c>
      <c r="D68" s="450">
        <v>6</v>
      </c>
      <c r="E68" s="450">
        <v>0</v>
      </c>
      <c r="F68" s="449">
        <v>2409.06</v>
      </c>
      <c r="G68" s="448">
        <v>0</v>
      </c>
      <c r="H68" s="448">
        <v>1835.52</v>
      </c>
      <c r="I68" s="448">
        <v>573.54</v>
      </c>
      <c r="J68" s="447">
        <v>0.23807626211053273</v>
      </c>
    </row>
    <row r="69" spans="1:10" ht="27.75" customHeight="1" x14ac:dyDescent="0.2">
      <c r="A69" s="450" t="s">
        <v>1541</v>
      </c>
      <c r="B69" s="450" t="s">
        <v>1540</v>
      </c>
      <c r="C69" s="450" t="s">
        <v>1048</v>
      </c>
      <c r="D69" s="450">
        <v>14</v>
      </c>
      <c r="E69" s="450">
        <v>0</v>
      </c>
      <c r="F69" s="449">
        <v>1382.98</v>
      </c>
      <c r="G69" s="448">
        <v>0</v>
      </c>
      <c r="H69" s="448">
        <v>1161.72</v>
      </c>
      <c r="I69" s="448">
        <v>221.26</v>
      </c>
      <c r="J69" s="447">
        <v>0.15998785231890555</v>
      </c>
    </row>
    <row r="70" spans="1:10" ht="27.75" customHeight="1" x14ac:dyDescent="0.2">
      <c r="A70" s="450" t="s">
        <v>1539</v>
      </c>
      <c r="B70" s="450" t="s">
        <v>1538</v>
      </c>
      <c r="C70" s="450" t="s">
        <v>1048</v>
      </c>
      <c r="D70" s="450">
        <v>13</v>
      </c>
      <c r="E70" s="450">
        <v>0</v>
      </c>
      <c r="F70" s="449">
        <v>972.92</v>
      </c>
      <c r="G70" s="448">
        <v>0</v>
      </c>
      <c r="H70" s="448">
        <v>926.38</v>
      </c>
      <c r="I70" s="448">
        <v>46.54</v>
      </c>
      <c r="J70" s="447">
        <v>4.7835382148583648E-2</v>
      </c>
    </row>
    <row r="71" spans="1:10" ht="27.75" customHeight="1" x14ac:dyDescent="0.2">
      <c r="A71" s="450" t="s">
        <v>1537</v>
      </c>
      <c r="B71" s="450" t="s">
        <v>1536</v>
      </c>
      <c r="C71" s="450" t="s">
        <v>1048</v>
      </c>
      <c r="D71" s="450">
        <v>52</v>
      </c>
      <c r="E71" s="450">
        <v>0</v>
      </c>
      <c r="F71" s="449">
        <v>7940.36</v>
      </c>
      <c r="G71" s="448">
        <v>0</v>
      </c>
      <c r="H71" s="448">
        <v>7067.04</v>
      </c>
      <c r="I71" s="448">
        <v>873.32</v>
      </c>
      <c r="J71" s="447">
        <v>0.10998493771063277</v>
      </c>
    </row>
    <row r="72" spans="1:10" ht="27.75" customHeight="1" x14ac:dyDescent="0.2">
      <c r="A72" s="450" t="s">
        <v>3204</v>
      </c>
      <c r="B72" s="450" t="s">
        <v>3203</v>
      </c>
      <c r="C72" s="450" t="s">
        <v>1048</v>
      </c>
      <c r="D72" s="450">
        <v>12</v>
      </c>
      <c r="E72" s="450">
        <v>0</v>
      </c>
      <c r="F72" s="449">
        <v>869.04</v>
      </c>
      <c r="G72" s="448">
        <v>0</v>
      </c>
      <c r="H72" s="448">
        <v>758.28</v>
      </c>
      <c r="I72" s="448">
        <v>110.76</v>
      </c>
      <c r="J72" s="447">
        <v>0.12745098039215685</v>
      </c>
    </row>
    <row r="73" spans="1:10" ht="27.75" customHeight="1" x14ac:dyDescent="0.2">
      <c r="A73" s="450" t="s">
        <v>1535</v>
      </c>
      <c r="B73" s="450" t="s">
        <v>1534</v>
      </c>
      <c r="C73" s="450" t="s">
        <v>1048</v>
      </c>
      <c r="D73" s="450">
        <v>12</v>
      </c>
      <c r="E73" s="450">
        <v>0</v>
      </c>
      <c r="F73" s="449">
        <v>3273.6</v>
      </c>
      <c r="G73" s="448">
        <v>0</v>
      </c>
      <c r="H73" s="448">
        <v>2802.24</v>
      </c>
      <c r="I73" s="448">
        <v>471.36</v>
      </c>
      <c r="J73" s="447">
        <v>0.1439882697947214</v>
      </c>
    </row>
    <row r="74" spans="1:10" ht="27.75" customHeight="1" x14ac:dyDescent="0.2">
      <c r="A74" s="450" t="s">
        <v>2302</v>
      </c>
      <c r="B74" s="450" t="s">
        <v>2301</v>
      </c>
      <c r="C74" s="450" t="s">
        <v>1048</v>
      </c>
      <c r="D74" s="450">
        <v>1</v>
      </c>
      <c r="E74" s="450">
        <v>0</v>
      </c>
      <c r="F74" s="449">
        <v>201.36</v>
      </c>
      <c r="G74" s="448">
        <v>0</v>
      </c>
      <c r="H74" s="448">
        <v>153.41999999999999</v>
      </c>
      <c r="I74" s="448">
        <v>47.94</v>
      </c>
      <c r="J74" s="447">
        <v>0.23808104886769965</v>
      </c>
    </row>
    <row r="75" spans="1:10" ht="27.75" customHeight="1" x14ac:dyDescent="0.2">
      <c r="A75" s="450" t="s">
        <v>1533</v>
      </c>
      <c r="B75" s="450" t="s">
        <v>1532</v>
      </c>
      <c r="C75" s="450" t="s">
        <v>1048</v>
      </c>
      <c r="D75" s="450">
        <v>9</v>
      </c>
      <c r="E75" s="450">
        <v>0</v>
      </c>
      <c r="F75" s="449">
        <v>1922.58</v>
      </c>
      <c r="G75" s="448">
        <v>0</v>
      </c>
      <c r="H75" s="448">
        <v>1464.75</v>
      </c>
      <c r="I75" s="448">
        <v>457.83</v>
      </c>
      <c r="J75" s="447">
        <v>0.2381331336017227</v>
      </c>
    </row>
    <row r="76" spans="1:10" ht="27.75" customHeight="1" x14ac:dyDescent="0.2">
      <c r="A76" s="450" t="s">
        <v>2298</v>
      </c>
      <c r="B76" s="450" t="s">
        <v>2297</v>
      </c>
      <c r="C76" s="450" t="s">
        <v>1048</v>
      </c>
      <c r="D76" s="450">
        <v>6</v>
      </c>
      <c r="E76" s="450">
        <v>0</v>
      </c>
      <c r="F76" s="449">
        <v>1657.3</v>
      </c>
      <c r="G76" s="448">
        <v>0</v>
      </c>
      <c r="H76" s="448">
        <v>1412.16</v>
      </c>
      <c r="I76" s="448">
        <v>245.14</v>
      </c>
      <c r="J76" s="447">
        <v>0.14791528389549266</v>
      </c>
    </row>
    <row r="77" spans="1:10" ht="27.75" customHeight="1" x14ac:dyDescent="0.2">
      <c r="A77" s="450" t="s">
        <v>1531</v>
      </c>
      <c r="B77" s="450" t="s">
        <v>1530</v>
      </c>
      <c r="C77" s="450" t="s">
        <v>1048</v>
      </c>
      <c r="D77" s="450">
        <v>4</v>
      </c>
      <c r="E77" s="450">
        <v>0</v>
      </c>
      <c r="F77" s="449">
        <v>1171.52</v>
      </c>
      <c r="G77" s="448">
        <v>0</v>
      </c>
      <c r="H77" s="448">
        <v>1031.76</v>
      </c>
      <c r="I77" s="448">
        <v>139.76</v>
      </c>
      <c r="J77" s="447">
        <v>0.11929800600928708</v>
      </c>
    </row>
    <row r="78" spans="1:10" ht="27.75" customHeight="1" x14ac:dyDescent="0.2">
      <c r="A78" s="450" t="s">
        <v>1529</v>
      </c>
      <c r="B78" s="450" t="s">
        <v>1528</v>
      </c>
      <c r="C78" s="450" t="s">
        <v>1048</v>
      </c>
      <c r="D78" s="450">
        <v>5</v>
      </c>
      <c r="E78" s="450">
        <v>0</v>
      </c>
      <c r="F78" s="449">
        <v>1218.6500000000001</v>
      </c>
      <c r="G78" s="448">
        <v>0</v>
      </c>
      <c r="H78" s="448">
        <v>1073.1500000000001</v>
      </c>
      <c r="I78" s="448">
        <v>145.5</v>
      </c>
      <c r="J78" s="447">
        <v>0.11939441184917737</v>
      </c>
    </row>
    <row r="79" spans="1:10" ht="27.75" customHeight="1" x14ac:dyDescent="0.2">
      <c r="A79" s="450" t="s">
        <v>1521</v>
      </c>
      <c r="B79" s="450" t="s">
        <v>1520</v>
      </c>
      <c r="C79" s="450" t="s">
        <v>1048</v>
      </c>
      <c r="D79" s="450">
        <v>1</v>
      </c>
      <c r="E79" s="450">
        <v>0</v>
      </c>
      <c r="F79" s="449">
        <v>259</v>
      </c>
      <c r="G79" s="448">
        <v>0</v>
      </c>
      <c r="H79" s="448">
        <v>212.42</v>
      </c>
      <c r="I79" s="448">
        <v>46.58</v>
      </c>
      <c r="J79" s="447">
        <v>0.17984555984555983</v>
      </c>
    </row>
    <row r="80" spans="1:10" ht="27.75" customHeight="1" x14ac:dyDescent="0.2">
      <c r="A80" s="450" t="s">
        <v>3887</v>
      </c>
      <c r="B80" s="450" t="s">
        <v>3886</v>
      </c>
      <c r="C80" s="450" t="s">
        <v>1048</v>
      </c>
      <c r="D80" s="450">
        <v>12</v>
      </c>
      <c r="E80" s="450">
        <v>0</v>
      </c>
      <c r="F80" s="449">
        <v>2006.04</v>
      </c>
      <c r="G80" s="448">
        <v>0</v>
      </c>
      <c r="H80" s="448">
        <v>1507.32</v>
      </c>
      <c r="I80" s="448">
        <v>498.72</v>
      </c>
      <c r="J80" s="447">
        <v>0.24860920021534966</v>
      </c>
    </row>
    <row r="81" spans="1:10" ht="27.75" customHeight="1" x14ac:dyDescent="0.2">
      <c r="A81" s="450" t="s">
        <v>4317</v>
      </c>
      <c r="B81" s="450" t="s">
        <v>4316</v>
      </c>
      <c r="C81" s="450" t="s">
        <v>1048</v>
      </c>
      <c r="D81" s="450">
        <v>1</v>
      </c>
      <c r="E81" s="450">
        <v>0</v>
      </c>
      <c r="F81" s="449">
        <v>581.99</v>
      </c>
      <c r="G81" s="448">
        <v>0</v>
      </c>
      <c r="H81" s="448">
        <v>294</v>
      </c>
      <c r="I81" s="448">
        <v>287.99</v>
      </c>
      <c r="J81" s="447">
        <v>0.49483668104262962</v>
      </c>
    </row>
    <row r="82" spans="1:10" ht="27.75" customHeight="1" x14ac:dyDescent="0.2">
      <c r="A82" s="450" t="s">
        <v>1517</v>
      </c>
      <c r="B82" s="450" t="s">
        <v>1516</v>
      </c>
      <c r="C82" s="450" t="s">
        <v>1048</v>
      </c>
      <c r="D82" s="450">
        <v>56</v>
      </c>
      <c r="E82" s="450">
        <v>0</v>
      </c>
      <c r="F82" s="449">
        <v>5225.04</v>
      </c>
      <c r="G82" s="448">
        <v>0</v>
      </c>
      <c r="H82" s="448">
        <v>4426.8</v>
      </c>
      <c r="I82" s="448">
        <v>798.24</v>
      </c>
      <c r="J82" s="447">
        <v>0.15277203619493823</v>
      </c>
    </row>
    <row r="83" spans="1:10" ht="27.75" customHeight="1" x14ac:dyDescent="0.2">
      <c r="A83" s="450" t="s">
        <v>2296</v>
      </c>
      <c r="B83" s="450" t="s">
        <v>2295</v>
      </c>
      <c r="C83" s="450" t="s">
        <v>1048</v>
      </c>
      <c r="D83" s="450">
        <v>1</v>
      </c>
      <c r="E83" s="450">
        <v>0</v>
      </c>
      <c r="F83" s="449">
        <v>333.98</v>
      </c>
      <c r="G83" s="448">
        <v>0</v>
      </c>
      <c r="H83" s="448">
        <v>254.45</v>
      </c>
      <c r="I83" s="448">
        <v>79.53</v>
      </c>
      <c r="J83" s="447">
        <v>0.23812803161865981</v>
      </c>
    </row>
    <row r="84" spans="1:10" ht="27.75" customHeight="1" x14ac:dyDescent="0.2">
      <c r="A84" s="450" t="s">
        <v>4315</v>
      </c>
      <c r="B84" s="450" t="s">
        <v>4314</v>
      </c>
      <c r="C84" s="450" t="s">
        <v>1048</v>
      </c>
      <c r="D84" s="450">
        <v>1</v>
      </c>
      <c r="E84" s="450">
        <v>0</v>
      </c>
      <c r="F84" s="449">
        <v>319.58999999999997</v>
      </c>
      <c r="G84" s="448">
        <v>0</v>
      </c>
      <c r="H84" s="448">
        <v>236.2</v>
      </c>
      <c r="I84" s="448">
        <v>83.39</v>
      </c>
      <c r="J84" s="447">
        <v>0.26092806408210517</v>
      </c>
    </row>
    <row r="85" spans="1:10" ht="27.75" customHeight="1" x14ac:dyDescent="0.2">
      <c r="A85" s="450" t="s">
        <v>1509</v>
      </c>
      <c r="B85" s="450" t="s">
        <v>1508</v>
      </c>
      <c r="C85" s="450" t="s">
        <v>1048</v>
      </c>
      <c r="D85" s="450">
        <v>1</v>
      </c>
      <c r="E85" s="450">
        <v>0</v>
      </c>
      <c r="F85" s="449">
        <v>324.18</v>
      </c>
      <c r="G85" s="448">
        <v>0</v>
      </c>
      <c r="H85" s="448">
        <v>273.23</v>
      </c>
      <c r="I85" s="448">
        <v>50.95</v>
      </c>
      <c r="J85" s="447">
        <v>0.15716577210191868</v>
      </c>
    </row>
    <row r="86" spans="1:10" ht="27.75" customHeight="1" x14ac:dyDescent="0.2">
      <c r="A86" s="450" t="s">
        <v>1507</v>
      </c>
      <c r="B86" s="450" t="s">
        <v>1506</v>
      </c>
      <c r="C86" s="450" t="s">
        <v>1048</v>
      </c>
      <c r="D86" s="450">
        <v>13</v>
      </c>
      <c r="E86" s="450">
        <v>0</v>
      </c>
      <c r="F86" s="449">
        <v>2437.9299999999998</v>
      </c>
      <c r="G86" s="448">
        <v>0</v>
      </c>
      <c r="H86" s="448">
        <v>1885</v>
      </c>
      <c r="I86" s="448">
        <v>552.92999999999995</v>
      </c>
      <c r="J86" s="447">
        <v>0.22680306653595469</v>
      </c>
    </row>
    <row r="87" spans="1:10" ht="27.75" customHeight="1" x14ac:dyDescent="0.2">
      <c r="A87" s="450" t="s">
        <v>1505</v>
      </c>
      <c r="B87" s="450" t="s">
        <v>1504</v>
      </c>
      <c r="C87" s="450" t="s">
        <v>1048</v>
      </c>
      <c r="D87" s="450">
        <v>6</v>
      </c>
      <c r="E87" s="450">
        <v>0</v>
      </c>
      <c r="F87" s="449">
        <v>1149.3399999999999</v>
      </c>
      <c r="G87" s="448">
        <v>0</v>
      </c>
      <c r="H87" s="448">
        <v>908.52</v>
      </c>
      <c r="I87" s="448">
        <v>240.82</v>
      </c>
      <c r="J87" s="447">
        <v>0.20952894704787095</v>
      </c>
    </row>
    <row r="88" spans="1:10" ht="27.75" customHeight="1" x14ac:dyDescent="0.2">
      <c r="A88" s="450" t="s">
        <v>1503</v>
      </c>
      <c r="B88" s="450" t="s">
        <v>1502</v>
      </c>
      <c r="C88" s="450" t="s">
        <v>1048</v>
      </c>
      <c r="D88" s="450">
        <v>28</v>
      </c>
      <c r="E88" s="450">
        <v>0</v>
      </c>
      <c r="F88" s="449">
        <v>7635.62</v>
      </c>
      <c r="G88" s="448">
        <v>0</v>
      </c>
      <c r="H88" s="448">
        <v>7733.32</v>
      </c>
      <c r="I88" s="448">
        <v>-97.7</v>
      </c>
      <c r="J88" s="447">
        <v>-1.2795293636927977E-2</v>
      </c>
    </row>
    <row r="89" spans="1:10" ht="27.75" customHeight="1" x14ac:dyDescent="0.2">
      <c r="A89" s="450" t="s">
        <v>1501</v>
      </c>
      <c r="B89" s="450" t="s">
        <v>1500</v>
      </c>
      <c r="C89" s="450" t="s">
        <v>1048</v>
      </c>
      <c r="D89" s="450">
        <v>23</v>
      </c>
      <c r="E89" s="450">
        <v>0</v>
      </c>
      <c r="F89" s="449">
        <v>4069.23</v>
      </c>
      <c r="G89" s="448">
        <v>0</v>
      </c>
      <c r="H89" s="448">
        <v>3707.74</v>
      </c>
      <c r="I89" s="448">
        <v>361.49</v>
      </c>
      <c r="J89" s="447">
        <v>8.8834988437615961E-2</v>
      </c>
    </row>
    <row r="90" spans="1:10" ht="27.75" customHeight="1" x14ac:dyDescent="0.2">
      <c r="A90" s="450" t="s">
        <v>1495</v>
      </c>
      <c r="B90" s="450" t="s">
        <v>1494</v>
      </c>
      <c r="C90" s="450" t="s">
        <v>1048</v>
      </c>
      <c r="D90" s="450">
        <v>2</v>
      </c>
      <c r="E90" s="450">
        <v>0</v>
      </c>
      <c r="F90" s="449">
        <v>608.12</v>
      </c>
      <c r="G90" s="448">
        <v>0</v>
      </c>
      <c r="H90" s="448">
        <v>338.82</v>
      </c>
      <c r="I90" s="448">
        <v>269.3</v>
      </c>
      <c r="J90" s="447">
        <v>0.44284022890219038</v>
      </c>
    </row>
    <row r="91" spans="1:10" ht="27.75" customHeight="1" x14ac:dyDescent="0.2">
      <c r="A91" s="450" t="s">
        <v>4313</v>
      </c>
      <c r="B91" s="450" t="s">
        <v>4312</v>
      </c>
      <c r="C91" s="450" t="s">
        <v>1048</v>
      </c>
      <c r="D91" s="450">
        <v>1</v>
      </c>
      <c r="E91" s="450">
        <v>0</v>
      </c>
      <c r="F91" s="449">
        <v>332.7</v>
      </c>
      <c r="G91" s="448">
        <v>-332.7</v>
      </c>
      <c r="H91" s="448">
        <v>0</v>
      </c>
      <c r="I91" s="448">
        <v>0</v>
      </c>
      <c r="J91" s="450" t="e">
        <v>#VALUE!</v>
      </c>
    </row>
    <row r="92" spans="1:10" ht="27.75" customHeight="1" x14ac:dyDescent="0.2">
      <c r="A92" s="450" t="s">
        <v>4311</v>
      </c>
      <c r="B92" s="450" t="s">
        <v>4310</v>
      </c>
      <c r="C92" s="450" t="s">
        <v>1048</v>
      </c>
      <c r="D92" s="450">
        <v>1</v>
      </c>
      <c r="E92" s="450">
        <v>0</v>
      </c>
      <c r="F92" s="449">
        <v>219.35</v>
      </c>
      <c r="G92" s="448">
        <v>0</v>
      </c>
      <c r="H92" s="448">
        <v>157.02000000000001</v>
      </c>
      <c r="I92" s="448">
        <v>62.33</v>
      </c>
      <c r="J92" s="447">
        <v>0.28415773877364942</v>
      </c>
    </row>
    <row r="93" spans="1:10" ht="27.75" customHeight="1" x14ac:dyDescent="0.2">
      <c r="A93" s="450" t="s">
        <v>3885</v>
      </c>
      <c r="B93" s="450" t="s">
        <v>3884</v>
      </c>
      <c r="C93" s="450" t="s">
        <v>1048</v>
      </c>
      <c r="D93" s="450">
        <v>1</v>
      </c>
      <c r="E93" s="450">
        <v>0</v>
      </c>
      <c r="F93" s="449">
        <v>345.87</v>
      </c>
      <c r="G93" s="448">
        <v>0</v>
      </c>
      <c r="H93" s="448">
        <v>213.84</v>
      </c>
      <c r="I93" s="448">
        <v>132.03</v>
      </c>
      <c r="J93" s="447">
        <v>0.38173302107728335</v>
      </c>
    </row>
    <row r="94" spans="1:10" ht="27.75" customHeight="1" x14ac:dyDescent="0.2">
      <c r="A94" s="450" t="s">
        <v>1491</v>
      </c>
      <c r="B94" s="450" t="s">
        <v>1490</v>
      </c>
      <c r="C94" s="450" t="s">
        <v>1048</v>
      </c>
      <c r="D94" s="450">
        <v>13</v>
      </c>
      <c r="E94" s="450">
        <v>0</v>
      </c>
      <c r="F94" s="449">
        <v>2046.36</v>
      </c>
      <c r="G94" s="448">
        <v>0</v>
      </c>
      <c r="H94" s="448">
        <v>1749.77</v>
      </c>
      <c r="I94" s="448">
        <v>296.58999999999997</v>
      </c>
      <c r="J94" s="447">
        <v>0.1449353974862683</v>
      </c>
    </row>
    <row r="95" spans="1:10" ht="27.75" customHeight="1" x14ac:dyDescent="0.2">
      <c r="A95" s="450" t="s">
        <v>1489</v>
      </c>
      <c r="B95" s="450" t="s">
        <v>1488</v>
      </c>
      <c r="C95" s="450" t="s">
        <v>1048</v>
      </c>
      <c r="D95" s="450">
        <v>2</v>
      </c>
      <c r="E95" s="450">
        <v>0</v>
      </c>
      <c r="F95" s="449">
        <v>734.16</v>
      </c>
      <c r="G95" s="448">
        <v>0</v>
      </c>
      <c r="H95" s="448">
        <v>644.79999999999995</v>
      </c>
      <c r="I95" s="448">
        <v>89.36</v>
      </c>
      <c r="J95" s="447">
        <v>0.12171733682031165</v>
      </c>
    </row>
    <row r="96" spans="1:10" ht="27.75" customHeight="1" x14ac:dyDescent="0.2">
      <c r="A96" s="450" t="s">
        <v>1487</v>
      </c>
      <c r="B96" s="450" t="s">
        <v>1486</v>
      </c>
      <c r="C96" s="450" t="s">
        <v>1048</v>
      </c>
      <c r="D96" s="450">
        <v>11</v>
      </c>
      <c r="E96" s="450">
        <v>0</v>
      </c>
      <c r="F96" s="449">
        <v>1354.63</v>
      </c>
      <c r="G96" s="448">
        <v>0</v>
      </c>
      <c r="H96" s="448">
        <v>1172.5999999999999</v>
      </c>
      <c r="I96" s="448">
        <v>182.03</v>
      </c>
      <c r="J96" s="447">
        <v>0.13437617652052589</v>
      </c>
    </row>
    <row r="97" spans="1:10" ht="27.75" customHeight="1" x14ac:dyDescent="0.2">
      <c r="A97" s="450" t="s">
        <v>1485</v>
      </c>
      <c r="B97" s="450" t="s">
        <v>1484</v>
      </c>
      <c r="C97" s="450" t="s">
        <v>1048</v>
      </c>
      <c r="D97" s="450">
        <v>3</v>
      </c>
      <c r="E97" s="450">
        <v>0</v>
      </c>
      <c r="F97" s="449">
        <v>504.93</v>
      </c>
      <c r="G97" s="448">
        <v>0</v>
      </c>
      <c r="H97" s="448">
        <v>445.89</v>
      </c>
      <c r="I97" s="448">
        <v>59.04</v>
      </c>
      <c r="J97" s="447">
        <v>0.11692709880577505</v>
      </c>
    </row>
    <row r="98" spans="1:10" ht="27.75" customHeight="1" x14ac:dyDescent="0.2">
      <c r="A98" s="450" t="s">
        <v>1483</v>
      </c>
      <c r="B98" s="450" t="s">
        <v>1482</v>
      </c>
      <c r="C98" s="450" t="s">
        <v>1048</v>
      </c>
      <c r="D98" s="450">
        <v>20</v>
      </c>
      <c r="E98" s="450">
        <v>0</v>
      </c>
      <c r="F98" s="449">
        <v>4392.37</v>
      </c>
      <c r="G98" s="448">
        <v>0</v>
      </c>
      <c r="H98" s="448">
        <v>3626.36</v>
      </c>
      <c r="I98" s="448">
        <v>766.01</v>
      </c>
      <c r="J98" s="447">
        <v>0.17439559964210666</v>
      </c>
    </row>
    <row r="99" spans="1:10" ht="27.75" customHeight="1" x14ac:dyDescent="0.2">
      <c r="A99" s="450" t="s">
        <v>1481</v>
      </c>
      <c r="B99" s="450" t="s">
        <v>1480</v>
      </c>
      <c r="C99" s="450" t="s">
        <v>1048</v>
      </c>
      <c r="D99" s="450">
        <v>15</v>
      </c>
      <c r="E99" s="450">
        <v>0</v>
      </c>
      <c r="F99" s="449">
        <v>3526.5</v>
      </c>
      <c r="G99" s="448">
        <v>0</v>
      </c>
      <c r="H99" s="448">
        <v>2701.2</v>
      </c>
      <c r="I99" s="448">
        <v>825.3</v>
      </c>
      <c r="J99" s="447">
        <v>0.23402807316035729</v>
      </c>
    </row>
    <row r="100" spans="1:10" ht="27.75" customHeight="1" x14ac:dyDescent="0.2">
      <c r="A100" s="450" t="s">
        <v>4309</v>
      </c>
      <c r="B100" s="450" t="s">
        <v>4308</v>
      </c>
      <c r="C100" s="450" t="s">
        <v>1048</v>
      </c>
      <c r="D100" s="450">
        <v>5</v>
      </c>
      <c r="E100" s="450">
        <v>0</v>
      </c>
      <c r="F100" s="449">
        <v>1271.9100000000001</v>
      </c>
      <c r="G100" s="448">
        <v>0</v>
      </c>
      <c r="H100" s="448">
        <v>700.8</v>
      </c>
      <c r="I100" s="448">
        <v>571.11</v>
      </c>
      <c r="J100" s="447">
        <v>0.44901761917116778</v>
      </c>
    </row>
    <row r="101" spans="1:10" ht="27.75" customHeight="1" x14ac:dyDescent="0.2">
      <c r="A101" s="450" t="s">
        <v>1477</v>
      </c>
      <c r="B101" s="450" t="s">
        <v>1476</v>
      </c>
      <c r="C101" s="450" t="s">
        <v>1048</v>
      </c>
      <c r="D101" s="450">
        <v>6</v>
      </c>
      <c r="E101" s="450">
        <v>0</v>
      </c>
      <c r="F101" s="449">
        <v>1616.24</v>
      </c>
      <c r="G101" s="448">
        <v>0</v>
      </c>
      <c r="H101" s="448">
        <v>1140.5999999999999</v>
      </c>
      <c r="I101" s="448">
        <v>475.64</v>
      </c>
      <c r="J101" s="447">
        <v>0.29428797703311388</v>
      </c>
    </row>
    <row r="102" spans="1:10" ht="27.75" customHeight="1" x14ac:dyDescent="0.2">
      <c r="A102" s="450" t="s">
        <v>2290</v>
      </c>
      <c r="B102" s="450" t="s">
        <v>2289</v>
      </c>
      <c r="C102" s="450" t="s">
        <v>1048</v>
      </c>
      <c r="D102" s="450">
        <v>3</v>
      </c>
      <c r="E102" s="450">
        <v>0</v>
      </c>
      <c r="F102" s="449">
        <v>1270.1500000000001</v>
      </c>
      <c r="G102" s="448">
        <v>0</v>
      </c>
      <c r="H102" s="448">
        <v>885.72</v>
      </c>
      <c r="I102" s="448">
        <v>384.43</v>
      </c>
      <c r="J102" s="447">
        <v>0.30266503956225643</v>
      </c>
    </row>
    <row r="103" spans="1:10" ht="27.75" customHeight="1" x14ac:dyDescent="0.2">
      <c r="A103" s="450" t="s">
        <v>1475</v>
      </c>
      <c r="B103" s="450" t="s">
        <v>1474</v>
      </c>
      <c r="C103" s="450" t="s">
        <v>1048</v>
      </c>
      <c r="D103" s="450">
        <v>3</v>
      </c>
      <c r="E103" s="450">
        <v>0</v>
      </c>
      <c r="F103" s="449">
        <v>1296.4000000000001</v>
      </c>
      <c r="G103" s="448">
        <v>0</v>
      </c>
      <c r="H103" s="448">
        <v>904.02</v>
      </c>
      <c r="I103" s="448">
        <v>392.38</v>
      </c>
      <c r="J103" s="447">
        <v>0.30266892934279543</v>
      </c>
    </row>
    <row r="104" spans="1:10" ht="27.75" customHeight="1" x14ac:dyDescent="0.2">
      <c r="A104" s="450" t="s">
        <v>2288</v>
      </c>
      <c r="B104" s="450" t="s">
        <v>2287</v>
      </c>
      <c r="C104" s="450" t="s">
        <v>1048</v>
      </c>
      <c r="D104" s="450">
        <v>12</v>
      </c>
      <c r="E104" s="450">
        <v>0</v>
      </c>
      <c r="F104" s="449">
        <v>1927.56</v>
      </c>
      <c r="G104" s="448">
        <v>0</v>
      </c>
      <c r="H104" s="448">
        <v>1492.2</v>
      </c>
      <c r="I104" s="448">
        <v>435.36</v>
      </c>
      <c r="J104" s="447">
        <v>0.22586067359770903</v>
      </c>
    </row>
    <row r="105" spans="1:10" ht="27.75" customHeight="1" x14ac:dyDescent="0.2">
      <c r="A105" s="450" t="s">
        <v>1473</v>
      </c>
      <c r="B105" s="450" t="s">
        <v>1472</v>
      </c>
      <c r="C105" s="450" t="s">
        <v>1048</v>
      </c>
      <c r="D105" s="450">
        <v>3</v>
      </c>
      <c r="E105" s="450">
        <v>0</v>
      </c>
      <c r="F105" s="449">
        <v>455.1</v>
      </c>
      <c r="G105" s="448">
        <v>0</v>
      </c>
      <c r="H105" s="448">
        <v>351.96</v>
      </c>
      <c r="I105" s="448">
        <v>103.14</v>
      </c>
      <c r="J105" s="447">
        <v>0.22663150955833883</v>
      </c>
    </row>
    <row r="106" spans="1:10" ht="27.75" customHeight="1" x14ac:dyDescent="0.2">
      <c r="A106" s="450" t="s">
        <v>1467</v>
      </c>
      <c r="B106" s="450" t="s">
        <v>1466</v>
      </c>
      <c r="C106" s="450" t="s">
        <v>1048</v>
      </c>
      <c r="D106" s="450">
        <v>3</v>
      </c>
      <c r="E106" s="450">
        <v>0</v>
      </c>
      <c r="F106" s="449">
        <v>1824.28</v>
      </c>
      <c r="G106" s="448">
        <v>0</v>
      </c>
      <c r="H106" s="448">
        <v>1364.67</v>
      </c>
      <c r="I106" s="448">
        <v>459.61</v>
      </c>
      <c r="J106" s="447">
        <v>0.25194049159120313</v>
      </c>
    </row>
    <row r="107" spans="1:10" ht="27.75" customHeight="1" x14ac:dyDescent="0.2">
      <c r="A107" s="450" t="s">
        <v>1465</v>
      </c>
      <c r="B107" s="450" t="s">
        <v>1464</v>
      </c>
      <c r="C107" s="450" t="s">
        <v>1048</v>
      </c>
      <c r="D107" s="450">
        <v>1</v>
      </c>
      <c r="E107" s="450">
        <v>0</v>
      </c>
      <c r="F107" s="449">
        <v>331.08</v>
      </c>
      <c r="G107" s="448">
        <v>0</v>
      </c>
      <c r="H107" s="448">
        <v>273.52999999999997</v>
      </c>
      <c r="I107" s="448">
        <v>57.55</v>
      </c>
      <c r="J107" s="447">
        <v>0.17382505738794249</v>
      </c>
    </row>
    <row r="108" spans="1:10" ht="27.75" customHeight="1" x14ac:dyDescent="0.2">
      <c r="A108" s="450" t="s">
        <v>1463</v>
      </c>
      <c r="B108" s="450" t="s">
        <v>1462</v>
      </c>
      <c r="C108" s="450" t="s">
        <v>1048</v>
      </c>
      <c r="D108" s="450">
        <v>6</v>
      </c>
      <c r="E108" s="450">
        <v>0</v>
      </c>
      <c r="F108" s="449">
        <v>1068.27</v>
      </c>
      <c r="G108" s="448">
        <v>0</v>
      </c>
      <c r="H108" s="448">
        <v>812.94</v>
      </c>
      <c r="I108" s="448">
        <v>255.33</v>
      </c>
      <c r="J108" s="447">
        <v>0.23901260917183859</v>
      </c>
    </row>
    <row r="109" spans="1:10" ht="27.75" customHeight="1" x14ac:dyDescent="0.2">
      <c r="A109" s="450" t="s">
        <v>1461</v>
      </c>
      <c r="B109" s="450" t="s">
        <v>1460</v>
      </c>
      <c r="C109" s="450" t="s">
        <v>1048</v>
      </c>
      <c r="D109" s="450">
        <v>1</v>
      </c>
      <c r="E109" s="450">
        <v>0</v>
      </c>
      <c r="F109" s="449">
        <v>206.49</v>
      </c>
      <c r="G109" s="448">
        <v>0</v>
      </c>
      <c r="H109" s="448">
        <v>178.12</v>
      </c>
      <c r="I109" s="448">
        <v>28.37</v>
      </c>
      <c r="J109" s="447">
        <v>0.13739164124170661</v>
      </c>
    </row>
    <row r="110" spans="1:10" ht="27.75" customHeight="1" x14ac:dyDescent="0.2">
      <c r="A110" s="450" t="s">
        <v>1457</v>
      </c>
      <c r="B110" s="450" t="s">
        <v>1456</v>
      </c>
      <c r="C110" s="450" t="s">
        <v>1048</v>
      </c>
      <c r="D110" s="450">
        <v>1</v>
      </c>
      <c r="E110" s="450">
        <v>0</v>
      </c>
      <c r="F110" s="449">
        <v>188.44</v>
      </c>
      <c r="G110" s="448">
        <v>0</v>
      </c>
      <c r="H110" s="448">
        <v>155.22</v>
      </c>
      <c r="I110" s="448">
        <v>33.22</v>
      </c>
      <c r="J110" s="447">
        <v>0.17628953513054554</v>
      </c>
    </row>
    <row r="111" spans="1:10" ht="27.75" customHeight="1" x14ac:dyDescent="0.2">
      <c r="A111" s="450" t="s">
        <v>2284</v>
      </c>
      <c r="B111" s="450" t="s">
        <v>2283</v>
      </c>
      <c r="C111" s="450" t="s">
        <v>1048</v>
      </c>
      <c r="D111" s="450">
        <v>1</v>
      </c>
      <c r="E111" s="450">
        <v>0</v>
      </c>
      <c r="F111" s="449">
        <v>184.59</v>
      </c>
      <c r="G111" s="448">
        <v>0</v>
      </c>
      <c r="H111" s="448">
        <v>140.65</v>
      </c>
      <c r="I111" s="448">
        <v>43.94</v>
      </c>
      <c r="J111" s="447">
        <v>0.23804106397963054</v>
      </c>
    </row>
    <row r="112" spans="1:10" ht="27.75" customHeight="1" x14ac:dyDescent="0.2">
      <c r="A112" s="450" t="s">
        <v>1447</v>
      </c>
      <c r="B112" s="450" t="s">
        <v>1446</v>
      </c>
      <c r="C112" s="450" t="s">
        <v>1048</v>
      </c>
      <c r="D112" s="450">
        <v>3</v>
      </c>
      <c r="E112" s="450">
        <v>0</v>
      </c>
      <c r="F112" s="449">
        <v>577.30999999999995</v>
      </c>
      <c r="G112" s="448">
        <v>0</v>
      </c>
      <c r="H112" s="448">
        <v>368.13</v>
      </c>
      <c r="I112" s="448">
        <v>209.18</v>
      </c>
      <c r="J112" s="447">
        <v>0.36233566021721431</v>
      </c>
    </row>
    <row r="113" spans="1:10" ht="27.75" customHeight="1" x14ac:dyDescent="0.2">
      <c r="A113" s="450" t="s">
        <v>1445</v>
      </c>
      <c r="B113" s="450" t="s">
        <v>1444</v>
      </c>
      <c r="C113" s="450" t="s">
        <v>1048</v>
      </c>
      <c r="D113" s="450">
        <v>4</v>
      </c>
      <c r="E113" s="450">
        <v>0</v>
      </c>
      <c r="F113" s="449">
        <v>2086.15</v>
      </c>
      <c r="G113" s="448">
        <v>0</v>
      </c>
      <c r="H113" s="448">
        <v>1707.44</v>
      </c>
      <c r="I113" s="448">
        <v>378.71</v>
      </c>
      <c r="J113" s="447">
        <v>0.18153536418761834</v>
      </c>
    </row>
    <row r="114" spans="1:10" ht="27.75" customHeight="1" x14ac:dyDescent="0.2">
      <c r="A114" s="450" t="s">
        <v>1443</v>
      </c>
      <c r="B114" s="450" t="s">
        <v>1442</v>
      </c>
      <c r="C114" s="450" t="s">
        <v>1048</v>
      </c>
      <c r="D114" s="450">
        <v>14</v>
      </c>
      <c r="E114" s="450">
        <v>0</v>
      </c>
      <c r="F114" s="449">
        <v>9884.2000000000007</v>
      </c>
      <c r="G114" s="448">
        <v>0</v>
      </c>
      <c r="H114" s="448">
        <v>8253.56</v>
      </c>
      <c r="I114" s="448">
        <v>1630.64</v>
      </c>
      <c r="J114" s="447">
        <v>0.16497440359361404</v>
      </c>
    </row>
    <row r="115" spans="1:10" ht="27.75" customHeight="1" x14ac:dyDescent="0.2">
      <c r="A115" s="450" t="s">
        <v>4307</v>
      </c>
      <c r="B115" s="450" t="s">
        <v>4306</v>
      </c>
      <c r="C115" s="450" t="s">
        <v>1048</v>
      </c>
      <c r="D115" s="450">
        <v>12</v>
      </c>
      <c r="E115" s="450">
        <v>0</v>
      </c>
      <c r="F115" s="449">
        <v>1943.28</v>
      </c>
      <c r="G115" s="448">
        <v>0</v>
      </c>
      <c r="H115" s="448">
        <v>1480.68</v>
      </c>
      <c r="I115" s="448">
        <v>462.6</v>
      </c>
      <c r="J115" s="447">
        <v>0.238051130048166</v>
      </c>
    </row>
    <row r="116" spans="1:10" ht="27.75" customHeight="1" x14ac:dyDescent="0.2">
      <c r="A116" s="450" t="s">
        <v>2278</v>
      </c>
      <c r="B116" s="450" t="s">
        <v>2277</v>
      </c>
      <c r="C116" s="450" t="s">
        <v>1048</v>
      </c>
      <c r="D116" s="450">
        <v>2</v>
      </c>
      <c r="E116" s="450">
        <v>0</v>
      </c>
      <c r="F116" s="449">
        <v>1208.94</v>
      </c>
      <c r="G116" s="448">
        <v>0</v>
      </c>
      <c r="H116" s="448">
        <v>797.1</v>
      </c>
      <c r="I116" s="448">
        <v>411.84</v>
      </c>
      <c r="J116" s="447">
        <v>0.34066206759640677</v>
      </c>
    </row>
    <row r="117" spans="1:10" ht="27.75" customHeight="1" x14ac:dyDescent="0.2">
      <c r="A117" s="450" t="s">
        <v>1441</v>
      </c>
      <c r="B117" s="450" t="s">
        <v>1440</v>
      </c>
      <c r="C117" s="450" t="s">
        <v>1048</v>
      </c>
      <c r="D117" s="450">
        <v>12</v>
      </c>
      <c r="E117" s="450">
        <v>0</v>
      </c>
      <c r="F117" s="449">
        <v>6054.87</v>
      </c>
      <c r="G117" s="448">
        <v>0</v>
      </c>
      <c r="H117" s="448">
        <v>5167.68</v>
      </c>
      <c r="I117" s="448">
        <v>887.19</v>
      </c>
      <c r="J117" s="447">
        <v>0.14652502861333108</v>
      </c>
    </row>
    <row r="118" spans="1:10" ht="27.75" customHeight="1" x14ac:dyDescent="0.2">
      <c r="A118" s="450" t="s">
        <v>3881</v>
      </c>
      <c r="B118" s="450" t="s">
        <v>3880</v>
      </c>
      <c r="C118" s="450" t="s">
        <v>1048</v>
      </c>
      <c r="D118" s="450">
        <v>1</v>
      </c>
      <c r="E118" s="450">
        <v>0</v>
      </c>
      <c r="F118" s="449">
        <v>201.66</v>
      </c>
      <c r="G118" s="448">
        <v>0</v>
      </c>
      <c r="H118" s="448">
        <v>137.19</v>
      </c>
      <c r="I118" s="448">
        <v>64.47</v>
      </c>
      <c r="J118" s="447">
        <v>0.31969651889318657</v>
      </c>
    </row>
    <row r="119" spans="1:10" ht="27.75" customHeight="1" x14ac:dyDescent="0.2">
      <c r="A119" s="450" t="s">
        <v>1439</v>
      </c>
      <c r="B119" s="450" t="s">
        <v>1438</v>
      </c>
      <c r="C119" s="450" t="s">
        <v>1048</v>
      </c>
      <c r="D119" s="450">
        <v>6</v>
      </c>
      <c r="E119" s="450">
        <v>0</v>
      </c>
      <c r="F119" s="449">
        <v>2925.36</v>
      </c>
      <c r="G119" s="448">
        <v>0</v>
      </c>
      <c r="H119" s="448">
        <v>2541.48</v>
      </c>
      <c r="I119" s="448">
        <v>383.88</v>
      </c>
      <c r="J119" s="447">
        <v>0.13122487488719337</v>
      </c>
    </row>
    <row r="120" spans="1:10" ht="27.75" customHeight="1" x14ac:dyDescent="0.2">
      <c r="A120" s="450" t="s">
        <v>1437</v>
      </c>
      <c r="B120" s="450" t="s">
        <v>1436</v>
      </c>
      <c r="C120" s="450" t="s">
        <v>1048</v>
      </c>
      <c r="D120" s="450">
        <v>4</v>
      </c>
      <c r="E120" s="450">
        <v>0</v>
      </c>
      <c r="F120" s="449">
        <v>11224.88</v>
      </c>
      <c r="G120" s="448">
        <v>0</v>
      </c>
      <c r="H120" s="448">
        <v>9470.7199999999993</v>
      </c>
      <c r="I120" s="448">
        <v>1754.16</v>
      </c>
      <c r="J120" s="447">
        <v>0.15627427642879033</v>
      </c>
    </row>
    <row r="121" spans="1:10" ht="27.75" customHeight="1" x14ac:dyDescent="0.2">
      <c r="A121" s="450" t="s">
        <v>2272</v>
      </c>
      <c r="B121" s="450" t="s">
        <v>2271</v>
      </c>
      <c r="C121" s="450" t="s">
        <v>1048</v>
      </c>
      <c r="D121" s="450">
        <v>1</v>
      </c>
      <c r="E121" s="450">
        <v>0</v>
      </c>
      <c r="F121" s="449">
        <v>449.05</v>
      </c>
      <c r="G121" s="448">
        <v>0</v>
      </c>
      <c r="H121" s="448">
        <v>285.27999999999997</v>
      </c>
      <c r="I121" s="448">
        <v>163.77000000000001</v>
      </c>
      <c r="J121" s="447">
        <v>0.36470326244293511</v>
      </c>
    </row>
    <row r="122" spans="1:10" ht="27.75" customHeight="1" x14ac:dyDescent="0.2">
      <c r="A122" s="450" t="s">
        <v>1435</v>
      </c>
      <c r="B122" s="450" t="s">
        <v>1434</v>
      </c>
      <c r="C122" s="450" t="s">
        <v>1048</v>
      </c>
      <c r="D122" s="450">
        <v>11</v>
      </c>
      <c r="E122" s="450">
        <v>0</v>
      </c>
      <c r="F122" s="449">
        <v>4096.13</v>
      </c>
      <c r="G122" s="448">
        <v>0</v>
      </c>
      <c r="H122" s="448">
        <v>3794.34</v>
      </c>
      <c r="I122" s="448">
        <v>301.79000000000002</v>
      </c>
      <c r="J122" s="447">
        <v>7.3676860841818986E-2</v>
      </c>
    </row>
    <row r="123" spans="1:10" ht="27.75" customHeight="1" x14ac:dyDescent="0.2">
      <c r="A123" s="450" t="s">
        <v>3182</v>
      </c>
      <c r="B123" s="450" t="s">
        <v>3181</v>
      </c>
      <c r="C123" s="450" t="s">
        <v>1048</v>
      </c>
      <c r="D123" s="450">
        <v>1</v>
      </c>
      <c r="E123" s="450">
        <v>0</v>
      </c>
      <c r="F123" s="449">
        <v>560.41</v>
      </c>
      <c r="G123" s="448">
        <v>0</v>
      </c>
      <c r="H123" s="448">
        <v>317.06</v>
      </c>
      <c r="I123" s="448">
        <v>243.35</v>
      </c>
      <c r="J123" s="447">
        <v>0.43423564889991256</v>
      </c>
    </row>
    <row r="124" spans="1:10" ht="27.75" customHeight="1" x14ac:dyDescent="0.2">
      <c r="A124" s="450" t="s">
        <v>1433</v>
      </c>
      <c r="B124" s="450" t="s">
        <v>1432</v>
      </c>
      <c r="C124" s="450" t="s">
        <v>1048</v>
      </c>
      <c r="D124" s="450">
        <v>15</v>
      </c>
      <c r="E124" s="450">
        <v>0</v>
      </c>
      <c r="F124" s="449">
        <v>3701.32</v>
      </c>
      <c r="G124" s="448">
        <v>0</v>
      </c>
      <c r="H124" s="448">
        <v>2857.98</v>
      </c>
      <c r="I124" s="448">
        <v>843.34</v>
      </c>
      <c r="J124" s="447">
        <v>0.2278484432580809</v>
      </c>
    </row>
    <row r="125" spans="1:10" ht="27.75" customHeight="1" x14ac:dyDescent="0.2">
      <c r="A125" s="450" t="s">
        <v>1431</v>
      </c>
      <c r="B125" s="450" t="s">
        <v>1430</v>
      </c>
      <c r="C125" s="450" t="s">
        <v>1048</v>
      </c>
      <c r="D125" s="450">
        <v>15</v>
      </c>
      <c r="E125" s="450">
        <v>0</v>
      </c>
      <c r="F125" s="449">
        <v>6077.92</v>
      </c>
      <c r="G125" s="448">
        <v>0</v>
      </c>
      <c r="H125" s="448">
        <v>5221.6499999999996</v>
      </c>
      <c r="I125" s="448">
        <v>856.27</v>
      </c>
      <c r="J125" s="447">
        <v>0.14088207807934294</v>
      </c>
    </row>
    <row r="126" spans="1:10" ht="27.75" customHeight="1" x14ac:dyDescent="0.2">
      <c r="A126" s="450" t="s">
        <v>2268</v>
      </c>
      <c r="B126" s="450" t="s">
        <v>2267</v>
      </c>
      <c r="C126" s="450" t="s">
        <v>1048</v>
      </c>
      <c r="D126" s="450">
        <v>7</v>
      </c>
      <c r="E126" s="450">
        <v>0</v>
      </c>
      <c r="F126" s="449">
        <v>2735.74</v>
      </c>
      <c r="G126" s="448">
        <v>0</v>
      </c>
      <c r="H126" s="448">
        <v>1408.19</v>
      </c>
      <c r="I126" s="448">
        <v>1327.55</v>
      </c>
      <c r="J126" s="447">
        <v>0.48526175733074051</v>
      </c>
    </row>
    <row r="127" spans="1:10" ht="27.75" customHeight="1" x14ac:dyDescent="0.2">
      <c r="A127" s="450" t="s">
        <v>4305</v>
      </c>
      <c r="B127" s="450" t="s">
        <v>4304</v>
      </c>
      <c r="C127" s="450" t="s">
        <v>1048</v>
      </c>
      <c r="D127" s="450">
        <v>4</v>
      </c>
      <c r="E127" s="450">
        <v>0</v>
      </c>
      <c r="F127" s="449">
        <v>1451.08</v>
      </c>
      <c r="G127" s="448">
        <v>0</v>
      </c>
      <c r="H127" s="448">
        <v>995.68</v>
      </c>
      <c r="I127" s="448">
        <v>455.4</v>
      </c>
      <c r="J127" s="447">
        <v>0.31383521239352757</v>
      </c>
    </row>
    <row r="128" spans="1:10" ht="27.75" customHeight="1" x14ac:dyDescent="0.2">
      <c r="A128" s="450" t="s">
        <v>1427</v>
      </c>
      <c r="B128" s="450" t="s">
        <v>1426</v>
      </c>
      <c r="C128" s="450" t="s">
        <v>1048</v>
      </c>
      <c r="D128" s="450">
        <v>17</v>
      </c>
      <c r="E128" s="450">
        <v>0</v>
      </c>
      <c r="F128" s="449">
        <v>2513.36</v>
      </c>
      <c r="G128" s="448">
        <v>0</v>
      </c>
      <c r="H128" s="448">
        <v>2233.94</v>
      </c>
      <c r="I128" s="448">
        <v>279.42</v>
      </c>
      <c r="J128" s="447">
        <v>0.11117388674921221</v>
      </c>
    </row>
    <row r="129" spans="1:10" ht="27.75" customHeight="1" x14ac:dyDescent="0.2">
      <c r="A129" s="450" t="s">
        <v>1425</v>
      </c>
      <c r="B129" s="450" t="s">
        <v>1424</v>
      </c>
      <c r="C129" s="450" t="s">
        <v>1048</v>
      </c>
      <c r="D129" s="450">
        <v>5</v>
      </c>
      <c r="E129" s="450">
        <v>0</v>
      </c>
      <c r="F129" s="449">
        <v>1068.58</v>
      </c>
      <c r="G129" s="448">
        <v>0</v>
      </c>
      <c r="H129" s="448">
        <v>784.35</v>
      </c>
      <c r="I129" s="448">
        <v>284.23</v>
      </c>
      <c r="J129" s="447">
        <v>0.26598850811357128</v>
      </c>
    </row>
    <row r="130" spans="1:10" ht="27.75" customHeight="1" x14ac:dyDescent="0.2">
      <c r="A130" s="450" t="s">
        <v>1423</v>
      </c>
      <c r="B130" s="450" t="s">
        <v>1422</v>
      </c>
      <c r="C130" s="450" t="s">
        <v>1048</v>
      </c>
      <c r="D130" s="450">
        <v>16</v>
      </c>
      <c r="E130" s="450">
        <v>0</v>
      </c>
      <c r="F130" s="449">
        <v>2376.86</v>
      </c>
      <c r="G130" s="448">
        <v>0</v>
      </c>
      <c r="H130" s="448">
        <v>1976.56</v>
      </c>
      <c r="I130" s="448">
        <v>400.3</v>
      </c>
      <c r="J130" s="447">
        <v>0.16841547251415734</v>
      </c>
    </row>
    <row r="131" spans="1:10" ht="27.75" customHeight="1" x14ac:dyDescent="0.2">
      <c r="A131" s="450" t="s">
        <v>1421</v>
      </c>
      <c r="B131" s="450" t="s">
        <v>1420</v>
      </c>
      <c r="C131" s="450" t="s">
        <v>1048</v>
      </c>
      <c r="D131" s="450">
        <v>16</v>
      </c>
      <c r="E131" s="450">
        <v>0</v>
      </c>
      <c r="F131" s="449">
        <v>2203.06</v>
      </c>
      <c r="G131" s="448">
        <v>0</v>
      </c>
      <c r="H131" s="448">
        <v>1827.2</v>
      </c>
      <c r="I131" s="448">
        <v>375.86</v>
      </c>
      <c r="J131" s="447">
        <v>0.17060815411291566</v>
      </c>
    </row>
    <row r="132" spans="1:10" ht="27.75" customHeight="1" x14ac:dyDescent="0.2">
      <c r="A132" s="450" t="s">
        <v>1419</v>
      </c>
      <c r="B132" s="450" t="s">
        <v>1418</v>
      </c>
      <c r="C132" s="450" t="s">
        <v>1048</v>
      </c>
      <c r="D132" s="450">
        <v>12</v>
      </c>
      <c r="E132" s="450">
        <v>0</v>
      </c>
      <c r="F132" s="449">
        <v>2113.08</v>
      </c>
      <c r="G132" s="448">
        <v>0</v>
      </c>
      <c r="H132" s="448">
        <v>1844.04</v>
      </c>
      <c r="I132" s="448">
        <v>269.04000000000002</v>
      </c>
      <c r="J132" s="447">
        <v>0.12732125617581919</v>
      </c>
    </row>
    <row r="133" spans="1:10" ht="27.75" customHeight="1" x14ac:dyDescent="0.2">
      <c r="A133" s="450" t="s">
        <v>1417</v>
      </c>
      <c r="B133" s="450" t="s">
        <v>1416</v>
      </c>
      <c r="C133" s="450" t="s">
        <v>1048</v>
      </c>
      <c r="D133" s="450">
        <v>32</v>
      </c>
      <c r="E133" s="450">
        <v>0</v>
      </c>
      <c r="F133" s="449">
        <v>4393.2</v>
      </c>
      <c r="G133" s="448">
        <v>0</v>
      </c>
      <c r="H133" s="448">
        <v>3575.68</v>
      </c>
      <c r="I133" s="448">
        <v>817.52</v>
      </c>
      <c r="J133" s="447">
        <v>0.1860875899116817</v>
      </c>
    </row>
    <row r="134" spans="1:10" ht="27.75" customHeight="1" x14ac:dyDescent="0.2">
      <c r="A134" s="450" t="s">
        <v>1413</v>
      </c>
      <c r="B134" s="450" t="s">
        <v>1412</v>
      </c>
      <c r="C134" s="450" t="s">
        <v>1048</v>
      </c>
      <c r="D134" s="450">
        <v>1</v>
      </c>
      <c r="E134" s="450">
        <v>0</v>
      </c>
      <c r="F134" s="449">
        <v>336.65</v>
      </c>
      <c r="G134" s="448">
        <v>0</v>
      </c>
      <c r="H134" s="448">
        <v>256.5</v>
      </c>
      <c r="I134" s="448">
        <v>80.150000000000006</v>
      </c>
      <c r="J134" s="447">
        <v>0.23808109312342196</v>
      </c>
    </row>
    <row r="135" spans="1:10" ht="27.75" customHeight="1" x14ac:dyDescent="0.2">
      <c r="A135" s="450" t="s">
        <v>1411</v>
      </c>
      <c r="B135" s="450" t="s">
        <v>1410</v>
      </c>
      <c r="C135" s="450" t="s">
        <v>1048</v>
      </c>
      <c r="D135" s="450">
        <v>1</v>
      </c>
      <c r="E135" s="450">
        <v>0</v>
      </c>
      <c r="F135" s="449">
        <v>689.48</v>
      </c>
      <c r="G135" s="448">
        <v>0</v>
      </c>
      <c r="H135" s="448">
        <v>497.67</v>
      </c>
      <c r="I135" s="448">
        <v>191.81</v>
      </c>
      <c r="J135" s="447">
        <v>0.27819516157103902</v>
      </c>
    </row>
    <row r="136" spans="1:10" ht="27.75" customHeight="1" x14ac:dyDescent="0.2">
      <c r="A136" s="450" t="s">
        <v>2262</v>
      </c>
      <c r="B136" s="450" t="s">
        <v>2261</v>
      </c>
      <c r="C136" s="450" t="s">
        <v>1048</v>
      </c>
      <c r="D136" s="450">
        <v>7</v>
      </c>
      <c r="E136" s="450">
        <v>0</v>
      </c>
      <c r="F136" s="449">
        <v>2279.73</v>
      </c>
      <c r="G136" s="448">
        <v>0</v>
      </c>
      <c r="H136" s="448">
        <v>1899.69</v>
      </c>
      <c r="I136" s="448">
        <v>380.04</v>
      </c>
      <c r="J136" s="447">
        <v>0.16670395178376388</v>
      </c>
    </row>
    <row r="137" spans="1:10" ht="27.75" customHeight="1" x14ac:dyDescent="0.2">
      <c r="A137" s="450" t="s">
        <v>1407</v>
      </c>
      <c r="B137" s="450" t="s">
        <v>1406</v>
      </c>
      <c r="C137" s="450" t="s">
        <v>1048</v>
      </c>
      <c r="D137" s="450">
        <v>1</v>
      </c>
      <c r="E137" s="450">
        <v>0</v>
      </c>
      <c r="F137" s="449">
        <v>403.78</v>
      </c>
      <c r="G137" s="448">
        <v>0</v>
      </c>
      <c r="H137" s="448">
        <v>290.51</v>
      </c>
      <c r="I137" s="448">
        <v>113.27</v>
      </c>
      <c r="J137" s="447">
        <v>0.2805240477487741</v>
      </c>
    </row>
    <row r="138" spans="1:10" ht="27.75" customHeight="1" x14ac:dyDescent="0.2">
      <c r="A138" s="450" t="s">
        <v>2260</v>
      </c>
      <c r="B138" s="450" t="s">
        <v>2259</v>
      </c>
      <c r="C138" s="450" t="s">
        <v>1048</v>
      </c>
      <c r="D138" s="450">
        <v>13</v>
      </c>
      <c r="E138" s="450">
        <v>0</v>
      </c>
      <c r="F138" s="449">
        <v>4640.95</v>
      </c>
      <c r="G138" s="448">
        <v>0</v>
      </c>
      <c r="H138" s="448">
        <v>3785.6</v>
      </c>
      <c r="I138" s="448">
        <v>855.35</v>
      </c>
      <c r="J138" s="447">
        <v>0.184304937566662</v>
      </c>
    </row>
    <row r="139" spans="1:10" ht="27.75" customHeight="1" x14ac:dyDescent="0.2">
      <c r="A139" s="450" t="s">
        <v>1405</v>
      </c>
      <c r="B139" s="450" t="s">
        <v>1404</v>
      </c>
      <c r="C139" s="450" t="s">
        <v>1048</v>
      </c>
      <c r="D139" s="450">
        <v>13</v>
      </c>
      <c r="E139" s="450">
        <v>0</v>
      </c>
      <c r="F139" s="449">
        <v>4123.66</v>
      </c>
      <c r="G139" s="448">
        <v>0</v>
      </c>
      <c r="H139" s="448">
        <v>3363.62</v>
      </c>
      <c r="I139" s="448">
        <v>760.04</v>
      </c>
      <c r="J139" s="447">
        <v>0.18431199468433382</v>
      </c>
    </row>
    <row r="140" spans="1:10" ht="27.75" customHeight="1" x14ac:dyDescent="0.2">
      <c r="A140" s="450" t="s">
        <v>1401</v>
      </c>
      <c r="B140" s="450" t="s">
        <v>1400</v>
      </c>
      <c r="C140" s="450" t="s">
        <v>1048</v>
      </c>
      <c r="D140" s="450">
        <v>13</v>
      </c>
      <c r="E140" s="450">
        <v>0</v>
      </c>
      <c r="F140" s="449">
        <v>4265.71</v>
      </c>
      <c r="G140" s="448">
        <v>0</v>
      </c>
      <c r="H140" s="448">
        <v>3501.94</v>
      </c>
      <c r="I140" s="448">
        <v>763.77</v>
      </c>
      <c r="J140" s="447">
        <v>0.17904873983463479</v>
      </c>
    </row>
    <row r="141" spans="1:10" ht="27.75" customHeight="1" x14ac:dyDescent="0.2">
      <c r="A141" s="450" t="s">
        <v>4303</v>
      </c>
      <c r="B141" s="450" t="s">
        <v>4302</v>
      </c>
      <c r="C141" s="450" t="s">
        <v>1048</v>
      </c>
      <c r="D141" s="450">
        <v>6</v>
      </c>
      <c r="E141" s="450">
        <v>0</v>
      </c>
      <c r="F141" s="449">
        <v>2609.1</v>
      </c>
      <c r="G141" s="448">
        <v>0</v>
      </c>
      <c r="H141" s="448">
        <v>1691.58</v>
      </c>
      <c r="I141" s="448">
        <v>917.52</v>
      </c>
      <c r="J141" s="447">
        <v>0.35166149246866735</v>
      </c>
    </row>
    <row r="142" spans="1:10" ht="27.75" customHeight="1" x14ac:dyDescent="0.2">
      <c r="A142" s="450" t="s">
        <v>3879</v>
      </c>
      <c r="B142" s="450" t="s">
        <v>3878</v>
      </c>
      <c r="C142" s="450" t="s">
        <v>1048</v>
      </c>
      <c r="D142" s="450">
        <v>6</v>
      </c>
      <c r="E142" s="450">
        <v>0</v>
      </c>
      <c r="F142" s="449">
        <v>1577.76</v>
      </c>
      <c r="G142" s="448">
        <v>0</v>
      </c>
      <c r="H142" s="448">
        <v>1341.54</v>
      </c>
      <c r="I142" s="448">
        <v>236.22</v>
      </c>
      <c r="J142" s="447">
        <v>0.14971858837846061</v>
      </c>
    </row>
    <row r="143" spans="1:10" ht="27.75" customHeight="1" x14ac:dyDescent="0.2">
      <c r="A143" s="450" t="s">
        <v>1399</v>
      </c>
      <c r="B143" s="450" t="s">
        <v>1398</v>
      </c>
      <c r="C143" s="450" t="s">
        <v>1048</v>
      </c>
      <c r="D143" s="450">
        <v>1</v>
      </c>
      <c r="E143" s="450">
        <v>0</v>
      </c>
      <c r="F143" s="449">
        <v>382.2</v>
      </c>
      <c r="G143" s="448">
        <v>0</v>
      </c>
      <c r="H143" s="448">
        <v>244.59</v>
      </c>
      <c r="I143" s="448">
        <v>137.61000000000001</v>
      </c>
      <c r="J143" s="447">
        <v>0.3600470957613815</v>
      </c>
    </row>
    <row r="144" spans="1:10" ht="27.75" customHeight="1" x14ac:dyDescent="0.2">
      <c r="A144" s="450" t="s">
        <v>1397</v>
      </c>
      <c r="B144" s="450" t="s">
        <v>1396</v>
      </c>
      <c r="C144" s="450" t="s">
        <v>1048</v>
      </c>
      <c r="D144" s="450">
        <v>3</v>
      </c>
      <c r="E144" s="450">
        <v>0</v>
      </c>
      <c r="F144" s="449">
        <v>1550.84</v>
      </c>
      <c r="G144" s="448">
        <v>0</v>
      </c>
      <c r="H144" s="448">
        <v>1156.32</v>
      </c>
      <c r="I144" s="448">
        <v>394.52</v>
      </c>
      <c r="J144" s="447">
        <v>0.25439116865698591</v>
      </c>
    </row>
    <row r="145" spans="1:10" ht="27.75" customHeight="1" x14ac:dyDescent="0.2">
      <c r="A145" s="450" t="s">
        <v>1395</v>
      </c>
      <c r="B145" s="450" t="s">
        <v>1394</v>
      </c>
      <c r="C145" s="450" t="s">
        <v>1048</v>
      </c>
      <c r="D145" s="450">
        <v>1</v>
      </c>
      <c r="E145" s="450">
        <v>0</v>
      </c>
      <c r="F145" s="449">
        <v>364.08</v>
      </c>
      <c r="G145" s="448">
        <v>0</v>
      </c>
      <c r="H145" s="448">
        <v>277.39</v>
      </c>
      <c r="I145" s="448">
        <v>86.69</v>
      </c>
      <c r="J145" s="447">
        <v>0.23810700944847285</v>
      </c>
    </row>
    <row r="146" spans="1:10" ht="27.75" customHeight="1" x14ac:dyDescent="0.2">
      <c r="A146" s="450" t="s">
        <v>1393</v>
      </c>
      <c r="B146" s="450" t="s">
        <v>1392</v>
      </c>
      <c r="C146" s="450" t="s">
        <v>1048</v>
      </c>
      <c r="D146" s="450">
        <v>2</v>
      </c>
      <c r="E146" s="450">
        <v>0</v>
      </c>
      <c r="F146" s="449">
        <v>791.78</v>
      </c>
      <c r="G146" s="448">
        <v>0</v>
      </c>
      <c r="H146" s="448">
        <v>600.6</v>
      </c>
      <c r="I146" s="448">
        <v>191.18</v>
      </c>
      <c r="J146" s="447">
        <v>0.2414559599888858</v>
      </c>
    </row>
    <row r="147" spans="1:10" ht="27.75" customHeight="1" x14ac:dyDescent="0.2">
      <c r="A147" s="450" t="s">
        <v>3877</v>
      </c>
      <c r="B147" s="450" t="s">
        <v>3876</v>
      </c>
      <c r="C147" s="450" t="s">
        <v>1048</v>
      </c>
      <c r="D147" s="450">
        <v>2</v>
      </c>
      <c r="E147" s="450">
        <v>0</v>
      </c>
      <c r="F147" s="449">
        <v>798.46</v>
      </c>
      <c r="G147" s="448">
        <v>0</v>
      </c>
      <c r="H147" s="448">
        <v>608.34</v>
      </c>
      <c r="I147" s="448">
        <v>190.12</v>
      </c>
      <c r="J147" s="447">
        <v>0.23810835859028631</v>
      </c>
    </row>
    <row r="148" spans="1:10" ht="27.75" customHeight="1" x14ac:dyDescent="0.2">
      <c r="A148" s="450" t="s">
        <v>1391</v>
      </c>
      <c r="B148" s="450" t="s">
        <v>1390</v>
      </c>
      <c r="C148" s="450" t="s">
        <v>1048</v>
      </c>
      <c r="D148" s="450">
        <v>12</v>
      </c>
      <c r="E148" s="450">
        <v>0</v>
      </c>
      <c r="F148" s="449">
        <v>1371.36</v>
      </c>
      <c r="G148" s="448">
        <v>0</v>
      </c>
      <c r="H148" s="448">
        <v>1157.52</v>
      </c>
      <c r="I148" s="448">
        <v>213.84</v>
      </c>
      <c r="J148" s="447">
        <v>0.15593279663983201</v>
      </c>
    </row>
    <row r="149" spans="1:10" ht="27.75" customHeight="1" x14ac:dyDescent="0.2">
      <c r="A149" s="450" t="s">
        <v>1389</v>
      </c>
      <c r="B149" s="450" t="s">
        <v>1388</v>
      </c>
      <c r="C149" s="450" t="s">
        <v>1048</v>
      </c>
      <c r="D149" s="450">
        <v>27</v>
      </c>
      <c r="E149" s="450">
        <v>0</v>
      </c>
      <c r="F149" s="449">
        <v>4637.38</v>
      </c>
      <c r="G149" s="448">
        <v>0</v>
      </c>
      <c r="H149" s="448">
        <v>3806.19</v>
      </c>
      <c r="I149" s="448">
        <v>831.19</v>
      </c>
      <c r="J149" s="447">
        <v>0.17923698295158041</v>
      </c>
    </row>
    <row r="150" spans="1:10" ht="27.75" customHeight="1" x14ac:dyDescent="0.2">
      <c r="A150" s="450" t="s">
        <v>3180</v>
      </c>
      <c r="B150" s="450" t="s">
        <v>3179</v>
      </c>
      <c r="C150" s="450" t="s">
        <v>1048</v>
      </c>
      <c r="D150" s="450">
        <v>1</v>
      </c>
      <c r="E150" s="450">
        <v>0</v>
      </c>
      <c r="F150" s="449">
        <v>231.59</v>
      </c>
      <c r="G150" s="448">
        <v>0</v>
      </c>
      <c r="H150" s="448">
        <v>143.85</v>
      </c>
      <c r="I150" s="448">
        <v>87.74</v>
      </c>
      <c r="J150" s="447">
        <v>0.37885919081134761</v>
      </c>
    </row>
    <row r="151" spans="1:10" ht="27.75" customHeight="1" x14ac:dyDescent="0.2">
      <c r="A151" s="450" t="s">
        <v>2252</v>
      </c>
      <c r="B151" s="450" t="s">
        <v>2251</v>
      </c>
      <c r="C151" s="450" t="s">
        <v>1048</v>
      </c>
      <c r="D151" s="450">
        <v>3</v>
      </c>
      <c r="E151" s="450">
        <v>0</v>
      </c>
      <c r="F151" s="449">
        <v>974.91</v>
      </c>
      <c r="G151" s="448">
        <v>0</v>
      </c>
      <c r="H151" s="448">
        <v>781.47</v>
      </c>
      <c r="I151" s="448">
        <v>193.44</v>
      </c>
      <c r="J151" s="447">
        <v>0.1984183155368188</v>
      </c>
    </row>
    <row r="152" spans="1:10" ht="27.75" customHeight="1" x14ac:dyDescent="0.2">
      <c r="A152" s="450" t="s">
        <v>4301</v>
      </c>
      <c r="B152" s="450" t="s">
        <v>4300</v>
      </c>
      <c r="C152" s="450" t="s">
        <v>1048</v>
      </c>
      <c r="D152" s="450">
        <v>3</v>
      </c>
      <c r="E152" s="450">
        <v>0</v>
      </c>
      <c r="F152" s="449">
        <v>1652.77</v>
      </c>
      <c r="G152" s="448">
        <v>0</v>
      </c>
      <c r="H152" s="448">
        <v>1214.28</v>
      </c>
      <c r="I152" s="448">
        <v>438.49</v>
      </c>
      <c r="J152" s="447">
        <v>0.26530612244897961</v>
      </c>
    </row>
    <row r="153" spans="1:10" ht="27.75" customHeight="1" x14ac:dyDescent="0.2">
      <c r="A153" s="450" t="s">
        <v>1387</v>
      </c>
      <c r="B153" s="450" t="s">
        <v>1386</v>
      </c>
      <c r="C153" s="450" t="s">
        <v>1048</v>
      </c>
      <c r="D153" s="450">
        <v>2</v>
      </c>
      <c r="E153" s="450">
        <v>0</v>
      </c>
      <c r="F153" s="449">
        <v>347.14</v>
      </c>
      <c r="G153" s="448">
        <v>0</v>
      </c>
      <c r="H153" s="448">
        <v>269.92</v>
      </c>
      <c r="I153" s="448">
        <v>77.22</v>
      </c>
      <c r="J153" s="447">
        <v>0.22244627527798583</v>
      </c>
    </row>
    <row r="154" spans="1:10" ht="27.75" customHeight="1" x14ac:dyDescent="0.2">
      <c r="A154" s="450" t="s">
        <v>2250</v>
      </c>
      <c r="B154" s="450" t="s">
        <v>2249</v>
      </c>
      <c r="C154" s="450" t="s">
        <v>1048</v>
      </c>
      <c r="D154" s="450">
        <v>7</v>
      </c>
      <c r="E154" s="450">
        <v>0</v>
      </c>
      <c r="F154" s="449">
        <v>1508.69</v>
      </c>
      <c r="G154" s="448">
        <v>0</v>
      </c>
      <c r="H154" s="448">
        <v>1103.9000000000001</v>
      </c>
      <c r="I154" s="448">
        <v>404.79</v>
      </c>
      <c r="J154" s="447">
        <v>0.26830561613055032</v>
      </c>
    </row>
    <row r="155" spans="1:10" ht="27.75" customHeight="1" x14ac:dyDescent="0.2">
      <c r="A155" s="450" t="s">
        <v>1385</v>
      </c>
      <c r="B155" s="450" t="s">
        <v>1384</v>
      </c>
      <c r="C155" s="450" t="s">
        <v>1048</v>
      </c>
      <c r="D155" s="450">
        <v>8</v>
      </c>
      <c r="E155" s="450">
        <v>0</v>
      </c>
      <c r="F155" s="449">
        <v>5127.76</v>
      </c>
      <c r="G155" s="448">
        <v>0</v>
      </c>
      <c r="H155" s="448">
        <v>5220.96</v>
      </c>
      <c r="I155" s="448">
        <v>-93.2</v>
      </c>
      <c r="J155" s="447">
        <v>-1.8175577640139166E-2</v>
      </c>
    </row>
    <row r="156" spans="1:10" ht="27.75" customHeight="1" x14ac:dyDescent="0.2">
      <c r="A156" s="450" t="s">
        <v>4299</v>
      </c>
      <c r="B156" s="450" t="s">
        <v>4298</v>
      </c>
      <c r="C156" s="450" t="s">
        <v>1048</v>
      </c>
      <c r="D156" s="450">
        <v>1</v>
      </c>
      <c r="E156" s="450">
        <v>0</v>
      </c>
      <c r="F156" s="449">
        <v>458.2</v>
      </c>
      <c r="G156" s="448">
        <v>0</v>
      </c>
      <c r="H156" s="448">
        <v>344.06</v>
      </c>
      <c r="I156" s="448">
        <v>114.14</v>
      </c>
      <c r="J156" s="447">
        <v>0.24910519423832386</v>
      </c>
    </row>
    <row r="157" spans="1:10" ht="27.75" customHeight="1" x14ac:dyDescent="0.2">
      <c r="A157" s="450" t="s">
        <v>1379</v>
      </c>
      <c r="B157" s="450" t="s">
        <v>1378</v>
      </c>
      <c r="C157" s="450" t="s">
        <v>1048</v>
      </c>
      <c r="D157" s="450">
        <v>7</v>
      </c>
      <c r="E157" s="450">
        <v>0</v>
      </c>
      <c r="F157" s="449">
        <v>5137.28</v>
      </c>
      <c r="G157" s="448">
        <v>0</v>
      </c>
      <c r="H157" s="448">
        <v>2527.21</v>
      </c>
      <c r="I157" s="448">
        <v>2610.0700000000002</v>
      </c>
      <c r="J157" s="447">
        <v>0.5080645789211411</v>
      </c>
    </row>
    <row r="158" spans="1:10" ht="27.75" customHeight="1" x14ac:dyDescent="0.2">
      <c r="A158" s="450" t="s">
        <v>1377</v>
      </c>
      <c r="B158" s="450" t="s">
        <v>1376</v>
      </c>
      <c r="C158" s="450" t="s">
        <v>1048</v>
      </c>
      <c r="D158" s="450">
        <v>12</v>
      </c>
      <c r="E158" s="450">
        <v>0</v>
      </c>
      <c r="F158" s="449">
        <v>5626.35</v>
      </c>
      <c r="G158" s="448">
        <v>0</v>
      </c>
      <c r="H158" s="448">
        <v>4211.5200000000004</v>
      </c>
      <c r="I158" s="448">
        <v>1414.83</v>
      </c>
      <c r="J158" s="447">
        <v>0.25146498173771631</v>
      </c>
    </row>
    <row r="159" spans="1:10" ht="27.75" customHeight="1" x14ac:dyDescent="0.2">
      <c r="A159" s="450" t="s">
        <v>1952</v>
      </c>
      <c r="B159" s="450" t="s">
        <v>4297</v>
      </c>
      <c r="C159" s="450" t="s">
        <v>1048</v>
      </c>
      <c r="D159" s="450">
        <v>2</v>
      </c>
      <c r="E159" s="450">
        <v>0</v>
      </c>
      <c r="F159" s="449">
        <v>377.32</v>
      </c>
      <c r="G159" s="448">
        <v>0</v>
      </c>
      <c r="H159" s="448">
        <v>285.39999999999998</v>
      </c>
      <c r="I159" s="448">
        <v>91.92</v>
      </c>
      <c r="J159" s="447">
        <v>0.24361284851054807</v>
      </c>
    </row>
    <row r="160" spans="1:10" ht="27.75" customHeight="1" x14ac:dyDescent="0.2">
      <c r="A160" s="450" t="s">
        <v>1369</v>
      </c>
      <c r="B160" s="450" t="s">
        <v>1368</v>
      </c>
      <c r="C160" s="450" t="s">
        <v>1048</v>
      </c>
      <c r="D160" s="450">
        <v>5</v>
      </c>
      <c r="E160" s="450">
        <v>0</v>
      </c>
      <c r="F160" s="449">
        <v>682.16</v>
      </c>
      <c r="G160" s="448">
        <v>0</v>
      </c>
      <c r="H160" s="448">
        <v>598.9</v>
      </c>
      <c r="I160" s="448">
        <v>83.26</v>
      </c>
      <c r="J160" s="447">
        <v>0.12205347719010202</v>
      </c>
    </row>
    <row r="161" spans="1:10" ht="27.75" customHeight="1" x14ac:dyDescent="0.2">
      <c r="A161" s="450" t="s">
        <v>1367</v>
      </c>
      <c r="B161" s="450" t="s">
        <v>1366</v>
      </c>
      <c r="C161" s="450" t="s">
        <v>1048</v>
      </c>
      <c r="D161" s="450">
        <v>12</v>
      </c>
      <c r="E161" s="450">
        <v>0</v>
      </c>
      <c r="F161" s="449">
        <v>1869.71</v>
      </c>
      <c r="G161" s="448">
        <v>0</v>
      </c>
      <c r="H161" s="448">
        <v>1625.12</v>
      </c>
      <c r="I161" s="448">
        <v>244.59</v>
      </c>
      <c r="J161" s="447">
        <v>0.13081707858437941</v>
      </c>
    </row>
    <row r="162" spans="1:10" ht="27.75" customHeight="1" x14ac:dyDescent="0.2">
      <c r="A162" s="450" t="s">
        <v>1365</v>
      </c>
      <c r="B162" s="450" t="s">
        <v>1364</v>
      </c>
      <c r="C162" s="450" t="s">
        <v>1048</v>
      </c>
      <c r="D162" s="450">
        <v>12</v>
      </c>
      <c r="E162" s="450">
        <v>0</v>
      </c>
      <c r="F162" s="449">
        <v>2182.7399999999998</v>
      </c>
      <c r="G162" s="448">
        <v>0</v>
      </c>
      <c r="H162" s="448">
        <v>1896.96</v>
      </c>
      <c r="I162" s="448">
        <v>285.77999999999997</v>
      </c>
      <c r="J162" s="447">
        <v>0.1309271832650705</v>
      </c>
    </row>
    <row r="163" spans="1:10" ht="27.75" customHeight="1" x14ac:dyDescent="0.2">
      <c r="A163" s="450" t="s">
        <v>1363</v>
      </c>
      <c r="B163" s="450" t="s">
        <v>1362</v>
      </c>
      <c r="C163" s="450" t="s">
        <v>1048</v>
      </c>
      <c r="D163" s="450">
        <v>32</v>
      </c>
      <c r="E163" s="450">
        <v>0</v>
      </c>
      <c r="F163" s="449">
        <v>9140.1</v>
      </c>
      <c r="G163" s="448">
        <v>0</v>
      </c>
      <c r="H163" s="448">
        <v>7562.24</v>
      </c>
      <c r="I163" s="448">
        <v>1577.86</v>
      </c>
      <c r="J163" s="447">
        <v>0.17263049638406583</v>
      </c>
    </row>
    <row r="164" spans="1:10" ht="27.75" customHeight="1" x14ac:dyDescent="0.2">
      <c r="A164" s="450" t="s">
        <v>3871</v>
      </c>
      <c r="B164" s="450" t="s">
        <v>3870</v>
      </c>
      <c r="C164" s="450" t="s">
        <v>1048</v>
      </c>
      <c r="D164" s="450">
        <v>10</v>
      </c>
      <c r="E164" s="450">
        <v>0</v>
      </c>
      <c r="F164" s="449">
        <v>2760.31</v>
      </c>
      <c r="G164" s="448">
        <v>0</v>
      </c>
      <c r="H164" s="448">
        <v>2038.76</v>
      </c>
      <c r="I164" s="448">
        <v>721.55</v>
      </c>
      <c r="J164" s="447">
        <v>0.26140179907329247</v>
      </c>
    </row>
    <row r="165" spans="1:10" ht="27.75" customHeight="1" x14ac:dyDescent="0.2">
      <c r="A165" s="450" t="s">
        <v>2242</v>
      </c>
      <c r="B165" s="450" t="s">
        <v>2241</v>
      </c>
      <c r="C165" s="450" t="s">
        <v>1048</v>
      </c>
      <c r="D165" s="450">
        <v>2</v>
      </c>
      <c r="E165" s="450">
        <v>0</v>
      </c>
      <c r="F165" s="449">
        <v>201.28</v>
      </c>
      <c r="G165" s="448">
        <v>0</v>
      </c>
      <c r="H165" s="448">
        <v>138.24</v>
      </c>
      <c r="I165" s="448">
        <v>63.04</v>
      </c>
      <c r="J165" s="447">
        <v>0.31319554848966613</v>
      </c>
    </row>
    <row r="166" spans="1:10" ht="27.75" customHeight="1" x14ac:dyDescent="0.2">
      <c r="A166" s="450" t="s">
        <v>3869</v>
      </c>
      <c r="B166" s="450" t="s">
        <v>3868</v>
      </c>
      <c r="C166" s="450" t="s">
        <v>1048</v>
      </c>
      <c r="D166" s="450">
        <v>1</v>
      </c>
      <c r="E166" s="450">
        <v>0</v>
      </c>
      <c r="F166" s="449">
        <v>167.94</v>
      </c>
      <c r="G166" s="448">
        <v>-167.94</v>
      </c>
      <c r="H166" s="448">
        <v>0</v>
      </c>
      <c r="I166" s="448">
        <v>0</v>
      </c>
      <c r="J166" s="450" t="e">
        <v>#VALUE!</v>
      </c>
    </row>
    <row r="167" spans="1:10" ht="27.75" customHeight="1" x14ac:dyDescent="0.2">
      <c r="A167" s="450" t="s">
        <v>1359</v>
      </c>
      <c r="B167" s="450" t="s">
        <v>1358</v>
      </c>
      <c r="C167" s="450" t="s">
        <v>1048</v>
      </c>
      <c r="D167" s="450">
        <v>18</v>
      </c>
      <c r="E167" s="450">
        <v>0</v>
      </c>
      <c r="F167" s="449">
        <v>6736.12</v>
      </c>
      <c r="G167" s="448">
        <v>0</v>
      </c>
      <c r="H167" s="448">
        <v>5193.72</v>
      </c>
      <c r="I167" s="448">
        <v>1542.4</v>
      </c>
      <c r="J167" s="447">
        <v>0.22897454320885019</v>
      </c>
    </row>
    <row r="168" spans="1:10" ht="27.75" customHeight="1" x14ac:dyDescent="0.2">
      <c r="A168" s="450" t="s">
        <v>1357</v>
      </c>
      <c r="B168" s="450" t="s">
        <v>1356</v>
      </c>
      <c r="C168" s="450" t="s">
        <v>1048</v>
      </c>
      <c r="D168" s="450">
        <v>25</v>
      </c>
      <c r="E168" s="450">
        <v>0</v>
      </c>
      <c r="F168" s="449">
        <v>3684.24</v>
      </c>
      <c r="G168" s="448">
        <v>0</v>
      </c>
      <c r="H168" s="448">
        <v>2999.5</v>
      </c>
      <c r="I168" s="448">
        <v>684.74</v>
      </c>
      <c r="J168" s="447">
        <v>0.18585651314789481</v>
      </c>
    </row>
    <row r="169" spans="1:10" ht="27.75" customHeight="1" x14ac:dyDescent="0.2">
      <c r="A169" s="450" t="s">
        <v>1355</v>
      </c>
      <c r="B169" s="450" t="s">
        <v>1354</v>
      </c>
      <c r="C169" s="450" t="s">
        <v>1048</v>
      </c>
      <c r="D169" s="450">
        <v>13</v>
      </c>
      <c r="E169" s="450">
        <v>0</v>
      </c>
      <c r="F169" s="449">
        <v>2546.23</v>
      </c>
      <c r="G169" s="448">
        <v>0</v>
      </c>
      <c r="H169" s="448">
        <v>2125.63</v>
      </c>
      <c r="I169" s="448">
        <v>420.6</v>
      </c>
      <c r="J169" s="447">
        <v>0.16518539173601757</v>
      </c>
    </row>
    <row r="170" spans="1:10" ht="27.75" customHeight="1" x14ac:dyDescent="0.2">
      <c r="A170" s="450" t="s">
        <v>1351</v>
      </c>
      <c r="B170" s="450" t="s">
        <v>1350</v>
      </c>
      <c r="C170" s="450" t="s">
        <v>1048</v>
      </c>
      <c r="D170" s="450">
        <v>5</v>
      </c>
      <c r="E170" s="450">
        <v>0</v>
      </c>
      <c r="F170" s="449">
        <v>587.1</v>
      </c>
      <c r="G170" s="448">
        <v>0</v>
      </c>
      <c r="H170" s="448">
        <v>308</v>
      </c>
      <c r="I170" s="448">
        <v>279.10000000000002</v>
      </c>
      <c r="J170" s="447">
        <v>0.4753874978708908</v>
      </c>
    </row>
    <row r="171" spans="1:10" ht="27.75" customHeight="1" x14ac:dyDescent="0.2">
      <c r="A171" s="450" t="s">
        <v>1349</v>
      </c>
      <c r="B171" s="450" t="s">
        <v>1348</v>
      </c>
      <c r="C171" s="450" t="s">
        <v>1048</v>
      </c>
      <c r="D171" s="450">
        <v>6</v>
      </c>
      <c r="E171" s="450">
        <v>0</v>
      </c>
      <c r="F171" s="449">
        <v>1303.42</v>
      </c>
      <c r="G171" s="448">
        <v>0</v>
      </c>
      <c r="H171" s="448">
        <v>1021.14</v>
      </c>
      <c r="I171" s="448">
        <v>282.27999999999997</v>
      </c>
      <c r="J171" s="447">
        <v>0.21656871921560203</v>
      </c>
    </row>
    <row r="172" spans="1:10" ht="27.75" customHeight="1" x14ac:dyDescent="0.2">
      <c r="A172" s="450" t="s">
        <v>3168</v>
      </c>
      <c r="B172" s="450" t="s">
        <v>3167</v>
      </c>
      <c r="C172" s="450" t="s">
        <v>1048</v>
      </c>
      <c r="D172" s="450">
        <v>2</v>
      </c>
      <c r="E172" s="450">
        <v>0</v>
      </c>
      <c r="F172" s="449">
        <v>296.32</v>
      </c>
      <c r="G172" s="448">
        <v>0</v>
      </c>
      <c r="H172" s="448">
        <v>212.64</v>
      </c>
      <c r="I172" s="448">
        <v>83.68</v>
      </c>
      <c r="J172" s="447">
        <v>0.28239740820734344</v>
      </c>
    </row>
    <row r="173" spans="1:10" ht="27.75" customHeight="1" x14ac:dyDescent="0.2">
      <c r="A173" s="450" t="s">
        <v>1347</v>
      </c>
      <c r="B173" s="450" t="s">
        <v>1346</v>
      </c>
      <c r="C173" s="450" t="s">
        <v>1048</v>
      </c>
      <c r="D173" s="450">
        <v>3</v>
      </c>
      <c r="E173" s="450">
        <v>0</v>
      </c>
      <c r="F173" s="449">
        <v>709.86</v>
      </c>
      <c r="G173" s="448">
        <v>0</v>
      </c>
      <c r="H173" s="448">
        <v>540.87</v>
      </c>
      <c r="I173" s="448">
        <v>168.99</v>
      </c>
      <c r="J173" s="447">
        <v>0.23806102611782606</v>
      </c>
    </row>
    <row r="174" spans="1:10" ht="27.75" customHeight="1" x14ac:dyDescent="0.2">
      <c r="A174" s="450" t="s">
        <v>1345</v>
      </c>
      <c r="B174" s="450" t="s">
        <v>1344</v>
      </c>
      <c r="C174" s="450" t="s">
        <v>1048</v>
      </c>
      <c r="D174" s="450">
        <v>58</v>
      </c>
      <c r="E174" s="450">
        <v>0</v>
      </c>
      <c r="F174" s="449">
        <v>9677.51</v>
      </c>
      <c r="G174" s="448">
        <v>0</v>
      </c>
      <c r="H174" s="448">
        <v>8087.82</v>
      </c>
      <c r="I174" s="448">
        <v>1589.69</v>
      </c>
      <c r="J174" s="447">
        <v>0.16426642803779071</v>
      </c>
    </row>
    <row r="175" spans="1:10" ht="27.75" customHeight="1" x14ac:dyDescent="0.2">
      <c r="A175" s="450" t="s">
        <v>1343</v>
      </c>
      <c r="B175" s="450" t="s">
        <v>1342</v>
      </c>
      <c r="C175" s="450" t="s">
        <v>1048</v>
      </c>
      <c r="D175" s="450">
        <v>6</v>
      </c>
      <c r="E175" s="450">
        <v>0</v>
      </c>
      <c r="F175" s="449">
        <v>1845.2</v>
      </c>
      <c r="G175" s="448">
        <v>0</v>
      </c>
      <c r="H175" s="448">
        <v>1413.3</v>
      </c>
      <c r="I175" s="448">
        <v>431.9</v>
      </c>
      <c r="J175" s="447">
        <v>0.23406676783004551</v>
      </c>
    </row>
    <row r="176" spans="1:10" ht="27.75" customHeight="1" x14ac:dyDescent="0.2">
      <c r="A176" s="450" t="s">
        <v>1341</v>
      </c>
      <c r="B176" s="450" t="s">
        <v>1340</v>
      </c>
      <c r="C176" s="450" t="s">
        <v>1048</v>
      </c>
      <c r="D176" s="450">
        <v>1</v>
      </c>
      <c r="E176" s="450">
        <v>0</v>
      </c>
      <c r="F176" s="449">
        <v>139.6</v>
      </c>
      <c r="G176" s="448">
        <v>0</v>
      </c>
      <c r="H176" s="448">
        <v>80.97</v>
      </c>
      <c r="I176" s="448">
        <v>58.63</v>
      </c>
      <c r="J176" s="447">
        <v>0.41998567335243553</v>
      </c>
    </row>
    <row r="177" spans="1:10" ht="27.75" customHeight="1" x14ac:dyDescent="0.2">
      <c r="A177" s="450" t="s">
        <v>2234</v>
      </c>
      <c r="B177" s="450" t="s">
        <v>2233</v>
      </c>
      <c r="C177" s="450" t="s">
        <v>1048</v>
      </c>
      <c r="D177" s="450">
        <v>12</v>
      </c>
      <c r="E177" s="450">
        <v>0</v>
      </c>
      <c r="F177" s="449">
        <v>1324.2</v>
      </c>
      <c r="G177" s="448">
        <v>0</v>
      </c>
      <c r="H177" s="448">
        <v>1155.72</v>
      </c>
      <c r="I177" s="448">
        <v>168.48</v>
      </c>
      <c r="J177" s="447">
        <v>0.12723153602174897</v>
      </c>
    </row>
    <row r="178" spans="1:10" ht="27.75" customHeight="1" x14ac:dyDescent="0.2">
      <c r="A178" s="450" t="s">
        <v>2232</v>
      </c>
      <c r="B178" s="450" t="s">
        <v>2231</v>
      </c>
      <c r="C178" s="450" t="s">
        <v>1048</v>
      </c>
      <c r="D178" s="450">
        <v>12</v>
      </c>
      <c r="E178" s="450">
        <v>0</v>
      </c>
      <c r="F178" s="449">
        <v>1635.6</v>
      </c>
      <c r="G178" s="448">
        <v>0</v>
      </c>
      <c r="H178" s="448">
        <v>1401.6</v>
      </c>
      <c r="I178" s="448">
        <v>234</v>
      </c>
      <c r="J178" s="447">
        <v>0.14306676449009537</v>
      </c>
    </row>
    <row r="179" spans="1:10" ht="27.75" customHeight="1" x14ac:dyDescent="0.2">
      <c r="A179" s="450" t="s">
        <v>1337</v>
      </c>
      <c r="B179" s="450" t="s">
        <v>1336</v>
      </c>
      <c r="C179" s="450" t="s">
        <v>1048</v>
      </c>
      <c r="D179" s="450">
        <v>28</v>
      </c>
      <c r="E179" s="450">
        <v>0</v>
      </c>
      <c r="F179" s="449">
        <v>6249.22</v>
      </c>
      <c r="G179" s="448">
        <v>0</v>
      </c>
      <c r="H179" s="448">
        <v>5571.12</v>
      </c>
      <c r="I179" s="448">
        <v>678.1</v>
      </c>
      <c r="J179" s="447">
        <v>0.10850954199084045</v>
      </c>
    </row>
    <row r="180" spans="1:10" ht="27.75" customHeight="1" x14ac:dyDescent="0.2">
      <c r="A180" s="450" t="s">
        <v>2230</v>
      </c>
      <c r="B180" s="450" t="s">
        <v>2229</v>
      </c>
      <c r="C180" s="450" t="s">
        <v>1048</v>
      </c>
      <c r="D180" s="450">
        <v>12</v>
      </c>
      <c r="E180" s="450">
        <v>0</v>
      </c>
      <c r="F180" s="449">
        <v>1513.32</v>
      </c>
      <c r="G180" s="448">
        <v>0</v>
      </c>
      <c r="H180" s="448">
        <v>1314.72</v>
      </c>
      <c r="I180" s="448">
        <v>198.6</v>
      </c>
      <c r="J180" s="447">
        <v>0.13123463642851479</v>
      </c>
    </row>
    <row r="181" spans="1:10" ht="27.75" customHeight="1" x14ac:dyDescent="0.2">
      <c r="A181" s="450" t="s">
        <v>1335</v>
      </c>
      <c r="B181" s="450" t="s">
        <v>1334</v>
      </c>
      <c r="C181" s="450" t="s">
        <v>1048</v>
      </c>
      <c r="D181" s="450">
        <v>7</v>
      </c>
      <c r="E181" s="450">
        <v>0</v>
      </c>
      <c r="F181" s="449">
        <v>1112.5899999999999</v>
      </c>
      <c r="G181" s="448">
        <v>0</v>
      </c>
      <c r="H181" s="448">
        <v>849.59</v>
      </c>
      <c r="I181" s="448">
        <v>263</v>
      </c>
      <c r="J181" s="447">
        <v>0.23638537107110436</v>
      </c>
    </row>
    <row r="182" spans="1:10" ht="27.75" customHeight="1" x14ac:dyDescent="0.2">
      <c r="A182" s="450" t="s">
        <v>4296</v>
      </c>
      <c r="B182" s="450" t="s">
        <v>4295</v>
      </c>
      <c r="C182" s="450" t="s">
        <v>1048</v>
      </c>
      <c r="D182" s="450">
        <v>1</v>
      </c>
      <c r="E182" s="450">
        <v>0</v>
      </c>
      <c r="F182" s="449">
        <v>228.95</v>
      </c>
      <c r="G182" s="448">
        <v>0</v>
      </c>
      <c r="H182" s="448">
        <v>139.16999999999999</v>
      </c>
      <c r="I182" s="448">
        <v>89.78</v>
      </c>
      <c r="J182" s="447">
        <v>0.39213802140205284</v>
      </c>
    </row>
    <row r="183" spans="1:10" ht="27.75" customHeight="1" x14ac:dyDescent="0.2">
      <c r="A183" s="450" t="s">
        <v>3863</v>
      </c>
      <c r="B183" s="450" t="s">
        <v>3862</v>
      </c>
      <c r="C183" s="450" t="s">
        <v>1048</v>
      </c>
      <c r="D183" s="450">
        <v>1</v>
      </c>
      <c r="E183" s="450">
        <v>0</v>
      </c>
      <c r="F183" s="449">
        <v>227.71</v>
      </c>
      <c r="G183" s="448">
        <v>0</v>
      </c>
      <c r="H183" s="448">
        <v>111.12</v>
      </c>
      <c r="I183" s="448">
        <v>116.59</v>
      </c>
      <c r="J183" s="447">
        <v>0.51201089104562825</v>
      </c>
    </row>
    <row r="184" spans="1:10" ht="27.75" customHeight="1" x14ac:dyDescent="0.2">
      <c r="A184" s="450" t="s">
        <v>3162</v>
      </c>
      <c r="B184" s="450" t="s">
        <v>3161</v>
      </c>
      <c r="C184" s="450" t="s">
        <v>1048</v>
      </c>
      <c r="D184" s="450">
        <v>0</v>
      </c>
      <c r="E184" s="450">
        <v>0</v>
      </c>
      <c r="F184" s="449">
        <v>0</v>
      </c>
      <c r="G184" s="448">
        <v>-96.43</v>
      </c>
      <c r="H184" s="448">
        <v>-67.39</v>
      </c>
      <c r="I184" s="448">
        <v>-29.04</v>
      </c>
      <c r="J184" s="447">
        <v>0.30115109405786583</v>
      </c>
    </row>
    <row r="185" spans="1:10" ht="27.75" customHeight="1" x14ac:dyDescent="0.2">
      <c r="A185" s="450" t="s">
        <v>1333</v>
      </c>
      <c r="B185" s="450" t="s">
        <v>1332</v>
      </c>
      <c r="C185" s="450" t="s">
        <v>1048</v>
      </c>
      <c r="D185" s="450">
        <v>13</v>
      </c>
      <c r="E185" s="450">
        <v>0</v>
      </c>
      <c r="F185" s="449">
        <v>2417.3000000000002</v>
      </c>
      <c r="G185" s="448">
        <v>-117.71</v>
      </c>
      <c r="H185" s="448">
        <v>1158</v>
      </c>
      <c r="I185" s="448">
        <v>1141.5899999999999</v>
      </c>
      <c r="J185" s="447">
        <v>0.4964319726559952</v>
      </c>
    </row>
    <row r="186" spans="1:10" ht="27.75" customHeight="1" x14ac:dyDescent="0.2">
      <c r="A186" s="450" t="s">
        <v>2226</v>
      </c>
      <c r="B186" s="450" t="s">
        <v>2225</v>
      </c>
      <c r="C186" s="450" t="s">
        <v>1048</v>
      </c>
      <c r="D186" s="450">
        <v>2</v>
      </c>
      <c r="E186" s="450">
        <v>0</v>
      </c>
      <c r="F186" s="449">
        <v>254.84</v>
      </c>
      <c r="G186" s="448">
        <v>0</v>
      </c>
      <c r="H186" s="448">
        <v>183.96</v>
      </c>
      <c r="I186" s="448">
        <v>70.88</v>
      </c>
      <c r="J186" s="447">
        <v>0.27813530058075653</v>
      </c>
    </row>
    <row r="187" spans="1:10" ht="27.75" customHeight="1" x14ac:dyDescent="0.2">
      <c r="A187" s="450" t="s">
        <v>4294</v>
      </c>
      <c r="B187" s="450" t="s">
        <v>4293</v>
      </c>
      <c r="C187" s="450" t="s">
        <v>1048</v>
      </c>
      <c r="D187" s="450">
        <v>2</v>
      </c>
      <c r="E187" s="450">
        <v>0</v>
      </c>
      <c r="F187" s="449">
        <v>1977.32</v>
      </c>
      <c r="G187" s="448">
        <v>0</v>
      </c>
      <c r="H187" s="448">
        <v>1346.8</v>
      </c>
      <c r="I187" s="448">
        <v>630.52</v>
      </c>
      <c r="J187" s="447">
        <v>0.31887605445754857</v>
      </c>
    </row>
    <row r="188" spans="1:10" ht="27.75" customHeight="1" x14ac:dyDescent="0.2">
      <c r="A188" s="450" t="s">
        <v>1331</v>
      </c>
      <c r="B188" s="450" t="s">
        <v>1330</v>
      </c>
      <c r="C188" s="450" t="s">
        <v>1048</v>
      </c>
      <c r="D188" s="450">
        <v>3</v>
      </c>
      <c r="E188" s="450">
        <v>0</v>
      </c>
      <c r="F188" s="449">
        <v>625.73</v>
      </c>
      <c r="G188" s="448">
        <v>0</v>
      </c>
      <c r="H188" s="448">
        <v>503.1</v>
      </c>
      <c r="I188" s="448">
        <v>122.63</v>
      </c>
      <c r="J188" s="447">
        <v>0.19597909641538683</v>
      </c>
    </row>
    <row r="189" spans="1:10" ht="27.75" customHeight="1" x14ac:dyDescent="0.2">
      <c r="A189" s="450" t="s">
        <v>1327</v>
      </c>
      <c r="B189" s="450" t="s">
        <v>1326</v>
      </c>
      <c r="C189" s="450" t="s">
        <v>1048</v>
      </c>
      <c r="D189" s="450">
        <v>15</v>
      </c>
      <c r="E189" s="450">
        <v>0</v>
      </c>
      <c r="F189" s="449">
        <v>1348.2</v>
      </c>
      <c r="G189" s="448">
        <v>0</v>
      </c>
      <c r="H189" s="448">
        <v>1027.3499999999999</v>
      </c>
      <c r="I189" s="448">
        <v>320.85000000000002</v>
      </c>
      <c r="J189" s="447">
        <v>0.23798397863818424</v>
      </c>
    </row>
    <row r="190" spans="1:10" ht="27.75" customHeight="1" x14ac:dyDescent="0.2">
      <c r="A190" s="450" t="s">
        <v>1323</v>
      </c>
      <c r="B190" s="450" t="s">
        <v>1322</v>
      </c>
      <c r="C190" s="450" t="s">
        <v>1048</v>
      </c>
      <c r="D190" s="450">
        <v>12</v>
      </c>
      <c r="E190" s="450">
        <v>0</v>
      </c>
      <c r="F190" s="449">
        <v>1273.44</v>
      </c>
      <c r="G190" s="448">
        <v>0</v>
      </c>
      <c r="H190" s="448">
        <v>972.24</v>
      </c>
      <c r="I190" s="448">
        <v>301.2</v>
      </c>
      <c r="J190" s="447">
        <v>0.23652468903128535</v>
      </c>
    </row>
    <row r="191" spans="1:10" ht="27.75" customHeight="1" x14ac:dyDescent="0.2">
      <c r="A191" s="450" t="s">
        <v>1321</v>
      </c>
      <c r="B191" s="450" t="s">
        <v>1320</v>
      </c>
      <c r="C191" s="450" t="s">
        <v>1048</v>
      </c>
      <c r="D191" s="450">
        <v>12</v>
      </c>
      <c r="E191" s="450">
        <v>0</v>
      </c>
      <c r="F191" s="449">
        <v>1095.72</v>
      </c>
      <c r="G191" s="448">
        <v>0</v>
      </c>
      <c r="H191" s="448">
        <v>944.16</v>
      </c>
      <c r="I191" s="448">
        <v>151.56</v>
      </c>
      <c r="J191" s="447">
        <v>0.13832000876136238</v>
      </c>
    </row>
    <row r="192" spans="1:10" ht="27.75" customHeight="1" x14ac:dyDescent="0.2">
      <c r="A192" s="450" t="s">
        <v>4292</v>
      </c>
      <c r="B192" s="450" t="s">
        <v>4291</v>
      </c>
      <c r="C192" s="450" t="s">
        <v>1048</v>
      </c>
      <c r="D192" s="450">
        <v>3</v>
      </c>
      <c r="E192" s="450">
        <v>0</v>
      </c>
      <c r="F192" s="449">
        <v>729.96</v>
      </c>
      <c r="G192" s="448">
        <v>0</v>
      </c>
      <c r="H192" s="448">
        <v>603.05999999999995</v>
      </c>
      <c r="I192" s="448">
        <v>126.9</v>
      </c>
      <c r="J192" s="447">
        <v>0.17384514219957259</v>
      </c>
    </row>
    <row r="193" spans="1:10" ht="27.75" customHeight="1" x14ac:dyDescent="0.2">
      <c r="A193" s="450" t="s">
        <v>1319</v>
      </c>
      <c r="B193" s="450" t="s">
        <v>1318</v>
      </c>
      <c r="C193" s="450" t="s">
        <v>1048</v>
      </c>
      <c r="D193" s="450">
        <v>68</v>
      </c>
      <c r="E193" s="450">
        <v>0</v>
      </c>
      <c r="F193" s="449">
        <v>6597.23</v>
      </c>
      <c r="G193" s="448">
        <v>0</v>
      </c>
      <c r="H193" s="448">
        <v>5200.93</v>
      </c>
      <c r="I193" s="448">
        <v>1396.3</v>
      </c>
      <c r="J193" s="447">
        <v>0.21164943468698227</v>
      </c>
    </row>
    <row r="194" spans="1:10" ht="27.75" customHeight="1" x14ac:dyDescent="0.2">
      <c r="A194" s="450" t="s">
        <v>1317</v>
      </c>
      <c r="B194" s="450" t="s">
        <v>1316</v>
      </c>
      <c r="C194" s="450" t="s">
        <v>1048</v>
      </c>
      <c r="D194" s="450">
        <v>9</v>
      </c>
      <c r="E194" s="450">
        <v>0</v>
      </c>
      <c r="F194" s="449">
        <v>1352.44</v>
      </c>
      <c r="G194" s="448">
        <v>0</v>
      </c>
      <c r="H194" s="448">
        <v>1085.4000000000001</v>
      </c>
      <c r="I194" s="448">
        <v>267.04000000000002</v>
      </c>
      <c r="J194" s="447">
        <v>0.1974505338499305</v>
      </c>
    </row>
    <row r="195" spans="1:10" ht="27.75" customHeight="1" x14ac:dyDescent="0.2">
      <c r="A195" s="450" t="s">
        <v>2222</v>
      </c>
      <c r="B195" s="450" t="s">
        <v>2221</v>
      </c>
      <c r="C195" s="450" t="s">
        <v>1048</v>
      </c>
      <c r="D195" s="450">
        <v>6</v>
      </c>
      <c r="E195" s="450">
        <v>0</v>
      </c>
      <c r="F195" s="449">
        <v>805.75</v>
      </c>
      <c r="G195" s="448">
        <v>0</v>
      </c>
      <c r="H195" s="448">
        <v>597.66</v>
      </c>
      <c r="I195" s="448">
        <v>208.09</v>
      </c>
      <c r="J195" s="447">
        <v>0.25825628296618058</v>
      </c>
    </row>
    <row r="196" spans="1:10" ht="27.75" customHeight="1" x14ac:dyDescent="0.2">
      <c r="A196" s="450" t="s">
        <v>1315</v>
      </c>
      <c r="B196" s="450" t="s">
        <v>1314</v>
      </c>
      <c r="C196" s="450" t="s">
        <v>1048</v>
      </c>
      <c r="D196" s="450">
        <v>28</v>
      </c>
      <c r="E196" s="450">
        <v>0</v>
      </c>
      <c r="F196" s="449">
        <v>2818.73</v>
      </c>
      <c r="G196" s="448">
        <v>0</v>
      </c>
      <c r="H196" s="448">
        <v>2294.6</v>
      </c>
      <c r="I196" s="448">
        <v>524.13</v>
      </c>
      <c r="J196" s="447">
        <v>0.18594544351534201</v>
      </c>
    </row>
    <row r="197" spans="1:10" ht="27.75" customHeight="1" x14ac:dyDescent="0.2">
      <c r="A197" s="450" t="s">
        <v>1313</v>
      </c>
      <c r="B197" s="450" t="s">
        <v>1312</v>
      </c>
      <c r="C197" s="450" t="s">
        <v>1048</v>
      </c>
      <c r="D197" s="450">
        <v>34</v>
      </c>
      <c r="E197" s="450">
        <v>0</v>
      </c>
      <c r="F197" s="449">
        <v>17000.93</v>
      </c>
      <c r="G197" s="448">
        <v>0</v>
      </c>
      <c r="H197" s="448">
        <v>14270.65</v>
      </c>
      <c r="I197" s="448">
        <v>2730.28</v>
      </c>
      <c r="J197" s="447">
        <v>0.16059592034082842</v>
      </c>
    </row>
    <row r="198" spans="1:10" ht="27.75" customHeight="1" x14ac:dyDescent="0.2">
      <c r="A198" s="450" t="s">
        <v>1311</v>
      </c>
      <c r="B198" s="450" t="s">
        <v>1310</v>
      </c>
      <c r="C198" s="450" t="s">
        <v>1048</v>
      </c>
      <c r="D198" s="450">
        <v>3</v>
      </c>
      <c r="E198" s="450">
        <v>0</v>
      </c>
      <c r="F198" s="449">
        <v>456.45</v>
      </c>
      <c r="G198" s="448">
        <v>0</v>
      </c>
      <c r="H198" s="448">
        <v>299.45999999999998</v>
      </c>
      <c r="I198" s="448">
        <v>156.99</v>
      </c>
      <c r="J198" s="447">
        <v>0.3439369043706868</v>
      </c>
    </row>
    <row r="199" spans="1:10" ht="27.75" customHeight="1" x14ac:dyDescent="0.2">
      <c r="A199" s="450" t="s">
        <v>4290</v>
      </c>
      <c r="B199" s="450" t="s">
        <v>4289</v>
      </c>
      <c r="C199" s="450" t="s">
        <v>1048</v>
      </c>
      <c r="D199" s="450">
        <v>1</v>
      </c>
      <c r="E199" s="450">
        <v>0</v>
      </c>
      <c r="F199" s="449">
        <v>523.74</v>
      </c>
      <c r="G199" s="448">
        <v>0</v>
      </c>
      <c r="H199" s="448">
        <v>259.08999999999997</v>
      </c>
      <c r="I199" s="448">
        <v>264.64999999999998</v>
      </c>
      <c r="J199" s="447">
        <v>0.5053079772406156</v>
      </c>
    </row>
    <row r="200" spans="1:10" ht="27.75" customHeight="1" x14ac:dyDescent="0.2">
      <c r="A200" s="450" t="s">
        <v>4288</v>
      </c>
      <c r="B200" s="450" t="s">
        <v>4287</v>
      </c>
      <c r="C200" s="450" t="s">
        <v>1048</v>
      </c>
      <c r="D200" s="450">
        <v>1</v>
      </c>
      <c r="E200" s="450">
        <v>0</v>
      </c>
      <c r="F200" s="449">
        <v>1337.47</v>
      </c>
      <c r="G200" s="448">
        <v>0</v>
      </c>
      <c r="H200" s="448">
        <v>85.73</v>
      </c>
      <c r="I200" s="448">
        <v>1251.74</v>
      </c>
      <c r="J200" s="447">
        <v>0.93590136601194795</v>
      </c>
    </row>
    <row r="201" spans="1:10" ht="27.75" customHeight="1" x14ac:dyDescent="0.2">
      <c r="A201" s="450" t="s">
        <v>1309</v>
      </c>
      <c r="B201" s="450" t="s">
        <v>1308</v>
      </c>
      <c r="C201" s="450" t="s">
        <v>1048</v>
      </c>
      <c r="D201" s="450">
        <v>3</v>
      </c>
      <c r="E201" s="450">
        <v>0</v>
      </c>
      <c r="F201" s="449">
        <v>3568.63</v>
      </c>
      <c r="G201" s="448">
        <v>0</v>
      </c>
      <c r="H201" s="448">
        <v>2883.75</v>
      </c>
      <c r="I201" s="448">
        <v>684.88</v>
      </c>
      <c r="J201" s="447">
        <v>0.19191678599350451</v>
      </c>
    </row>
    <row r="202" spans="1:10" ht="27.75" customHeight="1" x14ac:dyDescent="0.2">
      <c r="A202" s="450" t="s">
        <v>1305</v>
      </c>
      <c r="B202" s="450" t="s">
        <v>1304</v>
      </c>
      <c r="C202" s="450" t="s">
        <v>1048</v>
      </c>
      <c r="D202" s="450">
        <v>4</v>
      </c>
      <c r="E202" s="450">
        <v>0</v>
      </c>
      <c r="F202" s="449">
        <v>4271.6499999999996</v>
      </c>
      <c r="G202" s="448">
        <v>0</v>
      </c>
      <c r="H202" s="448">
        <v>3490.04</v>
      </c>
      <c r="I202" s="448">
        <v>781.61</v>
      </c>
      <c r="J202" s="447">
        <v>0.18297613334425808</v>
      </c>
    </row>
    <row r="203" spans="1:10" ht="27.75" customHeight="1" x14ac:dyDescent="0.2">
      <c r="A203" s="450" t="s">
        <v>4286</v>
      </c>
      <c r="B203" s="450" t="s">
        <v>4285</v>
      </c>
      <c r="C203" s="450" t="s">
        <v>1048</v>
      </c>
      <c r="D203" s="450">
        <v>3</v>
      </c>
      <c r="E203" s="450">
        <v>0</v>
      </c>
      <c r="F203" s="449">
        <v>4461.3999999999996</v>
      </c>
      <c r="G203" s="448">
        <v>0</v>
      </c>
      <c r="H203" s="448">
        <v>2926.56</v>
      </c>
      <c r="I203" s="448">
        <v>1534.84</v>
      </c>
      <c r="J203" s="447">
        <v>0.344026538754651</v>
      </c>
    </row>
    <row r="204" spans="1:10" ht="27.75" customHeight="1" x14ac:dyDescent="0.2">
      <c r="A204" s="450" t="s">
        <v>2218</v>
      </c>
      <c r="B204" s="450" t="s">
        <v>2217</v>
      </c>
      <c r="C204" s="450" t="s">
        <v>1048</v>
      </c>
      <c r="D204" s="450">
        <v>3</v>
      </c>
      <c r="E204" s="450">
        <v>0</v>
      </c>
      <c r="F204" s="449">
        <v>1403.52</v>
      </c>
      <c r="G204" s="448">
        <v>0</v>
      </c>
      <c r="H204" s="448">
        <v>1157.19</v>
      </c>
      <c r="I204" s="448">
        <v>246.33</v>
      </c>
      <c r="J204" s="447">
        <v>0.17550872093023256</v>
      </c>
    </row>
    <row r="205" spans="1:10" ht="27.75" customHeight="1" x14ac:dyDescent="0.2">
      <c r="A205" s="450" t="s">
        <v>1297</v>
      </c>
      <c r="B205" s="450" t="s">
        <v>1296</v>
      </c>
      <c r="C205" s="450" t="s">
        <v>1048</v>
      </c>
      <c r="D205" s="450">
        <v>10</v>
      </c>
      <c r="E205" s="450">
        <v>0</v>
      </c>
      <c r="F205" s="449">
        <v>3724.2</v>
      </c>
      <c r="G205" s="448">
        <v>0</v>
      </c>
      <c r="H205" s="448">
        <v>3575.2</v>
      </c>
      <c r="I205" s="448">
        <v>149</v>
      </c>
      <c r="J205" s="447">
        <v>4.0008592449385101E-2</v>
      </c>
    </row>
    <row r="206" spans="1:10" ht="27.75" customHeight="1" x14ac:dyDescent="0.2">
      <c r="A206" s="450" t="s">
        <v>3148</v>
      </c>
      <c r="B206" s="450" t="s">
        <v>3147</v>
      </c>
      <c r="C206" s="450" t="s">
        <v>1048</v>
      </c>
      <c r="D206" s="450">
        <v>1</v>
      </c>
      <c r="E206" s="450">
        <v>0</v>
      </c>
      <c r="F206" s="449">
        <v>2551.38</v>
      </c>
      <c r="G206" s="448">
        <v>0</v>
      </c>
      <c r="H206" s="448">
        <v>1841.6</v>
      </c>
      <c r="I206" s="448">
        <v>709.78</v>
      </c>
      <c r="J206" s="447">
        <v>0.27819454569683855</v>
      </c>
    </row>
    <row r="207" spans="1:10" ht="27.75" customHeight="1" x14ac:dyDescent="0.2">
      <c r="A207" s="450" t="s">
        <v>1293</v>
      </c>
      <c r="B207" s="450" t="s">
        <v>1292</v>
      </c>
      <c r="C207" s="450" t="s">
        <v>1048</v>
      </c>
      <c r="D207" s="450">
        <v>11</v>
      </c>
      <c r="E207" s="450">
        <v>0</v>
      </c>
      <c r="F207" s="449">
        <v>5975.93</v>
      </c>
      <c r="G207" s="448">
        <v>0</v>
      </c>
      <c r="H207" s="448">
        <v>5015.79</v>
      </c>
      <c r="I207" s="448">
        <v>960.14</v>
      </c>
      <c r="J207" s="447">
        <v>0.16066787930916193</v>
      </c>
    </row>
    <row r="208" spans="1:10" ht="27.75" customHeight="1" x14ac:dyDescent="0.2">
      <c r="A208" s="450" t="s">
        <v>1289</v>
      </c>
      <c r="B208" s="450" t="s">
        <v>1288</v>
      </c>
      <c r="C208" s="450" t="s">
        <v>1048</v>
      </c>
      <c r="D208" s="450">
        <v>24</v>
      </c>
      <c r="E208" s="450">
        <v>0</v>
      </c>
      <c r="F208" s="449">
        <v>24022.7</v>
      </c>
      <c r="G208" s="448">
        <v>0</v>
      </c>
      <c r="H208" s="448">
        <v>19860.419999999998</v>
      </c>
      <c r="I208" s="448">
        <v>4162.28</v>
      </c>
      <c r="J208" s="447">
        <v>0.17326445403722313</v>
      </c>
    </row>
    <row r="209" spans="1:10" ht="27.75" customHeight="1" x14ac:dyDescent="0.2">
      <c r="A209" s="450" t="s">
        <v>2212</v>
      </c>
      <c r="B209" s="450" t="s">
        <v>2211</v>
      </c>
      <c r="C209" s="450" t="s">
        <v>1048</v>
      </c>
      <c r="D209" s="450">
        <v>8</v>
      </c>
      <c r="E209" s="450">
        <v>0</v>
      </c>
      <c r="F209" s="449">
        <v>5870.8</v>
      </c>
      <c r="G209" s="448">
        <v>0</v>
      </c>
      <c r="H209" s="448">
        <v>4625.68</v>
      </c>
      <c r="I209" s="448">
        <v>1245.1199999999999</v>
      </c>
      <c r="J209" s="447">
        <v>0.21208693874770049</v>
      </c>
    </row>
    <row r="210" spans="1:10" ht="27.75" customHeight="1" x14ac:dyDescent="0.2">
      <c r="A210" s="450" t="s">
        <v>1285</v>
      </c>
      <c r="B210" s="450" t="s">
        <v>1284</v>
      </c>
      <c r="C210" s="450" t="s">
        <v>1048</v>
      </c>
      <c r="D210" s="450">
        <v>3</v>
      </c>
      <c r="E210" s="450">
        <v>0</v>
      </c>
      <c r="F210" s="449">
        <v>4835.07</v>
      </c>
      <c r="G210" s="448">
        <v>0</v>
      </c>
      <c r="H210" s="448">
        <v>3717.63</v>
      </c>
      <c r="I210" s="448">
        <v>1117.44</v>
      </c>
      <c r="J210" s="447">
        <v>0.23111144202669248</v>
      </c>
    </row>
    <row r="211" spans="1:10" ht="27.75" customHeight="1" x14ac:dyDescent="0.2">
      <c r="A211" s="450" t="s">
        <v>1281</v>
      </c>
      <c r="B211" s="450" t="s">
        <v>1280</v>
      </c>
      <c r="C211" s="450" t="s">
        <v>1048</v>
      </c>
      <c r="D211" s="450">
        <v>6</v>
      </c>
      <c r="E211" s="450">
        <v>0</v>
      </c>
      <c r="F211" s="449">
        <v>2701.44</v>
      </c>
      <c r="G211" s="448">
        <v>0</v>
      </c>
      <c r="H211" s="448">
        <v>2231.9299999999998</v>
      </c>
      <c r="I211" s="448">
        <v>469.51</v>
      </c>
      <c r="J211" s="447">
        <v>0.17379989931295903</v>
      </c>
    </row>
    <row r="212" spans="1:10" ht="27.75" customHeight="1" x14ac:dyDescent="0.2">
      <c r="A212" s="450" t="s">
        <v>4284</v>
      </c>
      <c r="B212" s="450" t="s">
        <v>4283</v>
      </c>
      <c r="C212" s="450" t="s">
        <v>1048</v>
      </c>
      <c r="D212" s="450">
        <v>2</v>
      </c>
      <c r="E212" s="450">
        <v>0</v>
      </c>
      <c r="F212" s="449">
        <v>962.86</v>
      </c>
      <c r="G212" s="448">
        <v>0</v>
      </c>
      <c r="H212" s="448">
        <v>745.44</v>
      </c>
      <c r="I212" s="448">
        <v>217.42</v>
      </c>
      <c r="J212" s="447">
        <v>0.22580645161290322</v>
      </c>
    </row>
    <row r="213" spans="1:10" ht="27.75" customHeight="1" x14ac:dyDescent="0.2">
      <c r="A213" s="450" t="s">
        <v>1275</v>
      </c>
      <c r="B213" s="450" t="s">
        <v>1274</v>
      </c>
      <c r="C213" s="450" t="s">
        <v>1048</v>
      </c>
      <c r="D213" s="450">
        <v>4</v>
      </c>
      <c r="E213" s="450">
        <v>0</v>
      </c>
      <c r="F213" s="449">
        <v>3181.12</v>
      </c>
      <c r="G213" s="448">
        <v>0</v>
      </c>
      <c r="H213" s="448">
        <v>2776.28</v>
      </c>
      <c r="I213" s="448">
        <v>404.84</v>
      </c>
      <c r="J213" s="447">
        <v>0.12726335378734535</v>
      </c>
    </row>
    <row r="214" spans="1:10" ht="27.75" customHeight="1" x14ac:dyDescent="0.2">
      <c r="A214" s="450" t="s">
        <v>1273</v>
      </c>
      <c r="B214" s="450" t="s">
        <v>1272</v>
      </c>
      <c r="C214" s="450" t="s">
        <v>1048</v>
      </c>
      <c r="D214" s="450">
        <v>4</v>
      </c>
      <c r="E214" s="450">
        <v>0</v>
      </c>
      <c r="F214" s="449">
        <v>1811.48</v>
      </c>
      <c r="G214" s="448">
        <v>0</v>
      </c>
      <c r="H214" s="448">
        <v>1580.96</v>
      </c>
      <c r="I214" s="448">
        <v>230.52</v>
      </c>
      <c r="J214" s="447">
        <v>0.1272550621591185</v>
      </c>
    </row>
    <row r="215" spans="1:10" ht="27.75" customHeight="1" x14ac:dyDescent="0.2">
      <c r="A215" s="450" t="s">
        <v>1269</v>
      </c>
      <c r="B215" s="450" t="s">
        <v>1268</v>
      </c>
      <c r="C215" s="450" t="s">
        <v>1048</v>
      </c>
      <c r="D215" s="450">
        <v>14</v>
      </c>
      <c r="E215" s="450">
        <v>0</v>
      </c>
      <c r="F215" s="449">
        <v>22893.11</v>
      </c>
      <c r="G215" s="448">
        <v>0</v>
      </c>
      <c r="H215" s="448">
        <v>19907.099999999999</v>
      </c>
      <c r="I215" s="448">
        <v>2986.01</v>
      </c>
      <c r="J215" s="447">
        <v>0.13043269350472697</v>
      </c>
    </row>
    <row r="216" spans="1:10" ht="27.75" customHeight="1" x14ac:dyDescent="0.2">
      <c r="A216" s="450" t="s">
        <v>1263</v>
      </c>
      <c r="B216" s="450" t="s">
        <v>1262</v>
      </c>
      <c r="C216" s="450" t="s">
        <v>1048</v>
      </c>
      <c r="D216" s="450">
        <v>5</v>
      </c>
      <c r="E216" s="450">
        <v>0</v>
      </c>
      <c r="F216" s="449">
        <v>2831.56</v>
      </c>
      <c r="G216" s="448">
        <v>0</v>
      </c>
      <c r="H216" s="448">
        <v>2130.35</v>
      </c>
      <c r="I216" s="448">
        <v>701.21</v>
      </c>
      <c r="J216" s="447">
        <v>0.24764087640735141</v>
      </c>
    </row>
    <row r="217" spans="1:10" ht="27.75" customHeight="1" x14ac:dyDescent="0.2">
      <c r="A217" s="450" t="s">
        <v>1253</v>
      </c>
      <c r="B217" s="450" t="s">
        <v>1252</v>
      </c>
      <c r="C217" s="450" t="s">
        <v>1048</v>
      </c>
      <c r="D217" s="450">
        <v>13</v>
      </c>
      <c r="E217" s="450">
        <v>0</v>
      </c>
      <c r="F217" s="449">
        <v>18252.830000000002</v>
      </c>
      <c r="G217" s="448">
        <v>0</v>
      </c>
      <c r="H217" s="448">
        <v>15546</v>
      </c>
      <c r="I217" s="448">
        <v>2706.83</v>
      </c>
      <c r="J217" s="447">
        <v>0.14829645594683125</v>
      </c>
    </row>
    <row r="218" spans="1:10" ht="27.75" customHeight="1" x14ac:dyDescent="0.2">
      <c r="A218" s="450" t="s">
        <v>1251</v>
      </c>
      <c r="B218" s="450" t="s">
        <v>1250</v>
      </c>
      <c r="C218" s="450" t="s">
        <v>1048</v>
      </c>
      <c r="D218" s="450">
        <v>6</v>
      </c>
      <c r="E218" s="450">
        <v>0</v>
      </c>
      <c r="F218" s="449">
        <v>3532.22</v>
      </c>
      <c r="G218" s="448">
        <v>0</v>
      </c>
      <c r="H218" s="448">
        <v>3162.99</v>
      </c>
      <c r="I218" s="448">
        <v>369.23</v>
      </c>
      <c r="J218" s="447">
        <v>0.10453199404340613</v>
      </c>
    </row>
    <row r="219" spans="1:10" ht="27.75" customHeight="1" x14ac:dyDescent="0.2">
      <c r="A219" s="450" t="s">
        <v>3841</v>
      </c>
      <c r="B219" s="450" t="s">
        <v>3840</v>
      </c>
      <c r="C219" s="450" t="s">
        <v>1048</v>
      </c>
      <c r="D219" s="450">
        <v>2</v>
      </c>
      <c r="E219" s="450">
        <v>0</v>
      </c>
      <c r="F219" s="449">
        <v>1072</v>
      </c>
      <c r="G219" s="448">
        <v>0</v>
      </c>
      <c r="H219" s="448">
        <v>779.64</v>
      </c>
      <c r="I219" s="448">
        <v>292.36</v>
      </c>
      <c r="J219" s="447">
        <v>0.27272388059701491</v>
      </c>
    </row>
    <row r="220" spans="1:10" ht="27.75" customHeight="1" x14ac:dyDescent="0.2">
      <c r="A220" s="450" t="s">
        <v>1249</v>
      </c>
      <c r="B220" s="450" t="s">
        <v>1248</v>
      </c>
      <c r="C220" s="450" t="s">
        <v>1048</v>
      </c>
      <c r="D220" s="450">
        <v>3</v>
      </c>
      <c r="E220" s="450">
        <v>0</v>
      </c>
      <c r="F220" s="449">
        <v>2619.16</v>
      </c>
      <c r="G220" s="448">
        <v>0</v>
      </c>
      <c r="H220" s="448">
        <v>1954.2</v>
      </c>
      <c r="I220" s="448">
        <v>664.96</v>
      </c>
      <c r="J220" s="447">
        <v>0.2538829242963393</v>
      </c>
    </row>
    <row r="221" spans="1:10" ht="27.75" customHeight="1" x14ac:dyDescent="0.2">
      <c r="A221" s="450" t="s">
        <v>1243</v>
      </c>
      <c r="B221" s="450" t="s">
        <v>1242</v>
      </c>
      <c r="C221" s="450" t="s">
        <v>1048</v>
      </c>
      <c r="D221" s="450">
        <v>2</v>
      </c>
      <c r="E221" s="450">
        <v>0</v>
      </c>
      <c r="F221" s="449">
        <v>1773.18</v>
      </c>
      <c r="G221" s="448">
        <v>0</v>
      </c>
      <c r="H221" s="448">
        <v>1132.2</v>
      </c>
      <c r="I221" s="448">
        <v>640.98</v>
      </c>
      <c r="J221" s="447">
        <v>0.36148614353872704</v>
      </c>
    </row>
    <row r="222" spans="1:10" ht="27.75" customHeight="1" x14ac:dyDescent="0.2">
      <c r="A222" s="450" t="s">
        <v>4282</v>
      </c>
      <c r="B222" s="450" t="s">
        <v>4281</v>
      </c>
      <c r="C222" s="450" t="s">
        <v>1048</v>
      </c>
      <c r="D222" s="450">
        <v>2</v>
      </c>
      <c r="E222" s="450">
        <v>0</v>
      </c>
      <c r="F222" s="449">
        <v>1563.12</v>
      </c>
      <c r="G222" s="448">
        <v>0</v>
      </c>
      <c r="H222" s="448">
        <v>738.06</v>
      </c>
      <c r="I222" s="448">
        <v>825.06</v>
      </c>
      <c r="J222" s="447">
        <v>0.52782895746967606</v>
      </c>
    </row>
    <row r="223" spans="1:10" ht="27.75" customHeight="1" x14ac:dyDescent="0.2">
      <c r="A223" s="450" t="s">
        <v>1239</v>
      </c>
      <c r="B223" s="450" t="s">
        <v>1238</v>
      </c>
      <c r="C223" s="450" t="s">
        <v>1048</v>
      </c>
      <c r="D223" s="450">
        <v>4</v>
      </c>
      <c r="E223" s="450">
        <v>0</v>
      </c>
      <c r="F223" s="449">
        <v>3408.47</v>
      </c>
      <c r="G223" s="448">
        <v>0</v>
      </c>
      <c r="H223" s="448">
        <v>2761.32</v>
      </c>
      <c r="I223" s="448">
        <v>647.15</v>
      </c>
      <c r="J223" s="447">
        <v>0.18986524745707017</v>
      </c>
    </row>
    <row r="224" spans="1:10" ht="27.75" customHeight="1" x14ac:dyDescent="0.2">
      <c r="A224" s="450" t="s">
        <v>1235</v>
      </c>
      <c r="B224" s="450" t="s">
        <v>1234</v>
      </c>
      <c r="C224" s="450" t="s">
        <v>1048</v>
      </c>
      <c r="D224" s="450">
        <v>3</v>
      </c>
      <c r="E224" s="450">
        <v>0</v>
      </c>
      <c r="F224" s="449">
        <v>4611.62</v>
      </c>
      <c r="G224" s="448">
        <v>0</v>
      </c>
      <c r="H224" s="448">
        <v>3447.36</v>
      </c>
      <c r="I224" s="448">
        <v>1164.26</v>
      </c>
      <c r="J224" s="447">
        <v>0.25246225838208697</v>
      </c>
    </row>
    <row r="225" spans="1:10" ht="27.75" customHeight="1" x14ac:dyDescent="0.2">
      <c r="A225" s="450" t="s">
        <v>1233</v>
      </c>
      <c r="B225" s="450" t="s">
        <v>1232</v>
      </c>
      <c r="C225" s="450" t="s">
        <v>1048</v>
      </c>
      <c r="D225" s="450">
        <v>2</v>
      </c>
      <c r="E225" s="450">
        <v>0</v>
      </c>
      <c r="F225" s="449">
        <v>1604.58</v>
      </c>
      <c r="G225" s="448">
        <v>0</v>
      </c>
      <c r="H225" s="448">
        <v>1242.26</v>
      </c>
      <c r="I225" s="448">
        <v>362.32</v>
      </c>
      <c r="J225" s="447">
        <v>0.22580363708883322</v>
      </c>
    </row>
    <row r="226" spans="1:10" ht="27.75" customHeight="1" x14ac:dyDescent="0.2">
      <c r="A226" s="450" t="s">
        <v>4280</v>
      </c>
      <c r="B226" s="450" t="s">
        <v>4279</v>
      </c>
      <c r="C226" s="450" t="s">
        <v>1048</v>
      </c>
      <c r="D226" s="450">
        <v>1</v>
      </c>
      <c r="E226" s="450">
        <v>0</v>
      </c>
      <c r="F226" s="449">
        <v>1748.75</v>
      </c>
      <c r="G226" s="448">
        <v>0</v>
      </c>
      <c r="H226" s="448">
        <v>932.33</v>
      </c>
      <c r="I226" s="448">
        <v>816.42</v>
      </c>
      <c r="J226" s="447">
        <v>0.46685918513223729</v>
      </c>
    </row>
    <row r="227" spans="1:10" ht="27.75" customHeight="1" x14ac:dyDescent="0.2">
      <c r="A227" s="450" t="s">
        <v>1223</v>
      </c>
      <c r="B227" s="450" t="s">
        <v>1222</v>
      </c>
      <c r="C227" s="450" t="s">
        <v>1048</v>
      </c>
      <c r="D227" s="450">
        <v>1</v>
      </c>
      <c r="E227" s="450">
        <v>0</v>
      </c>
      <c r="F227" s="449">
        <v>1668.96</v>
      </c>
      <c r="G227" s="448">
        <v>0</v>
      </c>
      <c r="H227" s="448">
        <v>1271.58</v>
      </c>
      <c r="I227" s="448">
        <v>397.38</v>
      </c>
      <c r="J227" s="447">
        <v>0.23810037388553351</v>
      </c>
    </row>
    <row r="228" spans="1:10" ht="27.75" customHeight="1" x14ac:dyDescent="0.2">
      <c r="A228" s="450" t="s">
        <v>3140</v>
      </c>
      <c r="B228" s="450" t="s">
        <v>3139</v>
      </c>
      <c r="C228" s="450" t="s">
        <v>1048</v>
      </c>
      <c r="D228" s="450">
        <v>1</v>
      </c>
      <c r="E228" s="450">
        <v>0</v>
      </c>
      <c r="F228" s="449">
        <v>174.12</v>
      </c>
      <c r="G228" s="448">
        <v>0</v>
      </c>
      <c r="H228" s="448">
        <v>151.96</v>
      </c>
      <c r="I228" s="448">
        <v>22.16</v>
      </c>
      <c r="J228" s="447">
        <v>0.12726855042499427</v>
      </c>
    </row>
    <row r="229" spans="1:10" ht="27.75" customHeight="1" x14ac:dyDescent="0.2">
      <c r="A229" s="450" t="s">
        <v>1221</v>
      </c>
      <c r="B229" s="450" t="s">
        <v>1220</v>
      </c>
      <c r="C229" s="450" t="s">
        <v>1048</v>
      </c>
      <c r="D229" s="450">
        <v>5</v>
      </c>
      <c r="E229" s="450">
        <v>0</v>
      </c>
      <c r="F229" s="449">
        <v>1426.25</v>
      </c>
      <c r="G229" s="448">
        <v>0</v>
      </c>
      <c r="H229" s="448">
        <v>1255.6500000000001</v>
      </c>
      <c r="I229" s="448">
        <v>170.6</v>
      </c>
      <c r="J229" s="447">
        <v>0.11961437335670465</v>
      </c>
    </row>
    <row r="230" spans="1:10" ht="27.75" customHeight="1" x14ac:dyDescent="0.2">
      <c r="A230" s="450" t="s">
        <v>1217</v>
      </c>
      <c r="B230" s="450" t="s">
        <v>1216</v>
      </c>
      <c r="C230" s="450" t="s">
        <v>1048</v>
      </c>
      <c r="D230" s="450">
        <v>11</v>
      </c>
      <c r="E230" s="450">
        <v>0</v>
      </c>
      <c r="F230" s="449">
        <v>4598.43</v>
      </c>
      <c r="G230" s="448">
        <v>0</v>
      </c>
      <c r="H230" s="448">
        <v>3635.21</v>
      </c>
      <c r="I230" s="448">
        <v>963.22</v>
      </c>
      <c r="J230" s="447">
        <v>0.20946714422096238</v>
      </c>
    </row>
    <row r="231" spans="1:10" ht="27.75" customHeight="1" x14ac:dyDescent="0.2">
      <c r="A231" s="450" t="s">
        <v>1215</v>
      </c>
      <c r="B231" s="450" t="s">
        <v>1214</v>
      </c>
      <c r="C231" s="450" t="s">
        <v>1048</v>
      </c>
      <c r="D231" s="450">
        <v>15</v>
      </c>
      <c r="E231" s="450">
        <v>0</v>
      </c>
      <c r="F231" s="449">
        <v>6251.37</v>
      </c>
      <c r="G231" s="448">
        <v>0</v>
      </c>
      <c r="H231" s="448">
        <v>5211.72</v>
      </c>
      <c r="I231" s="448">
        <v>1039.6500000000001</v>
      </c>
      <c r="J231" s="447">
        <v>0.16630754538605139</v>
      </c>
    </row>
    <row r="232" spans="1:10" ht="27.75" customHeight="1" x14ac:dyDescent="0.2">
      <c r="A232" s="450" t="s">
        <v>1213</v>
      </c>
      <c r="B232" s="450" t="s">
        <v>1212</v>
      </c>
      <c r="C232" s="450" t="s">
        <v>1048</v>
      </c>
      <c r="D232" s="450">
        <v>12</v>
      </c>
      <c r="E232" s="450">
        <v>0</v>
      </c>
      <c r="F232" s="449">
        <v>3902.17</v>
      </c>
      <c r="G232" s="448">
        <v>0</v>
      </c>
      <c r="H232" s="448">
        <v>3128.98</v>
      </c>
      <c r="I232" s="448">
        <v>773.19</v>
      </c>
      <c r="J232" s="447">
        <v>0.19814359702421985</v>
      </c>
    </row>
    <row r="233" spans="1:10" ht="27.75" customHeight="1" x14ac:dyDescent="0.2">
      <c r="A233" s="450" t="s">
        <v>1211</v>
      </c>
      <c r="B233" s="450" t="s">
        <v>1210</v>
      </c>
      <c r="C233" s="450" t="s">
        <v>1048</v>
      </c>
      <c r="D233" s="450">
        <v>13</v>
      </c>
      <c r="E233" s="450">
        <v>0</v>
      </c>
      <c r="F233" s="449">
        <v>3870.67</v>
      </c>
      <c r="G233" s="448">
        <v>0</v>
      </c>
      <c r="H233" s="448">
        <v>3157.21</v>
      </c>
      <c r="I233" s="448">
        <v>713.46</v>
      </c>
      <c r="J233" s="447">
        <v>0.18432467763978846</v>
      </c>
    </row>
    <row r="234" spans="1:10" ht="27.75" customHeight="1" x14ac:dyDescent="0.2">
      <c r="A234" s="450" t="s">
        <v>1205</v>
      </c>
      <c r="B234" s="450" t="s">
        <v>1204</v>
      </c>
      <c r="C234" s="450" t="s">
        <v>1048</v>
      </c>
      <c r="D234" s="450">
        <v>2</v>
      </c>
      <c r="E234" s="450">
        <v>0</v>
      </c>
      <c r="F234" s="449">
        <v>1189.28</v>
      </c>
      <c r="G234" s="448">
        <v>0</v>
      </c>
      <c r="H234" s="448">
        <v>817.42</v>
      </c>
      <c r="I234" s="448">
        <v>371.86</v>
      </c>
      <c r="J234" s="447">
        <v>0.31267657742499666</v>
      </c>
    </row>
    <row r="235" spans="1:10" ht="27.75" customHeight="1" x14ac:dyDescent="0.2">
      <c r="A235" s="450" t="s">
        <v>1196</v>
      </c>
      <c r="B235" s="450" t="s">
        <v>1195</v>
      </c>
      <c r="C235" s="450" t="s">
        <v>1048</v>
      </c>
      <c r="D235" s="450">
        <v>14</v>
      </c>
      <c r="E235" s="450">
        <v>0</v>
      </c>
      <c r="F235" s="449">
        <v>6574.54</v>
      </c>
      <c r="G235" s="448">
        <v>0</v>
      </c>
      <c r="H235" s="448">
        <v>5440.96</v>
      </c>
      <c r="I235" s="448">
        <v>1133.58</v>
      </c>
      <c r="J235" s="447">
        <v>0.17241966738357362</v>
      </c>
    </row>
    <row r="236" spans="1:10" ht="27.75" customHeight="1" x14ac:dyDescent="0.2">
      <c r="A236" s="450" t="s">
        <v>4278</v>
      </c>
      <c r="B236" s="450" t="s">
        <v>4277</v>
      </c>
      <c r="C236" s="450" t="s">
        <v>1048</v>
      </c>
      <c r="D236" s="450">
        <v>1</v>
      </c>
      <c r="E236" s="450">
        <v>0</v>
      </c>
      <c r="F236" s="449">
        <v>764.73</v>
      </c>
      <c r="G236" s="448">
        <v>0</v>
      </c>
      <c r="H236" s="448">
        <v>359.29</v>
      </c>
      <c r="I236" s="448">
        <v>405.44</v>
      </c>
      <c r="J236" s="447">
        <v>0.53017404835693649</v>
      </c>
    </row>
    <row r="237" spans="1:10" ht="27.75" customHeight="1" x14ac:dyDescent="0.2">
      <c r="A237" s="450" t="s">
        <v>3122</v>
      </c>
      <c r="B237" s="450" t="s">
        <v>3121</v>
      </c>
      <c r="C237" s="450" t="s">
        <v>1048</v>
      </c>
      <c r="D237" s="450">
        <v>1</v>
      </c>
      <c r="E237" s="450">
        <v>0</v>
      </c>
      <c r="F237" s="449">
        <v>104.46</v>
      </c>
      <c r="G237" s="448">
        <v>0</v>
      </c>
      <c r="H237" s="448">
        <v>980.65</v>
      </c>
      <c r="I237" s="448">
        <v>-876.19</v>
      </c>
      <c r="J237" s="447">
        <v>-8.3878039440934327</v>
      </c>
    </row>
    <row r="238" spans="1:10" ht="27.75" customHeight="1" x14ac:dyDescent="0.2">
      <c r="A238" s="450" t="s">
        <v>4276</v>
      </c>
      <c r="B238" s="450" t="s">
        <v>4275</v>
      </c>
      <c r="C238" s="450" t="s">
        <v>1048</v>
      </c>
      <c r="D238" s="450">
        <v>1</v>
      </c>
      <c r="E238" s="450">
        <v>0</v>
      </c>
      <c r="F238" s="449">
        <v>110.34</v>
      </c>
      <c r="G238" s="448">
        <v>0</v>
      </c>
      <c r="H238" s="448">
        <v>60.74</v>
      </c>
      <c r="I238" s="448">
        <v>49.6</v>
      </c>
      <c r="J238" s="447">
        <v>0.44951966648540875</v>
      </c>
    </row>
    <row r="239" spans="1:10" ht="27.75" customHeight="1" x14ac:dyDescent="0.2">
      <c r="A239" s="450" t="s">
        <v>1182</v>
      </c>
      <c r="B239" s="450" t="s">
        <v>1181</v>
      </c>
      <c r="C239" s="450" t="s">
        <v>1048</v>
      </c>
      <c r="D239" s="450">
        <v>20</v>
      </c>
      <c r="E239" s="450">
        <v>0</v>
      </c>
      <c r="F239" s="449">
        <v>3897.74</v>
      </c>
      <c r="G239" s="448">
        <v>0</v>
      </c>
      <c r="H239" s="448">
        <v>3073.75</v>
      </c>
      <c r="I239" s="448">
        <v>823.99</v>
      </c>
      <c r="J239" s="447">
        <v>0.21140199192352491</v>
      </c>
    </row>
    <row r="240" spans="1:10" ht="27.75" customHeight="1" x14ac:dyDescent="0.2">
      <c r="A240" s="450" t="s">
        <v>4274</v>
      </c>
      <c r="B240" s="450" t="s">
        <v>4273</v>
      </c>
      <c r="C240" s="450" t="s">
        <v>1048</v>
      </c>
      <c r="D240" s="450">
        <v>2</v>
      </c>
      <c r="E240" s="450">
        <v>0</v>
      </c>
      <c r="F240" s="449">
        <v>1110.68</v>
      </c>
      <c r="G240" s="448">
        <v>0</v>
      </c>
      <c r="H240" s="448">
        <v>931.06</v>
      </c>
      <c r="I240" s="448">
        <v>179.62</v>
      </c>
      <c r="J240" s="447">
        <v>0.16172074765008823</v>
      </c>
    </row>
    <row r="241" spans="1:10" ht="27.75" customHeight="1" x14ac:dyDescent="0.2">
      <c r="A241" s="450" t="s">
        <v>1176</v>
      </c>
      <c r="B241" s="450" t="s">
        <v>1175</v>
      </c>
      <c r="C241" s="450" t="s">
        <v>1048</v>
      </c>
      <c r="D241" s="450">
        <v>6</v>
      </c>
      <c r="E241" s="450">
        <v>0</v>
      </c>
      <c r="F241" s="449">
        <v>2007.9</v>
      </c>
      <c r="G241" s="448">
        <v>0</v>
      </c>
      <c r="H241" s="448">
        <v>1736.4</v>
      </c>
      <c r="I241" s="448">
        <v>271.5</v>
      </c>
      <c r="J241" s="447">
        <v>0.13521589720603616</v>
      </c>
    </row>
    <row r="242" spans="1:10" ht="27.75" customHeight="1" x14ac:dyDescent="0.2">
      <c r="A242" s="450" t="s">
        <v>3116</v>
      </c>
      <c r="B242" s="450" t="s">
        <v>3115</v>
      </c>
      <c r="C242" s="450" t="s">
        <v>1048</v>
      </c>
      <c r="D242" s="450">
        <v>2</v>
      </c>
      <c r="E242" s="450">
        <v>0</v>
      </c>
      <c r="F242" s="449">
        <v>428.46</v>
      </c>
      <c r="G242" s="448">
        <v>0</v>
      </c>
      <c r="H242" s="448">
        <v>207.96</v>
      </c>
      <c r="I242" s="448">
        <v>220.5</v>
      </c>
      <c r="J242" s="447">
        <v>0.51463380478924525</v>
      </c>
    </row>
    <row r="243" spans="1:10" ht="27.75" customHeight="1" x14ac:dyDescent="0.2">
      <c r="A243" s="450" t="s">
        <v>1174</v>
      </c>
      <c r="B243" s="450" t="s">
        <v>1173</v>
      </c>
      <c r="C243" s="450" t="s">
        <v>1048</v>
      </c>
      <c r="D243" s="450">
        <v>2</v>
      </c>
      <c r="E243" s="450">
        <v>0</v>
      </c>
      <c r="F243" s="449">
        <v>516.64</v>
      </c>
      <c r="G243" s="448">
        <v>0</v>
      </c>
      <c r="H243" s="448">
        <v>370.16</v>
      </c>
      <c r="I243" s="448">
        <v>146.47999999999999</v>
      </c>
      <c r="J243" s="447">
        <v>0.28352431093217717</v>
      </c>
    </row>
    <row r="244" spans="1:10" ht="27.75" customHeight="1" x14ac:dyDescent="0.2">
      <c r="A244" s="450" t="s">
        <v>4272</v>
      </c>
      <c r="B244" s="450" t="s">
        <v>4271</v>
      </c>
      <c r="C244" s="450" t="s">
        <v>1048</v>
      </c>
      <c r="D244" s="450">
        <v>1</v>
      </c>
      <c r="E244" s="450">
        <v>0</v>
      </c>
      <c r="F244" s="449">
        <v>614.1</v>
      </c>
      <c r="G244" s="448">
        <v>0</v>
      </c>
      <c r="H244" s="448">
        <v>427.24</v>
      </c>
      <c r="I244" s="448">
        <v>186.86</v>
      </c>
      <c r="J244" s="447">
        <v>0.30428269011561637</v>
      </c>
    </row>
    <row r="245" spans="1:10" ht="27.75" customHeight="1" x14ac:dyDescent="0.2">
      <c r="A245" s="450" t="s">
        <v>4270</v>
      </c>
      <c r="B245" s="450" t="s">
        <v>4269</v>
      </c>
      <c r="C245" s="450" t="s">
        <v>1048</v>
      </c>
      <c r="D245" s="450">
        <v>3</v>
      </c>
      <c r="E245" s="450">
        <v>0</v>
      </c>
      <c r="F245" s="449">
        <v>2269.6799999999998</v>
      </c>
      <c r="G245" s="448">
        <v>0</v>
      </c>
      <c r="H245" s="448">
        <v>1580.67</v>
      </c>
      <c r="I245" s="448">
        <v>689.01</v>
      </c>
      <c r="J245" s="447">
        <v>0.30357142857142855</v>
      </c>
    </row>
    <row r="246" spans="1:10" ht="27.75" customHeight="1" x14ac:dyDescent="0.2">
      <c r="A246" s="450" t="s">
        <v>3108</v>
      </c>
      <c r="B246" s="450" t="s">
        <v>3107</v>
      </c>
      <c r="C246" s="450" t="s">
        <v>1048</v>
      </c>
      <c r="D246" s="450">
        <v>1</v>
      </c>
      <c r="E246" s="450">
        <v>0</v>
      </c>
      <c r="F246" s="449">
        <v>595.62</v>
      </c>
      <c r="G246" s="448">
        <v>0</v>
      </c>
      <c r="H246" s="448">
        <v>453.8</v>
      </c>
      <c r="I246" s="448">
        <v>141.82</v>
      </c>
      <c r="J246" s="447">
        <v>0.2381048319398274</v>
      </c>
    </row>
    <row r="247" spans="1:10" ht="27.75" customHeight="1" x14ac:dyDescent="0.2">
      <c r="A247" s="450" t="s">
        <v>1151</v>
      </c>
      <c r="B247" s="450" t="s">
        <v>1150</v>
      </c>
      <c r="C247" s="450" t="s">
        <v>1048</v>
      </c>
      <c r="D247" s="450">
        <v>3</v>
      </c>
      <c r="E247" s="450">
        <v>0</v>
      </c>
      <c r="F247" s="449">
        <v>453.69</v>
      </c>
      <c r="G247" s="448">
        <v>0</v>
      </c>
      <c r="H247" s="448">
        <v>395.97</v>
      </c>
      <c r="I247" s="448">
        <v>57.72</v>
      </c>
      <c r="J247" s="447">
        <v>0.12722343450373602</v>
      </c>
    </row>
    <row r="248" spans="1:10" ht="27.75" customHeight="1" x14ac:dyDescent="0.2">
      <c r="A248" s="450" t="s">
        <v>1149</v>
      </c>
      <c r="B248" s="450" t="s">
        <v>1148</v>
      </c>
      <c r="C248" s="450" t="s">
        <v>1048</v>
      </c>
      <c r="D248" s="450">
        <v>4</v>
      </c>
      <c r="E248" s="450">
        <v>0</v>
      </c>
      <c r="F248" s="449">
        <v>3192.08</v>
      </c>
      <c r="G248" s="448">
        <v>0</v>
      </c>
      <c r="H248" s="448">
        <v>2333.44</v>
      </c>
      <c r="I248" s="448">
        <v>858.64</v>
      </c>
      <c r="J248" s="447">
        <v>0.26899075211147588</v>
      </c>
    </row>
    <row r="249" spans="1:10" ht="27.75" customHeight="1" x14ac:dyDescent="0.2">
      <c r="A249" s="450" t="s">
        <v>4268</v>
      </c>
      <c r="B249" s="450" t="s">
        <v>4267</v>
      </c>
      <c r="C249" s="450" t="s">
        <v>1048</v>
      </c>
      <c r="D249" s="450">
        <v>1</v>
      </c>
      <c r="E249" s="450">
        <v>0</v>
      </c>
      <c r="F249" s="449">
        <v>940.56</v>
      </c>
      <c r="G249" s="448">
        <v>0</v>
      </c>
      <c r="H249" s="448">
        <v>728.17</v>
      </c>
      <c r="I249" s="448">
        <v>212.39</v>
      </c>
      <c r="J249" s="447">
        <v>0.2258122820447393</v>
      </c>
    </row>
    <row r="250" spans="1:10" ht="27.75" customHeight="1" x14ac:dyDescent="0.2">
      <c r="A250" s="450" t="s">
        <v>4266</v>
      </c>
      <c r="B250" s="450" t="s">
        <v>4265</v>
      </c>
      <c r="C250" s="450" t="s">
        <v>1048</v>
      </c>
      <c r="D250" s="450">
        <v>1</v>
      </c>
      <c r="E250" s="450">
        <v>0</v>
      </c>
      <c r="F250" s="449">
        <v>1281.32</v>
      </c>
      <c r="G250" s="448">
        <v>0</v>
      </c>
      <c r="H250" s="448">
        <v>991.99</v>
      </c>
      <c r="I250" s="448">
        <v>289.33</v>
      </c>
      <c r="J250" s="447">
        <v>0.22580619985639808</v>
      </c>
    </row>
    <row r="251" spans="1:10" ht="27.75" customHeight="1" x14ac:dyDescent="0.2">
      <c r="A251" s="450" t="s">
        <v>4264</v>
      </c>
      <c r="B251" s="450" t="s">
        <v>4263</v>
      </c>
      <c r="C251" s="450" t="s">
        <v>1048</v>
      </c>
      <c r="D251" s="450">
        <v>3</v>
      </c>
      <c r="E251" s="450">
        <v>0</v>
      </c>
      <c r="F251" s="449">
        <v>1930.44</v>
      </c>
      <c r="G251" s="448">
        <v>0</v>
      </c>
      <c r="H251" s="448">
        <v>1684.77</v>
      </c>
      <c r="I251" s="448">
        <v>245.67</v>
      </c>
      <c r="J251" s="447">
        <v>0.1272611425374526</v>
      </c>
    </row>
    <row r="252" spans="1:10" ht="27.75" customHeight="1" x14ac:dyDescent="0.2">
      <c r="A252" s="450" t="s">
        <v>4262</v>
      </c>
      <c r="B252" s="450" t="s">
        <v>4261</v>
      </c>
      <c r="C252" s="450" t="s">
        <v>1048</v>
      </c>
      <c r="D252" s="450">
        <v>1</v>
      </c>
      <c r="E252" s="450">
        <v>0</v>
      </c>
      <c r="F252" s="449">
        <v>3851.65</v>
      </c>
      <c r="G252" s="448">
        <v>0</v>
      </c>
      <c r="H252" s="448">
        <v>3361.44</v>
      </c>
      <c r="I252" s="448">
        <v>490.21</v>
      </c>
      <c r="J252" s="447">
        <v>0.12727272727272726</v>
      </c>
    </row>
    <row r="253" spans="1:10" ht="27.75" customHeight="1" x14ac:dyDescent="0.2">
      <c r="A253" s="450" t="s">
        <v>4260</v>
      </c>
      <c r="B253" s="450" t="s">
        <v>4259</v>
      </c>
      <c r="C253" s="450" t="s">
        <v>1048</v>
      </c>
      <c r="D253" s="450">
        <v>1</v>
      </c>
      <c r="E253" s="450">
        <v>0</v>
      </c>
      <c r="F253" s="449">
        <v>835.19</v>
      </c>
      <c r="G253" s="448">
        <v>0</v>
      </c>
      <c r="H253" s="448">
        <v>728.89</v>
      </c>
      <c r="I253" s="448">
        <v>106.3</v>
      </c>
      <c r="J253" s="447">
        <v>0.12727642811815276</v>
      </c>
    </row>
    <row r="254" spans="1:10" ht="27.75" customHeight="1" x14ac:dyDescent="0.2">
      <c r="A254" s="450" t="s">
        <v>4258</v>
      </c>
      <c r="B254" s="450" t="s">
        <v>4257</v>
      </c>
      <c r="C254" s="450" t="s">
        <v>1048</v>
      </c>
      <c r="D254" s="454">
        <v>4</v>
      </c>
      <c r="E254" s="454">
        <v>0</v>
      </c>
      <c r="F254" s="455">
        <v>1526.24</v>
      </c>
      <c r="G254" s="456">
        <v>0</v>
      </c>
      <c r="H254" s="456">
        <v>1332</v>
      </c>
      <c r="I254" s="456">
        <v>194.24</v>
      </c>
      <c r="J254" s="457">
        <v>0.12726700912045288</v>
      </c>
    </row>
    <row r="255" spans="1:10" ht="18.75" customHeight="1" x14ac:dyDescent="0.2">
      <c r="D255" s="446">
        <f t="shared" ref="D255:I255" si="0">SUM(D9:D254)</f>
        <v>1804</v>
      </c>
      <c r="E255" s="446">
        <f t="shared" si="0"/>
        <v>0</v>
      </c>
      <c r="F255" s="469">
        <f t="shared" si="0"/>
        <v>612891.93999999983</v>
      </c>
      <c r="G255" s="469">
        <f t="shared" si="0"/>
        <v>-714.78</v>
      </c>
      <c r="H255" s="469">
        <f t="shared" si="0"/>
        <v>496010.2099999999</v>
      </c>
      <c r="I255" s="469">
        <f t="shared" si="0"/>
        <v>116166.95000000006</v>
      </c>
    </row>
    <row r="256" spans="1:10" ht="18.25" customHeight="1" x14ac:dyDescent="0.2"/>
  </sheetData>
  <autoFilter ref="A8:J254"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C66D-8CFB-4388-A463-22E92A42ECDE}">
  <sheetPr codeName="Hoja24"/>
  <dimension ref="A1:J159"/>
  <sheetViews>
    <sheetView showGridLines="0" workbookViewId="0">
      <pane ySplit="6" topLeftCell="A151" activePane="bottomLeft" state="frozen"/>
      <selection pane="bottomLeft" activeCell="B163" sqref="B163"/>
    </sheetView>
  </sheetViews>
  <sheetFormatPr baseColWidth="10" defaultColWidth="11.5" defaultRowHeight="14" x14ac:dyDescent="0.2"/>
  <cols>
    <col min="1" max="1" width="11.83203125" style="446" customWidth="1"/>
    <col min="2" max="2" width="41" style="446" customWidth="1"/>
    <col min="3" max="5" width="11.83203125" style="446" customWidth="1"/>
    <col min="6" max="6" width="15.5" style="446" customWidth="1"/>
    <col min="7" max="7" width="11.83203125" style="446" customWidth="1"/>
    <col min="8" max="8" width="18.33203125" style="446" customWidth="1"/>
    <col min="9" max="9" width="16" style="446" customWidth="1"/>
    <col min="10" max="10" width="9.83203125" style="446" customWidth="1"/>
    <col min="11" max="11" width="11.5" style="446" customWidth="1"/>
    <col min="12" max="12" width="8" style="446" customWidth="1"/>
    <col min="13"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4256</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7.75" customHeight="1" x14ac:dyDescent="0.2">
      <c r="A9" s="450" t="s">
        <v>1937</v>
      </c>
      <c r="B9" s="450" t="s">
        <v>1936</v>
      </c>
      <c r="C9" s="450" t="s">
        <v>1809</v>
      </c>
      <c r="D9" s="450">
        <v>1</v>
      </c>
      <c r="E9" s="450">
        <v>6</v>
      </c>
      <c r="F9" s="449">
        <v>1238.48</v>
      </c>
      <c r="G9" s="448">
        <v>0</v>
      </c>
      <c r="H9" s="448">
        <v>713.47</v>
      </c>
      <c r="I9" s="448">
        <v>525.01</v>
      </c>
      <c r="J9" s="447">
        <v>0.42391479878560817</v>
      </c>
    </row>
    <row r="10" spans="1:10" ht="27.75" customHeight="1" x14ac:dyDescent="0.2">
      <c r="A10" s="450" t="s">
        <v>1937</v>
      </c>
      <c r="B10" s="450" t="s">
        <v>1936</v>
      </c>
      <c r="C10" s="450" t="s">
        <v>1812</v>
      </c>
      <c r="D10" s="450">
        <v>48</v>
      </c>
      <c r="E10" s="450">
        <v>12</v>
      </c>
      <c r="F10" s="449">
        <v>1789.44</v>
      </c>
      <c r="G10" s="448">
        <v>0</v>
      </c>
      <c r="H10" s="448">
        <v>1426.94</v>
      </c>
      <c r="I10" s="448">
        <v>362.5</v>
      </c>
      <c r="J10" s="447">
        <v>0.2025773426323319</v>
      </c>
    </row>
    <row r="11" spans="1:10" ht="27.75" customHeight="1" x14ac:dyDescent="0.2">
      <c r="A11" s="450" t="s">
        <v>1933</v>
      </c>
      <c r="B11" s="450" t="s">
        <v>1932</v>
      </c>
      <c r="C11" s="450" t="s">
        <v>1809</v>
      </c>
      <c r="D11" s="450">
        <v>5</v>
      </c>
      <c r="E11" s="450">
        <v>30</v>
      </c>
      <c r="F11" s="449">
        <v>4576.74</v>
      </c>
      <c r="G11" s="448">
        <v>0</v>
      </c>
      <c r="H11" s="448">
        <v>2369.35</v>
      </c>
      <c r="I11" s="448">
        <v>2207.39</v>
      </c>
      <c r="J11" s="447">
        <v>0.48230618300362266</v>
      </c>
    </row>
    <row r="12" spans="1:10" ht="27.75" customHeight="1" x14ac:dyDescent="0.2">
      <c r="A12" s="450" t="s">
        <v>1933</v>
      </c>
      <c r="B12" s="450" t="s">
        <v>1932</v>
      </c>
      <c r="C12" s="450" t="s">
        <v>1812</v>
      </c>
      <c r="D12" s="450">
        <v>48</v>
      </c>
      <c r="E12" s="450">
        <v>12</v>
      </c>
      <c r="F12" s="449">
        <v>1555.68</v>
      </c>
      <c r="G12" s="448">
        <v>0</v>
      </c>
      <c r="H12" s="448">
        <v>960.09</v>
      </c>
      <c r="I12" s="448">
        <v>595.59</v>
      </c>
      <c r="J12" s="447">
        <v>0.38284865782166</v>
      </c>
    </row>
    <row r="13" spans="1:10" ht="27.75" customHeight="1" x14ac:dyDescent="0.2">
      <c r="A13" s="450" t="s">
        <v>1929</v>
      </c>
      <c r="B13" s="450" t="s">
        <v>1928</v>
      </c>
      <c r="C13" s="450" t="s">
        <v>1115</v>
      </c>
      <c r="D13" s="450">
        <v>34</v>
      </c>
      <c r="E13" s="450">
        <v>385.96800000000002</v>
      </c>
      <c r="F13" s="449">
        <v>20896.77</v>
      </c>
      <c r="G13" s="448">
        <v>0</v>
      </c>
      <c r="H13" s="448">
        <v>18940.11</v>
      </c>
      <c r="I13" s="448">
        <v>1956.66</v>
      </c>
      <c r="J13" s="447">
        <v>9.3634566490419333E-2</v>
      </c>
    </row>
    <row r="14" spans="1:10" ht="27.75" customHeight="1" x14ac:dyDescent="0.2">
      <c r="A14" s="450" t="s">
        <v>1929</v>
      </c>
      <c r="B14" s="450" t="s">
        <v>1928</v>
      </c>
      <c r="C14" s="450" t="s">
        <v>1112</v>
      </c>
      <c r="D14" s="450">
        <v>120</v>
      </c>
      <c r="E14" s="450">
        <v>113.52</v>
      </c>
      <c r="F14" s="449">
        <v>6576</v>
      </c>
      <c r="G14" s="448">
        <v>0</v>
      </c>
      <c r="H14" s="448">
        <v>5510.06</v>
      </c>
      <c r="I14" s="448">
        <v>1065.94</v>
      </c>
      <c r="J14" s="447">
        <v>0.162095498783455</v>
      </c>
    </row>
    <row r="15" spans="1:10" ht="27.75" customHeight="1" x14ac:dyDescent="0.2">
      <c r="A15" s="450" t="s">
        <v>1925</v>
      </c>
      <c r="B15" s="450" t="s">
        <v>1924</v>
      </c>
      <c r="C15" s="450" t="s">
        <v>1920</v>
      </c>
      <c r="D15" s="450">
        <v>12</v>
      </c>
      <c r="E15" s="450">
        <v>181.68</v>
      </c>
      <c r="F15" s="449">
        <v>7255.78</v>
      </c>
      <c r="G15" s="448">
        <v>0</v>
      </c>
      <c r="H15" s="448">
        <v>5447.39</v>
      </c>
      <c r="I15" s="448">
        <v>1808.39</v>
      </c>
      <c r="J15" s="447">
        <v>0.24923440346868289</v>
      </c>
    </row>
    <row r="16" spans="1:10" ht="27.75" customHeight="1" x14ac:dyDescent="0.2">
      <c r="A16" s="450" t="s">
        <v>1925</v>
      </c>
      <c r="B16" s="450" t="s">
        <v>1924</v>
      </c>
      <c r="C16" s="450" t="s">
        <v>1923</v>
      </c>
      <c r="D16" s="450">
        <v>28</v>
      </c>
      <c r="E16" s="450">
        <v>105.98</v>
      </c>
      <c r="F16" s="449">
        <v>3505.6</v>
      </c>
      <c r="G16" s="448">
        <v>0</v>
      </c>
      <c r="H16" s="448">
        <v>3163.29</v>
      </c>
      <c r="I16" s="448">
        <v>342.31</v>
      </c>
      <c r="J16" s="447">
        <v>9.7646622546782288E-2</v>
      </c>
    </row>
    <row r="17" spans="1:10" ht="27.75" customHeight="1" x14ac:dyDescent="0.2">
      <c r="A17" s="450" t="s">
        <v>1922</v>
      </c>
      <c r="B17" s="450" t="s">
        <v>1921</v>
      </c>
      <c r="C17" s="450" t="s">
        <v>1920</v>
      </c>
      <c r="D17" s="450">
        <v>1</v>
      </c>
      <c r="E17" s="450">
        <v>15.14</v>
      </c>
      <c r="F17" s="449">
        <v>1027.08</v>
      </c>
      <c r="G17" s="448">
        <v>0</v>
      </c>
      <c r="H17" s="448">
        <v>735.48</v>
      </c>
      <c r="I17" s="448">
        <v>291.60000000000002</v>
      </c>
      <c r="J17" s="447">
        <v>0.28391167192429023</v>
      </c>
    </row>
    <row r="18" spans="1:10" ht="27.75" customHeight="1" x14ac:dyDescent="0.2">
      <c r="A18" s="450" t="s">
        <v>1919</v>
      </c>
      <c r="B18" s="450" t="s">
        <v>1918</v>
      </c>
      <c r="C18" s="450" t="s">
        <v>1115</v>
      </c>
      <c r="D18" s="450">
        <v>2433</v>
      </c>
      <c r="E18" s="450">
        <v>27619.416000000099</v>
      </c>
      <c r="F18" s="449">
        <v>2132293.11</v>
      </c>
      <c r="G18" s="448">
        <v>0</v>
      </c>
      <c r="H18" s="448">
        <v>1980462</v>
      </c>
      <c r="I18" s="448">
        <v>151831.10999999999</v>
      </c>
      <c r="J18" s="447">
        <v>7.12055529739061E-2</v>
      </c>
    </row>
    <row r="19" spans="1:10" ht="27.75" customHeight="1" x14ac:dyDescent="0.2">
      <c r="A19" s="450" t="s">
        <v>1919</v>
      </c>
      <c r="B19" s="450" t="s">
        <v>1918</v>
      </c>
      <c r="C19" s="450" t="s">
        <v>1112</v>
      </c>
      <c r="D19" s="450">
        <v>120</v>
      </c>
      <c r="E19" s="450">
        <v>113.52</v>
      </c>
      <c r="F19" s="449">
        <v>10305.6</v>
      </c>
      <c r="G19" s="448">
        <v>0</v>
      </c>
      <c r="H19" s="448">
        <v>8140</v>
      </c>
      <c r="I19" s="448">
        <v>2165.6</v>
      </c>
      <c r="J19" s="447">
        <v>0.21013817730166123</v>
      </c>
    </row>
    <row r="20" spans="1:10" ht="27.75" customHeight="1" x14ac:dyDescent="0.2">
      <c r="A20" s="450" t="s">
        <v>1917</v>
      </c>
      <c r="B20" s="450" t="s">
        <v>1916</v>
      </c>
      <c r="C20" s="450" t="s">
        <v>1913</v>
      </c>
      <c r="D20" s="450">
        <v>40</v>
      </c>
      <c r="E20" s="450">
        <v>908.4</v>
      </c>
      <c r="F20" s="449">
        <v>17679.34</v>
      </c>
      <c r="G20" s="448">
        <v>-416</v>
      </c>
      <c r="H20" s="448">
        <v>13022.59</v>
      </c>
      <c r="I20" s="448">
        <v>4240.75</v>
      </c>
      <c r="J20" s="447">
        <v>0.24565060990515161</v>
      </c>
    </row>
    <row r="21" spans="1:10" ht="27.75" customHeight="1" x14ac:dyDescent="0.2">
      <c r="A21" s="450" t="s">
        <v>1915</v>
      </c>
      <c r="B21" s="450" t="s">
        <v>1914</v>
      </c>
      <c r="C21" s="450" t="s">
        <v>1913</v>
      </c>
      <c r="D21" s="450">
        <v>3</v>
      </c>
      <c r="E21" s="450">
        <v>68.13</v>
      </c>
      <c r="F21" s="449">
        <v>1833.99</v>
      </c>
      <c r="G21" s="448">
        <v>0</v>
      </c>
      <c r="H21" s="448">
        <v>1309.4100000000001</v>
      </c>
      <c r="I21" s="448">
        <v>524.58000000000004</v>
      </c>
      <c r="J21" s="447">
        <v>0.28603209395907286</v>
      </c>
    </row>
    <row r="22" spans="1:10" ht="27.75" customHeight="1" x14ac:dyDescent="0.2">
      <c r="A22" s="450" t="s">
        <v>2521</v>
      </c>
      <c r="B22" s="450" t="s">
        <v>2520</v>
      </c>
      <c r="C22" s="450" t="s">
        <v>1059</v>
      </c>
      <c r="D22" s="450">
        <v>1</v>
      </c>
      <c r="E22" s="450">
        <v>20</v>
      </c>
      <c r="F22" s="449">
        <v>1301.56</v>
      </c>
      <c r="G22" s="448">
        <v>0</v>
      </c>
      <c r="H22" s="448">
        <v>2008.85</v>
      </c>
      <c r="I22" s="448">
        <v>-707.29</v>
      </c>
      <c r="J22" s="447">
        <v>-0.54341713021297522</v>
      </c>
    </row>
    <row r="23" spans="1:10" ht="27.75" customHeight="1" x14ac:dyDescent="0.2">
      <c r="A23" s="450" t="s">
        <v>1912</v>
      </c>
      <c r="B23" s="450" t="s">
        <v>1911</v>
      </c>
      <c r="C23" s="450" t="s">
        <v>1715</v>
      </c>
      <c r="D23" s="450">
        <v>18</v>
      </c>
      <c r="E23" s="450">
        <v>216</v>
      </c>
      <c r="F23" s="449">
        <v>6074.14</v>
      </c>
      <c r="G23" s="448">
        <v>-351.99</v>
      </c>
      <c r="H23" s="448">
        <v>4412.3500000000004</v>
      </c>
      <c r="I23" s="448">
        <v>1309.8</v>
      </c>
      <c r="J23" s="447">
        <v>0.22889997640746923</v>
      </c>
    </row>
    <row r="24" spans="1:10" ht="27.75" customHeight="1" x14ac:dyDescent="0.2">
      <c r="A24" s="450" t="s">
        <v>1910</v>
      </c>
      <c r="B24" s="450" t="s">
        <v>1909</v>
      </c>
      <c r="C24" s="450" t="s">
        <v>1715</v>
      </c>
      <c r="D24" s="450">
        <v>8</v>
      </c>
      <c r="E24" s="450">
        <v>96</v>
      </c>
      <c r="F24" s="449">
        <v>2797.98</v>
      </c>
      <c r="G24" s="448">
        <v>0</v>
      </c>
      <c r="H24" s="448">
        <v>1992.48</v>
      </c>
      <c r="I24" s="448">
        <v>805.5</v>
      </c>
      <c r="J24" s="447">
        <v>0.28788626080243607</v>
      </c>
    </row>
    <row r="25" spans="1:10" ht="27.75" customHeight="1" x14ac:dyDescent="0.2">
      <c r="A25" s="450" t="s">
        <v>1908</v>
      </c>
      <c r="B25" s="450" t="s">
        <v>1907</v>
      </c>
      <c r="C25" s="450" t="s">
        <v>1809</v>
      </c>
      <c r="D25" s="450">
        <v>7</v>
      </c>
      <c r="E25" s="450">
        <v>42</v>
      </c>
      <c r="F25" s="449">
        <v>6808.1</v>
      </c>
      <c r="G25" s="448">
        <v>0</v>
      </c>
      <c r="H25" s="448">
        <v>5028.59</v>
      </c>
      <c r="I25" s="448">
        <v>1779.51</v>
      </c>
      <c r="J25" s="447">
        <v>0.2613812958094035</v>
      </c>
    </row>
    <row r="26" spans="1:10" ht="27.75" customHeight="1" x14ac:dyDescent="0.2">
      <c r="A26" s="450" t="s">
        <v>3277</v>
      </c>
      <c r="B26" s="450" t="s">
        <v>3276</v>
      </c>
      <c r="C26" s="450" t="s">
        <v>1901</v>
      </c>
      <c r="D26" s="450">
        <v>1</v>
      </c>
      <c r="E26" s="450">
        <v>11.28</v>
      </c>
      <c r="F26" s="449">
        <v>1279</v>
      </c>
      <c r="G26" s="448">
        <v>0</v>
      </c>
      <c r="H26" s="448">
        <v>554.12</v>
      </c>
      <c r="I26" s="448">
        <v>724.88</v>
      </c>
      <c r="J26" s="447">
        <v>0.56675527756059418</v>
      </c>
    </row>
    <row r="27" spans="1:10" ht="27.75" customHeight="1" x14ac:dyDescent="0.2">
      <c r="A27" s="450" t="s">
        <v>1903</v>
      </c>
      <c r="B27" s="450" t="s">
        <v>1902</v>
      </c>
      <c r="C27" s="450" t="s">
        <v>1901</v>
      </c>
      <c r="D27" s="450">
        <v>1</v>
      </c>
      <c r="E27" s="450">
        <v>11.28</v>
      </c>
      <c r="F27" s="449">
        <v>1657.02</v>
      </c>
      <c r="G27" s="448">
        <v>0</v>
      </c>
      <c r="H27" s="448">
        <v>1191.43</v>
      </c>
      <c r="I27" s="448">
        <v>465.59</v>
      </c>
      <c r="J27" s="447">
        <v>0.28098031405776636</v>
      </c>
    </row>
    <row r="28" spans="1:10" ht="27.75" customHeight="1" x14ac:dyDescent="0.2">
      <c r="A28" s="450" t="s">
        <v>1900</v>
      </c>
      <c r="B28" s="450" t="s">
        <v>1899</v>
      </c>
      <c r="C28" s="450" t="s">
        <v>1898</v>
      </c>
      <c r="D28" s="450">
        <v>6</v>
      </c>
      <c r="E28" s="450">
        <v>28.8</v>
      </c>
      <c r="F28" s="449">
        <v>5009.1000000000004</v>
      </c>
      <c r="G28" s="448">
        <v>0</v>
      </c>
      <c r="H28" s="448">
        <v>3614.22</v>
      </c>
      <c r="I28" s="448">
        <v>1394.88</v>
      </c>
      <c r="J28" s="447">
        <v>0.27846918608133198</v>
      </c>
    </row>
    <row r="29" spans="1:10" ht="27.75" customHeight="1" x14ac:dyDescent="0.2">
      <c r="A29" s="450" t="s">
        <v>2003</v>
      </c>
      <c r="B29" s="450" t="s">
        <v>2002</v>
      </c>
      <c r="C29" s="450" t="s">
        <v>1898</v>
      </c>
      <c r="D29" s="450">
        <v>10</v>
      </c>
      <c r="E29" s="450">
        <v>48</v>
      </c>
      <c r="F29" s="449">
        <v>8450.2000000000007</v>
      </c>
      <c r="G29" s="448">
        <v>0</v>
      </c>
      <c r="H29" s="448">
        <v>6051.1</v>
      </c>
      <c r="I29" s="448">
        <v>2399.1</v>
      </c>
      <c r="J29" s="447">
        <v>0.28391043998958604</v>
      </c>
    </row>
    <row r="30" spans="1:10" ht="27.75" customHeight="1" x14ac:dyDescent="0.2">
      <c r="A30" s="450" t="s">
        <v>2419</v>
      </c>
      <c r="B30" s="450" t="s">
        <v>2418</v>
      </c>
      <c r="C30" s="450" t="s">
        <v>1051</v>
      </c>
      <c r="D30" s="450">
        <v>6</v>
      </c>
      <c r="E30" s="450">
        <v>114</v>
      </c>
      <c r="F30" s="449">
        <v>11229.24</v>
      </c>
      <c r="G30" s="448">
        <v>0</v>
      </c>
      <c r="H30" s="448">
        <v>8603.8799999999992</v>
      </c>
      <c r="I30" s="448">
        <v>2625.36</v>
      </c>
      <c r="J30" s="447">
        <v>0.23379676629941118</v>
      </c>
    </row>
    <row r="31" spans="1:10" ht="27.75" customHeight="1" x14ac:dyDescent="0.2">
      <c r="A31" s="450" t="s">
        <v>1897</v>
      </c>
      <c r="B31" s="450" t="s">
        <v>1896</v>
      </c>
      <c r="C31" s="450" t="s">
        <v>1051</v>
      </c>
      <c r="D31" s="450">
        <v>4</v>
      </c>
      <c r="E31" s="450">
        <v>76</v>
      </c>
      <c r="F31" s="449">
        <v>7462</v>
      </c>
      <c r="G31" s="448">
        <v>0</v>
      </c>
      <c r="H31" s="448">
        <v>6120</v>
      </c>
      <c r="I31" s="448">
        <v>1342</v>
      </c>
      <c r="J31" s="447">
        <v>0.17984454569820424</v>
      </c>
    </row>
    <row r="32" spans="1:10" ht="27.75" customHeight="1" x14ac:dyDescent="0.2">
      <c r="A32" s="450" t="s">
        <v>1895</v>
      </c>
      <c r="B32" s="450" t="s">
        <v>1894</v>
      </c>
      <c r="C32" s="450" t="s">
        <v>1051</v>
      </c>
      <c r="D32" s="450">
        <v>8</v>
      </c>
      <c r="E32" s="450">
        <v>152</v>
      </c>
      <c r="F32" s="449">
        <v>9765.6200000000008</v>
      </c>
      <c r="G32" s="448">
        <v>0</v>
      </c>
      <c r="H32" s="448">
        <v>7276.84</v>
      </c>
      <c r="I32" s="448">
        <v>2488.7800000000002</v>
      </c>
      <c r="J32" s="447">
        <v>0.25485120248381565</v>
      </c>
    </row>
    <row r="33" spans="1:10" ht="27.75" customHeight="1" x14ac:dyDescent="0.2">
      <c r="A33" s="450" t="s">
        <v>1893</v>
      </c>
      <c r="B33" s="450" t="s">
        <v>1892</v>
      </c>
      <c r="C33" s="450" t="s">
        <v>1051</v>
      </c>
      <c r="D33" s="450">
        <v>30</v>
      </c>
      <c r="E33" s="450">
        <v>570</v>
      </c>
      <c r="F33" s="449">
        <v>37098.9</v>
      </c>
      <c r="G33" s="448">
        <v>0</v>
      </c>
      <c r="H33" s="448">
        <v>27591.66</v>
      </c>
      <c r="I33" s="448">
        <v>9507.24</v>
      </c>
      <c r="J33" s="447">
        <v>0.25626743650081268</v>
      </c>
    </row>
    <row r="34" spans="1:10" ht="27.75" customHeight="1" x14ac:dyDescent="0.2">
      <c r="A34" s="450" t="s">
        <v>1891</v>
      </c>
      <c r="B34" s="450" t="s">
        <v>1890</v>
      </c>
      <c r="C34" s="450" t="s">
        <v>1051</v>
      </c>
      <c r="D34" s="450">
        <v>36</v>
      </c>
      <c r="E34" s="450">
        <v>684</v>
      </c>
      <c r="F34" s="449">
        <v>43087.63</v>
      </c>
      <c r="G34" s="448">
        <v>0</v>
      </c>
      <c r="H34" s="448">
        <v>34064.639999999999</v>
      </c>
      <c r="I34" s="448">
        <v>9022.99</v>
      </c>
      <c r="J34" s="447">
        <v>0.20941021819951572</v>
      </c>
    </row>
    <row r="35" spans="1:10" ht="27.75" customHeight="1" x14ac:dyDescent="0.2">
      <c r="A35" s="450" t="s">
        <v>1889</v>
      </c>
      <c r="B35" s="450" t="s">
        <v>1888</v>
      </c>
      <c r="C35" s="450" t="s">
        <v>1051</v>
      </c>
      <c r="D35" s="450">
        <v>16</v>
      </c>
      <c r="E35" s="450">
        <v>304</v>
      </c>
      <c r="F35" s="449">
        <v>21652.31</v>
      </c>
      <c r="G35" s="448">
        <v>0</v>
      </c>
      <c r="H35" s="448">
        <v>19080.32</v>
      </c>
      <c r="I35" s="448">
        <v>2571.9899999999998</v>
      </c>
      <c r="J35" s="447">
        <v>0.11878594016065722</v>
      </c>
    </row>
    <row r="36" spans="1:10" ht="27.75" customHeight="1" x14ac:dyDescent="0.2">
      <c r="A36" s="450" t="s">
        <v>1887</v>
      </c>
      <c r="B36" s="450" t="s">
        <v>1886</v>
      </c>
      <c r="C36" s="450" t="s">
        <v>1051</v>
      </c>
      <c r="D36" s="450">
        <v>6</v>
      </c>
      <c r="E36" s="450">
        <v>114</v>
      </c>
      <c r="F36" s="449">
        <v>10401.36</v>
      </c>
      <c r="G36" s="448">
        <v>0</v>
      </c>
      <c r="H36" s="448">
        <v>7754.94</v>
      </c>
      <c r="I36" s="448">
        <v>2646.42</v>
      </c>
      <c r="J36" s="447">
        <v>0.25443018989824406</v>
      </c>
    </row>
    <row r="37" spans="1:10" ht="27.75" customHeight="1" x14ac:dyDescent="0.2">
      <c r="A37" s="450" t="s">
        <v>2001</v>
      </c>
      <c r="B37" s="450" t="s">
        <v>2000</v>
      </c>
      <c r="C37" s="450" t="s">
        <v>1051</v>
      </c>
      <c r="D37" s="450">
        <v>10</v>
      </c>
      <c r="E37" s="450">
        <v>190</v>
      </c>
      <c r="F37" s="449">
        <v>10304.1</v>
      </c>
      <c r="G37" s="448">
        <v>0</v>
      </c>
      <c r="H37" s="448">
        <v>9470</v>
      </c>
      <c r="I37" s="448">
        <v>834.1</v>
      </c>
      <c r="J37" s="447">
        <v>8.0948360361409538E-2</v>
      </c>
    </row>
    <row r="38" spans="1:10" ht="27.75" customHeight="1" x14ac:dyDescent="0.2">
      <c r="A38" s="450" t="s">
        <v>1885</v>
      </c>
      <c r="B38" s="450" t="s">
        <v>1884</v>
      </c>
      <c r="C38" s="450" t="s">
        <v>1051</v>
      </c>
      <c r="D38" s="450">
        <v>15</v>
      </c>
      <c r="E38" s="450">
        <v>285</v>
      </c>
      <c r="F38" s="449">
        <v>19038.830000000002</v>
      </c>
      <c r="G38" s="448">
        <v>-1608.54</v>
      </c>
      <c r="H38" s="448">
        <v>14619.35</v>
      </c>
      <c r="I38" s="448">
        <v>2810.94</v>
      </c>
      <c r="J38" s="447">
        <v>0.16126754058595696</v>
      </c>
    </row>
    <row r="39" spans="1:10" ht="27.75" customHeight="1" x14ac:dyDescent="0.2">
      <c r="A39" s="450" t="s">
        <v>1881</v>
      </c>
      <c r="B39" s="450" t="s">
        <v>1880</v>
      </c>
      <c r="C39" s="450" t="s">
        <v>1051</v>
      </c>
      <c r="D39" s="450">
        <v>10</v>
      </c>
      <c r="E39" s="450">
        <v>190</v>
      </c>
      <c r="F39" s="449">
        <v>10539</v>
      </c>
      <c r="G39" s="448">
        <v>0</v>
      </c>
      <c r="H39" s="448">
        <v>9707.2000000000007</v>
      </c>
      <c r="I39" s="448">
        <v>831.8</v>
      </c>
      <c r="J39" s="447">
        <v>7.8925894297371665E-2</v>
      </c>
    </row>
    <row r="40" spans="1:10" ht="27.75" customHeight="1" x14ac:dyDescent="0.2">
      <c r="A40" s="450" t="s">
        <v>1879</v>
      </c>
      <c r="B40" s="450" t="s">
        <v>1878</v>
      </c>
      <c r="C40" s="450" t="s">
        <v>1051</v>
      </c>
      <c r="D40" s="450">
        <v>35</v>
      </c>
      <c r="E40" s="450">
        <v>665</v>
      </c>
      <c r="F40" s="449">
        <v>46465.3</v>
      </c>
      <c r="G40" s="448">
        <v>0</v>
      </c>
      <c r="H40" s="448">
        <v>37830.43</v>
      </c>
      <c r="I40" s="448">
        <v>8634.8700000000008</v>
      </c>
      <c r="J40" s="447">
        <v>0.18583480575827552</v>
      </c>
    </row>
    <row r="41" spans="1:10" ht="27.75" customHeight="1" x14ac:dyDescent="0.2">
      <c r="A41" s="450" t="s">
        <v>1877</v>
      </c>
      <c r="B41" s="450" t="s">
        <v>1876</v>
      </c>
      <c r="C41" s="450" t="s">
        <v>1051</v>
      </c>
      <c r="D41" s="450">
        <v>6</v>
      </c>
      <c r="E41" s="450">
        <v>114</v>
      </c>
      <c r="F41" s="449">
        <v>10276.620000000001</v>
      </c>
      <c r="G41" s="448">
        <v>0</v>
      </c>
      <c r="H41" s="448">
        <v>6560.34</v>
      </c>
      <c r="I41" s="448">
        <v>3716.28</v>
      </c>
      <c r="J41" s="447">
        <v>0.3616247365378889</v>
      </c>
    </row>
    <row r="42" spans="1:10" ht="27.75" customHeight="1" x14ac:dyDescent="0.2">
      <c r="A42" s="450" t="s">
        <v>3275</v>
      </c>
      <c r="B42" s="450" t="s">
        <v>3274</v>
      </c>
      <c r="C42" s="450" t="s">
        <v>1051</v>
      </c>
      <c r="D42" s="450">
        <v>3</v>
      </c>
      <c r="E42" s="450">
        <v>57</v>
      </c>
      <c r="F42" s="449">
        <v>3979.21</v>
      </c>
      <c r="G42" s="448">
        <v>0</v>
      </c>
      <c r="H42" s="448">
        <v>2905.41</v>
      </c>
      <c r="I42" s="448">
        <v>1073.8</v>
      </c>
      <c r="J42" s="447">
        <v>0.26985255867370661</v>
      </c>
    </row>
    <row r="43" spans="1:10" ht="27.75" customHeight="1" x14ac:dyDescent="0.2">
      <c r="A43" s="450" t="s">
        <v>1875</v>
      </c>
      <c r="B43" s="450" t="s">
        <v>1874</v>
      </c>
      <c r="C43" s="450" t="s">
        <v>1051</v>
      </c>
      <c r="D43" s="450">
        <v>850</v>
      </c>
      <c r="E43" s="450">
        <v>16150</v>
      </c>
      <c r="F43" s="449">
        <v>848567.78</v>
      </c>
      <c r="G43" s="448">
        <v>0</v>
      </c>
      <c r="H43" s="448">
        <v>728144</v>
      </c>
      <c r="I43" s="448">
        <v>120423.78</v>
      </c>
      <c r="J43" s="447">
        <v>0.14191415563763216</v>
      </c>
    </row>
    <row r="44" spans="1:10" ht="27.75" customHeight="1" x14ac:dyDescent="0.2">
      <c r="A44" s="450" t="s">
        <v>4255</v>
      </c>
      <c r="B44" s="450" t="s">
        <v>4254</v>
      </c>
      <c r="C44" s="450" t="s">
        <v>1051</v>
      </c>
      <c r="D44" s="450">
        <v>5</v>
      </c>
      <c r="E44" s="450">
        <v>95</v>
      </c>
      <c r="F44" s="449">
        <v>6476</v>
      </c>
      <c r="G44" s="448">
        <v>0</v>
      </c>
      <c r="H44" s="448">
        <v>5086.05</v>
      </c>
      <c r="I44" s="448">
        <v>1389.95</v>
      </c>
      <c r="J44" s="447">
        <v>0.21463094502779492</v>
      </c>
    </row>
    <row r="45" spans="1:10" ht="27.75" customHeight="1" x14ac:dyDescent="0.2">
      <c r="A45" s="450" t="s">
        <v>1869</v>
      </c>
      <c r="B45" s="450" t="s">
        <v>1868</v>
      </c>
      <c r="C45" s="450" t="s">
        <v>1051</v>
      </c>
      <c r="D45" s="450">
        <v>2</v>
      </c>
      <c r="E45" s="450">
        <v>38</v>
      </c>
      <c r="F45" s="449">
        <v>3272</v>
      </c>
      <c r="G45" s="448">
        <v>0</v>
      </c>
      <c r="H45" s="448">
        <v>2412.12</v>
      </c>
      <c r="I45" s="448">
        <v>859.88</v>
      </c>
      <c r="J45" s="447">
        <v>0.26279951100244497</v>
      </c>
    </row>
    <row r="46" spans="1:10" ht="27.75" customHeight="1" x14ac:dyDescent="0.2">
      <c r="A46" s="450" t="s">
        <v>1863</v>
      </c>
      <c r="B46" s="450" t="s">
        <v>1862</v>
      </c>
      <c r="C46" s="450" t="s">
        <v>1051</v>
      </c>
      <c r="D46" s="450">
        <v>4</v>
      </c>
      <c r="E46" s="450">
        <v>76</v>
      </c>
      <c r="F46" s="449">
        <v>6744.8</v>
      </c>
      <c r="G46" s="448">
        <v>0</v>
      </c>
      <c r="H46" s="448">
        <v>4763.8999999999996</v>
      </c>
      <c r="I46" s="448">
        <v>1980.9</v>
      </c>
      <c r="J46" s="447">
        <v>0.29369291898944372</v>
      </c>
    </row>
    <row r="47" spans="1:10" ht="27.75" customHeight="1" x14ac:dyDescent="0.2">
      <c r="A47" s="450" t="s">
        <v>2409</v>
      </c>
      <c r="B47" s="450" t="s">
        <v>2408</v>
      </c>
      <c r="C47" s="450" t="s">
        <v>1051</v>
      </c>
      <c r="D47" s="450">
        <v>4</v>
      </c>
      <c r="E47" s="450">
        <v>76</v>
      </c>
      <c r="F47" s="449">
        <v>42981.14</v>
      </c>
      <c r="G47" s="448">
        <v>0</v>
      </c>
      <c r="H47" s="448">
        <v>31694.400000000001</v>
      </c>
      <c r="I47" s="448">
        <v>11286.74</v>
      </c>
      <c r="J47" s="447">
        <v>0.26259750206718574</v>
      </c>
    </row>
    <row r="48" spans="1:10" ht="27.75" customHeight="1" x14ac:dyDescent="0.2">
      <c r="A48" s="450" t="s">
        <v>4253</v>
      </c>
      <c r="B48" s="450" t="s">
        <v>4252</v>
      </c>
      <c r="C48" s="450" t="s">
        <v>1051</v>
      </c>
      <c r="D48" s="450">
        <v>1</v>
      </c>
      <c r="E48" s="450">
        <v>19</v>
      </c>
      <c r="F48" s="449">
        <v>8333.42</v>
      </c>
      <c r="G48" s="448">
        <v>0</v>
      </c>
      <c r="H48" s="448">
        <v>6636.34</v>
      </c>
      <c r="I48" s="448">
        <v>1697.08</v>
      </c>
      <c r="J48" s="447">
        <v>0.20364748206618652</v>
      </c>
    </row>
    <row r="49" spans="1:10" ht="27.75" customHeight="1" x14ac:dyDescent="0.2">
      <c r="A49" s="450" t="s">
        <v>1858</v>
      </c>
      <c r="B49" s="450" t="s">
        <v>1857</v>
      </c>
      <c r="C49" s="450" t="s">
        <v>1856</v>
      </c>
      <c r="D49" s="450">
        <v>20</v>
      </c>
      <c r="E49" s="450">
        <v>220.8</v>
      </c>
      <c r="F49" s="449">
        <v>7069.5</v>
      </c>
      <c r="G49" s="448">
        <v>0</v>
      </c>
      <c r="H49" s="448">
        <v>4933.24</v>
      </c>
      <c r="I49" s="448">
        <v>2136.2600000000002</v>
      </c>
      <c r="J49" s="447">
        <v>0.30217978640639365</v>
      </c>
    </row>
    <row r="50" spans="1:10" ht="27.75" customHeight="1" x14ac:dyDescent="0.2">
      <c r="A50" s="450" t="s">
        <v>1858</v>
      </c>
      <c r="B50" s="450" t="s">
        <v>1857</v>
      </c>
      <c r="C50" s="450" t="s">
        <v>1999</v>
      </c>
      <c r="D50" s="450">
        <v>24</v>
      </c>
      <c r="E50" s="450">
        <v>11.04</v>
      </c>
      <c r="F50" s="449">
        <v>311.27999999999997</v>
      </c>
      <c r="G50" s="448">
        <v>0</v>
      </c>
      <c r="H50" s="448">
        <v>246.52</v>
      </c>
      <c r="I50" s="448">
        <v>64.760000000000005</v>
      </c>
      <c r="J50" s="447">
        <v>0.20804420457465947</v>
      </c>
    </row>
    <row r="51" spans="1:10" ht="27.75" customHeight="1" x14ac:dyDescent="0.2">
      <c r="A51" s="450" t="s">
        <v>1855</v>
      </c>
      <c r="B51" s="450" t="s">
        <v>1854</v>
      </c>
      <c r="C51" s="450" t="s">
        <v>1051</v>
      </c>
      <c r="D51" s="450">
        <v>15</v>
      </c>
      <c r="E51" s="450">
        <v>285</v>
      </c>
      <c r="F51" s="449">
        <v>10907.05</v>
      </c>
      <c r="G51" s="448">
        <v>0</v>
      </c>
      <c r="H51" s="448">
        <v>7917.13</v>
      </c>
      <c r="I51" s="448">
        <v>2989.92</v>
      </c>
      <c r="J51" s="447">
        <v>0.2741272846461692</v>
      </c>
    </row>
    <row r="52" spans="1:10" ht="27.75" customHeight="1" x14ac:dyDescent="0.2">
      <c r="A52" s="450" t="s">
        <v>1853</v>
      </c>
      <c r="B52" s="450" t="s">
        <v>1852</v>
      </c>
      <c r="C52" s="450" t="s">
        <v>1051</v>
      </c>
      <c r="D52" s="450">
        <v>6</v>
      </c>
      <c r="E52" s="450">
        <v>114</v>
      </c>
      <c r="F52" s="449">
        <v>5929.61</v>
      </c>
      <c r="G52" s="448">
        <v>0</v>
      </c>
      <c r="H52" s="448">
        <v>4462.4399999999996</v>
      </c>
      <c r="I52" s="448">
        <v>1467.17</v>
      </c>
      <c r="J52" s="447">
        <v>0.2474311126701419</v>
      </c>
    </row>
    <row r="53" spans="1:10" ht="27.75" customHeight="1" x14ac:dyDescent="0.2">
      <c r="A53" s="450" t="s">
        <v>2407</v>
      </c>
      <c r="B53" s="450" t="s">
        <v>2406</v>
      </c>
      <c r="C53" s="450" t="s">
        <v>1051</v>
      </c>
      <c r="D53" s="450">
        <v>2</v>
      </c>
      <c r="E53" s="450">
        <v>38</v>
      </c>
      <c r="F53" s="449">
        <v>3385</v>
      </c>
      <c r="G53" s="448">
        <v>0</v>
      </c>
      <c r="H53" s="448">
        <v>2392.04</v>
      </c>
      <c r="I53" s="448">
        <v>992.96</v>
      </c>
      <c r="J53" s="447">
        <v>0.29334121122599705</v>
      </c>
    </row>
    <row r="54" spans="1:10" ht="27.75" customHeight="1" x14ac:dyDescent="0.2">
      <c r="A54" s="450" t="s">
        <v>1849</v>
      </c>
      <c r="B54" s="450" t="s">
        <v>1848</v>
      </c>
      <c r="C54" s="450" t="s">
        <v>1051</v>
      </c>
      <c r="D54" s="450">
        <v>248</v>
      </c>
      <c r="E54" s="450">
        <v>4712</v>
      </c>
      <c r="F54" s="449">
        <v>286067.69</v>
      </c>
      <c r="G54" s="448">
        <v>0</v>
      </c>
      <c r="H54" s="448">
        <v>219788.52</v>
      </c>
      <c r="I54" s="448">
        <v>66279.17</v>
      </c>
      <c r="J54" s="447">
        <v>0.23169051352845896</v>
      </c>
    </row>
    <row r="55" spans="1:10" ht="27.75" customHeight="1" x14ac:dyDescent="0.2">
      <c r="A55" s="450" t="s">
        <v>2405</v>
      </c>
      <c r="B55" s="450" t="s">
        <v>2404</v>
      </c>
      <c r="C55" s="450" t="s">
        <v>1051</v>
      </c>
      <c r="D55" s="450">
        <v>2</v>
      </c>
      <c r="E55" s="450">
        <v>38</v>
      </c>
      <c r="F55" s="449">
        <v>0.02</v>
      </c>
      <c r="G55" s="448">
        <v>0</v>
      </c>
      <c r="H55" s="448">
        <v>539.96</v>
      </c>
      <c r="I55" s="448">
        <v>-539.94000000000005</v>
      </c>
      <c r="J55" s="447">
        <v>-26997</v>
      </c>
    </row>
    <row r="56" spans="1:10" ht="27.75" customHeight="1" x14ac:dyDescent="0.2">
      <c r="A56" s="450" t="s">
        <v>1843</v>
      </c>
      <c r="B56" s="450" t="s">
        <v>1842</v>
      </c>
      <c r="C56" s="450" t="s">
        <v>1051</v>
      </c>
      <c r="D56" s="450">
        <v>3</v>
      </c>
      <c r="E56" s="450">
        <v>57</v>
      </c>
      <c r="F56" s="449">
        <v>4417.62</v>
      </c>
      <c r="G56" s="448">
        <v>0</v>
      </c>
      <c r="H56" s="448">
        <v>4842.96</v>
      </c>
      <c r="I56" s="448">
        <v>-425.34</v>
      </c>
      <c r="J56" s="447">
        <v>-9.6282613715077348E-2</v>
      </c>
    </row>
    <row r="57" spans="1:10" ht="27.75" customHeight="1" x14ac:dyDescent="0.2">
      <c r="A57" s="450" t="s">
        <v>1840</v>
      </c>
      <c r="B57" s="450" t="s">
        <v>1839</v>
      </c>
      <c r="C57" s="450" t="s">
        <v>1838</v>
      </c>
      <c r="D57" s="450">
        <v>624</v>
      </c>
      <c r="E57" s="450">
        <v>295.15199999999999</v>
      </c>
      <c r="F57" s="449">
        <v>73064.160000000003</v>
      </c>
      <c r="G57" s="448">
        <v>0</v>
      </c>
      <c r="H57" s="448">
        <v>68481.95</v>
      </c>
      <c r="I57" s="448">
        <v>4582.21</v>
      </c>
      <c r="J57" s="447">
        <v>6.2714879634556811E-2</v>
      </c>
    </row>
    <row r="58" spans="1:10" ht="27.75" customHeight="1" x14ac:dyDescent="0.2">
      <c r="A58" s="450" t="s">
        <v>1837</v>
      </c>
      <c r="B58" s="450" t="s">
        <v>1836</v>
      </c>
      <c r="C58" s="450" t="s">
        <v>1051</v>
      </c>
      <c r="D58" s="450">
        <v>20</v>
      </c>
      <c r="E58" s="450">
        <v>380</v>
      </c>
      <c r="F58" s="449">
        <v>32384.33</v>
      </c>
      <c r="G58" s="448">
        <v>0</v>
      </c>
      <c r="H58" s="448">
        <v>24400.95</v>
      </c>
      <c r="I58" s="448">
        <v>7983.38</v>
      </c>
      <c r="J58" s="447">
        <v>0.24651984462855955</v>
      </c>
    </row>
    <row r="59" spans="1:10" ht="27.75" customHeight="1" x14ac:dyDescent="0.2">
      <c r="A59" s="450" t="s">
        <v>1833</v>
      </c>
      <c r="B59" s="450" t="s">
        <v>1832</v>
      </c>
      <c r="C59" s="450" t="s">
        <v>1051</v>
      </c>
      <c r="D59" s="450">
        <v>215</v>
      </c>
      <c r="E59" s="450">
        <v>4085</v>
      </c>
      <c r="F59" s="449">
        <v>51601</v>
      </c>
      <c r="G59" s="448">
        <v>0</v>
      </c>
      <c r="H59" s="448">
        <v>81139.28</v>
      </c>
      <c r="I59" s="448">
        <v>-29538.28</v>
      </c>
      <c r="J59" s="447">
        <v>-0.57243619309703297</v>
      </c>
    </row>
    <row r="60" spans="1:10" ht="27.75" customHeight="1" x14ac:dyDescent="0.2">
      <c r="A60" s="450" t="s">
        <v>4251</v>
      </c>
      <c r="B60" s="450" t="s">
        <v>4250</v>
      </c>
      <c r="C60" s="450" t="s">
        <v>1051</v>
      </c>
      <c r="D60" s="450">
        <v>1</v>
      </c>
      <c r="E60" s="450">
        <v>19</v>
      </c>
      <c r="F60" s="449">
        <v>1327.65</v>
      </c>
      <c r="G60" s="448">
        <v>0</v>
      </c>
      <c r="H60" s="448">
        <v>1092.55</v>
      </c>
      <c r="I60" s="448">
        <v>235.1</v>
      </c>
      <c r="J60" s="447">
        <v>0.17707980265883327</v>
      </c>
    </row>
    <row r="61" spans="1:10" ht="27.75" customHeight="1" x14ac:dyDescent="0.2">
      <c r="A61" s="450" t="s">
        <v>4249</v>
      </c>
      <c r="B61" s="450" t="s">
        <v>4248</v>
      </c>
      <c r="C61" s="450" t="s">
        <v>1051</v>
      </c>
      <c r="D61" s="450">
        <v>1</v>
      </c>
      <c r="E61" s="450">
        <v>19</v>
      </c>
      <c r="F61" s="449">
        <v>1322.65</v>
      </c>
      <c r="G61" s="448">
        <v>0</v>
      </c>
      <c r="H61" s="448">
        <v>1182.53</v>
      </c>
      <c r="I61" s="448">
        <v>140.12</v>
      </c>
      <c r="J61" s="447">
        <v>0.10593883491475448</v>
      </c>
    </row>
    <row r="62" spans="1:10" ht="27.75" customHeight="1" x14ac:dyDescent="0.2">
      <c r="A62" s="450" t="s">
        <v>4247</v>
      </c>
      <c r="B62" s="450" t="s">
        <v>4246</v>
      </c>
      <c r="C62" s="450" t="s">
        <v>1051</v>
      </c>
      <c r="D62" s="450">
        <v>1</v>
      </c>
      <c r="E62" s="450">
        <v>19</v>
      </c>
      <c r="F62" s="449">
        <v>1404.7</v>
      </c>
      <c r="G62" s="448">
        <v>0</v>
      </c>
      <c r="H62" s="448">
        <v>1049.52</v>
      </c>
      <c r="I62" s="448">
        <v>355.18</v>
      </c>
      <c r="J62" s="447">
        <v>0.2528511425927244</v>
      </c>
    </row>
    <row r="63" spans="1:10" ht="27.75" customHeight="1" x14ac:dyDescent="0.2">
      <c r="A63" s="450" t="s">
        <v>1827</v>
      </c>
      <c r="B63" s="450" t="s">
        <v>1826</v>
      </c>
      <c r="C63" s="450" t="s">
        <v>1823</v>
      </c>
      <c r="D63" s="450">
        <v>182</v>
      </c>
      <c r="E63" s="450">
        <v>3640</v>
      </c>
      <c r="F63" s="449">
        <v>67627.8</v>
      </c>
      <c r="G63" s="448">
        <v>0</v>
      </c>
      <c r="H63" s="448">
        <v>60818.94</v>
      </c>
      <c r="I63" s="448">
        <v>6808.86</v>
      </c>
      <c r="J63" s="447">
        <v>0.10068137659364935</v>
      </c>
    </row>
    <row r="64" spans="1:10" ht="27.75" customHeight="1" x14ac:dyDescent="0.2">
      <c r="A64" s="450" t="s">
        <v>1825</v>
      </c>
      <c r="B64" s="450" t="s">
        <v>1824</v>
      </c>
      <c r="C64" s="450" t="s">
        <v>1823</v>
      </c>
      <c r="D64" s="450">
        <v>7</v>
      </c>
      <c r="E64" s="450">
        <v>140</v>
      </c>
      <c r="F64" s="449">
        <v>3479.34</v>
      </c>
      <c r="G64" s="448">
        <v>0</v>
      </c>
      <c r="H64" s="448">
        <v>2897.44</v>
      </c>
      <c r="I64" s="448">
        <v>581.9</v>
      </c>
      <c r="J64" s="447">
        <v>0.16724436243655405</v>
      </c>
    </row>
    <row r="65" spans="1:10" ht="27.75" customHeight="1" x14ac:dyDescent="0.2">
      <c r="A65" s="450" t="s">
        <v>1822</v>
      </c>
      <c r="B65" s="450" t="s">
        <v>1821</v>
      </c>
      <c r="C65" s="450" t="s">
        <v>1809</v>
      </c>
      <c r="D65" s="450">
        <v>58</v>
      </c>
      <c r="E65" s="450">
        <v>348</v>
      </c>
      <c r="F65" s="449">
        <v>34810.86</v>
      </c>
      <c r="G65" s="448">
        <v>0</v>
      </c>
      <c r="H65" s="448">
        <v>28590.36</v>
      </c>
      <c r="I65" s="448">
        <v>6220.5</v>
      </c>
      <c r="J65" s="447">
        <v>0.17869423507491627</v>
      </c>
    </row>
    <row r="66" spans="1:10" ht="27.75" customHeight="1" x14ac:dyDescent="0.2">
      <c r="A66" s="450" t="s">
        <v>1822</v>
      </c>
      <c r="B66" s="450" t="s">
        <v>1821</v>
      </c>
      <c r="C66" s="450" t="s">
        <v>1812</v>
      </c>
      <c r="D66" s="450">
        <v>552</v>
      </c>
      <c r="E66" s="450">
        <v>138</v>
      </c>
      <c r="F66" s="449">
        <v>13645.44</v>
      </c>
      <c r="G66" s="448">
        <v>0</v>
      </c>
      <c r="H66" s="448">
        <v>11141.53</v>
      </c>
      <c r="I66" s="448">
        <v>2503.91</v>
      </c>
      <c r="J66" s="447">
        <v>0.18349793044416304</v>
      </c>
    </row>
    <row r="67" spans="1:10" ht="27.75" customHeight="1" x14ac:dyDescent="0.2">
      <c r="A67" s="450" t="s">
        <v>1820</v>
      </c>
      <c r="B67" s="450" t="s">
        <v>1819</v>
      </c>
      <c r="C67" s="450" t="s">
        <v>1809</v>
      </c>
      <c r="D67" s="450">
        <v>36</v>
      </c>
      <c r="E67" s="450">
        <v>216</v>
      </c>
      <c r="F67" s="449">
        <v>35135.06</v>
      </c>
      <c r="G67" s="448">
        <v>0</v>
      </c>
      <c r="H67" s="448">
        <v>22567.99</v>
      </c>
      <c r="I67" s="448">
        <v>12567.07</v>
      </c>
      <c r="J67" s="447">
        <v>0.35767891103644051</v>
      </c>
    </row>
    <row r="68" spans="1:10" ht="27.75" customHeight="1" x14ac:dyDescent="0.2">
      <c r="A68" s="450" t="s">
        <v>1820</v>
      </c>
      <c r="B68" s="450" t="s">
        <v>1819</v>
      </c>
      <c r="C68" s="450" t="s">
        <v>1812</v>
      </c>
      <c r="D68" s="450">
        <v>504</v>
      </c>
      <c r="E68" s="450">
        <v>126</v>
      </c>
      <c r="F68" s="449">
        <v>18380.88</v>
      </c>
      <c r="G68" s="448">
        <v>0</v>
      </c>
      <c r="H68" s="448">
        <v>13170.93</v>
      </c>
      <c r="I68" s="448">
        <v>5209.95</v>
      </c>
      <c r="J68" s="447">
        <v>0.28344399180017499</v>
      </c>
    </row>
    <row r="69" spans="1:10" ht="27.75" customHeight="1" x14ac:dyDescent="0.2">
      <c r="A69" s="450" t="s">
        <v>1818</v>
      </c>
      <c r="B69" s="450" t="s">
        <v>1817</v>
      </c>
      <c r="C69" s="450" t="s">
        <v>1809</v>
      </c>
      <c r="D69" s="450">
        <v>2</v>
      </c>
      <c r="E69" s="450">
        <v>12</v>
      </c>
      <c r="F69" s="449">
        <v>3126.93</v>
      </c>
      <c r="G69" s="448">
        <v>0</v>
      </c>
      <c r="H69" s="448">
        <v>1878.42</v>
      </c>
      <c r="I69" s="448">
        <v>1248.51</v>
      </c>
      <c r="J69" s="447">
        <v>0.3992766067676603</v>
      </c>
    </row>
    <row r="70" spans="1:10" ht="27.75" customHeight="1" x14ac:dyDescent="0.2">
      <c r="A70" s="450" t="s">
        <v>1818</v>
      </c>
      <c r="B70" s="450" t="s">
        <v>1817</v>
      </c>
      <c r="C70" s="450" t="s">
        <v>1812</v>
      </c>
      <c r="D70" s="450">
        <v>168</v>
      </c>
      <c r="E70" s="450">
        <v>42</v>
      </c>
      <c r="F70" s="449">
        <v>8984.64</v>
      </c>
      <c r="G70" s="448">
        <v>0</v>
      </c>
      <c r="H70" s="448">
        <v>6574.47</v>
      </c>
      <c r="I70" s="448">
        <v>2410.17</v>
      </c>
      <c r="J70" s="447">
        <v>0.26825448765893795</v>
      </c>
    </row>
    <row r="71" spans="1:10" ht="27.75" customHeight="1" x14ac:dyDescent="0.2">
      <c r="A71" s="450" t="s">
        <v>1816</v>
      </c>
      <c r="B71" s="450" t="s">
        <v>1815</v>
      </c>
      <c r="C71" s="450" t="s">
        <v>1809</v>
      </c>
      <c r="D71" s="450">
        <v>39</v>
      </c>
      <c r="E71" s="450">
        <v>234</v>
      </c>
      <c r="F71" s="449">
        <v>30148.39</v>
      </c>
      <c r="G71" s="448">
        <v>0</v>
      </c>
      <c r="H71" s="448">
        <v>21757.41</v>
      </c>
      <c r="I71" s="448">
        <v>8390.98</v>
      </c>
      <c r="J71" s="447">
        <v>0.27832265669908079</v>
      </c>
    </row>
    <row r="72" spans="1:10" ht="27.75" customHeight="1" x14ac:dyDescent="0.2">
      <c r="A72" s="450" t="s">
        <v>1816</v>
      </c>
      <c r="B72" s="450" t="s">
        <v>1815</v>
      </c>
      <c r="C72" s="450" t="s">
        <v>1812</v>
      </c>
      <c r="D72" s="450">
        <v>240</v>
      </c>
      <c r="E72" s="450">
        <v>60</v>
      </c>
      <c r="F72" s="449">
        <v>6904.8</v>
      </c>
      <c r="G72" s="448">
        <v>0</v>
      </c>
      <c r="H72" s="448">
        <v>5581.1</v>
      </c>
      <c r="I72" s="448">
        <v>1323.7</v>
      </c>
      <c r="J72" s="447">
        <v>0.19170721816707217</v>
      </c>
    </row>
    <row r="73" spans="1:10" ht="27.75" customHeight="1" x14ac:dyDescent="0.2">
      <c r="A73" s="450" t="s">
        <v>1814</v>
      </c>
      <c r="B73" s="450" t="s">
        <v>1813</v>
      </c>
      <c r="C73" s="450" t="s">
        <v>1809</v>
      </c>
      <c r="D73" s="450">
        <v>25</v>
      </c>
      <c r="E73" s="450">
        <v>150</v>
      </c>
      <c r="F73" s="449">
        <v>18603.259999999998</v>
      </c>
      <c r="G73" s="448">
        <v>0</v>
      </c>
      <c r="H73" s="448">
        <v>11760.96</v>
      </c>
      <c r="I73" s="448">
        <v>6842.3</v>
      </c>
      <c r="J73" s="447">
        <v>0.36780112732929604</v>
      </c>
    </row>
    <row r="74" spans="1:10" ht="27.75" customHeight="1" x14ac:dyDescent="0.2">
      <c r="A74" s="450" t="s">
        <v>1814</v>
      </c>
      <c r="B74" s="450" t="s">
        <v>1813</v>
      </c>
      <c r="C74" s="450" t="s">
        <v>1812</v>
      </c>
      <c r="D74" s="450">
        <v>192</v>
      </c>
      <c r="E74" s="450">
        <v>48</v>
      </c>
      <c r="F74" s="449">
        <v>5212.8</v>
      </c>
      <c r="G74" s="448">
        <v>0</v>
      </c>
      <c r="H74" s="448">
        <v>3748.04</v>
      </c>
      <c r="I74" s="448">
        <v>1464.76</v>
      </c>
      <c r="J74" s="447">
        <v>0.28099294045426643</v>
      </c>
    </row>
    <row r="75" spans="1:10" ht="27.75" customHeight="1" x14ac:dyDescent="0.2">
      <c r="A75" s="450" t="s">
        <v>1811</v>
      </c>
      <c r="B75" s="450" t="s">
        <v>1810</v>
      </c>
      <c r="C75" s="450" t="s">
        <v>1809</v>
      </c>
      <c r="D75" s="450">
        <v>35</v>
      </c>
      <c r="E75" s="450">
        <v>210</v>
      </c>
      <c r="F75" s="449">
        <v>23700.3</v>
      </c>
      <c r="G75" s="448">
        <v>0</v>
      </c>
      <c r="H75" s="448">
        <v>19287.45</v>
      </c>
      <c r="I75" s="448">
        <v>4412.8500000000004</v>
      </c>
      <c r="J75" s="447">
        <v>0.18619384564752345</v>
      </c>
    </row>
    <row r="76" spans="1:10" ht="27.75" customHeight="1" x14ac:dyDescent="0.2">
      <c r="A76" s="450" t="s">
        <v>1811</v>
      </c>
      <c r="B76" s="450" t="s">
        <v>1810</v>
      </c>
      <c r="C76" s="450" t="s">
        <v>1812</v>
      </c>
      <c r="D76" s="450">
        <v>120</v>
      </c>
      <c r="E76" s="450">
        <v>30</v>
      </c>
      <c r="F76" s="449">
        <v>3646.8</v>
      </c>
      <c r="G76" s="448">
        <v>0</v>
      </c>
      <c r="H76" s="448">
        <v>2755.35</v>
      </c>
      <c r="I76" s="448">
        <v>891.45</v>
      </c>
      <c r="J76" s="447">
        <v>0.2444471865745311</v>
      </c>
    </row>
    <row r="77" spans="1:10" ht="27.75" customHeight="1" x14ac:dyDescent="0.2">
      <c r="A77" s="450" t="s">
        <v>1808</v>
      </c>
      <c r="B77" s="450" t="s">
        <v>1807</v>
      </c>
      <c r="C77" s="450" t="s">
        <v>1802</v>
      </c>
      <c r="D77" s="450">
        <v>1</v>
      </c>
      <c r="E77" s="450">
        <v>14.19</v>
      </c>
      <c r="F77" s="449">
        <v>1226.71</v>
      </c>
      <c r="G77" s="448">
        <v>0</v>
      </c>
      <c r="H77" s="448">
        <v>967.46</v>
      </c>
      <c r="I77" s="448">
        <v>259.25</v>
      </c>
      <c r="J77" s="447">
        <v>0.21133764296369964</v>
      </c>
    </row>
    <row r="78" spans="1:10" ht="27.75" customHeight="1" x14ac:dyDescent="0.2">
      <c r="A78" s="450" t="s">
        <v>1801</v>
      </c>
      <c r="B78" s="450" t="s">
        <v>1800</v>
      </c>
      <c r="C78" s="450" t="s">
        <v>1802</v>
      </c>
      <c r="D78" s="450">
        <v>44</v>
      </c>
      <c r="E78" s="450">
        <v>624.36</v>
      </c>
      <c r="F78" s="449">
        <v>49528.14</v>
      </c>
      <c r="G78" s="448">
        <v>0</v>
      </c>
      <c r="H78" s="448">
        <v>38335.81</v>
      </c>
      <c r="I78" s="448">
        <v>11192.33</v>
      </c>
      <c r="J78" s="447">
        <v>0.22597921101014495</v>
      </c>
    </row>
    <row r="79" spans="1:10" ht="27.75" customHeight="1" x14ac:dyDescent="0.2">
      <c r="A79" s="450" t="s">
        <v>1801</v>
      </c>
      <c r="B79" s="450" t="s">
        <v>1800</v>
      </c>
      <c r="C79" s="450" t="s">
        <v>1112</v>
      </c>
      <c r="D79" s="450">
        <v>210</v>
      </c>
      <c r="E79" s="450">
        <v>198.66</v>
      </c>
      <c r="F79" s="449">
        <v>17358.599999999999</v>
      </c>
      <c r="G79" s="448">
        <v>0</v>
      </c>
      <c r="H79" s="448">
        <v>12510.16</v>
      </c>
      <c r="I79" s="448">
        <v>4848.4399999999996</v>
      </c>
      <c r="J79" s="447">
        <v>0.27931054347700851</v>
      </c>
    </row>
    <row r="80" spans="1:10" ht="27.75" customHeight="1" x14ac:dyDescent="0.2">
      <c r="A80" s="450" t="s">
        <v>1799</v>
      </c>
      <c r="B80" s="450" t="s">
        <v>1798</v>
      </c>
      <c r="C80" s="450" t="s">
        <v>1137</v>
      </c>
      <c r="D80" s="450">
        <v>5000</v>
      </c>
      <c r="E80" s="450">
        <v>5000</v>
      </c>
      <c r="F80" s="449">
        <v>80320</v>
      </c>
      <c r="G80" s="448">
        <v>0</v>
      </c>
      <c r="H80" s="448">
        <v>64000</v>
      </c>
      <c r="I80" s="448">
        <v>16320</v>
      </c>
      <c r="J80" s="447">
        <v>0.20318725099601595</v>
      </c>
    </row>
    <row r="81" spans="1:10" ht="27.75" customHeight="1" x14ac:dyDescent="0.2">
      <c r="A81" s="450" t="s">
        <v>1793</v>
      </c>
      <c r="B81" s="450" t="s">
        <v>1792</v>
      </c>
      <c r="C81" s="450" t="s">
        <v>1056</v>
      </c>
      <c r="D81" s="450">
        <v>24</v>
      </c>
      <c r="E81" s="450">
        <v>4992</v>
      </c>
      <c r="F81" s="449">
        <v>96311.58</v>
      </c>
      <c r="G81" s="448">
        <v>0</v>
      </c>
      <c r="H81" s="448">
        <v>83632.56</v>
      </c>
      <c r="I81" s="448">
        <v>12679.02</v>
      </c>
      <c r="J81" s="447">
        <v>0.13164585193182377</v>
      </c>
    </row>
    <row r="82" spans="1:10" ht="27.75" customHeight="1" x14ac:dyDescent="0.2">
      <c r="A82" s="450" t="s">
        <v>1791</v>
      </c>
      <c r="B82" s="450" t="s">
        <v>1790</v>
      </c>
      <c r="C82" s="450" t="s">
        <v>1056</v>
      </c>
      <c r="D82" s="450">
        <v>4</v>
      </c>
      <c r="E82" s="450">
        <v>832</v>
      </c>
      <c r="F82" s="449">
        <v>24878.34</v>
      </c>
      <c r="G82" s="448">
        <v>0</v>
      </c>
      <c r="H82" s="448">
        <v>19190.96</v>
      </c>
      <c r="I82" s="448">
        <v>5687.38</v>
      </c>
      <c r="J82" s="447">
        <v>0.22860769649421947</v>
      </c>
    </row>
    <row r="83" spans="1:10" ht="27.75" customHeight="1" x14ac:dyDescent="0.2">
      <c r="A83" s="450" t="s">
        <v>1789</v>
      </c>
      <c r="B83" s="450" t="s">
        <v>1788</v>
      </c>
      <c r="C83" s="450" t="s">
        <v>1056</v>
      </c>
      <c r="D83" s="450">
        <v>3</v>
      </c>
      <c r="E83" s="450">
        <v>624</v>
      </c>
      <c r="F83" s="449">
        <v>31135.35</v>
      </c>
      <c r="G83" s="448">
        <v>0</v>
      </c>
      <c r="H83" s="448">
        <v>23028.959999999999</v>
      </c>
      <c r="I83" s="448">
        <v>8106.39</v>
      </c>
      <c r="J83" s="447">
        <v>0.26035968762194739</v>
      </c>
    </row>
    <row r="84" spans="1:10" ht="27.75" customHeight="1" x14ac:dyDescent="0.2">
      <c r="A84" s="450" t="s">
        <v>1787</v>
      </c>
      <c r="B84" s="450" t="s">
        <v>1786</v>
      </c>
      <c r="C84" s="450" t="s">
        <v>1056</v>
      </c>
      <c r="D84" s="450">
        <v>2</v>
      </c>
      <c r="E84" s="450">
        <v>416</v>
      </c>
      <c r="F84" s="449">
        <v>13615</v>
      </c>
      <c r="G84" s="448">
        <v>0</v>
      </c>
      <c r="H84" s="448">
        <v>19354.68</v>
      </c>
      <c r="I84" s="448">
        <v>-5739.68</v>
      </c>
      <c r="J84" s="447">
        <v>-0.42157032684539109</v>
      </c>
    </row>
    <row r="85" spans="1:10" ht="27.75" customHeight="1" x14ac:dyDescent="0.2">
      <c r="A85" s="450" t="s">
        <v>1785</v>
      </c>
      <c r="B85" s="450" t="s">
        <v>1784</v>
      </c>
      <c r="C85" s="450" t="s">
        <v>1056</v>
      </c>
      <c r="D85" s="450">
        <v>15</v>
      </c>
      <c r="E85" s="450">
        <v>3120</v>
      </c>
      <c r="F85" s="449">
        <v>190449.03</v>
      </c>
      <c r="G85" s="448">
        <v>0</v>
      </c>
      <c r="H85" s="448">
        <v>174336.75</v>
      </c>
      <c r="I85" s="448">
        <v>16112.28</v>
      </c>
      <c r="J85" s="447">
        <v>8.4601533544171895E-2</v>
      </c>
    </row>
    <row r="86" spans="1:10" ht="27.75" customHeight="1" x14ac:dyDescent="0.2">
      <c r="A86" s="450" t="s">
        <v>1783</v>
      </c>
      <c r="B86" s="450" t="s">
        <v>1782</v>
      </c>
      <c r="C86" s="450" t="s">
        <v>1056</v>
      </c>
      <c r="D86" s="450">
        <v>1</v>
      </c>
      <c r="E86" s="450">
        <v>208</v>
      </c>
      <c r="F86" s="449">
        <v>14800.45</v>
      </c>
      <c r="G86" s="448">
        <v>0</v>
      </c>
      <c r="H86" s="448">
        <v>11091.27</v>
      </c>
      <c r="I86" s="448">
        <v>3709.18</v>
      </c>
      <c r="J86" s="447">
        <v>0.25061265029103846</v>
      </c>
    </row>
    <row r="87" spans="1:10" ht="27.75" customHeight="1" x14ac:dyDescent="0.2">
      <c r="A87" s="450" t="s">
        <v>1781</v>
      </c>
      <c r="B87" s="450" t="s">
        <v>1780</v>
      </c>
      <c r="C87" s="450" t="s">
        <v>1056</v>
      </c>
      <c r="D87" s="450">
        <v>2</v>
      </c>
      <c r="E87" s="450">
        <v>416</v>
      </c>
      <c r="F87" s="449">
        <v>27567</v>
      </c>
      <c r="G87" s="448">
        <v>0</v>
      </c>
      <c r="H87" s="448">
        <v>26851.279999999999</v>
      </c>
      <c r="I87" s="448">
        <v>715.72</v>
      </c>
      <c r="J87" s="447">
        <v>2.5962926687706316E-2</v>
      </c>
    </row>
    <row r="88" spans="1:10" ht="27.75" customHeight="1" x14ac:dyDescent="0.2">
      <c r="A88" s="450" t="s">
        <v>2399</v>
      </c>
      <c r="B88" s="450" t="s">
        <v>2398</v>
      </c>
      <c r="C88" s="450" t="s">
        <v>1056</v>
      </c>
      <c r="D88" s="450">
        <v>2</v>
      </c>
      <c r="E88" s="450">
        <v>416</v>
      </c>
      <c r="F88" s="449">
        <v>37018.18</v>
      </c>
      <c r="G88" s="448">
        <v>0</v>
      </c>
      <c r="H88" s="448">
        <v>23962.54</v>
      </c>
      <c r="I88" s="448">
        <v>13055.64</v>
      </c>
      <c r="J88" s="447">
        <v>0.35268184443427525</v>
      </c>
    </row>
    <row r="89" spans="1:10" ht="27.75" customHeight="1" x14ac:dyDescent="0.2">
      <c r="A89" s="450" t="s">
        <v>1771</v>
      </c>
      <c r="B89" s="450" t="s">
        <v>1770</v>
      </c>
      <c r="C89" s="450" t="s">
        <v>1056</v>
      </c>
      <c r="D89" s="450">
        <v>3</v>
      </c>
      <c r="E89" s="450">
        <v>624</v>
      </c>
      <c r="F89" s="449">
        <v>41340</v>
      </c>
      <c r="G89" s="448">
        <v>0</v>
      </c>
      <c r="H89" s="448">
        <v>34581.96</v>
      </c>
      <c r="I89" s="448">
        <v>6758.04</v>
      </c>
      <c r="J89" s="447">
        <v>0.1634746008708273</v>
      </c>
    </row>
    <row r="90" spans="1:10" ht="27.75" customHeight="1" x14ac:dyDescent="0.2">
      <c r="A90" s="450" t="s">
        <v>3264</v>
      </c>
      <c r="B90" s="450" t="s">
        <v>3263</v>
      </c>
      <c r="C90" s="450" t="s">
        <v>1056</v>
      </c>
      <c r="D90" s="450">
        <v>1</v>
      </c>
      <c r="E90" s="450">
        <v>208</v>
      </c>
      <c r="F90" s="449">
        <v>14116.33</v>
      </c>
      <c r="G90" s="448">
        <v>0</v>
      </c>
      <c r="H90" s="448">
        <v>14316.33</v>
      </c>
      <c r="I90" s="448">
        <v>-200</v>
      </c>
      <c r="J90" s="447">
        <v>-1.4167988421919861E-2</v>
      </c>
    </row>
    <row r="91" spans="1:10" ht="27.75" customHeight="1" x14ac:dyDescent="0.2">
      <c r="A91" s="450" t="s">
        <v>1767</v>
      </c>
      <c r="B91" s="450" t="s">
        <v>1766</v>
      </c>
      <c r="C91" s="450" t="s">
        <v>1056</v>
      </c>
      <c r="D91" s="450">
        <v>1</v>
      </c>
      <c r="E91" s="450">
        <v>208</v>
      </c>
      <c r="F91" s="449">
        <v>15013.05</v>
      </c>
      <c r="G91" s="448">
        <v>0</v>
      </c>
      <c r="H91" s="448">
        <v>15213.05</v>
      </c>
      <c r="I91" s="448">
        <v>-200</v>
      </c>
      <c r="J91" s="447">
        <v>-1.3321743416560925E-2</v>
      </c>
    </row>
    <row r="92" spans="1:10" ht="27.75" customHeight="1" x14ac:dyDescent="0.2">
      <c r="A92" s="450" t="s">
        <v>4245</v>
      </c>
      <c r="B92" s="450" t="s">
        <v>4244</v>
      </c>
      <c r="C92" s="450" t="s">
        <v>1056</v>
      </c>
      <c r="D92" s="450">
        <v>1</v>
      </c>
      <c r="E92" s="450">
        <v>208</v>
      </c>
      <c r="F92" s="449">
        <v>15593.76</v>
      </c>
      <c r="G92" s="448">
        <v>0</v>
      </c>
      <c r="H92" s="448">
        <v>9824.74</v>
      </c>
      <c r="I92" s="448">
        <v>5769.02</v>
      </c>
      <c r="J92" s="447">
        <v>0.36995695714183108</v>
      </c>
    </row>
    <row r="93" spans="1:10" ht="27.75" customHeight="1" x14ac:dyDescent="0.2">
      <c r="A93" s="450" t="s">
        <v>4243</v>
      </c>
      <c r="B93" s="450" t="s">
        <v>4242</v>
      </c>
      <c r="C93" s="450" t="s">
        <v>1056</v>
      </c>
      <c r="D93" s="450">
        <v>1</v>
      </c>
      <c r="E93" s="450">
        <v>208</v>
      </c>
      <c r="F93" s="449">
        <v>12783.16</v>
      </c>
      <c r="G93" s="448">
        <v>0</v>
      </c>
      <c r="H93" s="448">
        <v>6424.54</v>
      </c>
      <c r="I93" s="448">
        <v>6358.62</v>
      </c>
      <c r="J93" s="447">
        <v>0.49742160780276551</v>
      </c>
    </row>
    <row r="94" spans="1:10" ht="27.75" customHeight="1" x14ac:dyDescent="0.2">
      <c r="A94" s="450" t="s">
        <v>3985</v>
      </c>
      <c r="B94" s="450" t="s">
        <v>3984</v>
      </c>
      <c r="C94" s="450" t="s">
        <v>1056</v>
      </c>
      <c r="D94" s="450">
        <v>3</v>
      </c>
      <c r="E94" s="450">
        <v>624</v>
      </c>
      <c r="F94" s="449">
        <v>26159.759999999998</v>
      </c>
      <c r="G94" s="448">
        <v>0</v>
      </c>
      <c r="H94" s="448">
        <v>24575.72</v>
      </c>
      <c r="I94" s="448">
        <v>1584.04</v>
      </c>
      <c r="J94" s="447">
        <v>6.0552543295504239E-2</v>
      </c>
    </row>
    <row r="95" spans="1:10" ht="27.75" customHeight="1" x14ac:dyDescent="0.2">
      <c r="A95" s="450" t="s">
        <v>4241</v>
      </c>
      <c r="B95" s="450" t="s">
        <v>4240</v>
      </c>
      <c r="C95" s="450" t="s">
        <v>1056</v>
      </c>
      <c r="D95" s="450">
        <v>1</v>
      </c>
      <c r="E95" s="450">
        <v>208</v>
      </c>
      <c r="F95" s="449">
        <v>14462.44</v>
      </c>
      <c r="G95" s="448">
        <v>0</v>
      </c>
      <c r="H95" s="448">
        <v>9444.1</v>
      </c>
      <c r="I95" s="448">
        <v>5018.34</v>
      </c>
      <c r="J95" s="447">
        <v>0.34699124075882076</v>
      </c>
    </row>
    <row r="96" spans="1:10" ht="27.75" customHeight="1" x14ac:dyDescent="0.2">
      <c r="A96" s="450" t="s">
        <v>1763</v>
      </c>
      <c r="B96" s="450" t="s">
        <v>1762</v>
      </c>
      <c r="C96" s="450" t="s">
        <v>1056</v>
      </c>
      <c r="D96" s="450">
        <v>5</v>
      </c>
      <c r="E96" s="450">
        <v>1040</v>
      </c>
      <c r="F96" s="449">
        <v>60781.96</v>
      </c>
      <c r="G96" s="448">
        <v>0</v>
      </c>
      <c r="H96" s="448">
        <v>48085.4</v>
      </c>
      <c r="I96" s="448">
        <v>12696.56</v>
      </c>
      <c r="J96" s="447">
        <v>0.20888697896546937</v>
      </c>
    </row>
    <row r="97" spans="1:10" ht="27.75" customHeight="1" x14ac:dyDescent="0.2">
      <c r="A97" s="450" t="s">
        <v>1761</v>
      </c>
      <c r="B97" s="450" t="s">
        <v>1760</v>
      </c>
      <c r="C97" s="450" t="s">
        <v>1056</v>
      </c>
      <c r="D97" s="450">
        <v>10</v>
      </c>
      <c r="E97" s="450">
        <v>2080</v>
      </c>
      <c r="F97" s="449">
        <v>116294.47</v>
      </c>
      <c r="G97" s="448">
        <v>0</v>
      </c>
      <c r="H97" s="448">
        <v>91889.600000000006</v>
      </c>
      <c r="I97" s="448">
        <v>24404.87</v>
      </c>
      <c r="J97" s="447">
        <v>0.20985408850481024</v>
      </c>
    </row>
    <row r="98" spans="1:10" ht="27.75" customHeight="1" x14ac:dyDescent="0.2">
      <c r="A98" s="450" t="s">
        <v>1759</v>
      </c>
      <c r="B98" s="450" t="s">
        <v>1758</v>
      </c>
      <c r="C98" s="450" t="s">
        <v>1757</v>
      </c>
      <c r="D98" s="450">
        <v>48</v>
      </c>
      <c r="E98" s="450">
        <v>43.2</v>
      </c>
      <c r="F98" s="449">
        <v>3870.24</v>
      </c>
      <c r="G98" s="448">
        <v>0</v>
      </c>
      <c r="H98" s="448">
        <v>2875.68</v>
      </c>
      <c r="I98" s="448">
        <v>994.56</v>
      </c>
      <c r="J98" s="447">
        <v>0.25697631154657075</v>
      </c>
    </row>
    <row r="99" spans="1:10" ht="27.75" customHeight="1" x14ac:dyDescent="0.2">
      <c r="A99" s="450" t="s">
        <v>1988</v>
      </c>
      <c r="B99" s="450" t="s">
        <v>1987</v>
      </c>
      <c r="C99" s="450" t="s">
        <v>1757</v>
      </c>
      <c r="D99" s="450">
        <v>24</v>
      </c>
      <c r="E99" s="450">
        <v>21.6</v>
      </c>
      <c r="F99" s="449">
        <v>1740.72</v>
      </c>
      <c r="G99" s="448">
        <v>0</v>
      </c>
      <c r="H99" s="448">
        <v>1294.97</v>
      </c>
      <c r="I99" s="448">
        <v>445.75</v>
      </c>
      <c r="J99" s="447">
        <v>0.25607220000919162</v>
      </c>
    </row>
    <row r="100" spans="1:10" ht="27.75" customHeight="1" x14ac:dyDescent="0.2">
      <c r="A100" s="450" t="s">
        <v>1756</v>
      </c>
      <c r="B100" s="450" t="s">
        <v>1755</v>
      </c>
      <c r="C100" s="450" t="s">
        <v>1752</v>
      </c>
      <c r="D100" s="450">
        <v>3</v>
      </c>
      <c r="E100" s="450">
        <v>64.8</v>
      </c>
      <c r="F100" s="449">
        <v>5827.68</v>
      </c>
      <c r="G100" s="448">
        <v>0</v>
      </c>
      <c r="H100" s="448">
        <v>4444.8900000000003</v>
      </c>
      <c r="I100" s="448">
        <v>1382.79</v>
      </c>
      <c r="J100" s="447">
        <v>0.23727967218515772</v>
      </c>
    </row>
    <row r="101" spans="1:10" ht="27.75" customHeight="1" x14ac:dyDescent="0.2">
      <c r="A101" s="450" t="s">
        <v>2397</v>
      </c>
      <c r="B101" s="450" t="s">
        <v>2396</v>
      </c>
      <c r="C101" s="450" t="s">
        <v>1752</v>
      </c>
      <c r="D101" s="450">
        <v>3</v>
      </c>
      <c r="E101" s="450">
        <v>64.8</v>
      </c>
      <c r="F101" s="449">
        <v>6311.19</v>
      </c>
      <c r="G101" s="448">
        <v>0</v>
      </c>
      <c r="H101" s="448">
        <v>4346.1000000000004</v>
      </c>
      <c r="I101" s="448">
        <v>1965.09</v>
      </c>
      <c r="J101" s="447">
        <v>0.31136600229116856</v>
      </c>
    </row>
    <row r="102" spans="1:10" ht="27.75" customHeight="1" x14ac:dyDescent="0.2">
      <c r="A102" s="450" t="s">
        <v>1745</v>
      </c>
      <c r="B102" s="450" t="s">
        <v>1744</v>
      </c>
      <c r="C102" s="450" t="s">
        <v>1739</v>
      </c>
      <c r="D102" s="450">
        <v>5</v>
      </c>
      <c r="E102" s="450">
        <v>20</v>
      </c>
      <c r="F102" s="449">
        <v>2543.4499999999998</v>
      </c>
      <c r="G102" s="448">
        <v>0</v>
      </c>
      <c r="H102" s="448">
        <v>1826.8</v>
      </c>
      <c r="I102" s="448">
        <v>716.65</v>
      </c>
      <c r="J102" s="447">
        <v>0.28176295975938193</v>
      </c>
    </row>
    <row r="103" spans="1:10" ht="27.75" customHeight="1" x14ac:dyDescent="0.2">
      <c r="A103" s="450" t="s">
        <v>1743</v>
      </c>
      <c r="B103" s="450" t="s">
        <v>1742</v>
      </c>
      <c r="C103" s="450" t="s">
        <v>1739</v>
      </c>
      <c r="D103" s="450">
        <v>3</v>
      </c>
      <c r="E103" s="450">
        <v>12</v>
      </c>
      <c r="F103" s="449">
        <v>1512.87</v>
      </c>
      <c r="G103" s="448">
        <v>0</v>
      </c>
      <c r="H103" s="448">
        <v>1083.3599999999999</v>
      </c>
      <c r="I103" s="448">
        <v>429.51</v>
      </c>
      <c r="J103" s="447">
        <v>0.28390410279799322</v>
      </c>
    </row>
    <row r="104" spans="1:10" ht="27.75" customHeight="1" x14ac:dyDescent="0.2">
      <c r="A104" s="450" t="s">
        <v>1738</v>
      </c>
      <c r="B104" s="450" t="s">
        <v>1737</v>
      </c>
      <c r="C104" s="450" t="s">
        <v>1722</v>
      </c>
      <c r="D104" s="450">
        <v>4</v>
      </c>
      <c r="E104" s="450">
        <v>64</v>
      </c>
      <c r="F104" s="449">
        <v>6279.04</v>
      </c>
      <c r="G104" s="448">
        <v>0</v>
      </c>
      <c r="H104" s="448">
        <v>5288.92</v>
      </c>
      <c r="I104" s="448">
        <v>990.12</v>
      </c>
      <c r="J104" s="447">
        <v>0.15768652532871266</v>
      </c>
    </row>
    <row r="105" spans="1:10" ht="27.75" customHeight="1" x14ac:dyDescent="0.2">
      <c r="A105" s="450" t="s">
        <v>1736</v>
      </c>
      <c r="B105" s="450" t="s">
        <v>1735</v>
      </c>
      <c r="C105" s="450" t="s">
        <v>1722</v>
      </c>
      <c r="D105" s="450">
        <v>59</v>
      </c>
      <c r="E105" s="450">
        <v>944</v>
      </c>
      <c r="F105" s="449">
        <v>93833.3</v>
      </c>
      <c r="G105" s="448">
        <v>0</v>
      </c>
      <c r="H105" s="448">
        <v>80503.73</v>
      </c>
      <c r="I105" s="448">
        <v>13329.57</v>
      </c>
      <c r="J105" s="447">
        <v>0.14205585863440803</v>
      </c>
    </row>
    <row r="106" spans="1:10" ht="27.75" customHeight="1" x14ac:dyDescent="0.2">
      <c r="A106" s="450" t="s">
        <v>1734</v>
      </c>
      <c r="B106" s="450" t="s">
        <v>1733</v>
      </c>
      <c r="C106" s="450" t="s">
        <v>1722</v>
      </c>
      <c r="D106" s="450">
        <v>3</v>
      </c>
      <c r="E106" s="450">
        <v>48</v>
      </c>
      <c r="F106" s="449">
        <v>5804.89</v>
      </c>
      <c r="G106" s="448">
        <v>0</v>
      </c>
      <c r="H106" s="448">
        <v>4341.3599999999997</v>
      </c>
      <c r="I106" s="448">
        <v>1463.53</v>
      </c>
      <c r="J106" s="447">
        <v>0.25212019521472412</v>
      </c>
    </row>
    <row r="107" spans="1:10" ht="27.75" customHeight="1" x14ac:dyDescent="0.2">
      <c r="A107" s="450" t="s">
        <v>1732</v>
      </c>
      <c r="B107" s="450" t="s">
        <v>1731</v>
      </c>
      <c r="C107" s="450" t="s">
        <v>1722</v>
      </c>
      <c r="D107" s="450">
        <v>6</v>
      </c>
      <c r="E107" s="450">
        <v>96</v>
      </c>
      <c r="F107" s="449">
        <v>13566.78</v>
      </c>
      <c r="G107" s="448">
        <v>0</v>
      </c>
      <c r="H107" s="448">
        <v>10625.82</v>
      </c>
      <c r="I107" s="448">
        <v>2940.96</v>
      </c>
      <c r="J107" s="447">
        <v>0.21677656746847815</v>
      </c>
    </row>
    <row r="108" spans="1:10" ht="27.75" customHeight="1" x14ac:dyDescent="0.2">
      <c r="A108" s="450" t="s">
        <v>1730</v>
      </c>
      <c r="B108" s="450" t="s">
        <v>1729</v>
      </c>
      <c r="C108" s="450" t="s">
        <v>1722</v>
      </c>
      <c r="D108" s="450">
        <v>28</v>
      </c>
      <c r="E108" s="450">
        <v>448</v>
      </c>
      <c r="F108" s="449">
        <v>44256.76</v>
      </c>
      <c r="G108" s="448">
        <v>0</v>
      </c>
      <c r="H108" s="448">
        <v>33407.14</v>
      </c>
      <c r="I108" s="448">
        <v>10849.62</v>
      </c>
      <c r="J108" s="447">
        <v>0.24515170111865398</v>
      </c>
    </row>
    <row r="109" spans="1:10" ht="27.75" customHeight="1" x14ac:dyDescent="0.2">
      <c r="A109" s="450" t="s">
        <v>1728</v>
      </c>
      <c r="B109" s="450" t="s">
        <v>1727</v>
      </c>
      <c r="C109" s="450" t="s">
        <v>1722</v>
      </c>
      <c r="D109" s="450">
        <v>13</v>
      </c>
      <c r="E109" s="450">
        <v>208</v>
      </c>
      <c r="F109" s="449">
        <v>18277.18</v>
      </c>
      <c r="G109" s="448">
        <v>0</v>
      </c>
      <c r="H109" s="448">
        <v>16408.91</v>
      </c>
      <c r="I109" s="448">
        <v>1868.27</v>
      </c>
      <c r="J109" s="447">
        <v>0.10221872301963432</v>
      </c>
    </row>
    <row r="110" spans="1:10" ht="27.75" customHeight="1" x14ac:dyDescent="0.2">
      <c r="A110" s="450" t="s">
        <v>4239</v>
      </c>
      <c r="B110" s="450" t="s">
        <v>4238</v>
      </c>
      <c r="C110" s="450" t="s">
        <v>1722</v>
      </c>
      <c r="D110" s="450">
        <v>1</v>
      </c>
      <c r="E110" s="450">
        <v>16</v>
      </c>
      <c r="F110" s="449">
        <v>2163.71</v>
      </c>
      <c r="G110" s="448">
        <v>0</v>
      </c>
      <c r="H110" s="448">
        <v>1728.74</v>
      </c>
      <c r="I110" s="448">
        <v>434.97</v>
      </c>
      <c r="J110" s="447">
        <v>0.20102971285431043</v>
      </c>
    </row>
    <row r="111" spans="1:10" ht="27.75" customHeight="1" x14ac:dyDescent="0.2">
      <c r="A111" s="450" t="s">
        <v>1726</v>
      </c>
      <c r="B111" s="450" t="s">
        <v>1725</v>
      </c>
      <c r="C111" s="450" t="s">
        <v>1722</v>
      </c>
      <c r="D111" s="450">
        <v>44</v>
      </c>
      <c r="E111" s="450">
        <v>704</v>
      </c>
      <c r="F111" s="449">
        <v>75002.59</v>
      </c>
      <c r="G111" s="448">
        <v>0</v>
      </c>
      <c r="H111" s="448">
        <v>66179.520000000004</v>
      </c>
      <c r="I111" s="448">
        <v>8823.07</v>
      </c>
      <c r="J111" s="447">
        <v>0.11763687094005687</v>
      </c>
    </row>
    <row r="112" spans="1:10" ht="27.75" customHeight="1" x14ac:dyDescent="0.2">
      <c r="A112" s="450" t="s">
        <v>1721</v>
      </c>
      <c r="B112" s="450" t="s">
        <v>1720</v>
      </c>
      <c r="C112" s="450" t="s">
        <v>1715</v>
      </c>
      <c r="D112" s="450">
        <v>5</v>
      </c>
      <c r="E112" s="450">
        <v>60</v>
      </c>
      <c r="F112" s="449">
        <v>7663.03</v>
      </c>
      <c r="G112" s="448">
        <v>0</v>
      </c>
      <c r="H112" s="448">
        <v>5546.22</v>
      </c>
      <c r="I112" s="448">
        <v>2116.81</v>
      </c>
      <c r="J112" s="447">
        <v>0.27623668444466482</v>
      </c>
    </row>
    <row r="113" spans="1:10" ht="27.75" customHeight="1" x14ac:dyDescent="0.2">
      <c r="A113" s="450" t="s">
        <v>1721</v>
      </c>
      <c r="B113" s="450" t="s">
        <v>1720</v>
      </c>
      <c r="C113" s="450" t="s">
        <v>1116</v>
      </c>
      <c r="D113" s="450">
        <v>72</v>
      </c>
      <c r="E113" s="450">
        <v>72</v>
      </c>
      <c r="F113" s="449">
        <v>7467.84</v>
      </c>
      <c r="G113" s="448">
        <v>0</v>
      </c>
      <c r="H113" s="448">
        <v>6657.44</v>
      </c>
      <c r="I113" s="448">
        <v>810.4</v>
      </c>
      <c r="J113" s="447">
        <v>0.10851866135321592</v>
      </c>
    </row>
    <row r="114" spans="1:10" ht="27.75" customHeight="1" x14ac:dyDescent="0.2">
      <c r="A114" s="450" t="s">
        <v>1717</v>
      </c>
      <c r="B114" s="450" t="s">
        <v>1716</v>
      </c>
      <c r="C114" s="450" t="s">
        <v>1115</v>
      </c>
      <c r="D114" s="450">
        <v>114</v>
      </c>
      <c r="E114" s="450">
        <v>1294.1279999999999</v>
      </c>
      <c r="F114" s="449">
        <v>57817.75</v>
      </c>
      <c r="G114" s="448">
        <v>0</v>
      </c>
      <c r="H114" s="448">
        <v>40681.879999999997</v>
      </c>
      <c r="I114" s="448">
        <v>17135.87</v>
      </c>
      <c r="J114" s="447">
        <v>0.29637732357277824</v>
      </c>
    </row>
    <row r="115" spans="1:10" ht="27.75" customHeight="1" x14ac:dyDescent="0.2">
      <c r="A115" s="450" t="s">
        <v>1717</v>
      </c>
      <c r="B115" s="450" t="s">
        <v>1716</v>
      </c>
      <c r="C115" s="450" t="s">
        <v>1112</v>
      </c>
      <c r="D115" s="450">
        <v>324</v>
      </c>
      <c r="E115" s="450">
        <v>306.50400000000002</v>
      </c>
      <c r="F115" s="449">
        <v>12470.76</v>
      </c>
      <c r="G115" s="448">
        <v>0</v>
      </c>
      <c r="H115" s="448">
        <v>9635.02</v>
      </c>
      <c r="I115" s="448">
        <v>2835.74</v>
      </c>
      <c r="J115" s="447">
        <v>0.22739111329221315</v>
      </c>
    </row>
    <row r="116" spans="1:10" ht="27.75" customHeight="1" x14ac:dyDescent="0.2">
      <c r="A116" s="450" t="s">
        <v>1714</v>
      </c>
      <c r="B116" s="450" t="s">
        <v>1713</v>
      </c>
      <c r="C116" s="450" t="s">
        <v>1715</v>
      </c>
      <c r="D116" s="450">
        <v>75</v>
      </c>
      <c r="E116" s="450">
        <v>900</v>
      </c>
      <c r="F116" s="449">
        <v>25034.02</v>
      </c>
      <c r="G116" s="448">
        <v>0</v>
      </c>
      <c r="H116" s="448">
        <v>19343.490000000002</v>
      </c>
      <c r="I116" s="448">
        <v>5690.53</v>
      </c>
      <c r="J116" s="447">
        <v>0.22731187400185826</v>
      </c>
    </row>
    <row r="117" spans="1:10" ht="27.75" customHeight="1" x14ac:dyDescent="0.2">
      <c r="A117" s="450" t="s">
        <v>1714</v>
      </c>
      <c r="B117" s="450" t="s">
        <v>1713</v>
      </c>
      <c r="C117" s="450" t="s">
        <v>1116</v>
      </c>
      <c r="D117" s="450">
        <v>504</v>
      </c>
      <c r="E117" s="450">
        <v>504</v>
      </c>
      <c r="F117" s="449">
        <v>13475.52</v>
      </c>
      <c r="G117" s="448">
        <v>0</v>
      </c>
      <c r="H117" s="448">
        <v>10468.5</v>
      </c>
      <c r="I117" s="448">
        <v>3007.02</v>
      </c>
      <c r="J117" s="447">
        <v>0.22314686186507088</v>
      </c>
    </row>
    <row r="118" spans="1:10" ht="27.75" customHeight="1" x14ac:dyDescent="0.2">
      <c r="A118" s="450" t="s">
        <v>1712</v>
      </c>
      <c r="B118" s="450" t="s">
        <v>1711</v>
      </c>
      <c r="C118" s="450" t="s">
        <v>1115</v>
      </c>
      <c r="D118" s="450">
        <v>7</v>
      </c>
      <c r="E118" s="450">
        <v>79.463999999999999</v>
      </c>
      <c r="F118" s="449">
        <v>5462.49</v>
      </c>
      <c r="G118" s="448">
        <v>0</v>
      </c>
      <c r="H118" s="448">
        <v>5489.33</v>
      </c>
      <c r="I118" s="448">
        <v>-26.84</v>
      </c>
      <c r="J118" s="447">
        <v>-4.9135101391489964E-3</v>
      </c>
    </row>
    <row r="119" spans="1:10" ht="27.75" customHeight="1" x14ac:dyDescent="0.2">
      <c r="A119" s="450" t="s">
        <v>1712</v>
      </c>
      <c r="B119" s="450" t="s">
        <v>1711</v>
      </c>
      <c r="C119" s="450" t="s">
        <v>1112</v>
      </c>
      <c r="D119" s="450">
        <v>24</v>
      </c>
      <c r="E119" s="450">
        <v>22.704000000000001</v>
      </c>
      <c r="F119" s="449">
        <v>1750.32</v>
      </c>
      <c r="G119" s="448">
        <v>0</v>
      </c>
      <c r="H119" s="448">
        <v>1568.38</v>
      </c>
      <c r="I119" s="448">
        <v>181.94</v>
      </c>
      <c r="J119" s="447">
        <v>0.10394670688788336</v>
      </c>
    </row>
    <row r="120" spans="1:10" ht="27.75" customHeight="1" x14ac:dyDescent="0.2">
      <c r="A120" s="450" t="s">
        <v>1710</v>
      </c>
      <c r="B120" s="450" t="s">
        <v>1709</v>
      </c>
      <c r="C120" s="450" t="s">
        <v>1115</v>
      </c>
      <c r="D120" s="450">
        <v>104</v>
      </c>
      <c r="E120" s="450">
        <v>1180.6079999999999</v>
      </c>
      <c r="F120" s="449">
        <v>102137.14</v>
      </c>
      <c r="G120" s="448">
        <v>0</v>
      </c>
      <c r="H120" s="448">
        <v>81568.600000000006</v>
      </c>
      <c r="I120" s="448">
        <v>20568.54</v>
      </c>
      <c r="J120" s="447">
        <v>0.20138159341450132</v>
      </c>
    </row>
    <row r="121" spans="1:10" ht="27.75" customHeight="1" x14ac:dyDescent="0.2">
      <c r="A121" s="450" t="s">
        <v>1710</v>
      </c>
      <c r="B121" s="450" t="s">
        <v>1709</v>
      </c>
      <c r="C121" s="450" t="s">
        <v>1112</v>
      </c>
      <c r="D121" s="450">
        <v>228</v>
      </c>
      <c r="E121" s="450">
        <v>215.68799999999999</v>
      </c>
      <c r="F121" s="449">
        <v>16628.04</v>
      </c>
      <c r="G121" s="448">
        <v>0</v>
      </c>
      <c r="H121" s="448">
        <v>14903.01</v>
      </c>
      <c r="I121" s="448">
        <v>1725.03</v>
      </c>
      <c r="J121" s="447">
        <v>0.10374223299919895</v>
      </c>
    </row>
    <row r="122" spans="1:10" ht="27.75" customHeight="1" x14ac:dyDescent="0.2">
      <c r="A122" s="450" t="s">
        <v>1708</v>
      </c>
      <c r="B122" s="450" t="s">
        <v>1707</v>
      </c>
      <c r="C122" s="450" t="s">
        <v>1115</v>
      </c>
      <c r="D122" s="450">
        <v>315</v>
      </c>
      <c r="E122" s="450">
        <v>3575.88</v>
      </c>
      <c r="F122" s="449">
        <v>256066.88</v>
      </c>
      <c r="G122" s="448">
        <v>0</v>
      </c>
      <c r="H122" s="448">
        <v>194540.33</v>
      </c>
      <c r="I122" s="448">
        <v>61526.55</v>
      </c>
      <c r="J122" s="447">
        <v>0.24027531401171445</v>
      </c>
    </row>
    <row r="123" spans="1:10" ht="27.75" customHeight="1" x14ac:dyDescent="0.2">
      <c r="A123" s="450" t="s">
        <v>1708</v>
      </c>
      <c r="B123" s="450" t="s">
        <v>1707</v>
      </c>
      <c r="C123" s="450" t="s">
        <v>1112</v>
      </c>
      <c r="D123" s="450">
        <v>768</v>
      </c>
      <c r="E123" s="450">
        <v>726.52800000000002</v>
      </c>
      <c r="F123" s="449">
        <v>56321.52</v>
      </c>
      <c r="G123" s="448">
        <v>0</v>
      </c>
      <c r="H123" s="448">
        <v>42315.56</v>
      </c>
      <c r="I123" s="448">
        <v>14005.96</v>
      </c>
      <c r="J123" s="447">
        <v>0.24867865782031451</v>
      </c>
    </row>
    <row r="124" spans="1:10" ht="27.75" customHeight="1" x14ac:dyDescent="0.2">
      <c r="A124" s="450" t="s">
        <v>2391</v>
      </c>
      <c r="B124" s="450" t="s">
        <v>2390</v>
      </c>
      <c r="C124" s="450" t="s">
        <v>1115</v>
      </c>
      <c r="D124" s="450">
        <v>2</v>
      </c>
      <c r="E124" s="450">
        <v>22.704000000000001</v>
      </c>
      <c r="F124" s="449">
        <v>1512.14</v>
      </c>
      <c r="G124" s="448">
        <v>0</v>
      </c>
      <c r="H124" s="448">
        <v>1618.9</v>
      </c>
      <c r="I124" s="448">
        <v>-106.76</v>
      </c>
      <c r="J124" s="447">
        <v>-7.0601928392873672E-2</v>
      </c>
    </row>
    <row r="125" spans="1:10" ht="27.75" customHeight="1" x14ac:dyDescent="0.2">
      <c r="A125" s="450" t="s">
        <v>3254</v>
      </c>
      <c r="B125" s="450" t="s">
        <v>3253</v>
      </c>
      <c r="C125" s="450" t="s">
        <v>1115</v>
      </c>
      <c r="D125" s="450">
        <v>2</v>
      </c>
      <c r="E125" s="450">
        <v>22.704000000000001</v>
      </c>
      <c r="F125" s="449">
        <v>2332.8200000000002</v>
      </c>
      <c r="G125" s="448">
        <v>0</v>
      </c>
      <c r="H125" s="448">
        <v>1774</v>
      </c>
      <c r="I125" s="448">
        <v>558.82000000000005</v>
      </c>
      <c r="J125" s="447">
        <v>0.23954698605121699</v>
      </c>
    </row>
    <row r="126" spans="1:10" ht="27.75" customHeight="1" x14ac:dyDescent="0.2">
      <c r="A126" s="450" t="s">
        <v>1704</v>
      </c>
      <c r="B126" s="450" t="s">
        <v>1703</v>
      </c>
      <c r="C126" s="450" t="s">
        <v>1115</v>
      </c>
      <c r="D126" s="450">
        <v>16</v>
      </c>
      <c r="E126" s="450">
        <v>181.63200000000001</v>
      </c>
      <c r="F126" s="449">
        <v>16040.54</v>
      </c>
      <c r="G126" s="448">
        <v>-1243.5999999999999</v>
      </c>
      <c r="H126" s="448">
        <v>14579.7</v>
      </c>
      <c r="I126" s="448">
        <v>217.24</v>
      </c>
      <c r="J126" s="447">
        <v>1.4681413859892653E-2</v>
      </c>
    </row>
    <row r="127" spans="1:10" ht="27.75" customHeight="1" x14ac:dyDescent="0.2">
      <c r="A127" s="450" t="s">
        <v>1704</v>
      </c>
      <c r="B127" s="450" t="s">
        <v>1703</v>
      </c>
      <c r="C127" s="450" t="s">
        <v>1112</v>
      </c>
      <c r="D127" s="450">
        <v>1164</v>
      </c>
      <c r="E127" s="450">
        <v>1101.144</v>
      </c>
      <c r="F127" s="449">
        <v>103758.96</v>
      </c>
      <c r="G127" s="448">
        <v>0</v>
      </c>
      <c r="H127" s="448">
        <v>94152.06</v>
      </c>
      <c r="I127" s="448">
        <v>9606.9</v>
      </c>
      <c r="J127" s="447">
        <v>9.2588630418038109E-2</v>
      </c>
    </row>
    <row r="128" spans="1:10" ht="27.75" customHeight="1" x14ac:dyDescent="0.2">
      <c r="A128" s="450" t="s">
        <v>1702</v>
      </c>
      <c r="B128" s="450" t="s">
        <v>1701</v>
      </c>
      <c r="C128" s="450" t="s">
        <v>1115</v>
      </c>
      <c r="D128" s="450">
        <v>5</v>
      </c>
      <c r="E128" s="450">
        <v>56.76</v>
      </c>
      <c r="F128" s="449">
        <v>6111.74</v>
      </c>
      <c r="G128" s="448">
        <v>0</v>
      </c>
      <c r="H128" s="448">
        <v>4524.09</v>
      </c>
      <c r="I128" s="448">
        <v>1587.65</v>
      </c>
      <c r="J128" s="447">
        <v>0.25977053997715871</v>
      </c>
    </row>
    <row r="129" spans="1:10" ht="27.75" customHeight="1" x14ac:dyDescent="0.2">
      <c r="A129" s="450" t="s">
        <v>1702</v>
      </c>
      <c r="B129" s="450" t="s">
        <v>1701</v>
      </c>
      <c r="C129" s="450" t="s">
        <v>1112</v>
      </c>
      <c r="D129" s="450">
        <v>12</v>
      </c>
      <c r="E129" s="450">
        <v>11.352</v>
      </c>
      <c r="F129" s="449">
        <v>1084.2</v>
      </c>
      <c r="G129" s="448">
        <v>0</v>
      </c>
      <c r="H129" s="448">
        <v>903.13</v>
      </c>
      <c r="I129" s="448">
        <v>181.07</v>
      </c>
      <c r="J129" s="447">
        <v>0.16700793211584578</v>
      </c>
    </row>
    <row r="130" spans="1:10" ht="27.75" customHeight="1" x14ac:dyDescent="0.2">
      <c r="A130" s="627" t="s">
        <v>1695</v>
      </c>
      <c r="B130" s="627" t="s">
        <v>1694</v>
      </c>
      <c r="C130" s="627" t="s">
        <v>1693</v>
      </c>
      <c r="D130" s="627">
        <v>1</v>
      </c>
      <c r="E130" s="627">
        <v>0</v>
      </c>
      <c r="F130" s="626">
        <v>1029.72</v>
      </c>
      <c r="G130" s="625">
        <v>0</v>
      </c>
      <c r="H130" s="625">
        <v>0</v>
      </c>
      <c r="I130" s="625">
        <v>1029.72</v>
      </c>
      <c r="J130" s="624">
        <v>1</v>
      </c>
    </row>
    <row r="131" spans="1:10" ht="27.75" customHeight="1" x14ac:dyDescent="0.2">
      <c r="A131" s="450" t="s">
        <v>1692</v>
      </c>
      <c r="B131" s="450" t="s">
        <v>1691</v>
      </c>
      <c r="C131" s="450" t="s">
        <v>1048</v>
      </c>
      <c r="D131" s="450">
        <v>4</v>
      </c>
      <c r="E131" s="450">
        <v>0</v>
      </c>
      <c r="F131" s="449">
        <v>16800</v>
      </c>
      <c r="G131" s="448">
        <v>0</v>
      </c>
      <c r="H131" s="448">
        <v>17096</v>
      </c>
      <c r="I131" s="448">
        <v>-296</v>
      </c>
      <c r="J131" s="447">
        <v>-1.7619047619047618E-2</v>
      </c>
    </row>
    <row r="132" spans="1:10" ht="27.75" customHeight="1" x14ac:dyDescent="0.2">
      <c r="A132" s="450" t="s">
        <v>1690</v>
      </c>
      <c r="B132" s="450" t="s">
        <v>1689</v>
      </c>
      <c r="C132" s="450" t="s">
        <v>1115</v>
      </c>
      <c r="D132" s="450">
        <v>42</v>
      </c>
      <c r="E132" s="450">
        <v>476.78399999999999</v>
      </c>
      <c r="F132" s="449">
        <v>35616.86</v>
      </c>
      <c r="G132" s="448">
        <v>0</v>
      </c>
      <c r="H132" s="448">
        <v>37295.160000000003</v>
      </c>
      <c r="I132" s="448">
        <v>-1678.3</v>
      </c>
      <c r="J132" s="447">
        <v>-4.7120942160538574E-2</v>
      </c>
    </row>
    <row r="133" spans="1:10" ht="27.75" customHeight="1" x14ac:dyDescent="0.2">
      <c r="A133" s="450" t="s">
        <v>4237</v>
      </c>
      <c r="B133" s="450" t="s">
        <v>4236</v>
      </c>
      <c r="C133" s="450" t="s">
        <v>1048</v>
      </c>
      <c r="D133" s="450">
        <v>7</v>
      </c>
      <c r="E133" s="450">
        <v>0</v>
      </c>
      <c r="F133" s="449">
        <v>7.0000000000000007E-2</v>
      </c>
      <c r="G133" s="448">
        <v>0</v>
      </c>
      <c r="H133" s="448">
        <v>0</v>
      </c>
      <c r="I133" s="448">
        <v>7.0000000000000007E-2</v>
      </c>
      <c r="J133" s="447">
        <v>1</v>
      </c>
    </row>
    <row r="134" spans="1:10" ht="27.75" customHeight="1" x14ac:dyDescent="0.2">
      <c r="A134" s="450" t="s">
        <v>1201</v>
      </c>
      <c r="B134" s="450" t="s">
        <v>1200</v>
      </c>
      <c r="C134" s="450" t="s">
        <v>1056</v>
      </c>
      <c r="D134" s="450">
        <v>2</v>
      </c>
      <c r="E134" s="450">
        <v>416</v>
      </c>
      <c r="F134" s="449">
        <v>35090.559999999998</v>
      </c>
      <c r="G134" s="448">
        <v>0</v>
      </c>
      <c r="H134" s="448">
        <v>36650.559999999998</v>
      </c>
      <c r="I134" s="448">
        <v>-1560</v>
      </c>
      <c r="J134" s="447">
        <v>-4.4456400809790436E-2</v>
      </c>
    </row>
    <row r="135" spans="1:10" ht="27.75" customHeight="1" x14ac:dyDescent="0.2">
      <c r="A135" s="450" t="s">
        <v>4235</v>
      </c>
      <c r="B135" s="450" t="s">
        <v>4234</v>
      </c>
      <c r="C135" s="450" t="s">
        <v>4233</v>
      </c>
      <c r="D135" s="450">
        <v>5</v>
      </c>
      <c r="E135" s="450">
        <v>22.14</v>
      </c>
      <c r="F135" s="449">
        <v>3646.55</v>
      </c>
      <c r="G135" s="448">
        <v>0</v>
      </c>
      <c r="H135" s="448">
        <v>2521.5</v>
      </c>
      <c r="I135" s="448">
        <v>1125.05</v>
      </c>
      <c r="J135" s="447">
        <v>0.30852449575626278</v>
      </c>
    </row>
    <row r="136" spans="1:10" ht="27.75" customHeight="1" x14ac:dyDescent="0.2">
      <c r="A136" s="450" t="s">
        <v>3114</v>
      </c>
      <c r="B136" s="450" t="s">
        <v>3113</v>
      </c>
      <c r="C136" s="450" t="s">
        <v>1048</v>
      </c>
      <c r="D136" s="450">
        <v>2</v>
      </c>
      <c r="E136" s="450">
        <v>0</v>
      </c>
      <c r="F136" s="449">
        <v>0.02</v>
      </c>
      <c r="G136" s="448">
        <v>0</v>
      </c>
      <c r="H136" s="448">
        <v>0</v>
      </c>
      <c r="I136" s="448">
        <v>0.02</v>
      </c>
      <c r="J136" s="447">
        <v>1</v>
      </c>
    </row>
    <row r="137" spans="1:10" ht="27.75" customHeight="1" x14ac:dyDescent="0.2">
      <c r="A137" s="450" t="s">
        <v>1158</v>
      </c>
      <c r="B137" s="450" t="s">
        <v>1157</v>
      </c>
      <c r="C137" s="450" t="s">
        <v>1115</v>
      </c>
      <c r="D137" s="450">
        <v>57</v>
      </c>
      <c r="E137" s="450">
        <v>647.06399999999996</v>
      </c>
      <c r="F137" s="449">
        <v>64463.68</v>
      </c>
      <c r="G137" s="448">
        <v>0</v>
      </c>
      <c r="H137" s="448">
        <v>42493.5</v>
      </c>
      <c r="I137" s="448">
        <v>21970.18</v>
      </c>
      <c r="J137" s="447">
        <v>0.34081485884764878</v>
      </c>
    </row>
    <row r="138" spans="1:10" ht="27.75" customHeight="1" x14ac:dyDescent="0.2">
      <c r="A138" s="450" t="s">
        <v>1158</v>
      </c>
      <c r="B138" s="450" t="s">
        <v>1157</v>
      </c>
      <c r="C138" s="450" t="s">
        <v>1112</v>
      </c>
      <c r="D138" s="450">
        <v>60</v>
      </c>
      <c r="E138" s="450">
        <v>56.76</v>
      </c>
      <c r="F138" s="449">
        <v>5518.2</v>
      </c>
      <c r="G138" s="448">
        <v>0</v>
      </c>
      <c r="H138" s="448">
        <v>3727.5</v>
      </c>
      <c r="I138" s="448">
        <v>1790.7</v>
      </c>
      <c r="J138" s="447">
        <v>0.3245079917364358</v>
      </c>
    </row>
    <row r="139" spans="1:10" ht="27.75" customHeight="1" x14ac:dyDescent="0.2">
      <c r="A139" s="450" t="s">
        <v>1156</v>
      </c>
      <c r="B139" s="450" t="s">
        <v>1155</v>
      </c>
      <c r="C139" s="450" t="s">
        <v>1115</v>
      </c>
      <c r="D139" s="450">
        <v>29</v>
      </c>
      <c r="E139" s="450">
        <v>329.20800000000003</v>
      </c>
      <c r="F139" s="449">
        <v>33101.370000000003</v>
      </c>
      <c r="G139" s="448">
        <v>0</v>
      </c>
      <c r="H139" s="448">
        <v>21619.5</v>
      </c>
      <c r="I139" s="448">
        <v>11481.87</v>
      </c>
      <c r="J139" s="447">
        <v>0.34686993317799231</v>
      </c>
    </row>
    <row r="140" spans="1:10" ht="27.75" customHeight="1" x14ac:dyDescent="0.2">
      <c r="A140" s="450" t="s">
        <v>1156</v>
      </c>
      <c r="B140" s="450" t="s">
        <v>1155</v>
      </c>
      <c r="C140" s="450" t="s">
        <v>1112</v>
      </c>
      <c r="D140" s="450">
        <v>132</v>
      </c>
      <c r="E140" s="450">
        <v>124.872</v>
      </c>
      <c r="F140" s="449">
        <v>12140.04</v>
      </c>
      <c r="G140" s="448">
        <v>0</v>
      </c>
      <c r="H140" s="448">
        <v>8200.5</v>
      </c>
      <c r="I140" s="448">
        <v>3939.54</v>
      </c>
      <c r="J140" s="447">
        <v>0.3245079917364358</v>
      </c>
    </row>
    <row r="141" spans="1:10" ht="27.75" customHeight="1" x14ac:dyDescent="0.2">
      <c r="A141" s="450" t="s">
        <v>1153</v>
      </c>
      <c r="B141" s="450" t="s">
        <v>1152</v>
      </c>
      <c r="C141" s="450" t="s">
        <v>1154</v>
      </c>
      <c r="D141" s="450">
        <v>15</v>
      </c>
      <c r="E141" s="450">
        <v>85.14</v>
      </c>
      <c r="F141" s="449">
        <v>16993.77</v>
      </c>
      <c r="G141" s="448">
        <v>0</v>
      </c>
      <c r="H141" s="448">
        <v>11411.85</v>
      </c>
      <c r="I141" s="448">
        <v>5581.92</v>
      </c>
      <c r="J141" s="447">
        <v>0.32846860937861344</v>
      </c>
    </row>
    <row r="142" spans="1:10" ht="27.75" customHeight="1" x14ac:dyDescent="0.2">
      <c r="A142" s="450" t="s">
        <v>1153</v>
      </c>
      <c r="B142" s="450" t="s">
        <v>1152</v>
      </c>
      <c r="C142" s="450" t="s">
        <v>1112</v>
      </c>
      <c r="D142" s="450">
        <v>144</v>
      </c>
      <c r="E142" s="450">
        <v>136.22399999999999</v>
      </c>
      <c r="F142" s="449">
        <v>25555.68</v>
      </c>
      <c r="G142" s="448">
        <v>0</v>
      </c>
      <c r="H142" s="448">
        <v>18258.96</v>
      </c>
      <c r="I142" s="448">
        <v>7296.72</v>
      </c>
      <c r="J142" s="447">
        <v>0.28552243571683478</v>
      </c>
    </row>
    <row r="143" spans="1:10" ht="27.75" customHeight="1" x14ac:dyDescent="0.2">
      <c r="A143" s="627" t="s">
        <v>4232</v>
      </c>
      <c r="B143" s="627" t="s">
        <v>4231</v>
      </c>
      <c r="C143" s="627" t="s">
        <v>1693</v>
      </c>
      <c r="D143" s="627">
        <v>2</v>
      </c>
      <c r="E143" s="627">
        <v>0</v>
      </c>
      <c r="F143" s="626">
        <v>46600.78</v>
      </c>
      <c r="G143" s="625">
        <v>0</v>
      </c>
      <c r="H143" s="625">
        <v>0</v>
      </c>
      <c r="I143" s="625">
        <v>46600.78</v>
      </c>
      <c r="J143" s="624">
        <v>1</v>
      </c>
    </row>
    <row r="144" spans="1:10" ht="27.75" customHeight="1" x14ac:dyDescent="0.2">
      <c r="A144" s="450" t="s">
        <v>2160</v>
      </c>
      <c r="B144" s="450" t="s">
        <v>2159</v>
      </c>
      <c r="C144" s="450" t="s">
        <v>1115</v>
      </c>
      <c r="D144" s="450">
        <v>1</v>
      </c>
      <c r="E144" s="450">
        <v>11.352</v>
      </c>
      <c r="F144" s="449">
        <v>1722.88</v>
      </c>
      <c r="G144" s="448">
        <v>0</v>
      </c>
      <c r="H144" s="448">
        <v>1289.19</v>
      </c>
      <c r="I144" s="448">
        <v>433.69</v>
      </c>
      <c r="J144" s="447">
        <v>0.25172385772659733</v>
      </c>
    </row>
    <row r="145" spans="1:10" ht="27.75" customHeight="1" x14ac:dyDescent="0.2">
      <c r="A145" s="450" t="s">
        <v>1147</v>
      </c>
      <c r="B145" s="450" t="s">
        <v>1146</v>
      </c>
      <c r="C145" s="450" t="s">
        <v>1115</v>
      </c>
      <c r="D145" s="450">
        <v>5</v>
      </c>
      <c r="E145" s="450">
        <v>56.76</v>
      </c>
      <c r="F145" s="449">
        <v>4385.3</v>
      </c>
      <c r="G145" s="448">
        <v>0</v>
      </c>
      <c r="H145" s="448">
        <v>3727.5</v>
      </c>
      <c r="I145" s="448">
        <v>657.8</v>
      </c>
      <c r="J145" s="447">
        <v>0.15000114017285021</v>
      </c>
    </row>
    <row r="146" spans="1:10" ht="27.75" customHeight="1" x14ac:dyDescent="0.2">
      <c r="A146" s="450" t="s">
        <v>1136</v>
      </c>
      <c r="B146" s="450" t="s">
        <v>1135</v>
      </c>
      <c r="C146" s="450" t="s">
        <v>1051</v>
      </c>
      <c r="D146" s="450">
        <v>425</v>
      </c>
      <c r="E146" s="450">
        <v>8075</v>
      </c>
      <c r="F146" s="449">
        <v>399716.86</v>
      </c>
      <c r="G146" s="448">
        <v>0</v>
      </c>
      <c r="H146" s="448">
        <v>333168.5</v>
      </c>
      <c r="I146" s="448">
        <v>66548.36</v>
      </c>
      <c r="J146" s="447">
        <v>0.16648874906102284</v>
      </c>
    </row>
    <row r="147" spans="1:10" ht="27.75" customHeight="1" x14ac:dyDescent="0.2">
      <c r="A147" s="450" t="s">
        <v>1134</v>
      </c>
      <c r="B147" s="450" t="s">
        <v>1133</v>
      </c>
      <c r="C147" s="450" t="s">
        <v>1051</v>
      </c>
      <c r="D147" s="450">
        <v>71</v>
      </c>
      <c r="E147" s="450">
        <v>1349</v>
      </c>
      <c r="F147" s="449">
        <v>80993.39</v>
      </c>
      <c r="G147" s="448">
        <v>0</v>
      </c>
      <c r="H147" s="448">
        <v>54539.93</v>
      </c>
      <c r="I147" s="448">
        <v>26453.46</v>
      </c>
      <c r="J147" s="447">
        <v>0.32661257912528419</v>
      </c>
    </row>
    <row r="148" spans="1:10" ht="27.75" customHeight="1" x14ac:dyDescent="0.2">
      <c r="A148" s="450" t="s">
        <v>1132</v>
      </c>
      <c r="B148" s="450" t="s">
        <v>1131</v>
      </c>
      <c r="C148" s="450" t="s">
        <v>1051</v>
      </c>
      <c r="D148" s="450">
        <v>52</v>
      </c>
      <c r="E148" s="450">
        <v>988</v>
      </c>
      <c r="F148" s="449">
        <v>58000.47</v>
      </c>
      <c r="G148" s="448">
        <v>0</v>
      </c>
      <c r="H148" s="448">
        <v>43397.86</v>
      </c>
      <c r="I148" s="448">
        <v>14602.61</v>
      </c>
      <c r="J148" s="447">
        <v>0.25176709774938033</v>
      </c>
    </row>
    <row r="149" spans="1:10" ht="27.75" customHeight="1" x14ac:dyDescent="0.2">
      <c r="A149" s="450" t="s">
        <v>1130</v>
      </c>
      <c r="B149" s="450" t="s">
        <v>1129</v>
      </c>
      <c r="C149" s="450" t="s">
        <v>1051</v>
      </c>
      <c r="D149" s="450">
        <v>60</v>
      </c>
      <c r="E149" s="450">
        <v>1140</v>
      </c>
      <c r="F149" s="449">
        <v>78706.92</v>
      </c>
      <c r="G149" s="448">
        <v>0</v>
      </c>
      <c r="H149" s="448">
        <v>53978.28</v>
      </c>
      <c r="I149" s="448">
        <v>24728.639999999999</v>
      </c>
      <c r="J149" s="447">
        <v>0.31418635108577492</v>
      </c>
    </row>
    <row r="150" spans="1:10" ht="27.75" customHeight="1" x14ac:dyDescent="0.2">
      <c r="A150" s="450" t="s">
        <v>1126</v>
      </c>
      <c r="B150" s="450" t="s">
        <v>1125</v>
      </c>
      <c r="C150" s="450" t="s">
        <v>1051</v>
      </c>
      <c r="D150" s="450">
        <v>15</v>
      </c>
      <c r="E150" s="450">
        <v>285</v>
      </c>
      <c r="F150" s="449">
        <v>0.15</v>
      </c>
      <c r="G150" s="448">
        <v>0</v>
      </c>
      <c r="H150" s="448">
        <v>3312.65</v>
      </c>
      <c r="I150" s="448">
        <v>-3312.5</v>
      </c>
      <c r="J150" s="447">
        <v>-22083.333333333332</v>
      </c>
    </row>
    <row r="151" spans="1:10" ht="27.75" customHeight="1" x14ac:dyDescent="0.2">
      <c r="A151" s="450" t="s">
        <v>1122</v>
      </c>
      <c r="B151" s="450" t="s">
        <v>1121</v>
      </c>
      <c r="C151" s="450" t="s">
        <v>1120</v>
      </c>
      <c r="D151" s="450">
        <v>5</v>
      </c>
      <c r="E151" s="450">
        <v>32.700000000000003</v>
      </c>
      <c r="F151" s="449">
        <v>4802.3500000000004</v>
      </c>
      <c r="G151" s="448">
        <v>0</v>
      </c>
      <c r="H151" s="448">
        <v>3359.5</v>
      </c>
      <c r="I151" s="448">
        <v>1442.85</v>
      </c>
      <c r="J151" s="447">
        <v>0.30044665632450779</v>
      </c>
    </row>
    <row r="152" spans="1:10" ht="27.75" customHeight="1" x14ac:dyDescent="0.2">
      <c r="A152" s="450" t="s">
        <v>1118</v>
      </c>
      <c r="B152" s="450" t="s">
        <v>1117</v>
      </c>
      <c r="C152" s="450" t="s">
        <v>1119</v>
      </c>
      <c r="D152" s="450">
        <v>6</v>
      </c>
      <c r="E152" s="450">
        <v>36</v>
      </c>
      <c r="F152" s="449">
        <v>7799.88</v>
      </c>
      <c r="G152" s="448">
        <v>0</v>
      </c>
      <c r="H152" s="448">
        <v>4564.74</v>
      </c>
      <c r="I152" s="448">
        <v>3235.14</v>
      </c>
      <c r="J152" s="447">
        <v>0.41476791950645392</v>
      </c>
    </row>
    <row r="153" spans="1:10" ht="27.75" customHeight="1" x14ac:dyDescent="0.2">
      <c r="A153" s="450" t="s">
        <v>1114</v>
      </c>
      <c r="B153" s="450" t="s">
        <v>1113</v>
      </c>
      <c r="C153" s="450" t="s">
        <v>1115</v>
      </c>
      <c r="D153" s="450">
        <v>1</v>
      </c>
      <c r="E153" s="450">
        <v>11.352</v>
      </c>
      <c r="F153" s="449">
        <v>1065.98</v>
      </c>
      <c r="G153" s="448">
        <v>0</v>
      </c>
      <c r="H153" s="448">
        <v>790.14</v>
      </c>
      <c r="I153" s="448">
        <v>275.83999999999997</v>
      </c>
      <c r="J153" s="447">
        <v>0.25876658098651006</v>
      </c>
    </row>
    <row r="154" spans="1:10" ht="27.75" customHeight="1" x14ac:dyDescent="0.2">
      <c r="A154" s="450" t="s">
        <v>1114</v>
      </c>
      <c r="B154" s="450" t="s">
        <v>1113</v>
      </c>
      <c r="C154" s="450" t="s">
        <v>1112</v>
      </c>
      <c r="D154" s="450">
        <v>48</v>
      </c>
      <c r="E154" s="450">
        <v>45.408000000000001</v>
      </c>
      <c r="F154" s="449">
        <v>3559.2</v>
      </c>
      <c r="G154" s="448">
        <v>0</v>
      </c>
      <c r="H154" s="448">
        <v>3160.56</v>
      </c>
      <c r="I154" s="448">
        <v>398.64</v>
      </c>
      <c r="J154" s="447">
        <v>0.11200269723533378</v>
      </c>
    </row>
    <row r="155" spans="1:10" ht="27.75" customHeight="1" x14ac:dyDescent="0.2">
      <c r="A155" s="450" t="s">
        <v>1067</v>
      </c>
      <c r="B155" s="450" t="s">
        <v>1066</v>
      </c>
      <c r="C155" s="450" t="s">
        <v>1059</v>
      </c>
      <c r="D155" s="450">
        <v>3</v>
      </c>
      <c r="E155" s="450">
        <v>60</v>
      </c>
      <c r="F155" s="449">
        <v>6706.87</v>
      </c>
      <c r="G155" s="448">
        <v>0</v>
      </c>
      <c r="H155" s="448">
        <v>3433.14</v>
      </c>
      <c r="I155" s="448">
        <v>3273.73</v>
      </c>
      <c r="J155" s="447">
        <v>0.48811591696275608</v>
      </c>
    </row>
    <row r="156" spans="1:10" ht="27.75" customHeight="1" x14ac:dyDescent="0.2">
      <c r="A156" s="450" t="s">
        <v>1058</v>
      </c>
      <c r="B156" s="450" t="s">
        <v>1057</v>
      </c>
      <c r="C156" s="450" t="s">
        <v>1056</v>
      </c>
      <c r="D156" s="450">
        <v>3</v>
      </c>
      <c r="E156" s="450">
        <v>624</v>
      </c>
      <c r="F156" s="449">
        <v>37728.06</v>
      </c>
      <c r="G156" s="448">
        <v>0</v>
      </c>
      <c r="H156" s="448">
        <v>31380.63</v>
      </c>
      <c r="I156" s="448">
        <v>6347.43</v>
      </c>
      <c r="J156" s="447">
        <v>0.16824162175314605</v>
      </c>
    </row>
    <row r="157" spans="1:10" ht="27.75" customHeight="1" x14ac:dyDescent="0.2">
      <c r="A157" s="450" t="s">
        <v>1053</v>
      </c>
      <c r="B157" s="450" t="s">
        <v>1052</v>
      </c>
      <c r="C157" s="450" t="s">
        <v>1051</v>
      </c>
      <c r="D157" s="454">
        <v>353</v>
      </c>
      <c r="E157" s="454">
        <v>6707</v>
      </c>
      <c r="F157" s="455">
        <v>363727.81</v>
      </c>
      <c r="G157" s="456">
        <v>0</v>
      </c>
      <c r="H157" s="456">
        <v>254526.42</v>
      </c>
      <c r="I157" s="456">
        <v>109201.39</v>
      </c>
      <c r="J157" s="457">
        <v>0.30022832183219644</v>
      </c>
    </row>
    <row r="158" spans="1:10" ht="18.75" customHeight="1" x14ac:dyDescent="0.2">
      <c r="D158" s="446">
        <f t="shared" ref="D158:I158" si="0">SUM(D9:D157)</f>
        <v>18207</v>
      </c>
      <c r="E158" s="459">
        <f t="shared" si="0"/>
        <v>122774.2800000001</v>
      </c>
      <c r="F158" s="469">
        <f t="shared" si="0"/>
        <v>7374538.3699999945</v>
      </c>
      <c r="G158" s="469">
        <f t="shared" si="0"/>
        <v>-3620.1299999999997</v>
      </c>
      <c r="H158" s="469">
        <f t="shared" si="0"/>
        <v>6202522.6399999978</v>
      </c>
      <c r="I158" s="469">
        <f t="shared" si="0"/>
        <v>1168395.5999999999</v>
      </c>
    </row>
    <row r="159" spans="1:10" ht="18.25"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0A5B-51DE-46CE-93DC-9E24848F96D3}">
  <sheetPr codeName="Hoja25"/>
  <dimension ref="A1:J50"/>
  <sheetViews>
    <sheetView showGridLines="0" workbookViewId="0">
      <pane ySplit="6" topLeftCell="A41" activePane="bottomLeft" state="frozen"/>
      <selection pane="bottomLeft" activeCell="D62" sqref="D62"/>
    </sheetView>
  </sheetViews>
  <sheetFormatPr baseColWidth="10" defaultColWidth="10.6640625" defaultRowHeight="14" x14ac:dyDescent="0.2"/>
  <cols>
    <col min="1" max="1" width="14.33203125" style="446" customWidth="1"/>
    <col min="2" max="2" width="41.1640625" style="446" customWidth="1"/>
    <col min="3" max="3" width="14.83203125" style="446" customWidth="1"/>
    <col min="4" max="4" width="10.6640625" style="446"/>
    <col min="5" max="9" width="13.33203125" style="446" customWidth="1"/>
    <col min="10" max="16384" width="10.664062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4690</v>
      </c>
    </row>
    <row r="6" spans="1:10" ht="2.5" customHeight="1" x14ac:dyDescent="0.2"/>
    <row r="7" spans="1:10" ht="23.75" customHeight="1" x14ac:dyDescent="0.2"/>
    <row r="8" spans="1:10" ht="24.7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8.5" customHeight="1" x14ac:dyDescent="0.2">
      <c r="A9" s="450" t="s">
        <v>1688</v>
      </c>
      <c r="B9" s="450" t="s">
        <v>1687</v>
      </c>
      <c r="C9" s="450" t="s">
        <v>1197</v>
      </c>
      <c r="D9" s="450">
        <v>2</v>
      </c>
      <c r="E9" s="450">
        <v>0</v>
      </c>
      <c r="F9" s="449">
        <v>1524.1</v>
      </c>
      <c r="G9" s="448">
        <v>0</v>
      </c>
      <c r="H9" s="448">
        <v>566.55999999999995</v>
      </c>
      <c r="I9" s="448">
        <v>957.54</v>
      </c>
      <c r="J9" s="447">
        <v>0.62826586182009059</v>
      </c>
    </row>
    <row r="10" spans="1:10" ht="28.5" customHeight="1" x14ac:dyDescent="0.2">
      <c r="A10" s="450" t="s">
        <v>1686</v>
      </c>
      <c r="B10" s="450" t="s">
        <v>1685</v>
      </c>
      <c r="C10" s="450" t="s">
        <v>1197</v>
      </c>
      <c r="D10" s="450">
        <v>1</v>
      </c>
      <c r="E10" s="450">
        <v>0</v>
      </c>
      <c r="F10" s="449">
        <v>2505.1799999999998</v>
      </c>
      <c r="G10" s="448">
        <v>0</v>
      </c>
      <c r="H10" s="448">
        <v>2056.8000000000002</v>
      </c>
      <c r="I10" s="448">
        <v>448.38</v>
      </c>
      <c r="J10" s="447">
        <v>0.178981151055014</v>
      </c>
    </row>
    <row r="11" spans="1:10" ht="28.5" customHeight="1" x14ac:dyDescent="0.2">
      <c r="A11" s="450" t="s">
        <v>1684</v>
      </c>
      <c r="B11" s="450" t="s">
        <v>1683</v>
      </c>
      <c r="C11" s="450" t="s">
        <v>1197</v>
      </c>
      <c r="D11" s="450">
        <v>7</v>
      </c>
      <c r="E11" s="450">
        <v>0</v>
      </c>
      <c r="F11" s="449">
        <v>5601.74</v>
      </c>
      <c r="G11" s="448">
        <v>0</v>
      </c>
      <c r="H11" s="448">
        <v>2425.4299999999998</v>
      </c>
      <c r="I11" s="448">
        <v>3176.31</v>
      </c>
      <c r="J11" s="447">
        <v>0.56702203243992044</v>
      </c>
    </row>
    <row r="12" spans="1:10" ht="28.5" customHeight="1" x14ac:dyDescent="0.2">
      <c r="A12" s="450" t="s">
        <v>1682</v>
      </c>
      <c r="B12" s="450" t="s">
        <v>1681</v>
      </c>
      <c r="C12" s="450" t="s">
        <v>1197</v>
      </c>
      <c r="D12" s="450">
        <v>11</v>
      </c>
      <c r="E12" s="450">
        <v>0</v>
      </c>
      <c r="F12" s="449">
        <v>4934.3599999999997</v>
      </c>
      <c r="G12" s="448">
        <v>0</v>
      </c>
      <c r="H12" s="448">
        <v>1032.1300000000001</v>
      </c>
      <c r="I12" s="448">
        <v>3902.23</v>
      </c>
      <c r="J12" s="447">
        <v>0.79082798985076075</v>
      </c>
    </row>
    <row r="13" spans="1:10" ht="28.5" customHeight="1" x14ac:dyDescent="0.2">
      <c r="A13" s="450" t="s">
        <v>1680</v>
      </c>
      <c r="B13" s="450" t="s">
        <v>1679</v>
      </c>
      <c r="C13" s="450" t="s">
        <v>1197</v>
      </c>
      <c r="D13" s="450">
        <v>1</v>
      </c>
      <c r="E13" s="450">
        <v>0</v>
      </c>
      <c r="F13" s="449">
        <v>740.6</v>
      </c>
      <c r="G13" s="448">
        <v>0</v>
      </c>
      <c r="H13" s="448">
        <v>660.96</v>
      </c>
      <c r="I13" s="448">
        <v>79.64</v>
      </c>
      <c r="J13" s="447">
        <v>0.10753443154199298</v>
      </c>
    </row>
    <row r="14" spans="1:10" ht="28.5" customHeight="1" x14ac:dyDescent="0.2">
      <c r="A14" s="450" t="s">
        <v>1676</v>
      </c>
      <c r="B14" s="450" t="s">
        <v>1675</v>
      </c>
      <c r="C14" s="450" t="s">
        <v>1197</v>
      </c>
      <c r="D14" s="450">
        <v>21</v>
      </c>
      <c r="E14" s="450">
        <v>0</v>
      </c>
      <c r="F14" s="449">
        <v>12877.16</v>
      </c>
      <c r="G14" s="448">
        <v>0</v>
      </c>
      <c r="H14" s="448">
        <v>11.55</v>
      </c>
      <c r="I14" s="448">
        <v>12865.61</v>
      </c>
      <c r="J14" s="447">
        <v>0.99910306309776375</v>
      </c>
    </row>
    <row r="15" spans="1:10" ht="28.5" customHeight="1" x14ac:dyDescent="0.2">
      <c r="A15" s="450" t="s">
        <v>1674</v>
      </c>
      <c r="B15" s="450" t="s">
        <v>1673</v>
      </c>
      <c r="C15" s="450" t="s">
        <v>1197</v>
      </c>
      <c r="D15" s="450">
        <v>1</v>
      </c>
      <c r="E15" s="450">
        <v>0</v>
      </c>
      <c r="F15" s="449">
        <v>455.15</v>
      </c>
      <c r="G15" s="448">
        <v>0</v>
      </c>
      <c r="H15" s="448">
        <v>320.77</v>
      </c>
      <c r="I15" s="448">
        <v>134.38</v>
      </c>
      <c r="J15" s="447">
        <v>0.29524332637592005</v>
      </c>
    </row>
    <row r="16" spans="1:10" ht="28.5" customHeight="1" x14ac:dyDescent="0.2">
      <c r="A16" s="450" t="s">
        <v>1672</v>
      </c>
      <c r="B16" s="450" t="s">
        <v>1671</v>
      </c>
      <c r="C16" s="450" t="s">
        <v>1668</v>
      </c>
      <c r="D16" s="450">
        <v>4</v>
      </c>
      <c r="E16" s="450">
        <v>0</v>
      </c>
      <c r="F16" s="449">
        <v>2595.7600000000002</v>
      </c>
      <c r="G16" s="448">
        <v>0</v>
      </c>
      <c r="H16" s="448">
        <v>2.52</v>
      </c>
      <c r="I16" s="448">
        <v>2593.2399999999998</v>
      </c>
      <c r="J16" s="447">
        <v>0.99902918605726265</v>
      </c>
    </row>
    <row r="17" spans="1:10" ht="28.5" customHeight="1" x14ac:dyDescent="0.2">
      <c r="A17" s="450" t="s">
        <v>1670</v>
      </c>
      <c r="B17" s="450" t="s">
        <v>1669</v>
      </c>
      <c r="C17" s="450" t="s">
        <v>1668</v>
      </c>
      <c r="D17" s="450">
        <v>2</v>
      </c>
      <c r="E17" s="450">
        <v>0</v>
      </c>
      <c r="F17" s="449">
        <v>1532.16</v>
      </c>
      <c r="G17" s="448">
        <v>0</v>
      </c>
      <c r="H17" s="448">
        <v>928.18</v>
      </c>
      <c r="I17" s="448">
        <v>603.98</v>
      </c>
      <c r="J17" s="447">
        <v>0.39420164995822893</v>
      </c>
    </row>
    <row r="18" spans="1:10" ht="28.5" customHeight="1" x14ac:dyDescent="0.2">
      <c r="A18" s="450" t="s">
        <v>1199</v>
      </c>
      <c r="B18" s="450" t="s">
        <v>1198</v>
      </c>
      <c r="C18" s="450" t="s">
        <v>1197</v>
      </c>
      <c r="D18" s="450">
        <v>22</v>
      </c>
      <c r="E18" s="450">
        <v>0</v>
      </c>
      <c r="F18" s="449">
        <v>10717.68</v>
      </c>
      <c r="G18" s="448">
        <v>0</v>
      </c>
      <c r="H18" s="448">
        <v>7720.68</v>
      </c>
      <c r="I18" s="448">
        <v>2997</v>
      </c>
      <c r="J18" s="447">
        <v>0.27963141276843495</v>
      </c>
    </row>
    <row r="19" spans="1:10" ht="28.5" customHeight="1" x14ac:dyDescent="0.2">
      <c r="A19" s="450" t="s">
        <v>3110</v>
      </c>
      <c r="B19" s="450" t="s">
        <v>3109</v>
      </c>
      <c r="C19" s="450" t="s">
        <v>1048</v>
      </c>
      <c r="D19" s="450">
        <v>3</v>
      </c>
      <c r="E19" s="450">
        <v>0</v>
      </c>
      <c r="F19" s="449">
        <v>9057.81</v>
      </c>
      <c r="G19" s="448">
        <v>0</v>
      </c>
      <c r="H19" s="448">
        <v>8189.65</v>
      </c>
      <c r="I19" s="448">
        <v>868.16</v>
      </c>
      <c r="J19" s="447">
        <v>9.5846567768588659E-2</v>
      </c>
    </row>
    <row r="20" spans="1:10" ht="28.5" customHeight="1" x14ac:dyDescent="0.2">
      <c r="A20" s="450" t="s">
        <v>4798</v>
      </c>
      <c r="B20" s="450" t="s">
        <v>4797</v>
      </c>
      <c r="C20" s="450" t="s">
        <v>1048</v>
      </c>
      <c r="D20" s="450">
        <v>2</v>
      </c>
      <c r="E20" s="450">
        <v>0</v>
      </c>
      <c r="F20" s="449">
        <v>7106.7</v>
      </c>
      <c r="G20" s="448">
        <v>0</v>
      </c>
      <c r="H20" s="448">
        <v>6074</v>
      </c>
      <c r="I20" s="448">
        <v>1032.7</v>
      </c>
      <c r="J20" s="447">
        <v>0.14531357732843656</v>
      </c>
    </row>
    <row r="21" spans="1:10" ht="28.5" customHeight="1" x14ac:dyDescent="0.2">
      <c r="A21" s="450" t="s">
        <v>4796</v>
      </c>
      <c r="B21" s="450" t="s">
        <v>4795</v>
      </c>
      <c r="C21" s="450" t="s">
        <v>1048</v>
      </c>
      <c r="D21" s="450">
        <v>2</v>
      </c>
      <c r="E21" s="450">
        <v>0</v>
      </c>
      <c r="F21" s="449">
        <v>463.12</v>
      </c>
      <c r="G21" s="448">
        <v>0</v>
      </c>
      <c r="H21" s="448">
        <v>356.28</v>
      </c>
      <c r="I21" s="448">
        <v>106.84</v>
      </c>
      <c r="J21" s="447">
        <v>0.23069614786664364</v>
      </c>
    </row>
    <row r="22" spans="1:10" ht="28.5" customHeight="1" x14ac:dyDescent="0.2">
      <c r="A22" s="450" t="s">
        <v>1141</v>
      </c>
      <c r="B22" s="450" t="s">
        <v>1140</v>
      </c>
      <c r="C22" s="450" t="s">
        <v>1048</v>
      </c>
      <c r="D22" s="450">
        <v>990</v>
      </c>
      <c r="E22" s="450">
        <v>0</v>
      </c>
      <c r="F22" s="449">
        <v>36921.599999999999</v>
      </c>
      <c r="G22" s="448">
        <v>0</v>
      </c>
      <c r="H22" s="448">
        <v>20988</v>
      </c>
      <c r="I22" s="448">
        <v>15933.6</v>
      </c>
      <c r="J22" s="447">
        <v>0.43155226209048364</v>
      </c>
    </row>
    <row r="23" spans="1:10" ht="28.5" customHeight="1" x14ac:dyDescent="0.2">
      <c r="A23" s="450" t="s">
        <v>4794</v>
      </c>
      <c r="B23" s="450" t="s">
        <v>4793</v>
      </c>
      <c r="C23" s="450" t="s">
        <v>1048</v>
      </c>
      <c r="D23" s="450">
        <v>2</v>
      </c>
      <c r="E23" s="450">
        <v>0</v>
      </c>
      <c r="F23" s="449">
        <v>1586.2</v>
      </c>
      <c r="G23" s="448">
        <v>0</v>
      </c>
      <c r="H23" s="448">
        <v>1268.96</v>
      </c>
      <c r="I23" s="448">
        <v>317.24</v>
      </c>
      <c r="J23" s="447">
        <v>0.2</v>
      </c>
    </row>
    <row r="24" spans="1:10" ht="28.5" customHeight="1" x14ac:dyDescent="0.2">
      <c r="A24" s="450" t="s">
        <v>3813</v>
      </c>
      <c r="B24" s="450" t="s">
        <v>3812</v>
      </c>
      <c r="C24" s="450" t="s">
        <v>1048</v>
      </c>
      <c r="D24" s="450">
        <v>2</v>
      </c>
      <c r="E24" s="450">
        <v>0</v>
      </c>
      <c r="F24" s="449">
        <v>3393.48</v>
      </c>
      <c r="G24" s="448">
        <v>0</v>
      </c>
      <c r="H24" s="448">
        <v>2737.94</v>
      </c>
      <c r="I24" s="448">
        <v>655.54</v>
      </c>
      <c r="J24" s="447">
        <v>0.19317632636703325</v>
      </c>
    </row>
    <row r="25" spans="1:10" ht="28.5" customHeight="1" x14ac:dyDescent="0.2">
      <c r="A25" s="450" t="s">
        <v>1106</v>
      </c>
      <c r="B25" s="450" t="s">
        <v>231</v>
      </c>
      <c r="C25" s="450" t="s">
        <v>1048</v>
      </c>
      <c r="D25" s="450">
        <v>5</v>
      </c>
      <c r="E25" s="450">
        <v>0</v>
      </c>
      <c r="F25" s="449">
        <v>1638</v>
      </c>
      <c r="G25" s="448">
        <v>0</v>
      </c>
      <c r="H25" s="448">
        <v>1166.9000000000001</v>
      </c>
      <c r="I25" s="448">
        <v>471.1</v>
      </c>
      <c r="J25" s="447">
        <v>0.28760683760683758</v>
      </c>
    </row>
    <row r="26" spans="1:10" ht="28.5" customHeight="1" x14ac:dyDescent="0.2">
      <c r="A26" s="450" t="s">
        <v>1103</v>
      </c>
      <c r="B26" s="450" t="s">
        <v>1102</v>
      </c>
      <c r="C26" s="450" t="s">
        <v>1048</v>
      </c>
      <c r="D26" s="450">
        <v>1</v>
      </c>
      <c r="E26" s="450">
        <v>0</v>
      </c>
      <c r="F26" s="449">
        <v>1198.5</v>
      </c>
      <c r="G26" s="448">
        <v>0</v>
      </c>
      <c r="H26" s="448">
        <v>790.34</v>
      </c>
      <c r="I26" s="448">
        <v>408.16</v>
      </c>
      <c r="J26" s="447">
        <v>0.3405590321234877</v>
      </c>
    </row>
    <row r="27" spans="1:10" ht="28.5" customHeight="1" x14ac:dyDescent="0.2">
      <c r="A27" s="450" t="s">
        <v>1099</v>
      </c>
      <c r="B27" s="450" t="s">
        <v>1098</v>
      </c>
      <c r="C27" s="450" t="s">
        <v>1048</v>
      </c>
      <c r="D27" s="450">
        <v>3</v>
      </c>
      <c r="E27" s="450">
        <v>0</v>
      </c>
      <c r="F27" s="449">
        <v>5129</v>
      </c>
      <c r="G27" s="448">
        <v>0</v>
      </c>
      <c r="H27" s="448">
        <v>3103.44</v>
      </c>
      <c r="I27" s="448">
        <v>2025.56</v>
      </c>
      <c r="J27" s="447">
        <v>0.39492298693702477</v>
      </c>
    </row>
    <row r="28" spans="1:10" ht="28.5" customHeight="1" x14ac:dyDescent="0.2">
      <c r="A28" s="450" t="s">
        <v>1097</v>
      </c>
      <c r="B28" s="450" t="s">
        <v>1096</v>
      </c>
      <c r="C28" s="450" t="s">
        <v>1048</v>
      </c>
      <c r="D28" s="450">
        <v>4</v>
      </c>
      <c r="E28" s="450">
        <v>0</v>
      </c>
      <c r="F28" s="449">
        <v>6848.8</v>
      </c>
      <c r="G28" s="448">
        <v>0</v>
      </c>
      <c r="H28" s="448">
        <v>4831.92</v>
      </c>
      <c r="I28" s="448">
        <v>2016.88</v>
      </c>
      <c r="J28" s="447">
        <v>0.29448662539422965</v>
      </c>
    </row>
    <row r="29" spans="1:10" ht="28.5" customHeight="1" x14ac:dyDescent="0.2">
      <c r="A29" s="450" t="s">
        <v>1093</v>
      </c>
      <c r="B29" s="450" t="s">
        <v>1092</v>
      </c>
      <c r="C29" s="450" t="s">
        <v>1048</v>
      </c>
      <c r="D29" s="450">
        <v>13</v>
      </c>
      <c r="E29" s="450">
        <v>0</v>
      </c>
      <c r="F29" s="449">
        <v>23237</v>
      </c>
      <c r="G29" s="448">
        <v>0</v>
      </c>
      <c r="H29" s="448">
        <v>16588.259999999998</v>
      </c>
      <c r="I29" s="448">
        <v>6648.74</v>
      </c>
      <c r="J29" s="447">
        <v>0.28612729698325945</v>
      </c>
    </row>
    <row r="30" spans="1:10" ht="28.5" customHeight="1" x14ac:dyDescent="0.2">
      <c r="A30" s="450" t="s">
        <v>1091</v>
      </c>
      <c r="B30" s="450" t="s">
        <v>1090</v>
      </c>
      <c r="C30" s="450" t="s">
        <v>1048</v>
      </c>
      <c r="D30" s="450">
        <v>2</v>
      </c>
      <c r="E30" s="450">
        <v>0</v>
      </c>
      <c r="F30" s="449">
        <v>6436.5</v>
      </c>
      <c r="G30" s="448">
        <v>0</v>
      </c>
      <c r="H30" s="448">
        <v>4215.76</v>
      </c>
      <c r="I30" s="448">
        <v>2220.7399999999998</v>
      </c>
      <c r="J30" s="447">
        <v>0.34502291618115433</v>
      </c>
    </row>
    <row r="31" spans="1:10" ht="28.5" customHeight="1" x14ac:dyDescent="0.2">
      <c r="A31" s="450" t="s">
        <v>3094</v>
      </c>
      <c r="B31" s="450" t="s">
        <v>3093</v>
      </c>
      <c r="C31" s="450" t="s">
        <v>1048</v>
      </c>
      <c r="D31" s="450">
        <v>2</v>
      </c>
      <c r="E31" s="450">
        <v>0</v>
      </c>
      <c r="F31" s="449">
        <v>2502.4499999999998</v>
      </c>
      <c r="G31" s="448">
        <v>0</v>
      </c>
      <c r="H31" s="448">
        <v>1787.26</v>
      </c>
      <c r="I31" s="448">
        <v>715.19</v>
      </c>
      <c r="J31" s="447">
        <v>0.28579591999840159</v>
      </c>
    </row>
    <row r="32" spans="1:10" ht="28.5" customHeight="1" x14ac:dyDescent="0.2">
      <c r="A32" s="450" t="s">
        <v>3092</v>
      </c>
      <c r="B32" s="450" t="s">
        <v>3091</v>
      </c>
      <c r="C32" s="450" t="s">
        <v>1048</v>
      </c>
      <c r="D32" s="450">
        <v>1</v>
      </c>
      <c r="E32" s="450">
        <v>0</v>
      </c>
      <c r="F32" s="449">
        <v>1427.86</v>
      </c>
      <c r="G32" s="448">
        <v>0</v>
      </c>
      <c r="H32" s="448">
        <v>1115.47</v>
      </c>
      <c r="I32" s="448">
        <v>312.39</v>
      </c>
      <c r="J32" s="447">
        <v>0.21878195341279957</v>
      </c>
    </row>
    <row r="33" spans="1:10" ht="28.5" customHeight="1" x14ac:dyDescent="0.2">
      <c r="A33" s="450" t="s">
        <v>2152</v>
      </c>
      <c r="B33" s="450" t="s">
        <v>2151</v>
      </c>
      <c r="C33" s="450" t="s">
        <v>1048</v>
      </c>
      <c r="D33" s="450">
        <v>2</v>
      </c>
      <c r="E33" s="450">
        <v>0</v>
      </c>
      <c r="F33" s="449">
        <v>3402.75</v>
      </c>
      <c r="G33" s="448">
        <v>0</v>
      </c>
      <c r="H33" s="448">
        <v>2292.52</v>
      </c>
      <c r="I33" s="448">
        <v>1110.23</v>
      </c>
      <c r="J33" s="447">
        <v>0.32627433693336272</v>
      </c>
    </row>
    <row r="34" spans="1:10" ht="28.5" customHeight="1" x14ac:dyDescent="0.2">
      <c r="A34" s="450" t="s">
        <v>3807</v>
      </c>
      <c r="B34" s="450" t="s">
        <v>3806</v>
      </c>
      <c r="C34" s="450" t="s">
        <v>1048</v>
      </c>
      <c r="D34" s="450">
        <v>1</v>
      </c>
      <c r="E34" s="450">
        <v>0</v>
      </c>
      <c r="F34" s="449">
        <v>1611</v>
      </c>
      <c r="G34" s="448">
        <v>0</v>
      </c>
      <c r="H34" s="448">
        <v>1061.96</v>
      </c>
      <c r="I34" s="448">
        <v>549.04</v>
      </c>
      <c r="J34" s="447">
        <v>0.34080695220360024</v>
      </c>
    </row>
    <row r="35" spans="1:10" ht="28.5" customHeight="1" x14ac:dyDescent="0.2">
      <c r="A35" s="450" t="s">
        <v>1083</v>
      </c>
      <c r="B35" s="450" t="s">
        <v>1082</v>
      </c>
      <c r="C35" s="450" t="s">
        <v>1048</v>
      </c>
      <c r="D35" s="450">
        <v>6</v>
      </c>
      <c r="E35" s="450">
        <v>0</v>
      </c>
      <c r="F35" s="449">
        <v>9478.85</v>
      </c>
      <c r="G35" s="448">
        <v>0</v>
      </c>
      <c r="H35" s="448">
        <v>6119.28</v>
      </c>
      <c r="I35" s="448">
        <v>3359.57</v>
      </c>
      <c r="J35" s="447">
        <v>0.35442801605680013</v>
      </c>
    </row>
    <row r="36" spans="1:10" ht="28.5" customHeight="1" x14ac:dyDescent="0.2">
      <c r="A36" s="450" t="s">
        <v>4792</v>
      </c>
      <c r="B36" s="450" t="s">
        <v>4791</v>
      </c>
      <c r="C36" s="450" t="s">
        <v>1048</v>
      </c>
      <c r="D36" s="450">
        <v>1</v>
      </c>
      <c r="E36" s="450">
        <v>0</v>
      </c>
      <c r="F36" s="449">
        <v>1875</v>
      </c>
      <c r="G36" s="448">
        <v>0</v>
      </c>
      <c r="H36" s="448">
        <v>1175.3399999999999</v>
      </c>
      <c r="I36" s="448">
        <v>699.66</v>
      </c>
      <c r="J36" s="447">
        <v>0.37315199999999998</v>
      </c>
    </row>
    <row r="37" spans="1:10" ht="28.5" customHeight="1" x14ac:dyDescent="0.2">
      <c r="A37" s="450" t="s">
        <v>2150</v>
      </c>
      <c r="B37" s="450" t="s">
        <v>2149</v>
      </c>
      <c r="C37" s="450" t="s">
        <v>1048</v>
      </c>
      <c r="D37" s="450">
        <v>1</v>
      </c>
      <c r="E37" s="450">
        <v>0</v>
      </c>
      <c r="F37" s="449">
        <v>2801.72</v>
      </c>
      <c r="G37" s="448">
        <v>0</v>
      </c>
      <c r="H37" s="448">
        <v>1831.08</v>
      </c>
      <c r="I37" s="448">
        <v>970.64</v>
      </c>
      <c r="J37" s="447">
        <v>0.3464443270562369</v>
      </c>
    </row>
    <row r="38" spans="1:10" ht="28.5" customHeight="1" x14ac:dyDescent="0.2">
      <c r="A38" s="450" t="s">
        <v>3086</v>
      </c>
      <c r="B38" s="450" t="s">
        <v>3085</v>
      </c>
      <c r="C38" s="450" t="s">
        <v>1048</v>
      </c>
      <c r="D38" s="450">
        <v>2</v>
      </c>
      <c r="E38" s="450">
        <v>0</v>
      </c>
      <c r="F38" s="449">
        <v>3022.5</v>
      </c>
      <c r="G38" s="448">
        <v>0</v>
      </c>
      <c r="H38" s="448">
        <v>2102.36</v>
      </c>
      <c r="I38" s="448">
        <v>920.14</v>
      </c>
      <c r="J38" s="447">
        <v>0.30443010752688171</v>
      </c>
    </row>
    <row r="39" spans="1:10" ht="28.5" customHeight="1" x14ac:dyDescent="0.2">
      <c r="A39" s="450" t="s">
        <v>2148</v>
      </c>
      <c r="B39" s="450" t="s">
        <v>2147</v>
      </c>
      <c r="C39" s="450" t="s">
        <v>1048</v>
      </c>
      <c r="D39" s="450">
        <v>3</v>
      </c>
      <c r="E39" s="450">
        <v>0</v>
      </c>
      <c r="F39" s="449">
        <v>1233</v>
      </c>
      <c r="G39" s="448">
        <v>0</v>
      </c>
      <c r="H39" s="448">
        <v>1067.3399999999999</v>
      </c>
      <c r="I39" s="448">
        <v>165.66</v>
      </c>
      <c r="J39" s="447">
        <v>0.1343552311435523</v>
      </c>
    </row>
    <row r="40" spans="1:10" ht="28.5" customHeight="1" x14ac:dyDescent="0.2">
      <c r="A40" s="450" t="s">
        <v>1079</v>
      </c>
      <c r="B40" s="450" t="s">
        <v>1078</v>
      </c>
      <c r="C40" s="450" t="s">
        <v>1048</v>
      </c>
      <c r="D40" s="450">
        <v>1</v>
      </c>
      <c r="E40" s="450">
        <v>0</v>
      </c>
      <c r="F40" s="449">
        <v>932</v>
      </c>
      <c r="G40" s="448">
        <v>0</v>
      </c>
      <c r="H40" s="448">
        <v>924.29</v>
      </c>
      <c r="I40" s="448">
        <v>7.71</v>
      </c>
      <c r="J40" s="447">
        <v>8.2725321888412022E-3</v>
      </c>
    </row>
    <row r="41" spans="1:10" ht="28.5" customHeight="1" x14ac:dyDescent="0.2">
      <c r="A41" s="450" t="s">
        <v>1077</v>
      </c>
      <c r="B41" s="450" t="s">
        <v>234</v>
      </c>
      <c r="C41" s="450" t="s">
        <v>1048</v>
      </c>
      <c r="D41" s="450">
        <v>19</v>
      </c>
      <c r="E41" s="450">
        <v>0</v>
      </c>
      <c r="F41" s="449">
        <v>12654</v>
      </c>
      <c r="G41" s="448">
        <v>0</v>
      </c>
      <c r="H41" s="448">
        <v>11249.71</v>
      </c>
      <c r="I41" s="448">
        <v>1404.29</v>
      </c>
      <c r="J41" s="447">
        <v>0.11097597597597597</v>
      </c>
    </row>
    <row r="42" spans="1:10" ht="28.5" customHeight="1" x14ac:dyDescent="0.2">
      <c r="A42" s="450" t="s">
        <v>1076</v>
      </c>
      <c r="B42" s="450" t="s">
        <v>1075</v>
      </c>
      <c r="C42" s="450" t="s">
        <v>1048</v>
      </c>
      <c r="D42" s="450">
        <v>2</v>
      </c>
      <c r="E42" s="450">
        <v>0</v>
      </c>
      <c r="F42" s="449">
        <v>2130</v>
      </c>
      <c r="G42" s="448">
        <v>0</v>
      </c>
      <c r="H42" s="448">
        <v>1760</v>
      </c>
      <c r="I42" s="448">
        <v>370</v>
      </c>
      <c r="J42" s="447">
        <v>0.17370892018779344</v>
      </c>
    </row>
    <row r="43" spans="1:10" ht="28.5" customHeight="1" x14ac:dyDescent="0.2">
      <c r="A43" s="450" t="s">
        <v>1074</v>
      </c>
      <c r="B43" s="450" t="s">
        <v>1073</v>
      </c>
      <c r="C43" s="450" t="s">
        <v>1048</v>
      </c>
      <c r="D43" s="450">
        <v>9</v>
      </c>
      <c r="E43" s="450">
        <v>0</v>
      </c>
      <c r="F43" s="449">
        <v>2997</v>
      </c>
      <c r="G43" s="448">
        <v>0</v>
      </c>
      <c r="H43" s="448">
        <v>2705.31</v>
      </c>
      <c r="I43" s="448">
        <v>291.69</v>
      </c>
      <c r="J43" s="447">
        <v>9.7327327327327323E-2</v>
      </c>
    </row>
    <row r="44" spans="1:10" ht="28.5" customHeight="1" x14ac:dyDescent="0.2">
      <c r="A44" s="450" t="s">
        <v>4790</v>
      </c>
      <c r="B44" s="450" t="s">
        <v>4789</v>
      </c>
      <c r="C44" s="450" t="s">
        <v>1048</v>
      </c>
      <c r="D44" s="450">
        <v>1</v>
      </c>
      <c r="E44" s="450">
        <v>0</v>
      </c>
      <c r="F44" s="449">
        <v>349.36</v>
      </c>
      <c r="G44" s="448">
        <v>0</v>
      </c>
      <c r="H44" s="448">
        <v>268.74</v>
      </c>
      <c r="I44" s="448">
        <v>80.62</v>
      </c>
      <c r="J44" s="447">
        <v>0.23076482711243418</v>
      </c>
    </row>
    <row r="45" spans="1:10" ht="28.5" customHeight="1" x14ac:dyDescent="0.2">
      <c r="A45" s="450" t="s">
        <v>4788</v>
      </c>
      <c r="B45" s="450" t="s">
        <v>4787</v>
      </c>
      <c r="C45" s="450" t="s">
        <v>1048</v>
      </c>
      <c r="D45" s="450">
        <v>2</v>
      </c>
      <c r="E45" s="450">
        <v>0</v>
      </c>
      <c r="F45" s="449">
        <v>3137.94</v>
      </c>
      <c r="G45" s="448">
        <v>0</v>
      </c>
      <c r="H45" s="448">
        <v>2525.86</v>
      </c>
      <c r="I45" s="448">
        <v>612.08000000000004</v>
      </c>
      <c r="J45" s="447">
        <v>0.19505790423016373</v>
      </c>
    </row>
    <row r="46" spans="1:10" ht="28.5" customHeight="1" x14ac:dyDescent="0.2">
      <c r="A46" s="450" t="s">
        <v>2134</v>
      </c>
      <c r="B46" s="450" t="s">
        <v>2133</v>
      </c>
      <c r="C46" s="450" t="s">
        <v>1048</v>
      </c>
      <c r="D46" s="450">
        <v>2</v>
      </c>
      <c r="E46" s="450">
        <v>0</v>
      </c>
      <c r="F46" s="449">
        <v>8268</v>
      </c>
      <c r="G46" s="448">
        <v>0</v>
      </c>
      <c r="H46" s="448">
        <v>6360</v>
      </c>
      <c r="I46" s="448">
        <v>1908</v>
      </c>
      <c r="J46" s="447">
        <v>0.23076923076923078</v>
      </c>
    </row>
    <row r="47" spans="1:10" ht="28.5" customHeight="1" x14ac:dyDescent="0.2">
      <c r="A47" s="450" t="s">
        <v>4786</v>
      </c>
      <c r="B47" s="450" t="s">
        <v>4785</v>
      </c>
      <c r="C47" s="450" t="s">
        <v>1048</v>
      </c>
      <c r="D47" s="450">
        <v>4</v>
      </c>
      <c r="E47" s="450">
        <v>0</v>
      </c>
      <c r="F47" s="449">
        <v>4757.8</v>
      </c>
      <c r="G47" s="448">
        <v>0</v>
      </c>
      <c r="H47" s="448">
        <v>4531.24</v>
      </c>
      <c r="I47" s="448">
        <v>226.56</v>
      </c>
      <c r="J47" s="447">
        <v>4.7618647273950147E-2</v>
      </c>
    </row>
    <row r="48" spans="1:10" ht="28.5" customHeight="1" x14ac:dyDescent="0.2">
      <c r="A48" s="450" t="s">
        <v>4784</v>
      </c>
      <c r="B48" s="450" t="s">
        <v>4783</v>
      </c>
      <c r="C48" s="450" t="s">
        <v>1048</v>
      </c>
      <c r="D48" s="450">
        <v>4</v>
      </c>
      <c r="E48" s="450">
        <v>0</v>
      </c>
      <c r="F48" s="449">
        <v>3467.64</v>
      </c>
      <c r="G48" s="448">
        <v>0</v>
      </c>
      <c r="H48" s="448">
        <v>2889.64</v>
      </c>
      <c r="I48" s="448">
        <v>578</v>
      </c>
      <c r="J48" s="447">
        <v>0.16668396950087092</v>
      </c>
    </row>
    <row r="49" spans="1:10" ht="28.5" customHeight="1" x14ac:dyDescent="0.2">
      <c r="A49" s="450" t="s">
        <v>4782</v>
      </c>
      <c r="B49" s="450" t="s">
        <v>4781</v>
      </c>
      <c r="C49" s="450" t="s">
        <v>1048</v>
      </c>
      <c r="D49" s="454">
        <v>2</v>
      </c>
      <c r="E49" s="454">
        <v>0</v>
      </c>
      <c r="F49" s="455">
        <v>1392.9</v>
      </c>
      <c r="G49" s="456">
        <v>0</v>
      </c>
      <c r="H49" s="456">
        <v>1066</v>
      </c>
      <c r="I49" s="456">
        <v>326.89999999999998</v>
      </c>
      <c r="J49" s="457">
        <v>0.23469021466006174</v>
      </c>
    </row>
    <row r="50" spans="1:10" ht="21.75" customHeight="1" x14ac:dyDescent="0.2">
      <c r="D50" s="446">
        <f t="shared" ref="D50:I50" si="0">SUM(D9:D49)</f>
        <v>1166</v>
      </c>
      <c r="E50" s="446">
        <f t="shared" si="0"/>
        <v>0</v>
      </c>
      <c r="F50" s="469">
        <f t="shared" si="0"/>
        <v>213942.36999999997</v>
      </c>
      <c r="G50" s="469">
        <f t="shared" si="0"/>
        <v>0</v>
      </c>
      <c r="H50" s="469">
        <f t="shared" si="0"/>
        <v>138870.43</v>
      </c>
      <c r="I50" s="469">
        <f t="shared" si="0"/>
        <v>75071.94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5837-13DF-4793-BE93-B822A5F75087}">
  <sheetPr codeName="Hoja26"/>
  <dimension ref="A1:J282"/>
  <sheetViews>
    <sheetView showGridLines="0" workbookViewId="0">
      <pane ySplit="6" topLeftCell="A275" activePane="bottomLeft" state="frozen"/>
      <selection pane="bottomLeft" activeCell="G282" sqref="G282"/>
    </sheetView>
  </sheetViews>
  <sheetFormatPr baseColWidth="10" defaultColWidth="10.6640625" defaultRowHeight="14" x14ac:dyDescent="0.2"/>
  <cols>
    <col min="1" max="1" width="14.33203125" style="446" customWidth="1"/>
    <col min="2" max="2" width="41.1640625" style="446" customWidth="1"/>
    <col min="3" max="3" width="14.83203125" style="446" customWidth="1"/>
    <col min="4" max="4" width="10.6640625" style="446"/>
    <col min="5" max="9" width="13.33203125" style="446" customWidth="1"/>
    <col min="10" max="16384" width="10.664062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4690</v>
      </c>
    </row>
    <row r="6" spans="1:10" ht="2.5" customHeight="1" x14ac:dyDescent="0.2"/>
    <row r="7" spans="1:10" ht="23.75" customHeight="1" x14ac:dyDescent="0.2"/>
    <row r="8" spans="1:10" ht="24.7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8.5" customHeight="1" x14ac:dyDescent="0.2">
      <c r="A9" s="450" t="s">
        <v>1665</v>
      </c>
      <c r="B9" s="450" t="s">
        <v>1664</v>
      </c>
      <c r="C9" s="450" t="s">
        <v>1048</v>
      </c>
      <c r="D9" s="450">
        <v>2</v>
      </c>
      <c r="E9" s="450">
        <v>0</v>
      </c>
      <c r="F9" s="449">
        <v>1679.52</v>
      </c>
      <c r="G9" s="448">
        <v>0</v>
      </c>
      <c r="H9" s="448">
        <v>1465.76</v>
      </c>
      <c r="I9" s="448">
        <v>213.76</v>
      </c>
      <c r="J9" s="447">
        <v>0.12727445936934362</v>
      </c>
    </row>
    <row r="10" spans="1:10" ht="28.5" customHeight="1" x14ac:dyDescent="0.2">
      <c r="A10" s="450" t="s">
        <v>4780</v>
      </c>
      <c r="B10" s="450" t="s">
        <v>4779</v>
      </c>
      <c r="C10" s="450" t="s">
        <v>1048</v>
      </c>
      <c r="D10" s="450">
        <v>1</v>
      </c>
      <c r="E10" s="450">
        <v>0</v>
      </c>
      <c r="F10" s="449">
        <v>517.37</v>
      </c>
      <c r="G10" s="448">
        <v>0</v>
      </c>
      <c r="H10" s="448">
        <v>398.13</v>
      </c>
      <c r="I10" s="448">
        <v>119.24</v>
      </c>
      <c r="J10" s="447">
        <v>0.23047335562556778</v>
      </c>
    </row>
    <row r="11" spans="1:10" ht="28.5" customHeight="1" x14ac:dyDescent="0.2">
      <c r="A11" s="450" t="s">
        <v>1663</v>
      </c>
      <c r="B11" s="450" t="s">
        <v>1662</v>
      </c>
      <c r="C11" s="450" t="s">
        <v>1048</v>
      </c>
      <c r="D11" s="450">
        <v>12</v>
      </c>
      <c r="E11" s="450">
        <v>0</v>
      </c>
      <c r="F11" s="449">
        <v>7549.34</v>
      </c>
      <c r="G11" s="448">
        <v>0</v>
      </c>
      <c r="H11" s="448">
        <v>6229.8</v>
      </c>
      <c r="I11" s="448">
        <v>1319.54</v>
      </c>
      <c r="J11" s="447">
        <v>0.17478878948358401</v>
      </c>
    </row>
    <row r="12" spans="1:10" ht="28.5" customHeight="1" x14ac:dyDescent="0.2">
      <c r="A12" s="450" t="s">
        <v>2378</v>
      </c>
      <c r="B12" s="450" t="s">
        <v>2377</v>
      </c>
      <c r="C12" s="450" t="s">
        <v>1048</v>
      </c>
      <c r="D12" s="450">
        <v>3</v>
      </c>
      <c r="E12" s="450">
        <v>0</v>
      </c>
      <c r="F12" s="449">
        <v>1115.81</v>
      </c>
      <c r="G12" s="448">
        <v>0</v>
      </c>
      <c r="H12" s="448">
        <v>843.74</v>
      </c>
      <c r="I12" s="448">
        <v>272.07</v>
      </c>
      <c r="J12" s="447">
        <v>0.24383183516907</v>
      </c>
    </row>
    <row r="13" spans="1:10" ht="28.5" customHeight="1" x14ac:dyDescent="0.2">
      <c r="A13" s="450" t="s">
        <v>3244</v>
      </c>
      <c r="B13" s="450" t="s">
        <v>3243</v>
      </c>
      <c r="C13" s="450" t="s">
        <v>1048</v>
      </c>
      <c r="D13" s="450">
        <v>1</v>
      </c>
      <c r="E13" s="450">
        <v>0</v>
      </c>
      <c r="F13" s="449">
        <v>401.36</v>
      </c>
      <c r="G13" s="448">
        <v>0</v>
      </c>
      <c r="H13" s="448">
        <v>287.76</v>
      </c>
      <c r="I13" s="448">
        <v>113.6</v>
      </c>
      <c r="J13" s="447">
        <v>0.28303767191548734</v>
      </c>
    </row>
    <row r="14" spans="1:10" ht="28.5" customHeight="1" x14ac:dyDescent="0.2">
      <c r="A14" s="450" t="s">
        <v>2376</v>
      </c>
      <c r="B14" s="450" t="s">
        <v>2375</v>
      </c>
      <c r="C14" s="450" t="s">
        <v>1048</v>
      </c>
      <c r="D14" s="450">
        <v>3</v>
      </c>
      <c r="E14" s="450">
        <v>0</v>
      </c>
      <c r="F14" s="449">
        <v>2244.87</v>
      </c>
      <c r="G14" s="448">
        <v>0</v>
      </c>
      <c r="H14" s="448">
        <v>1716.12</v>
      </c>
      <c r="I14" s="448">
        <v>528.75</v>
      </c>
      <c r="J14" s="447">
        <v>0.23553702441566773</v>
      </c>
    </row>
    <row r="15" spans="1:10" ht="28.5" customHeight="1" x14ac:dyDescent="0.2">
      <c r="A15" s="450" t="s">
        <v>2372</v>
      </c>
      <c r="B15" s="450" t="s">
        <v>2371</v>
      </c>
      <c r="C15" s="450" t="s">
        <v>1048</v>
      </c>
      <c r="D15" s="450">
        <v>2</v>
      </c>
      <c r="E15" s="450">
        <v>0</v>
      </c>
      <c r="F15" s="449">
        <v>336.75</v>
      </c>
      <c r="G15" s="448">
        <v>0</v>
      </c>
      <c r="H15" s="448">
        <v>272.77</v>
      </c>
      <c r="I15" s="448">
        <v>63.98</v>
      </c>
      <c r="J15" s="447">
        <v>0.18999257609502598</v>
      </c>
    </row>
    <row r="16" spans="1:10" ht="28.5" customHeight="1" x14ac:dyDescent="0.2">
      <c r="A16" s="450" t="s">
        <v>1659</v>
      </c>
      <c r="B16" s="450" t="s">
        <v>1658</v>
      </c>
      <c r="C16" s="450" t="s">
        <v>1048</v>
      </c>
      <c r="D16" s="450">
        <v>1</v>
      </c>
      <c r="E16" s="450">
        <v>0</v>
      </c>
      <c r="F16" s="449">
        <v>1360.45</v>
      </c>
      <c r="G16" s="448">
        <v>0</v>
      </c>
      <c r="H16" s="448">
        <v>1106.81</v>
      </c>
      <c r="I16" s="448">
        <v>253.64</v>
      </c>
      <c r="J16" s="447">
        <v>0.18643831085302656</v>
      </c>
    </row>
    <row r="17" spans="1:10" ht="28.5" customHeight="1" x14ac:dyDescent="0.2">
      <c r="A17" s="450" t="s">
        <v>1657</v>
      </c>
      <c r="B17" s="450" t="s">
        <v>1656</v>
      </c>
      <c r="C17" s="450" t="s">
        <v>1048</v>
      </c>
      <c r="D17" s="450">
        <v>17</v>
      </c>
      <c r="E17" s="450">
        <v>0</v>
      </c>
      <c r="F17" s="449">
        <v>10324.07</v>
      </c>
      <c r="G17" s="448">
        <v>0</v>
      </c>
      <c r="H17" s="448">
        <v>8424.75</v>
      </c>
      <c r="I17" s="448">
        <v>1899.32</v>
      </c>
      <c r="J17" s="447">
        <v>0.18397008156666897</v>
      </c>
    </row>
    <row r="18" spans="1:10" ht="28.5" customHeight="1" x14ac:dyDescent="0.2">
      <c r="A18" s="450" t="s">
        <v>2362</v>
      </c>
      <c r="B18" s="450" t="s">
        <v>2361</v>
      </c>
      <c r="C18" s="450" t="s">
        <v>1048</v>
      </c>
      <c r="D18" s="450">
        <v>2</v>
      </c>
      <c r="E18" s="450">
        <v>0</v>
      </c>
      <c r="F18" s="449">
        <v>1531.92</v>
      </c>
      <c r="G18" s="448">
        <v>0</v>
      </c>
      <c r="H18" s="448">
        <v>1336.94</v>
      </c>
      <c r="I18" s="448">
        <v>194.98</v>
      </c>
      <c r="J18" s="447">
        <v>0.12727818685048828</v>
      </c>
    </row>
    <row r="19" spans="1:10" ht="28.5" customHeight="1" x14ac:dyDescent="0.2">
      <c r="A19" s="450" t="s">
        <v>2360</v>
      </c>
      <c r="B19" s="450" t="s">
        <v>2359</v>
      </c>
      <c r="C19" s="450" t="s">
        <v>1048</v>
      </c>
      <c r="D19" s="450">
        <v>4</v>
      </c>
      <c r="E19" s="450">
        <v>0</v>
      </c>
      <c r="F19" s="449">
        <v>2729.24</v>
      </c>
      <c r="G19" s="448">
        <v>0</v>
      </c>
      <c r="H19" s="448">
        <v>2233.64</v>
      </c>
      <c r="I19" s="448">
        <v>495.6</v>
      </c>
      <c r="J19" s="447">
        <v>0.18158901379138515</v>
      </c>
    </row>
    <row r="20" spans="1:10" ht="28.5" customHeight="1" x14ac:dyDescent="0.2">
      <c r="A20" s="450" t="s">
        <v>1655</v>
      </c>
      <c r="B20" s="450" t="s">
        <v>1654</v>
      </c>
      <c r="C20" s="450" t="s">
        <v>1048</v>
      </c>
      <c r="D20" s="450">
        <v>16</v>
      </c>
      <c r="E20" s="450">
        <v>0</v>
      </c>
      <c r="F20" s="449">
        <v>11992.76</v>
      </c>
      <c r="G20" s="448">
        <v>0</v>
      </c>
      <c r="H20" s="448">
        <v>9255.76</v>
      </c>
      <c r="I20" s="448">
        <v>2737</v>
      </c>
      <c r="J20" s="447">
        <v>0.22822102668610061</v>
      </c>
    </row>
    <row r="21" spans="1:10" ht="28.5" customHeight="1" x14ac:dyDescent="0.2">
      <c r="A21" s="450" t="s">
        <v>1653</v>
      </c>
      <c r="B21" s="450" t="s">
        <v>1652</v>
      </c>
      <c r="C21" s="450" t="s">
        <v>1048</v>
      </c>
      <c r="D21" s="450">
        <v>4</v>
      </c>
      <c r="E21" s="450">
        <v>0</v>
      </c>
      <c r="F21" s="449">
        <v>2942.15</v>
      </c>
      <c r="G21" s="448">
        <v>0</v>
      </c>
      <c r="H21" s="448">
        <v>2286.16</v>
      </c>
      <c r="I21" s="448">
        <v>655.99</v>
      </c>
      <c r="J21" s="447">
        <v>0.22296279931342725</v>
      </c>
    </row>
    <row r="22" spans="1:10" ht="28.5" customHeight="1" x14ac:dyDescent="0.2">
      <c r="A22" s="450" t="s">
        <v>4778</v>
      </c>
      <c r="B22" s="450" t="s">
        <v>4777</v>
      </c>
      <c r="C22" s="450" t="s">
        <v>1048</v>
      </c>
      <c r="D22" s="450">
        <v>1</v>
      </c>
      <c r="E22" s="450">
        <v>0</v>
      </c>
      <c r="F22" s="449">
        <v>758.05</v>
      </c>
      <c r="G22" s="448">
        <v>0</v>
      </c>
      <c r="H22" s="448">
        <v>494.76</v>
      </c>
      <c r="I22" s="448">
        <v>263.29000000000002</v>
      </c>
      <c r="J22" s="447">
        <v>0.34732537431567839</v>
      </c>
    </row>
    <row r="23" spans="1:10" ht="28.5" customHeight="1" x14ac:dyDescent="0.2">
      <c r="A23" s="450" t="s">
        <v>2352</v>
      </c>
      <c r="B23" s="450" t="s">
        <v>2351</v>
      </c>
      <c r="C23" s="450" t="s">
        <v>1048</v>
      </c>
      <c r="D23" s="450">
        <v>2</v>
      </c>
      <c r="E23" s="450">
        <v>0</v>
      </c>
      <c r="F23" s="449">
        <v>1283.06</v>
      </c>
      <c r="G23" s="448">
        <v>0</v>
      </c>
      <c r="H23" s="448">
        <v>1067.32</v>
      </c>
      <c r="I23" s="448">
        <v>215.74</v>
      </c>
      <c r="J23" s="447">
        <v>0.16814490358985551</v>
      </c>
    </row>
    <row r="24" spans="1:10" ht="28.5" customHeight="1" x14ac:dyDescent="0.2">
      <c r="A24" s="450" t="s">
        <v>4776</v>
      </c>
      <c r="B24" s="450" t="s">
        <v>4775</v>
      </c>
      <c r="C24" s="450" t="s">
        <v>1048</v>
      </c>
      <c r="D24" s="450">
        <v>1</v>
      </c>
      <c r="E24" s="450">
        <v>0</v>
      </c>
      <c r="F24" s="449">
        <v>566.59</v>
      </c>
      <c r="G24" s="448">
        <v>0</v>
      </c>
      <c r="H24" s="448">
        <v>438.65</v>
      </c>
      <c r="I24" s="448">
        <v>127.94</v>
      </c>
      <c r="J24" s="447">
        <v>0.22580702094989322</v>
      </c>
    </row>
    <row r="25" spans="1:10" ht="28.5" customHeight="1" x14ac:dyDescent="0.2">
      <c r="A25" s="450" t="s">
        <v>1645</v>
      </c>
      <c r="B25" s="450" t="s">
        <v>1644</v>
      </c>
      <c r="C25" s="450" t="s">
        <v>1048</v>
      </c>
      <c r="D25" s="450">
        <v>2</v>
      </c>
      <c r="E25" s="450">
        <v>0</v>
      </c>
      <c r="F25" s="449">
        <v>1666.7</v>
      </c>
      <c r="G25" s="448">
        <v>0</v>
      </c>
      <c r="H25" s="448">
        <v>1306.82</v>
      </c>
      <c r="I25" s="448">
        <v>359.88</v>
      </c>
      <c r="J25" s="447">
        <v>0.21592368152636948</v>
      </c>
    </row>
    <row r="26" spans="1:10" ht="28.5" customHeight="1" x14ac:dyDescent="0.2">
      <c r="A26" s="450" t="s">
        <v>1641</v>
      </c>
      <c r="B26" s="450" t="s">
        <v>1640</v>
      </c>
      <c r="C26" s="450" t="s">
        <v>1048</v>
      </c>
      <c r="D26" s="450">
        <v>1</v>
      </c>
      <c r="E26" s="450">
        <v>0</v>
      </c>
      <c r="F26" s="449">
        <v>720.78</v>
      </c>
      <c r="G26" s="448">
        <v>0</v>
      </c>
      <c r="H26" s="448">
        <v>558.03</v>
      </c>
      <c r="I26" s="448">
        <v>162.75</v>
      </c>
      <c r="J26" s="447">
        <v>0.22579705319237492</v>
      </c>
    </row>
    <row r="27" spans="1:10" ht="28.5" customHeight="1" x14ac:dyDescent="0.2">
      <c r="A27" s="450" t="s">
        <v>2346</v>
      </c>
      <c r="B27" s="450" t="s">
        <v>2345</v>
      </c>
      <c r="C27" s="450" t="s">
        <v>1048</v>
      </c>
      <c r="D27" s="450">
        <v>3</v>
      </c>
      <c r="E27" s="450">
        <v>0</v>
      </c>
      <c r="F27" s="449">
        <v>1189.3800000000001</v>
      </c>
      <c r="G27" s="448">
        <v>0</v>
      </c>
      <c r="H27" s="448">
        <v>976.25</v>
      </c>
      <c r="I27" s="448">
        <v>213.13</v>
      </c>
      <c r="J27" s="447">
        <v>0.17919420202122113</v>
      </c>
    </row>
    <row r="28" spans="1:10" ht="28.5" customHeight="1" x14ac:dyDescent="0.2">
      <c r="A28" s="450" t="s">
        <v>4774</v>
      </c>
      <c r="B28" s="450" t="s">
        <v>4773</v>
      </c>
      <c r="C28" s="450" t="s">
        <v>1048</v>
      </c>
      <c r="D28" s="450">
        <v>1</v>
      </c>
      <c r="E28" s="450">
        <v>0</v>
      </c>
      <c r="F28" s="449">
        <v>1063.1400000000001</v>
      </c>
      <c r="G28" s="448">
        <v>0</v>
      </c>
      <c r="H28" s="448">
        <v>785.09</v>
      </c>
      <c r="I28" s="448">
        <v>278.05</v>
      </c>
      <c r="J28" s="447">
        <v>0.26153658031867866</v>
      </c>
    </row>
    <row r="29" spans="1:10" ht="28.5" customHeight="1" x14ac:dyDescent="0.2">
      <c r="A29" s="450" t="s">
        <v>3911</v>
      </c>
      <c r="B29" s="450" t="s">
        <v>3910</v>
      </c>
      <c r="C29" s="450" t="s">
        <v>1048</v>
      </c>
      <c r="D29" s="450">
        <v>6</v>
      </c>
      <c r="E29" s="450">
        <v>0</v>
      </c>
      <c r="F29" s="449">
        <v>2399.4</v>
      </c>
      <c r="G29" s="448">
        <v>0</v>
      </c>
      <c r="H29" s="448">
        <v>2094</v>
      </c>
      <c r="I29" s="448">
        <v>305.39999999999998</v>
      </c>
      <c r="J29" s="447">
        <v>0.12728182045511377</v>
      </c>
    </row>
    <row r="30" spans="1:10" ht="28.5" customHeight="1" x14ac:dyDescent="0.2">
      <c r="A30" s="450" t="s">
        <v>4772</v>
      </c>
      <c r="B30" s="450" t="s">
        <v>4771</v>
      </c>
      <c r="C30" s="450" t="s">
        <v>1048</v>
      </c>
      <c r="D30" s="450">
        <v>1</v>
      </c>
      <c r="E30" s="450">
        <v>0</v>
      </c>
      <c r="F30" s="449">
        <v>704.47</v>
      </c>
      <c r="G30" s="448">
        <v>0</v>
      </c>
      <c r="H30" s="448">
        <v>549.54</v>
      </c>
      <c r="I30" s="448">
        <v>154.93</v>
      </c>
      <c r="J30" s="447">
        <v>0.21992419833349894</v>
      </c>
    </row>
    <row r="31" spans="1:10" ht="28.5" customHeight="1" x14ac:dyDescent="0.2">
      <c r="A31" s="450" t="s">
        <v>1639</v>
      </c>
      <c r="B31" s="450" t="s">
        <v>1638</v>
      </c>
      <c r="C31" s="450" t="s">
        <v>1048</v>
      </c>
      <c r="D31" s="450">
        <v>5</v>
      </c>
      <c r="E31" s="450">
        <v>0</v>
      </c>
      <c r="F31" s="449">
        <v>3827.97</v>
      </c>
      <c r="G31" s="448">
        <v>0</v>
      </c>
      <c r="H31" s="448">
        <v>3146.3</v>
      </c>
      <c r="I31" s="448">
        <v>681.67</v>
      </c>
      <c r="J31" s="447">
        <v>0.17807610822446363</v>
      </c>
    </row>
    <row r="32" spans="1:10" ht="28.5" customHeight="1" x14ac:dyDescent="0.2">
      <c r="A32" s="450" t="s">
        <v>2344</v>
      </c>
      <c r="B32" s="450" t="s">
        <v>2343</v>
      </c>
      <c r="C32" s="450" t="s">
        <v>1048</v>
      </c>
      <c r="D32" s="450">
        <v>2</v>
      </c>
      <c r="E32" s="450">
        <v>0</v>
      </c>
      <c r="F32" s="449">
        <v>2906.36</v>
      </c>
      <c r="G32" s="448">
        <v>0</v>
      </c>
      <c r="H32" s="448">
        <v>2088.3000000000002</v>
      </c>
      <c r="I32" s="448">
        <v>818.06</v>
      </c>
      <c r="J32" s="447">
        <v>0.28147235717529834</v>
      </c>
    </row>
    <row r="33" spans="1:10" ht="28.5" customHeight="1" x14ac:dyDescent="0.2">
      <c r="A33" s="450" t="s">
        <v>1637</v>
      </c>
      <c r="B33" s="450" t="s">
        <v>1636</v>
      </c>
      <c r="C33" s="450" t="s">
        <v>1048</v>
      </c>
      <c r="D33" s="450">
        <v>8</v>
      </c>
      <c r="E33" s="450">
        <v>0</v>
      </c>
      <c r="F33" s="449">
        <v>2189.12</v>
      </c>
      <c r="G33" s="448">
        <v>0</v>
      </c>
      <c r="H33" s="448">
        <v>1910.48</v>
      </c>
      <c r="I33" s="448">
        <v>278.64</v>
      </c>
      <c r="J33" s="447">
        <v>0.12728402280368367</v>
      </c>
    </row>
    <row r="34" spans="1:10" ht="28.5" customHeight="1" x14ac:dyDescent="0.2">
      <c r="A34" s="450" t="s">
        <v>1635</v>
      </c>
      <c r="B34" s="450" t="s">
        <v>1634</v>
      </c>
      <c r="C34" s="450" t="s">
        <v>1048</v>
      </c>
      <c r="D34" s="450">
        <v>3</v>
      </c>
      <c r="E34" s="450">
        <v>0</v>
      </c>
      <c r="F34" s="449">
        <v>927.36</v>
      </c>
      <c r="G34" s="448">
        <v>0</v>
      </c>
      <c r="H34" s="448">
        <v>775.44</v>
      </c>
      <c r="I34" s="448">
        <v>151.91999999999999</v>
      </c>
      <c r="J34" s="447">
        <v>0.16381987577639751</v>
      </c>
    </row>
    <row r="35" spans="1:10" ht="28.5" customHeight="1" x14ac:dyDescent="0.2">
      <c r="A35" s="450" t="s">
        <v>2342</v>
      </c>
      <c r="B35" s="450" t="s">
        <v>2341</v>
      </c>
      <c r="C35" s="450" t="s">
        <v>1048</v>
      </c>
      <c r="D35" s="450">
        <v>3</v>
      </c>
      <c r="E35" s="450">
        <v>0</v>
      </c>
      <c r="F35" s="449">
        <v>2124.4699999999998</v>
      </c>
      <c r="G35" s="448">
        <v>0</v>
      </c>
      <c r="H35" s="448">
        <v>1635.96</v>
      </c>
      <c r="I35" s="448">
        <v>488.51</v>
      </c>
      <c r="J35" s="447">
        <v>0.22994440966452809</v>
      </c>
    </row>
    <row r="36" spans="1:10" ht="28.5" customHeight="1" x14ac:dyDescent="0.2">
      <c r="A36" s="450" t="s">
        <v>4770</v>
      </c>
      <c r="B36" s="450" t="s">
        <v>4769</v>
      </c>
      <c r="C36" s="450" t="s">
        <v>1048</v>
      </c>
      <c r="D36" s="450">
        <v>3</v>
      </c>
      <c r="E36" s="450">
        <v>0</v>
      </c>
      <c r="F36" s="449">
        <v>1766.58</v>
      </c>
      <c r="G36" s="448">
        <v>0</v>
      </c>
      <c r="H36" s="448">
        <v>1231.6199999999999</v>
      </c>
      <c r="I36" s="448">
        <v>534.96</v>
      </c>
      <c r="J36" s="447">
        <v>0.30282240260842985</v>
      </c>
    </row>
    <row r="37" spans="1:10" ht="28.5" customHeight="1" x14ac:dyDescent="0.2">
      <c r="A37" s="450" t="s">
        <v>1631</v>
      </c>
      <c r="B37" s="450" t="s">
        <v>1630</v>
      </c>
      <c r="C37" s="450" t="s">
        <v>1048</v>
      </c>
      <c r="D37" s="450">
        <v>7</v>
      </c>
      <c r="E37" s="450">
        <v>0</v>
      </c>
      <c r="F37" s="449">
        <v>2896.34</v>
      </c>
      <c r="G37" s="448">
        <v>0</v>
      </c>
      <c r="H37" s="448">
        <v>2435.37</v>
      </c>
      <c r="I37" s="448">
        <v>460.97</v>
      </c>
      <c r="J37" s="447">
        <v>0.15915603831041936</v>
      </c>
    </row>
    <row r="38" spans="1:10" ht="28.5" customHeight="1" x14ac:dyDescent="0.2">
      <c r="A38" s="450" t="s">
        <v>3901</v>
      </c>
      <c r="B38" s="450" t="s">
        <v>3900</v>
      </c>
      <c r="C38" s="450" t="s">
        <v>1048</v>
      </c>
      <c r="D38" s="450">
        <v>1</v>
      </c>
      <c r="E38" s="450">
        <v>0</v>
      </c>
      <c r="F38" s="449">
        <v>924.84</v>
      </c>
      <c r="G38" s="448">
        <v>0</v>
      </c>
      <c r="H38" s="448">
        <v>477.5</v>
      </c>
      <c r="I38" s="448">
        <v>447.34</v>
      </c>
      <c r="J38" s="447">
        <v>0.48369447688248779</v>
      </c>
    </row>
    <row r="39" spans="1:10" ht="28.5" customHeight="1" x14ac:dyDescent="0.2">
      <c r="A39" s="450" t="s">
        <v>2326</v>
      </c>
      <c r="B39" s="450" t="s">
        <v>2325</v>
      </c>
      <c r="C39" s="450" t="s">
        <v>1048</v>
      </c>
      <c r="D39" s="450">
        <v>4</v>
      </c>
      <c r="E39" s="450">
        <v>0</v>
      </c>
      <c r="F39" s="449">
        <v>1368.7</v>
      </c>
      <c r="G39" s="448">
        <v>0</v>
      </c>
      <c r="H39" s="448">
        <v>1137.3599999999999</v>
      </c>
      <c r="I39" s="448">
        <v>231.34</v>
      </c>
      <c r="J39" s="447">
        <v>0.16902169942280998</v>
      </c>
    </row>
    <row r="40" spans="1:10" ht="28.5" customHeight="1" x14ac:dyDescent="0.2">
      <c r="A40" s="450" t="s">
        <v>1615</v>
      </c>
      <c r="B40" s="450" t="s">
        <v>1614</v>
      </c>
      <c r="C40" s="450" t="s">
        <v>1048</v>
      </c>
      <c r="D40" s="450">
        <v>3</v>
      </c>
      <c r="E40" s="450">
        <v>0</v>
      </c>
      <c r="F40" s="449">
        <v>4901.6099999999997</v>
      </c>
      <c r="G40" s="448">
        <v>0</v>
      </c>
      <c r="H40" s="448">
        <v>3619.68</v>
      </c>
      <c r="I40" s="448">
        <v>1281.93</v>
      </c>
      <c r="J40" s="447">
        <v>0.26153243526106729</v>
      </c>
    </row>
    <row r="41" spans="1:10" ht="28.5" customHeight="1" x14ac:dyDescent="0.2">
      <c r="A41" s="450" t="s">
        <v>1609</v>
      </c>
      <c r="B41" s="450" t="s">
        <v>1608</v>
      </c>
      <c r="C41" s="450" t="s">
        <v>1048</v>
      </c>
      <c r="D41" s="450">
        <v>16</v>
      </c>
      <c r="E41" s="450">
        <v>0</v>
      </c>
      <c r="F41" s="449">
        <v>5988.32</v>
      </c>
      <c r="G41" s="448">
        <v>0</v>
      </c>
      <c r="H41" s="448">
        <v>5225.6000000000004</v>
      </c>
      <c r="I41" s="448">
        <v>762.72</v>
      </c>
      <c r="J41" s="447">
        <v>0.12736794292890161</v>
      </c>
    </row>
    <row r="42" spans="1:10" ht="28.5" customHeight="1" x14ac:dyDescent="0.2">
      <c r="A42" s="450" t="s">
        <v>1605</v>
      </c>
      <c r="B42" s="450" t="s">
        <v>1604</v>
      </c>
      <c r="C42" s="450" t="s">
        <v>1048</v>
      </c>
      <c r="D42" s="450">
        <v>5</v>
      </c>
      <c r="E42" s="450">
        <v>0</v>
      </c>
      <c r="F42" s="449">
        <v>3108.14</v>
      </c>
      <c r="G42" s="448">
        <v>0</v>
      </c>
      <c r="H42" s="448">
        <v>2554.65</v>
      </c>
      <c r="I42" s="448">
        <v>553.49</v>
      </c>
      <c r="J42" s="447">
        <v>0.17807756407369038</v>
      </c>
    </row>
    <row r="43" spans="1:10" ht="28.5" customHeight="1" x14ac:dyDescent="0.2">
      <c r="A43" s="450" t="s">
        <v>1603</v>
      </c>
      <c r="B43" s="450" t="s">
        <v>1602</v>
      </c>
      <c r="C43" s="450" t="s">
        <v>1048</v>
      </c>
      <c r="D43" s="450">
        <v>2</v>
      </c>
      <c r="E43" s="450">
        <v>0</v>
      </c>
      <c r="F43" s="449">
        <v>919.31</v>
      </c>
      <c r="G43" s="448">
        <v>0</v>
      </c>
      <c r="H43" s="448">
        <v>729.36</v>
      </c>
      <c r="I43" s="448">
        <v>189.95</v>
      </c>
      <c r="J43" s="447">
        <v>0.2066223580729025</v>
      </c>
    </row>
    <row r="44" spans="1:10" ht="28.5" customHeight="1" x14ac:dyDescent="0.2">
      <c r="A44" s="450" t="s">
        <v>1601</v>
      </c>
      <c r="B44" s="450" t="s">
        <v>1600</v>
      </c>
      <c r="C44" s="450" t="s">
        <v>1048</v>
      </c>
      <c r="D44" s="450">
        <v>2</v>
      </c>
      <c r="E44" s="450">
        <v>0</v>
      </c>
      <c r="F44" s="449">
        <v>327.86</v>
      </c>
      <c r="G44" s="448">
        <v>0</v>
      </c>
      <c r="H44" s="448">
        <v>286.14</v>
      </c>
      <c r="I44" s="448">
        <v>41.72</v>
      </c>
      <c r="J44" s="447">
        <v>0.12724943573476483</v>
      </c>
    </row>
    <row r="45" spans="1:10" ht="28.5" customHeight="1" x14ac:dyDescent="0.2">
      <c r="A45" s="450" t="s">
        <v>1599</v>
      </c>
      <c r="B45" s="450" t="s">
        <v>1598</v>
      </c>
      <c r="C45" s="450" t="s">
        <v>1048</v>
      </c>
      <c r="D45" s="450">
        <v>4</v>
      </c>
      <c r="E45" s="450">
        <v>0</v>
      </c>
      <c r="F45" s="449">
        <v>2623.96</v>
      </c>
      <c r="G45" s="448">
        <v>0</v>
      </c>
      <c r="H45" s="448">
        <v>2026.56</v>
      </c>
      <c r="I45" s="448">
        <v>597.4</v>
      </c>
      <c r="J45" s="447">
        <v>0.22767115352368175</v>
      </c>
    </row>
    <row r="46" spans="1:10" ht="28.5" customHeight="1" x14ac:dyDescent="0.2">
      <c r="A46" s="450" t="s">
        <v>1597</v>
      </c>
      <c r="B46" s="450" t="s">
        <v>1596</v>
      </c>
      <c r="C46" s="450" t="s">
        <v>1048</v>
      </c>
      <c r="D46" s="450">
        <v>3</v>
      </c>
      <c r="E46" s="450">
        <v>0</v>
      </c>
      <c r="F46" s="449">
        <v>1735.49</v>
      </c>
      <c r="G46" s="448">
        <v>0</v>
      </c>
      <c r="H46" s="448">
        <v>1372.38</v>
      </c>
      <c r="I46" s="448">
        <v>363.11</v>
      </c>
      <c r="J46" s="447">
        <v>0.20922621276988054</v>
      </c>
    </row>
    <row r="47" spans="1:10" ht="28.5" customHeight="1" x14ac:dyDescent="0.2">
      <c r="A47" s="450" t="s">
        <v>1595</v>
      </c>
      <c r="B47" s="450" t="s">
        <v>1594</v>
      </c>
      <c r="C47" s="450" t="s">
        <v>1048</v>
      </c>
      <c r="D47" s="450">
        <v>1</v>
      </c>
      <c r="E47" s="450">
        <v>0</v>
      </c>
      <c r="F47" s="449">
        <v>499.04</v>
      </c>
      <c r="G47" s="448">
        <v>0</v>
      </c>
      <c r="H47" s="448">
        <v>435.53</v>
      </c>
      <c r="I47" s="448">
        <v>63.51</v>
      </c>
      <c r="J47" s="447">
        <v>0.1272643475472908</v>
      </c>
    </row>
    <row r="48" spans="1:10" ht="28.5" customHeight="1" x14ac:dyDescent="0.2">
      <c r="A48" s="450" t="s">
        <v>1593</v>
      </c>
      <c r="B48" s="450" t="s">
        <v>1592</v>
      </c>
      <c r="C48" s="450" t="s">
        <v>1048</v>
      </c>
      <c r="D48" s="450">
        <v>3</v>
      </c>
      <c r="E48" s="450">
        <v>0</v>
      </c>
      <c r="F48" s="449">
        <v>1862.82</v>
      </c>
      <c r="G48" s="448">
        <v>0</v>
      </c>
      <c r="H48" s="448">
        <v>1465.83</v>
      </c>
      <c r="I48" s="448">
        <v>396.99</v>
      </c>
      <c r="J48" s="447">
        <v>0.21311237800753696</v>
      </c>
    </row>
    <row r="49" spans="1:10" ht="28.5" customHeight="1" x14ac:dyDescent="0.2">
      <c r="A49" s="450" t="s">
        <v>1591</v>
      </c>
      <c r="B49" s="450" t="s">
        <v>1590</v>
      </c>
      <c r="C49" s="450" t="s">
        <v>1048</v>
      </c>
      <c r="D49" s="450">
        <v>2</v>
      </c>
      <c r="E49" s="450">
        <v>0</v>
      </c>
      <c r="F49" s="449">
        <v>1256.24</v>
      </c>
      <c r="G49" s="448">
        <v>0</v>
      </c>
      <c r="H49" s="448">
        <v>996.7</v>
      </c>
      <c r="I49" s="448">
        <v>259.54000000000002</v>
      </c>
      <c r="J49" s="447">
        <v>0.20660064955740942</v>
      </c>
    </row>
    <row r="50" spans="1:10" ht="28.5" customHeight="1" x14ac:dyDescent="0.2">
      <c r="A50" s="450" t="s">
        <v>1589</v>
      </c>
      <c r="B50" s="450" t="s">
        <v>1588</v>
      </c>
      <c r="C50" s="450" t="s">
        <v>1048</v>
      </c>
      <c r="D50" s="450">
        <v>2</v>
      </c>
      <c r="E50" s="450">
        <v>0</v>
      </c>
      <c r="F50" s="449">
        <v>1962.4</v>
      </c>
      <c r="G50" s="448">
        <v>0</v>
      </c>
      <c r="H50" s="448">
        <v>1518.18</v>
      </c>
      <c r="I50" s="448">
        <v>444.22</v>
      </c>
      <c r="J50" s="447">
        <v>0.22636567468406033</v>
      </c>
    </row>
    <row r="51" spans="1:10" ht="28.5" customHeight="1" x14ac:dyDescent="0.2">
      <c r="A51" s="450" t="s">
        <v>1587</v>
      </c>
      <c r="B51" s="450" t="s">
        <v>1586</v>
      </c>
      <c r="C51" s="450" t="s">
        <v>1048</v>
      </c>
      <c r="D51" s="450">
        <v>3</v>
      </c>
      <c r="E51" s="450">
        <v>0</v>
      </c>
      <c r="F51" s="449">
        <v>2044.02</v>
      </c>
      <c r="G51" s="448">
        <v>0</v>
      </c>
      <c r="H51" s="448">
        <v>1544.82</v>
      </c>
      <c r="I51" s="448">
        <v>499.2</v>
      </c>
      <c r="J51" s="447">
        <v>0.24422461619749317</v>
      </c>
    </row>
    <row r="52" spans="1:10" ht="28.5" customHeight="1" x14ac:dyDescent="0.2">
      <c r="A52" s="450" t="s">
        <v>1585</v>
      </c>
      <c r="B52" s="450" t="s">
        <v>1584</v>
      </c>
      <c r="C52" s="450" t="s">
        <v>1048</v>
      </c>
      <c r="D52" s="450">
        <v>2</v>
      </c>
      <c r="E52" s="450">
        <v>0</v>
      </c>
      <c r="F52" s="449">
        <v>1702.22</v>
      </c>
      <c r="G52" s="448">
        <v>0</v>
      </c>
      <c r="H52" s="448">
        <v>1245.92</v>
      </c>
      <c r="I52" s="448">
        <v>456.3</v>
      </c>
      <c r="J52" s="447">
        <v>0.26806170765235987</v>
      </c>
    </row>
    <row r="53" spans="1:10" ht="28.5" customHeight="1" x14ac:dyDescent="0.2">
      <c r="A53" s="450" t="s">
        <v>1583</v>
      </c>
      <c r="B53" s="450" t="s">
        <v>1582</v>
      </c>
      <c r="C53" s="450" t="s">
        <v>1048</v>
      </c>
      <c r="D53" s="450">
        <v>2</v>
      </c>
      <c r="E53" s="450">
        <v>0</v>
      </c>
      <c r="F53" s="449">
        <v>1443.52</v>
      </c>
      <c r="G53" s="448">
        <v>0</v>
      </c>
      <c r="H53" s="448">
        <v>1140.24</v>
      </c>
      <c r="I53" s="448">
        <v>303.27999999999997</v>
      </c>
      <c r="J53" s="447">
        <v>0.21009753934825981</v>
      </c>
    </row>
    <row r="54" spans="1:10" ht="28.5" customHeight="1" x14ac:dyDescent="0.2">
      <c r="A54" s="450" t="s">
        <v>1581</v>
      </c>
      <c r="B54" s="450" t="s">
        <v>1580</v>
      </c>
      <c r="C54" s="450" t="s">
        <v>1048</v>
      </c>
      <c r="D54" s="450">
        <v>3</v>
      </c>
      <c r="E54" s="450">
        <v>0</v>
      </c>
      <c r="F54" s="449">
        <v>4060.74</v>
      </c>
      <c r="G54" s="448">
        <v>0</v>
      </c>
      <c r="H54" s="448">
        <v>3143.79</v>
      </c>
      <c r="I54" s="448">
        <v>916.95</v>
      </c>
      <c r="J54" s="447">
        <v>0.2258085964627137</v>
      </c>
    </row>
    <row r="55" spans="1:10" ht="28.5" customHeight="1" x14ac:dyDescent="0.2">
      <c r="A55" s="450" t="s">
        <v>1579</v>
      </c>
      <c r="B55" s="450" t="s">
        <v>1578</v>
      </c>
      <c r="C55" s="450" t="s">
        <v>1048</v>
      </c>
      <c r="D55" s="450">
        <v>2</v>
      </c>
      <c r="E55" s="450">
        <v>0</v>
      </c>
      <c r="F55" s="449">
        <v>1673.2</v>
      </c>
      <c r="G55" s="448">
        <v>0</v>
      </c>
      <c r="H55" s="448">
        <v>1288.48</v>
      </c>
      <c r="I55" s="448">
        <v>384.72</v>
      </c>
      <c r="J55" s="447">
        <v>0.22993067176667464</v>
      </c>
    </row>
    <row r="56" spans="1:10" ht="28.5" customHeight="1" x14ac:dyDescent="0.2">
      <c r="A56" s="450" t="s">
        <v>1577</v>
      </c>
      <c r="B56" s="450" t="s">
        <v>1576</v>
      </c>
      <c r="C56" s="450" t="s">
        <v>1048</v>
      </c>
      <c r="D56" s="450">
        <v>12</v>
      </c>
      <c r="E56" s="450">
        <v>0</v>
      </c>
      <c r="F56" s="449">
        <v>6128.87</v>
      </c>
      <c r="G56" s="448">
        <v>0</v>
      </c>
      <c r="H56" s="448">
        <v>4683.72</v>
      </c>
      <c r="I56" s="448">
        <v>1445.15</v>
      </c>
      <c r="J56" s="447">
        <v>0.23579387391150408</v>
      </c>
    </row>
    <row r="57" spans="1:10" ht="28.5" customHeight="1" x14ac:dyDescent="0.2">
      <c r="A57" s="450" t="s">
        <v>1575</v>
      </c>
      <c r="B57" s="450" t="s">
        <v>1574</v>
      </c>
      <c r="C57" s="450" t="s">
        <v>1048</v>
      </c>
      <c r="D57" s="450">
        <v>2</v>
      </c>
      <c r="E57" s="450">
        <v>0</v>
      </c>
      <c r="F57" s="449">
        <v>1175.8</v>
      </c>
      <c r="G57" s="448">
        <v>0</v>
      </c>
      <c r="H57" s="448">
        <v>1026.1600000000001</v>
      </c>
      <c r="I57" s="448">
        <v>149.63999999999999</v>
      </c>
      <c r="J57" s="447">
        <v>0.12726654192889947</v>
      </c>
    </row>
    <row r="58" spans="1:10" ht="28.5" customHeight="1" x14ac:dyDescent="0.2">
      <c r="A58" s="450" t="s">
        <v>1573</v>
      </c>
      <c r="B58" s="450" t="s">
        <v>1572</v>
      </c>
      <c r="C58" s="450" t="s">
        <v>1048</v>
      </c>
      <c r="D58" s="450">
        <v>11</v>
      </c>
      <c r="E58" s="450">
        <v>0</v>
      </c>
      <c r="F58" s="449">
        <v>4078.45</v>
      </c>
      <c r="G58" s="448">
        <v>0</v>
      </c>
      <c r="H58" s="448">
        <v>3127.74</v>
      </c>
      <c r="I58" s="448">
        <v>950.71</v>
      </c>
      <c r="J58" s="447">
        <v>0.23310571418063236</v>
      </c>
    </row>
    <row r="59" spans="1:10" ht="28.5" customHeight="1" x14ac:dyDescent="0.2">
      <c r="A59" s="450" t="s">
        <v>4768</v>
      </c>
      <c r="B59" s="450" t="s">
        <v>4767</v>
      </c>
      <c r="C59" s="450" t="s">
        <v>1048</v>
      </c>
      <c r="D59" s="450">
        <v>2</v>
      </c>
      <c r="E59" s="450">
        <v>0</v>
      </c>
      <c r="F59" s="449">
        <v>523.5</v>
      </c>
      <c r="G59" s="448">
        <v>0</v>
      </c>
      <c r="H59" s="448">
        <v>442.92</v>
      </c>
      <c r="I59" s="448">
        <v>80.58</v>
      </c>
      <c r="J59" s="447">
        <v>0.15392550143266476</v>
      </c>
    </row>
    <row r="60" spans="1:10" ht="28.5" customHeight="1" x14ac:dyDescent="0.2">
      <c r="A60" s="450" t="s">
        <v>1571</v>
      </c>
      <c r="B60" s="450" t="s">
        <v>1570</v>
      </c>
      <c r="C60" s="450" t="s">
        <v>1048</v>
      </c>
      <c r="D60" s="450">
        <v>1</v>
      </c>
      <c r="E60" s="450">
        <v>0</v>
      </c>
      <c r="F60" s="449">
        <v>574.54</v>
      </c>
      <c r="G60" s="448">
        <v>0</v>
      </c>
      <c r="H60" s="448">
        <v>460.02</v>
      </c>
      <c r="I60" s="448">
        <v>114.52</v>
      </c>
      <c r="J60" s="447">
        <v>0.19932467713301075</v>
      </c>
    </row>
    <row r="61" spans="1:10" ht="28.5" customHeight="1" x14ac:dyDescent="0.2">
      <c r="A61" s="450" t="s">
        <v>4766</v>
      </c>
      <c r="B61" s="450" t="s">
        <v>4765</v>
      </c>
      <c r="C61" s="450" t="s">
        <v>1048</v>
      </c>
      <c r="D61" s="450">
        <v>2</v>
      </c>
      <c r="E61" s="450">
        <v>0</v>
      </c>
      <c r="F61" s="449">
        <v>2200.46</v>
      </c>
      <c r="G61" s="448">
        <v>0</v>
      </c>
      <c r="H61" s="448">
        <v>1920.4</v>
      </c>
      <c r="I61" s="448">
        <v>280.06</v>
      </c>
      <c r="J61" s="447">
        <v>0.12727338829153903</v>
      </c>
    </row>
    <row r="62" spans="1:10" ht="28.5" customHeight="1" x14ac:dyDescent="0.2">
      <c r="A62" s="450" t="s">
        <v>1569</v>
      </c>
      <c r="B62" s="450" t="s">
        <v>1568</v>
      </c>
      <c r="C62" s="450" t="s">
        <v>1048</v>
      </c>
      <c r="D62" s="450">
        <v>11</v>
      </c>
      <c r="E62" s="450">
        <v>0</v>
      </c>
      <c r="F62" s="449">
        <v>2594.3000000000002</v>
      </c>
      <c r="G62" s="448">
        <v>0</v>
      </c>
      <c r="H62" s="448">
        <v>2277.5500000000002</v>
      </c>
      <c r="I62" s="448">
        <v>316.75</v>
      </c>
      <c r="J62" s="447">
        <v>0.12209459199013221</v>
      </c>
    </row>
    <row r="63" spans="1:10" ht="28.5" customHeight="1" x14ac:dyDescent="0.2">
      <c r="A63" s="450" t="s">
        <v>1567</v>
      </c>
      <c r="B63" s="450" t="s">
        <v>1566</v>
      </c>
      <c r="C63" s="450" t="s">
        <v>1048</v>
      </c>
      <c r="D63" s="450">
        <v>4</v>
      </c>
      <c r="E63" s="450">
        <v>0</v>
      </c>
      <c r="F63" s="449">
        <v>3023.7</v>
      </c>
      <c r="G63" s="448">
        <v>0</v>
      </c>
      <c r="H63" s="448">
        <v>2284.7600000000002</v>
      </c>
      <c r="I63" s="448">
        <v>738.94</v>
      </c>
      <c r="J63" s="447">
        <v>0.24438270992492642</v>
      </c>
    </row>
    <row r="64" spans="1:10" ht="28.5" customHeight="1" x14ac:dyDescent="0.2">
      <c r="A64" s="450" t="s">
        <v>1565</v>
      </c>
      <c r="B64" s="450" t="s">
        <v>1564</v>
      </c>
      <c r="C64" s="450" t="s">
        <v>1048</v>
      </c>
      <c r="D64" s="450">
        <v>9</v>
      </c>
      <c r="E64" s="450">
        <v>0</v>
      </c>
      <c r="F64" s="449">
        <v>4015.17</v>
      </c>
      <c r="G64" s="448">
        <v>0</v>
      </c>
      <c r="H64" s="448">
        <v>3235.5</v>
      </c>
      <c r="I64" s="448">
        <v>779.67</v>
      </c>
      <c r="J64" s="447">
        <v>0.19418106829847803</v>
      </c>
    </row>
    <row r="65" spans="1:10" ht="28.5" customHeight="1" x14ac:dyDescent="0.2">
      <c r="A65" s="450" t="s">
        <v>4323</v>
      </c>
      <c r="B65" s="450" t="s">
        <v>4322</v>
      </c>
      <c r="C65" s="450" t="s">
        <v>1048</v>
      </c>
      <c r="D65" s="450">
        <v>1</v>
      </c>
      <c r="E65" s="450">
        <v>0</v>
      </c>
      <c r="F65" s="449">
        <v>1208.33</v>
      </c>
      <c r="G65" s="448">
        <v>0</v>
      </c>
      <c r="H65" s="448">
        <v>797.1</v>
      </c>
      <c r="I65" s="448">
        <v>411.23</v>
      </c>
      <c r="J65" s="447">
        <v>0.34032921470128191</v>
      </c>
    </row>
    <row r="66" spans="1:10" ht="28.5" customHeight="1" x14ac:dyDescent="0.2">
      <c r="A66" s="450" t="s">
        <v>4764</v>
      </c>
      <c r="B66" s="450" t="s">
        <v>4763</v>
      </c>
      <c r="C66" s="450" t="s">
        <v>1048</v>
      </c>
      <c r="D66" s="450">
        <v>1</v>
      </c>
      <c r="E66" s="450">
        <v>0</v>
      </c>
      <c r="F66" s="449">
        <v>686.74</v>
      </c>
      <c r="G66" s="448">
        <v>0</v>
      </c>
      <c r="H66" s="448">
        <v>576.12</v>
      </c>
      <c r="I66" s="448">
        <v>110.62</v>
      </c>
      <c r="J66" s="447">
        <v>0.16107988467251069</v>
      </c>
    </row>
    <row r="67" spans="1:10" ht="28.5" customHeight="1" x14ac:dyDescent="0.2">
      <c r="A67" s="450" t="s">
        <v>1563</v>
      </c>
      <c r="B67" s="450" t="s">
        <v>1562</v>
      </c>
      <c r="C67" s="450" t="s">
        <v>1048</v>
      </c>
      <c r="D67" s="450">
        <v>9</v>
      </c>
      <c r="E67" s="450">
        <v>0</v>
      </c>
      <c r="F67" s="449">
        <v>14090.21</v>
      </c>
      <c r="G67" s="448">
        <v>0</v>
      </c>
      <c r="H67" s="448">
        <v>10798.29</v>
      </c>
      <c r="I67" s="448">
        <v>3291.92</v>
      </c>
      <c r="J67" s="447">
        <v>0.23363172018018183</v>
      </c>
    </row>
    <row r="68" spans="1:10" ht="28.5" customHeight="1" x14ac:dyDescent="0.2">
      <c r="A68" s="450" t="s">
        <v>1561</v>
      </c>
      <c r="B68" s="450" t="s">
        <v>1560</v>
      </c>
      <c r="C68" s="450" t="s">
        <v>1048</v>
      </c>
      <c r="D68" s="450">
        <v>10</v>
      </c>
      <c r="E68" s="450">
        <v>0</v>
      </c>
      <c r="F68" s="449">
        <v>7003.45</v>
      </c>
      <c r="G68" s="448">
        <v>0</v>
      </c>
      <c r="H68" s="448">
        <v>5424.7</v>
      </c>
      <c r="I68" s="448">
        <v>1578.75</v>
      </c>
      <c r="J68" s="447">
        <v>0.22542461215543769</v>
      </c>
    </row>
    <row r="69" spans="1:10" ht="28.5" customHeight="1" x14ac:dyDescent="0.2">
      <c r="A69" s="450" t="s">
        <v>4762</v>
      </c>
      <c r="B69" s="450" t="s">
        <v>4761</v>
      </c>
      <c r="C69" s="450" t="s">
        <v>1048</v>
      </c>
      <c r="D69" s="450">
        <v>1</v>
      </c>
      <c r="E69" s="450">
        <v>0</v>
      </c>
      <c r="F69" s="449">
        <v>527.03</v>
      </c>
      <c r="G69" s="448">
        <v>0</v>
      </c>
      <c r="H69" s="448">
        <v>394.06</v>
      </c>
      <c r="I69" s="448">
        <v>132.97</v>
      </c>
      <c r="J69" s="447">
        <v>0.25230062804773923</v>
      </c>
    </row>
    <row r="70" spans="1:10" ht="28.5" customHeight="1" x14ac:dyDescent="0.2">
      <c r="A70" s="450" t="s">
        <v>4760</v>
      </c>
      <c r="B70" s="450" t="s">
        <v>4759</v>
      </c>
      <c r="C70" s="450" t="s">
        <v>1048</v>
      </c>
      <c r="D70" s="450">
        <v>3</v>
      </c>
      <c r="E70" s="450">
        <v>0</v>
      </c>
      <c r="F70" s="449">
        <v>1350.36</v>
      </c>
      <c r="G70" s="448">
        <v>0</v>
      </c>
      <c r="H70" s="448">
        <v>1178.52</v>
      </c>
      <c r="I70" s="448">
        <v>171.84</v>
      </c>
      <c r="J70" s="447">
        <v>0.12725495423442637</v>
      </c>
    </row>
    <row r="71" spans="1:10" ht="28.5" customHeight="1" x14ac:dyDescent="0.2">
      <c r="A71" s="450" t="s">
        <v>2316</v>
      </c>
      <c r="B71" s="450" t="s">
        <v>2315</v>
      </c>
      <c r="C71" s="450" t="s">
        <v>1048</v>
      </c>
      <c r="D71" s="450">
        <v>12</v>
      </c>
      <c r="E71" s="450">
        <v>0</v>
      </c>
      <c r="F71" s="449">
        <v>890.04</v>
      </c>
      <c r="G71" s="448">
        <v>0</v>
      </c>
      <c r="H71" s="448">
        <v>743.4</v>
      </c>
      <c r="I71" s="448">
        <v>146.63999999999999</v>
      </c>
      <c r="J71" s="447">
        <v>0.16475664015100444</v>
      </c>
    </row>
    <row r="72" spans="1:10" ht="28.5" customHeight="1" x14ac:dyDescent="0.2">
      <c r="A72" s="450" t="s">
        <v>1555</v>
      </c>
      <c r="B72" s="450" t="s">
        <v>1554</v>
      </c>
      <c r="C72" s="450" t="s">
        <v>1048</v>
      </c>
      <c r="D72" s="450">
        <v>10</v>
      </c>
      <c r="E72" s="450">
        <v>0</v>
      </c>
      <c r="F72" s="449">
        <v>719.1</v>
      </c>
      <c r="G72" s="448">
        <v>0</v>
      </c>
      <c r="H72" s="448">
        <v>547.9</v>
      </c>
      <c r="I72" s="448">
        <v>171.2</v>
      </c>
      <c r="J72" s="447">
        <v>0.23807537199276874</v>
      </c>
    </row>
    <row r="73" spans="1:10" ht="28.5" customHeight="1" x14ac:dyDescent="0.2">
      <c r="A73" s="450" t="s">
        <v>2314</v>
      </c>
      <c r="B73" s="450" t="s">
        <v>2313</v>
      </c>
      <c r="C73" s="450" t="s">
        <v>1048</v>
      </c>
      <c r="D73" s="450">
        <v>17</v>
      </c>
      <c r="E73" s="450">
        <v>0</v>
      </c>
      <c r="F73" s="449">
        <v>1524.06</v>
      </c>
      <c r="G73" s="448">
        <v>0</v>
      </c>
      <c r="H73" s="448">
        <v>1176.57</v>
      </c>
      <c r="I73" s="448">
        <v>347.49</v>
      </c>
      <c r="J73" s="447">
        <v>0.22800283453407347</v>
      </c>
    </row>
    <row r="74" spans="1:10" ht="28.5" customHeight="1" x14ac:dyDescent="0.2">
      <c r="A74" s="450" t="s">
        <v>1553</v>
      </c>
      <c r="B74" s="450" t="s">
        <v>1552</v>
      </c>
      <c r="C74" s="450" t="s">
        <v>1048</v>
      </c>
      <c r="D74" s="450">
        <v>27</v>
      </c>
      <c r="E74" s="450">
        <v>0</v>
      </c>
      <c r="F74" s="449">
        <v>2305.94</v>
      </c>
      <c r="G74" s="448">
        <v>0</v>
      </c>
      <c r="H74" s="448">
        <v>1685.61</v>
      </c>
      <c r="I74" s="448">
        <v>620.33000000000004</v>
      </c>
      <c r="J74" s="447">
        <v>0.26901393791685818</v>
      </c>
    </row>
    <row r="75" spans="1:10" ht="28.5" customHeight="1" x14ac:dyDescent="0.2">
      <c r="A75" s="450" t="s">
        <v>2312</v>
      </c>
      <c r="B75" s="450" t="s">
        <v>2311</v>
      </c>
      <c r="C75" s="450" t="s">
        <v>1048</v>
      </c>
      <c r="D75" s="450">
        <v>1</v>
      </c>
      <c r="E75" s="450">
        <v>0</v>
      </c>
      <c r="F75" s="449">
        <v>190.84</v>
      </c>
      <c r="G75" s="448">
        <v>-190.84</v>
      </c>
      <c r="H75" s="448">
        <v>0</v>
      </c>
      <c r="I75" s="448">
        <v>0</v>
      </c>
      <c r="J75" s="450" t="e">
        <v>#VALUE!</v>
      </c>
    </row>
    <row r="76" spans="1:10" ht="28.5" customHeight="1" x14ac:dyDescent="0.2">
      <c r="A76" s="450" t="s">
        <v>1549</v>
      </c>
      <c r="B76" s="450" t="s">
        <v>1548</v>
      </c>
      <c r="C76" s="450" t="s">
        <v>1048</v>
      </c>
      <c r="D76" s="450">
        <v>2</v>
      </c>
      <c r="E76" s="450">
        <v>0</v>
      </c>
      <c r="F76" s="449">
        <v>222.58</v>
      </c>
      <c r="G76" s="448">
        <v>0</v>
      </c>
      <c r="H76" s="448">
        <v>175.3</v>
      </c>
      <c r="I76" s="448">
        <v>47.28</v>
      </c>
      <c r="J76" s="447">
        <v>0.21241800700871596</v>
      </c>
    </row>
    <row r="77" spans="1:10" ht="28.5" customHeight="1" x14ac:dyDescent="0.2">
      <c r="A77" s="450" t="s">
        <v>1545</v>
      </c>
      <c r="B77" s="450" t="s">
        <v>1544</v>
      </c>
      <c r="C77" s="450" t="s">
        <v>1048</v>
      </c>
      <c r="D77" s="450">
        <v>1</v>
      </c>
      <c r="E77" s="450">
        <v>0</v>
      </c>
      <c r="F77" s="449">
        <v>143.19</v>
      </c>
      <c r="G77" s="448">
        <v>0</v>
      </c>
      <c r="H77" s="448">
        <v>96.68</v>
      </c>
      <c r="I77" s="448">
        <v>46.51</v>
      </c>
      <c r="J77" s="447">
        <v>0.32481318527830155</v>
      </c>
    </row>
    <row r="78" spans="1:10" ht="28.5" customHeight="1" x14ac:dyDescent="0.2">
      <c r="A78" s="450" t="s">
        <v>1543</v>
      </c>
      <c r="B78" s="450" t="s">
        <v>1542</v>
      </c>
      <c r="C78" s="450" t="s">
        <v>1048</v>
      </c>
      <c r="D78" s="450">
        <v>27</v>
      </c>
      <c r="E78" s="450">
        <v>0</v>
      </c>
      <c r="F78" s="449">
        <v>3371.63</v>
      </c>
      <c r="G78" s="448">
        <v>0</v>
      </c>
      <c r="H78" s="448">
        <v>2701.62</v>
      </c>
      <c r="I78" s="448">
        <v>670.01</v>
      </c>
      <c r="J78" s="447">
        <v>0.19871990698860789</v>
      </c>
    </row>
    <row r="79" spans="1:10" ht="28.5" customHeight="1" x14ac:dyDescent="0.2">
      <c r="A79" s="450" t="s">
        <v>4758</v>
      </c>
      <c r="B79" s="450" t="s">
        <v>4757</v>
      </c>
      <c r="C79" s="450" t="s">
        <v>1048</v>
      </c>
      <c r="D79" s="450">
        <v>1</v>
      </c>
      <c r="E79" s="450">
        <v>0</v>
      </c>
      <c r="F79" s="449">
        <v>378.95</v>
      </c>
      <c r="G79" s="448">
        <v>0</v>
      </c>
      <c r="H79" s="448">
        <v>192.33</v>
      </c>
      <c r="I79" s="448">
        <v>186.62</v>
      </c>
      <c r="J79" s="447">
        <v>0.49246602454149624</v>
      </c>
    </row>
    <row r="80" spans="1:10" ht="28.5" customHeight="1" x14ac:dyDescent="0.2">
      <c r="A80" s="450" t="s">
        <v>1537</v>
      </c>
      <c r="B80" s="450" t="s">
        <v>1536</v>
      </c>
      <c r="C80" s="450" t="s">
        <v>1048</v>
      </c>
      <c r="D80" s="450">
        <v>1</v>
      </c>
      <c r="E80" s="450">
        <v>0</v>
      </c>
      <c r="F80" s="449">
        <v>178.4</v>
      </c>
      <c r="G80" s="448">
        <v>0</v>
      </c>
      <c r="H80" s="448">
        <v>135.91999999999999</v>
      </c>
      <c r="I80" s="448">
        <v>42.48</v>
      </c>
      <c r="J80" s="447">
        <v>0.23811659192825113</v>
      </c>
    </row>
    <row r="81" spans="1:10" ht="28.5" customHeight="1" x14ac:dyDescent="0.2">
      <c r="A81" s="450" t="s">
        <v>3204</v>
      </c>
      <c r="B81" s="450" t="s">
        <v>3203</v>
      </c>
      <c r="C81" s="450" t="s">
        <v>1048</v>
      </c>
      <c r="D81" s="450">
        <v>12</v>
      </c>
      <c r="E81" s="450">
        <v>0</v>
      </c>
      <c r="F81" s="449">
        <v>979.68</v>
      </c>
      <c r="G81" s="448">
        <v>0</v>
      </c>
      <c r="H81" s="448">
        <v>758.28</v>
      </c>
      <c r="I81" s="448">
        <v>221.4</v>
      </c>
      <c r="J81" s="447">
        <v>0.22599216070553652</v>
      </c>
    </row>
    <row r="82" spans="1:10" ht="28.5" customHeight="1" x14ac:dyDescent="0.2">
      <c r="A82" s="450" t="s">
        <v>2304</v>
      </c>
      <c r="B82" s="450" t="s">
        <v>2303</v>
      </c>
      <c r="C82" s="450" t="s">
        <v>1048</v>
      </c>
      <c r="D82" s="450">
        <v>2</v>
      </c>
      <c r="E82" s="450">
        <v>0</v>
      </c>
      <c r="F82" s="449">
        <v>273.18</v>
      </c>
      <c r="G82" s="448">
        <v>0</v>
      </c>
      <c r="H82" s="448">
        <v>216.58</v>
      </c>
      <c r="I82" s="448">
        <v>56.6</v>
      </c>
      <c r="J82" s="447">
        <v>0.20718939893110769</v>
      </c>
    </row>
    <row r="83" spans="1:10" ht="28.5" customHeight="1" x14ac:dyDescent="0.2">
      <c r="A83" s="450" t="s">
        <v>1535</v>
      </c>
      <c r="B83" s="450" t="s">
        <v>1534</v>
      </c>
      <c r="C83" s="450" t="s">
        <v>1048</v>
      </c>
      <c r="D83" s="450">
        <v>12</v>
      </c>
      <c r="E83" s="450">
        <v>0</v>
      </c>
      <c r="F83" s="449">
        <v>3273.6</v>
      </c>
      <c r="G83" s="448">
        <v>0</v>
      </c>
      <c r="H83" s="448">
        <v>2817.12</v>
      </c>
      <c r="I83" s="448">
        <v>456.48</v>
      </c>
      <c r="J83" s="447">
        <v>0.13944281524926685</v>
      </c>
    </row>
    <row r="84" spans="1:10" ht="28.5" customHeight="1" x14ac:dyDescent="0.2">
      <c r="A84" s="450" t="s">
        <v>2302</v>
      </c>
      <c r="B84" s="450" t="s">
        <v>2301</v>
      </c>
      <c r="C84" s="450" t="s">
        <v>1048</v>
      </c>
      <c r="D84" s="450">
        <v>12</v>
      </c>
      <c r="E84" s="450">
        <v>0</v>
      </c>
      <c r="F84" s="449">
        <v>2109.6</v>
      </c>
      <c r="G84" s="448">
        <v>0</v>
      </c>
      <c r="H84" s="448">
        <v>1841.04</v>
      </c>
      <c r="I84" s="448">
        <v>268.56</v>
      </c>
      <c r="J84" s="447">
        <v>0.1273037542662116</v>
      </c>
    </row>
    <row r="85" spans="1:10" ht="28.5" customHeight="1" x14ac:dyDescent="0.2">
      <c r="A85" s="450" t="s">
        <v>2298</v>
      </c>
      <c r="B85" s="450" t="s">
        <v>2297</v>
      </c>
      <c r="C85" s="450" t="s">
        <v>1048</v>
      </c>
      <c r="D85" s="450">
        <v>2</v>
      </c>
      <c r="E85" s="450">
        <v>0</v>
      </c>
      <c r="F85" s="449">
        <v>595.74</v>
      </c>
      <c r="G85" s="448">
        <v>0</v>
      </c>
      <c r="H85" s="448">
        <v>470.72</v>
      </c>
      <c r="I85" s="448">
        <v>125.02</v>
      </c>
      <c r="J85" s="447">
        <v>0.20985664887366973</v>
      </c>
    </row>
    <row r="86" spans="1:10" ht="28.5" customHeight="1" x14ac:dyDescent="0.2">
      <c r="A86" s="450" t="s">
        <v>1531</v>
      </c>
      <c r="B86" s="450" t="s">
        <v>1530</v>
      </c>
      <c r="C86" s="450" t="s">
        <v>1048</v>
      </c>
      <c r="D86" s="450">
        <v>16</v>
      </c>
      <c r="E86" s="450">
        <v>0</v>
      </c>
      <c r="F86" s="449">
        <v>5145.58</v>
      </c>
      <c r="G86" s="448">
        <v>0</v>
      </c>
      <c r="H86" s="448">
        <v>4127.2</v>
      </c>
      <c r="I86" s="448">
        <v>1018.38</v>
      </c>
      <c r="J86" s="447">
        <v>0.1979135491042798</v>
      </c>
    </row>
    <row r="87" spans="1:10" ht="28.5" customHeight="1" x14ac:dyDescent="0.2">
      <c r="A87" s="450" t="s">
        <v>1529</v>
      </c>
      <c r="B87" s="450" t="s">
        <v>1528</v>
      </c>
      <c r="C87" s="450" t="s">
        <v>1048</v>
      </c>
      <c r="D87" s="450">
        <v>11</v>
      </c>
      <c r="E87" s="450">
        <v>0</v>
      </c>
      <c r="F87" s="449">
        <v>2745.63</v>
      </c>
      <c r="G87" s="448">
        <v>0</v>
      </c>
      <c r="H87" s="448">
        <v>2360.9299999999998</v>
      </c>
      <c r="I87" s="448">
        <v>384.7</v>
      </c>
      <c r="J87" s="447">
        <v>0.14011356227896693</v>
      </c>
    </row>
    <row r="88" spans="1:10" ht="28.5" customHeight="1" x14ac:dyDescent="0.2">
      <c r="A88" s="450" t="s">
        <v>3200</v>
      </c>
      <c r="B88" s="450" t="s">
        <v>3199</v>
      </c>
      <c r="C88" s="450" t="s">
        <v>1048</v>
      </c>
      <c r="D88" s="450">
        <v>1</v>
      </c>
      <c r="E88" s="450">
        <v>0</v>
      </c>
      <c r="F88" s="449">
        <v>161.41999999999999</v>
      </c>
      <c r="G88" s="448">
        <v>0</v>
      </c>
      <c r="H88" s="448">
        <v>117.74</v>
      </c>
      <c r="I88" s="448">
        <v>43.68</v>
      </c>
      <c r="J88" s="447">
        <v>0.27059843885516044</v>
      </c>
    </row>
    <row r="89" spans="1:10" ht="28.5" customHeight="1" x14ac:dyDescent="0.2">
      <c r="A89" s="450" t="s">
        <v>1525</v>
      </c>
      <c r="B89" s="450" t="s">
        <v>1524</v>
      </c>
      <c r="C89" s="450" t="s">
        <v>1048</v>
      </c>
      <c r="D89" s="450">
        <v>1</v>
      </c>
      <c r="E89" s="450">
        <v>0</v>
      </c>
      <c r="F89" s="449">
        <v>201.55</v>
      </c>
      <c r="G89" s="448">
        <v>0</v>
      </c>
      <c r="H89" s="448">
        <v>168.17</v>
      </c>
      <c r="I89" s="448">
        <v>33.380000000000003</v>
      </c>
      <c r="J89" s="447">
        <v>0.16561647233936988</v>
      </c>
    </row>
    <row r="90" spans="1:10" ht="28.5" customHeight="1" x14ac:dyDescent="0.2">
      <c r="A90" s="450" t="s">
        <v>1523</v>
      </c>
      <c r="B90" s="450" t="s">
        <v>1522</v>
      </c>
      <c r="C90" s="450" t="s">
        <v>1048</v>
      </c>
      <c r="D90" s="450">
        <v>24</v>
      </c>
      <c r="E90" s="450">
        <v>0</v>
      </c>
      <c r="F90" s="449">
        <v>7176</v>
      </c>
      <c r="G90" s="448">
        <v>0</v>
      </c>
      <c r="H90" s="448">
        <v>6262.32</v>
      </c>
      <c r="I90" s="448">
        <v>913.68</v>
      </c>
      <c r="J90" s="447">
        <v>0.12732441471571906</v>
      </c>
    </row>
    <row r="91" spans="1:10" ht="28.5" customHeight="1" x14ac:dyDescent="0.2">
      <c r="A91" s="450" t="s">
        <v>1519</v>
      </c>
      <c r="B91" s="450" t="s">
        <v>1518</v>
      </c>
      <c r="C91" s="450" t="s">
        <v>1048</v>
      </c>
      <c r="D91" s="450">
        <v>8</v>
      </c>
      <c r="E91" s="450">
        <v>0</v>
      </c>
      <c r="F91" s="449">
        <v>1570.91</v>
      </c>
      <c r="G91" s="448">
        <v>0</v>
      </c>
      <c r="H91" s="448">
        <v>1068.1600000000001</v>
      </c>
      <c r="I91" s="448">
        <v>502.75</v>
      </c>
      <c r="J91" s="447">
        <v>0.32003743053389438</v>
      </c>
    </row>
    <row r="92" spans="1:10" ht="28.5" customHeight="1" x14ac:dyDescent="0.2">
      <c r="A92" s="450" t="s">
        <v>1517</v>
      </c>
      <c r="B92" s="450" t="s">
        <v>1516</v>
      </c>
      <c r="C92" s="450" t="s">
        <v>1048</v>
      </c>
      <c r="D92" s="450">
        <v>1</v>
      </c>
      <c r="E92" s="450">
        <v>0</v>
      </c>
      <c r="F92" s="449">
        <v>109.54</v>
      </c>
      <c r="G92" s="448">
        <v>0</v>
      </c>
      <c r="H92" s="448">
        <v>79.05</v>
      </c>
      <c r="I92" s="448">
        <v>30.49</v>
      </c>
      <c r="J92" s="447">
        <v>0.27834580974986306</v>
      </c>
    </row>
    <row r="93" spans="1:10" ht="28.5" customHeight="1" x14ac:dyDescent="0.2">
      <c r="A93" s="450" t="s">
        <v>1515</v>
      </c>
      <c r="B93" s="450" t="s">
        <v>1514</v>
      </c>
      <c r="C93" s="450" t="s">
        <v>1048</v>
      </c>
      <c r="D93" s="450">
        <v>14</v>
      </c>
      <c r="E93" s="450">
        <v>0</v>
      </c>
      <c r="F93" s="449">
        <v>1724.52</v>
      </c>
      <c r="G93" s="448">
        <v>0</v>
      </c>
      <c r="H93" s="448">
        <v>1508.92</v>
      </c>
      <c r="I93" s="448">
        <v>215.6</v>
      </c>
      <c r="J93" s="447">
        <v>0.12502029550251664</v>
      </c>
    </row>
    <row r="94" spans="1:10" ht="28.5" customHeight="1" x14ac:dyDescent="0.2">
      <c r="A94" s="450" t="s">
        <v>3198</v>
      </c>
      <c r="B94" s="450" t="s">
        <v>3197</v>
      </c>
      <c r="C94" s="450" t="s">
        <v>1048</v>
      </c>
      <c r="D94" s="450">
        <v>12</v>
      </c>
      <c r="E94" s="450">
        <v>0</v>
      </c>
      <c r="F94" s="449">
        <v>1885.32</v>
      </c>
      <c r="G94" s="448">
        <v>0</v>
      </c>
      <c r="H94" s="448">
        <v>1637.4</v>
      </c>
      <c r="I94" s="448">
        <v>247.92</v>
      </c>
      <c r="J94" s="447">
        <v>0.1315002227738527</v>
      </c>
    </row>
    <row r="95" spans="1:10" ht="28.5" customHeight="1" x14ac:dyDescent="0.2">
      <c r="A95" s="450" t="s">
        <v>3196</v>
      </c>
      <c r="B95" s="450" t="s">
        <v>3195</v>
      </c>
      <c r="C95" s="450" t="s">
        <v>1048</v>
      </c>
      <c r="D95" s="450">
        <v>4</v>
      </c>
      <c r="E95" s="450">
        <v>0</v>
      </c>
      <c r="F95" s="449">
        <v>684.52</v>
      </c>
      <c r="G95" s="448">
        <v>0</v>
      </c>
      <c r="H95" s="448">
        <v>486.24</v>
      </c>
      <c r="I95" s="448">
        <v>198.28</v>
      </c>
      <c r="J95" s="447">
        <v>0.28966282942792032</v>
      </c>
    </row>
    <row r="96" spans="1:10" ht="28.5" customHeight="1" x14ac:dyDescent="0.2">
      <c r="A96" s="450" t="s">
        <v>1509</v>
      </c>
      <c r="B96" s="450" t="s">
        <v>1508</v>
      </c>
      <c r="C96" s="450" t="s">
        <v>1048</v>
      </c>
      <c r="D96" s="450">
        <v>3</v>
      </c>
      <c r="E96" s="450">
        <v>0</v>
      </c>
      <c r="F96" s="449">
        <v>1113.1199999999999</v>
      </c>
      <c r="G96" s="448">
        <v>0</v>
      </c>
      <c r="H96" s="448">
        <v>819.69</v>
      </c>
      <c r="I96" s="448">
        <v>293.43</v>
      </c>
      <c r="J96" s="447">
        <v>0.26361039241052175</v>
      </c>
    </row>
    <row r="97" spans="1:10" ht="28.5" customHeight="1" x14ac:dyDescent="0.2">
      <c r="A97" s="450" t="s">
        <v>3192</v>
      </c>
      <c r="B97" s="450" t="s">
        <v>3191</v>
      </c>
      <c r="C97" s="450" t="s">
        <v>1048</v>
      </c>
      <c r="D97" s="450">
        <v>1</v>
      </c>
      <c r="E97" s="450">
        <v>0</v>
      </c>
      <c r="F97" s="449">
        <v>474.1</v>
      </c>
      <c r="G97" s="448">
        <v>0</v>
      </c>
      <c r="H97" s="448">
        <v>324.85000000000002</v>
      </c>
      <c r="I97" s="448">
        <v>149.25</v>
      </c>
      <c r="J97" s="447">
        <v>0.31480700274203754</v>
      </c>
    </row>
    <row r="98" spans="1:10" ht="28.5" customHeight="1" x14ac:dyDescent="0.2">
      <c r="A98" s="450" t="s">
        <v>1507</v>
      </c>
      <c r="B98" s="450" t="s">
        <v>1506</v>
      </c>
      <c r="C98" s="450" t="s">
        <v>1048</v>
      </c>
      <c r="D98" s="450">
        <v>4</v>
      </c>
      <c r="E98" s="450">
        <v>0</v>
      </c>
      <c r="F98" s="449">
        <v>820.93</v>
      </c>
      <c r="G98" s="448">
        <v>0</v>
      </c>
      <c r="H98" s="448">
        <v>580</v>
      </c>
      <c r="I98" s="448">
        <v>240.93</v>
      </c>
      <c r="J98" s="447">
        <v>0.29348421911734252</v>
      </c>
    </row>
    <row r="99" spans="1:10" ht="28.5" customHeight="1" x14ac:dyDescent="0.2">
      <c r="A99" s="450" t="s">
        <v>1505</v>
      </c>
      <c r="B99" s="450" t="s">
        <v>1504</v>
      </c>
      <c r="C99" s="450" t="s">
        <v>1048</v>
      </c>
      <c r="D99" s="450">
        <v>2</v>
      </c>
      <c r="E99" s="450">
        <v>0</v>
      </c>
      <c r="F99" s="449">
        <v>397.19</v>
      </c>
      <c r="G99" s="448">
        <v>0</v>
      </c>
      <c r="H99" s="448">
        <v>302.83999999999997</v>
      </c>
      <c r="I99" s="448">
        <v>94.35</v>
      </c>
      <c r="J99" s="447">
        <v>0.23754374480727108</v>
      </c>
    </row>
    <row r="100" spans="1:10" ht="28.5" customHeight="1" x14ac:dyDescent="0.2">
      <c r="A100" s="450" t="s">
        <v>2294</v>
      </c>
      <c r="B100" s="450" t="s">
        <v>2293</v>
      </c>
      <c r="C100" s="450" t="s">
        <v>1048</v>
      </c>
      <c r="D100" s="450">
        <v>9</v>
      </c>
      <c r="E100" s="450">
        <v>0</v>
      </c>
      <c r="F100" s="449">
        <v>4885.29</v>
      </c>
      <c r="G100" s="448">
        <v>0</v>
      </c>
      <c r="H100" s="448">
        <v>3782.16</v>
      </c>
      <c r="I100" s="448">
        <v>1103.1300000000001</v>
      </c>
      <c r="J100" s="447">
        <v>0.22580645161290322</v>
      </c>
    </row>
    <row r="101" spans="1:10" ht="28.5" customHeight="1" x14ac:dyDescent="0.2">
      <c r="A101" s="450" t="s">
        <v>1503</v>
      </c>
      <c r="B101" s="450" t="s">
        <v>1502</v>
      </c>
      <c r="C101" s="450" t="s">
        <v>1048</v>
      </c>
      <c r="D101" s="450">
        <v>29</v>
      </c>
      <c r="E101" s="450">
        <v>0</v>
      </c>
      <c r="F101" s="449">
        <v>10187.19</v>
      </c>
      <c r="G101" s="448">
        <v>0</v>
      </c>
      <c r="H101" s="448">
        <v>8029.52</v>
      </c>
      <c r="I101" s="448">
        <v>2157.67</v>
      </c>
      <c r="J101" s="447">
        <v>0.21180227324708775</v>
      </c>
    </row>
    <row r="102" spans="1:10" ht="28.5" customHeight="1" x14ac:dyDescent="0.2">
      <c r="A102" s="450" t="s">
        <v>1501</v>
      </c>
      <c r="B102" s="450" t="s">
        <v>1500</v>
      </c>
      <c r="C102" s="450" t="s">
        <v>1048</v>
      </c>
      <c r="D102" s="450">
        <v>53</v>
      </c>
      <c r="E102" s="450">
        <v>0</v>
      </c>
      <c r="F102" s="449">
        <v>9742.43</v>
      </c>
      <c r="G102" s="448">
        <v>0</v>
      </c>
      <c r="H102" s="448">
        <v>8555.26</v>
      </c>
      <c r="I102" s="448">
        <v>1187.17</v>
      </c>
      <c r="J102" s="447">
        <v>0.12185563560631177</v>
      </c>
    </row>
    <row r="103" spans="1:10" ht="28.5" customHeight="1" x14ac:dyDescent="0.2">
      <c r="A103" s="450" t="s">
        <v>1499</v>
      </c>
      <c r="B103" s="450" t="s">
        <v>1498</v>
      </c>
      <c r="C103" s="450" t="s">
        <v>1048</v>
      </c>
      <c r="D103" s="450">
        <v>10</v>
      </c>
      <c r="E103" s="450">
        <v>0</v>
      </c>
      <c r="F103" s="449">
        <v>2636.42</v>
      </c>
      <c r="G103" s="448">
        <v>0</v>
      </c>
      <c r="H103" s="448">
        <v>2111.11</v>
      </c>
      <c r="I103" s="448">
        <v>525.30999999999995</v>
      </c>
      <c r="J103" s="447">
        <v>0.19925125738691105</v>
      </c>
    </row>
    <row r="104" spans="1:10" ht="28.5" customHeight="1" x14ac:dyDescent="0.2">
      <c r="A104" s="450" t="s">
        <v>1491</v>
      </c>
      <c r="B104" s="450" t="s">
        <v>1490</v>
      </c>
      <c r="C104" s="450" t="s">
        <v>1048</v>
      </c>
      <c r="D104" s="450">
        <v>13</v>
      </c>
      <c r="E104" s="450">
        <v>0</v>
      </c>
      <c r="F104" s="449">
        <v>2081.4499999999998</v>
      </c>
      <c r="G104" s="448">
        <v>0</v>
      </c>
      <c r="H104" s="448">
        <v>1752.27</v>
      </c>
      <c r="I104" s="448">
        <v>329.18</v>
      </c>
      <c r="J104" s="447">
        <v>0.15814936702779311</v>
      </c>
    </row>
    <row r="105" spans="1:10" ht="28.5" customHeight="1" x14ac:dyDescent="0.2">
      <c r="A105" s="450" t="s">
        <v>1489</v>
      </c>
      <c r="B105" s="450" t="s">
        <v>1488</v>
      </c>
      <c r="C105" s="450" t="s">
        <v>1048</v>
      </c>
      <c r="D105" s="450">
        <v>3</v>
      </c>
      <c r="E105" s="450">
        <v>0</v>
      </c>
      <c r="F105" s="449">
        <v>1101.24</v>
      </c>
      <c r="G105" s="448">
        <v>0</v>
      </c>
      <c r="H105" s="448">
        <v>967.2</v>
      </c>
      <c r="I105" s="448">
        <v>134.04</v>
      </c>
      <c r="J105" s="447">
        <v>0.12171733682031165</v>
      </c>
    </row>
    <row r="106" spans="1:10" ht="28.5" customHeight="1" x14ac:dyDescent="0.2">
      <c r="A106" s="450" t="s">
        <v>1487</v>
      </c>
      <c r="B106" s="450" t="s">
        <v>1486</v>
      </c>
      <c r="C106" s="450" t="s">
        <v>1048</v>
      </c>
      <c r="D106" s="450">
        <v>11</v>
      </c>
      <c r="E106" s="450">
        <v>0</v>
      </c>
      <c r="F106" s="449">
        <v>1351.01</v>
      </c>
      <c r="G106" s="448">
        <v>0</v>
      </c>
      <c r="H106" s="448">
        <v>1172.5999999999999</v>
      </c>
      <c r="I106" s="448">
        <v>178.41</v>
      </c>
      <c r="J106" s="447">
        <v>0.13205675753695384</v>
      </c>
    </row>
    <row r="107" spans="1:10" ht="28.5" customHeight="1" x14ac:dyDescent="0.2">
      <c r="A107" s="450" t="s">
        <v>1485</v>
      </c>
      <c r="B107" s="450" t="s">
        <v>1484</v>
      </c>
      <c r="C107" s="450" t="s">
        <v>1048</v>
      </c>
      <c r="D107" s="450">
        <v>16</v>
      </c>
      <c r="E107" s="450">
        <v>0</v>
      </c>
      <c r="F107" s="449">
        <v>3096.44</v>
      </c>
      <c r="G107" s="448">
        <v>0</v>
      </c>
      <c r="H107" s="448">
        <v>2378.08</v>
      </c>
      <c r="I107" s="448">
        <v>718.36</v>
      </c>
      <c r="J107" s="447">
        <v>0.23199545284261927</v>
      </c>
    </row>
    <row r="108" spans="1:10" ht="28.5" customHeight="1" x14ac:dyDescent="0.2">
      <c r="A108" s="450" t="s">
        <v>1483</v>
      </c>
      <c r="B108" s="450" t="s">
        <v>1482</v>
      </c>
      <c r="C108" s="450" t="s">
        <v>1048</v>
      </c>
      <c r="D108" s="450">
        <v>15</v>
      </c>
      <c r="E108" s="450">
        <v>0</v>
      </c>
      <c r="F108" s="449">
        <v>3220.32</v>
      </c>
      <c r="G108" s="448">
        <v>0</v>
      </c>
      <c r="H108" s="448">
        <v>2723.97</v>
      </c>
      <c r="I108" s="448">
        <v>496.35</v>
      </c>
      <c r="J108" s="447">
        <v>0.15413064540169921</v>
      </c>
    </row>
    <row r="109" spans="1:10" ht="28.5" customHeight="1" x14ac:dyDescent="0.2">
      <c r="A109" s="450" t="s">
        <v>1481</v>
      </c>
      <c r="B109" s="450" t="s">
        <v>1480</v>
      </c>
      <c r="C109" s="450" t="s">
        <v>1048</v>
      </c>
      <c r="D109" s="450">
        <v>6</v>
      </c>
      <c r="E109" s="450">
        <v>0</v>
      </c>
      <c r="F109" s="449">
        <v>1415.1</v>
      </c>
      <c r="G109" s="448">
        <v>0</v>
      </c>
      <c r="H109" s="448">
        <v>1080.48</v>
      </c>
      <c r="I109" s="448">
        <v>334.62</v>
      </c>
      <c r="J109" s="447">
        <v>0.23646385414458343</v>
      </c>
    </row>
    <row r="110" spans="1:10" ht="28.5" customHeight="1" x14ac:dyDescent="0.2">
      <c r="A110" s="450" t="s">
        <v>3186</v>
      </c>
      <c r="B110" s="450" t="s">
        <v>3185</v>
      </c>
      <c r="C110" s="450" t="s">
        <v>1048</v>
      </c>
      <c r="D110" s="450">
        <v>3</v>
      </c>
      <c r="E110" s="450">
        <v>0</v>
      </c>
      <c r="F110" s="449">
        <v>7028.55</v>
      </c>
      <c r="G110" s="448">
        <v>0</v>
      </c>
      <c r="H110" s="448">
        <v>3385.59</v>
      </c>
      <c r="I110" s="448">
        <v>3642.96</v>
      </c>
      <c r="J110" s="447">
        <v>0.51830889728322338</v>
      </c>
    </row>
    <row r="111" spans="1:10" ht="28.5" customHeight="1" x14ac:dyDescent="0.2">
      <c r="A111" s="450" t="s">
        <v>1479</v>
      </c>
      <c r="B111" s="450" t="s">
        <v>1478</v>
      </c>
      <c r="C111" s="450" t="s">
        <v>1048</v>
      </c>
      <c r="D111" s="450">
        <v>2</v>
      </c>
      <c r="E111" s="450">
        <v>0</v>
      </c>
      <c r="F111" s="449">
        <v>693.52</v>
      </c>
      <c r="G111" s="448">
        <v>0</v>
      </c>
      <c r="H111" s="448">
        <v>605.26</v>
      </c>
      <c r="I111" s="448">
        <v>88.26</v>
      </c>
      <c r="J111" s="447">
        <v>0.12726381358864922</v>
      </c>
    </row>
    <row r="112" spans="1:10" ht="28.5" customHeight="1" x14ac:dyDescent="0.2">
      <c r="A112" s="450" t="s">
        <v>2290</v>
      </c>
      <c r="B112" s="450" t="s">
        <v>2289</v>
      </c>
      <c r="C112" s="450" t="s">
        <v>1048</v>
      </c>
      <c r="D112" s="450">
        <v>1</v>
      </c>
      <c r="E112" s="450">
        <v>0</v>
      </c>
      <c r="F112" s="449">
        <v>409.03</v>
      </c>
      <c r="G112" s="448">
        <v>0</v>
      </c>
      <c r="H112" s="448">
        <v>295.24</v>
      </c>
      <c r="I112" s="448">
        <v>113.79</v>
      </c>
      <c r="J112" s="447">
        <v>0.27819475344106787</v>
      </c>
    </row>
    <row r="113" spans="1:10" ht="28.5" customHeight="1" x14ac:dyDescent="0.2">
      <c r="A113" s="450" t="s">
        <v>1475</v>
      </c>
      <c r="B113" s="450" t="s">
        <v>1474</v>
      </c>
      <c r="C113" s="450" t="s">
        <v>1048</v>
      </c>
      <c r="D113" s="450">
        <v>1</v>
      </c>
      <c r="E113" s="450">
        <v>0</v>
      </c>
      <c r="F113" s="449">
        <v>417.49</v>
      </c>
      <c r="G113" s="448">
        <v>0</v>
      </c>
      <c r="H113" s="448">
        <v>301.33999999999997</v>
      </c>
      <c r="I113" s="448">
        <v>116.15</v>
      </c>
      <c r="J113" s="447">
        <v>0.27821025653309062</v>
      </c>
    </row>
    <row r="114" spans="1:10" ht="28.5" customHeight="1" x14ac:dyDescent="0.2">
      <c r="A114" s="450" t="s">
        <v>4756</v>
      </c>
      <c r="B114" s="450" t="s">
        <v>4755</v>
      </c>
      <c r="C114" s="450" t="s">
        <v>1048</v>
      </c>
      <c r="D114" s="450">
        <v>1</v>
      </c>
      <c r="E114" s="450">
        <v>0</v>
      </c>
      <c r="F114" s="449">
        <v>181.55</v>
      </c>
      <c r="G114" s="448">
        <v>0</v>
      </c>
      <c r="H114" s="448">
        <v>103.01</v>
      </c>
      <c r="I114" s="448">
        <v>78.540000000000006</v>
      </c>
      <c r="J114" s="447">
        <v>0.43260809694299091</v>
      </c>
    </row>
    <row r="115" spans="1:10" ht="28.5" customHeight="1" x14ac:dyDescent="0.2">
      <c r="A115" s="450" t="s">
        <v>1473</v>
      </c>
      <c r="B115" s="450" t="s">
        <v>1472</v>
      </c>
      <c r="C115" s="450" t="s">
        <v>1048</v>
      </c>
      <c r="D115" s="450">
        <v>13</v>
      </c>
      <c r="E115" s="450">
        <v>0</v>
      </c>
      <c r="F115" s="449">
        <v>1755.16</v>
      </c>
      <c r="G115" s="448">
        <v>0</v>
      </c>
      <c r="H115" s="448">
        <v>1525.16</v>
      </c>
      <c r="I115" s="448">
        <v>230</v>
      </c>
      <c r="J115" s="447">
        <v>0.1310421841883361</v>
      </c>
    </row>
    <row r="116" spans="1:10" ht="28.5" customHeight="1" x14ac:dyDescent="0.2">
      <c r="A116" s="450" t="s">
        <v>1471</v>
      </c>
      <c r="B116" s="450" t="s">
        <v>1470</v>
      </c>
      <c r="C116" s="450" t="s">
        <v>1048</v>
      </c>
      <c r="D116" s="450">
        <v>10</v>
      </c>
      <c r="E116" s="450">
        <v>0</v>
      </c>
      <c r="F116" s="449">
        <v>2944.2</v>
      </c>
      <c r="G116" s="448">
        <v>0</v>
      </c>
      <c r="H116" s="448">
        <v>2277.4</v>
      </c>
      <c r="I116" s="448">
        <v>666.8</v>
      </c>
      <c r="J116" s="447">
        <v>0.22647917940357312</v>
      </c>
    </row>
    <row r="117" spans="1:10" ht="28.5" customHeight="1" x14ac:dyDescent="0.2">
      <c r="A117" s="450" t="s">
        <v>1467</v>
      </c>
      <c r="B117" s="450" t="s">
        <v>1466</v>
      </c>
      <c r="C117" s="450" t="s">
        <v>1048</v>
      </c>
      <c r="D117" s="450">
        <v>5</v>
      </c>
      <c r="E117" s="450">
        <v>0</v>
      </c>
      <c r="F117" s="449">
        <v>2958.47</v>
      </c>
      <c r="G117" s="448">
        <v>-579.80999999999995</v>
      </c>
      <c r="H117" s="448">
        <v>1819.56</v>
      </c>
      <c r="I117" s="448">
        <v>559.1</v>
      </c>
      <c r="J117" s="447">
        <v>0.23504830450757991</v>
      </c>
    </row>
    <row r="118" spans="1:10" ht="28.5" customHeight="1" x14ac:dyDescent="0.2">
      <c r="A118" s="450" t="s">
        <v>1465</v>
      </c>
      <c r="B118" s="450" t="s">
        <v>1464</v>
      </c>
      <c r="C118" s="450" t="s">
        <v>1048</v>
      </c>
      <c r="D118" s="450">
        <v>2</v>
      </c>
      <c r="E118" s="450">
        <v>0</v>
      </c>
      <c r="F118" s="449">
        <v>718.04</v>
      </c>
      <c r="G118" s="448">
        <v>0</v>
      </c>
      <c r="H118" s="448">
        <v>547.05999999999995</v>
      </c>
      <c r="I118" s="448">
        <v>170.98</v>
      </c>
      <c r="J118" s="447">
        <v>0.23812043897275917</v>
      </c>
    </row>
    <row r="119" spans="1:10" ht="28.5" customHeight="1" x14ac:dyDescent="0.2">
      <c r="A119" s="450" t="s">
        <v>1463</v>
      </c>
      <c r="B119" s="450" t="s">
        <v>1462</v>
      </c>
      <c r="C119" s="450" t="s">
        <v>1048</v>
      </c>
      <c r="D119" s="450">
        <v>2</v>
      </c>
      <c r="E119" s="450">
        <v>0</v>
      </c>
      <c r="F119" s="449">
        <v>356.06</v>
      </c>
      <c r="G119" s="448">
        <v>0</v>
      </c>
      <c r="H119" s="448">
        <v>270.98</v>
      </c>
      <c r="I119" s="448">
        <v>85.08</v>
      </c>
      <c r="J119" s="447">
        <v>0.23894849182722014</v>
      </c>
    </row>
    <row r="120" spans="1:10" ht="28.5" customHeight="1" x14ac:dyDescent="0.2">
      <c r="A120" s="450" t="s">
        <v>1459</v>
      </c>
      <c r="B120" s="450" t="s">
        <v>1458</v>
      </c>
      <c r="C120" s="450" t="s">
        <v>1048</v>
      </c>
      <c r="D120" s="450">
        <v>3</v>
      </c>
      <c r="E120" s="450">
        <v>0</v>
      </c>
      <c r="F120" s="449">
        <v>1351.92</v>
      </c>
      <c r="G120" s="448">
        <v>0</v>
      </c>
      <c r="H120" s="448">
        <v>1118.8499999999999</v>
      </c>
      <c r="I120" s="448">
        <v>233.07</v>
      </c>
      <c r="J120" s="447">
        <v>0.17239925439375112</v>
      </c>
    </row>
    <row r="121" spans="1:10" ht="28.5" customHeight="1" x14ac:dyDescent="0.2">
      <c r="A121" s="450" t="s">
        <v>1455</v>
      </c>
      <c r="B121" s="450" t="s">
        <v>1454</v>
      </c>
      <c r="C121" s="450" t="s">
        <v>1048</v>
      </c>
      <c r="D121" s="450">
        <v>4</v>
      </c>
      <c r="E121" s="450">
        <v>0</v>
      </c>
      <c r="F121" s="449">
        <v>4520.08</v>
      </c>
      <c r="G121" s="448">
        <v>0</v>
      </c>
      <c r="H121" s="448">
        <v>3332.24</v>
      </c>
      <c r="I121" s="448">
        <v>1187.8399999999999</v>
      </c>
      <c r="J121" s="447">
        <v>0.26279180899453108</v>
      </c>
    </row>
    <row r="122" spans="1:10" ht="28.5" customHeight="1" x14ac:dyDescent="0.2">
      <c r="A122" s="450" t="s">
        <v>1453</v>
      </c>
      <c r="B122" s="450" t="s">
        <v>1452</v>
      </c>
      <c r="C122" s="450" t="s">
        <v>1048</v>
      </c>
      <c r="D122" s="450">
        <v>7</v>
      </c>
      <c r="E122" s="450">
        <v>0</v>
      </c>
      <c r="F122" s="449">
        <v>3914.8</v>
      </c>
      <c r="G122" s="448">
        <v>-2266.96</v>
      </c>
      <c r="H122" s="448">
        <v>1242.42</v>
      </c>
      <c r="I122" s="448">
        <v>405.42</v>
      </c>
      <c r="J122" s="447">
        <v>0.24603116807457034</v>
      </c>
    </row>
    <row r="123" spans="1:10" ht="28.5" customHeight="1" x14ac:dyDescent="0.2">
      <c r="A123" s="450" t="s">
        <v>2282</v>
      </c>
      <c r="B123" s="450" t="s">
        <v>2281</v>
      </c>
      <c r="C123" s="450" t="s">
        <v>1048</v>
      </c>
      <c r="D123" s="450">
        <v>12</v>
      </c>
      <c r="E123" s="450">
        <v>0</v>
      </c>
      <c r="F123" s="449">
        <v>1268.1600000000001</v>
      </c>
      <c r="G123" s="448">
        <v>0</v>
      </c>
      <c r="H123" s="448">
        <v>977.52</v>
      </c>
      <c r="I123" s="448">
        <v>290.64</v>
      </c>
      <c r="J123" s="447">
        <v>0.22918243754731263</v>
      </c>
    </row>
    <row r="124" spans="1:10" ht="28.5" customHeight="1" x14ac:dyDescent="0.2">
      <c r="A124" s="450" t="s">
        <v>1447</v>
      </c>
      <c r="B124" s="450" t="s">
        <v>1446</v>
      </c>
      <c r="C124" s="450" t="s">
        <v>1048</v>
      </c>
      <c r="D124" s="450">
        <v>3</v>
      </c>
      <c r="E124" s="450">
        <v>0</v>
      </c>
      <c r="F124" s="449">
        <v>571.29</v>
      </c>
      <c r="G124" s="448">
        <v>0</v>
      </c>
      <c r="H124" s="448">
        <v>368.13</v>
      </c>
      <c r="I124" s="448">
        <v>203.16</v>
      </c>
      <c r="J124" s="447">
        <v>0.35561623693745731</v>
      </c>
    </row>
    <row r="125" spans="1:10" ht="28.5" customHeight="1" x14ac:dyDescent="0.2">
      <c r="A125" s="450" t="s">
        <v>1445</v>
      </c>
      <c r="B125" s="450" t="s">
        <v>1444</v>
      </c>
      <c r="C125" s="450" t="s">
        <v>1048</v>
      </c>
      <c r="D125" s="450">
        <v>7</v>
      </c>
      <c r="E125" s="450">
        <v>0</v>
      </c>
      <c r="F125" s="449">
        <v>3951.52</v>
      </c>
      <c r="G125" s="448">
        <v>0</v>
      </c>
      <c r="H125" s="448">
        <v>2993.55</v>
      </c>
      <c r="I125" s="448">
        <v>957.97</v>
      </c>
      <c r="J125" s="447">
        <v>0.24243076082115236</v>
      </c>
    </row>
    <row r="126" spans="1:10" ht="28.5" customHeight="1" x14ac:dyDescent="0.2">
      <c r="A126" s="450" t="s">
        <v>1443</v>
      </c>
      <c r="B126" s="450" t="s">
        <v>1442</v>
      </c>
      <c r="C126" s="450" t="s">
        <v>1048</v>
      </c>
      <c r="D126" s="450">
        <v>1</v>
      </c>
      <c r="E126" s="450">
        <v>0</v>
      </c>
      <c r="F126" s="449">
        <v>716.6</v>
      </c>
      <c r="G126" s="448">
        <v>0</v>
      </c>
      <c r="H126" s="448">
        <v>591.16</v>
      </c>
      <c r="I126" s="448">
        <v>125.44</v>
      </c>
      <c r="J126" s="447">
        <v>0.17504884175272117</v>
      </c>
    </row>
    <row r="127" spans="1:10" ht="28.5" customHeight="1" x14ac:dyDescent="0.2">
      <c r="A127" s="450" t="s">
        <v>1441</v>
      </c>
      <c r="B127" s="450" t="s">
        <v>1440</v>
      </c>
      <c r="C127" s="450" t="s">
        <v>1048</v>
      </c>
      <c r="D127" s="450">
        <v>10</v>
      </c>
      <c r="E127" s="450">
        <v>0</v>
      </c>
      <c r="F127" s="449">
        <v>5111.6000000000004</v>
      </c>
      <c r="G127" s="448">
        <v>0</v>
      </c>
      <c r="H127" s="448">
        <v>4307.8</v>
      </c>
      <c r="I127" s="448">
        <v>803.8</v>
      </c>
      <c r="J127" s="447">
        <v>0.15725017607011504</v>
      </c>
    </row>
    <row r="128" spans="1:10" ht="28.5" customHeight="1" x14ac:dyDescent="0.2">
      <c r="A128" s="450" t="s">
        <v>1439</v>
      </c>
      <c r="B128" s="450" t="s">
        <v>1438</v>
      </c>
      <c r="C128" s="450" t="s">
        <v>1048</v>
      </c>
      <c r="D128" s="450">
        <v>3</v>
      </c>
      <c r="E128" s="450">
        <v>0</v>
      </c>
      <c r="F128" s="449">
        <v>1617.79</v>
      </c>
      <c r="G128" s="448">
        <v>0</v>
      </c>
      <c r="H128" s="448">
        <v>1270.74</v>
      </c>
      <c r="I128" s="448">
        <v>347.05</v>
      </c>
      <c r="J128" s="447">
        <v>0.21452104414046322</v>
      </c>
    </row>
    <row r="129" spans="1:10" ht="28.5" customHeight="1" x14ac:dyDescent="0.2">
      <c r="A129" s="450" t="s">
        <v>4754</v>
      </c>
      <c r="B129" s="450" t="s">
        <v>4753</v>
      </c>
      <c r="C129" s="450" t="s">
        <v>1048</v>
      </c>
      <c r="D129" s="450">
        <v>12</v>
      </c>
      <c r="E129" s="450">
        <v>0</v>
      </c>
      <c r="F129" s="449">
        <v>6762.24</v>
      </c>
      <c r="G129" s="448">
        <v>0</v>
      </c>
      <c r="H129" s="448">
        <v>4941.4799999999996</v>
      </c>
      <c r="I129" s="448">
        <v>1820.76</v>
      </c>
      <c r="J129" s="447">
        <v>0.26925397501419646</v>
      </c>
    </row>
    <row r="130" spans="1:10" ht="28.5" customHeight="1" x14ac:dyDescent="0.2">
      <c r="A130" s="450" t="s">
        <v>2274</v>
      </c>
      <c r="B130" s="450" t="s">
        <v>2273</v>
      </c>
      <c r="C130" s="450" t="s">
        <v>1048</v>
      </c>
      <c r="D130" s="450">
        <v>1</v>
      </c>
      <c r="E130" s="450">
        <v>0</v>
      </c>
      <c r="F130" s="449">
        <v>607.59</v>
      </c>
      <c r="G130" s="448">
        <v>0</v>
      </c>
      <c r="H130" s="448">
        <v>462.92</v>
      </c>
      <c r="I130" s="448">
        <v>144.66999999999999</v>
      </c>
      <c r="J130" s="447">
        <v>0.23810464293355718</v>
      </c>
    </row>
    <row r="131" spans="1:10" ht="28.5" customHeight="1" x14ac:dyDescent="0.2">
      <c r="A131" s="450" t="s">
        <v>1435</v>
      </c>
      <c r="B131" s="450" t="s">
        <v>1434</v>
      </c>
      <c r="C131" s="450" t="s">
        <v>1048</v>
      </c>
      <c r="D131" s="450">
        <v>2</v>
      </c>
      <c r="E131" s="450">
        <v>0</v>
      </c>
      <c r="F131" s="449">
        <v>905.45</v>
      </c>
      <c r="G131" s="448">
        <v>0</v>
      </c>
      <c r="H131" s="448">
        <v>689.88</v>
      </c>
      <c r="I131" s="448">
        <v>215.57</v>
      </c>
      <c r="J131" s="447">
        <v>0.23808051245237175</v>
      </c>
    </row>
    <row r="132" spans="1:10" ht="28.5" customHeight="1" x14ac:dyDescent="0.2">
      <c r="A132" s="450" t="s">
        <v>4752</v>
      </c>
      <c r="B132" s="450" t="s">
        <v>4751</v>
      </c>
      <c r="C132" s="450" t="s">
        <v>1048</v>
      </c>
      <c r="D132" s="450">
        <v>1</v>
      </c>
      <c r="E132" s="450">
        <v>0</v>
      </c>
      <c r="F132" s="449">
        <v>424.37</v>
      </c>
      <c r="G132" s="448">
        <v>0</v>
      </c>
      <c r="H132" s="448">
        <v>234.44</v>
      </c>
      <c r="I132" s="448">
        <v>189.93</v>
      </c>
      <c r="J132" s="447">
        <v>0.44755755590640245</v>
      </c>
    </row>
    <row r="133" spans="1:10" ht="28.5" customHeight="1" x14ac:dyDescent="0.2">
      <c r="A133" s="450" t="s">
        <v>1433</v>
      </c>
      <c r="B133" s="450" t="s">
        <v>1432</v>
      </c>
      <c r="C133" s="450" t="s">
        <v>1048</v>
      </c>
      <c r="D133" s="450">
        <v>37</v>
      </c>
      <c r="E133" s="450">
        <v>0</v>
      </c>
      <c r="F133" s="449">
        <v>10289.34</v>
      </c>
      <c r="G133" s="448">
        <v>0</v>
      </c>
      <c r="H133" s="448">
        <v>7159.55</v>
      </c>
      <c r="I133" s="448">
        <v>3129.79</v>
      </c>
      <c r="J133" s="447">
        <v>0.30417791617343776</v>
      </c>
    </row>
    <row r="134" spans="1:10" ht="28.5" customHeight="1" x14ac:dyDescent="0.2">
      <c r="A134" s="450" t="s">
        <v>1431</v>
      </c>
      <c r="B134" s="450" t="s">
        <v>1430</v>
      </c>
      <c r="C134" s="450" t="s">
        <v>1048</v>
      </c>
      <c r="D134" s="450">
        <v>1</v>
      </c>
      <c r="E134" s="450">
        <v>0</v>
      </c>
      <c r="F134" s="449">
        <v>421.35</v>
      </c>
      <c r="G134" s="448">
        <v>0</v>
      </c>
      <c r="H134" s="448">
        <v>348.11</v>
      </c>
      <c r="I134" s="448">
        <v>73.239999999999995</v>
      </c>
      <c r="J134" s="447">
        <v>0.17382223804438116</v>
      </c>
    </row>
    <row r="135" spans="1:10" ht="28.5" customHeight="1" x14ac:dyDescent="0.2">
      <c r="A135" s="450" t="s">
        <v>1429</v>
      </c>
      <c r="B135" s="450" t="s">
        <v>1428</v>
      </c>
      <c r="C135" s="450" t="s">
        <v>1048</v>
      </c>
      <c r="D135" s="450">
        <v>2</v>
      </c>
      <c r="E135" s="450">
        <v>0</v>
      </c>
      <c r="F135" s="449">
        <v>2856.38</v>
      </c>
      <c r="G135" s="448">
        <v>0</v>
      </c>
      <c r="H135" s="448">
        <v>2359.84</v>
      </c>
      <c r="I135" s="448">
        <v>496.54</v>
      </c>
      <c r="J135" s="447">
        <v>0.17383541405555283</v>
      </c>
    </row>
    <row r="136" spans="1:10" ht="28.5" customHeight="1" x14ac:dyDescent="0.2">
      <c r="A136" s="450" t="s">
        <v>4750</v>
      </c>
      <c r="B136" s="450" t="s">
        <v>4749</v>
      </c>
      <c r="C136" s="450" t="s">
        <v>1048</v>
      </c>
      <c r="D136" s="450">
        <v>4</v>
      </c>
      <c r="E136" s="450">
        <v>0</v>
      </c>
      <c r="F136" s="449">
        <v>603</v>
      </c>
      <c r="G136" s="448">
        <v>0</v>
      </c>
      <c r="H136" s="448">
        <v>499.08</v>
      </c>
      <c r="I136" s="448">
        <v>103.92</v>
      </c>
      <c r="J136" s="447">
        <v>0.17233830845771145</v>
      </c>
    </row>
    <row r="137" spans="1:10" ht="28.5" customHeight="1" x14ac:dyDescent="0.2">
      <c r="A137" s="450" t="s">
        <v>1427</v>
      </c>
      <c r="B137" s="450" t="s">
        <v>1426</v>
      </c>
      <c r="C137" s="450" t="s">
        <v>1048</v>
      </c>
      <c r="D137" s="450">
        <v>21</v>
      </c>
      <c r="E137" s="450">
        <v>0</v>
      </c>
      <c r="F137" s="449">
        <v>3458.64</v>
      </c>
      <c r="G137" s="448">
        <v>0</v>
      </c>
      <c r="H137" s="448">
        <v>2759.61</v>
      </c>
      <c r="I137" s="448">
        <v>699.03</v>
      </c>
      <c r="J137" s="447">
        <v>0.20211123447366594</v>
      </c>
    </row>
    <row r="138" spans="1:10" ht="28.5" customHeight="1" x14ac:dyDescent="0.2">
      <c r="A138" s="450" t="s">
        <v>1423</v>
      </c>
      <c r="B138" s="450" t="s">
        <v>1422</v>
      </c>
      <c r="C138" s="450" t="s">
        <v>1048</v>
      </c>
      <c r="D138" s="450">
        <v>29</v>
      </c>
      <c r="E138" s="450">
        <v>0</v>
      </c>
      <c r="F138" s="449">
        <v>4425.4799999999996</v>
      </c>
      <c r="G138" s="448">
        <v>0</v>
      </c>
      <c r="H138" s="448">
        <v>3584.75</v>
      </c>
      <c r="I138" s="448">
        <v>840.73</v>
      </c>
      <c r="J138" s="447">
        <v>0.18997487278216149</v>
      </c>
    </row>
    <row r="139" spans="1:10" ht="28.5" customHeight="1" x14ac:dyDescent="0.2">
      <c r="A139" s="450" t="s">
        <v>1421</v>
      </c>
      <c r="B139" s="450" t="s">
        <v>1420</v>
      </c>
      <c r="C139" s="450" t="s">
        <v>1048</v>
      </c>
      <c r="D139" s="450">
        <v>12</v>
      </c>
      <c r="E139" s="450">
        <v>0</v>
      </c>
      <c r="F139" s="449">
        <v>1831.91</v>
      </c>
      <c r="G139" s="448">
        <v>0</v>
      </c>
      <c r="H139" s="448">
        <v>1370.4</v>
      </c>
      <c r="I139" s="448">
        <v>461.51</v>
      </c>
      <c r="J139" s="447">
        <v>0.25192831525566212</v>
      </c>
    </row>
    <row r="140" spans="1:10" ht="28.5" customHeight="1" x14ac:dyDescent="0.2">
      <c r="A140" s="450" t="s">
        <v>4748</v>
      </c>
      <c r="B140" s="450" t="s">
        <v>4747</v>
      </c>
      <c r="C140" s="450" t="s">
        <v>1048</v>
      </c>
      <c r="D140" s="450">
        <v>3</v>
      </c>
      <c r="E140" s="450">
        <v>0</v>
      </c>
      <c r="F140" s="449">
        <v>617.65</v>
      </c>
      <c r="G140" s="448">
        <v>0</v>
      </c>
      <c r="H140" s="448">
        <v>462.03</v>
      </c>
      <c r="I140" s="448">
        <v>155.62</v>
      </c>
      <c r="J140" s="447">
        <v>0.25195499069052052</v>
      </c>
    </row>
    <row r="141" spans="1:10" ht="28.5" customHeight="1" x14ac:dyDescent="0.2">
      <c r="A141" s="450" t="s">
        <v>1417</v>
      </c>
      <c r="B141" s="450" t="s">
        <v>1416</v>
      </c>
      <c r="C141" s="450" t="s">
        <v>1048</v>
      </c>
      <c r="D141" s="450">
        <v>4</v>
      </c>
      <c r="E141" s="450">
        <v>0</v>
      </c>
      <c r="F141" s="449">
        <v>563.83000000000004</v>
      </c>
      <c r="G141" s="448">
        <v>0</v>
      </c>
      <c r="H141" s="448">
        <v>446.96</v>
      </c>
      <c r="I141" s="448">
        <v>116.87</v>
      </c>
      <c r="J141" s="447">
        <v>0.2072787897061171</v>
      </c>
    </row>
    <row r="142" spans="1:10" ht="28.5" customHeight="1" x14ac:dyDescent="0.2">
      <c r="A142" s="450" t="s">
        <v>1413</v>
      </c>
      <c r="B142" s="450" t="s">
        <v>1412</v>
      </c>
      <c r="C142" s="450" t="s">
        <v>1048</v>
      </c>
      <c r="D142" s="450">
        <v>2</v>
      </c>
      <c r="E142" s="450">
        <v>0</v>
      </c>
      <c r="F142" s="449">
        <v>673.32</v>
      </c>
      <c r="G142" s="448">
        <v>0</v>
      </c>
      <c r="H142" s="448">
        <v>513</v>
      </c>
      <c r="I142" s="448">
        <v>160.32</v>
      </c>
      <c r="J142" s="447">
        <v>0.23810372482623418</v>
      </c>
    </row>
    <row r="143" spans="1:10" ht="28.5" customHeight="1" x14ac:dyDescent="0.2">
      <c r="A143" s="450" t="s">
        <v>1409</v>
      </c>
      <c r="B143" s="450" t="s">
        <v>1408</v>
      </c>
      <c r="C143" s="450" t="s">
        <v>1048</v>
      </c>
      <c r="D143" s="450">
        <v>15</v>
      </c>
      <c r="E143" s="450">
        <v>0</v>
      </c>
      <c r="F143" s="449">
        <v>7202.37</v>
      </c>
      <c r="G143" s="448">
        <v>0</v>
      </c>
      <c r="H143" s="448">
        <v>6391.8</v>
      </c>
      <c r="I143" s="448">
        <v>810.57</v>
      </c>
      <c r="J143" s="447">
        <v>0.11254212155165591</v>
      </c>
    </row>
    <row r="144" spans="1:10" ht="28.5" customHeight="1" x14ac:dyDescent="0.2">
      <c r="A144" s="450" t="s">
        <v>4746</v>
      </c>
      <c r="B144" s="450" t="s">
        <v>4745</v>
      </c>
      <c r="C144" s="450" t="s">
        <v>1048</v>
      </c>
      <c r="D144" s="450">
        <v>6</v>
      </c>
      <c r="E144" s="450">
        <v>0</v>
      </c>
      <c r="F144" s="449">
        <v>1275.3</v>
      </c>
      <c r="G144" s="448">
        <v>0</v>
      </c>
      <c r="H144" s="448">
        <v>987.3</v>
      </c>
      <c r="I144" s="448">
        <v>288</v>
      </c>
      <c r="J144" s="447">
        <v>0.22582921665490474</v>
      </c>
    </row>
    <row r="145" spans="1:10" ht="28.5" customHeight="1" x14ac:dyDescent="0.2">
      <c r="A145" s="450" t="s">
        <v>2262</v>
      </c>
      <c r="B145" s="450" t="s">
        <v>2261</v>
      </c>
      <c r="C145" s="450" t="s">
        <v>1048</v>
      </c>
      <c r="D145" s="450">
        <v>1</v>
      </c>
      <c r="E145" s="450">
        <v>0</v>
      </c>
      <c r="F145" s="449">
        <v>362.22</v>
      </c>
      <c r="G145" s="448">
        <v>0</v>
      </c>
      <c r="H145" s="448">
        <v>271.69</v>
      </c>
      <c r="I145" s="448">
        <v>90.53</v>
      </c>
      <c r="J145" s="447">
        <v>0.24993098117166362</v>
      </c>
    </row>
    <row r="146" spans="1:10" ht="28.5" customHeight="1" x14ac:dyDescent="0.2">
      <c r="A146" s="450" t="s">
        <v>1407</v>
      </c>
      <c r="B146" s="450" t="s">
        <v>1406</v>
      </c>
      <c r="C146" s="450" t="s">
        <v>1048</v>
      </c>
      <c r="D146" s="450">
        <v>1</v>
      </c>
      <c r="E146" s="450">
        <v>0</v>
      </c>
      <c r="F146" s="449">
        <v>394.68</v>
      </c>
      <c r="G146" s="448">
        <v>0</v>
      </c>
      <c r="H146" s="448">
        <v>290.51</v>
      </c>
      <c r="I146" s="448">
        <v>104.17</v>
      </c>
      <c r="J146" s="447">
        <v>0.26393534002229657</v>
      </c>
    </row>
    <row r="147" spans="1:10" ht="28.5" customHeight="1" x14ac:dyDescent="0.2">
      <c r="A147" s="450" t="s">
        <v>2260</v>
      </c>
      <c r="B147" s="450" t="s">
        <v>2259</v>
      </c>
      <c r="C147" s="450" t="s">
        <v>1048</v>
      </c>
      <c r="D147" s="450">
        <v>19</v>
      </c>
      <c r="E147" s="450">
        <v>0</v>
      </c>
      <c r="F147" s="449">
        <v>6466.94</v>
      </c>
      <c r="G147" s="448">
        <v>0</v>
      </c>
      <c r="H147" s="448">
        <v>5532.8</v>
      </c>
      <c r="I147" s="448">
        <v>934.14</v>
      </c>
      <c r="J147" s="447">
        <v>0.1444485336186821</v>
      </c>
    </row>
    <row r="148" spans="1:10" ht="28.5" customHeight="1" x14ac:dyDescent="0.2">
      <c r="A148" s="450" t="s">
        <v>2258</v>
      </c>
      <c r="B148" s="450" t="s">
        <v>2257</v>
      </c>
      <c r="C148" s="450" t="s">
        <v>1048</v>
      </c>
      <c r="D148" s="450">
        <v>6</v>
      </c>
      <c r="E148" s="450">
        <v>0</v>
      </c>
      <c r="F148" s="449">
        <v>2614.02</v>
      </c>
      <c r="G148" s="448">
        <v>0</v>
      </c>
      <c r="H148" s="448">
        <v>1993.14</v>
      </c>
      <c r="I148" s="448">
        <v>620.88</v>
      </c>
      <c r="J148" s="447">
        <v>0.23751922326531549</v>
      </c>
    </row>
    <row r="149" spans="1:10" ht="28.5" customHeight="1" x14ac:dyDescent="0.2">
      <c r="A149" s="450" t="s">
        <v>1403</v>
      </c>
      <c r="B149" s="450" t="s">
        <v>1402</v>
      </c>
      <c r="C149" s="450" t="s">
        <v>1048</v>
      </c>
      <c r="D149" s="450">
        <v>2</v>
      </c>
      <c r="E149" s="450">
        <v>0</v>
      </c>
      <c r="F149" s="449">
        <v>917.86</v>
      </c>
      <c r="G149" s="448">
        <v>0</v>
      </c>
      <c r="H149" s="448">
        <v>505.98</v>
      </c>
      <c r="I149" s="448">
        <v>411.88</v>
      </c>
      <c r="J149" s="447">
        <v>0.44873945917678076</v>
      </c>
    </row>
    <row r="150" spans="1:10" ht="28.5" customHeight="1" x14ac:dyDescent="0.2">
      <c r="A150" s="450" t="s">
        <v>1401</v>
      </c>
      <c r="B150" s="450" t="s">
        <v>1400</v>
      </c>
      <c r="C150" s="450" t="s">
        <v>1048</v>
      </c>
      <c r="D150" s="450">
        <v>2</v>
      </c>
      <c r="E150" s="450">
        <v>0</v>
      </c>
      <c r="F150" s="449">
        <v>746.38</v>
      </c>
      <c r="G150" s="448">
        <v>0</v>
      </c>
      <c r="H150" s="448">
        <v>538.76</v>
      </c>
      <c r="I150" s="448">
        <v>207.62</v>
      </c>
      <c r="J150" s="447">
        <v>0.27816929714086658</v>
      </c>
    </row>
    <row r="151" spans="1:10" ht="28.5" customHeight="1" x14ac:dyDescent="0.2">
      <c r="A151" s="450" t="s">
        <v>1397</v>
      </c>
      <c r="B151" s="450" t="s">
        <v>1396</v>
      </c>
      <c r="C151" s="450" t="s">
        <v>1048</v>
      </c>
      <c r="D151" s="450">
        <v>10</v>
      </c>
      <c r="E151" s="450">
        <v>0</v>
      </c>
      <c r="F151" s="449">
        <v>5127.97</v>
      </c>
      <c r="G151" s="448">
        <v>0</v>
      </c>
      <c r="H151" s="448">
        <v>3858.81</v>
      </c>
      <c r="I151" s="448">
        <v>1269.1600000000001</v>
      </c>
      <c r="J151" s="447">
        <v>0.24749754776256491</v>
      </c>
    </row>
    <row r="152" spans="1:10" ht="28.5" customHeight="1" x14ac:dyDescent="0.2">
      <c r="A152" s="450" t="s">
        <v>1395</v>
      </c>
      <c r="B152" s="450" t="s">
        <v>1394</v>
      </c>
      <c r="C152" s="450" t="s">
        <v>1048</v>
      </c>
      <c r="D152" s="450">
        <v>3</v>
      </c>
      <c r="E152" s="450">
        <v>0</v>
      </c>
      <c r="F152" s="449">
        <v>1069.1199999999999</v>
      </c>
      <c r="G152" s="448">
        <v>0</v>
      </c>
      <c r="H152" s="448">
        <v>832.17</v>
      </c>
      <c r="I152" s="448">
        <v>236.95</v>
      </c>
      <c r="J152" s="447">
        <v>0.2216308739898234</v>
      </c>
    </row>
    <row r="153" spans="1:10" ht="28.5" customHeight="1" x14ac:dyDescent="0.2">
      <c r="A153" s="450" t="s">
        <v>1393</v>
      </c>
      <c r="B153" s="450" t="s">
        <v>1392</v>
      </c>
      <c r="C153" s="450" t="s">
        <v>1048</v>
      </c>
      <c r="D153" s="450">
        <v>9</v>
      </c>
      <c r="E153" s="450">
        <v>0</v>
      </c>
      <c r="F153" s="449">
        <v>3500.19</v>
      </c>
      <c r="G153" s="448">
        <v>0</v>
      </c>
      <c r="H153" s="448">
        <v>2706.7</v>
      </c>
      <c r="I153" s="448">
        <v>793.49</v>
      </c>
      <c r="J153" s="447">
        <v>0.22669912204766027</v>
      </c>
    </row>
    <row r="154" spans="1:10" ht="28.5" customHeight="1" x14ac:dyDescent="0.2">
      <c r="A154" s="450" t="s">
        <v>2256</v>
      </c>
      <c r="B154" s="450" t="s">
        <v>2255</v>
      </c>
      <c r="C154" s="450" t="s">
        <v>1048</v>
      </c>
      <c r="D154" s="450">
        <v>10</v>
      </c>
      <c r="E154" s="450">
        <v>0</v>
      </c>
      <c r="F154" s="449">
        <v>1179.7</v>
      </c>
      <c r="G154" s="448">
        <v>0</v>
      </c>
      <c r="H154" s="448">
        <v>809</v>
      </c>
      <c r="I154" s="448">
        <v>370.7</v>
      </c>
      <c r="J154" s="447">
        <v>0.31423243197423073</v>
      </c>
    </row>
    <row r="155" spans="1:10" ht="28.5" customHeight="1" x14ac:dyDescent="0.2">
      <c r="A155" s="450" t="s">
        <v>1389</v>
      </c>
      <c r="B155" s="450" t="s">
        <v>1388</v>
      </c>
      <c r="C155" s="450" t="s">
        <v>1048</v>
      </c>
      <c r="D155" s="450">
        <v>12</v>
      </c>
      <c r="E155" s="450">
        <v>0</v>
      </c>
      <c r="F155" s="449">
        <v>1938.36</v>
      </c>
      <c r="G155" s="448">
        <v>0</v>
      </c>
      <c r="H155" s="448">
        <v>1691.64</v>
      </c>
      <c r="I155" s="448">
        <v>246.72</v>
      </c>
      <c r="J155" s="447">
        <v>0.12728285767349717</v>
      </c>
    </row>
    <row r="156" spans="1:10" ht="28.5" customHeight="1" x14ac:dyDescent="0.2">
      <c r="A156" s="450" t="s">
        <v>2252</v>
      </c>
      <c r="B156" s="450" t="s">
        <v>2251</v>
      </c>
      <c r="C156" s="450" t="s">
        <v>1048</v>
      </c>
      <c r="D156" s="450">
        <v>6</v>
      </c>
      <c r="E156" s="450">
        <v>0</v>
      </c>
      <c r="F156" s="449">
        <v>2080.7399999999998</v>
      </c>
      <c r="G156" s="448">
        <v>0</v>
      </c>
      <c r="H156" s="448">
        <v>1585.08</v>
      </c>
      <c r="I156" s="448">
        <v>495.66</v>
      </c>
      <c r="J156" s="447">
        <v>0.23821332795063294</v>
      </c>
    </row>
    <row r="157" spans="1:10" ht="28.5" customHeight="1" x14ac:dyDescent="0.2">
      <c r="A157" s="450" t="s">
        <v>4301</v>
      </c>
      <c r="B157" s="450" t="s">
        <v>4300</v>
      </c>
      <c r="C157" s="450" t="s">
        <v>1048</v>
      </c>
      <c r="D157" s="450">
        <v>3</v>
      </c>
      <c r="E157" s="450">
        <v>0</v>
      </c>
      <c r="F157" s="449">
        <v>1652.75</v>
      </c>
      <c r="G157" s="448">
        <v>0</v>
      </c>
      <c r="H157" s="448">
        <v>1214.28</v>
      </c>
      <c r="I157" s="448">
        <v>438.47</v>
      </c>
      <c r="J157" s="447">
        <v>0.26529723188625021</v>
      </c>
    </row>
    <row r="158" spans="1:10" ht="28.5" customHeight="1" x14ac:dyDescent="0.2">
      <c r="A158" s="450" t="s">
        <v>1387</v>
      </c>
      <c r="B158" s="450" t="s">
        <v>1386</v>
      </c>
      <c r="C158" s="450" t="s">
        <v>1048</v>
      </c>
      <c r="D158" s="450">
        <v>1</v>
      </c>
      <c r="E158" s="450">
        <v>0</v>
      </c>
      <c r="F158" s="449">
        <v>173.56</v>
      </c>
      <c r="G158" s="448">
        <v>0</v>
      </c>
      <c r="H158" s="448">
        <v>134.96</v>
      </c>
      <c r="I158" s="448">
        <v>38.6</v>
      </c>
      <c r="J158" s="447">
        <v>0.22240147499423829</v>
      </c>
    </row>
    <row r="159" spans="1:10" ht="28.5" customHeight="1" x14ac:dyDescent="0.2">
      <c r="A159" s="450" t="s">
        <v>2250</v>
      </c>
      <c r="B159" s="450" t="s">
        <v>2249</v>
      </c>
      <c r="C159" s="450" t="s">
        <v>1048</v>
      </c>
      <c r="D159" s="450">
        <v>1</v>
      </c>
      <c r="E159" s="450">
        <v>0</v>
      </c>
      <c r="F159" s="449">
        <v>190.88</v>
      </c>
      <c r="G159" s="448">
        <v>0</v>
      </c>
      <c r="H159" s="448">
        <v>157.69999999999999</v>
      </c>
      <c r="I159" s="448">
        <v>33.18</v>
      </c>
      <c r="J159" s="447">
        <v>0.17382648784576699</v>
      </c>
    </row>
    <row r="160" spans="1:10" ht="28.5" customHeight="1" x14ac:dyDescent="0.2">
      <c r="A160" s="450" t="s">
        <v>1385</v>
      </c>
      <c r="B160" s="450" t="s">
        <v>1384</v>
      </c>
      <c r="C160" s="450" t="s">
        <v>1048</v>
      </c>
      <c r="D160" s="450">
        <v>26</v>
      </c>
      <c r="E160" s="450">
        <v>0</v>
      </c>
      <c r="F160" s="449">
        <v>20985.77</v>
      </c>
      <c r="G160" s="448">
        <v>0</v>
      </c>
      <c r="H160" s="448">
        <v>16968.12</v>
      </c>
      <c r="I160" s="448">
        <v>4017.65</v>
      </c>
      <c r="J160" s="447">
        <v>0.19144639439010339</v>
      </c>
    </row>
    <row r="161" spans="1:10" ht="28.5" customHeight="1" x14ac:dyDescent="0.2">
      <c r="A161" s="450" t="s">
        <v>3178</v>
      </c>
      <c r="B161" s="450" t="s">
        <v>3177</v>
      </c>
      <c r="C161" s="450" t="s">
        <v>1048</v>
      </c>
      <c r="D161" s="450">
        <v>1</v>
      </c>
      <c r="E161" s="450">
        <v>0</v>
      </c>
      <c r="F161" s="449">
        <v>513.15</v>
      </c>
      <c r="G161" s="448">
        <v>0</v>
      </c>
      <c r="H161" s="448">
        <v>265.49</v>
      </c>
      <c r="I161" s="448">
        <v>247.66</v>
      </c>
      <c r="J161" s="447">
        <v>0.4826269122089058</v>
      </c>
    </row>
    <row r="162" spans="1:10" ht="28.5" customHeight="1" x14ac:dyDescent="0.2">
      <c r="A162" s="450" t="s">
        <v>1381</v>
      </c>
      <c r="B162" s="450" t="s">
        <v>1380</v>
      </c>
      <c r="C162" s="450" t="s">
        <v>1048</v>
      </c>
      <c r="D162" s="450">
        <v>4</v>
      </c>
      <c r="E162" s="450">
        <v>0</v>
      </c>
      <c r="F162" s="449">
        <v>2033.2</v>
      </c>
      <c r="G162" s="448">
        <v>0</v>
      </c>
      <c r="H162" s="448">
        <v>1566.52</v>
      </c>
      <c r="I162" s="448">
        <v>466.68</v>
      </c>
      <c r="J162" s="447">
        <v>0.22952980523313005</v>
      </c>
    </row>
    <row r="163" spans="1:10" ht="28.5" customHeight="1" x14ac:dyDescent="0.2">
      <c r="A163" s="450" t="s">
        <v>4299</v>
      </c>
      <c r="B163" s="450" t="s">
        <v>4298</v>
      </c>
      <c r="C163" s="450" t="s">
        <v>1048</v>
      </c>
      <c r="D163" s="450">
        <v>1</v>
      </c>
      <c r="E163" s="450">
        <v>0</v>
      </c>
      <c r="F163" s="449">
        <v>489.27</v>
      </c>
      <c r="G163" s="448">
        <v>0</v>
      </c>
      <c r="H163" s="448">
        <v>344.06</v>
      </c>
      <c r="I163" s="448">
        <v>145.21</v>
      </c>
      <c r="J163" s="447">
        <v>0.29678909395630226</v>
      </c>
    </row>
    <row r="164" spans="1:10" ht="28.5" customHeight="1" x14ac:dyDescent="0.2">
      <c r="A164" s="450" t="s">
        <v>1379</v>
      </c>
      <c r="B164" s="450" t="s">
        <v>1378</v>
      </c>
      <c r="C164" s="450" t="s">
        <v>1048</v>
      </c>
      <c r="D164" s="450">
        <v>1</v>
      </c>
      <c r="E164" s="450">
        <v>0</v>
      </c>
      <c r="F164" s="449">
        <v>711.31</v>
      </c>
      <c r="G164" s="448">
        <v>0</v>
      </c>
      <c r="H164" s="448">
        <v>361.03</v>
      </c>
      <c r="I164" s="448">
        <v>350.28</v>
      </c>
      <c r="J164" s="447">
        <v>0.49244351970308303</v>
      </c>
    </row>
    <row r="165" spans="1:10" ht="28.5" customHeight="1" x14ac:dyDescent="0.2">
      <c r="A165" s="450" t="s">
        <v>1377</v>
      </c>
      <c r="B165" s="450" t="s">
        <v>1376</v>
      </c>
      <c r="C165" s="450" t="s">
        <v>1048</v>
      </c>
      <c r="D165" s="450">
        <v>16</v>
      </c>
      <c r="E165" s="450">
        <v>0</v>
      </c>
      <c r="F165" s="449">
        <v>7311.72</v>
      </c>
      <c r="G165" s="448">
        <v>0</v>
      </c>
      <c r="H165" s="448">
        <v>5615.36</v>
      </c>
      <c r="I165" s="448">
        <v>1696.36</v>
      </c>
      <c r="J165" s="447">
        <v>0.23200560196506431</v>
      </c>
    </row>
    <row r="166" spans="1:10" ht="28.5" customHeight="1" x14ac:dyDescent="0.2">
      <c r="A166" s="450" t="s">
        <v>1373</v>
      </c>
      <c r="B166" s="450" t="s">
        <v>1372</v>
      </c>
      <c r="C166" s="450" t="s">
        <v>1048</v>
      </c>
      <c r="D166" s="450">
        <v>8</v>
      </c>
      <c r="E166" s="450">
        <v>0</v>
      </c>
      <c r="F166" s="449">
        <v>4765.2700000000004</v>
      </c>
      <c r="G166" s="448">
        <v>0</v>
      </c>
      <c r="H166" s="448">
        <v>4533.5200000000004</v>
      </c>
      <c r="I166" s="448">
        <v>231.75</v>
      </c>
      <c r="J166" s="447">
        <v>4.8633130966346083E-2</v>
      </c>
    </row>
    <row r="167" spans="1:10" ht="28.5" customHeight="1" x14ac:dyDescent="0.2">
      <c r="A167" s="450" t="s">
        <v>1371</v>
      </c>
      <c r="B167" s="450" t="s">
        <v>1370</v>
      </c>
      <c r="C167" s="450" t="s">
        <v>1048</v>
      </c>
      <c r="D167" s="450">
        <v>4</v>
      </c>
      <c r="E167" s="450">
        <v>0</v>
      </c>
      <c r="F167" s="449">
        <v>495.04</v>
      </c>
      <c r="G167" s="448">
        <v>0</v>
      </c>
      <c r="H167" s="448">
        <v>397.24</v>
      </c>
      <c r="I167" s="448">
        <v>97.8</v>
      </c>
      <c r="J167" s="447">
        <v>0.19755979314802843</v>
      </c>
    </row>
    <row r="168" spans="1:10" ht="28.5" customHeight="1" x14ac:dyDescent="0.2">
      <c r="A168" s="450" t="s">
        <v>1367</v>
      </c>
      <c r="B168" s="450" t="s">
        <v>1366</v>
      </c>
      <c r="C168" s="450" t="s">
        <v>1048</v>
      </c>
      <c r="D168" s="450">
        <v>6</v>
      </c>
      <c r="E168" s="450">
        <v>0</v>
      </c>
      <c r="F168" s="449">
        <v>970.84</v>
      </c>
      <c r="G168" s="448">
        <v>0</v>
      </c>
      <c r="H168" s="448">
        <v>812.76</v>
      </c>
      <c r="I168" s="448">
        <v>158.08000000000001</v>
      </c>
      <c r="J168" s="447">
        <v>0.1628280664167113</v>
      </c>
    </row>
    <row r="169" spans="1:10" ht="28.5" customHeight="1" x14ac:dyDescent="0.2">
      <c r="A169" s="450" t="s">
        <v>2244</v>
      </c>
      <c r="B169" s="450" t="s">
        <v>2243</v>
      </c>
      <c r="C169" s="450" t="s">
        <v>1048</v>
      </c>
      <c r="D169" s="450">
        <v>12</v>
      </c>
      <c r="E169" s="450">
        <v>0</v>
      </c>
      <c r="F169" s="449">
        <v>2157.48</v>
      </c>
      <c r="G169" s="448">
        <v>0</v>
      </c>
      <c r="H169" s="448">
        <v>1882.92</v>
      </c>
      <c r="I169" s="448">
        <v>274.56</v>
      </c>
      <c r="J169" s="447">
        <v>0.12725958062183659</v>
      </c>
    </row>
    <row r="170" spans="1:10" ht="28.5" customHeight="1" x14ac:dyDescent="0.2">
      <c r="A170" s="450" t="s">
        <v>4744</v>
      </c>
      <c r="B170" s="450" t="s">
        <v>4743</v>
      </c>
      <c r="C170" s="450" t="s">
        <v>1048</v>
      </c>
      <c r="D170" s="450">
        <v>1</v>
      </c>
      <c r="E170" s="450">
        <v>0</v>
      </c>
      <c r="F170" s="449">
        <v>218.38</v>
      </c>
      <c r="G170" s="448">
        <v>0</v>
      </c>
      <c r="H170" s="448">
        <v>114.58</v>
      </c>
      <c r="I170" s="448">
        <v>103.8</v>
      </c>
      <c r="J170" s="447">
        <v>0.47531825258723326</v>
      </c>
    </row>
    <row r="171" spans="1:10" ht="28.5" customHeight="1" x14ac:dyDescent="0.2">
      <c r="A171" s="450" t="s">
        <v>1365</v>
      </c>
      <c r="B171" s="450" t="s">
        <v>1364</v>
      </c>
      <c r="C171" s="450" t="s">
        <v>1048</v>
      </c>
      <c r="D171" s="450">
        <v>26</v>
      </c>
      <c r="E171" s="450">
        <v>0</v>
      </c>
      <c r="F171" s="449">
        <v>4717.4399999999996</v>
      </c>
      <c r="G171" s="448">
        <v>0</v>
      </c>
      <c r="H171" s="448">
        <v>4109.82</v>
      </c>
      <c r="I171" s="448">
        <v>607.62</v>
      </c>
      <c r="J171" s="447">
        <v>0.12880291005291006</v>
      </c>
    </row>
    <row r="172" spans="1:10" ht="28.5" customHeight="1" x14ac:dyDescent="0.2">
      <c r="A172" s="450" t="s">
        <v>1363</v>
      </c>
      <c r="B172" s="450" t="s">
        <v>1362</v>
      </c>
      <c r="C172" s="450" t="s">
        <v>1048</v>
      </c>
      <c r="D172" s="450">
        <v>4</v>
      </c>
      <c r="E172" s="450">
        <v>0</v>
      </c>
      <c r="F172" s="449">
        <v>1216.06</v>
      </c>
      <c r="G172" s="448">
        <v>0</v>
      </c>
      <c r="H172" s="448">
        <v>945.28</v>
      </c>
      <c r="I172" s="448">
        <v>270.77999999999997</v>
      </c>
      <c r="J172" s="447">
        <v>0.22266993404930677</v>
      </c>
    </row>
    <row r="173" spans="1:10" ht="28.5" customHeight="1" x14ac:dyDescent="0.2">
      <c r="A173" s="450" t="s">
        <v>3871</v>
      </c>
      <c r="B173" s="450" t="s">
        <v>3870</v>
      </c>
      <c r="C173" s="450" t="s">
        <v>1048</v>
      </c>
      <c r="D173" s="450">
        <v>1</v>
      </c>
      <c r="E173" s="450">
        <v>0</v>
      </c>
      <c r="F173" s="449">
        <v>263.95999999999998</v>
      </c>
      <c r="G173" s="448">
        <v>0</v>
      </c>
      <c r="H173" s="448">
        <v>205.78</v>
      </c>
      <c r="I173" s="448">
        <v>58.18</v>
      </c>
      <c r="J173" s="447">
        <v>0.22041218366419155</v>
      </c>
    </row>
    <row r="174" spans="1:10" ht="28.5" customHeight="1" x14ac:dyDescent="0.2">
      <c r="A174" s="450" t="s">
        <v>2242</v>
      </c>
      <c r="B174" s="450" t="s">
        <v>2241</v>
      </c>
      <c r="C174" s="450" t="s">
        <v>1048</v>
      </c>
      <c r="D174" s="450">
        <v>3</v>
      </c>
      <c r="E174" s="450">
        <v>0</v>
      </c>
      <c r="F174" s="449">
        <v>298.82</v>
      </c>
      <c r="G174" s="448">
        <v>0</v>
      </c>
      <c r="H174" s="448">
        <v>207.36</v>
      </c>
      <c r="I174" s="448">
        <v>91.46</v>
      </c>
      <c r="J174" s="447">
        <v>0.30607054414028512</v>
      </c>
    </row>
    <row r="175" spans="1:10" ht="28.5" customHeight="1" x14ac:dyDescent="0.2">
      <c r="A175" s="450" t="s">
        <v>4742</v>
      </c>
      <c r="B175" s="450" t="s">
        <v>4741</v>
      </c>
      <c r="C175" s="450" t="s">
        <v>1048</v>
      </c>
      <c r="D175" s="450">
        <v>1</v>
      </c>
      <c r="E175" s="450">
        <v>0</v>
      </c>
      <c r="F175" s="449">
        <v>2044.13</v>
      </c>
      <c r="G175" s="448">
        <v>0</v>
      </c>
      <c r="H175" s="448">
        <v>1249.8699999999999</v>
      </c>
      <c r="I175" s="448">
        <v>794.26</v>
      </c>
      <c r="J175" s="447">
        <v>0.38855650080963539</v>
      </c>
    </row>
    <row r="176" spans="1:10" ht="28.5" customHeight="1" x14ac:dyDescent="0.2">
      <c r="A176" s="450" t="s">
        <v>1361</v>
      </c>
      <c r="B176" s="450" t="s">
        <v>1360</v>
      </c>
      <c r="C176" s="450" t="s">
        <v>1048</v>
      </c>
      <c r="D176" s="450">
        <v>24</v>
      </c>
      <c r="E176" s="450">
        <v>0</v>
      </c>
      <c r="F176" s="449">
        <v>3392.64</v>
      </c>
      <c r="G176" s="448">
        <v>0</v>
      </c>
      <c r="H176" s="448">
        <v>2960.88</v>
      </c>
      <c r="I176" s="448">
        <v>431.76</v>
      </c>
      <c r="J176" s="447">
        <v>0.12726372382569326</v>
      </c>
    </row>
    <row r="177" spans="1:10" ht="28.5" customHeight="1" x14ac:dyDescent="0.2">
      <c r="A177" s="450" t="s">
        <v>1359</v>
      </c>
      <c r="B177" s="450" t="s">
        <v>1358</v>
      </c>
      <c r="C177" s="450" t="s">
        <v>1048</v>
      </c>
      <c r="D177" s="450">
        <v>37</v>
      </c>
      <c r="E177" s="450">
        <v>0</v>
      </c>
      <c r="F177" s="449">
        <v>12925.47</v>
      </c>
      <c r="G177" s="448">
        <v>0</v>
      </c>
      <c r="H177" s="448">
        <v>10675.98</v>
      </c>
      <c r="I177" s="448">
        <v>2249.4899999999998</v>
      </c>
      <c r="J177" s="447">
        <v>0.17403545093524644</v>
      </c>
    </row>
    <row r="178" spans="1:10" ht="28.5" customHeight="1" x14ac:dyDescent="0.2">
      <c r="A178" s="450" t="s">
        <v>1357</v>
      </c>
      <c r="B178" s="450" t="s">
        <v>1356</v>
      </c>
      <c r="C178" s="450" t="s">
        <v>1048</v>
      </c>
      <c r="D178" s="450">
        <v>14</v>
      </c>
      <c r="E178" s="450">
        <v>0</v>
      </c>
      <c r="F178" s="449">
        <v>1940.06</v>
      </c>
      <c r="G178" s="448">
        <v>0</v>
      </c>
      <c r="H178" s="448">
        <v>1679.72</v>
      </c>
      <c r="I178" s="448">
        <v>260.33999999999997</v>
      </c>
      <c r="J178" s="447">
        <v>0.13419172602909188</v>
      </c>
    </row>
    <row r="179" spans="1:10" ht="28.5" customHeight="1" x14ac:dyDescent="0.2">
      <c r="A179" s="450" t="s">
        <v>1355</v>
      </c>
      <c r="B179" s="450" t="s">
        <v>1354</v>
      </c>
      <c r="C179" s="450" t="s">
        <v>1048</v>
      </c>
      <c r="D179" s="450">
        <v>2</v>
      </c>
      <c r="E179" s="450">
        <v>0</v>
      </c>
      <c r="F179" s="449">
        <v>453.04</v>
      </c>
      <c r="G179" s="448">
        <v>0</v>
      </c>
      <c r="H179" s="448">
        <v>327.02</v>
      </c>
      <c r="I179" s="448">
        <v>126.02</v>
      </c>
      <c r="J179" s="447">
        <v>0.27816528341868269</v>
      </c>
    </row>
    <row r="180" spans="1:10" ht="28.5" customHeight="1" x14ac:dyDescent="0.2">
      <c r="A180" s="450" t="s">
        <v>1353</v>
      </c>
      <c r="B180" s="450" t="s">
        <v>1352</v>
      </c>
      <c r="C180" s="450" t="s">
        <v>1048</v>
      </c>
      <c r="D180" s="450">
        <v>4</v>
      </c>
      <c r="E180" s="450">
        <v>0</v>
      </c>
      <c r="F180" s="449">
        <v>1803.78</v>
      </c>
      <c r="G180" s="448">
        <v>0</v>
      </c>
      <c r="H180" s="448">
        <v>1265.72</v>
      </c>
      <c r="I180" s="448">
        <v>538.05999999999995</v>
      </c>
      <c r="J180" s="447">
        <v>0.29829580104003817</v>
      </c>
    </row>
    <row r="181" spans="1:10" ht="28.5" customHeight="1" x14ac:dyDescent="0.2">
      <c r="A181" s="450" t="s">
        <v>2238</v>
      </c>
      <c r="B181" s="450" t="s">
        <v>2237</v>
      </c>
      <c r="C181" s="450" t="s">
        <v>1048</v>
      </c>
      <c r="D181" s="450">
        <v>1</v>
      </c>
      <c r="E181" s="450">
        <v>0</v>
      </c>
      <c r="F181" s="449">
        <v>284.52999999999997</v>
      </c>
      <c r="G181" s="448">
        <v>0</v>
      </c>
      <c r="H181" s="448">
        <v>210.12</v>
      </c>
      <c r="I181" s="448">
        <v>74.41</v>
      </c>
      <c r="J181" s="447">
        <v>0.26151899623941238</v>
      </c>
    </row>
    <row r="182" spans="1:10" ht="28.5" customHeight="1" x14ac:dyDescent="0.2">
      <c r="A182" s="450" t="s">
        <v>1351</v>
      </c>
      <c r="B182" s="450" t="s">
        <v>1350</v>
      </c>
      <c r="C182" s="450" t="s">
        <v>1048</v>
      </c>
      <c r="D182" s="450">
        <v>5</v>
      </c>
      <c r="E182" s="450">
        <v>0</v>
      </c>
      <c r="F182" s="449">
        <v>587.04999999999995</v>
      </c>
      <c r="G182" s="448">
        <v>0</v>
      </c>
      <c r="H182" s="448">
        <v>308</v>
      </c>
      <c r="I182" s="448">
        <v>279.05</v>
      </c>
      <c r="J182" s="447">
        <v>0.47534281577378418</v>
      </c>
    </row>
    <row r="183" spans="1:10" ht="28.5" customHeight="1" x14ac:dyDescent="0.2">
      <c r="A183" s="450" t="s">
        <v>1349</v>
      </c>
      <c r="B183" s="450" t="s">
        <v>1348</v>
      </c>
      <c r="C183" s="450" t="s">
        <v>1048</v>
      </c>
      <c r="D183" s="450">
        <v>6</v>
      </c>
      <c r="E183" s="450">
        <v>0</v>
      </c>
      <c r="F183" s="449">
        <v>1360.4</v>
      </c>
      <c r="G183" s="448">
        <v>0</v>
      </c>
      <c r="H183" s="448">
        <v>1021.14</v>
      </c>
      <c r="I183" s="448">
        <v>339.26</v>
      </c>
      <c r="J183" s="447">
        <v>0.24938253454866216</v>
      </c>
    </row>
    <row r="184" spans="1:10" ht="28.5" customHeight="1" x14ac:dyDescent="0.2">
      <c r="A184" s="450" t="s">
        <v>1345</v>
      </c>
      <c r="B184" s="450" t="s">
        <v>1344</v>
      </c>
      <c r="C184" s="450" t="s">
        <v>1048</v>
      </c>
      <c r="D184" s="450">
        <v>21</v>
      </c>
      <c r="E184" s="450">
        <v>0</v>
      </c>
      <c r="F184" s="449">
        <v>3550.73</v>
      </c>
      <c r="G184" s="448">
        <v>0</v>
      </c>
      <c r="H184" s="448">
        <v>2928.45</v>
      </c>
      <c r="I184" s="448">
        <v>622.28</v>
      </c>
      <c r="J184" s="447">
        <v>0.1752541026774776</v>
      </c>
    </row>
    <row r="185" spans="1:10" ht="28.5" customHeight="1" x14ac:dyDescent="0.2">
      <c r="A185" s="450" t="s">
        <v>1343</v>
      </c>
      <c r="B185" s="450" t="s">
        <v>1342</v>
      </c>
      <c r="C185" s="450" t="s">
        <v>1048</v>
      </c>
      <c r="D185" s="450">
        <v>10</v>
      </c>
      <c r="E185" s="450">
        <v>0</v>
      </c>
      <c r="F185" s="449">
        <v>2878.77</v>
      </c>
      <c r="G185" s="448">
        <v>0</v>
      </c>
      <c r="H185" s="448">
        <v>2355.59</v>
      </c>
      <c r="I185" s="448">
        <v>523.17999999999995</v>
      </c>
      <c r="J185" s="447">
        <v>0.18173733921084351</v>
      </c>
    </row>
    <row r="186" spans="1:10" ht="28.5" customHeight="1" x14ac:dyDescent="0.2">
      <c r="A186" s="450" t="s">
        <v>1339</v>
      </c>
      <c r="B186" s="450" t="s">
        <v>1338</v>
      </c>
      <c r="C186" s="450" t="s">
        <v>1048</v>
      </c>
      <c r="D186" s="450">
        <v>1</v>
      </c>
      <c r="E186" s="450">
        <v>0</v>
      </c>
      <c r="F186" s="449">
        <v>104.44</v>
      </c>
      <c r="G186" s="448">
        <v>0</v>
      </c>
      <c r="H186" s="448">
        <v>71.010000000000005</v>
      </c>
      <c r="I186" s="448">
        <v>33.43</v>
      </c>
      <c r="J186" s="447">
        <v>0.32008808885484491</v>
      </c>
    </row>
    <row r="187" spans="1:10" ht="28.5" customHeight="1" x14ac:dyDescent="0.2">
      <c r="A187" s="450" t="s">
        <v>2236</v>
      </c>
      <c r="B187" s="450" t="s">
        <v>2235</v>
      </c>
      <c r="C187" s="450" t="s">
        <v>1048</v>
      </c>
      <c r="D187" s="450">
        <v>3</v>
      </c>
      <c r="E187" s="450">
        <v>0</v>
      </c>
      <c r="F187" s="449">
        <v>409.28</v>
      </c>
      <c r="G187" s="448">
        <v>0</v>
      </c>
      <c r="H187" s="448">
        <v>304.83</v>
      </c>
      <c r="I187" s="448">
        <v>104.45</v>
      </c>
      <c r="J187" s="447">
        <v>0.25520426114151679</v>
      </c>
    </row>
    <row r="188" spans="1:10" ht="28.5" customHeight="1" x14ac:dyDescent="0.2">
      <c r="A188" s="450" t="s">
        <v>1337</v>
      </c>
      <c r="B188" s="450" t="s">
        <v>1336</v>
      </c>
      <c r="C188" s="450" t="s">
        <v>1048</v>
      </c>
      <c r="D188" s="450">
        <v>8</v>
      </c>
      <c r="E188" s="450">
        <v>0</v>
      </c>
      <c r="F188" s="449">
        <v>1878.18</v>
      </c>
      <c r="G188" s="448">
        <v>0</v>
      </c>
      <c r="H188" s="448">
        <v>1594.4</v>
      </c>
      <c r="I188" s="448">
        <v>283.77999999999997</v>
      </c>
      <c r="J188" s="447">
        <v>0.15109307947055128</v>
      </c>
    </row>
    <row r="189" spans="1:10" ht="28.5" customHeight="1" x14ac:dyDescent="0.2">
      <c r="A189" s="450" t="s">
        <v>2230</v>
      </c>
      <c r="B189" s="450" t="s">
        <v>2229</v>
      </c>
      <c r="C189" s="450" t="s">
        <v>1048</v>
      </c>
      <c r="D189" s="450">
        <v>12</v>
      </c>
      <c r="E189" s="450">
        <v>0</v>
      </c>
      <c r="F189" s="449">
        <v>1513.32</v>
      </c>
      <c r="G189" s="448">
        <v>0</v>
      </c>
      <c r="H189" s="448">
        <v>1317.96</v>
      </c>
      <c r="I189" s="448">
        <v>195.36</v>
      </c>
      <c r="J189" s="447">
        <v>0.12909364840218857</v>
      </c>
    </row>
    <row r="190" spans="1:10" ht="28.5" customHeight="1" x14ac:dyDescent="0.2">
      <c r="A190" s="450" t="s">
        <v>4296</v>
      </c>
      <c r="B190" s="450" t="s">
        <v>4295</v>
      </c>
      <c r="C190" s="450" t="s">
        <v>1048</v>
      </c>
      <c r="D190" s="450">
        <v>2</v>
      </c>
      <c r="E190" s="450">
        <v>0</v>
      </c>
      <c r="F190" s="449">
        <v>457.86</v>
      </c>
      <c r="G190" s="448">
        <v>0</v>
      </c>
      <c r="H190" s="448">
        <v>278.33999999999997</v>
      </c>
      <c r="I190" s="448">
        <v>179.52</v>
      </c>
      <c r="J190" s="447">
        <v>0.39208491678679075</v>
      </c>
    </row>
    <row r="191" spans="1:10" ht="28.5" customHeight="1" x14ac:dyDescent="0.2">
      <c r="A191" s="450" t="s">
        <v>2228</v>
      </c>
      <c r="B191" s="450" t="s">
        <v>2227</v>
      </c>
      <c r="C191" s="450" t="s">
        <v>1048</v>
      </c>
      <c r="D191" s="450">
        <v>3</v>
      </c>
      <c r="E191" s="450">
        <v>0</v>
      </c>
      <c r="F191" s="449">
        <v>455.5</v>
      </c>
      <c r="G191" s="448">
        <v>0</v>
      </c>
      <c r="H191" s="448">
        <v>258.39</v>
      </c>
      <c r="I191" s="448">
        <v>197.11</v>
      </c>
      <c r="J191" s="447">
        <v>0.4327332601536773</v>
      </c>
    </row>
    <row r="192" spans="1:10" ht="28.5" customHeight="1" x14ac:dyDescent="0.2">
      <c r="A192" s="450" t="s">
        <v>3164</v>
      </c>
      <c r="B192" s="450" t="s">
        <v>3163</v>
      </c>
      <c r="C192" s="450" t="s">
        <v>1048</v>
      </c>
      <c r="D192" s="450">
        <v>5</v>
      </c>
      <c r="E192" s="450">
        <v>0</v>
      </c>
      <c r="F192" s="449">
        <v>5430.85</v>
      </c>
      <c r="G192" s="448">
        <v>0</v>
      </c>
      <c r="H192" s="448">
        <v>3813.1</v>
      </c>
      <c r="I192" s="448">
        <v>1617.75</v>
      </c>
      <c r="J192" s="447">
        <v>0.2978815470874725</v>
      </c>
    </row>
    <row r="193" spans="1:10" ht="28.5" customHeight="1" x14ac:dyDescent="0.2">
      <c r="A193" s="450" t="s">
        <v>4740</v>
      </c>
      <c r="B193" s="450" t="s">
        <v>4739</v>
      </c>
      <c r="C193" s="450" t="s">
        <v>1048</v>
      </c>
      <c r="D193" s="450">
        <v>1</v>
      </c>
      <c r="E193" s="450">
        <v>0</v>
      </c>
      <c r="F193" s="449">
        <v>175.87</v>
      </c>
      <c r="G193" s="448">
        <v>0</v>
      </c>
      <c r="H193" s="448">
        <v>90.53</v>
      </c>
      <c r="I193" s="448">
        <v>85.34</v>
      </c>
      <c r="J193" s="447">
        <v>0.48524478307841018</v>
      </c>
    </row>
    <row r="194" spans="1:10" ht="28.5" customHeight="1" x14ac:dyDescent="0.2">
      <c r="A194" s="450" t="s">
        <v>2226</v>
      </c>
      <c r="B194" s="450" t="s">
        <v>2225</v>
      </c>
      <c r="C194" s="450" t="s">
        <v>1048</v>
      </c>
      <c r="D194" s="450">
        <v>12</v>
      </c>
      <c r="E194" s="450">
        <v>0</v>
      </c>
      <c r="F194" s="449">
        <v>1264.68</v>
      </c>
      <c r="G194" s="448">
        <v>0</v>
      </c>
      <c r="H194" s="448">
        <v>1103.76</v>
      </c>
      <c r="I194" s="448">
        <v>160.91999999999999</v>
      </c>
      <c r="J194" s="447">
        <v>0.12724167378309137</v>
      </c>
    </row>
    <row r="195" spans="1:10" ht="28.5" customHeight="1" x14ac:dyDescent="0.2">
      <c r="A195" s="450" t="s">
        <v>1327</v>
      </c>
      <c r="B195" s="450" t="s">
        <v>1326</v>
      </c>
      <c r="C195" s="450" t="s">
        <v>1048</v>
      </c>
      <c r="D195" s="450">
        <v>2</v>
      </c>
      <c r="E195" s="450">
        <v>0</v>
      </c>
      <c r="F195" s="449">
        <v>179.76</v>
      </c>
      <c r="G195" s="448">
        <v>0</v>
      </c>
      <c r="H195" s="448">
        <v>136.97999999999999</v>
      </c>
      <c r="I195" s="448">
        <v>42.78</v>
      </c>
      <c r="J195" s="447">
        <v>0.23798397863818424</v>
      </c>
    </row>
    <row r="196" spans="1:10" ht="28.5" customHeight="1" x14ac:dyDescent="0.2">
      <c r="A196" s="450" t="s">
        <v>4738</v>
      </c>
      <c r="B196" s="450" t="s">
        <v>4737</v>
      </c>
      <c r="C196" s="450" t="s">
        <v>1048</v>
      </c>
      <c r="D196" s="450">
        <v>1</v>
      </c>
      <c r="E196" s="450">
        <v>0</v>
      </c>
      <c r="F196" s="449">
        <v>593.65</v>
      </c>
      <c r="G196" s="448">
        <v>0</v>
      </c>
      <c r="H196" s="448">
        <v>337.11</v>
      </c>
      <c r="I196" s="448">
        <v>256.54000000000002</v>
      </c>
      <c r="J196" s="447">
        <v>0.4321401499199865</v>
      </c>
    </row>
    <row r="197" spans="1:10" ht="28.5" customHeight="1" x14ac:dyDescent="0.2">
      <c r="A197" s="450" t="s">
        <v>1321</v>
      </c>
      <c r="B197" s="450" t="s">
        <v>1320</v>
      </c>
      <c r="C197" s="450" t="s">
        <v>1048</v>
      </c>
      <c r="D197" s="450">
        <v>7</v>
      </c>
      <c r="E197" s="450">
        <v>0</v>
      </c>
      <c r="F197" s="449">
        <v>715.53</v>
      </c>
      <c r="G197" s="448">
        <v>0</v>
      </c>
      <c r="H197" s="448">
        <v>553.91</v>
      </c>
      <c r="I197" s="448">
        <v>161.62</v>
      </c>
      <c r="J197" s="447">
        <v>0.22587452657470686</v>
      </c>
    </row>
    <row r="198" spans="1:10" ht="28.5" customHeight="1" x14ac:dyDescent="0.2">
      <c r="A198" s="450" t="s">
        <v>3158</v>
      </c>
      <c r="B198" s="450" t="s">
        <v>3157</v>
      </c>
      <c r="C198" s="450" t="s">
        <v>1048</v>
      </c>
      <c r="D198" s="450">
        <v>12</v>
      </c>
      <c r="E198" s="450">
        <v>0</v>
      </c>
      <c r="F198" s="449">
        <v>1980.24</v>
      </c>
      <c r="G198" s="448">
        <v>0</v>
      </c>
      <c r="H198" s="448">
        <v>1531.8</v>
      </c>
      <c r="I198" s="448">
        <v>448.44</v>
      </c>
      <c r="J198" s="447">
        <v>0.226457399103139</v>
      </c>
    </row>
    <row r="199" spans="1:10" ht="28.5" customHeight="1" x14ac:dyDescent="0.2">
      <c r="A199" s="450" t="s">
        <v>1319</v>
      </c>
      <c r="B199" s="450" t="s">
        <v>1318</v>
      </c>
      <c r="C199" s="450" t="s">
        <v>1048</v>
      </c>
      <c r="D199" s="450">
        <v>64</v>
      </c>
      <c r="E199" s="450">
        <v>0</v>
      </c>
      <c r="F199" s="449">
        <v>6347.48</v>
      </c>
      <c r="G199" s="448">
        <v>0</v>
      </c>
      <c r="H199" s="448">
        <v>4917.76</v>
      </c>
      <c r="I199" s="448">
        <v>1429.72</v>
      </c>
      <c r="J199" s="447">
        <v>0.22524214333877382</v>
      </c>
    </row>
    <row r="200" spans="1:10" ht="28.5" customHeight="1" x14ac:dyDescent="0.2">
      <c r="A200" s="450" t="s">
        <v>1317</v>
      </c>
      <c r="B200" s="450" t="s">
        <v>1316</v>
      </c>
      <c r="C200" s="450" t="s">
        <v>1048</v>
      </c>
      <c r="D200" s="450">
        <v>2</v>
      </c>
      <c r="E200" s="450">
        <v>0</v>
      </c>
      <c r="F200" s="449">
        <v>334.12</v>
      </c>
      <c r="G200" s="448">
        <v>0</v>
      </c>
      <c r="H200" s="448">
        <v>241.2</v>
      </c>
      <c r="I200" s="448">
        <v>92.92</v>
      </c>
      <c r="J200" s="447">
        <v>0.27810367532623009</v>
      </c>
    </row>
    <row r="201" spans="1:10" ht="28.5" customHeight="1" x14ac:dyDescent="0.2">
      <c r="A201" s="450" t="s">
        <v>2224</v>
      </c>
      <c r="B201" s="450" t="s">
        <v>2223</v>
      </c>
      <c r="C201" s="450" t="s">
        <v>1048</v>
      </c>
      <c r="D201" s="450">
        <v>3</v>
      </c>
      <c r="E201" s="450">
        <v>0</v>
      </c>
      <c r="F201" s="449">
        <v>452.84</v>
      </c>
      <c r="G201" s="448">
        <v>0</v>
      </c>
      <c r="H201" s="448">
        <v>352.5</v>
      </c>
      <c r="I201" s="448">
        <v>100.34</v>
      </c>
      <c r="J201" s="447">
        <v>0.2215793657804081</v>
      </c>
    </row>
    <row r="202" spans="1:10" ht="28.5" customHeight="1" x14ac:dyDescent="0.2">
      <c r="A202" s="450" t="s">
        <v>4736</v>
      </c>
      <c r="B202" s="450" t="s">
        <v>4735</v>
      </c>
      <c r="C202" s="450" t="s">
        <v>1048</v>
      </c>
      <c r="D202" s="450">
        <v>1</v>
      </c>
      <c r="E202" s="450">
        <v>0</v>
      </c>
      <c r="F202" s="449">
        <v>215.35</v>
      </c>
      <c r="G202" s="448">
        <v>0</v>
      </c>
      <c r="H202" s="448">
        <v>120.07</v>
      </c>
      <c r="I202" s="448">
        <v>95.28</v>
      </c>
      <c r="J202" s="447">
        <v>0.44244253540747619</v>
      </c>
    </row>
    <row r="203" spans="1:10" ht="28.5" customHeight="1" x14ac:dyDescent="0.2">
      <c r="A203" s="450" t="s">
        <v>2222</v>
      </c>
      <c r="B203" s="450" t="s">
        <v>2221</v>
      </c>
      <c r="C203" s="450" t="s">
        <v>1048</v>
      </c>
      <c r="D203" s="450">
        <v>16</v>
      </c>
      <c r="E203" s="450">
        <v>0</v>
      </c>
      <c r="F203" s="449">
        <v>1947.39</v>
      </c>
      <c r="G203" s="448">
        <v>0</v>
      </c>
      <c r="H203" s="448">
        <v>1604.82</v>
      </c>
      <c r="I203" s="448">
        <v>342.57</v>
      </c>
      <c r="J203" s="447">
        <v>0.17591237502503351</v>
      </c>
    </row>
    <row r="204" spans="1:10" ht="28.5" customHeight="1" x14ac:dyDescent="0.2">
      <c r="A204" s="450" t="s">
        <v>1315</v>
      </c>
      <c r="B204" s="450" t="s">
        <v>1314</v>
      </c>
      <c r="C204" s="450" t="s">
        <v>1048</v>
      </c>
      <c r="D204" s="450">
        <v>33</v>
      </c>
      <c r="E204" s="450">
        <v>0</v>
      </c>
      <c r="F204" s="449">
        <v>3487.84</v>
      </c>
      <c r="G204" s="448">
        <v>0</v>
      </c>
      <c r="H204" s="448">
        <v>2704.35</v>
      </c>
      <c r="I204" s="448">
        <v>783.49</v>
      </c>
      <c r="J204" s="447">
        <v>0.22463473095096106</v>
      </c>
    </row>
    <row r="205" spans="1:10" ht="28.5" customHeight="1" x14ac:dyDescent="0.2">
      <c r="A205" s="450" t="s">
        <v>1313</v>
      </c>
      <c r="B205" s="450" t="s">
        <v>1312</v>
      </c>
      <c r="C205" s="450" t="s">
        <v>1048</v>
      </c>
      <c r="D205" s="450">
        <v>17</v>
      </c>
      <c r="E205" s="450">
        <v>0</v>
      </c>
      <c r="F205" s="449">
        <v>8835.02</v>
      </c>
      <c r="G205" s="448">
        <v>0</v>
      </c>
      <c r="H205" s="448">
        <v>7343.23</v>
      </c>
      <c r="I205" s="448">
        <v>1491.79</v>
      </c>
      <c r="J205" s="447">
        <v>0.16884964606758107</v>
      </c>
    </row>
    <row r="206" spans="1:10" ht="28.5" customHeight="1" x14ac:dyDescent="0.2">
      <c r="A206" s="450" t="s">
        <v>1311</v>
      </c>
      <c r="B206" s="450" t="s">
        <v>1310</v>
      </c>
      <c r="C206" s="450" t="s">
        <v>1048</v>
      </c>
      <c r="D206" s="450">
        <v>1</v>
      </c>
      <c r="E206" s="450">
        <v>0</v>
      </c>
      <c r="F206" s="449">
        <v>167.42</v>
      </c>
      <c r="G206" s="448">
        <v>0</v>
      </c>
      <c r="H206" s="448">
        <v>99.82</v>
      </c>
      <c r="I206" s="448">
        <v>67.599999999999994</v>
      </c>
      <c r="J206" s="447">
        <v>0.40377493728347869</v>
      </c>
    </row>
    <row r="207" spans="1:10" ht="28.5" customHeight="1" x14ac:dyDescent="0.2">
      <c r="A207" s="450" t="s">
        <v>3859</v>
      </c>
      <c r="B207" s="450" t="s">
        <v>3858</v>
      </c>
      <c r="C207" s="450" t="s">
        <v>1048</v>
      </c>
      <c r="D207" s="450">
        <v>1</v>
      </c>
      <c r="E207" s="450">
        <v>0</v>
      </c>
      <c r="F207" s="449">
        <v>543.16999999999996</v>
      </c>
      <c r="G207" s="448">
        <v>0</v>
      </c>
      <c r="H207" s="448">
        <v>474.04</v>
      </c>
      <c r="I207" s="448">
        <v>69.13</v>
      </c>
      <c r="J207" s="447">
        <v>0.12727138833146159</v>
      </c>
    </row>
    <row r="208" spans="1:10" ht="28.5" customHeight="1" x14ac:dyDescent="0.2">
      <c r="A208" s="450" t="s">
        <v>1309</v>
      </c>
      <c r="B208" s="450" t="s">
        <v>1308</v>
      </c>
      <c r="C208" s="450" t="s">
        <v>1048</v>
      </c>
      <c r="D208" s="450">
        <v>1</v>
      </c>
      <c r="E208" s="450">
        <v>0</v>
      </c>
      <c r="F208" s="449">
        <v>1241.6099999999999</v>
      </c>
      <c r="G208" s="448">
        <v>0</v>
      </c>
      <c r="H208" s="448">
        <v>961.25</v>
      </c>
      <c r="I208" s="448">
        <v>280.36</v>
      </c>
      <c r="J208" s="447">
        <v>0.22580359372105574</v>
      </c>
    </row>
    <row r="209" spans="1:10" ht="28.5" customHeight="1" x14ac:dyDescent="0.2">
      <c r="A209" s="450" t="s">
        <v>1305</v>
      </c>
      <c r="B209" s="450" t="s">
        <v>1304</v>
      </c>
      <c r="C209" s="450" t="s">
        <v>1048</v>
      </c>
      <c r="D209" s="450">
        <v>2</v>
      </c>
      <c r="E209" s="450">
        <v>0</v>
      </c>
      <c r="F209" s="449">
        <v>2353.9499999999998</v>
      </c>
      <c r="G209" s="448">
        <v>0</v>
      </c>
      <c r="H209" s="448">
        <v>1745.02</v>
      </c>
      <c r="I209" s="448">
        <v>608.92999999999995</v>
      </c>
      <c r="J209" s="447">
        <v>0.2586843390896153</v>
      </c>
    </row>
    <row r="210" spans="1:10" ht="28.5" customHeight="1" x14ac:dyDescent="0.2">
      <c r="A210" s="450" t="s">
        <v>4286</v>
      </c>
      <c r="B210" s="450" t="s">
        <v>4285</v>
      </c>
      <c r="C210" s="450" t="s">
        <v>1048</v>
      </c>
      <c r="D210" s="450">
        <v>1</v>
      </c>
      <c r="E210" s="450">
        <v>0</v>
      </c>
      <c r="F210" s="449">
        <v>1434.02</v>
      </c>
      <c r="G210" s="448">
        <v>0</v>
      </c>
      <c r="H210" s="448">
        <v>975.52</v>
      </c>
      <c r="I210" s="448">
        <v>458.5</v>
      </c>
      <c r="J210" s="447">
        <v>0.31973054769110615</v>
      </c>
    </row>
    <row r="211" spans="1:10" ht="28.5" customHeight="1" x14ac:dyDescent="0.2">
      <c r="A211" s="450" t="s">
        <v>3855</v>
      </c>
      <c r="B211" s="450" t="s">
        <v>3854</v>
      </c>
      <c r="C211" s="450" t="s">
        <v>1048</v>
      </c>
      <c r="D211" s="450">
        <v>2</v>
      </c>
      <c r="E211" s="450">
        <v>0</v>
      </c>
      <c r="F211" s="449">
        <v>1868.38</v>
      </c>
      <c r="G211" s="448">
        <v>0</v>
      </c>
      <c r="H211" s="448">
        <v>1348.62</v>
      </c>
      <c r="I211" s="448">
        <v>519.76</v>
      </c>
      <c r="J211" s="447">
        <v>0.27818752073989234</v>
      </c>
    </row>
    <row r="212" spans="1:10" ht="28.5" customHeight="1" x14ac:dyDescent="0.2">
      <c r="A212" s="450" t="s">
        <v>1303</v>
      </c>
      <c r="B212" s="450" t="s">
        <v>1302</v>
      </c>
      <c r="C212" s="450" t="s">
        <v>1048</v>
      </c>
      <c r="D212" s="450">
        <v>1</v>
      </c>
      <c r="E212" s="450">
        <v>0</v>
      </c>
      <c r="F212" s="449">
        <v>822.34</v>
      </c>
      <c r="G212" s="448">
        <v>0</v>
      </c>
      <c r="H212" s="448">
        <v>626.54</v>
      </c>
      <c r="I212" s="448">
        <v>195.8</v>
      </c>
      <c r="J212" s="447">
        <v>0.23810102877155434</v>
      </c>
    </row>
    <row r="213" spans="1:10" ht="28.5" customHeight="1" x14ac:dyDescent="0.2">
      <c r="A213" s="450" t="s">
        <v>1301</v>
      </c>
      <c r="B213" s="450" t="s">
        <v>1300</v>
      </c>
      <c r="C213" s="450" t="s">
        <v>1048</v>
      </c>
      <c r="D213" s="450">
        <v>3</v>
      </c>
      <c r="E213" s="450">
        <v>0</v>
      </c>
      <c r="F213" s="449">
        <v>1506.78</v>
      </c>
      <c r="G213" s="448">
        <v>0</v>
      </c>
      <c r="H213" s="448">
        <v>971.07</v>
      </c>
      <c r="I213" s="448">
        <v>535.71</v>
      </c>
      <c r="J213" s="447">
        <v>0.35553299088121693</v>
      </c>
    </row>
    <row r="214" spans="1:10" ht="28.5" customHeight="1" x14ac:dyDescent="0.2">
      <c r="A214" s="450" t="s">
        <v>2218</v>
      </c>
      <c r="B214" s="450" t="s">
        <v>2217</v>
      </c>
      <c r="C214" s="450" t="s">
        <v>1048</v>
      </c>
      <c r="D214" s="450">
        <v>11</v>
      </c>
      <c r="E214" s="450">
        <v>0</v>
      </c>
      <c r="F214" s="449">
        <v>5330.76</v>
      </c>
      <c r="G214" s="448">
        <v>0</v>
      </c>
      <c r="H214" s="448">
        <v>4245.17</v>
      </c>
      <c r="I214" s="448">
        <v>1085.5899999999999</v>
      </c>
      <c r="J214" s="447">
        <v>0.20364638438046356</v>
      </c>
    </row>
    <row r="215" spans="1:10" ht="28.5" customHeight="1" x14ac:dyDescent="0.2">
      <c r="A215" s="450" t="s">
        <v>2216</v>
      </c>
      <c r="B215" s="450" t="s">
        <v>2215</v>
      </c>
      <c r="C215" s="450" t="s">
        <v>1048</v>
      </c>
      <c r="D215" s="450">
        <v>2</v>
      </c>
      <c r="E215" s="450">
        <v>0</v>
      </c>
      <c r="F215" s="449">
        <v>886.2</v>
      </c>
      <c r="G215" s="448">
        <v>0</v>
      </c>
      <c r="H215" s="448">
        <v>481.12</v>
      </c>
      <c r="I215" s="448">
        <v>405.08</v>
      </c>
      <c r="J215" s="447">
        <v>0.45709772060482962</v>
      </c>
    </row>
    <row r="216" spans="1:10" ht="28.5" customHeight="1" x14ac:dyDescent="0.2">
      <c r="A216" s="450" t="s">
        <v>1297</v>
      </c>
      <c r="B216" s="450" t="s">
        <v>1296</v>
      </c>
      <c r="C216" s="450" t="s">
        <v>1048</v>
      </c>
      <c r="D216" s="450">
        <v>5</v>
      </c>
      <c r="E216" s="450">
        <v>0</v>
      </c>
      <c r="F216" s="449">
        <v>1862.1</v>
      </c>
      <c r="G216" s="448">
        <v>0</v>
      </c>
      <c r="H216" s="448">
        <v>1787.6</v>
      </c>
      <c r="I216" s="448">
        <v>74.5</v>
      </c>
      <c r="J216" s="447">
        <v>4.0008592449385101E-2</v>
      </c>
    </row>
    <row r="217" spans="1:10" ht="28.5" customHeight="1" x14ac:dyDescent="0.2">
      <c r="A217" s="450" t="s">
        <v>1293</v>
      </c>
      <c r="B217" s="450" t="s">
        <v>1292</v>
      </c>
      <c r="C217" s="450" t="s">
        <v>1048</v>
      </c>
      <c r="D217" s="450">
        <v>8</v>
      </c>
      <c r="E217" s="450">
        <v>0</v>
      </c>
      <c r="F217" s="449">
        <v>4275.3</v>
      </c>
      <c r="G217" s="448">
        <v>0</v>
      </c>
      <c r="H217" s="448">
        <v>3648.08</v>
      </c>
      <c r="I217" s="448">
        <v>627.22</v>
      </c>
      <c r="J217" s="447">
        <v>0.14670783336841858</v>
      </c>
    </row>
    <row r="218" spans="1:10" ht="28.5" customHeight="1" x14ac:dyDescent="0.2">
      <c r="A218" s="450" t="s">
        <v>1289</v>
      </c>
      <c r="B218" s="450" t="s">
        <v>1288</v>
      </c>
      <c r="C218" s="450" t="s">
        <v>1048</v>
      </c>
      <c r="D218" s="450">
        <v>14</v>
      </c>
      <c r="E218" s="450">
        <v>0</v>
      </c>
      <c r="F218" s="449">
        <v>14272</v>
      </c>
      <c r="G218" s="448">
        <v>0</v>
      </c>
      <c r="H218" s="448">
        <v>11592</v>
      </c>
      <c r="I218" s="448">
        <v>2680</v>
      </c>
      <c r="J218" s="447">
        <v>0.18778026905829595</v>
      </c>
    </row>
    <row r="219" spans="1:10" ht="28.5" customHeight="1" x14ac:dyDescent="0.2">
      <c r="A219" s="450" t="s">
        <v>2212</v>
      </c>
      <c r="B219" s="450" t="s">
        <v>2211</v>
      </c>
      <c r="C219" s="450" t="s">
        <v>1048</v>
      </c>
      <c r="D219" s="450">
        <v>8</v>
      </c>
      <c r="E219" s="450">
        <v>0</v>
      </c>
      <c r="F219" s="449">
        <v>5721.7</v>
      </c>
      <c r="G219" s="448">
        <v>0</v>
      </c>
      <c r="H219" s="448">
        <v>4632.96</v>
      </c>
      <c r="I219" s="448">
        <v>1088.74</v>
      </c>
      <c r="J219" s="447">
        <v>0.19028260831571037</v>
      </c>
    </row>
    <row r="220" spans="1:10" ht="28.5" customHeight="1" x14ac:dyDescent="0.2">
      <c r="A220" s="450" t="s">
        <v>1285</v>
      </c>
      <c r="B220" s="450" t="s">
        <v>1284</v>
      </c>
      <c r="C220" s="450" t="s">
        <v>1048</v>
      </c>
      <c r="D220" s="450">
        <v>2</v>
      </c>
      <c r="E220" s="450">
        <v>0</v>
      </c>
      <c r="F220" s="449">
        <v>3206.14</v>
      </c>
      <c r="G220" s="448">
        <v>0</v>
      </c>
      <c r="H220" s="448">
        <v>2480.92</v>
      </c>
      <c r="I220" s="448">
        <v>725.22</v>
      </c>
      <c r="J220" s="447">
        <v>0.22619723405715284</v>
      </c>
    </row>
    <row r="221" spans="1:10" ht="28.5" customHeight="1" x14ac:dyDescent="0.2">
      <c r="A221" s="450" t="s">
        <v>1283</v>
      </c>
      <c r="B221" s="450" t="s">
        <v>1282</v>
      </c>
      <c r="C221" s="450" t="s">
        <v>1048</v>
      </c>
      <c r="D221" s="450">
        <v>4</v>
      </c>
      <c r="E221" s="450">
        <v>0</v>
      </c>
      <c r="F221" s="449">
        <v>9891.44</v>
      </c>
      <c r="G221" s="448">
        <v>0</v>
      </c>
      <c r="H221" s="448">
        <v>7304.48</v>
      </c>
      <c r="I221" s="448">
        <v>2586.96</v>
      </c>
      <c r="J221" s="447">
        <v>0.26153522641799376</v>
      </c>
    </row>
    <row r="222" spans="1:10" ht="28.5" customHeight="1" x14ac:dyDescent="0.2">
      <c r="A222" s="450" t="s">
        <v>1281</v>
      </c>
      <c r="B222" s="450" t="s">
        <v>1280</v>
      </c>
      <c r="C222" s="450" t="s">
        <v>1048</v>
      </c>
      <c r="D222" s="450">
        <v>4</v>
      </c>
      <c r="E222" s="450">
        <v>0</v>
      </c>
      <c r="F222" s="449">
        <v>1736.33</v>
      </c>
      <c r="G222" s="448">
        <v>0</v>
      </c>
      <c r="H222" s="448">
        <v>1488.04</v>
      </c>
      <c r="I222" s="448">
        <v>248.29</v>
      </c>
      <c r="J222" s="447">
        <v>0.14299701093686107</v>
      </c>
    </row>
    <row r="223" spans="1:10" ht="28.5" customHeight="1" x14ac:dyDescent="0.2">
      <c r="A223" s="450" t="s">
        <v>4284</v>
      </c>
      <c r="B223" s="450" t="s">
        <v>4283</v>
      </c>
      <c r="C223" s="450" t="s">
        <v>1048</v>
      </c>
      <c r="D223" s="450">
        <v>2</v>
      </c>
      <c r="E223" s="450">
        <v>0</v>
      </c>
      <c r="F223" s="449">
        <v>962.86</v>
      </c>
      <c r="G223" s="448">
        <v>0</v>
      </c>
      <c r="H223" s="448">
        <v>745.44</v>
      </c>
      <c r="I223" s="448">
        <v>217.42</v>
      </c>
      <c r="J223" s="447">
        <v>0.22580645161290322</v>
      </c>
    </row>
    <row r="224" spans="1:10" ht="28.5" customHeight="1" x14ac:dyDescent="0.2">
      <c r="A224" s="450" t="s">
        <v>1279</v>
      </c>
      <c r="B224" s="450" t="s">
        <v>1278</v>
      </c>
      <c r="C224" s="450" t="s">
        <v>1048</v>
      </c>
      <c r="D224" s="450">
        <v>3</v>
      </c>
      <c r="E224" s="450">
        <v>0</v>
      </c>
      <c r="F224" s="449">
        <v>1887</v>
      </c>
      <c r="G224" s="448">
        <v>0</v>
      </c>
      <c r="H224" s="448">
        <v>1547.85</v>
      </c>
      <c r="I224" s="448">
        <v>339.15</v>
      </c>
      <c r="J224" s="447">
        <v>0.17972972972972973</v>
      </c>
    </row>
    <row r="225" spans="1:10" ht="28.5" customHeight="1" x14ac:dyDescent="0.2">
      <c r="A225" s="450" t="s">
        <v>1277</v>
      </c>
      <c r="B225" s="450" t="s">
        <v>1276</v>
      </c>
      <c r="C225" s="450" t="s">
        <v>1048</v>
      </c>
      <c r="D225" s="450">
        <v>4</v>
      </c>
      <c r="E225" s="450">
        <v>0</v>
      </c>
      <c r="F225" s="449">
        <v>1890</v>
      </c>
      <c r="G225" s="448">
        <v>0</v>
      </c>
      <c r="H225" s="448">
        <v>1514.24</v>
      </c>
      <c r="I225" s="448">
        <v>375.76</v>
      </c>
      <c r="J225" s="447">
        <v>0.19881481481481481</v>
      </c>
    </row>
    <row r="226" spans="1:10" ht="28.5" customHeight="1" x14ac:dyDescent="0.2">
      <c r="A226" s="450" t="s">
        <v>1275</v>
      </c>
      <c r="B226" s="450" t="s">
        <v>1274</v>
      </c>
      <c r="C226" s="450" t="s">
        <v>1048</v>
      </c>
      <c r="D226" s="450">
        <v>4</v>
      </c>
      <c r="E226" s="450">
        <v>0</v>
      </c>
      <c r="F226" s="449">
        <v>3431.25</v>
      </c>
      <c r="G226" s="448">
        <v>0</v>
      </c>
      <c r="H226" s="448">
        <v>2776.28</v>
      </c>
      <c r="I226" s="448">
        <v>654.97</v>
      </c>
      <c r="J226" s="447">
        <v>0.19088378870673953</v>
      </c>
    </row>
    <row r="227" spans="1:10" ht="28.5" customHeight="1" x14ac:dyDescent="0.2">
      <c r="A227" s="450" t="s">
        <v>1273</v>
      </c>
      <c r="B227" s="450" t="s">
        <v>1272</v>
      </c>
      <c r="C227" s="450" t="s">
        <v>1048</v>
      </c>
      <c r="D227" s="450">
        <v>3</v>
      </c>
      <c r="E227" s="450">
        <v>0</v>
      </c>
      <c r="F227" s="449">
        <v>1333.92</v>
      </c>
      <c r="G227" s="448">
        <v>0</v>
      </c>
      <c r="H227" s="448">
        <v>1185.72</v>
      </c>
      <c r="I227" s="448">
        <v>148.19999999999999</v>
      </c>
      <c r="J227" s="447">
        <v>0.11110111550917597</v>
      </c>
    </row>
    <row r="228" spans="1:10" ht="28.5" customHeight="1" x14ac:dyDescent="0.2">
      <c r="A228" s="450" t="s">
        <v>1269</v>
      </c>
      <c r="B228" s="450" t="s">
        <v>1268</v>
      </c>
      <c r="C228" s="450" t="s">
        <v>1048</v>
      </c>
      <c r="D228" s="450">
        <v>2</v>
      </c>
      <c r="E228" s="450">
        <v>0</v>
      </c>
      <c r="F228" s="449">
        <v>3230.22</v>
      </c>
      <c r="G228" s="448">
        <v>0</v>
      </c>
      <c r="H228" s="448">
        <v>2844.18</v>
      </c>
      <c r="I228" s="448">
        <v>386.04</v>
      </c>
      <c r="J228" s="447">
        <v>0.11950888793952115</v>
      </c>
    </row>
    <row r="229" spans="1:10" ht="28.5" customHeight="1" x14ac:dyDescent="0.2">
      <c r="A229" s="450" t="s">
        <v>1265</v>
      </c>
      <c r="B229" s="450" t="s">
        <v>1264</v>
      </c>
      <c r="C229" s="450" t="s">
        <v>1048</v>
      </c>
      <c r="D229" s="450">
        <v>13</v>
      </c>
      <c r="E229" s="450">
        <v>0</v>
      </c>
      <c r="F229" s="449">
        <v>6298.8</v>
      </c>
      <c r="G229" s="448">
        <v>0</v>
      </c>
      <c r="H229" s="448">
        <v>5078.1899999999996</v>
      </c>
      <c r="I229" s="448">
        <v>1220.6099999999999</v>
      </c>
      <c r="J229" s="447">
        <v>0.19378453038674034</v>
      </c>
    </row>
    <row r="230" spans="1:10" ht="28.5" customHeight="1" x14ac:dyDescent="0.2">
      <c r="A230" s="450" t="s">
        <v>1263</v>
      </c>
      <c r="B230" s="450" t="s">
        <v>1262</v>
      </c>
      <c r="C230" s="450" t="s">
        <v>1048</v>
      </c>
      <c r="D230" s="450">
        <v>3</v>
      </c>
      <c r="E230" s="450">
        <v>0</v>
      </c>
      <c r="F230" s="449">
        <v>1615.51</v>
      </c>
      <c r="G230" s="448">
        <v>0</v>
      </c>
      <c r="H230" s="448">
        <v>1278.21</v>
      </c>
      <c r="I230" s="448">
        <v>337.3</v>
      </c>
      <c r="J230" s="447">
        <v>0.2087885559358964</v>
      </c>
    </row>
    <row r="231" spans="1:10" ht="28.5" customHeight="1" x14ac:dyDescent="0.2">
      <c r="A231" s="450" t="s">
        <v>1259</v>
      </c>
      <c r="B231" s="450" t="s">
        <v>1258</v>
      </c>
      <c r="C231" s="450" t="s">
        <v>1048</v>
      </c>
      <c r="D231" s="450">
        <v>1</v>
      </c>
      <c r="E231" s="450">
        <v>0</v>
      </c>
      <c r="F231" s="449">
        <v>973.73</v>
      </c>
      <c r="G231" s="448">
        <v>0</v>
      </c>
      <c r="H231" s="448">
        <v>844.18</v>
      </c>
      <c r="I231" s="448">
        <v>129.55000000000001</v>
      </c>
      <c r="J231" s="447">
        <v>0.1330450946360901</v>
      </c>
    </row>
    <row r="232" spans="1:10" ht="28.5" customHeight="1" x14ac:dyDescent="0.2">
      <c r="A232" s="450" t="s">
        <v>3845</v>
      </c>
      <c r="B232" s="450" t="s">
        <v>3844</v>
      </c>
      <c r="C232" s="450" t="s">
        <v>1048</v>
      </c>
      <c r="D232" s="450">
        <v>1</v>
      </c>
      <c r="E232" s="450">
        <v>0</v>
      </c>
      <c r="F232" s="449">
        <v>2439.08</v>
      </c>
      <c r="G232" s="448">
        <v>0</v>
      </c>
      <c r="H232" s="448">
        <v>1416.93</v>
      </c>
      <c r="I232" s="448">
        <v>1022.15</v>
      </c>
      <c r="J232" s="447">
        <v>0.41907194515965035</v>
      </c>
    </row>
    <row r="233" spans="1:10" ht="28.5" customHeight="1" x14ac:dyDescent="0.2">
      <c r="A233" s="450" t="s">
        <v>2200</v>
      </c>
      <c r="B233" s="450" t="s">
        <v>2199</v>
      </c>
      <c r="C233" s="450" t="s">
        <v>1048</v>
      </c>
      <c r="D233" s="450">
        <v>8</v>
      </c>
      <c r="E233" s="450">
        <v>0</v>
      </c>
      <c r="F233" s="449">
        <v>3615.28</v>
      </c>
      <c r="G233" s="448">
        <v>0</v>
      </c>
      <c r="H233" s="448">
        <v>3860.24</v>
      </c>
      <c r="I233" s="448">
        <v>-244.96</v>
      </c>
      <c r="J233" s="447">
        <v>-6.7756854240888675E-2</v>
      </c>
    </row>
    <row r="234" spans="1:10" ht="28.5" customHeight="1" x14ac:dyDescent="0.2">
      <c r="A234" s="450" t="s">
        <v>3843</v>
      </c>
      <c r="B234" s="450" t="s">
        <v>3842</v>
      </c>
      <c r="C234" s="450" t="s">
        <v>1048</v>
      </c>
      <c r="D234" s="450">
        <v>2</v>
      </c>
      <c r="E234" s="450">
        <v>0</v>
      </c>
      <c r="F234" s="449">
        <v>1918.24</v>
      </c>
      <c r="G234" s="448">
        <v>0</v>
      </c>
      <c r="H234" s="448">
        <v>1461.56</v>
      </c>
      <c r="I234" s="448">
        <v>456.68</v>
      </c>
      <c r="J234" s="447">
        <v>0.23807239969972474</v>
      </c>
    </row>
    <row r="235" spans="1:10" ht="28.5" customHeight="1" x14ac:dyDescent="0.2">
      <c r="A235" s="450" t="s">
        <v>4734</v>
      </c>
      <c r="B235" s="450" t="s">
        <v>4733</v>
      </c>
      <c r="C235" s="450" t="s">
        <v>1048</v>
      </c>
      <c r="D235" s="450">
        <v>1</v>
      </c>
      <c r="E235" s="450">
        <v>0</v>
      </c>
      <c r="F235" s="449">
        <v>878.62</v>
      </c>
      <c r="G235" s="448">
        <v>0</v>
      </c>
      <c r="H235" s="448">
        <v>562.44000000000005</v>
      </c>
      <c r="I235" s="448">
        <v>316.18</v>
      </c>
      <c r="J235" s="447">
        <v>0.35985978010971753</v>
      </c>
    </row>
    <row r="236" spans="1:10" ht="28.5" customHeight="1" x14ac:dyDescent="0.2">
      <c r="A236" s="450" t="s">
        <v>1257</v>
      </c>
      <c r="B236" s="450" t="s">
        <v>1256</v>
      </c>
      <c r="C236" s="450" t="s">
        <v>1048</v>
      </c>
      <c r="D236" s="450">
        <v>2</v>
      </c>
      <c r="E236" s="450">
        <v>0</v>
      </c>
      <c r="F236" s="449">
        <v>1339.84</v>
      </c>
      <c r="G236" s="448">
        <v>0</v>
      </c>
      <c r="H236" s="448">
        <v>1020.84</v>
      </c>
      <c r="I236" s="448">
        <v>319</v>
      </c>
      <c r="J236" s="447">
        <v>0.23808812992596132</v>
      </c>
    </row>
    <row r="237" spans="1:10" ht="28.5" customHeight="1" x14ac:dyDescent="0.2">
      <c r="A237" s="450" t="s">
        <v>1255</v>
      </c>
      <c r="B237" s="450" t="s">
        <v>1254</v>
      </c>
      <c r="C237" s="450" t="s">
        <v>1048</v>
      </c>
      <c r="D237" s="450">
        <v>1</v>
      </c>
      <c r="E237" s="450">
        <v>0</v>
      </c>
      <c r="F237" s="449">
        <v>553.15</v>
      </c>
      <c r="G237" s="448">
        <v>0</v>
      </c>
      <c r="H237" s="448">
        <v>421.45</v>
      </c>
      <c r="I237" s="448">
        <v>131.69999999999999</v>
      </c>
      <c r="J237" s="447">
        <v>0.23809093374310766</v>
      </c>
    </row>
    <row r="238" spans="1:10" ht="28.5" customHeight="1" x14ac:dyDescent="0.2">
      <c r="A238" s="450" t="s">
        <v>1251</v>
      </c>
      <c r="B238" s="450" t="s">
        <v>1250</v>
      </c>
      <c r="C238" s="450" t="s">
        <v>1048</v>
      </c>
      <c r="D238" s="450">
        <v>7</v>
      </c>
      <c r="E238" s="450">
        <v>0</v>
      </c>
      <c r="F238" s="449">
        <v>5069.53</v>
      </c>
      <c r="G238" s="448">
        <v>0</v>
      </c>
      <c r="H238" s="448">
        <v>3690.26</v>
      </c>
      <c r="I238" s="448">
        <v>1379.27</v>
      </c>
      <c r="J238" s="447">
        <v>0.27207058642517157</v>
      </c>
    </row>
    <row r="239" spans="1:10" ht="28.5" customHeight="1" x14ac:dyDescent="0.2">
      <c r="A239" s="450" t="s">
        <v>1247</v>
      </c>
      <c r="B239" s="450" t="s">
        <v>1246</v>
      </c>
      <c r="C239" s="450" t="s">
        <v>1048</v>
      </c>
      <c r="D239" s="450">
        <v>1</v>
      </c>
      <c r="E239" s="450">
        <v>0</v>
      </c>
      <c r="F239" s="449">
        <v>561.54</v>
      </c>
      <c r="G239" s="448">
        <v>0</v>
      </c>
      <c r="H239" s="448">
        <v>433.11</v>
      </c>
      <c r="I239" s="448">
        <v>128.43</v>
      </c>
      <c r="J239" s="447">
        <v>0.22871033230045945</v>
      </c>
    </row>
    <row r="240" spans="1:10" ht="28.5" customHeight="1" x14ac:dyDescent="0.2">
      <c r="A240" s="450" t="s">
        <v>3144</v>
      </c>
      <c r="B240" s="450" t="s">
        <v>3143</v>
      </c>
      <c r="C240" s="450" t="s">
        <v>1048</v>
      </c>
      <c r="D240" s="450">
        <v>2</v>
      </c>
      <c r="E240" s="450">
        <v>0</v>
      </c>
      <c r="F240" s="449">
        <v>2129.36</v>
      </c>
      <c r="G240" s="448">
        <v>0</v>
      </c>
      <c r="H240" s="448">
        <v>1622.38</v>
      </c>
      <c r="I240" s="448">
        <v>506.98</v>
      </c>
      <c r="J240" s="447">
        <v>0.23809031821768042</v>
      </c>
    </row>
    <row r="241" spans="1:10" ht="28.5" customHeight="1" x14ac:dyDescent="0.2">
      <c r="A241" s="450" t="s">
        <v>1245</v>
      </c>
      <c r="B241" s="450" t="s">
        <v>1244</v>
      </c>
      <c r="C241" s="450" t="s">
        <v>1048</v>
      </c>
      <c r="D241" s="450">
        <v>2</v>
      </c>
      <c r="E241" s="450">
        <v>0</v>
      </c>
      <c r="F241" s="449">
        <v>1708.66</v>
      </c>
      <c r="G241" s="448">
        <v>0</v>
      </c>
      <c r="H241" s="448">
        <v>1301.8399999999999</v>
      </c>
      <c r="I241" s="448">
        <v>406.82</v>
      </c>
      <c r="J241" s="447">
        <v>0.23809300855641263</v>
      </c>
    </row>
    <row r="242" spans="1:10" ht="28.5" customHeight="1" x14ac:dyDescent="0.2">
      <c r="A242" s="450" t="s">
        <v>1241</v>
      </c>
      <c r="B242" s="450" t="s">
        <v>1240</v>
      </c>
      <c r="C242" s="450" t="s">
        <v>1048</v>
      </c>
      <c r="D242" s="450">
        <v>1</v>
      </c>
      <c r="E242" s="450">
        <v>0</v>
      </c>
      <c r="F242" s="449">
        <v>900.66</v>
      </c>
      <c r="G242" s="448">
        <v>0</v>
      </c>
      <c r="H242" s="448">
        <v>686.23</v>
      </c>
      <c r="I242" s="448">
        <v>214.43</v>
      </c>
      <c r="J242" s="447">
        <v>0.23808096284946595</v>
      </c>
    </row>
    <row r="243" spans="1:10" ht="28.5" customHeight="1" x14ac:dyDescent="0.2">
      <c r="A243" s="450" t="s">
        <v>1239</v>
      </c>
      <c r="B243" s="450" t="s">
        <v>1238</v>
      </c>
      <c r="C243" s="450" t="s">
        <v>1048</v>
      </c>
      <c r="D243" s="450">
        <v>2</v>
      </c>
      <c r="E243" s="450">
        <v>0</v>
      </c>
      <c r="F243" s="449">
        <v>1783.34</v>
      </c>
      <c r="G243" s="448">
        <v>0</v>
      </c>
      <c r="H243" s="448">
        <v>1380.66</v>
      </c>
      <c r="I243" s="448">
        <v>402.68</v>
      </c>
      <c r="J243" s="447">
        <v>0.22580102504289704</v>
      </c>
    </row>
    <row r="244" spans="1:10" ht="28.5" customHeight="1" x14ac:dyDescent="0.2">
      <c r="A244" s="450" t="s">
        <v>1237</v>
      </c>
      <c r="B244" s="450" t="s">
        <v>1236</v>
      </c>
      <c r="C244" s="450" t="s">
        <v>1048</v>
      </c>
      <c r="D244" s="450">
        <v>5</v>
      </c>
      <c r="E244" s="450">
        <v>0</v>
      </c>
      <c r="F244" s="449">
        <v>6439.66</v>
      </c>
      <c r="G244" s="448">
        <v>0</v>
      </c>
      <c r="H244" s="448">
        <v>4904.8500000000004</v>
      </c>
      <c r="I244" s="448">
        <v>1534.81</v>
      </c>
      <c r="J244" s="447">
        <v>0.23833711717699382</v>
      </c>
    </row>
    <row r="245" spans="1:10" ht="28.5" customHeight="1" x14ac:dyDescent="0.2">
      <c r="A245" s="450" t="s">
        <v>1233</v>
      </c>
      <c r="B245" s="450" t="s">
        <v>1232</v>
      </c>
      <c r="C245" s="450" t="s">
        <v>1048</v>
      </c>
      <c r="D245" s="450">
        <v>2</v>
      </c>
      <c r="E245" s="450">
        <v>0</v>
      </c>
      <c r="F245" s="449">
        <v>1604.58</v>
      </c>
      <c r="G245" s="448">
        <v>0</v>
      </c>
      <c r="H245" s="448">
        <v>1242.26</v>
      </c>
      <c r="I245" s="448">
        <v>362.32</v>
      </c>
      <c r="J245" s="447">
        <v>0.22580363708883322</v>
      </c>
    </row>
    <row r="246" spans="1:10" ht="28.5" customHeight="1" x14ac:dyDescent="0.2">
      <c r="A246" s="450" t="s">
        <v>1231</v>
      </c>
      <c r="B246" s="450" t="s">
        <v>1230</v>
      </c>
      <c r="C246" s="450" t="s">
        <v>1048</v>
      </c>
      <c r="D246" s="450">
        <v>5</v>
      </c>
      <c r="E246" s="450">
        <v>0</v>
      </c>
      <c r="F246" s="449">
        <v>4090.67</v>
      </c>
      <c r="G246" s="448">
        <v>0</v>
      </c>
      <c r="H246" s="448">
        <v>3121.65</v>
      </c>
      <c r="I246" s="448">
        <v>969.02</v>
      </c>
      <c r="J246" s="447">
        <v>0.23688540019116672</v>
      </c>
    </row>
    <row r="247" spans="1:10" ht="28.5" customHeight="1" x14ac:dyDescent="0.2">
      <c r="A247" s="450" t="s">
        <v>1229</v>
      </c>
      <c r="B247" s="450" t="s">
        <v>1228</v>
      </c>
      <c r="C247" s="450" t="s">
        <v>1048</v>
      </c>
      <c r="D247" s="450">
        <v>1</v>
      </c>
      <c r="E247" s="450">
        <v>0</v>
      </c>
      <c r="F247" s="449">
        <v>1197.6600000000001</v>
      </c>
      <c r="G247" s="448">
        <v>0</v>
      </c>
      <c r="H247" s="448">
        <v>864.48</v>
      </c>
      <c r="I247" s="448">
        <v>333.18</v>
      </c>
      <c r="J247" s="447">
        <v>0.27819247532688746</v>
      </c>
    </row>
    <row r="248" spans="1:10" ht="28.5" customHeight="1" x14ac:dyDescent="0.2">
      <c r="A248" s="450" t="s">
        <v>4280</v>
      </c>
      <c r="B248" s="450" t="s">
        <v>4279</v>
      </c>
      <c r="C248" s="450" t="s">
        <v>1048</v>
      </c>
      <c r="D248" s="450">
        <v>3</v>
      </c>
      <c r="E248" s="450">
        <v>0</v>
      </c>
      <c r="F248" s="449">
        <v>5246.25</v>
      </c>
      <c r="G248" s="448">
        <v>0</v>
      </c>
      <c r="H248" s="448">
        <v>2796.99</v>
      </c>
      <c r="I248" s="448">
        <v>2449.2600000000002</v>
      </c>
      <c r="J248" s="447">
        <v>0.46685918513223729</v>
      </c>
    </row>
    <row r="249" spans="1:10" ht="28.5" customHeight="1" x14ac:dyDescent="0.2">
      <c r="A249" s="450" t="s">
        <v>1221</v>
      </c>
      <c r="B249" s="450" t="s">
        <v>1220</v>
      </c>
      <c r="C249" s="450" t="s">
        <v>1048</v>
      </c>
      <c r="D249" s="450">
        <v>14</v>
      </c>
      <c r="E249" s="450">
        <v>0</v>
      </c>
      <c r="F249" s="449">
        <v>4053.73</v>
      </c>
      <c r="G249" s="448">
        <v>0</v>
      </c>
      <c r="H249" s="448">
        <v>3516.91</v>
      </c>
      <c r="I249" s="448">
        <v>536.82000000000005</v>
      </c>
      <c r="J249" s="447">
        <v>0.13242618526640895</v>
      </c>
    </row>
    <row r="250" spans="1:10" ht="28.5" customHeight="1" x14ac:dyDescent="0.2">
      <c r="A250" s="450" t="s">
        <v>1217</v>
      </c>
      <c r="B250" s="450" t="s">
        <v>1216</v>
      </c>
      <c r="C250" s="450" t="s">
        <v>1048</v>
      </c>
      <c r="D250" s="450">
        <v>15</v>
      </c>
      <c r="E250" s="450">
        <v>0</v>
      </c>
      <c r="F250" s="449">
        <v>6830.08</v>
      </c>
      <c r="G250" s="448">
        <v>0</v>
      </c>
      <c r="H250" s="448">
        <v>4960.21</v>
      </c>
      <c r="I250" s="448">
        <v>1869.87</v>
      </c>
      <c r="J250" s="447">
        <v>0.27376985335457271</v>
      </c>
    </row>
    <row r="251" spans="1:10" ht="28.5" customHeight="1" x14ac:dyDescent="0.2">
      <c r="A251" s="450" t="s">
        <v>1215</v>
      </c>
      <c r="B251" s="450" t="s">
        <v>1214</v>
      </c>
      <c r="C251" s="450" t="s">
        <v>1048</v>
      </c>
      <c r="D251" s="450">
        <v>26</v>
      </c>
      <c r="E251" s="450">
        <v>0</v>
      </c>
      <c r="F251" s="449">
        <v>10914.7</v>
      </c>
      <c r="G251" s="448">
        <v>0</v>
      </c>
      <c r="H251" s="448">
        <v>9035.5400000000009</v>
      </c>
      <c r="I251" s="448">
        <v>1879.16</v>
      </c>
      <c r="J251" s="447">
        <v>0.17216781038416082</v>
      </c>
    </row>
    <row r="252" spans="1:10" ht="28.5" customHeight="1" x14ac:dyDescent="0.2">
      <c r="A252" s="450" t="s">
        <v>1213</v>
      </c>
      <c r="B252" s="450" t="s">
        <v>1212</v>
      </c>
      <c r="C252" s="450" t="s">
        <v>1048</v>
      </c>
      <c r="D252" s="450">
        <v>12</v>
      </c>
      <c r="E252" s="450">
        <v>0</v>
      </c>
      <c r="F252" s="449">
        <v>4469.28</v>
      </c>
      <c r="G252" s="448">
        <v>0</v>
      </c>
      <c r="H252" s="448">
        <v>3133.76</v>
      </c>
      <c r="I252" s="448">
        <v>1335.52</v>
      </c>
      <c r="J252" s="447">
        <v>0.2988221816489457</v>
      </c>
    </row>
    <row r="253" spans="1:10" ht="28.5" customHeight="1" x14ac:dyDescent="0.2">
      <c r="A253" s="450" t="s">
        <v>1211</v>
      </c>
      <c r="B253" s="450" t="s">
        <v>1210</v>
      </c>
      <c r="C253" s="450" t="s">
        <v>1048</v>
      </c>
      <c r="D253" s="450">
        <v>26</v>
      </c>
      <c r="E253" s="450">
        <v>0</v>
      </c>
      <c r="F253" s="449">
        <v>7655.84</v>
      </c>
      <c r="G253" s="448">
        <v>0</v>
      </c>
      <c r="H253" s="448">
        <v>6307.67</v>
      </c>
      <c r="I253" s="448">
        <v>1348.17</v>
      </c>
      <c r="J253" s="447">
        <v>0.17609694037492946</v>
      </c>
    </row>
    <row r="254" spans="1:10" ht="28.5" customHeight="1" x14ac:dyDescent="0.2">
      <c r="A254" s="450" t="s">
        <v>1205</v>
      </c>
      <c r="B254" s="450" t="s">
        <v>1204</v>
      </c>
      <c r="C254" s="450" t="s">
        <v>1048</v>
      </c>
      <c r="D254" s="450">
        <v>1</v>
      </c>
      <c r="E254" s="450">
        <v>0</v>
      </c>
      <c r="F254" s="449">
        <v>621.41</v>
      </c>
      <c r="G254" s="448">
        <v>0</v>
      </c>
      <c r="H254" s="448">
        <v>408.71</v>
      </c>
      <c r="I254" s="448">
        <v>212.7</v>
      </c>
      <c r="J254" s="447">
        <v>0.34228609130847587</v>
      </c>
    </row>
    <row r="255" spans="1:10" ht="28.5" customHeight="1" x14ac:dyDescent="0.2">
      <c r="A255" s="450" t="s">
        <v>2182</v>
      </c>
      <c r="B255" s="450" t="s">
        <v>2181</v>
      </c>
      <c r="C255" s="450" t="s">
        <v>1048</v>
      </c>
      <c r="D255" s="450">
        <v>2</v>
      </c>
      <c r="E255" s="450">
        <v>0</v>
      </c>
      <c r="F255" s="449">
        <v>1491.16</v>
      </c>
      <c r="G255" s="448">
        <v>0</v>
      </c>
      <c r="H255" s="448">
        <v>1325.48</v>
      </c>
      <c r="I255" s="448">
        <v>165.68</v>
      </c>
      <c r="J255" s="447">
        <v>0.11110813058290191</v>
      </c>
    </row>
    <row r="256" spans="1:10" ht="28.5" customHeight="1" x14ac:dyDescent="0.2">
      <c r="A256" s="450" t="s">
        <v>2180</v>
      </c>
      <c r="B256" s="450" t="s">
        <v>2179</v>
      </c>
      <c r="C256" s="450" t="s">
        <v>1048</v>
      </c>
      <c r="D256" s="450">
        <v>2</v>
      </c>
      <c r="E256" s="450">
        <v>0</v>
      </c>
      <c r="F256" s="449">
        <v>2545.64</v>
      </c>
      <c r="G256" s="448">
        <v>0</v>
      </c>
      <c r="H256" s="448">
        <v>2262.7600000000002</v>
      </c>
      <c r="I256" s="448">
        <v>282.88</v>
      </c>
      <c r="J256" s="447">
        <v>0.11112333244292201</v>
      </c>
    </row>
    <row r="257" spans="1:10" ht="28.5" customHeight="1" x14ac:dyDescent="0.2">
      <c r="A257" s="450" t="s">
        <v>2178</v>
      </c>
      <c r="B257" s="450" t="s">
        <v>2177</v>
      </c>
      <c r="C257" s="450" t="s">
        <v>1048</v>
      </c>
      <c r="D257" s="450">
        <v>1</v>
      </c>
      <c r="E257" s="450">
        <v>0</v>
      </c>
      <c r="F257" s="449">
        <v>1640</v>
      </c>
      <c r="G257" s="448">
        <v>0</v>
      </c>
      <c r="H257" s="448">
        <v>1243.3800000000001</v>
      </c>
      <c r="I257" s="448">
        <v>396.62</v>
      </c>
      <c r="J257" s="447">
        <v>0.24184146341463414</v>
      </c>
    </row>
    <row r="258" spans="1:10" ht="28.5" customHeight="1" x14ac:dyDescent="0.2">
      <c r="A258" s="450" t="s">
        <v>1182</v>
      </c>
      <c r="B258" s="450" t="s">
        <v>1181</v>
      </c>
      <c r="C258" s="450" t="s">
        <v>1048</v>
      </c>
      <c r="D258" s="450">
        <v>3</v>
      </c>
      <c r="E258" s="450">
        <v>0</v>
      </c>
      <c r="F258" s="449">
        <v>523.38</v>
      </c>
      <c r="G258" s="448">
        <v>0</v>
      </c>
      <c r="H258" s="448">
        <v>460.98</v>
      </c>
      <c r="I258" s="448">
        <v>62.4</v>
      </c>
      <c r="J258" s="447">
        <v>0.11922503725782414</v>
      </c>
    </row>
    <row r="259" spans="1:10" ht="28.5" customHeight="1" x14ac:dyDescent="0.2">
      <c r="A259" s="450" t="s">
        <v>1176</v>
      </c>
      <c r="B259" s="450" t="s">
        <v>1175</v>
      </c>
      <c r="C259" s="450" t="s">
        <v>1048</v>
      </c>
      <c r="D259" s="450">
        <v>10</v>
      </c>
      <c r="E259" s="450">
        <v>0</v>
      </c>
      <c r="F259" s="449">
        <v>3485.9</v>
      </c>
      <c r="G259" s="448">
        <v>0</v>
      </c>
      <c r="H259" s="448">
        <v>2914</v>
      </c>
      <c r="I259" s="448">
        <v>571.9</v>
      </c>
      <c r="J259" s="447">
        <v>0.16406093117989615</v>
      </c>
    </row>
    <row r="260" spans="1:10" ht="28.5" customHeight="1" x14ac:dyDescent="0.2">
      <c r="A260" s="450" t="s">
        <v>2170</v>
      </c>
      <c r="B260" s="450" t="s">
        <v>2169</v>
      </c>
      <c r="C260" s="450" t="s">
        <v>1048</v>
      </c>
      <c r="D260" s="450">
        <v>2</v>
      </c>
      <c r="E260" s="450">
        <v>0</v>
      </c>
      <c r="F260" s="449">
        <v>1265.29</v>
      </c>
      <c r="G260" s="448">
        <v>0</v>
      </c>
      <c r="H260" s="448">
        <v>674.2</v>
      </c>
      <c r="I260" s="448">
        <v>591.09</v>
      </c>
      <c r="J260" s="447">
        <v>0.4671577266871626</v>
      </c>
    </row>
    <row r="261" spans="1:10" ht="28.5" customHeight="1" x14ac:dyDescent="0.2">
      <c r="A261" s="450" t="s">
        <v>3821</v>
      </c>
      <c r="B261" s="450" t="s">
        <v>3820</v>
      </c>
      <c r="C261" s="450" t="s">
        <v>1048</v>
      </c>
      <c r="D261" s="450">
        <v>3</v>
      </c>
      <c r="E261" s="450">
        <v>0</v>
      </c>
      <c r="F261" s="449">
        <v>2087.64</v>
      </c>
      <c r="G261" s="448">
        <v>0</v>
      </c>
      <c r="H261" s="448">
        <v>1160.6400000000001</v>
      </c>
      <c r="I261" s="448">
        <v>927</v>
      </c>
      <c r="J261" s="447">
        <v>0.44404207622003794</v>
      </c>
    </row>
    <row r="262" spans="1:10" ht="28.5" customHeight="1" x14ac:dyDescent="0.2">
      <c r="A262" s="450" t="s">
        <v>4732</v>
      </c>
      <c r="B262" s="450" t="s">
        <v>4731</v>
      </c>
      <c r="C262" s="450" t="s">
        <v>1048</v>
      </c>
      <c r="D262" s="450">
        <v>1</v>
      </c>
      <c r="E262" s="450">
        <v>0</v>
      </c>
      <c r="F262" s="449">
        <v>647.80999999999995</v>
      </c>
      <c r="G262" s="448">
        <v>0</v>
      </c>
      <c r="H262" s="448">
        <v>307.64999999999998</v>
      </c>
      <c r="I262" s="448">
        <v>340.16</v>
      </c>
      <c r="J262" s="447">
        <v>0.5250922338339945</v>
      </c>
    </row>
    <row r="263" spans="1:10" ht="28.5" customHeight="1" x14ac:dyDescent="0.2">
      <c r="A263" s="450" t="s">
        <v>4730</v>
      </c>
      <c r="B263" s="450" t="s">
        <v>4729</v>
      </c>
      <c r="C263" s="450" t="s">
        <v>1048</v>
      </c>
      <c r="D263" s="450">
        <v>1</v>
      </c>
      <c r="E263" s="450">
        <v>0</v>
      </c>
      <c r="F263" s="449">
        <v>717.23</v>
      </c>
      <c r="G263" s="448">
        <v>0</v>
      </c>
      <c r="H263" s="448">
        <v>345.33</v>
      </c>
      <c r="I263" s="448">
        <v>371.9</v>
      </c>
      <c r="J263" s="447">
        <v>0.51852264963819139</v>
      </c>
    </row>
    <row r="264" spans="1:10" ht="28.5" customHeight="1" x14ac:dyDescent="0.2">
      <c r="A264" s="450" t="s">
        <v>4728</v>
      </c>
      <c r="B264" s="450" t="s">
        <v>4727</v>
      </c>
      <c r="C264" s="450" t="s">
        <v>1048</v>
      </c>
      <c r="D264" s="450">
        <v>3</v>
      </c>
      <c r="E264" s="450">
        <v>0</v>
      </c>
      <c r="F264" s="449">
        <v>1363.05</v>
      </c>
      <c r="G264" s="448">
        <v>0</v>
      </c>
      <c r="H264" s="448">
        <v>1126.1099999999999</v>
      </c>
      <c r="I264" s="448">
        <v>236.94</v>
      </c>
      <c r="J264" s="447">
        <v>0.17383074722130515</v>
      </c>
    </row>
    <row r="265" spans="1:10" ht="28.5" customHeight="1" x14ac:dyDescent="0.2">
      <c r="A265" s="450" t="s">
        <v>1174</v>
      </c>
      <c r="B265" s="450" t="s">
        <v>1173</v>
      </c>
      <c r="C265" s="450" t="s">
        <v>1048</v>
      </c>
      <c r="D265" s="450">
        <v>2</v>
      </c>
      <c r="E265" s="450">
        <v>0</v>
      </c>
      <c r="F265" s="449">
        <v>582.4</v>
      </c>
      <c r="G265" s="448">
        <v>0</v>
      </c>
      <c r="H265" s="448">
        <v>421.16</v>
      </c>
      <c r="I265" s="448">
        <v>161.24</v>
      </c>
      <c r="J265" s="447">
        <v>0.27685439560439562</v>
      </c>
    </row>
    <row r="266" spans="1:10" ht="28.5" customHeight="1" x14ac:dyDescent="0.2">
      <c r="A266" s="450" t="s">
        <v>1172</v>
      </c>
      <c r="B266" s="450" t="s">
        <v>1171</v>
      </c>
      <c r="C266" s="450" t="s">
        <v>1048</v>
      </c>
      <c r="D266" s="450">
        <v>2</v>
      </c>
      <c r="E266" s="450">
        <v>0</v>
      </c>
      <c r="F266" s="449">
        <v>548.78</v>
      </c>
      <c r="G266" s="448">
        <v>0</v>
      </c>
      <c r="H266" s="448">
        <v>303.27999999999997</v>
      </c>
      <c r="I266" s="448">
        <v>245.5</v>
      </c>
      <c r="J266" s="447">
        <v>0.44735595320529176</v>
      </c>
    </row>
    <row r="267" spans="1:10" ht="28.5" customHeight="1" x14ac:dyDescent="0.2">
      <c r="A267" s="450" t="s">
        <v>4726</v>
      </c>
      <c r="B267" s="450" t="s">
        <v>4725</v>
      </c>
      <c r="C267" s="450" t="s">
        <v>1048</v>
      </c>
      <c r="D267" s="450">
        <v>2</v>
      </c>
      <c r="E267" s="450">
        <v>0</v>
      </c>
      <c r="F267" s="449">
        <v>849.6</v>
      </c>
      <c r="G267" s="448">
        <v>0</v>
      </c>
      <c r="H267" s="448">
        <v>577.96</v>
      </c>
      <c r="I267" s="448">
        <v>271.64</v>
      </c>
      <c r="J267" s="447">
        <v>0.31972693032015065</v>
      </c>
    </row>
    <row r="268" spans="1:10" ht="28.5" customHeight="1" x14ac:dyDescent="0.2">
      <c r="A268" s="450" t="s">
        <v>4270</v>
      </c>
      <c r="B268" s="450" t="s">
        <v>4269</v>
      </c>
      <c r="C268" s="450" t="s">
        <v>1048</v>
      </c>
      <c r="D268" s="450">
        <v>2</v>
      </c>
      <c r="E268" s="450">
        <v>0</v>
      </c>
      <c r="F268" s="449">
        <v>1465.84</v>
      </c>
      <c r="G268" s="448">
        <v>0</v>
      </c>
      <c r="H268" s="448">
        <v>1134.8399999999999</v>
      </c>
      <c r="I268" s="448">
        <v>331</v>
      </c>
      <c r="J268" s="447">
        <v>0.22580909239753316</v>
      </c>
    </row>
    <row r="269" spans="1:10" ht="28.5" customHeight="1" x14ac:dyDescent="0.2">
      <c r="A269" s="450" t="s">
        <v>1168</v>
      </c>
      <c r="B269" s="450" t="s">
        <v>1167</v>
      </c>
      <c r="C269" s="450" t="s">
        <v>1048</v>
      </c>
      <c r="D269" s="450">
        <v>2</v>
      </c>
      <c r="E269" s="450">
        <v>0</v>
      </c>
      <c r="F269" s="449">
        <v>3574.74</v>
      </c>
      <c r="G269" s="448">
        <v>0</v>
      </c>
      <c r="H269" s="448">
        <v>2958.42</v>
      </c>
      <c r="I269" s="448">
        <v>616.32000000000005</v>
      </c>
      <c r="J269" s="447">
        <v>0.17240974168750733</v>
      </c>
    </row>
    <row r="270" spans="1:10" ht="28.5" customHeight="1" x14ac:dyDescent="0.2">
      <c r="A270" s="450" t="s">
        <v>3108</v>
      </c>
      <c r="B270" s="450" t="s">
        <v>3107</v>
      </c>
      <c r="C270" s="450" t="s">
        <v>1048</v>
      </c>
      <c r="D270" s="450">
        <v>6</v>
      </c>
      <c r="E270" s="450">
        <v>0</v>
      </c>
      <c r="F270" s="449">
        <v>3639.84</v>
      </c>
      <c r="G270" s="448">
        <v>0</v>
      </c>
      <c r="H270" s="448">
        <v>2722.8</v>
      </c>
      <c r="I270" s="448">
        <v>917.04</v>
      </c>
      <c r="J270" s="447">
        <v>0.25194514044573391</v>
      </c>
    </row>
    <row r="271" spans="1:10" ht="28.5" customHeight="1" x14ac:dyDescent="0.2">
      <c r="A271" s="450" t="s">
        <v>1149</v>
      </c>
      <c r="B271" s="450" t="s">
        <v>1148</v>
      </c>
      <c r="C271" s="450" t="s">
        <v>1048</v>
      </c>
      <c r="D271" s="450">
        <v>3</v>
      </c>
      <c r="E271" s="450">
        <v>0</v>
      </c>
      <c r="F271" s="449">
        <v>2493.81</v>
      </c>
      <c r="G271" s="448">
        <v>0</v>
      </c>
      <c r="H271" s="448">
        <v>1750.08</v>
      </c>
      <c r="I271" s="448">
        <v>743.73</v>
      </c>
      <c r="J271" s="447">
        <v>0.29823041851624621</v>
      </c>
    </row>
    <row r="272" spans="1:10" ht="28.5" customHeight="1" x14ac:dyDescent="0.2">
      <c r="A272" s="450" t="s">
        <v>4724</v>
      </c>
      <c r="B272" s="450" t="s">
        <v>4723</v>
      </c>
      <c r="C272" s="450" t="s">
        <v>1048</v>
      </c>
      <c r="D272" s="450">
        <v>2</v>
      </c>
      <c r="E272" s="450">
        <v>0</v>
      </c>
      <c r="F272" s="449">
        <v>817.18</v>
      </c>
      <c r="G272" s="448">
        <v>0</v>
      </c>
      <c r="H272" s="448">
        <v>713.16</v>
      </c>
      <c r="I272" s="448">
        <v>104.02</v>
      </c>
      <c r="J272" s="447">
        <v>0.12729141682371081</v>
      </c>
    </row>
    <row r="273" spans="1:10" ht="28.5" customHeight="1" x14ac:dyDescent="0.2">
      <c r="A273" s="450" t="s">
        <v>4722</v>
      </c>
      <c r="B273" s="450" t="s">
        <v>4721</v>
      </c>
      <c r="C273" s="450" t="s">
        <v>1048</v>
      </c>
      <c r="D273" s="450">
        <v>3</v>
      </c>
      <c r="E273" s="450">
        <v>0</v>
      </c>
      <c r="F273" s="449">
        <v>1125.69</v>
      </c>
      <c r="G273" s="448">
        <v>0</v>
      </c>
      <c r="H273" s="448">
        <v>857.67</v>
      </c>
      <c r="I273" s="448">
        <v>268.02</v>
      </c>
      <c r="J273" s="447">
        <v>0.23809396903232685</v>
      </c>
    </row>
    <row r="274" spans="1:10" ht="28.5" customHeight="1" x14ac:dyDescent="0.2">
      <c r="A274" s="450" t="s">
        <v>2130</v>
      </c>
      <c r="B274" s="450" t="s">
        <v>2129</v>
      </c>
      <c r="C274" s="450" t="s">
        <v>1048</v>
      </c>
      <c r="D274" s="450">
        <v>6</v>
      </c>
      <c r="E274" s="450">
        <v>0</v>
      </c>
      <c r="F274" s="449">
        <v>1349.46</v>
      </c>
      <c r="G274" s="448">
        <v>0</v>
      </c>
      <c r="H274" s="448">
        <v>996.54</v>
      </c>
      <c r="I274" s="448">
        <v>352.92</v>
      </c>
      <c r="J274" s="447">
        <v>0.26152683295540441</v>
      </c>
    </row>
    <row r="275" spans="1:10" ht="28.5" customHeight="1" x14ac:dyDescent="0.2">
      <c r="A275" s="450" t="s">
        <v>4720</v>
      </c>
      <c r="B275" s="450" t="s">
        <v>4719</v>
      </c>
      <c r="C275" s="450" t="s">
        <v>1048</v>
      </c>
      <c r="D275" s="450">
        <v>2</v>
      </c>
      <c r="E275" s="450">
        <v>0</v>
      </c>
      <c r="F275" s="449">
        <v>2653.94</v>
      </c>
      <c r="G275" s="448">
        <v>0</v>
      </c>
      <c r="H275" s="448">
        <v>2316.16</v>
      </c>
      <c r="I275" s="448">
        <v>337.78</v>
      </c>
      <c r="J275" s="447">
        <v>0.1272749195535694</v>
      </c>
    </row>
    <row r="276" spans="1:10" ht="28.5" customHeight="1" x14ac:dyDescent="0.2">
      <c r="A276" s="450" t="s">
        <v>4718</v>
      </c>
      <c r="B276" s="450" t="s">
        <v>4717</v>
      </c>
      <c r="C276" s="450" t="s">
        <v>1048</v>
      </c>
      <c r="D276" s="450">
        <v>6</v>
      </c>
      <c r="E276" s="450">
        <v>0</v>
      </c>
      <c r="F276" s="449">
        <v>2899.86</v>
      </c>
      <c r="G276" s="448">
        <v>0</v>
      </c>
      <c r="H276" s="448">
        <v>2530.8000000000002</v>
      </c>
      <c r="I276" s="448">
        <v>369.06</v>
      </c>
      <c r="J276" s="447">
        <v>0.12726821294821131</v>
      </c>
    </row>
    <row r="277" spans="1:10" ht="28.5" customHeight="1" x14ac:dyDescent="0.2">
      <c r="A277" s="450" t="s">
        <v>4716</v>
      </c>
      <c r="B277" s="450" t="s">
        <v>4715</v>
      </c>
      <c r="C277" s="450" t="s">
        <v>1048</v>
      </c>
      <c r="D277" s="450">
        <v>1</v>
      </c>
      <c r="E277" s="450">
        <v>0</v>
      </c>
      <c r="F277" s="449">
        <v>644.26</v>
      </c>
      <c r="G277" s="448">
        <v>0</v>
      </c>
      <c r="H277" s="448">
        <v>562.26</v>
      </c>
      <c r="I277" s="448">
        <v>82</v>
      </c>
      <c r="J277" s="447">
        <v>0.12727780709651382</v>
      </c>
    </row>
    <row r="278" spans="1:10" ht="28.5" customHeight="1" x14ac:dyDescent="0.2">
      <c r="A278" s="450" t="s">
        <v>4714</v>
      </c>
      <c r="B278" s="450" t="s">
        <v>4713</v>
      </c>
      <c r="C278" s="450" t="s">
        <v>1048</v>
      </c>
      <c r="D278" s="450">
        <v>4</v>
      </c>
      <c r="E278" s="450">
        <v>0</v>
      </c>
      <c r="F278" s="449">
        <v>1764.6</v>
      </c>
      <c r="G278" s="448">
        <v>0</v>
      </c>
      <c r="H278" s="448">
        <v>1540</v>
      </c>
      <c r="I278" s="448">
        <v>224.6</v>
      </c>
      <c r="J278" s="447">
        <v>0.12728097019154483</v>
      </c>
    </row>
    <row r="279" spans="1:10" ht="28.5" customHeight="1" x14ac:dyDescent="0.2">
      <c r="A279" s="450" t="s">
        <v>4712</v>
      </c>
      <c r="B279" s="450" t="s">
        <v>4711</v>
      </c>
      <c r="C279" s="450" t="s">
        <v>1048</v>
      </c>
      <c r="D279" s="450">
        <v>6</v>
      </c>
      <c r="E279" s="450">
        <v>0</v>
      </c>
      <c r="F279" s="449">
        <v>1726.14</v>
      </c>
      <c r="G279" s="448">
        <v>0</v>
      </c>
      <c r="H279" s="448">
        <v>1336.32</v>
      </c>
      <c r="I279" s="448">
        <v>389.82</v>
      </c>
      <c r="J279" s="447">
        <v>0.22583336229969758</v>
      </c>
    </row>
    <row r="280" spans="1:10" ht="28.5" customHeight="1" x14ac:dyDescent="0.2">
      <c r="A280" s="450" t="s">
        <v>4710</v>
      </c>
      <c r="B280" s="450" t="s">
        <v>4709</v>
      </c>
      <c r="C280" s="450" t="s">
        <v>1048</v>
      </c>
      <c r="D280" s="450">
        <v>1</v>
      </c>
      <c r="E280" s="450">
        <v>0</v>
      </c>
      <c r="F280" s="449">
        <v>4881.6000000000004</v>
      </c>
      <c r="G280" s="448">
        <v>0</v>
      </c>
      <c r="H280" s="448">
        <v>1506.32</v>
      </c>
      <c r="I280" s="448">
        <v>3375.28</v>
      </c>
      <c r="J280" s="447">
        <v>0.69142903965912816</v>
      </c>
    </row>
    <row r="281" spans="1:10" ht="28.5" customHeight="1" x14ac:dyDescent="0.2">
      <c r="A281" s="450" t="s">
        <v>4708</v>
      </c>
      <c r="B281" s="450" t="s">
        <v>4707</v>
      </c>
      <c r="C281" s="450" t="s">
        <v>1048</v>
      </c>
      <c r="D281" s="454">
        <v>1</v>
      </c>
      <c r="E281" s="454">
        <v>0</v>
      </c>
      <c r="F281" s="455">
        <v>961.4</v>
      </c>
      <c r="G281" s="456">
        <v>0</v>
      </c>
      <c r="H281" s="456">
        <v>839.04</v>
      </c>
      <c r="I281" s="456">
        <v>122.36</v>
      </c>
      <c r="J281" s="457">
        <v>0.12727272727272726</v>
      </c>
    </row>
    <row r="282" spans="1:10" x14ac:dyDescent="0.2">
      <c r="D282" s="446">
        <f t="shared" ref="D282:I282" si="0">SUM(D9:D281)</f>
        <v>1758</v>
      </c>
      <c r="E282" s="446">
        <f t="shared" si="0"/>
        <v>0</v>
      </c>
      <c r="F282" s="469">
        <f t="shared" si="0"/>
        <v>669859.73000000021</v>
      </c>
      <c r="G282" s="691">
        <f t="shared" si="0"/>
        <v>-3037.61</v>
      </c>
      <c r="H282" s="469">
        <f t="shared" si="0"/>
        <v>522514.19</v>
      </c>
      <c r="I282" s="469">
        <f t="shared" si="0"/>
        <v>144307.92999999993</v>
      </c>
    </row>
  </sheetData>
  <autoFilter ref="A8:J8" xr:uid="{7F2E58B6-4FDD-49B0-9950-9779A7C28244}"/>
  <pageMargins left="0" right="0" top="1" bottom="1.3541653543307099" header="1" footer="1"/>
  <pageSetup paperSize="9" orientation="portrait" horizontalDpi="300" verticalDpi="300"/>
  <headerFooter alignWithMargins="0">
    <oddFooter>&amp;C&amp;"Arial,Regular"&amp;10&amp;P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30C6D-06F0-4005-A771-F8208690562C}">
  <sheetPr codeName="Hoja27"/>
  <dimension ref="A1:J159"/>
  <sheetViews>
    <sheetView showGridLines="0" workbookViewId="0">
      <pane ySplit="6" topLeftCell="A150" activePane="bottomLeft" state="frozen"/>
      <selection pane="bottomLeft" activeCell="G159" sqref="G159"/>
    </sheetView>
  </sheetViews>
  <sheetFormatPr baseColWidth="10" defaultColWidth="10.6640625" defaultRowHeight="14" x14ac:dyDescent="0.2"/>
  <cols>
    <col min="1" max="1" width="14.33203125" style="446" customWidth="1"/>
    <col min="2" max="2" width="41.1640625" style="446" customWidth="1"/>
    <col min="3" max="3" width="14.83203125" style="446" customWidth="1"/>
    <col min="4" max="4" width="10.6640625" style="446"/>
    <col min="5" max="9" width="13.33203125" style="446" customWidth="1"/>
    <col min="10" max="16384" width="10.664062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4690</v>
      </c>
    </row>
    <row r="6" spans="1:10" ht="2.5" customHeight="1" x14ac:dyDescent="0.2"/>
    <row r="7" spans="1:10" ht="23.75" customHeight="1" x14ac:dyDescent="0.2"/>
    <row r="8" spans="1:10" ht="24.7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8.5" customHeight="1" x14ac:dyDescent="0.2">
      <c r="A9" s="450" t="s">
        <v>1937</v>
      </c>
      <c r="B9" s="450" t="s">
        <v>1936</v>
      </c>
      <c r="C9" s="450" t="s">
        <v>1809</v>
      </c>
      <c r="D9" s="450">
        <v>1</v>
      </c>
      <c r="E9" s="450">
        <v>6</v>
      </c>
      <c r="F9" s="449">
        <v>1238.48</v>
      </c>
      <c r="G9" s="448">
        <v>0</v>
      </c>
      <c r="H9" s="448">
        <v>716.22</v>
      </c>
      <c r="I9" s="448">
        <v>522.26</v>
      </c>
      <c r="J9" s="447">
        <v>0.42169433499127962</v>
      </c>
    </row>
    <row r="10" spans="1:10" ht="28.5" customHeight="1" x14ac:dyDescent="0.2">
      <c r="A10" s="450" t="s">
        <v>1929</v>
      </c>
      <c r="B10" s="450" t="s">
        <v>1928</v>
      </c>
      <c r="C10" s="450" t="s">
        <v>1115</v>
      </c>
      <c r="D10" s="450">
        <v>30</v>
      </c>
      <c r="E10" s="450">
        <v>340.56</v>
      </c>
      <c r="F10" s="449">
        <v>17218.82</v>
      </c>
      <c r="G10" s="448">
        <v>0</v>
      </c>
      <c r="H10" s="448">
        <v>16916.349999999999</v>
      </c>
      <c r="I10" s="448">
        <v>302.47000000000003</v>
      </c>
      <c r="J10" s="447">
        <v>1.756624437679237E-2</v>
      </c>
    </row>
    <row r="11" spans="1:10" ht="28.5" customHeight="1" x14ac:dyDescent="0.2">
      <c r="A11" s="450" t="s">
        <v>1929</v>
      </c>
      <c r="B11" s="450" t="s">
        <v>1928</v>
      </c>
      <c r="C11" s="450" t="s">
        <v>1112</v>
      </c>
      <c r="D11" s="450">
        <v>36</v>
      </c>
      <c r="E11" s="450">
        <v>34.055999999999997</v>
      </c>
      <c r="F11" s="449">
        <v>1969.2</v>
      </c>
      <c r="G11" s="448">
        <v>0</v>
      </c>
      <c r="H11" s="448">
        <v>1692.75</v>
      </c>
      <c r="I11" s="448">
        <v>276.45</v>
      </c>
      <c r="J11" s="447">
        <v>0.14038695917123706</v>
      </c>
    </row>
    <row r="12" spans="1:10" ht="28.5" customHeight="1" x14ac:dyDescent="0.2">
      <c r="A12" s="450" t="s">
        <v>1925</v>
      </c>
      <c r="B12" s="450" t="s">
        <v>1924</v>
      </c>
      <c r="C12" s="450" t="s">
        <v>1920</v>
      </c>
      <c r="D12" s="450">
        <v>20</v>
      </c>
      <c r="E12" s="450">
        <v>302.8</v>
      </c>
      <c r="F12" s="449">
        <v>11097.38</v>
      </c>
      <c r="G12" s="448">
        <v>0</v>
      </c>
      <c r="H12" s="448">
        <v>9107.58</v>
      </c>
      <c r="I12" s="448">
        <v>1989.8</v>
      </c>
      <c r="J12" s="447">
        <v>0.17930358336832658</v>
      </c>
    </row>
    <row r="13" spans="1:10" ht="28.5" customHeight="1" x14ac:dyDescent="0.2">
      <c r="A13" s="450" t="s">
        <v>1925</v>
      </c>
      <c r="B13" s="450" t="s">
        <v>1924</v>
      </c>
      <c r="C13" s="450" t="s">
        <v>1923</v>
      </c>
      <c r="D13" s="450">
        <v>24</v>
      </c>
      <c r="E13" s="450">
        <v>90.84</v>
      </c>
      <c r="F13" s="449">
        <v>3004.8</v>
      </c>
      <c r="G13" s="448">
        <v>0</v>
      </c>
      <c r="H13" s="448">
        <v>2736.18</v>
      </c>
      <c r="I13" s="448">
        <v>268.62</v>
      </c>
      <c r="J13" s="447">
        <v>8.9396964856230027E-2</v>
      </c>
    </row>
    <row r="14" spans="1:10" ht="28.5" customHeight="1" x14ac:dyDescent="0.2">
      <c r="A14" s="450" t="s">
        <v>4706</v>
      </c>
      <c r="B14" s="450" t="s">
        <v>4705</v>
      </c>
      <c r="C14" s="450" t="s">
        <v>1920</v>
      </c>
      <c r="D14" s="450">
        <v>4</v>
      </c>
      <c r="E14" s="450">
        <v>60.56</v>
      </c>
      <c r="F14" s="449">
        <v>3828.8</v>
      </c>
      <c r="G14" s="448">
        <v>0</v>
      </c>
      <c r="H14" s="448">
        <v>389.8</v>
      </c>
      <c r="I14" s="448">
        <v>3439</v>
      </c>
      <c r="J14" s="447">
        <v>0.89819264521521103</v>
      </c>
    </row>
    <row r="15" spans="1:10" ht="28.5" customHeight="1" x14ac:dyDescent="0.2">
      <c r="A15" s="450" t="s">
        <v>1922</v>
      </c>
      <c r="B15" s="450" t="s">
        <v>1921</v>
      </c>
      <c r="C15" s="450" t="s">
        <v>1920</v>
      </c>
      <c r="D15" s="450">
        <v>2</v>
      </c>
      <c r="E15" s="450">
        <v>30.28</v>
      </c>
      <c r="F15" s="449">
        <v>1934.82</v>
      </c>
      <c r="G15" s="448">
        <v>0</v>
      </c>
      <c r="H15" s="448">
        <v>1470.96</v>
      </c>
      <c r="I15" s="448">
        <v>463.86</v>
      </c>
      <c r="J15" s="447">
        <v>0.23974323192855149</v>
      </c>
    </row>
    <row r="16" spans="1:10" ht="28.5" customHeight="1" x14ac:dyDescent="0.2">
      <c r="A16" s="450" t="s">
        <v>1919</v>
      </c>
      <c r="B16" s="450" t="s">
        <v>1918</v>
      </c>
      <c r="C16" s="450" t="s">
        <v>1115</v>
      </c>
      <c r="D16" s="450">
        <v>972</v>
      </c>
      <c r="E16" s="450">
        <v>11034.144</v>
      </c>
      <c r="F16" s="449">
        <v>887885.09</v>
      </c>
      <c r="G16" s="448">
        <v>0</v>
      </c>
      <c r="H16" s="448">
        <v>791208</v>
      </c>
      <c r="I16" s="448">
        <v>96677.09</v>
      </c>
      <c r="J16" s="447">
        <v>0.10888468686865775</v>
      </c>
    </row>
    <row r="17" spans="1:10" ht="28.5" customHeight="1" x14ac:dyDescent="0.2">
      <c r="A17" s="450" t="s">
        <v>1919</v>
      </c>
      <c r="B17" s="450" t="s">
        <v>1918</v>
      </c>
      <c r="C17" s="450" t="s">
        <v>1112</v>
      </c>
      <c r="D17" s="450">
        <v>24</v>
      </c>
      <c r="E17" s="450">
        <v>22.704000000000001</v>
      </c>
      <c r="F17" s="449">
        <v>2061.6</v>
      </c>
      <c r="G17" s="448">
        <v>0</v>
      </c>
      <c r="H17" s="448">
        <v>1628</v>
      </c>
      <c r="I17" s="448">
        <v>433.6</v>
      </c>
      <c r="J17" s="447">
        <v>0.2103220799379123</v>
      </c>
    </row>
    <row r="18" spans="1:10" ht="28.5" customHeight="1" x14ac:dyDescent="0.2">
      <c r="A18" s="450" t="s">
        <v>1917</v>
      </c>
      <c r="B18" s="450" t="s">
        <v>1916</v>
      </c>
      <c r="C18" s="450" t="s">
        <v>1913</v>
      </c>
      <c r="D18" s="450">
        <v>39</v>
      </c>
      <c r="E18" s="450">
        <v>885.69</v>
      </c>
      <c r="F18" s="449">
        <v>17329.59</v>
      </c>
      <c r="G18" s="448">
        <v>0</v>
      </c>
      <c r="H18" s="448">
        <v>13018.59</v>
      </c>
      <c r="I18" s="448">
        <v>4311</v>
      </c>
      <c r="J18" s="447">
        <v>0.24876526219027686</v>
      </c>
    </row>
    <row r="19" spans="1:10" ht="28.5" customHeight="1" x14ac:dyDescent="0.2">
      <c r="A19" s="450" t="s">
        <v>1915</v>
      </c>
      <c r="B19" s="450" t="s">
        <v>1914</v>
      </c>
      <c r="C19" s="450" t="s">
        <v>1913</v>
      </c>
      <c r="D19" s="450">
        <v>28</v>
      </c>
      <c r="E19" s="450">
        <v>635.88</v>
      </c>
      <c r="F19" s="449">
        <v>15052.05</v>
      </c>
      <c r="G19" s="448">
        <v>0</v>
      </c>
      <c r="H19" s="448">
        <v>12221.16</v>
      </c>
      <c r="I19" s="448">
        <v>2830.89</v>
      </c>
      <c r="J19" s="447">
        <v>0.18807338535282569</v>
      </c>
    </row>
    <row r="20" spans="1:10" ht="28.5" customHeight="1" x14ac:dyDescent="0.2">
      <c r="A20" s="450" t="s">
        <v>1912</v>
      </c>
      <c r="B20" s="450" t="s">
        <v>1911</v>
      </c>
      <c r="C20" s="450" t="s">
        <v>1715</v>
      </c>
      <c r="D20" s="450">
        <v>11</v>
      </c>
      <c r="E20" s="450">
        <v>132</v>
      </c>
      <c r="F20" s="449">
        <v>3736.07</v>
      </c>
      <c r="G20" s="448">
        <v>0</v>
      </c>
      <c r="H20" s="448">
        <v>2855.05</v>
      </c>
      <c r="I20" s="448">
        <v>881.02</v>
      </c>
      <c r="J20" s="447">
        <v>0.23581463944733369</v>
      </c>
    </row>
    <row r="21" spans="1:10" ht="28.5" customHeight="1" x14ac:dyDescent="0.2">
      <c r="A21" s="450" t="s">
        <v>1910</v>
      </c>
      <c r="B21" s="450" t="s">
        <v>1909</v>
      </c>
      <c r="C21" s="450" t="s">
        <v>1715</v>
      </c>
      <c r="D21" s="450">
        <v>7</v>
      </c>
      <c r="E21" s="450">
        <v>84</v>
      </c>
      <c r="F21" s="449">
        <v>2359.42</v>
      </c>
      <c r="G21" s="448">
        <v>0</v>
      </c>
      <c r="H21" s="448">
        <v>1743.42</v>
      </c>
      <c r="I21" s="448">
        <v>616</v>
      </c>
      <c r="J21" s="447">
        <v>0.26108111315492788</v>
      </c>
    </row>
    <row r="22" spans="1:10" ht="28.5" customHeight="1" x14ac:dyDescent="0.2">
      <c r="A22" s="450" t="s">
        <v>2423</v>
      </c>
      <c r="B22" s="450" t="s">
        <v>2422</v>
      </c>
      <c r="C22" s="450" t="s">
        <v>1809</v>
      </c>
      <c r="D22" s="450">
        <v>1</v>
      </c>
      <c r="E22" s="450">
        <v>6</v>
      </c>
      <c r="F22" s="449">
        <v>960.84</v>
      </c>
      <c r="G22" s="448">
        <v>0</v>
      </c>
      <c r="H22" s="448">
        <v>694.2</v>
      </c>
      <c r="I22" s="448">
        <v>266.64</v>
      </c>
      <c r="J22" s="447">
        <v>0.27750718121643564</v>
      </c>
    </row>
    <row r="23" spans="1:10" ht="28.5" customHeight="1" x14ac:dyDescent="0.2">
      <c r="A23" s="450" t="s">
        <v>1908</v>
      </c>
      <c r="B23" s="450" t="s">
        <v>1907</v>
      </c>
      <c r="C23" s="450" t="s">
        <v>1809</v>
      </c>
      <c r="D23" s="450">
        <v>11</v>
      </c>
      <c r="E23" s="450">
        <v>66</v>
      </c>
      <c r="F23" s="449">
        <v>10740.7</v>
      </c>
      <c r="G23" s="448">
        <v>0</v>
      </c>
      <c r="H23" s="448">
        <v>7902.07</v>
      </c>
      <c r="I23" s="448">
        <v>2838.63</v>
      </c>
      <c r="J23" s="447">
        <v>0.26428724384816632</v>
      </c>
    </row>
    <row r="24" spans="1:10" ht="28.5" customHeight="1" x14ac:dyDescent="0.2">
      <c r="A24" s="450" t="s">
        <v>1906</v>
      </c>
      <c r="B24" s="450" t="s">
        <v>1905</v>
      </c>
      <c r="C24" s="450" t="s">
        <v>1904</v>
      </c>
      <c r="D24" s="450">
        <v>1</v>
      </c>
      <c r="E24" s="450">
        <v>11.28</v>
      </c>
      <c r="F24" s="449">
        <v>1559.13</v>
      </c>
      <c r="G24" s="448">
        <v>0</v>
      </c>
      <c r="H24" s="448">
        <v>1118.0999999999999</v>
      </c>
      <c r="I24" s="448">
        <v>441.03</v>
      </c>
      <c r="J24" s="447">
        <v>0.2828692924900425</v>
      </c>
    </row>
    <row r="25" spans="1:10" ht="28.5" customHeight="1" x14ac:dyDescent="0.2">
      <c r="A25" s="450" t="s">
        <v>1900</v>
      </c>
      <c r="B25" s="450" t="s">
        <v>1899</v>
      </c>
      <c r="C25" s="450" t="s">
        <v>1898</v>
      </c>
      <c r="D25" s="450">
        <v>8</v>
      </c>
      <c r="E25" s="450">
        <v>38.4</v>
      </c>
      <c r="F25" s="449">
        <v>6566.56</v>
      </c>
      <c r="G25" s="448">
        <v>0</v>
      </c>
      <c r="H25" s="448">
        <v>4771.12</v>
      </c>
      <c r="I25" s="448">
        <v>1795.44</v>
      </c>
      <c r="J25" s="447">
        <v>0.27342170025096857</v>
      </c>
    </row>
    <row r="26" spans="1:10" ht="28.5" customHeight="1" x14ac:dyDescent="0.2">
      <c r="A26" s="450" t="s">
        <v>2003</v>
      </c>
      <c r="B26" s="450" t="s">
        <v>2002</v>
      </c>
      <c r="C26" s="450" t="s">
        <v>1898</v>
      </c>
      <c r="D26" s="450">
        <v>11</v>
      </c>
      <c r="E26" s="450">
        <v>52.8</v>
      </c>
      <c r="F26" s="449">
        <v>9270.82</v>
      </c>
      <c r="G26" s="448">
        <v>0</v>
      </c>
      <c r="H26" s="448">
        <v>6656.21</v>
      </c>
      <c r="I26" s="448">
        <v>2614.61</v>
      </c>
      <c r="J26" s="447">
        <v>0.28202575392467982</v>
      </c>
    </row>
    <row r="27" spans="1:10" ht="28.5" customHeight="1" x14ac:dyDescent="0.2">
      <c r="A27" s="450" t="s">
        <v>1895</v>
      </c>
      <c r="B27" s="450" t="s">
        <v>1894</v>
      </c>
      <c r="C27" s="450" t="s">
        <v>1051</v>
      </c>
      <c r="D27" s="450">
        <v>3</v>
      </c>
      <c r="E27" s="450">
        <v>57</v>
      </c>
      <c r="F27" s="449">
        <v>3807.77</v>
      </c>
      <c r="G27" s="448">
        <v>0</v>
      </c>
      <c r="H27" s="448">
        <v>2727.63</v>
      </c>
      <c r="I27" s="448">
        <v>1080.1400000000001</v>
      </c>
      <c r="J27" s="447">
        <v>0.28366734335319621</v>
      </c>
    </row>
    <row r="28" spans="1:10" ht="28.5" customHeight="1" x14ac:dyDescent="0.2">
      <c r="A28" s="450" t="s">
        <v>1893</v>
      </c>
      <c r="B28" s="450" t="s">
        <v>1892</v>
      </c>
      <c r="C28" s="450" t="s">
        <v>1051</v>
      </c>
      <c r="D28" s="450">
        <v>48</v>
      </c>
      <c r="E28" s="450">
        <v>912</v>
      </c>
      <c r="F28" s="449">
        <v>54964.79</v>
      </c>
      <c r="G28" s="448">
        <v>0</v>
      </c>
      <c r="H28" s="448">
        <v>44110.44</v>
      </c>
      <c r="I28" s="448">
        <v>10854.35</v>
      </c>
      <c r="J28" s="447">
        <v>0.19747824016065557</v>
      </c>
    </row>
    <row r="29" spans="1:10" ht="28.5" customHeight="1" x14ac:dyDescent="0.2">
      <c r="A29" s="450" t="s">
        <v>1891</v>
      </c>
      <c r="B29" s="450" t="s">
        <v>1890</v>
      </c>
      <c r="C29" s="450" t="s">
        <v>1051</v>
      </c>
      <c r="D29" s="450">
        <v>40</v>
      </c>
      <c r="E29" s="450">
        <v>760</v>
      </c>
      <c r="F29" s="449">
        <v>47107.16</v>
      </c>
      <c r="G29" s="448">
        <v>0</v>
      </c>
      <c r="H29" s="448">
        <v>37848.92</v>
      </c>
      <c r="I29" s="448">
        <v>9258.24</v>
      </c>
      <c r="J29" s="447">
        <v>0.19653572832664928</v>
      </c>
    </row>
    <row r="30" spans="1:10" ht="28.5" customHeight="1" x14ac:dyDescent="0.2">
      <c r="A30" s="450" t="s">
        <v>1889</v>
      </c>
      <c r="B30" s="450" t="s">
        <v>1888</v>
      </c>
      <c r="C30" s="450" t="s">
        <v>1051</v>
      </c>
      <c r="D30" s="450">
        <v>9</v>
      </c>
      <c r="E30" s="450">
        <v>171</v>
      </c>
      <c r="F30" s="449">
        <v>9900</v>
      </c>
      <c r="G30" s="448">
        <v>0</v>
      </c>
      <c r="H30" s="448">
        <v>10732.68</v>
      </c>
      <c r="I30" s="448">
        <v>-832.68</v>
      </c>
      <c r="J30" s="447">
        <v>-8.4109090909090911E-2</v>
      </c>
    </row>
    <row r="31" spans="1:10" ht="28.5" customHeight="1" x14ac:dyDescent="0.2">
      <c r="A31" s="450" t="s">
        <v>1887</v>
      </c>
      <c r="B31" s="450" t="s">
        <v>1886</v>
      </c>
      <c r="C31" s="450" t="s">
        <v>1051</v>
      </c>
      <c r="D31" s="450">
        <v>7</v>
      </c>
      <c r="E31" s="450">
        <v>133</v>
      </c>
      <c r="F31" s="449">
        <v>11803.01</v>
      </c>
      <c r="G31" s="448">
        <v>0</v>
      </c>
      <c r="H31" s="448">
        <v>8999.41</v>
      </c>
      <c r="I31" s="448">
        <v>2803.6</v>
      </c>
      <c r="J31" s="447">
        <v>0.23753262938860512</v>
      </c>
    </row>
    <row r="32" spans="1:10" ht="28.5" customHeight="1" x14ac:dyDescent="0.2">
      <c r="A32" s="450" t="s">
        <v>1885</v>
      </c>
      <c r="B32" s="450" t="s">
        <v>1884</v>
      </c>
      <c r="C32" s="450" t="s">
        <v>1051</v>
      </c>
      <c r="D32" s="450">
        <v>6</v>
      </c>
      <c r="E32" s="450">
        <v>114</v>
      </c>
      <c r="F32" s="449">
        <v>7704.2</v>
      </c>
      <c r="G32" s="448">
        <v>0</v>
      </c>
      <c r="H32" s="448">
        <v>6232.4</v>
      </c>
      <c r="I32" s="448">
        <v>1471.8</v>
      </c>
      <c r="J32" s="447">
        <v>0.19103865424054411</v>
      </c>
    </row>
    <row r="33" spans="1:10" ht="28.5" customHeight="1" x14ac:dyDescent="0.2">
      <c r="A33" s="450" t="s">
        <v>1883</v>
      </c>
      <c r="B33" s="450" t="s">
        <v>1882</v>
      </c>
      <c r="C33" s="450" t="s">
        <v>1051</v>
      </c>
      <c r="D33" s="450">
        <v>3</v>
      </c>
      <c r="E33" s="450">
        <v>57</v>
      </c>
      <c r="F33" s="449">
        <v>6998.01</v>
      </c>
      <c r="G33" s="448">
        <v>0</v>
      </c>
      <c r="H33" s="448">
        <v>4747.38</v>
      </c>
      <c r="I33" s="448">
        <v>2250.63</v>
      </c>
      <c r="J33" s="447">
        <v>0.32161000055730127</v>
      </c>
    </row>
    <row r="34" spans="1:10" ht="28.5" customHeight="1" x14ac:dyDescent="0.2">
      <c r="A34" s="450" t="s">
        <v>1879</v>
      </c>
      <c r="B34" s="450" t="s">
        <v>1878</v>
      </c>
      <c r="C34" s="450" t="s">
        <v>1051</v>
      </c>
      <c r="D34" s="450">
        <v>36</v>
      </c>
      <c r="E34" s="450">
        <v>684</v>
      </c>
      <c r="F34" s="449">
        <v>47792.88</v>
      </c>
      <c r="G34" s="448">
        <v>0</v>
      </c>
      <c r="H34" s="448">
        <v>38799.72</v>
      </c>
      <c r="I34" s="448">
        <v>8993.16</v>
      </c>
      <c r="J34" s="447">
        <v>0.18816945118184969</v>
      </c>
    </row>
    <row r="35" spans="1:10" ht="28.5" customHeight="1" x14ac:dyDescent="0.2">
      <c r="A35" s="450" t="s">
        <v>1877</v>
      </c>
      <c r="B35" s="450" t="s">
        <v>1876</v>
      </c>
      <c r="C35" s="450" t="s">
        <v>1051</v>
      </c>
      <c r="D35" s="450">
        <v>4</v>
      </c>
      <c r="E35" s="450">
        <v>76</v>
      </c>
      <c r="F35" s="449">
        <v>6745.25</v>
      </c>
      <c r="G35" s="448">
        <v>0</v>
      </c>
      <c r="H35" s="448">
        <v>5051.84</v>
      </c>
      <c r="I35" s="448">
        <v>1693.41</v>
      </c>
      <c r="J35" s="447">
        <v>0.25105222193395355</v>
      </c>
    </row>
    <row r="36" spans="1:10" ht="28.5" customHeight="1" x14ac:dyDescent="0.2">
      <c r="A36" s="450" t="s">
        <v>2417</v>
      </c>
      <c r="B36" s="450" t="s">
        <v>2416</v>
      </c>
      <c r="C36" s="450" t="s">
        <v>1051</v>
      </c>
      <c r="D36" s="450">
        <v>8</v>
      </c>
      <c r="E36" s="450">
        <v>152</v>
      </c>
      <c r="F36" s="449">
        <v>9618.92</v>
      </c>
      <c r="G36" s="448">
        <v>0</v>
      </c>
      <c r="H36" s="448">
        <v>7121.36</v>
      </c>
      <c r="I36" s="448">
        <v>2497.56</v>
      </c>
      <c r="J36" s="447">
        <v>0.25965077160429656</v>
      </c>
    </row>
    <row r="37" spans="1:10" ht="28.5" customHeight="1" x14ac:dyDescent="0.2">
      <c r="A37" s="450" t="s">
        <v>3275</v>
      </c>
      <c r="B37" s="450" t="s">
        <v>3274</v>
      </c>
      <c r="C37" s="450" t="s">
        <v>1051</v>
      </c>
      <c r="D37" s="450">
        <v>9</v>
      </c>
      <c r="E37" s="450">
        <v>171</v>
      </c>
      <c r="F37" s="449">
        <v>11820.42</v>
      </c>
      <c r="G37" s="448">
        <v>0</v>
      </c>
      <c r="H37" s="448">
        <v>8716.23</v>
      </c>
      <c r="I37" s="448">
        <v>3104.19</v>
      </c>
      <c r="J37" s="447">
        <v>0.26261249600268011</v>
      </c>
    </row>
    <row r="38" spans="1:10" ht="28.5" customHeight="1" x14ac:dyDescent="0.2">
      <c r="A38" s="450" t="s">
        <v>1875</v>
      </c>
      <c r="B38" s="450" t="s">
        <v>1874</v>
      </c>
      <c r="C38" s="450" t="s">
        <v>1051</v>
      </c>
      <c r="D38" s="450">
        <v>1698</v>
      </c>
      <c r="E38" s="450">
        <v>32262</v>
      </c>
      <c r="F38" s="449">
        <v>1448187.87</v>
      </c>
      <c r="G38" s="448">
        <v>0</v>
      </c>
      <c r="H38" s="448">
        <v>1447290.72</v>
      </c>
      <c r="I38" s="448">
        <v>897.15</v>
      </c>
      <c r="J38" s="447">
        <v>6.1949835279313586E-4</v>
      </c>
    </row>
    <row r="39" spans="1:10" ht="28.5" customHeight="1" x14ac:dyDescent="0.2">
      <c r="A39" s="450" t="s">
        <v>3273</v>
      </c>
      <c r="B39" s="450" t="s">
        <v>3272</v>
      </c>
      <c r="C39" s="450" t="s">
        <v>1051</v>
      </c>
      <c r="D39" s="450">
        <v>2</v>
      </c>
      <c r="E39" s="450">
        <v>38</v>
      </c>
      <c r="F39" s="449">
        <v>2862.04</v>
      </c>
      <c r="G39" s="448">
        <v>0</v>
      </c>
      <c r="H39" s="448">
        <v>2117.42</v>
      </c>
      <c r="I39" s="448">
        <v>744.62</v>
      </c>
      <c r="J39" s="447">
        <v>0.26017106679151936</v>
      </c>
    </row>
    <row r="40" spans="1:10" ht="28.5" customHeight="1" x14ac:dyDescent="0.2">
      <c r="A40" s="450" t="s">
        <v>1867</v>
      </c>
      <c r="B40" s="450" t="s">
        <v>1866</v>
      </c>
      <c r="C40" s="450" t="s">
        <v>1051</v>
      </c>
      <c r="D40" s="450">
        <v>3</v>
      </c>
      <c r="E40" s="450">
        <v>57</v>
      </c>
      <c r="F40" s="449">
        <v>4742.5200000000004</v>
      </c>
      <c r="G40" s="448">
        <v>0</v>
      </c>
      <c r="H40" s="448">
        <v>3497.04</v>
      </c>
      <c r="I40" s="448">
        <v>1245.48</v>
      </c>
      <c r="J40" s="447">
        <v>0.26261987297892259</v>
      </c>
    </row>
    <row r="41" spans="1:10" ht="28.5" customHeight="1" x14ac:dyDescent="0.2">
      <c r="A41" s="450" t="s">
        <v>1865</v>
      </c>
      <c r="B41" s="450" t="s">
        <v>1864</v>
      </c>
      <c r="C41" s="450" t="s">
        <v>1051</v>
      </c>
      <c r="D41" s="450">
        <v>6</v>
      </c>
      <c r="E41" s="450">
        <v>114</v>
      </c>
      <c r="F41" s="449">
        <v>13033.85</v>
      </c>
      <c r="G41" s="448">
        <v>0</v>
      </c>
      <c r="H41" s="448">
        <v>10986.92</v>
      </c>
      <c r="I41" s="448">
        <v>2046.93</v>
      </c>
      <c r="J41" s="447">
        <v>0.15704722702808457</v>
      </c>
    </row>
    <row r="42" spans="1:10" ht="28.5" customHeight="1" x14ac:dyDescent="0.2">
      <c r="A42" s="450" t="s">
        <v>1863</v>
      </c>
      <c r="B42" s="450" t="s">
        <v>1862</v>
      </c>
      <c r="C42" s="450" t="s">
        <v>1051</v>
      </c>
      <c r="D42" s="450">
        <v>3</v>
      </c>
      <c r="E42" s="450">
        <v>57</v>
      </c>
      <c r="F42" s="449">
        <v>5232.09</v>
      </c>
      <c r="G42" s="448">
        <v>0</v>
      </c>
      <c r="H42" s="448">
        <v>3549.42</v>
      </c>
      <c r="I42" s="448">
        <v>1682.67</v>
      </c>
      <c r="J42" s="447">
        <v>0.3216057063238591</v>
      </c>
    </row>
    <row r="43" spans="1:10" ht="28.5" customHeight="1" x14ac:dyDescent="0.2">
      <c r="A43" s="450" t="s">
        <v>1858</v>
      </c>
      <c r="B43" s="450" t="s">
        <v>1857</v>
      </c>
      <c r="C43" s="450" t="s">
        <v>1856</v>
      </c>
      <c r="D43" s="450">
        <v>9</v>
      </c>
      <c r="E43" s="450">
        <v>99.36</v>
      </c>
      <c r="F43" s="449">
        <v>3089.22</v>
      </c>
      <c r="G43" s="448">
        <v>0</v>
      </c>
      <c r="H43" s="448">
        <v>2212.8000000000002</v>
      </c>
      <c r="I43" s="448">
        <v>876.42</v>
      </c>
      <c r="J43" s="447">
        <v>0.28370268223046596</v>
      </c>
    </row>
    <row r="44" spans="1:10" ht="28.5" customHeight="1" x14ac:dyDescent="0.2">
      <c r="A44" s="450" t="s">
        <v>1855</v>
      </c>
      <c r="B44" s="450" t="s">
        <v>1854</v>
      </c>
      <c r="C44" s="450" t="s">
        <v>1051</v>
      </c>
      <c r="D44" s="450">
        <v>21</v>
      </c>
      <c r="E44" s="450">
        <v>399</v>
      </c>
      <c r="F44" s="449">
        <v>15417</v>
      </c>
      <c r="G44" s="448">
        <v>0</v>
      </c>
      <c r="H44" s="448">
        <v>11083.44</v>
      </c>
      <c r="I44" s="448">
        <v>4333.5600000000004</v>
      </c>
      <c r="J44" s="447">
        <v>0.28108970616851525</v>
      </c>
    </row>
    <row r="45" spans="1:10" ht="28.5" customHeight="1" x14ac:dyDescent="0.2">
      <c r="A45" s="450" t="s">
        <v>3270</v>
      </c>
      <c r="B45" s="450" t="s">
        <v>3269</v>
      </c>
      <c r="C45" s="450" t="s">
        <v>1051</v>
      </c>
      <c r="D45" s="450">
        <v>2</v>
      </c>
      <c r="E45" s="450">
        <v>38</v>
      </c>
      <c r="F45" s="449">
        <v>3639.12</v>
      </c>
      <c r="G45" s="448">
        <v>0</v>
      </c>
      <c r="H45" s="448">
        <v>2468.7399999999998</v>
      </c>
      <c r="I45" s="448">
        <v>1170.3800000000001</v>
      </c>
      <c r="J45" s="447">
        <v>0.32161071907494121</v>
      </c>
    </row>
    <row r="46" spans="1:10" ht="28.5" customHeight="1" x14ac:dyDescent="0.2">
      <c r="A46" s="450" t="s">
        <v>1853</v>
      </c>
      <c r="B46" s="450" t="s">
        <v>1852</v>
      </c>
      <c r="C46" s="450" t="s">
        <v>1051</v>
      </c>
      <c r="D46" s="450">
        <v>10</v>
      </c>
      <c r="E46" s="450">
        <v>190</v>
      </c>
      <c r="F46" s="449">
        <v>9454.6</v>
      </c>
      <c r="G46" s="448">
        <v>0</v>
      </c>
      <c r="H46" s="448">
        <v>7435</v>
      </c>
      <c r="I46" s="448">
        <v>2019.6</v>
      </c>
      <c r="J46" s="447">
        <v>0.21361030609438791</v>
      </c>
    </row>
    <row r="47" spans="1:10" ht="28.5" customHeight="1" x14ac:dyDescent="0.2">
      <c r="A47" s="450" t="s">
        <v>1998</v>
      </c>
      <c r="B47" s="450" t="s">
        <v>1997</v>
      </c>
      <c r="C47" s="450" t="s">
        <v>1051</v>
      </c>
      <c r="D47" s="450">
        <v>4</v>
      </c>
      <c r="E47" s="450">
        <v>76</v>
      </c>
      <c r="F47" s="449">
        <v>4736.68</v>
      </c>
      <c r="G47" s="448">
        <v>0</v>
      </c>
      <c r="H47" s="448">
        <v>3943.48</v>
      </c>
      <c r="I47" s="448">
        <v>793.2</v>
      </c>
      <c r="J47" s="447">
        <v>0.16745906415463996</v>
      </c>
    </row>
    <row r="48" spans="1:10" ht="28.5" customHeight="1" x14ac:dyDescent="0.2">
      <c r="A48" s="450" t="s">
        <v>1851</v>
      </c>
      <c r="B48" s="450" t="s">
        <v>1850</v>
      </c>
      <c r="C48" s="450" t="s">
        <v>1051</v>
      </c>
      <c r="D48" s="450">
        <v>2</v>
      </c>
      <c r="E48" s="450">
        <v>38</v>
      </c>
      <c r="F48" s="449">
        <v>3317.36</v>
      </c>
      <c r="G48" s="448">
        <v>0</v>
      </c>
      <c r="H48" s="448">
        <v>2391.2399999999998</v>
      </c>
      <c r="I48" s="448">
        <v>926.12</v>
      </c>
      <c r="J48" s="447">
        <v>0.27917380085369087</v>
      </c>
    </row>
    <row r="49" spans="1:10" ht="28.5" customHeight="1" x14ac:dyDescent="0.2">
      <c r="A49" s="450" t="s">
        <v>2407</v>
      </c>
      <c r="B49" s="450" t="s">
        <v>2406</v>
      </c>
      <c r="C49" s="450" t="s">
        <v>1051</v>
      </c>
      <c r="D49" s="450">
        <v>3</v>
      </c>
      <c r="E49" s="450">
        <v>57</v>
      </c>
      <c r="F49" s="449">
        <v>5333.6</v>
      </c>
      <c r="G49" s="448">
        <v>0</v>
      </c>
      <c r="H49" s="448">
        <v>3588.06</v>
      </c>
      <c r="I49" s="448">
        <v>1745.54</v>
      </c>
      <c r="J49" s="447">
        <v>0.32727238638068096</v>
      </c>
    </row>
    <row r="50" spans="1:10" ht="28.5" customHeight="1" x14ac:dyDescent="0.2">
      <c r="A50" s="450" t="s">
        <v>1849</v>
      </c>
      <c r="B50" s="450" t="s">
        <v>1848</v>
      </c>
      <c r="C50" s="450" t="s">
        <v>1051</v>
      </c>
      <c r="D50" s="450">
        <v>215</v>
      </c>
      <c r="E50" s="450">
        <v>4085</v>
      </c>
      <c r="F50" s="449">
        <v>256712.85</v>
      </c>
      <c r="G50" s="448">
        <v>0</v>
      </c>
      <c r="H50" s="448">
        <v>220269.41</v>
      </c>
      <c r="I50" s="448">
        <v>36443.440000000002</v>
      </c>
      <c r="J50" s="447">
        <v>0.14196188465049567</v>
      </c>
    </row>
    <row r="51" spans="1:10" ht="28.5" customHeight="1" x14ac:dyDescent="0.2">
      <c r="A51" s="450" t="s">
        <v>3268</v>
      </c>
      <c r="B51" s="450" t="s">
        <v>3267</v>
      </c>
      <c r="C51" s="450" t="s">
        <v>1051</v>
      </c>
      <c r="D51" s="450">
        <v>2</v>
      </c>
      <c r="E51" s="450">
        <v>38</v>
      </c>
      <c r="F51" s="449">
        <v>4288.76</v>
      </c>
      <c r="G51" s="448">
        <v>0</v>
      </c>
      <c r="H51" s="448">
        <v>3038.5</v>
      </c>
      <c r="I51" s="448">
        <v>1250.26</v>
      </c>
      <c r="J51" s="447">
        <v>0.29152015967319223</v>
      </c>
    </row>
    <row r="52" spans="1:10" ht="28.5" customHeight="1" x14ac:dyDescent="0.2">
      <c r="A52" s="450" t="s">
        <v>1845</v>
      </c>
      <c r="B52" s="450" t="s">
        <v>1844</v>
      </c>
      <c r="C52" s="450" t="s">
        <v>1051</v>
      </c>
      <c r="D52" s="450">
        <v>5</v>
      </c>
      <c r="E52" s="450">
        <v>95</v>
      </c>
      <c r="F52" s="449">
        <v>2710.03</v>
      </c>
      <c r="G52" s="448">
        <v>0</v>
      </c>
      <c r="H52" s="448">
        <v>1689.39</v>
      </c>
      <c r="I52" s="448">
        <v>1020.64</v>
      </c>
      <c r="J52" s="447">
        <v>0.37661575702113997</v>
      </c>
    </row>
    <row r="53" spans="1:10" ht="28.5" customHeight="1" x14ac:dyDescent="0.2">
      <c r="A53" s="450" t="s">
        <v>2405</v>
      </c>
      <c r="B53" s="450" t="s">
        <v>2404</v>
      </c>
      <c r="C53" s="450" t="s">
        <v>1051</v>
      </c>
      <c r="D53" s="450">
        <v>6</v>
      </c>
      <c r="E53" s="450">
        <v>114</v>
      </c>
      <c r="F53" s="449">
        <v>4539.87</v>
      </c>
      <c r="G53" s="448">
        <v>0</v>
      </c>
      <c r="H53" s="448">
        <v>1684.18</v>
      </c>
      <c r="I53" s="448">
        <v>2855.69</v>
      </c>
      <c r="J53" s="447">
        <v>0.62902461964769918</v>
      </c>
    </row>
    <row r="54" spans="1:10" ht="28.5" customHeight="1" x14ac:dyDescent="0.2">
      <c r="A54" s="450" t="s">
        <v>4704</v>
      </c>
      <c r="B54" s="450" t="s">
        <v>4703</v>
      </c>
      <c r="C54" s="450" t="s">
        <v>1051</v>
      </c>
      <c r="D54" s="450">
        <v>13</v>
      </c>
      <c r="E54" s="450">
        <v>247</v>
      </c>
      <c r="F54" s="449">
        <v>19762.25</v>
      </c>
      <c r="G54" s="448">
        <v>0</v>
      </c>
      <c r="H54" s="448">
        <v>16472</v>
      </c>
      <c r="I54" s="448">
        <v>3290.25</v>
      </c>
      <c r="J54" s="447">
        <v>0.16649166972384216</v>
      </c>
    </row>
    <row r="55" spans="1:10" ht="28.5" customHeight="1" x14ac:dyDescent="0.2">
      <c r="A55" s="450" t="s">
        <v>1843</v>
      </c>
      <c r="B55" s="450" t="s">
        <v>1842</v>
      </c>
      <c r="C55" s="450" t="s">
        <v>1051</v>
      </c>
      <c r="D55" s="450">
        <v>7</v>
      </c>
      <c r="E55" s="450">
        <v>133</v>
      </c>
      <c r="F55" s="449">
        <v>12037.62</v>
      </c>
      <c r="G55" s="448">
        <v>0</v>
      </c>
      <c r="H55" s="448">
        <v>9799.1</v>
      </c>
      <c r="I55" s="448">
        <v>2238.52</v>
      </c>
      <c r="J55" s="447">
        <v>0.18596034764347105</v>
      </c>
    </row>
    <row r="56" spans="1:10" ht="28.5" customHeight="1" x14ac:dyDescent="0.2">
      <c r="A56" s="450" t="s">
        <v>1840</v>
      </c>
      <c r="B56" s="450" t="s">
        <v>1839</v>
      </c>
      <c r="C56" s="450" t="s">
        <v>1841</v>
      </c>
      <c r="D56" s="450">
        <v>10</v>
      </c>
      <c r="E56" s="450">
        <v>56.76</v>
      </c>
      <c r="F56" s="449">
        <v>15971.32</v>
      </c>
      <c r="G56" s="448">
        <v>0</v>
      </c>
      <c r="H56" s="448">
        <v>13167.86</v>
      </c>
      <c r="I56" s="448">
        <v>2803.46</v>
      </c>
      <c r="J56" s="447">
        <v>0.17553088911874534</v>
      </c>
    </row>
    <row r="57" spans="1:10" ht="28.5" customHeight="1" x14ac:dyDescent="0.2">
      <c r="A57" s="450" t="s">
        <v>1840</v>
      </c>
      <c r="B57" s="450" t="s">
        <v>1839</v>
      </c>
      <c r="C57" s="450" t="s">
        <v>1838</v>
      </c>
      <c r="D57" s="450">
        <v>264</v>
      </c>
      <c r="E57" s="450">
        <v>124.872</v>
      </c>
      <c r="F57" s="449">
        <v>30911.759999999998</v>
      </c>
      <c r="G57" s="448">
        <v>0</v>
      </c>
      <c r="H57" s="448">
        <v>28969.16</v>
      </c>
      <c r="I57" s="448">
        <v>1942.6</v>
      </c>
      <c r="J57" s="447">
        <v>6.2843396817263072E-2</v>
      </c>
    </row>
    <row r="58" spans="1:10" ht="28.5" customHeight="1" x14ac:dyDescent="0.2">
      <c r="A58" s="450" t="s">
        <v>1837</v>
      </c>
      <c r="B58" s="450" t="s">
        <v>1836</v>
      </c>
      <c r="C58" s="450" t="s">
        <v>1051</v>
      </c>
      <c r="D58" s="450">
        <v>17</v>
      </c>
      <c r="E58" s="450">
        <v>323</v>
      </c>
      <c r="F58" s="449">
        <v>27148.09</v>
      </c>
      <c r="G58" s="448">
        <v>0</v>
      </c>
      <c r="H58" s="448">
        <v>20739.14</v>
      </c>
      <c r="I58" s="448">
        <v>6408.95</v>
      </c>
      <c r="J58" s="447">
        <v>0.23607369800232725</v>
      </c>
    </row>
    <row r="59" spans="1:10" ht="28.5" customHeight="1" x14ac:dyDescent="0.2">
      <c r="A59" s="450" t="s">
        <v>4702</v>
      </c>
      <c r="B59" s="450" t="s">
        <v>4701</v>
      </c>
      <c r="C59" s="450" t="s">
        <v>1051</v>
      </c>
      <c r="D59" s="450">
        <v>1</v>
      </c>
      <c r="E59" s="450">
        <v>19</v>
      </c>
      <c r="F59" s="449">
        <v>1322.65</v>
      </c>
      <c r="G59" s="448">
        <v>0</v>
      </c>
      <c r="H59" s="448">
        <v>988.22</v>
      </c>
      <c r="I59" s="448">
        <v>334.43</v>
      </c>
      <c r="J59" s="447">
        <v>0.25284844819113145</v>
      </c>
    </row>
    <row r="60" spans="1:10" ht="28.5" customHeight="1" x14ac:dyDescent="0.2">
      <c r="A60" s="450" t="s">
        <v>1833</v>
      </c>
      <c r="B60" s="450" t="s">
        <v>1832</v>
      </c>
      <c r="C60" s="450" t="s">
        <v>1051</v>
      </c>
      <c r="D60" s="450">
        <v>397</v>
      </c>
      <c r="E60" s="450">
        <v>7543</v>
      </c>
      <c r="F60" s="449">
        <v>68543.320000000007</v>
      </c>
      <c r="G60" s="448">
        <v>0</v>
      </c>
      <c r="H60" s="448">
        <v>155813.06</v>
      </c>
      <c r="I60" s="448">
        <v>-87269.74</v>
      </c>
      <c r="J60" s="447">
        <v>-1.2732056165356449</v>
      </c>
    </row>
    <row r="61" spans="1:10" ht="28.5" customHeight="1" x14ac:dyDescent="0.2">
      <c r="A61" s="450" t="s">
        <v>1829</v>
      </c>
      <c r="B61" s="450" t="s">
        <v>1828</v>
      </c>
      <c r="C61" s="450" t="s">
        <v>1051</v>
      </c>
      <c r="D61" s="450">
        <v>2</v>
      </c>
      <c r="E61" s="450">
        <v>38</v>
      </c>
      <c r="F61" s="449">
        <v>3240.72</v>
      </c>
      <c r="G61" s="448">
        <v>0</v>
      </c>
      <c r="H61" s="448">
        <v>2421.3000000000002</v>
      </c>
      <c r="I61" s="448">
        <v>819.42</v>
      </c>
      <c r="J61" s="447">
        <v>0.25285121824779677</v>
      </c>
    </row>
    <row r="62" spans="1:10" ht="28.5" customHeight="1" x14ac:dyDescent="0.2">
      <c r="A62" s="450" t="s">
        <v>1827</v>
      </c>
      <c r="B62" s="450" t="s">
        <v>1826</v>
      </c>
      <c r="C62" s="450" t="s">
        <v>1823</v>
      </c>
      <c r="D62" s="450">
        <v>181</v>
      </c>
      <c r="E62" s="450">
        <v>3620</v>
      </c>
      <c r="F62" s="449">
        <v>70517</v>
      </c>
      <c r="G62" s="448">
        <v>0</v>
      </c>
      <c r="H62" s="448">
        <v>60484.77</v>
      </c>
      <c r="I62" s="448">
        <v>10032.23</v>
      </c>
      <c r="J62" s="447">
        <v>0.14226682927521023</v>
      </c>
    </row>
    <row r="63" spans="1:10" ht="28.5" customHeight="1" x14ac:dyDescent="0.2">
      <c r="A63" s="450" t="s">
        <v>1825</v>
      </c>
      <c r="B63" s="450" t="s">
        <v>1824</v>
      </c>
      <c r="C63" s="450" t="s">
        <v>1823</v>
      </c>
      <c r="D63" s="450">
        <v>17</v>
      </c>
      <c r="E63" s="450">
        <v>340</v>
      </c>
      <c r="F63" s="449">
        <v>7355.36</v>
      </c>
      <c r="G63" s="448">
        <v>0</v>
      </c>
      <c r="H63" s="448">
        <v>7038.77</v>
      </c>
      <c r="I63" s="448">
        <v>316.58999999999997</v>
      </c>
      <c r="J63" s="447">
        <v>4.304208087707468E-2</v>
      </c>
    </row>
    <row r="64" spans="1:10" ht="28.5" customHeight="1" x14ac:dyDescent="0.2">
      <c r="A64" s="450" t="s">
        <v>1822</v>
      </c>
      <c r="B64" s="450" t="s">
        <v>1821</v>
      </c>
      <c r="C64" s="450" t="s">
        <v>1809</v>
      </c>
      <c r="D64" s="450">
        <v>67</v>
      </c>
      <c r="E64" s="450">
        <v>402</v>
      </c>
      <c r="F64" s="449">
        <v>42026.83</v>
      </c>
      <c r="G64" s="448">
        <v>0</v>
      </c>
      <c r="H64" s="448">
        <v>32882.36</v>
      </c>
      <c r="I64" s="448">
        <v>9144.4699999999993</v>
      </c>
      <c r="J64" s="447">
        <v>0.21758647987487992</v>
      </c>
    </row>
    <row r="65" spans="1:10" ht="28.5" customHeight="1" x14ac:dyDescent="0.2">
      <c r="A65" s="450" t="s">
        <v>1822</v>
      </c>
      <c r="B65" s="450" t="s">
        <v>1821</v>
      </c>
      <c r="C65" s="450" t="s">
        <v>1812</v>
      </c>
      <c r="D65" s="450">
        <v>456</v>
      </c>
      <c r="E65" s="450">
        <v>114</v>
      </c>
      <c r="F65" s="449">
        <v>11272.32</v>
      </c>
      <c r="G65" s="448">
        <v>0</v>
      </c>
      <c r="H65" s="448">
        <v>9692.09</v>
      </c>
      <c r="I65" s="448">
        <v>1580.23</v>
      </c>
      <c r="J65" s="447">
        <v>0.14018675836030206</v>
      </c>
    </row>
    <row r="66" spans="1:10" ht="28.5" customHeight="1" x14ac:dyDescent="0.2">
      <c r="A66" s="450" t="s">
        <v>1820</v>
      </c>
      <c r="B66" s="450" t="s">
        <v>1819</v>
      </c>
      <c r="C66" s="450" t="s">
        <v>1809</v>
      </c>
      <c r="D66" s="450">
        <v>86</v>
      </c>
      <c r="E66" s="450">
        <v>516</v>
      </c>
      <c r="F66" s="449">
        <v>69434.8</v>
      </c>
      <c r="G66" s="448">
        <v>0</v>
      </c>
      <c r="H66" s="448">
        <v>53894.86</v>
      </c>
      <c r="I66" s="448">
        <v>15539.94</v>
      </c>
      <c r="J66" s="447">
        <v>0.22380621820758467</v>
      </c>
    </row>
    <row r="67" spans="1:10" ht="28.5" customHeight="1" x14ac:dyDescent="0.2">
      <c r="A67" s="450" t="s">
        <v>1820</v>
      </c>
      <c r="B67" s="450" t="s">
        <v>1819</v>
      </c>
      <c r="C67" s="450" t="s">
        <v>1812</v>
      </c>
      <c r="D67" s="450">
        <v>288</v>
      </c>
      <c r="E67" s="450">
        <v>72</v>
      </c>
      <c r="F67" s="449">
        <v>10503.36</v>
      </c>
      <c r="G67" s="448">
        <v>0</v>
      </c>
      <c r="H67" s="448">
        <v>7520.52</v>
      </c>
      <c r="I67" s="448">
        <v>2982.84</v>
      </c>
      <c r="J67" s="447">
        <v>0.28398912348048627</v>
      </c>
    </row>
    <row r="68" spans="1:10" ht="28.5" customHeight="1" x14ac:dyDescent="0.2">
      <c r="A68" s="450" t="s">
        <v>1818</v>
      </c>
      <c r="B68" s="450" t="s">
        <v>1817</v>
      </c>
      <c r="C68" s="450" t="s">
        <v>1809</v>
      </c>
      <c r="D68" s="450">
        <v>4</v>
      </c>
      <c r="E68" s="450">
        <v>24</v>
      </c>
      <c r="F68" s="449">
        <v>6366.2</v>
      </c>
      <c r="G68" s="448">
        <v>0</v>
      </c>
      <c r="H68" s="448">
        <v>3792.04</v>
      </c>
      <c r="I68" s="448">
        <v>2574.16</v>
      </c>
      <c r="J68" s="447">
        <v>0.40434796267789264</v>
      </c>
    </row>
    <row r="69" spans="1:10" ht="28.5" customHeight="1" x14ac:dyDescent="0.2">
      <c r="A69" s="450" t="s">
        <v>1818</v>
      </c>
      <c r="B69" s="450" t="s">
        <v>1817</v>
      </c>
      <c r="C69" s="450" t="s">
        <v>1812</v>
      </c>
      <c r="D69" s="450">
        <v>48</v>
      </c>
      <c r="E69" s="450">
        <v>12</v>
      </c>
      <c r="F69" s="449">
        <v>2567.04</v>
      </c>
      <c r="G69" s="448">
        <v>0</v>
      </c>
      <c r="H69" s="448">
        <v>1896.02</v>
      </c>
      <c r="I69" s="448">
        <v>671.02</v>
      </c>
      <c r="J69" s="447">
        <v>0.26139834205933682</v>
      </c>
    </row>
    <row r="70" spans="1:10" ht="28.5" customHeight="1" x14ac:dyDescent="0.2">
      <c r="A70" s="450" t="s">
        <v>1816</v>
      </c>
      <c r="B70" s="450" t="s">
        <v>1815</v>
      </c>
      <c r="C70" s="450" t="s">
        <v>1809</v>
      </c>
      <c r="D70" s="450">
        <v>85</v>
      </c>
      <c r="E70" s="450">
        <v>510</v>
      </c>
      <c r="F70" s="449">
        <v>59954.52</v>
      </c>
      <c r="G70" s="448">
        <v>0</v>
      </c>
      <c r="H70" s="448">
        <v>47374</v>
      </c>
      <c r="I70" s="448">
        <v>12580.52</v>
      </c>
      <c r="J70" s="447">
        <v>0.2098343877992852</v>
      </c>
    </row>
    <row r="71" spans="1:10" ht="28.5" customHeight="1" x14ac:dyDescent="0.2">
      <c r="A71" s="450" t="s">
        <v>1816</v>
      </c>
      <c r="B71" s="450" t="s">
        <v>1815</v>
      </c>
      <c r="C71" s="450" t="s">
        <v>1812</v>
      </c>
      <c r="D71" s="450">
        <v>96</v>
      </c>
      <c r="E71" s="450">
        <v>24</v>
      </c>
      <c r="F71" s="449">
        <v>2761.92</v>
      </c>
      <c r="G71" s="448">
        <v>0</v>
      </c>
      <c r="H71" s="448">
        <v>2229.2800000000002</v>
      </c>
      <c r="I71" s="448">
        <v>532.64</v>
      </c>
      <c r="J71" s="447">
        <v>0.19285134978565635</v>
      </c>
    </row>
    <row r="72" spans="1:10" ht="28.5" customHeight="1" x14ac:dyDescent="0.2">
      <c r="A72" s="450" t="s">
        <v>1814</v>
      </c>
      <c r="B72" s="450" t="s">
        <v>1813</v>
      </c>
      <c r="C72" s="450" t="s">
        <v>1809</v>
      </c>
      <c r="D72" s="450">
        <v>70</v>
      </c>
      <c r="E72" s="450">
        <v>420</v>
      </c>
      <c r="F72" s="449">
        <v>40695.39</v>
      </c>
      <c r="G72" s="448">
        <v>0</v>
      </c>
      <c r="H72" s="448">
        <v>33099.83</v>
      </c>
      <c r="I72" s="448">
        <v>7595.56</v>
      </c>
      <c r="J72" s="447">
        <v>0.18664423660763541</v>
      </c>
    </row>
    <row r="73" spans="1:10" ht="28.5" customHeight="1" x14ac:dyDescent="0.2">
      <c r="A73" s="450" t="s">
        <v>1814</v>
      </c>
      <c r="B73" s="450" t="s">
        <v>1813</v>
      </c>
      <c r="C73" s="450" t="s">
        <v>1812</v>
      </c>
      <c r="D73" s="450">
        <v>48</v>
      </c>
      <c r="E73" s="450">
        <v>12</v>
      </c>
      <c r="F73" s="449">
        <v>1303.2</v>
      </c>
      <c r="G73" s="448">
        <v>0</v>
      </c>
      <c r="H73" s="448">
        <v>945.18</v>
      </c>
      <c r="I73" s="448">
        <v>358.02</v>
      </c>
      <c r="J73" s="447">
        <v>0.27472375690607737</v>
      </c>
    </row>
    <row r="74" spans="1:10" ht="28.5" customHeight="1" x14ac:dyDescent="0.2">
      <c r="A74" s="450" t="s">
        <v>1811</v>
      </c>
      <c r="B74" s="450" t="s">
        <v>1810</v>
      </c>
      <c r="C74" s="450" t="s">
        <v>1809</v>
      </c>
      <c r="D74" s="450">
        <v>34</v>
      </c>
      <c r="E74" s="450">
        <v>204</v>
      </c>
      <c r="F74" s="449">
        <v>21632.57</v>
      </c>
      <c r="G74" s="448">
        <v>0</v>
      </c>
      <c r="H74" s="448">
        <v>18655.57</v>
      </c>
      <c r="I74" s="448">
        <v>2977</v>
      </c>
      <c r="J74" s="447">
        <v>0.13761656613153223</v>
      </c>
    </row>
    <row r="75" spans="1:10" ht="28.5" customHeight="1" x14ac:dyDescent="0.2">
      <c r="A75" s="450" t="s">
        <v>1811</v>
      </c>
      <c r="B75" s="450" t="s">
        <v>1810</v>
      </c>
      <c r="C75" s="450" t="s">
        <v>1812</v>
      </c>
      <c r="D75" s="450">
        <v>24</v>
      </c>
      <c r="E75" s="450">
        <v>6</v>
      </c>
      <c r="F75" s="449">
        <v>729.36</v>
      </c>
      <c r="G75" s="448">
        <v>0</v>
      </c>
      <c r="H75" s="448">
        <v>548.64</v>
      </c>
      <c r="I75" s="448">
        <v>180.72</v>
      </c>
      <c r="J75" s="447">
        <v>0.24777887462981243</v>
      </c>
    </row>
    <row r="76" spans="1:10" ht="28.5" customHeight="1" x14ac:dyDescent="0.2">
      <c r="A76" s="450" t="s">
        <v>1808</v>
      </c>
      <c r="B76" s="450" t="s">
        <v>1807</v>
      </c>
      <c r="C76" s="450" t="s">
        <v>1802</v>
      </c>
      <c r="D76" s="450">
        <v>9</v>
      </c>
      <c r="E76" s="450">
        <v>127.71</v>
      </c>
      <c r="F76" s="449">
        <v>11881.58</v>
      </c>
      <c r="G76" s="448">
        <v>0</v>
      </c>
      <c r="H76" s="448">
        <v>8659.2900000000009</v>
      </c>
      <c r="I76" s="448">
        <v>3222.29</v>
      </c>
      <c r="J76" s="447">
        <v>0.27120046323805419</v>
      </c>
    </row>
    <row r="77" spans="1:10" ht="28.5" customHeight="1" x14ac:dyDescent="0.2">
      <c r="A77" s="450" t="s">
        <v>1808</v>
      </c>
      <c r="B77" s="450" t="s">
        <v>1807</v>
      </c>
      <c r="C77" s="450" t="s">
        <v>1112</v>
      </c>
      <c r="D77" s="450">
        <v>15</v>
      </c>
      <c r="E77" s="450">
        <v>14.19</v>
      </c>
      <c r="F77" s="449">
        <v>1087.95</v>
      </c>
      <c r="G77" s="448">
        <v>0</v>
      </c>
      <c r="H77" s="448">
        <v>955.43</v>
      </c>
      <c r="I77" s="448">
        <v>132.52000000000001</v>
      </c>
      <c r="J77" s="447">
        <v>0.12180706833953767</v>
      </c>
    </row>
    <row r="78" spans="1:10" ht="28.5" customHeight="1" x14ac:dyDescent="0.2">
      <c r="A78" s="450" t="s">
        <v>1806</v>
      </c>
      <c r="B78" s="450" t="s">
        <v>1805</v>
      </c>
      <c r="C78" s="450" t="s">
        <v>1802</v>
      </c>
      <c r="D78" s="450">
        <v>2</v>
      </c>
      <c r="E78" s="450">
        <v>28.38</v>
      </c>
      <c r="F78" s="449">
        <v>2690.88</v>
      </c>
      <c r="G78" s="448">
        <v>0</v>
      </c>
      <c r="H78" s="448">
        <v>2018.2</v>
      </c>
      <c r="I78" s="448">
        <v>672.68</v>
      </c>
      <c r="J78" s="447">
        <v>0.24998513497443214</v>
      </c>
    </row>
    <row r="79" spans="1:10" ht="28.5" customHeight="1" x14ac:dyDescent="0.2">
      <c r="A79" s="450" t="s">
        <v>1806</v>
      </c>
      <c r="B79" s="450" t="s">
        <v>1805</v>
      </c>
      <c r="C79" s="450" t="s">
        <v>1112</v>
      </c>
      <c r="D79" s="450">
        <v>15</v>
      </c>
      <c r="E79" s="450">
        <v>14.19</v>
      </c>
      <c r="F79" s="449">
        <v>1087.95</v>
      </c>
      <c r="G79" s="448">
        <v>0</v>
      </c>
      <c r="H79" s="448">
        <v>1008.11</v>
      </c>
      <c r="I79" s="448">
        <v>79.84</v>
      </c>
      <c r="J79" s="447">
        <v>7.3385725446941497E-2</v>
      </c>
    </row>
    <row r="80" spans="1:10" ht="28.5" customHeight="1" x14ac:dyDescent="0.2">
      <c r="A80" s="450" t="s">
        <v>1804</v>
      </c>
      <c r="B80" s="450" t="s">
        <v>1803</v>
      </c>
      <c r="C80" s="450" t="s">
        <v>1802</v>
      </c>
      <c r="D80" s="450">
        <v>1</v>
      </c>
      <c r="E80" s="450">
        <v>14.19</v>
      </c>
      <c r="F80" s="449">
        <v>1398.78</v>
      </c>
      <c r="G80" s="448">
        <v>0</v>
      </c>
      <c r="H80" s="448">
        <v>1000.96</v>
      </c>
      <c r="I80" s="448">
        <v>397.82</v>
      </c>
      <c r="J80" s="447">
        <v>0.28440498148386451</v>
      </c>
    </row>
    <row r="81" spans="1:10" ht="28.5" customHeight="1" x14ac:dyDescent="0.2">
      <c r="A81" s="450" t="s">
        <v>2511</v>
      </c>
      <c r="B81" s="450" t="s">
        <v>2510</v>
      </c>
      <c r="C81" s="450" t="s">
        <v>1802</v>
      </c>
      <c r="D81" s="450">
        <v>3</v>
      </c>
      <c r="E81" s="450">
        <v>42.57</v>
      </c>
      <c r="F81" s="449">
        <v>5131.1899999999996</v>
      </c>
      <c r="G81" s="448">
        <v>0</v>
      </c>
      <c r="H81" s="448">
        <v>3739.95</v>
      </c>
      <c r="I81" s="448">
        <v>1391.24</v>
      </c>
      <c r="J81" s="447">
        <v>0.2711339864631791</v>
      </c>
    </row>
    <row r="82" spans="1:10" ht="28.5" customHeight="1" x14ac:dyDescent="0.2">
      <c r="A82" s="450" t="s">
        <v>1801</v>
      </c>
      <c r="B82" s="450" t="s">
        <v>1800</v>
      </c>
      <c r="C82" s="450" t="s">
        <v>1802</v>
      </c>
      <c r="D82" s="450">
        <v>48</v>
      </c>
      <c r="E82" s="450">
        <v>681.12</v>
      </c>
      <c r="F82" s="449">
        <v>54965.07</v>
      </c>
      <c r="G82" s="448">
        <v>0</v>
      </c>
      <c r="H82" s="448">
        <v>41776.97</v>
      </c>
      <c r="I82" s="448">
        <v>13188.1</v>
      </c>
      <c r="J82" s="447">
        <v>0.23993601754714403</v>
      </c>
    </row>
    <row r="83" spans="1:10" ht="28.5" customHeight="1" x14ac:dyDescent="0.2">
      <c r="A83" s="450" t="s">
        <v>1799</v>
      </c>
      <c r="B83" s="450" t="s">
        <v>1798</v>
      </c>
      <c r="C83" s="450" t="s">
        <v>1137</v>
      </c>
      <c r="D83" s="450">
        <v>7000</v>
      </c>
      <c r="E83" s="450">
        <v>7000</v>
      </c>
      <c r="F83" s="449">
        <v>105560</v>
      </c>
      <c r="G83" s="448">
        <v>0</v>
      </c>
      <c r="H83" s="448">
        <v>89600</v>
      </c>
      <c r="I83" s="448">
        <v>15960</v>
      </c>
      <c r="J83" s="447">
        <v>0.15119363395225463</v>
      </c>
    </row>
    <row r="84" spans="1:10" ht="28.5" customHeight="1" x14ac:dyDescent="0.2">
      <c r="A84" s="450" t="s">
        <v>1793</v>
      </c>
      <c r="B84" s="450" t="s">
        <v>1792</v>
      </c>
      <c r="C84" s="450" t="s">
        <v>1056</v>
      </c>
      <c r="D84" s="450">
        <v>17</v>
      </c>
      <c r="E84" s="450">
        <v>3536</v>
      </c>
      <c r="F84" s="449">
        <v>68817.48</v>
      </c>
      <c r="G84" s="448">
        <v>0</v>
      </c>
      <c r="H84" s="448">
        <v>59239.73</v>
      </c>
      <c r="I84" s="448">
        <v>9577.75</v>
      </c>
      <c r="J84" s="447">
        <v>0.13917612211316077</v>
      </c>
    </row>
    <row r="85" spans="1:10" ht="28.5" customHeight="1" x14ac:dyDescent="0.2">
      <c r="A85" s="450" t="s">
        <v>1791</v>
      </c>
      <c r="B85" s="450" t="s">
        <v>1790</v>
      </c>
      <c r="C85" s="450" t="s">
        <v>1056</v>
      </c>
      <c r="D85" s="450">
        <v>4</v>
      </c>
      <c r="E85" s="450">
        <v>832</v>
      </c>
      <c r="F85" s="449">
        <v>23245.200000000001</v>
      </c>
      <c r="G85" s="448">
        <v>0</v>
      </c>
      <c r="H85" s="448">
        <v>19190.96</v>
      </c>
      <c r="I85" s="448">
        <v>4054.24</v>
      </c>
      <c r="J85" s="447">
        <v>0.1744119216010187</v>
      </c>
    </row>
    <row r="86" spans="1:10" ht="28.5" customHeight="1" x14ac:dyDescent="0.2">
      <c r="A86" s="450" t="s">
        <v>1785</v>
      </c>
      <c r="B86" s="450" t="s">
        <v>1784</v>
      </c>
      <c r="C86" s="450" t="s">
        <v>1056</v>
      </c>
      <c r="D86" s="450">
        <v>12</v>
      </c>
      <c r="E86" s="450">
        <v>2496</v>
      </c>
      <c r="F86" s="449">
        <v>142987.18</v>
      </c>
      <c r="G86" s="448">
        <v>0</v>
      </c>
      <c r="H86" s="448">
        <v>139469.4</v>
      </c>
      <c r="I86" s="448">
        <v>3517.78</v>
      </c>
      <c r="J86" s="447">
        <v>2.4602065723654386E-2</v>
      </c>
    </row>
    <row r="87" spans="1:10" ht="28.5" customHeight="1" x14ac:dyDescent="0.2">
      <c r="A87" s="450" t="s">
        <v>1783</v>
      </c>
      <c r="B87" s="450" t="s">
        <v>1782</v>
      </c>
      <c r="C87" s="450" t="s">
        <v>1056</v>
      </c>
      <c r="D87" s="450">
        <v>2</v>
      </c>
      <c r="E87" s="450">
        <v>416</v>
      </c>
      <c r="F87" s="449">
        <v>25942.55</v>
      </c>
      <c r="G87" s="448">
        <v>0</v>
      </c>
      <c r="H87" s="448">
        <v>22182.54</v>
      </c>
      <c r="I87" s="448">
        <v>3760.01</v>
      </c>
      <c r="J87" s="447">
        <v>0.14493602209497525</v>
      </c>
    </row>
    <row r="88" spans="1:10" ht="28.5" customHeight="1" x14ac:dyDescent="0.2">
      <c r="A88" s="450" t="s">
        <v>1781</v>
      </c>
      <c r="B88" s="450" t="s">
        <v>1780</v>
      </c>
      <c r="C88" s="450" t="s">
        <v>1056</v>
      </c>
      <c r="D88" s="450">
        <v>1</v>
      </c>
      <c r="E88" s="450">
        <v>208</v>
      </c>
      <c r="F88" s="449">
        <v>14670.41</v>
      </c>
      <c r="G88" s="448">
        <v>0</v>
      </c>
      <c r="H88" s="448">
        <v>13425.64</v>
      </c>
      <c r="I88" s="448">
        <v>1244.77</v>
      </c>
      <c r="J88" s="447">
        <v>8.4849026032673927E-2</v>
      </c>
    </row>
    <row r="89" spans="1:10" ht="28.5" customHeight="1" x14ac:dyDescent="0.2">
      <c r="A89" s="450" t="s">
        <v>1775</v>
      </c>
      <c r="B89" s="450" t="s">
        <v>1774</v>
      </c>
      <c r="C89" s="450" t="s">
        <v>1056</v>
      </c>
      <c r="D89" s="450">
        <v>1</v>
      </c>
      <c r="E89" s="450">
        <v>208</v>
      </c>
      <c r="F89" s="449">
        <v>11510.62</v>
      </c>
      <c r="G89" s="448">
        <v>0</v>
      </c>
      <c r="H89" s="448">
        <v>9126.57</v>
      </c>
      <c r="I89" s="448">
        <v>2384.0500000000002</v>
      </c>
      <c r="J89" s="447">
        <v>0.20711742721069759</v>
      </c>
    </row>
    <row r="90" spans="1:10" ht="28.5" customHeight="1" x14ac:dyDescent="0.2">
      <c r="A90" s="450" t="s">
        <v>2399</v>
      </c>
      <c r="B90" s="450" t="s">
        <v>2398</v>
      </c>
      <c r="C90" s="450" t="s">
        <v>1056</v>
      </c>
      <c r="D90" s="450">
        <v>1</v>
      </c>
      <c r="E90" s="450">
        <v>208</v>
      </c>
      <c r="F90" s="449">
        <v>18509.09</v>
      </c>
      <c r="G90" s="448">
        <v>0</v>
      </c>
      <c r="H90" s="448">
        <v>11928.61</v>
      </c>
      <c r="I90" s="448">
        <v>6580.48</v>
      </c>
      <c r="J90" s="447">
        <v>0.35552693298265881</v>
      </c>
    </row>
    <row r="91" spans="1:10" ht="28.5" customHeight="1" x14ac:dyDescent="0.2">
      <c r="A91" s="450" t="s">
        <v>1771</v>
      </c>
      <c r="B91" s="450" t="s">
        <v>1770</v>
      </c>
      <c r="C91" s="450" t="s">
        <v>1056</v>
      </c>
      <c r="D91" s="450">
        <v>4</v>
      </c>
      <c r="E91" s="450">
        <v>832</v>
      </c>
      <c r="F91" s="449">
        <v>55120</v>
      </c>
      <c r="G91" s="448">
        <v>0</v>
      </c>
      <c r="H91" s="448">
        <v>45506.52</v>
      </c>
      <c r="I91" s="448">
        <v>9613.48</v>
      </c>
      <c r="J91" s="447">
        <v>0.1744100145137881</v>
      </c>
    </row>
    <row r="92" spans="1:10" ht="28.5" customHeight="1" x14ac:dyDescent="0.2">
      <c r="A92" s="450" t="s">
        <v>3264</v>
      </c>
      <c r="B92" s="450" t="s">
        <v>3263</v>
      </c>
      <c r="C92" s="450" t="s">
        <v>1056</v>
      </c>
      <c r="D92" s="450">
        <v>2</v>
      </c>
      <c r="E92" s="450">
        <v>416</v>
      </c>
      <c r="F92" s="449">
        <v>28232.66</v>
      </c>
      <c r="G92" s="448">
        <v>0</v>
      </c>
      <c r="H92" s="448">
        <v>28632.66</v>
      </c>
      <c r="I92" s="448">
        <v>-400</v>
      </c>
      <c r="J92" s="447">
        <v>-1.4167988421919861E-2</v>
      </c>
    </row>
    <row r="93" spans="1:10" ht="28.5" customHeight="1" x14ac:dyDescent="0.2">
      <c r="A93" s="450" t="s">
        <v>1767</v>
      </c>
      <c r="B93" s="450" t="s">
        <v>1766</v>
      </c>
      <c r="C93" s="450" t="s">
        <v>1056</v>
      </c>
      <c r="D93" s="450">
        <v>3</v>
      </c>
      <c r="E93" s="450">
        <v>624</v>
      </c>
      <c r="F93" s="449">
        <v>45039.15</v>
      </c>
      <c r="G93" s="448">
        <v>0</v>
      </c>
      <c r="H93" s="448">
        <v>45639.15</v>
      </c>
      <c r="I93" s="448">
        <v>-600</v>
      </c>
      <c r="J93" s="447">
        <v>-1.3321743416560925E-2</v>
      </c>
    </row>
    <row r="94" spans="1:10" ht="28.5" customHeight="1" x14ac:dyDescent="0.2">
      <c r="A94" s="450" t="s">
        <v>1990</v>
      </c>
      <c r="B94" s="450" t="s">
        <v>1989</v>
      </c>
      <c r="C94" s="450" t="s">
        <v>1056</v>
      </c>
      <c r="D94" s="450">
        <v>2</v>
      </c>
      <c r="E94" s="450">
        <v>416</v>
      </c>
      <c r="F94" s="449">
        <v>17362.939999999999</v>
      </c>
      <c r="G94" s="448">
        <v>0</v>
      </c>
      <c r="H94" s="448">
        <v>15502.64</v>
      </c>
      <c r="I94" s="448">
        <v>1860.3</v>
      </c>
      <c r="J94" s="447">
        <v>0.10714199323386477</v>
      </c>
    </row>
    <row r="95" spans="1:10" ht="28.5" customHeight="1" x14ac:dyDescent="0.2">
      <c r="A95" s="450" t="s">
        <v>1761</v>
      </c>
      <c r="B95" s="450" t="s">
        <v>1760</v>
      </c>
      <c r="C95" s="450" t="s">
        <v>1056</v>
      </c>
      <c r="D95" s="450">
        <v>8</v>
      </c>
      <c r="E95" s="450">
        <v>1664</v>
      </c>
      <c r="F95" s="449">
        <v>83678.39</v>
      </c>
      <c r="G95" s="448">
        <v>0</v>
      </c>
      <c r="H95" s="448">
        <v>73511.679999999993</v>
      </c>
      <c r="I95" s="448">
        <v>10166.709999999999</v>
      </c>
      <c r="J95" s="447">
        <v>0.1214974379884699</v>
      </c>
    </row>
    <row r="96" spans="1:10" ht="28.5" customHeight="1" x14ac:dyDescent="0.2">
      <c r="A96" s="450" t="s">
        <v>1756</v>
      </c>
      <c r="B96" s="450" t="s">
        <v>1755</v>
      </c>
      <c r="C96" s="450" t="s">
        <v>1752</v>
      </c>
      <c r="D96" s="450">
        <v>6</v>
      </c>
      <c r="E96" s="450">
        <v>129.6</v>
      </c>
      <c r="F96" s="449">
        <v>11797.48</v>
      </c>
      <c r="G96" s="448">
        <v>0</v>
      </c>
      <c r="H96" s="448">
        <v>8889.7800000000007</v>
      </c>
      <c r="I96" s="448">
        <v>2907.7</v>
      </c>
      <c r="J96" s="447">
        <v>0.24646788975272685</v>
      </c>
    </row>
    <row r="97" spans="1:10" ht="28.5" customHeight="1" x14ac:dyDescent="0.2">
      <c r="A97" s="450" t="s">
        <v>2397</v>
      </c>
      <c r="B97" s="450" t="s">
        <v>2396</v>
      </c>
      <c r="C97" s="450" t="s">
        <v>1752</v>
      </c>
      <c r="D97" s="450">
        <v>3</v>
      </c>
      <c r="E97" s="450">
        <v>64.8</v>
      </c>
      <c r="F97" s="449">
        <v>6311.19</v>
      </c>
      <c r="G97" s="448">
        <v>0</v>
      </c>
      <c r="H97" s="448">
        <v>4346.1000000000004</v>
      </c>
      <c r="I97" s="448">
        <v>1965.09</v>
      </c>
      <c r="J97" s="447">
        <v>0.31136600229116856</v>
      </c>
    </row>
    <row r="98" spans="1:10" ht="28.5" customHeight="1" x14ac:dyDescent="0.2">
      <c r="A98" s="450" t="s">
        <v>1754</v>
      </c>
      <c r="B98" s="450" t="s">
        <v>1753</v>
      </c>
      <c r="C98" s="450" t="s">
        <v>1752</v>
      </c>
      <c r="D98" s="450">
        <v>2</v>
      </c>
      <c r="E98" s="450">
        <v>43.2</v>
      </c>
      <c r="F98" s="449">
        <v>4185.5200000000004</v>
      </c>
      <c r="G98" s="448">
        <v>-2092.7600000000002</v>
      </c>
      <c r="H98" s="448">
        <v>985.85</v>
      </c>
      <c r="I98" s="448">
        <v>1106.9100000000001</v>
      </c>
      <c r="J98" s="447">
        <v>0.52892352682581856</v>
      </c>
    </row>
    <row r="99" spans="1:10" ht="28.5" customHeight="1" x14ac:dyDescent="0.2">
      <c r="A99" s="450" t="s">
        <v>1751</v>
      </c>
      <c r="B99" s="450" t="s">
        <v>1750</v>
      </c>
      <c r="C99" s="450" t="s">
        <v>1137</v>
      </c>
      <c r="D99" s="450">
        <v>2000</v>
      </c>
      <c r="E99" s="450">
        <v>2000</v>
      </c>
      <c r="F99" s="449">
        <v>68980</v>
      </c>
      <c r="G99" s="448">
        <v>0</v>
      </c>
      <c r="H99" s="448">
        <v>61600</v>
      </c>
      <c r="I99" s="448">
        <v>7380</v>
      </c>
      <c r="J99" s="447">
        <v>0.10698753261815019</v>
      </c>
    </row>
    <row r="100" spans="1:10" ht="28.5" customHeight="1" x14ac:dyDescent="0.2">
      <c r="A100" s="450" t="s">
        <v>4700</v>
      </c>
      <c r="B100" s="450" t="s">
        <v>4699</v>
      </c>
      <c r="C100" s="450" t="s">
        <v>1137</v>
      </c>
      <c r="D100" s="450">
        <v>1000</v>
      </c>
      <c r="E100" s="450">
        <v>1000</v>
      </c>
      <c r="F100" s="449">
        <v>51350</v>
      </c>
      <c r="G100" s="448">
        <v>0</v>
      </c>
      <c r="H100" s="448">
        <v>37780</v>
      </c>
      <c r="I100" s="448">
        <v>13570</v>
      </c>
      <c r="J100" s="447">
        <v>0.26426484907497566</v>
      </c>
    </row>
    <row r="101" spans="1:10" ht="28.5" customHeight="1" x14ac:dyDescent="0.2">
      <c r="A101" s="450" t="s">
        <v>1745</v>
      </c>
      <c r="B101" s="450" t="s">
        <v>1744</v>
      </c>
      <c r="C101" s="450" t="s">
        <v>1739</v>
      </c>
      <c r="D101" s="450">
        <v>6</v>
      </c>
      <c r="E101" s="450">
        <v>24</v>
      </c>
      <c r="F101" s="449">
        <v>3022.78</v>
      </c>
      <c r="G101" s="448">
        <v>0</v>
      </c>
      <c r="H101" s="448">
        <v>2192.16</v>
      </c>
      <c r="I101" s="448">
        <v>830.62</v>
      </c>
      <c r="J101" s="447">
        <v>0.27478678567411458</v>
      </c>
    </row>
    <row r="102" spans="1:10" ht="28.5" customHeight="1" x14ac:dyDescent="0.2">
      <c r="A102" s="450" t="s">
        <v>1743</v>
      </c>
      <c r="B102" s="450" t="s">
        <v>1742</v>
      </c>
      <c r="C102" s="450" t="s">
        <v>1739</v>
      </c>
      <c r="D102" s="450">
        <v>6</v>
      </c>
      <c r="E102" s="450">
        <v>24</v>
      </c>
      <c r="F102" s="449">
        <v>3025.74</v>
      </c>
      <c r="G102" s="448">
        <v>0</v>
      </c>
      <c r="H102" s="448">
        <v>2166.7199999999998</v>
      </c>
      <c r="I102" s="448">
        <v>859.02</v>
      </c>
      <c r="J102" s="447">
        <v>0.28390410279799322</v>
      </c>
    </row>
    <row r="103" spans="1:10" ht="28.5" customHeight="1" x14ac:dyDescent="0.2">
      <c r="A103" s="450" t="s">
        <v>1741</v>
      </c>
      <c r="B103" s="450" t="s">
        <v>1740</v>
      </c>
      <c r="C103" s="450" t="s">
        <v>1739</v>
      </c>
      <c r="D103" s="450">
        <v>1</v>
      </c>
      <c r="E103" s="450">
        <v>4</v>
      </c>
      <c r="F103" s="449">
        <v>519.6</v>
      </c>
      <c r="G103" s="448">
        <v>0</v>
      </c>
      <c r="H103" s="448">
        <v>385.18</v>
      </c>
      <c r="I103" s="448">
        <v>134.41999999999999</v>
      </c>
      <c r="J103" s="447">
        <v>0.25869899923017708</v>
      </c>
    </row>
    <row r="104" spans="1:10" ht="28.5" customHeight="1" x14ac:dyDescent="0.2">
      <c r="A104" s="450" t="s">
        <v>1738</v>
      </c>
      <c r="B104" s="450" t="s">
        <v>1737</v>
      </c>
      <c r="C104" s="450" t="s">
        <v>1722</v>
      </c>
      <c r="D104" s="450">
        <v>13</v>
      </c>
      <c r="E104" s="450">
        <v>208</v>
      </c>
      <c r="F104" s="449">
        <v>22621.27</v>
      </c>
      <c r="G104" s="448">
        <v>0</v>
      </c>
      <c r="H104" s="448">
        <v>17174.919999999998</v>
      </c>
      <c r="I104" s="448">
        <v>5446.35</v>
      </c>
      <c r="J104" s="447">
        <v>0.24076234446607109</v>
      </c>
    </row>
    <row r="105" spans="1:10" ht="28.5" customHeight="1" x14ac:dyDescent="0.2">
      <c r="A105" s="450" t="s">
        <v>1736</v>
      </c>
      <c r="B105" s="450" t="s">
        <v>1735</v>
      </c>
      <c r="C105" s="450" t="s">
        <v>1722</v>
      </c>
      <c r="D105" s="450">
        <v>75</v>
      </c>
      <c r="E105" s="450">
        <v>1200</v>
      </c>
      <c r="F105" s="449">
        <v>121229.88</v>
      </c>
      <c r="G105" s="448">
        <v>0</v>
      </c>
      <c r="H105" s="448">
        <v>102335.25</v>
      </c>
      <c r="I105" s="448">
        <v>18894.63</v>
      </c>
      <c r="J105" s="447">
        <v>0.15585786276452637</v>
      </c>
    </row>
    <row r="106" spans="1:10" ht="28.5" customHeight="1" x14ac:dyDescent="0.2">
      <c r="A106" s="450" t="s">
        <v>1734</v>
      </c>
      <c r="B106" s="450" t="s">
        <v>1733</v>
      </c>
      <c r="C106" s="450" t="s">
        <v>1722</v>
      </c>
      <c r="D106" s="450">
        <v>1</v>
      </c>
      <c r="E106" s="450">
        <v>16</v>
      </c>
      <c r="F106" s="449">
        <v>2020.88</v>
      </c>
      <c r="G106" s="448">
        <v>0</v>
      </c>
      <c r="H106" s="448">
        <v>1447.12</v>
      </c>
      <c r="I106" s="448">
        <v>573.76</v>
      </c>
      <c r="J106" s="447">
        <v>0.28391591781798031</v>
      </c>
    </row>
    <row r="107" spans="1:10" ht="28.5" customHeight="1" x14ac:dyDescent="0.2">
      <c r="A107" s="450" t="s">
        <v>1732</v>
      </c>
      <c r="B107" s="450" t="s">
        <v>1731</v>
      </c>
      <c r="C107" s="450" t="s">
        <v>1722</v>
      </c>
      <c r="D107" s="450">
        <v>16</v>
      </c>
      <c r="E107" s="450">
        <v>256</v>
      </c>
      <c r="F107" s="449">
        <v>33542.620000000003</v>
      </c>
      <c r="G107" s="448">
        <v>0</v>
      </c>
      <c r="H107" s="448">
        <v>28335.52</v>
      </c>
      <c r="I107" s="448">
        <v>5207.1000000000004</v>
      </c>
      <c r="J107" s="447">
        <v>0.15523832067977994</v>
      </c>
    </row>
    <row r="108" spans="1:10" ht="28.5" customHeight="1" x14ac:dyDescent="0.2">
      <c r="A108" s="450" t="s">
        <v>1730</v>
      </c>
      <c r="B108" s="450" t="s">
        <v>1729</v>
      </c>
      <c r="C108" s="450" t="s">
        <v>1722</v>
      </c>
      <c r="D108" s="450">
        <v>19</v>
      </c>
      <c r="E108" s="450">
        <v>304</v>
      </c>
      <c r="F108" s="449">
        <v>25969.32</v>
      </c>
      <c r="G108" s="448">
        <v>0</v>
      </c>
      <c r="H108" s="448">
        <v>22606.58</v>
      </c>
      <c r="I108" s="448">
        <v>3362.74</v>
      </c>
      <c r="J108" s="447">
        <v>0.12948895080810741</v>
      </c>
    </row>
    <row r="109" spans="1:10" ht="28.5" customHeight="1" x14ac:dyDescent="0.2">
      <c r="A109" s="450" t="s">
        <v>1728</v>
      </c>
      <c r="B109" s="450" t="s">
        <v>1727</v>
      </c>
      <c r="C109" s="450" t="s">
        <v>1722</v>
      </c>
      <c r="D109" s="450">
        <v>14</v>
      </c>
      <c r="E109" s="450">
        <v>224</v>
      </c>
      <c r="F109" s="449">
        <v>22142.68</v>
      </c>
      <c r="G109" s="448">
        <v>0</v>
      </c>
      <c r="H109" s="448">
        <v>17657.009999999998</v>
      </c>
      <c r="I109" s="448">
        <v>4485.67</v>
      </c>
      <c r="J109" s="447">
        <v>0.20258026580341676</v>
      </c>
    </row>
    <row r="110" spans="1:10" ht="28.5" customHeight="1" x14ac:dyDescent="0.2">
      <c r="A110" s="450" t="s">
        <v>1726</v>
      </c>
      <c r="B110" s="450" t="s">
        <v>1725</v>
      </c>
      <c r="C110" s="450" t="s">
        <v>1722</v>
      </c>
      <c r="D110" s="450">
        <v>51</v>
      </c>
      <c r="E110" s="450">
        <v>816</v>
      </c>
      <c r="F110" s="449">
        <v>79640.78</v>
      </c>
      <c r="G110" s="448">
        <v>0</v>
      </c>
      <c r="H110" s="448">
        <v>76708.08</v>
      </c>
      <c r="I110" s="448">
        <v>2932.7</v>
      </c>
      <c r="J110" s="447">
        <v>3.6824099412386471E-2</v>
      </c>
    </row>
    <row r="111" spans="1:10" ht="28.5" customHeight="1" x14ac:dyDescent="0.2">
      <c r="A111" s="450" t="s">
        <v>1724</v>
      </c>
      <c r="B111" s="450" t="s">
        <v>1723</v>
      </c>
      <c r="C111" s="450" t="s">
        <v>1722</v>
      </c>
      <c r="D111" s="450">
        <v>1</v>
      </c>
      <c r="E111" s="450">
        <v>16</v>
      </c>
      <c r="F111" s="449">
        <v>2007.07</v>
      </c>
      <c r="G111" s="448">
        <v>0</v>
      </c>
      <c r="H111" s="448">
        <v>2130.92</v>
      </c>
      <c r="I111" s="448">
        <v>-123.85</v>
      </c>
      <c r="J111" s="447">
        <v>-6.1706866227884426E-2</v>
      </c>
    </row>
    <row r="112" spans="1:10" ht="28.5" customHeight="1" x14ac:dyDescent="0.2">
      <c r="A112" s="450" t="s">
        <v>1721</v>
      </c>
      <c r="B112" s="450" t="s">
        <v>1720</v>
      </c>
      <c r="C112" s="450" t="s">
        <v>1715</v>
      </c>
      <c r="D112" s="450">
        <v>3</v>
      </c>
      <c r="E112" s="450">
        <v>36</v>
      </c>
      <c r="F112" s="449">
        <v>4594.62</v>
      </c>
      <c r="G112" s="448">
        <v>0</v>
      </c>
      <c r="H112" s="448">
        <v>3327.15</v>
      </c>
      <c r="I112" s="448">
        <v>1267.47</v>
      </c>
      <c r="J112" s="447">
        <v>0.27585959230578372</v>
      </c>
    </row>
    <row r="113" spans="1:10" ht="28.5" customHeight="1" x14ac:dyDescent="0.2">
      <c r="A113" s="450" t="s">
        <v>1721</v>
      </c>
      <c r="B113" s="450" t="s">
        <v>1720</v>
      </c>
      <c r="C113" s="450" t="s">
        <v>1116</v>
      </c>
      <c r="D113" s="450">
        <v>36</v>
      </c>
      <c r="E113" s="450">
        <v>36</v>
      </c>
      <c r="F113" s="449">
        <v>3733.92</v>
      </c>
      <c r="G113" s="448">
        <v>0</v>
      </c>
      <c r="H113" s="448">
        <v>3326.13</v>
      </c>
      <c r="I113" s="448">
        <v>407.79</v>
      </c>
      <c r="J113" s="447">
        <v>0.10921230235248747</v>
      </c>
    </row>
    <row r="114" spans="1:10" ht="28.5" customHeight="1" x14ac:dyDescent="0.2">
      <c r="A114" s="450" t="s">
        <v>1719</v>
      </c>
      <c r="B114" s="450" t="s">
        <v>1718</v>
      </c>
      <c r="C114" s="450" t="s">
        <v>1115</v>
      </c>
      <c r="D114" s="450">
        <v>2</v>
      </c>
      <c r="E114" s="450">
        <v>22.704000000000001</v>
      </c>
      <c r="F114" s="449">
        <v>2827.38</v>
      </c>
      <c r="G114" s="448">
        <v>0</v>
      </c>
      <c r="H114" s="448">
        <v>2095.92</v>
      </c>
      <c r="I114" s="448">
        <v>731.46</v>
      </c>
      <c r="J114" s="447">
        <v>0.25870593977463235</v>
      </c>
    </row>
    <row r="115" spans="1:10" ht="28.5" customHeight="1" x14ac:dyDescent="0.2">
      <c r="A115" s="450" t="s">
        <v>1717</v>
      </c>
      <c r="B115" s="450" t="s">
        <v>1716</v>
      </c>
      <c r="C115" s="450" t="s">
        <v>1115</v>
      </c>
      <c r="D115" s="450">
        <v>163</v>
      </c>
      <c r="E115" s="450">
        <v>1850.376</v>
      </c>
      <c r="F115" s="449">
        <v>65442.64</v>
      </c>
      <c r="G115" s="448">
        <v>0</v>
      </c>
      <c r="H115" s="448">
        <v>58168.18</v>
      </c>
      <c r="I115" s="448">
        <v>7274.46</v>
      </c>
      <c r="J115" s="447">
        <v>0.11115780170237631</v>
      </c>
    </row>
    <row r="116" spans="1:10" ht="28.5" customHeight="1" x14ac:dyDescent="0.2">
      <c r="A116" s="450" t="s">
        <v>1717</v>
      </c>
      <c r="B116" s="450" t="s">
        <v>1716</v>
      </c>
      <c r="C116" s="450" t="s">
        <v>1112</v>
      </c>
      <c r="D116" s="450">
        <v>108</v>
      </c>
      <c r="E116" s="450">
        <v>102.16800000000001</v>
      </c>
      <c r="F116" s="449">
        <v>4156.92</v>
      </c>
      <c r="G116" s="448">
        <v>0</v>
      </c>
      <c r="H116" s="448">
        <v>3211.74</v>
      </c>
      <c r="I116" s="448">
        <v>945.18</v>
      </c>
      <c r="J116" s="447">
        <v>0.22737507577725816</v>
      </c>
    </row>
    <row r="117" spans="1:10" ht="28.5" customHeight="1" x14ac:dyDescent="0.2">
      <c r="A117" s="450" t="s">
        <v>1714</v>
      </c>
      <c r="B117" s="450" t="s">
        <v>1713</v>
      </c>
      <c r="C117" s="450" t="s">
        <v>1715</v>
      </c>
      <c r="D117" s="450">
        <v>94</v>
      </c>
      <c r="E117" s="450">
        <v>1128</v>
      </c>
      <c r="F117" s="449">
        <v>30466.98</v>
      </c>
      <c r="G117" s="448">
        <v>0</v>
      </c>
      <c r="H117" s="448">
        <v>24428.880000000001</v>
      </c>
      <c r="I117" s="448">
        <v>6038.1</v>
      </c>
      <c r="J117" s="447">
        <v>0.19818505148852955</v>
      </c>
    </row>
    <row r="118" spans="1:10" ht="28.5" customHeight="1" x14ac:dyDescent="0.2">
      <c r="A118" s="450" t="s">
        <v>1714</v>
      </c>
      <c r="B118" s="450" t="s">
        <v>1713</v>
      </c>
      <c r="C118" s="450" t="s">
        <v>1116</v>
      </c>
      <c r="D118" s="450">
        <v>84</v>
      </c>
      <c r="E118" s="450">
        <v>84</v>
      </c>
      <c r="F118" s="449">
        <v>2246.16</v>
      </c>
      <c r="G118" s="448">
        <v>0</v>
      </c>
      <c r="H118" s="448">
        <v>1875.49</v>
      </c>
      <c r="I118" s="448">
        <v>370.67</v>
      </c>
      <c r="J118" s="447">
        <v>0.16502386294832069</v>
      </c>
    </row>
    <row r="119" spans="1:10" ht="28.5" customHeight="1" x14ac:dyDescent="0.2">
      <c r="A119" s="450" t="s">
        <v>1712</v>
      </c>
      <c r="B119" s="450" t="s">
        <v>1711</v>
      </c>
      <c r="C119" s="450" t="s">
        <v>1115</v>
      </c>
      <c r="D119" s="450">
        <v>1</v>
      </c>
      <c r="E119" s="450">
        <v>11.352</v>
      </c>
      <c r="F119" s="449">
        <v>1063.47</v>
      </c>
      <c r="G119" s="448">
        <v>0</v>
      </c>
      <c r="H119" s="448">
        <v>784.19</v>
      </c>
      <c r="I119" s="448">
        <v>279.27999999999997</v>
      </c>
      <c r="J119" s="447">
        <v>0.26261201538360274</v>
      </c>
    </row>
    <row r="120" spans="1:10" ht="28.5" customHeight="1" x14ac:dyDescent="0.2">
      <c r="A120" s="450" t="s">
        <v>1710</v>
      </c>
      <c r="B120" s="450" t="s">
        <v>1709</v>
      </c>
      <c r="C120" s="450" t="s">
        <v>1115</v>
      </c>
      <c r="D120" s="450">
        <v>102</v>
      </c>
      <c r="E120" s="450">
        <v>1157.904</v>
      </c>
      <c r="F120" s="449">
        <v>99990.04</v>
      </c>
      <c r="G120" s="448">
        <v>0</v>
      </c>
      <c r="H120" s="448">
        <v>79988.66</v>
      </c>
      <c r="I120" s="448">
        <v>20001.38</v>
      </c>
      <c r="J120" s="447">
        <v>0.20003372335884653</v>
      </c>
    </row>
    <row r="121" spans="1:10" ht="28.5" customHeight="1" x14ac:dyDescent="0.2">
      <c r="A121" s="450" t="s">
        <v>1708</v>
      </c>
      <c r="B121" s="450" t="s">
        <v>1707</v>
      </c>
      <c r="C121" s="450" t="s">
        <v>1115</v>
      </c>
      <c r="D121" s="450">
        <v>489</v>
      </c>
      <c r="E121" s="450">
        <v>5551.1279999999997</v>
      </c>
      <c r="F121" s="449">
        <v>361598.96</v>
      </c>
      <c r="G121" s="448">
        <v>0</v>
      </c>
      <c r="H121" s="448">
        <v>357236.81</v>
      </c>
      <c r="I121" s="448">
        <v>4362.1499999999996</v>
      </c>
      <c r="J121" s="447">
        <v>1.2063502616268587E-2</v>
      </c>
    </row>
    <row r="122" spans="1:10" ht="28.5" customHeight="1" x14ac:dyDescent="0.2">
      <c r="A122" s="450" t="s">
        <v>1708</v>
      </c>
      <c r="B122" s="450" t="s">
        <v>1707</v>
      </c>
      <c r="C122" s="450" t="s">
        <v>1112</v>
      </c>
      <c r="D122" s="450">
        <v>216</v>
      </c>
      <c r="E122" s="450">
        <v>204.33600000000001</v>
      </c>
      <c r="F122" s="449">
        <v>15841.44</v>
      </c>
      <c r="G122" s="448">
        <v>0</v>
      </c>
      <c r="H122" s="448">
        <v>13828.5</v>
      </c>
      <c r="I122" s="448">
        <v>2012.94</v>
      </c>
      <c r="J122" s="447">
        <v>0.12706799381874376</v>
      </c>
    </row>
    <row r="123" spans="1:10" ht="28.5" customHeight="1" x14ac:dyDescent="0.2">
      <c r="A123" s="450" t="s">
        <v>3254</v>
      </c>
      <c r="B123" s="450" t="s">
        <v>3253</v>
      </c>
      <c r="C123" s="450" t="s">
        <v>1115</v>
      </c>
      <c r="D123" s="450">
        <v>1</v>
      </c>
      <c r="E123" s="450">
        <v>11.352</v>
      </c>
      <c r="F123" s="449">
        <v>1233.57</v>
      </c>
      <c r="G123" s="448">
        <v>0</v>
      </c>
      <c r="H123" s="448">
        <v>883.34</v>
      </c>
      <c r="I123" s="448">
        <v>350.23</v>
      </c>
      <c r="J123" s="447">
        <v>0.28391578913235566</v>
      </c>
    </row>
    <row r="124" spans="1:10" ht="28.5" customHeight="1" x14ac:dyDescent="0.2">
      <c r="A124" s="450" t="s">
        <v>1704</v>
      </c>
      <c r="B124" s="450" t="s">
        <v>1703</v>
      </c>
      <c r="C124" s="450" t="s">
        <v>1115</v>
      </c>
      <c r="D124" s="450">
        <v>8</v>
      </c>
      <c r="E124" s="450">
        <v>90.816000000000003</v>
      </c>
      <c r="F124" s="449">
        <v>10567.45</v>
      </c>
      <c r="G124" s="448">
        <v>0</v>
      </c>
      <c r="H124" s="448">
        <v>7749.7</v>
      </c>
      <c r="I124" s="448">
        <v>2817.75</v>
      </c>
      <c r="J124" s="447">
        <v>0.26664427085058362</v>
      </c>
    </row>
    <row r="125" spans="1:10" ht="28.5" customHeight="1" x14ac:dyDescent="0.2">
      <c r="A125" s="450" t="s">
        <v>1704</v>
      </c>
      <c r="B125" s="450" t="s">
        <v>1703</v>
      </c>
      <c r="C125" s="450" t="s">
        <v>1112</v>
      </c>
      <c r="D125" s="450">
        <v>600</v>
      </c>
      <c r="E125" s="450">
        <v>567.6</v>
      </c>
      <c r="F125" s="449">
        <v>53484</v>
      </c>
      <c r="G125" s="448">
        <v>0</v>
      </c>
      <c r="H125" s="448">
        <v>48432</v>
      </c>
      <c r="I125" s="448">
        <v>5052</v>
      </c>
      <c r="J125" s="447">
        <v>9.445815571011891E-2</v>
      </c>
    </row>
    <row r="126" spans="1:10" ht="28.5" customHeight="1" x14ac:dyDescent="0.2">
      <c r="A126" s="450" t="s">
        <v>1702</v>
      </c>
      <c r="B126" s="450" t="s">
        <v>1701</v>
      </c>
      <c r="C126" s="450" t="s">
        <v>1115</v>
      </c>
      <c r="D126" s="450">
        <v>7</v>
      </c>
      <c r="E126" s="450">
        <v>79.463999999999999</v>
      </c>
      <c r="F126" s="449">
        <v>8592.98</v>
      </c>
      <c r="G126" s="448">
        <v>0</v>
      </c>
      <c r="H126" s="448">
        <v>6320.77</v>
      </c>
      <c r="I126" s="448">
        <v>2272.21</v>
      </c>
      <c r="J126" s="447">
        <v>0.26442631077926398</v>
      </c>
    </row>
    <row r="127" spans="1:10" ht="28.5" customHeight="1" x14ac:dyDescent="0.2">
      <c r="A127" s="450" t="s">
        <v>1700</v>
      </c>
      <c r="B127" s="450" t="s">
        <v>1699</v>
      </c>
      <c r="C127" s="450" t="s">
        <v>1696</v>
      </c>
      <c r="D127" s="450">
        <v>1</v>
      </c>
      <c r="E127" s="450">
        <v>180</v>
      </c>
      <c r="F127" s="449">
        <v>17019.91</v>
      </c>
      <c r="G127" s="448">
        <v>0</v>
      </c>
      <c r="H127" s="448">
        <v>13553.85</v>
      </c>
      <c r="I127" s="448">
        <v>3466.06</v>
      </c>
      <c r="J127" s="447">
        <v>0.20364737533864749</v>
      </c>
    </row>
    <row r="128" spans="1:10" ht="28.5" customHeight="1" x14ac:dyDescent="0.2">
      <c r="A128" s="450" t="s">
        <v>1692</v>
      </c>
      <c r="B128" s="450" t="s">
        <v>1691</v>
      </c>
      <c r="C128" s="450" t="s">
        <v>1048</v>
      </c>
      <c r="D128" s="450">
        <v>6</v>
      </c>
      <c r="E128" s="450">
        <v>0</v>
      </c>
      <c r="F128" s="449">
        <v>25200</v>
      </c>
      <c r="G128" s="448">
        <v>0</v>
      </c>
      <c r="H128" s="448">
        <v>25644</v>
      </c>
      <c r="I128" s="448">
        <v>-444</v>
      </c>
      <c r="J128" s="447">
        <v>-1.7619047619047618E-2</v>
      </c>
    </row>
    <row r="129" spans="1:10" ht="28.5" customHeight="1" x14ac:dyDescent="0.2">
      <c r="A129" s="450" t="s">
        <v>1201</v>
      </c>
      <c r="B129" s="450" t="s">
        <v>1200</v>
      </c>
      <c r="C129" s="450" t="s">
        <v>1056</v>
      </c>
      <c r="D129" s="450">
        <v>2</v>
      </c>
      <c r="E129" s="450">
        <v>416</v>
      </c>
      <c r="F129" s="449">
        <v>35090.559999999998</v>
      </c>
      <c r="G129" s="448">
        <v>0</v>
      </c>
      <c r="H129" s="448">
        <v>36650.559999999998</v>
      </c>
      <c r="I129" s="448">
        <v>-1560</v>
      </c>
      <c r="J129" s="447">
        <v>-4.4456400809790436E-2</v>
      </c>
    </row>
    <row r="130" spans="1:10" ht="28.5" customHeight="1" x14ac:dyDescent="0.2">
      <c r="A130" s="450" t="s">
        <v>1158</v>
      </c>
      <c r="B130" s="450" t="s">
        <v>1157</v>
      </c>
      <c r="C130" s="450" t="s">
        <v>1115</v>
      </c>
      <c r="D130" s="450">
        <v>88</v>
      </c>
      <c r="E130" s="450">
        <v>998.97599999999898</v>
      </c>
      <c r="F130" s="449">
        <v>90576.4</v>
      </c>
      <c r="G130" s="448">
        <v>0</v>
      </c>
      <c r="H130" s="448">
        <v>65604</v>
      </c>
      <c r="I130" s="448">
        <v>24972.400000000001</v>
      </c>
      <c r="J130" s="447">
        <v>0.27570537137709161</v>
      </c>
    </row>
    <row r="131" spans="1:10" ht="28.5" customHeight="1" x14ac:dyDescent="0.2">
      <c r="A131" s="450" t="s">
        <v>1158</v>
      </c>
      <c r="B131" s="450" t="s">
        <v>1157</v>
      </c>
      <c r="C131" s="450" t="s">
        <v>1112</v>
      </c>
      <c r="D131" s="450">
        <v>36</v>
      </c>
      <c r="E131" s="450">
        <v>34.055999999999997</v>
      </c>
      <c r="F131" s="449">
        <v>3310.92</v>
      </c>
      <c r="G131" s="448">
        <v>0</v>
      </c>
      <c r="H131" s="448">
        <v>2236.5</v>
      </c>
      <c r="I131" s="448">
        <v>1074.42</v>
      </c>
      <c r="J131" s="447">
        <v>0.3245079917364358</v>
      </c>
    </row>
    <row r="132" spans="1:10" ht="28.5" customHeight="1" x14ac:dyDescent="0.2">
      <c r="A132" s="450" t="s">
        <v>1156</v>
      </c>
      <c r="B132" s="450" t="s">
        <v>1155</v>
      </c>
      <c r="C132" s="450" t="s">
        <v>1115</v>
      </c>
      <c r="D132" s="450">
        <v>60</v>
      </c>
      <c r="E132" s="450">
        <v>681.12</v>
      </c>
      <c r="F132" s="449">
        <v>56787.78</v>
      </c>
      <c r="G132" s="448">
        <v>0</v>
      </c>
      <c r="H132" s="448">
        <v>44730</v>
      </c>
      <c r="I132" s="448">
        <v>12057.78</v>
      </c>
      <c r="J132" s="447">
        <v>0.21233054012676672</v>
      </c>
    </row>
    <row r="133" spans="1:10" ht="28.5" customHeight="1" x14ac:dyDescent="0.2">
      <c r="A133" s="450" t="s">
        <v>1153</v>
      </c>
      <c r="B133" s="450" t="s">
        <v>1152</v>
      </c>
      <c r="C133" s="450" t="s">
        <v>1154</v>
      </c>
      <c r="D133" s="450">
        <v>27</v>
      </c>
      <c r="E133" s="450">
        <v>153.25200000000001</v>
      </c>
      <c r="F133" s="449">
        <v>26400.41</v>
      </c>
      <c r="G133" s="448">
        <v>0</v>
      </c>
      <c r="H133" s="448">
        <v>20541.330000000002</v>
      </c>
      <c r="I133" s="448">
        <v>5859.08</v>
      </c>
      <c r="J133" s="447">
        <v>0.22193140182292623</v>
      </c>
    </row>
    <row r="134" spans="1:10" ht="28.5" customHeight="1" x14ac:dyDescent="0.2">
      <c r="A134" s="450" t="s">
        <v>1153</v>
      </c>
      <c r="B134" s="450" t="s">
        <v>1152</v>
      </c>
      <c r="C134" s="450" t="s">
        <v>1112</v>
      </c>
      <c r="D134" s="450">
        <v>102</v>
      </c>
      <c r="E134" s="450">
        <v>96.492000000000004</v>
      </c>
      <c r="F134" s="449">
        <v>18101.939999999999</v>
      </c>
      <c r="G134" s="448">
        <v>0</v>
      </c>
      <c r="H134" s="448">
        <v>12933.43</v>
      </c>
      <c r="I134" s="448">
        <v>5168.51</v>
      </c>
      <c r="J134" s="447">
        <v>0.28552243571683478</v>
      </c>
    </row>
    <row r="135" spans="1:10" ht="28.5" customHeight="1" x14ac:dyDescent="0.2">
      <c r="A135" s="450" t="s">
        <v>2160</v>
      </c>
      <c r="B135" s="450" t="s">
        <v>2159</v>
      </c>
      <c r="C135" s="450" t="s">
        <v>1115</v>
      </c>
      <c r="D135" s="450">
        <v>4</v>
      </c>
      <c r="E135" s="450">
        <v>45.408000000000001</v>
      </c>
      <c r="F135" s="449">
        <v>3878.84</v>
      </c>
      <c r="G135" s="448">
        <v>0</v>
      </c>
      <c r="H135" s="448">
        <v>5156.76</v>
      </c>
      <c r="I135" s="448">
        <v>-1277.92</v>
      </c>
      <c r="J135" s="447">
        <v>-0.32945932289034868</v>
      </c>
    </row>
    <row r="136" spans="1:10" ht="28.5" customHeight="1" x14ac:dyDescent="0.2">
      <c r="A136" s="450" t="s">
        <v>1147</v>
      </c>
      <c r="B136" s="450" t="s">
        <v>1146</v>
      </c>
      <c r="C136" s="450" t="s">
        <v>1115</v>
      </c>
      <c r="D136" s="450">
        <v>23</v>
      </c>
      <c r="E136" s="450">
        <v>261.096</v>
      </c>
      <c r="F136" s="449">
        <v>19458.87</v>
      </c>
      <c r="G136" s="448">
        <v>0</v>
      </c>
      <c r="H136" s="448">
        <v>17146.5</v>
      </c>
      <c r="I136" s="448">
        <v>2312.37</v>
      </c>
      <c r="J136" s="447">
        <v>0.1188337246715765</v>
      </c>
    </row>
    <row r="137" spans="1:10" ht="28.5" customHeight="1" x14ac:dyDescent="0.2">
      <c r="A137" s="450" t="s">
        <v>1136</v>
      </c>
      <c r="B137" s="450" t="s">
        <v>1135</v>
      </c>
      <c r="C137" s="450" t="s">
        <v>1051</v>
      </c>
      <c r="D137" s="450">
        <v>165</v>
      </c>
      <c r="E137" s="450">
        <v>3135</v>
      </c>
      <c r="F137" s="449">
        <v>161382.51999999999</v>
      </c>
      <c r="G137" s="448">
        <v>0</v>
      </c>
      <c r="H137" s="448">
        <v>129008.55</v>
      </c>
      <c r="I137" s="448">
        <v>32373.97</v>
      </c>
      <c r="J137" s="447">
        <v>0.20060394397113146</v>
      </c>
    </row>
    <row r="138" spans="1:10" ht="28.5" customHeight="1" x14ac:dyDescent="0.2">
      <c r="A138" s="450" t="s">
        <v>1134</v>
      </c>
      <c r="B138" s="450" t="s">
        <v>1133</v>
      </c>
      <c r="C138" s="450" t="s">
        <v>1051</v>
      </c>
      <c r="D138" s="450">
        <v>39</v>
      </c>
      <c r="E138" s="450">
        <v>741</v>
      </c>
      <c r="F138" s="449">
        <v>38721.480000000003</v>
      </c>
      <c r="G138" s="448">
        <v>0</v>
      </c>
      <c r="H138" s="448">
        <v>28665.39</v>
      </c>
      <c r="I138" s="448">
        <v>10056.09</v>
      </c>
      <c r="J138" s="447">
        <v>0.25970314151215296</v>
      </c>
    </row>
    <row r="139" spans="1:10" ht="28.5" customHeight="1" x14ac:dyDescent="0.2">
      <c r="A139" s="450" t="s">
        <v>1132</v>
      </c>
      <c r="B139" s="450" t="s">
        <v>1131</v>
      </c>
      <c r="C139" s="450" t="s">
        <v>1051</v>
      </c>
      <c r="D139" s="450">
        <v>97</v>
      </c>
      <c r="E139" s="450">
        <v>1843</v>
      </c>
      <c r="F139" s="449">
        <v>94105.69</v>
      </c>
      <c r="G139" s="448">
        <v>0</v>
      </c>
      <c r="H139" s="448">
        <v>81765.94</v>
      </c>
      <c r="I139" s="448">
        <v>12339.75</v>
      </c>
      <c r="J139" s="447">
        <v>0.13112650255260866</v>
      </c>
    </row>
    <row r="140" spans="1:10" ht="28.5" customHeight="1" x14ac:dyDescent="0.2">
      <c r="A140" s="450" t="s">
        <v>1130</v>
      </c>
      <c r="B140" s="450" t="s">
        <v>1129</v>
      </c>
      <c r="C140" s="450" t="s">
        <v>1051</v>
      </c>
      <c r="D140" s="450">
        <v>53</v>
      </c>
      <c r="E140" s="450">
        <v>1007</v>
      </c>
      <c r="F140" s="449">
        <v>71297.08</v>
      </c>
      <c r="G140" s="448">
        <v>0</v>
      </c>
      <c r="H140" s="448">
        <v>48846.37</v>
      </c>
      <c r="I140" s="448">
        <v>22450.71</v>
      </c>
      <c r="J140" s="447">
        <v>0.31488961399260673</v>
      </c>
    </row>
    <row r="141" spans="1:10" ht="28.5" customHeight="1" x14ac:dyDescent="0.2">
      <c r="A141" s="450" t="s">
        <v>1126</v>
      </c>
      <c r="B141" s="450" t="s">
        <v>1125</v>
      </c>
      <c r="C141" s="450" t="s">
        <v>1051</v>
      </c>
      <c r="D141" s="450">
        <v>148</v>
      </c>
      <c r="E141" s="450">
        <v>2812</v>
      </c>
      <c r="F141" s="449">
        <v>123355.9</v>
      </c>
      <c r="G141" s="448">
        <v>0</v>
      </c>
      <c r="H141" s="448">
        <v>30693.72</v>
      </c>
      <c r="I141" s="448">
        <v>92662.18</v>
      </c>
      <c r="J141" s="447">
        <v>0.75117752778748326</v>
      </c>
    </row>
    <row r="142" spans="1:10" ht="28.5" customHeight="1" x14ac:dyDescent="0.2">
      <c r="A142" s="450" t="s">
        <v>1122</v>
      </c>
      <c r="B142" s="450" t="s">
        <v>1121</v>
      </c>
      <c r="C142" s="450" t="s">
        <v>1120</v>
      </c>
      <c r="D142" s="450">
        <v>3</v>
      </c>
      <c r="E142" s="450">
        <v>19.62</v>
      </c>
      <c r="F142" s="449">
        <v>2788.38</v>
      </c>
      <c r="G142" s="448">
        <v>0</v>
      </c>
      <c r="H142" s="448">
        <v>2015.7</v>
      </c>
      <c r="I142" s="448">
        <v>772.68</v>
      </c>
      <c r="J142" s="447">
        <v>0.27710713747767524</v>
      </c>
    </row>
    <row r="143" spans="1:10" ht="28.5" customHeight="1" x14ac:dyDescent="0.2">
      <c r="A143" s="450" t="s">
        <v>1118</v>
      </c>
      <c r="B143" s="450" t="s">
        <v>1117</v>
      </c>
      <c r="C143" s="450" t="s">
        <v>1119</v>
      </c>
      <c r="D143" s="450">
        <v>2</v>
      </c>
      <c r="E143" s="450">
        <v>12</v>
      </c>
      <c r="F143" s="449">
        <v>1790.1</v>
      </c>
      <c r="G143" s="448">
        <v>0</v>
      </c>
      <c r="H143" s="448">
        <v>1521.58</v>
      </c>
      <c r="I143" s="448">
        <v>268.52</v>
      </c>
      <c r="J143" s="447">
        <v>0.15000279314004805</v>
      </c>
    </row>
    <row r="144" spans="1:10" ht="28.5" customHeight="1" x14ac:dyDescent="0.2">
      <c r="A144" s="450" t="s">
        <v>1114</v>
      </c>
      <c r="B144" s="450" t="s">
        <v>1113</v>
      </c>
      <c r="C144" s="450" t="s">
        <v>1115</v>
      </c>
      <c r="D144" s="450">
        <v>13</v>
      </c>
      <c r="E144" s="450">
        <v>147.57599999999999</v>
      </c>
      <c r="F144" s="449">
        <v>12926.76</v>
      </c>
      <c r="G144" s="448">
        <v>0</v>
      </c>
      <c r="H144" s="448">
        <v>10271.82</v>
      </c>
      <c r="I144" s="448">
        <v>2654.94</v>
      </c>
      <c r="J144" s="447">
        <v>0.20538325148761175</v>
      </c>
    </row>
    <row r="145" spans="1:10" ht="28.5" customHeight="1" x14ac:dyDescent="0.2">
      <c r="A145" s="450" t="s">
        <v>1114</v>
      </c>
      <c r="B145" s="450" t="s">
        <v>1113</v>
      </c>
      <c r="C145" s="450" t="s">
        <v>1112</v>
      </c>
      <c r="D145" s="450">
        <v>36</v>
      </c>
      <c r="E145" s="450">
        <v>34.055999999999997</v>
      </c>
      <c r="F145" s="449">
        <v>2669.4</v>
      </c>
      <c r="G145" s="448">
        <v>0</v>
      </c>
      <c r="H145" s="448">
        <v>2370.42</v>
      </c>
      <c r="I145" s="448">
        <v>298.98</v>
      </c>
      <c r="J145" s="447">
        <v>0.11200269723533378</v>
      </c>
    </row>
    <row r="146" spans="1:10" ht="28.5" customHeight="1" x14ac:dyDescent="0.2">
      <c r="A146" s="450" t="s">
        <v>1111</v>
      </c>
      <c r="B146" s="450" t="s">
        <v>1110</v>
      </c>
      <c r="C146" s="450" t="s">
        <v>2153</v>
      </c>
      <c r="D146" s="450">
        <v>4</v>
      </c>
      <c r="E146" s="450">
        <v>21.6</v>
      </c>
      <c r="F146" s="449">
        <v>3082.77</v>
      </c>
      <c r="G146" s="448">
        <v>0</v>
      </c>
      <c r="H146" s="448">
        <v>2205.21</v>
      </c>
      <c r="I146" s="448">
        <v>877.56</v>
      </c>
      <c r="J146" s="447">
        <v>0.28466606331318911</v>
      </c>
    </row>
    <row r="147" spans="1:10" ht="28.5" customHeight="1" x14ac:dyDescent="0.2">
      <c r="A147" s="450" t="s">
        <v>1955</v>
      </c>
      <c r="B147" s="450" t="s">
        <v>4698</v>
      </c>
      <c r="C147" s="450" t="s">
        <v>1059</v>
      </c>
      <c r="D147" s="450">
        <v>1</v>
      </c>
      <c r="E147" s="450">
        <v>20</v>
      </c>
      <c r="F147" s="449">
        <v>1604.41</v>
      </c>
      <c r="G147" s="448">
        <v>0</v>
      </c>
      <c r="H147" s="448">
        <v>1375.64</v>
      </c>
      <c r="I147" s="448">
        <v>228.77</v>
      </c>
      <c r="J147" s="447">
        <v>0.14258824116030192</v>
      </c>
    </row>
    <row r="148" spans="1:10" ht="28.5" customHeight="1" x14ac:dyDescent="0.2">
      <c r="A148" s="450" t="s">
        <v>1067</v>
      </c>
      <c r="B148" s="450" t="s">
        <v>1066</v>
      </c>
      <c r="C148" s="450" t="s">
        <v>1059</v>
      </c>
      <c r="D148" s="450">
        <v>5</v>
      </c>
      <c r="E148" s="450">
        <v>100</v>
      </c>
      <c r="F148" s="449">
        <v>6058.5</v>
      </c>
      <c r="G148" s="448">
        <v>0</v>
      </c>
      <c r="H148" s="448">
        <v>5721.9</v>
      </c>
      <c r="I148" s="448">
        <v>336.6</v>
      </c>
      <c r="J148" s="447">
        <v>5.5558306511512751E-2</v>
      </c>
    </row>
    <row r="149" spans="1:10" ht="28.5" customHeight="1" x14ac:dyDescent="0.2">
      <c r="A149" s="450" t="s">
        <v>1065</v>
      </c>
      <c r="B149" s="450" t="s">
        <v>1064</v>
      </c>
      <c r="C149" s="450" t="s">
        <v>1059</v>
      </c>
      <c r="D149" s="450">
        <v>9</v>
      </c>
      <c r="E149" s="450">
        <v>180</v>
      </c>
      <c r="F149" s="449">
        <v>11174.56</v>
      </c>
      <c r="G149" s="448">
        <v>0</v>
      </c>
      <c r="H149" s="448">
        <v>10299.42</v>
      </c>
      <c r="I149" s="448">
        <v>875.14</v>
      </c>
      <c r="J149" s="447">
        <v>7.8315387809452894E-2</v>
      </c>
    </row>
    <row r="150" spans="1:10" ht="28.5" customHeight="1" x14ac:dyDescent="0.2">
      <c r="A150" s="450" t="s">
        <v>1063</v>
      </c>
      <c r="B150" s="450" t="s">
        <v>1062</v>
      </c>
      <c r="C150" s="450" t="s">
        <v>1056</v>
      </c>
      <c r="D150" s="450">
        <v>2</v>
      </c>
      <c r="E150" s="450">
        <v>416</v>
      </c>
      <c r="F150" s="449">
        <v>9025.74</v>
      </c>
      <c r="G150" s="448">
        <v>0</v>
      </c>
      <c r="H150" s="448">
        <v>6655.42</v>
      </c>
      <c r="I150" s="448">
        <v>2370.3200000000002</v>
      </c>
      <c r="J150" s="447">
        <v>0.26261780197523971</v>
      </c>
    </row>
    <row r="151" spans="1:10" ht="28.5" customHeight="1" x14ac:dyDescent="0.2">
      <c r="A151" s="450" t="s">
        <v>1061</v>
      </c>
      <c r="B151" s="450" t="s">
        <v>1060</v>
      </c>
      <c r="C151" s="450" t="s">
        <v>1059</v>
      </c>
      <c r="D151" s="450">
        <v>1</v>
      </c>
      <c r="E151" s="450">
        <v>20</v>
      </c>
      <c r="F151" s="449">
        <v>1211.7</v>
      </c>
      <c r="G151" s="448">
        <v>0</v>
      </c>
      <c r="H151" s="448">
        <v>1144.3800000000001</v>
      </c>
      <c r="I151" s="448">
        <v>67.319999999999993</v>
      </c>
      <c r="J151" s="447">
        <v>5.5558306511512751E-2</v>
      </c>
    </row>
    <row r="152" spans="1:10" ht="28.5" customHeight="1" x14ac:dyDescent="0.2">
      <c r="A152" s="450" t="s">
        <v>1058</v>
      </c>
      <c r="B152" s="450" t="s">
        <v>1057</v>
      </c>
      <c r="C152" s="450" t="s">
        <v>1056</v>
      </c>
      <c r="D152" s="450">
        <v>3</v>
      </c>
      <c r="E152" s="450">
        <v>624</v>
      </c>
      <c r="F152" s="449">
        <v>37728.06</v>
      </c>
      <c r="G152" s="448">
        <v>0</v>
      </c>
      <c r="H152" s="448">
        <v>31380.63</v>
      </c>
      <c r="I152" s="448">
        <v>6347.43</v>
      </c>
      <c r="J152" s="447">
        <v>0.16824162175314605</v>
      </c>
    </row>
    <row r="153" spans="1:10" ht="28.5" customHeight="1" x14ac:dyDescent="0.2">
      <c r="A153" s="450" t="s">
        <v>1053</v>
      </c>
      <c r="B153" s="450" t="s">
        <v>1052</v>
      </c>
      <c r="C153" s="450" t="s">
        <v>1051</v>
      </c>
      <c r="D153" s="450">
        <v>477</v>
      </c>
      <c r="E153" s="450">
        <v>9063</v>
      </c>
      <c r="F153" s="449">
        <v>489369.56</v>
      </c>
      <c r="G153" s="448">
        <v>0</v>
      </c>
      <c r="H153" s="448">
        <v>415660.68</v>
      </c>
      <c r="I153" s="448">
        <v>73708.88</v>
      </c>
      <c r="J153" s="447">
        <v>0.15062007534755534</v>
      </c>
    </row>
    <row r="154" spans="1:10" ht="28.5" customHeight="1" x14ac:dyDescent="0.2">
      <c r="A154" s="450" t="s">
        <v>4697</v>
      </c>
      <c r="B154" s="450" t="s">
        <v>4696</v>
      </c>
      <c r="C154" s="450" t="s">
        <v>1059</v>
      </c>
      <c r="D154" s="450">
        <v>1</v>
      </c>
      <c r="E154" s="450">
        <v>20</v>
      </c>
      <c r="F154" s="449">
        <v>1846.83</v>
      </c>
      <c r="G154" s="448">
        <v>0</v>
      </c>
      <c r="H154" s="448">
        <v>1340</v>
      </c>
      <c r="I154" s="448">
        <v>506.83</v>
      </c>
      <c r="J154" s="447">
        <v>0.27443240579804312</v>
      </c>
    </row>
    <row r="155" spans="1:10" ht="28.5" customHeight="1" x14ac:dyDescent="0.2">
      <c r="A155" s="450" t="s">
        <v>4695</v>
      </c>
      <c r="B155" s="450" t="s">
        <v>4694</v>
      </c>
      <c r="C155" s="450" t="s">
        <v>1051</v>
      </c>
      <c r="D155" s="450">
        <v>24</v>
      </c>
      <c r="E155" s="450">
        <v>456</v>
      </c>
      <c r="F155" s="449">
        <v>22550.44</v>
      </c>
      <c r="G155" s="448">
        <v>0</v>
      </c>
      <c r="H155" s="448">
        <v>23737.200000000001</v>
      </c>
      <c r="I155" s="448">
        <v>-1186.76</v>
      </c>
      <c r="J155" s="447">
        <v>-5.2626911049185737E-2</v>
      </c>
    </row>
    <row r="156" spans="1:10" ht="28.5" customHeight="1" x14ac:dyDescent="0.2">
      <c r="A156" s="646" t="s">
        <v>2158</v>
      </c>
      <c r="B156" s="646" t="s">
        <v>2157</v>
      </c>
      <c r="C156" s="646" t="s">
        <v>2156</v>
      </c>
      <c r="D156" s="646">
        <v>2</v>
      </c>
      <c r="E156" s="646">
        <v>0</v>
      </c>
      <c r="F156" s="649">
        <v>15800.5</v>
      </c>
      <c r="G156" s="648">
        <v>0</v>
      </c>
      <c r="H156" s="648">
        <v>0</v>
      </c>
      <c r="I156" s="648">
        <v>15800.5</v>
      </c>
      <c r="J156" s="647">
        <v>1</v>
      </c>
    </row>
    <row r="157" spans="1:10" ht="28.5" customHeight="1" x14ac:dyDescent="0.2">
      <c r="A157" s="646" t="s">
        <v>4693</v>
      </c>
      <c r="B157" s="646" t="s">
        <v>4692</v>
      </c>
      <c r="C157" s="646" t="s">
        <v>1693</v>
      </c>
      <c r="D157" s="646">
        <v>1</v>
      </c>
      <c r="E157" s="646">
        <v>0</v>
      </c>
      <c r="F157" s="649">
        <v>1500</v>
      </c>
      <c r="G157" s="648">
        <v>0</v>
      </c>
      <c r="H157" s="648">
        <v>0</v>
      </c>
      <c r="I157" s="648">
        <v>1500</v>
      </c>
      <c r="J157" s="647">
        <v>1</v>
      </c>
    </row>
    <row r="158" spans="1:10" ht="28.5" customHeight="1" x14ac:dyDescent="0.2">
      <c r="A158" s="450" t="s">
        <v>4680</v>
      </c>
      <c r="B158" s="450" t="s">
        <v>4691</v>
      </c>
      <c r="C158" s="450" t="s">
        <v>1051</v>
      </c>
      <c r="D158" s="454">
        <v>57</v>
      </c>
      <c r="E158" s="454">
        <v>1083</v>
      </c>
      <c r="F158" s="455">
        <v>58753.78</v>
      </c>
      <c r="G158" s="456">
        <v>0</v>
      </c>
      <c r="H158" s="456">
        <v>55429.08</v>
      </c>
      <c r="I158" s="456">
        <v>3324.7</v>
      </c>
      <c r="J158" s="457">
        <v>5.6586997466375778E-2</v>
      </c>
    </row>
    <row r="159" spans="1:10" x14ac:dyDescent="0.2">
      <c r="D159" s="446">
        <f t="shared" ref="D159:I159" si="0">SUM(D9:D158)</f>
        <v>19379</v>
      </c>
      <c r="E159" s="690">
        <f t="shared" si="0"/>
        <v>131301.38800000004</v>
      </c>
      <c r="F159" s="469">
        <f t="shared" si="0"/>
        <v>6837127.8400000017</v>
      </c>
      <c r="G159" s="691">
        <f t="shared" si="0"/>
        <v>-2092.7600000000002</v>
      </c>
      <c r="H159" s="469">
        <f t="shared" si="0"/>
        <v>6072422.9400000004</v>
      </c>
      <c r="I159" s="469">
        <f t="shared" si="0"/>
        <v>762612.1399999999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0F99-C002-47A9-AFE6-FB82F048C062}">
  <sheetPr codeName="Hoja28"/>
  <dimension ref="A1:J251"/>
  <sheetViews>
    <sheetView showGridLines="0" workbookViewId="0">
      <pane ySplit="6" topLeftCell="A239" activePane="bottomLeft" state="frozen"/>
      <selection pane="bottomLeft" activeCell="G256" sqref="G256"/>
    </sheetView>
  </sheetViews>
  <sheetFormatPr baseColWidth="10" defaultColWidth="11.5" defaultRowHeight="14" x14ac:dyDescent="0.2"/>
  <cols>
    <col min="1" max="1" width="10.5" style="446" customWidth="1"/>
    <col min="2" max="2" width="44" style="446" customWidth="1"/>
    <col min="3" max="3" width="19.5" style="446" customWidth="1"/>
    <col min="4" max="4" width="11.5" style="446" customWidth="1"/>
    <col min="5" max="5" width="15.6640625" style="446" customWidth="1"/>
    <col min="6" max="9" width="19.5" style="446" customWidth="1"/>
    <col min="10" max="10" width="13.6640625" style="446" customWidth="1"/>
    <col min="11" max="14" width="19.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5583</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4780</v>
      </c>
      <c r="B9" s="450" t="s">
        <v>4779</v>
      </c>
      <c r="C9" s="450" t="s">
        <v>1048</v>
      </c>
      <c r="D9" s="450">
        <v>2</v>
      </c>
      <c r="E9" s="450">
        <v>0</v>
      </c>
      <c r="F9" s="449">
        <v>1034.74</v>
      </c>
      <c r="G9" s="448">
        <v>0</v>
      </c>
      <c r="H9" s="448">
        <v>796.26</v>
      </c>
      <c r="I9" s="448">
        <v>238.48</v>
      </c>
      <c r="J9" s="447">
        <v>0.23047335562556778</v>
      </c>
    </row>
    <row r="10" spans="1:10" ht="24.75" customHeight="1" x14ac:dyDescent="0.2">
      <c r="A10" s="450" t="s">
        <v>2378</v>
      </c>
      <c r="B10" s="450" t="s">
        <v>2377</v>
      </c>
      <c r="C10" s="450" t="s">
        <v>1048</v>
      </c>
      <c r="D10" s="450">
        <v>2</v>
      </c>
      <c r="E10" s="450">
        <v>0</v>
      </c>
      <c r="F10" s="449">
        <v>739.9</v>
      </c>
      <c r="G10" s="448">
        <v>0</v>
      </c>
      <c r="H10" s="448">
        <v>563.79999999999995</v>
      </c>
      <c r="I10" s="448">
        <v>176.1</v>
      </c>
      <c r="J10" s="447">
        <v>0.2380051358291661</v>
      </c>
    </row>
    <row r="11" spans="1:10" ht="24.75" customHeight="1" x14ac:dyDescent="0.2">
      <c r="A11" s="450" t="s">
        <v>2376</v>
      </c>
      <c r="B11" s="450" t="s">
        <v>2375</v>
      </c>
      <c r="C11" s="450" t="s">
        <v>1048</v>
      </c>
      <c r="D11" s="450">
        <v>3</v>
      </c>
      <c r="E11" s="450">
        <v>0</v>
      </c>
      <c r="F11" s="449">
        <v>1970.25</v>
      </c>
      <c r="G11" s="448">
        <v>0</v>
      </c>
      <c r="H11" s="448">
        <v>1716.12</v>
      </c>
      <c r="I11" s="448">
        <v>254.13</v>
      </c>
      <c r="J11" s="447">
        <v>0.12898363151884279</v>
      </c>
    </row>
    <row r="12" spans="1:10" ht="24.75" customHeight="1" x14ac:dyDescent="0.2">
      <c r="A12" s="450" t="s">
        <v>1661</v>
      </c>
      <c r="B12" s="450" t="s">
        <v>1660</v>
      </c>
      <c r="C12" s="450" t="s">
        <v>1048</v>
      </c>
      <c r="D12" s="450">
        <v>1</v>
      </c>
      <c r="E12" s="450">
        <v>0</v>
      </c>
      <c r="F12" s="449">
        <v>755.15</v>
      </c>
      <c r="G12" s="448">
        <v>0</v>
      </c>
      <c r="H12" s="448">
        <v>614.37</v>
      </c>
      <c r="I12" s="448">
        <v>140.78</v>
      </c>
      <c r="J12" s="447">
        <v>0.18642653777395218</v>
      </c>
    </row>
    <row r="13" spans="1:10" ht="24.75" customHeight="1" x14ac:dyDescent="0.2">
      <c r="A13" s="450" t="s">
        <v>3242</v>
      </c>
      <c r="B13" s="450" t="s">
        <v>3241</v>
      </c>
      <c r="C13" s="450" t="s">
        <v>1048</v>
      </c>
      <c r="D13" s="450">
        <v>1</v>
      </c>
      <c r="E13" s="450">
        <v>0</v>
      </c>
      <c r="F13" s="449">
        <v>325.31</v>
      </c>
      <c r="G13" s="448">
        <v>0</v>
      </c>
      <c r="H13" s="448">
        <v>242.71</v>
      </c>
      <c r="I13" s="448">
        <v>82.6</v>
      </c>
      <c r="J13" s="447">
        <v>0.25391165349973871</v>
      </c>
    </row>
    <row r="14" spans="1:10" ht="24.75" customHeight="1" x14ac:dyDescent="0.2">
      <c r="A14" s="450" t="s">
        <v>5560</v>
      </c>
      <c r="B14" s="450" t="s">
        <v>5559</v>
      </c>
      <c r="C14" s="450" t="s">
        <v>1048</v>
      </c>
      <c r="D14" s="450">
        <v>1</v>
      </c>
      <c r="E14" s="450">
        <v>0</v>
      </c>
      <c r="F14" s="449">
        <v>1042.8499999999999</v>
      </c>
      <c r="G14" s="448">
        <v>0</v>
      </c>
      <c r="H14" s="448">
        <v>601.54999999999995</v>
      </c>
      <c r="I14" s="448">
        <v>441.3</v>
      </c>
      <c r="J14" s="447">
        <v>0.42316728196768472</v>
      </c>
    </row>
    <row r="15" spans="1:10" ht="24.75" customHeight="1" x14ac:dyDescent="0.2">
      <c r="A15" s="450" t="s">
        <v>5558</v>
      </c>
      <c r="B15" s="450" t="s">
        <v>5557</v>
      </c>
      <c r="C15" s="450" t="s">
        <v>1048</v>
      </c>
      <c r="D15" s="450">
        <v>1</v>
      </c>
      <c r="E15" s="450">
        <v>0</v>
      </c>
      <c r="F15" s="449">
        <v>645.23</v>
      </c>
      <c r="G15" s="448">
        <v>0</v>
      </c>
      <c r="H15" s="448">
        <v>393.66</v>
      </c>
      <c r="I15" s="448">
        <v>251.57</v>
      </c>
      <c r="J15" s="447">
        <v>0.38989197650450225</v>
      </c>
    </row>
    <row r="16" spans="1:10" ht="24.75" customHeight="1" x14ac:dyDescent="0.2">
      <c r="A16" s="450" t="s">
        <v>5556</v>
      </c>
      <c r="B16" s="450" t="s">
        <v>5555</v>
      </c>
      <c r="C16" s="450" t="s">
        <v>1048</v>
      </c>
      <c r="D16" s="450">
        <v>2</v>
      </c>
      <c r="E16" s="450">
        <v>0</v>
      </c>
      <c r="F16" s="449">
        <v>975.54</v>
      </c>
      <c r="G16" s="448">
        <v>0</v>
      </c>
      <c r="H16" s="448">
        <v>516.86</v>
      </c>
      <c r="I16" s="448">
        <v>458.68</v>
      </c>
      <c r="J16" s="447">
        <v>0.47018061791418087</v>
      </c>
    </row>
    <row r="17" spans="1:10" ht="24.75" customHeight="1" x14ac:dyDescent="0.2">
      <c r="A17" s="450" t="s">
        <v>2372</v>
      </c>
      <c r="B17" s="450" t="s">
        <v>2371</v>
      </c>
      <c r="C17" s="450" t="s">
        <v>1048</v>
      </c>
      <c r="D17" s="450">
        <v>2</v>
      </c>
      <c r="E17" s="450">
        <v>0</v>
      </c>
      <c r="F17" s="449">
        <v>353.88</v>
      </c>
      <c r="G17" s="448">
        <v>0</v>
      </c>
      <c r="H17" s="448">
        <v>273.26</v>
      </c>
      <c r="I17" s="448">
        <v>80.62</v>
      </c>
      <c r="J17" s="447">
        <v>0.22781733921103198</v>
      </c>
    </row>
    <row r="18" spans="1:10" ht="24.75" customHeight="1" x14ac:dyDescent="0.2">
      <c r="A18" s="450" t="s">
        <v>1657</v>
      </c>
      <c r="B18" s="450" t="s">
        <v>1656</v>
      </c>
      <c r="C18" s="450" t="s">
        <v>1048</v>
      </c>
      <c r="D18" s="450">
        <v>10</v>
      </c>
      <c r="E18" s="450">
        <v>0</v>
      </c>
      <c r="F18" s="449">
        <v>6081.54</v>
      </c>
      <c r="G18" s="448">
        <v>0</v>
      </c>
      <c r="H18" s="448">
        <v>4971.38</v>
      </c>
      <c r="I18" s="448">
        <v>1110.1600000000001</v>
      </c>
      <c r="J18" s="447">
        <v>0.18254586831624883</v>
      </c>
    </row>
    <row r="19" spans="1:10" ht="24.75" customHeight="1" x14ac:dyDescent="0.2">
      <c r="A19" s="450" t="s">
        <v>1655</v>
      </c>
      <c r="B19" s="450" t="s">
        <v>1654</v>
      </c>
      <c r="C19" s="450" t="s">
        <v>1048</v>
      </c>
      <c r="D19" s="450">
        <v>5</v>
      </c>
      <c r="E19" s="450">
        <v>0</v>
      </c>
      <c r="F19" s="449">
        <v>3495.35</v>
      </c>
      <c r="G19" s="448">
        <v>0</v>
      </c>
      <c r="H19" s="448">
        <v>2892.5</v>
      </c>
      <c r="I19" s="448">
        <v>602.85</v>
      </c>
      <c r="J19" s="447">
        <v>0.17247199851230921</v>
      </c>
    </row>
    <row r="20" spans="1:10" ht="24.75" customHeight="1" x14ac:dyDescent="0.2">
      <c r="A20" s="450" t="s">
        <v>3236</v>
      </c>
      <c r="B20" s="450" t="s">
        <v>3235</v>
      </c>
      <c r="C20" s="450" t="s">
        <v>1048</v>
      </c>
      <c r="D20" s="450">
        <v>1</v>
      </c>
      <c r="E20" s="450">
        <v>0</v>
      </c>
      <c r="F20" s="449">
        <v>840.13</v>
      </c>
      <c r="G20" s="448">
        <v>0</v>
      </c>
      <c r="H20" s="448">
        <v>640.1</v>
      </c>
      <c r="I20" s="448">
        <v>200.03</v>
      </c>
      <c r="J20" s="447">
        <v>0.23809410448382989</v>
      </c>
    </row>
    <row r="21" spans="1:10" ht="24.75" customHeight="1" x14ac:dyDescent="0.2">
      <c r="A21" s="450" t="s">
        <v>1651</v>
      </c>
      <c r="B21" s="450" t="s">
        <v>1650</v>
      </c>
      <c r="C21" s="450" t="s">
        <v>1048</v>
      </c>
      <c r="D21" s="450">
        <v>1</v>
      </c>
      <c r="E21" s="450">
        <v>0</v>
      </c>
      <c r="F21" s="449">
        <v>639.69000000000005</v>
      </c>
      <c r="G21" s="448">
        <v>0</v>
      </c>
      <c r="H21" s="448">
        <v>486.16</v>
      </c>
      <c r="I21" s="448">
        <v>153.53</v>
      </c>
      <c r="J21" s="447">
        <v>0.2400068783316919</v>
      </c>
    </row>
    <row r="22" spans="1:10" ht="24.75" customHeight="1" x14ac:dyDescent="0.2">
      <c r="A22" s="450" t="s">
        <v>1649</v>
      </c>
      <c r="B22" s="450" t="s">
        <v>1648</v>
      </c>
      <c r="C22" s="450" t="s">
        <v>1048</v>
      </c>
      <c r="D22" s="450">
        <v>2</v>
      </c>
      <c r="E22" s="450">
        <v>0</v>
      </c>
      <c r="F22" s="449">
        <v>2236.39</v>
      </c>
      <c r="G22" s="448">
        <v>0</v>
      </c>
      <c r="H22" s="448">
        <v>1819.44</v>
      </c>
      <c r="I22" s="448">
        <v>416.95</v>
      </c>
      <c r="J22" s="447">
        <v>0.18643885905410057</v>
      </c>
    </row>
    <row r="23" spans="1:10" ht="24.75" customHeight="1" x14ac:dyDescent="0.2">
      <c r="A23" s="450" t="s">
        <v>1647</v>
      </c>
      <c r="B23" s="450" t="s">
        <v>1646</v>
      </c>
      <c r="C23" s="450" t="s">
        <v>1048</v>
      </c>
      <c r="D23" s="450">
        <v>1</v>
      </c>
      <c r="E23" s="450">
        <v>0</v>
      </c>
      <c r="F23" s="449">
        <v>1255.32</v>
      </c>
      <c r="G23" s="448">
        <v>0</v>
      </c>
      <c r="H23" s="448">
        <v>1021.28</v>
      </c>
      <c r="I23" s="448">
        <v>234.04</v>
      </c>
      <c r="J23" s="447">
        <v>0.18643851766880157</v>
      </c>
    </row>
    <row r="24" spans="1:10" ht="24.75" customHeight="1" x14ac:dyDescent="0.2">
      <c r="A24" s="450" t="s">
        <v>5554</v>
      </c>
      <c r="B24" s="450" t="s">
        <v>5553</v>
      </c>
      <c r="C24" s="450" t="s">
        <v>1048</v>
      </c>
      <c r="D24" s="450">
        <v>2</v>
      </c>
      <c r="E24" s="450">
        <v>0</v>
      </c>
      <c r="F24" s="449">
        <v>2422.44</v>
      </c>
      <c r="G24" s="448">
        <v>0</v>
      </c>
      <c r="H24" s="448">
        <v>1661.1</v>
      </c>
      <c r="I24" s="448">
        <v>761.34</v>
      </c>
      <c r="J24" s="447">
        <v>0.31428642195472334</v>
      </c>
    </row>
    <row r="25" spans="1:10" ht="24.75" customHeight="1" x14ac:dyDescent="0.2">
      <c r="A25" s="450" t="s">
        <v>5552</v>
      </c>
      <c r="B25" s="450" t="s">
        <v>5551</v>
      </c>
      <c r="C25" s="450" t="s">
        <v>1048</v>
      </c>
      <c r="D25" s="450">
        <v>1</v>
      </c>
      <c r="E25" s="450">
        <v>0</v>
      </c>
      <c r="F25" s="449">
        <v>901.6</v>
      </c>
      <c r="G25" s="448">
        <v>0</v>
      </c>
      <c r="H25" s="448">
        <v>733.51</v>
      </c>
      <c r="I25" s="448">
        <v>168.09</v>
      </c>
      <c r="J25" s="447">
        <v>0.1864352262644188</v>
      </c>
    </row>
    <row r="26" spans="1:10" ht="24.75" customHeight="1" x14ac:dyDescent="0.2">
      <c r="A26" s="450" t="s">
        <v>3917</v>
      </c>
      <c r="B26" s="450" t="s">
        <v>3916</v>
      </c>
      <c r="C26" s="450" t="s">
        <v>1048</v>
      </c>
      <c r="D26" s="450">
        <v>1</v>
      </c>
      <c r="E26" s="450">
        <v>0</v>
      </c>
      <c r="F26" s="449">
        <v>2433.11</v>
      </c>
      <c r="G26" s="448">
        <v>0</v>
      </c>
      <c r="H26" s="448">
        <v>1756.23</v>
      </c>
      <c r="I26" s="448">
        <v>676.88</v>
      </c>
      <c r="J26" s="447">
        <v>0.27819539601579873</v>
      </c>
    </row>
    <row r="27" spans="1:10" ht="24.75" customHeight="1" x14ac:dyDescent="0.2">
      <c r="A27" s="450" t="s">
        <v>1645</v>
      </c>
      <c r="B27" s="450" t="s">
        <v>1644</v>
      </c>
      <c r="C27" s="450" t="s">
        <v>1048</v>
      </c>
      <c r="D27" s="450">
        <v>5</v>
      </c>
      <c r="E27" s="450">
        <v>0</v>
      </c>
      <c r="F27" s="449">
        <v>4032.86</v>
      </c>
      <c r="G27" s="448">
        <v>0</v>
      </c>
      <c r="H27" s="448">
        <v>3272.54</v>
      </c>
      <c r="I27" s="448">
        <v>760.32</v>
      </c>
      <c r="J27" s="447">
        <v>0.18853121606006656</v>
      </c>
    </row>
    <row r="28" spans="1:10" ht="24.75" customHeight="1" x14ac:dyDescent="0.2">
      <c r="A28" s="450" t="s">
        <v>3915</v>
      </c>
      <c r="B28" s="450" t="s">
        <v>3914</v>
      </c>
      <c r="C28" s="450" t="s">
        <v>1048</v>
      </c>
      <c r="D28" s="450">
        <v>1</v>
      </c>
      <c r="E28" s="450">
        <v>0</v>
      </c>
      <c r="F28" s="449">
        <v>857.1</v>
      </c>
      <c r="G28" s="448">
        <v>0</v>
      </c>
      <c r="H28" s="448">
        <v>403</v>
      </c>
      <c r="I28" s="448">
        <v>454.1</v>
      </c>
      <c r="J28" s="447">
        <v>0.52980982382452457</v>
      </c>
    </row>
    <row r="29" spans="1:10" ht="24.75" customHeight="1" x14ac:dyDescent="0.2">
      <c r="A29" s="450" t="s">
        <v>5550</v>
      </c>
      <c r="B29" s="450" t="s">
        <v>5549</v>
      </c>
      <c r="C29" s="450" t="s">
        <v>1048</v>
      </c>
      <c r="D29" s="450">
        <v>1</v>
      </c>
      <c r="E29" s="450">
        <v>0</v>
      </c>
      <c r="F29" s="449">
        <v>839.97</v>
      </c>
      <c r="G29" s="448">
        <v>0</v>
      </c>
      <c r="H29" s="448">
        <v>620.66999999999996</v>
      </c>
      <c r="I29" s="448">
        <v>219.3</v>
      </c>
      <c r="J29" s="447">
        <v>0.2610807528840316</v>
      </c>
    </row>
    <row r="30" spans="1:10" ht="24.75" customHeight="1" x14ac:dyDescent="0.2">
      <c r="A30" s="450" t="s">
        <v>3913</v>
      </c>
      <c r="B30" s="450" t="s">
        <v>3912</v>
      </c>
      <c r="C30" s="450" t="s">
        <v>1048</v>
      </c>
      <c r="D30" s="450">
        <v>1</v>
      </c>
      <c r="E30" s="450">
        <v>0</v>
      </c>
      <c r="F30" s="449">
        <v>421.97</v>
      </c>
      <c r="G30" s="448">
        <v>0</v>
      </c>
      <c r="H30" s="448">
        <v>308.27</v>
      </c>
      <c r="I30" s="448">
        <v>113.7</v>
      </c>
      <c r="J30" s="447">
        <v>0.26945043486503778</v>
      </c>
    </row>
    <row r="31" spans="1:10" ht="24.75" customHeight="1" x14ac:dyDescent="0.2">
      <c r="A31" s="450" t="s">
        <v>2346</v>
      </c>
      <c r="B31" s="450" t="s">
        <v>2345</v>
      </c>
      <c r="C31" s="450" t="s">
        <v>1048</v>
      </c>
      <c r="D31" s="450">
        <v>3</v>
      </c>
      <c r="E31" s="450">
        <v>0</v>
      </c>
      <c r="F31" s="449">
        <v>1285.6199999999999</v>
      </c>
      <c r="G31" s="448">
        <v>0</v>
      </c>
      <c r="H31" s="448">
        <v>977.93</v>
      </c>
      <c r="I31" s="448">
        <v>307.69</v>
      </c>
      <c r="J31" s="447">
        <v>0.23933199545744466</v>
      </c>
    </row>
    <row r="32" spans="1:10" ht="24.75" customHeight="1" x14ac:dyDescent="0.2">
      <c r="A32" s="450" t="s">
        <v>3909</v>
      </c>
      <c r="B32" s="450" t="s">
        <v>3908</v>
      </c>
      <c r="C32" s="450" t="s">
        <v>1048</v>
      </c>
      <c r="D32" s="450">
        <v>1</v>
      </c>
      <c r="E32" s="450">
        <v>0</v>
      </c>
      <c r="F32" s="449">
        <v>778.43</v>
      </c>
      <c r="G32" s="448">
        <v>0</v>
      </c>
      <c r="H32" s="448">
        <v>602.65</v>
      </c>
      <c r="I32" s="448">
        <v>175.78</v>
      </c>
      <c r="J32" s="447">
        <v>0.22581349639659315</v>
      </c>
    </row>
    <row r="33" spans="1:10" ht="24.75" customHeight="1" x14ac:dyDescent="0.2">
      <c r="A33" s="450" t="s">
        <v>4772</v>
      </c>
      <c r="B33" s="450" t="s">
        <v>4771</v>
      </c>
      <c r="C33" s="450" t="s">
        <v>1048</v>
      </c>
      <c r="D33" s="450">
        <v>2</v>
      </c>
      <c r="E33" s="450">
        <v>0</v>
      </c>
      <c r="F33" s="449">
        <v>1408.94</v>
      </c>
      <c r="G33" s="448">
        <v>0</v>
      </c>
      <c r="H33" s="448">
        <v>1099.08</v>
      </c>
      <c r="I33" s="448">
        <v>309.86</v>
      </c>
      <c r="J33" s="447">
        <v>0.21992419833349894</v>
      </c>
    </row>
    <row r="34" spans="1:10" ht="24.75" customHeight="1" x14ac:dyDescent="0.2">
      <c r="A34" s="450" t="s">
        <v>1639</v>
      </c>
      <c r="B34" s="450" t="s">
        <v>1638</v>
      </c>
      <c r="C34" s="450" t="s">
        <v>1048</v>
      </c>
      <c r="D34" s="450">
        <v>14</v>
      </c>
      <c r="E34" s="450">
        <v>0</v>
      </c>
      <c r="F34" s="449">
        <v>10644.9</v>
      </c>
      <c r="G34" s="448">
        <v>0</v>
      </c>
      <c r="H34" s="448">
        <v>8809.64</v>
      </c>
      <c r="I34" s="448">
        <v>1835.26</v>
      </c>
      <c r="J34" s="447">
        <v>0.17240744394029064</v>
      </c>
    </row>
    <row r="35" spans="1:10" ht="24.75" customHeight="1" x14ac:dyDescent="0.2">
      <c r="A35" s="450" t="s">
        <v>1635</v>
      </c>
      <c r="B35" s="450" t="s">
        <v>1634</v>
      </c>
      <c r="C35" s="450" t="s">
        <v>1048</v>
      </c>
      <c r="D35" s="450">
        <v>1</v>
      </c>
      <c r="E35" s="450">
        <v>0</v>
      </c>
      <c r="F35" s="449">
        <v>339.66</v>
      </c>
      <c r="G35" s="448">
        <v>0</v>
      </c>
      <c r="H35" s="448">
        <v>258.49</v>
      </c>
      <c r="I35" s="448">
        <v>81.17</v>
      </c>
      <c r="J35" s="447">
        <v>0.23897426838603308</v>
      </c>
    </row>
    <row r="36" spans="1:10" ht="24.75" customHeight="1" x14ac:dyDescent="0.2">
      <c r="A36" s="450" t="s">
        <v>2342</v>
      </c>
      <c r="B36" s="450" t="s">
        <v>2341</v>
      </c>
      <c r="C36" s="450" t="s">
        <v>1048</v>
      </c>
      <c r="D36" s="450">
        <v>2</v>
      </c>
      <c r="E36" s="450">
        <v>0</v>
      </c>
      <c r="F36" s="449">
        <v>1408.74</v>
      </c>
      <c r="G36" s="448">
        <v>0</v>
      </c>
      <c r="H36" s="448">
        <v>1090.6400000000001</v>
      </c>
      <c r="I36" s="448">
        <v>318.10000000000002</v>
      </c>
      <c r="J36" s="447">
        <v>0.22580461973110724</v>
      </c>
    </row>
    <row r="37" spans="1:10" ht="24.75" customHeight="1" x14ac:dyDescent="0.2">
      <c r="A37" s="450" t="s">
        <v>3226</v>
      </c>
      <c r="B37" s="450" t="s">
        <v>3225</v>
      </c>
      <c r="C37" s="450" t="s">
        <v>1048</v>
      </c>
      <c r="D37" s="450">
        <v>2</v>
      </c>
      <c r="E37" s="450">
        <v>0</v>
      </c>
      <c r="F37" s="449">
        <v>1768.8</v>
      </c>
      <c r="G37" s="448">
        <v>0</v>
      </c>
      <c r="H37" s="448">
        <v>1463.82</v>
      </c>
      <c r="I37" s="448">
        <v>304.98</v>
      </c>
      <c r="J37" s="447">
        <v>0.17242198100407055</v>
      </c>
    </row>
    <row r="38" spans="1:10" ht="24.75" customHeight="1" x14ac:dyDescent="0.2">
      <c r="A38" s="450" t="s">
        <v>1631</v>
      </c>
      <c r="B38" s="450" t="s">
        <v>1630</v>
      </c>
      <c r="C38" s="450" t="s">
        <v>1048</v>
      </c>
      <c r="D38" s="450">
        <v>1</v>
      </c>
      <c r="E38" s="450">
        <v>0</v>
      </c>
      <c r="F38" s="449">
        <v>398.65</v>
      </c>
      <c r="G38" s="448">
        <v>0</v>
      </c>
      <c r="H38" s="448">
        <v>347.91</v>
      </c>
      <c r="I38" s="448">
        <v>50.74</v>
      </c>
      <c r="J38" s="447">
        <v>0.12727956854383546</v>
      </c>
    </row>
    <row r="39" spans="1:10" ht="24.75" customHeight="1" x14ac:dyDescent="0.2">
      <c r="A39" s="450" t="s">
        <v>1629</v>
      </c>
      <c r="B39" s="450" t="s">
        <v>1628</v>
      </c>
      <c r="C39" s="450" t="s">
        <v>1048</v>
      </c>
      <c r="D39" s="450">
        <v>3</v>
      </c>
      <c r="E39" s="450">
        <v>0</v>
      </c>
      <c r="F39" s="449">
        <v>367.05</v>
      </c>
      <c r="G39" s="448">
        <v>0</v>
      </c>
      <c r="H39" s="448">
        <v>303.24</v>
      </c>
      <c r="I39" s="448">
        <v>63.81</v>
      </c>
      <c r="J39" s="447">
        <v>0.1738455251328157</v>
      </c>
    </row>
    <row r="40" spans="1:10" ht="24.75" customHeight="1" x14ac:dyDescent="0.2">
      <c r="A40" s="450" t="s">
        <v>1621</v>
      </c>
      <c r="B40" s="450" t="s">
        <v>1620</v>
      </c>
      <c r="C40" s="450" t="s">
        <v>1048</v>
      </c>
      <c r="D40" s="450">
        <v>2</v>
      </c>
      <c r="E40" s="450">
        <v>0</v>
      </c>
      <c r="F40" s="449">
        <v>415.86</v>
      </c>
      <c r="G40" s="448">
        <v>0</v>
      </c>
      <c r="H40" s="448">
        <v>316.52</v>
      </c>
      <c r="I40" s="448">
        <v>99.34</v>
      </c>
      <c r="J40" s="447">
        <v>0.23887846871543308</v>
      </c>
    </row>
    <row r="41" spans="1:10" ht="24.75" customHeight="1" x14ac:dyDescent="0.2">
      <c r="A41" s="450" t="s">
        <v>5548</v>
      </c>
      <c r="B41" s="450" t="s">
        <v>5547</v>
      </c>
      <c r="C41" s="450" t="s">
        <v>1048</v>
      </c>
      <c r="D41" s="450">
        <v>10</v>
      </c>
      <c r="E41" s="450">
        <v>0</v>
      </c>
      <c r="F41" s="449">
        <v>3309.4</v>
      </c>
      <c r="G41" s="448">
        <v>0</v>
      </c>
      <c r="H41" s="448">
        <v>1931.7</v>
      </c>
      <c r="I41" s="448">
        <v>1377.7</v>
      </c>
      <c r="J41" s="447">
        <v>0.41629902701396021</v>
      </c>
    </row>
    <row r="42" spans="1:10" ht="24.75" customHeight="1" x14ac:dyDescent="0.2">
      <c r="A42" s="450" t="s">
        <v>1617</v>
      </c>
      <c r="B42" s="450" t="s">
        <v>1616</v>
      </c>
      <c r="C42" s="450" t="s">
        <v>1048</v>
      </c>
      <c r="D42" s="450">
        <v>1</v>
      </c>
      <c r="E42" s="450">
        <v>0</v>
      </c>
      <c r="F42" s="449">
        <v>190.51</v>
      </c>
      <c r="G42" s="448">
        <v>0</v>
      </c>
      <c r="H42" s="448">
        <v>131.30000000000001</v>
      </c>
      <c r="I42" s="448">
        <v>59.21</v>
      </c>
      <c r="J42" s="447">
        <v>0.31079733347330851</v>
      </c>
    </row>
    <row r="43" spans="1:10" ht="24.75" customHeight="1" x14ac:dyDescent="0.2">
      <c r="A43" s="450" t="s">
        <v>3899</v>
      </c>
      <c r="B43" s="450" t="s">
        <v>3898</v>
      </c>
      <c r="C43" s="450" t="s">
        <v>1048</v>
      </c>
      <c r="D43" s="450">
        <v>14</v>
      </c>
      <c r="E43" s="450">
        <v>0</v>
      </c>
      <c r="F43" s="449">
        <v>4911.92</v>
      </c>
      <c r="G43" s="448">
        <v>0</v>
      </c>
      <c r="H43" s="448">
        <v>3871.5</v>
      </c>
      <c r="I43" s="448">
        <v>1040.42</v>
      </c>
      <c r="J43" s="447">
        <v>0.21181533901203603</v>
      </c>
    </row>
    <row r="44" spans="1:10" ht="24.75" customHeight="1" x14ac:dyDescent="0.2">
      <c r="A44" s="450" t="s">
        <v>2328</v>
      </c>
      <c r="B44" s="450" t="s">
        <v>2327</v>
      </c>
      <c r="C44" s="450" t="s">
        <v>1048</v>
      </c>
      <c r="D44" s="450">
        <v>12</v>
      </c>
      <c r="E44" s="450">
        <v>0</v>
      </c>
      <c r="F44" s="449">
        <v>3312.48</v>
      </c>
      <c r="G44" s="448">
        <v>0</v>
      </c>
      <c r="H44" s="448">
        <v>2564.52</v>
      </c>
      <c r="I44" s="448">
        <v>747.96</v>
      </c>
      <c r="J44" s="447">
        <v>0.22580060860744819</v>
      </c>
    </row>
    <row r="45" spans="1:10" ht="24.75" customHeight="1" x14ac:dyDescent="0.2">
      <c r="A45" s="450" t="s">
        <v>3222</v>
      </c>
      <c r="B45" s="450" t="s">
        <v>3221</v>
      </c>
      <c r="C45" s="450" t="s">
        <v>1048</v>
      </c>
      <c r="D45" s="450">
        <v>1</v>
      </c>
      <c r="E45" s="450">
        <v>0</v>
      </c>
      <c r="F45" s="449">
        <v>177.19</v>
      </c>
      <c r="G45" s="448">
        <v>0</v>
      </c>
      <c r="H45" s="448">
        <v>124.72</v>
      </c>
      <c r="I45" s="448">
        <v>52.47</v>
      </c>
      <c r="J45" s="447">
        <v>0.29612280602742819</v>
      </c>
    </row>
    <row r="46" spans="1:10" ht="24.75" customHeight="1" x14ac:dyDescent="0.2">
      <c r="A46" s="450" t="s">
        <v>1611</v>
      </c>
      <c r="B46" s="450" t="s">
        <v>1610</v>
      </c>
      <c r="C46" s="450" t="s">
        <v>1048</v>
      </c>
      <c r="D46" s="450">
        <v>1</v>
      </c>
      <c r="E46" s="450">
        <v>0</v>
      </c>
      <c r="F46" s="449">
        <v>194.08</v>
      </c>
      <c r="G46" s="448">
        <v>0</v>
      </c>
      <c r="H46" s="448">
        <v>224.84</v>
      </c>
      <c r="I46" s="448">
        <v>-30.76</v>
      </c>
      <c r="J46" s="447">
        <v>-0.15849134377576257</v>
      </c>
    </row>
    <row r="47" spans="1:10" ht="24.75" customHeight="1" x14ac:dyDescent="0.2">
      <c r="A47" s="450" t="s">
        <v>1609</v>
      </c>
      <c r="B47" s="450" t="s">
        <v>1608</v>
      </c>
      <c r="C47" s="450" t="s">
        <v>1048</v>
      </c>
      <c r="D47" s="450">
        <v>3</v>
      </c>
      <c r="E47" s="450">
        <v>0</v>
      </c>
      <c r="F47" s="449">
        <v>1296.3499999999999</v>
      </c>
      <c r="G47" s="448">
        <v>0</v>
      </c>
      <c r="H47" s="448">
        <v>979.82</v>
      </c>
      <c r="I47" s="448">
        <v>316.52999999999997</v>
      </c>
      <c r="J47" s="447">
        <v>0.2441701700929533</v>
      </c>
    </row>
    <row r="48" spans="1:10" ht="24.75" customHeight="1" x14ac:dyDescent="0.2">
      <c r="A48" s="450" t="s">
        <v>1607</v>
      </c>
      <c r="B48" s="450" t="s">
        <v>1606</v>
      </c>
      <c r="C48" s="450" t="s">
        <v>1048</v>
      </c>
      <c r="D48" s="450">
        <v>3</v>
      </c>
      <c r="E48" s="450">
        <v>0</v>
      </c>
      <c r="F48" s="449">
        <v>1195.02</v>
      </c>
      <c r="G48" s="448">
        <v>0</v>
      </c>
      <c r="H48" s="448">
        <v>919.04</v>
      </c>
      <c r="I48" s="448">
        <v>275.98</v>
      </c>
      <c r="J48" s="447">
        <v>0.23094174156081071</v>
      </c>
    </row>
    <row r="49" spans="1:10" ht="24.75" customHeight="1" x14ac:dyDescent="0.2">
      <c r="A49" s="450" t="s">
        <v>1605</v>
      </c>
      <c r="B49" s="450" t="s">
        <v>1604</v>
      </c>
      <c r="C49" s="450" t="s">
        <v>1048</v>
      </c>
      <c r="D49" s="450">
        <v>1</v>
      </c>
      <c r="E49" s="450">
        <v>0</v>
      </c>
      <c r="F49" s="449">
        <v>670.59</v>
      </c>
      <c r="G49" s="448">
        <v>0</v>
      </c>
      <c r="H49" s="448">
        <v>510.93</v>
      </c>
      <c r="I49" s="448">
        <v>159.66</v>
      </c>
      <c r="J49" s="447">
        <v>0.23808884713461281</v>
      </c>
    </row>
    <row r="50" spans="1:10" ht="24.75" customHeight="1" x14ac:dyDescent="0.2">
      <c r="A50" s="450" t="s">
        <v>2322</v>
      </c>
      <c r="B50" s="450" t="s">
        <v>2321</v>
      </c>
      <c r="C50" s="450" t="s">
        <v>1048</v>
      </c>
      <c r="D50" s="450">
        <v>2</v>
      </c>
      <c r="E50" s="450">
        <v>0</v>
      </c>
      <c r="F50" s="449">
        <v>1057</v>
      </c>
      <c r="G50" s="448">
        <v>0</v>
      </c>
      <c r="H50" s="448">
        <v>873.24</v>
      </c>
      <c r="I50" s="448">
        <v>183.76</v>
      </c>
      <c r="J50" s="447">
        <v>0.17385052034058657</v>
      </c>
    </row>
    <row r="51" spans="1:10" ht="24.75" customHeight="1" x14ac:dyDescent="0.2">
      <c r="A51" s="450" t="s">
        <v>1595</v>
      </c>
      <c r="B51" s="450" t="s">
        <v>1594</v>
      </c>
      <c r="C51" s="450" t="s">
        <v>1048</v>
      </c>
      <c r="D51" s="450">
        <v>1</v>
      </c>
      <c r="E51" s="450">
        <v>0</v>
      </c>
      <c r="F51" s="449">
        <v>499.04</v>
      </c>
      <c r="G51" s="448">
        <v>0</v>
      </c>
      <c r="H51" s="448">
        <v>435.53</v>
      </c>
      <c r="I51" s="448">
        <v>63.51</v>
      </c>
      <c r="J51" s="447">
        <v>0.1272643475472908</v>
      </c>
    </row>
    <row r="52" spans="1:10" ht="24.75" customHeight="1" x14ac:dyDescent="0.2">
      <c r="A52" s="450" t="s">
        <v>2320</v>
      </c>
      <c r="B52" s="450" t="s">
        <v>2319</v>
      </c>
      <c r="C52" s="450" t="s">
        <v>1048</v>
      </c>
      <c r="D52" s="450">
        <v>1</v>
      </c>
      <c r="E52" s="450">
        <v>0</v>
      </c>
      <c r="F52" s="449">
        <v>476.67</v>
      </c>
      <c r="G52" s="448">
        <v>0</v>
      </c>
      <c r="H52" s="448">
        <v>415.88</v>
      </c>
      <c r="I52" s="448">
        <v>60.79</v>
      </c>
      <c r="J52" s="447">
        <v>0.12753057670925377</v>
      </c>
    </row>
    <row r="53" spans="1:10" ht="24.75" customHeight="1" x14ac:dyDescent="0.2">
      <c r="A53" s="450" t="s">
        <v>1593</v>
      </c>
      <c r="B53" s="450" t="s">
        <v>1592</v>
      </c>
      <c r="C53" s="450" t="s">
        <v>1048</v>
      </c>
      <c r="D53" s="450">
        <v>2</v>
      </c>
      <c r="E53" s="450">
        <v>0</v>
      </c>
      <c r="F53" s="449">
        <v>1190.98</v>
      </c>
      <c r="G53" s="448">
        <v>0</v>
      </c>
      <c r="H53" s="448">
        <v>977.22</v>
      </c>
      <c r="I53" s="448">
        <v>213.76</v>
      </c>
      <c r="J53" s="447">
        <v>0.17948244303010966</v>
      </c>
    </row>
    <row r="54" spans="1:10" ht="24.75" customHeight="1" x14ac:dyDescent="0.2">
      <c r="A54" s="450" t="s">
        <v>1591</v>
      </c>
      <c r="B54" s="450" t="s">
        <v>1590</v>
      </c>
      <c r="C54" s="450" t="s">
        <v>1048</v>
      </c>
      <c r="D54" s="450">
        <v>1</v>
      </c>
      <c r="E54" s="450">
        <v>0</v>
      </c>
      <c r="F54" s="449">
        <v>643.69000000000005</v>
      </c>
      <c r="G54" s="448">
        <v>0</v>
      </c>
      <c r="H54" s="448">
        <v>498.35</v>
      </c>
      <c r="I54" s="448">
        <v>145.34</v>
      </c>
      <c r="J54" s="447">
        <v>0.22579191847007099</v>
      </c>
    </row>
    <row r="55" spans="1:10" ht="24.75" customHeight="1" x14ac:dyDescent="0.2">
      <c r="A55" s="450" t="s">
        <v>1589</v>
      </c>
      <c r="B55" s="450" t="s">
        <v>1588</v>
      </c>
      <c r="C55" s="450" t="s">
        <v>1048</v>
      </c>
      <c r="D55" s="450">
        <v>2</v>
      </c>
      <c r="E55" s="450">
        <v>0</v>
      </c>
      <c r="F55" s="449">
        <v>1962.4</v>
      </c>
      <c r="G55" s="448">
        <v>0</v>
      </c>
      <c r="H55" s="448">
        <v>1518.74</v>
      </c>
      <c r="I55" s="448">
        <v>443.66</v>
      </c>
      <c r="J55" s="447">
        <v>0.22608030982470445</v>
      </c>
    </row>
    <row r="56" spans="1:10" ht="24.75" customHeight="1" x14ac:dyDescent="0.2">
      <c r="A56" s="450" t="s">
        <v>1587</v>
      </c>
      <c r="B56" s="450" t="s">
        <v>1586</v>
      </c>
      <c r="C56" s="450" t="s">
        <v>1048</v>
      </c>
      <c r="D56" s="450">
        <v>4</v>
      </c>
      <c r="E56" s="450">
        <v>0</v>
      </c>
      <c r="F56" s="449">
        <v>2596.61</v>
      </c>
      <c r="G56" s="448">
        <v>0</v>
      </c>
      <c r="H56" s="448">
        <v>2059.92</v>
      </c>
      <c r="I56" s="448">
        <v>536.69000000000005</v>
      </c>
      <c r="J56" s="447">
        <v>0.20668872106323244</v>
      </c>
    </row>
    <row r="57" spans="1:10" ht="24.75" customHeight="1" x14ac:dyDescent="0.2">
      <c r="A57" s="450" t="s">
        <v>1585</v>
      </c>
      <c r="B57" s="450" t="s">
        <v>1584</v>
      </c>
      <c r="C57" s="450" t="s">
        <v>1048</v>
      </c>
      <c r="D57" s="450">
        <v>1</v>
      </c>
      <c r="E57" s="450">
        <v>0</v>
      </c>
      <c r="F57" s="449">
        <v>722.95</v>
      </c>
      <c r="G57" s="448">
        <v>0</v>
      </c>
      <c r="H57" s="448">
        <v>623.15</v>
      </c>
      <c r="I57" s="448">
        <v>99.8</v>
      </c>
      <c r="J57" s="447">
        <v>0.1380455079881043</v>
      </c>
    </row>
    <row r="58" spans="1:10" ht="24.75" customHeight="1" x14ac:dyDescent="0.2">
      <c r="A58" s="450" t="s">
        <v>1583</v>
      </c>
      <c r="B58" s="450" t="s">
        <v>1582</v>
      </c>
      <c r="C58" s="450" t="s">
        <v>1048</v>
      </c>
      <c r="D58" s="450">
        <v>1</v>
      </c>
      <c r="E58" s="450">
        <v>0</v>
      </c>
      <c r="F58" s="449">
        <v>653.45000000000005</v>
      </c>
      <c r="G58" s="448">
        <v>0</v>
      </c>
      <c r="H58" s="448">
        <v>570.13</v>
      </c>
      <c r="I58" s="448">
        <v>83.32</v>
      </c>
      <c r="J58" s="447">
        <v>0.12750784298722168</v>
      </c>
    </row>
    <row r="59" spans="1:10" ht="24.75" customHeight="1" x14ac:dyDescent="0.2">
      <c r="A59" s="450" t="s">
        <v>1577</v>
      </c>
      <c r="B59" s="450" t="s">
        <v>1576</v>
      </c>
      <c r="C59" s="450" t="s">
        <v>1048</v>
      </c>
      <c r="D59" s="450">
        <v>15</v>
      </c>
      <c r="E59" s="450">
        <v>0</v>
      </c>
      <c r="F59" s="449">
        <v>7440.35</v>
      </c>
      <c r="G59" s="448">
        <v>0</v>
      </c>
      <c r="H59" s="448">
        <v>5854.65</v>
      </c>
      <c r="I59" s="448">
        <v>1585.7</v>
      </c>
      <c r="J59" s="447">
        <v>0.21312169454393948</v>
      </c>
    </row>
    <row r="60" spans="1:10" ht="24.75" customHeight="1" x14ac:dyDescent="0.2">
      <c r="A60" s="450" t="s">
        <v>1575</v>
      </c>
      <c r="B60" s="450" t="s">
        <v>1574</v>
      </c>
      <c r="C60" s="450" t="s">
        <v>1048</v>
      </c>
      <c r="D60" s="450">
        <v>1</v>
      </c>
      <c r="E60" s="450">
        <v>0</v>
      </c>
      <c r="F60" s="449">
        <v>621.03</v>
      </c>
      <c r="G60" s="448">
        <v>0</v>
      </c>
      <c r="H60" s="448">
        <v>513.08000000000004</v>
      </c>
      <c r="I60" s="448">
        <v>107.95</v>
      </c>
      <c r="J60" s="447">
        <v>0.17382413087934559</v>
      </c>
    </row>
    <row r="61" spans="1:10" ht="24.75" customHeight="1" x14ac:dyDescent="0.2">
      <c r="A61" s="450" t="s">
        <v>5546</v>
      </c>
      <c r="B61" s="450" t="s">
        <v>5545</v>
      </c>
      <c r="C61" s="450" t="s">
        <v>1048</v>
      </c>
      <c r="D61" s="450">
        <v>1</v>
      </c>
      <c r="E61" s="450">
        <v>0</v>
      </c>
      <c r="F61" s="449">
        <v>651.29</v>
      </c>
      <c r="G61" s="448">
        <v>0</v>
      </c>
      <c r="H61" s="448">
        <v>372.33</v>
      </c>
      <c r="I61" s="448">
        <v>278.95999999999998</v>
      </c>
      <c r="J61" s="447">
        <v>0.42831918193124413</v>
      </c>
    </row>
    <row r="62" spans="1:10" ht="24.75" customHeight="1" x14ac:dyDescent="0.2">
      <c r="A62" s="450" t="s">
        <v>1573</v>
      </c>
      <c r="B62" s="450" t="s">
        <v>1572</v>
      </c>
      <c r="C62" s="450" t="s">
        <v>1048</v>
      </c>
      <c r="D62" s="450">
        <v>13</v>
      </c>
      <c r="E62" s="450">
        <v>0</v>
      </c>
      <c r="F62" s="449">
        <v>4727.09</v>
      </c>
      <c r="G62" s="448">
        <v>0</v>
      </c>
      <c r="H62" s="448">
        <v>3696.42</v>
      </c>
      <c r="I62" s="448">
        <v>1030.67</v>
      </c>
      <c r="J62" s="447">
        <v>0.21803477403645793</v>
      </c>
    </row>
    <row r="63" spans="1:10" ht="24.75" customHeight="1" x14ac:dyDescent="0.2">
      <c r="A63" s="450" t="s">
        <v>1569</v>
      </c>
      <c r="B63" s="450" t="s">
        <v>1568</v>
      </c>
      <c r="C63" s="450" t="s">
        <v>1048</v>
      </c>
      <c r="D63" s="450">
        <v>3</v>
      </c>
      <c r="E63" s="450">
        <v>0</v>
      </c>
      <c r="F63" s="449">
        <v>705.18</v>
      </c>
      <c r="G63" s="448">
        <v>0</v>
      </c>
      <c r="H63" s="448">
        <v>621.15</v>
      </c>
      <c r="I63" s="448">
        <v>84.03</v>
      </c>
      <c r="J63" s="447">
        <v>0.11916106525993364</v>
      </c>
    </row>
    <row r="64" spans="1:10" ht="24.75" customHeight="1" x14ac:dyDescent="0.2">
      <c r="A64" s="450" t="s">
        <v>1567</v>
      </c>
      <c r="B64" s="450" t="s">
        <v>1566</v>
      </c>
      <c r="C64" s="450" t="s">
        <v>1048</v>
      </c>
      <c r="D64" s="450">
        <v>7</v>
      </c>
      <c r="E64" s="450">
        <v>0</v>
      </c>
      <c r="F64" s="449">
        <v>5112.1000000000004</v>
      </c>
      <c r="G64" s="448">
        <v>0</v>
      </c>
      <c r="H64" s="448">
        <v>3998.33</v>
      </c>
      <c r="I64" s="448">
        <v>1113.77</v>
      </c>
      <c r="J64" s="447">
        <v>0.21786936875256743</v>
      </c>
    </row>
    <row r="65" spans="1:10" ht="24.75" customHeight="1" x14ac:dyDescent="0.2">
      <c r="A65" s="450" t="s">
        <v>1565</v>
      </c>
      <c r="B65" s="450" t="s">
        <v>1564</v>
      </c>
      <c r="C65" s="450" t="s">
        <v>1048</v>
      </c>
      <c r="D65" s="450">
        <v>7</v>
      </c>
      <c r="E65" s="450">
        <v>0</v>
      </c>
      <c r="F65" s="449">
        <v>3217.5</v>
      </c>
      <c r="G65" s="448">
        <v>0</v>
      </c>
      <c r="H65" s="448">
        <v>2516.5</v>
      </c>
      <c r="I65" s="448">
        <v>701</v>
      </c>
      <c r="J65" s="447">
        <v>0.21787101787101787</v>
      </c>
    </row>
    <row r="66" spans="1:10" ht="24.75" customHeight="1" x14ac:dyDescent="0.2">
      <c r="A66" s="450" t="s">
        <v>3214</v>
      </c>
      <c r="B66" s="450" t="s">
        <v>3213</v>
      </c>
      <c r="C66" s="450" t="s">
        <v>1048</v>
      </c>
      <c r="D66" s="450">
        <v>1</v>
      </c>
      <c r="E66" s="450">
        <v>0</v>
      </c>
      <c r="F66" s="449">
        <v>447.08</v>
      </c>
      <c r="G66" s="448">
        <v>0</v>
      </c>
      <c r="H66" s="448">
        <v>344.77</v>
      </c>
      <c r="I66" s="448">
        <v>102.31</v>
      </c>
      <c r="J66" s="447">
        <v>0.22884047597745369</v>
      </c>
    </row>
    <row r="67" spans="1:10" ht="24.75" customHeight="1" x14ac:dyDescent="0.2">
      <c r="A67" s="450" t="s">
        <v>3212</v>
      </c>
      <c r="B67" s="450" t="s">
        <v>3211</v>
      </c>
      <c r="C67" s="450" t="s">
        <v>1048</v>
      </c>
      <c r="D67" s="450">
        <v>1</v>
      </c>
      <c r="E67" s="450">
        <v>0</v>
      </c>
      <c r="F67" s="449">
        <v>618.08000000000004</v>
      </c>
      <c r="G67" s="448">
        <v>0</v>
      </c>
      <c r="H67" s="448">
        <v>478.51</v>
      </c>
      <c r="I67" s="448">
        <v>139.57</v>
      </c>
      <c r="J67" s="447">
        <v>0.22581219259642765</v>
      </c>
    </row>
    <row r="68" spans="1:10" ht="24.75" customHeight="1" x14ac:dyDescent="0.2">
      <c r="A68" s="450" t="s">
        <v>1563</v>
      </c>
      <c r="B68" s="450" t="s">
        <v>1562</v>
      </c>
      <c r="C68" s="450" t="s">
        <v>1048</v>
      </c>
      <c r="D68" s="450">
        <v>4</v>
      </c>
      <c r="E68" s="450">
        <v>0</v>
      </c>
      <c r="F68" s="449">
        <v>6248.98</v>
      </c>
      <c r="G68" s="448">
        <v>0</v>
      </c>
      <c r="H68" s="448">
        <v>4799.24</v>
      </c>
      <c r="I68" s="448">
        <v>1449.74</v>
      </c>
      <c r="J68" s="447">
        <v>0.23199626178992411</v>
      </c>
    </row>
    <row r="69" spans="1:10" ht="24.75" customHeight="1" x14ac:dyDescent="0.2">
      <c r="A69" s="450" t="s">
        <v>1561</v>
      </c>
      <c r="B69" s="450" t="s">
        <v>1560</v>
      </c>
      <c r="C69" s="450" t="s">
        <v>1048</v>
      </c>
      <c r="D69" s="450">
        <v>5</v>
      </c>
      <c r="E69" s="450">
        <v>0</v>
      </c>
      <c r="F69" s="449">
        <v>3537.32</v>
      </c>
      <c r="G69" s="448">
        <v>0</v>
      </c>
      <c r="H69" s="448">
        <v>2712.35</v>
      </c>
      <c r="I69" s="448">
        <v>824.97</v>
      </c>
      <c r="J69" s="447">
        <v>0.23321893410830799</v>
      </c>
    </row>
    <row r="70" spans="1:10" ht="24.75" customHeight="1" x14ac:dyDescent="0.2">
      <c r="A70" s="450" t="s">
        <v>2318</v>
      </c>
      <c r="B70" s="450" t="s">
        <v>2317</v>
      </c>
      <c r="C70" s="450" t="s">
        <v>1048</v>
      </c>
      <c r="D70" s="450">
        <v>14</v>
      </c>
      <c r="E70" s="450">
        <v>0</v>
      </c>
      <c r="F70" s="449">
        <v>1134.6600000000001</v>
      </c>
      <c r="G70" s="448">
        <v>0</v>
      </c>
      <c r="H70" s="448">
        <v>974.26</v>
      </c>
      <c r="I70" s="448">
        <v>160.4</v>
      </c>
      <c r="J70" s="447">
        <v>0.14136393280806586</v>
      </c>
    </row>
    <row r="71" spans="1:10" ht="24.75" customHeight="1" x14ac:dyDescent="0.2">
      <c r="A71" s="450" t="s">
        <v>2316</v>
      </c>
      <c r="B71" s="450" t="s">
        <v>2315</v>
      </c>
      <c r="C71" s="450" t="s">
        <v>1048</v>
      </c>
      <c r="D71" s="450">
        <v>3</v>
      </c>
      <c r="E71" s="450">
        <v>0</v>
      </c>
      <c r="F71" s="449">
        <v>235.05</v>
      </c>
      <c r="G71" s="448">
        <v>0</v>
      </c>
      <c r="H71" s="448">
        <v>185.85</v>
      </c>
      <c r="I71" s="448">
        <v>49.2</v>
      </c>
      <c r="J71" s="447">
        <v>0.20931716656030633</v>
      </c>
    </row>
    <row r="72" spans="1:10" ht="24.75" customHeight="1" x14ac:dyDescent="0.2">
      <c r="A72" s="450" t="s">
        <v>1555</v>
      </c>
      <c r="B72" s="450" t="s">
        <v>1554</v>
      </c>
      <c r="C72" s="450" t="s">
        <v>1048</v>
      </c>
      <c r="D72" s="450">
        <v>1</v>
      </c>
      <c r="E72" s="450">
        <v>0</v>
      </c>
      <c r="F72" s="449">
        <v>71.92</v>
      </c>
      <c r="G72" s="448">
        <v>0</v>
      </c>
      <c r="H72" s="448">
        <v>54.79</v>
      </c>
      <c r="I72" s="448">
        <v>17.13</v>
      </c>
      <c r="J72" s="447">
        <v>0.23818131256952169</v>
      </c>
    </row>
    <row r="73" spans="1:10" ht="24.75" customHeight="1" x14ac:dyDescent="0.2">
      <c r="A73" s="450" t="s">
        <v>1553</v>
      </c>
      <c r="B73" s="450" t="s">
        <v>1552</v>
      </c>
      <c r="C73" s="450" t="s">
        <v>1048</v>
      </c>
      <c r="D73" s="450">
        <v>4</v>
      </c>
      <c r="E73" s="450">
        <v>0</v>
      </c>
      <c r="F73" s="449">
        <v>333.8</v>
      </c>
      <c r="G73" s="448">
        <v>0</v>
      </c>
      <c r="H73" s="448">
        <v>249.72</v>
      </c>
      <c r="I73" s="448">
        <v>84.08</v>
      </c>
      <c r="J73" s="447">
        <v>0.2518873576992211</v>
      </c>
    </row>
    <row r="74" spans="1:10" ht="24.75" customHeight="1" x14ac:dyDescent="0.2">
      <c r="A74" s="450" t="s">
        <v>1551</v>
      </c>
      <c r="B74" s="450" t="s">
        <v>1550</v>
      </c>
      <c r="C74" s="450" t="s">
        <v>1048</v>
      </c>
      <c r="D74" s="450">
        <v>2</v>
      </c>
      <c r="E74" s="450">
        <v>0</v>
      </c>
      <c r="F74" s="449">
        <v>268.22000000000003</v>
      </c>
      <c r="G74" s="448">
        <v>0</v>
      </c>
      <c r="H74" s="448">
        <v>216.62</v>
      </c>
      <c r="I74" s="448">
        <v>51.6</v>
      </c>
      <c r="J74" s="447">
        <v>0.19237939005294161</v>
      </c>
    </row>
    <row r="75" spans="1:10" ht="24.75" customHeight="1" x14ac:dyDescent="0.2">
      <c r="A75" s="450" t="s">
        <v>1545</v>
      </c>
      <c r="B75" s="450" t="s">
        <v>1544</v>
      </c>
      <c r="C75" s="450" t="s">
        <v>1048</v>
      </c>
      <c r="D75" s="450">
        <v>2</v>
      </c>
      <c r="E75" s="450">
        <v>0</v>
      </c>
      <c r="F75" s="449">
        <v>327.3</v>
      </c>
      <c r="G75" s="448">
        <v>0</v>
      </c>
      <c r="H75" s="448">
        <v>193.36</v>
      </c>
      <c r="I75" s="448">
        <v>133.94</v>
      </c>
      <c r="J75" s="447">
        <v>0.40922700886037272</v>
      </c>
    </row>
    <row r="76" spans="1:10" ht="24.75" customHeight="1" x14ac:dyDescent="0.2">
      <c r="A76" s="450" t="s">
        <v>1543</v>
      </c>
      <c r="B76" s="450" t="s">
        <v>1542</v>
      </c>
      <c r="C76" s="450" t="s">
        <v>1048</v>
      </c>
      <c r="D76" s="450">
        <v>45</v>
      </c>
      <c r="E76" s="450">
        <v>0</v>
      </c>
      <c r="F76" s="449">
        <v>5504.36</v>
      </c>
      <c r="G76" s="448">
        <v>0</v>
      </c>
      <c r="H76" s="448">
        <v>4502.7</v>
      </c>
      <c r="I76" s="448">
        <v>1001.66</v>
      </c>
      <c r="J76" s="447">
        <v>0.1819757428656556</v>
      </c>
    </row>
    <row r="77" spans="1:10" ht="24.75" customHeight="1" x14ac:dyDescent="0.2">
      <c r="A77" s="450" t="s">
        <v>1537</v>
      </c>
      <c r="B77" s="450" t="s">
        <v>1536</v>
      </c>
      <c r="C77" s="450" t="s">
        <v>1048</v>
      </c>
      <c r="D77" s="450">
        <v>12</v>
      </c>
      <c r="E77" s="450">
        <v>0</v>
      </c>
      <c r="F77" s="449">
        <v>1869</v>
      </c>
      <c r="G77" s="448">
        <v>0</v>
      </c>
      <c r="H77" s="448">
        <v>1631.16</v>
      </c>
      <c r="I77" s="448">
        <v>237.84</v>
      </c>
      <c r="J77" s="447">
        <v>0.12725521669341894</v>
      </c>
    </row>
    <row r="78" spans="1:10" ht="24.75" customHeight="1" x14ac:dyDescent="0.2">
      <c r="A78" s="450" t="s">
        <v>3204</v>
      </c>
      <c r="B78" s="450" t="s">
        <v>3203</v>
      </c>
      <c r="C78" s="450" t="s">
        <v>1048</v>
      </c>
      <c r="D78" s="450">
        <v>48</v>
      </c>
      <c r="E78" s="450">
        <v>0</v>
      </c>
      <c r="F78" s="449">
        <v>3476.16</v>
      </c>
      <c r="G78" s="448">
        <v>0</v>
      </c>
      <c r="H78" s="448">
        <v>3033.12</v>
      </c>
      <c r="I78" s="448">
        <v>443.04</v>
      </c>
      <c r="J78" s="447">
        <v>0.12745098039215685</v>
      </c>
    </row>
    <row r="79" spans="1:10" ht="24.75" customHeight="1" x14ac:dyDescent="0.2">
      <c r="A79" s="450" t="s">
        <v>2304</v>
      </c>
      <c r="B79" s="450" t="s">
        <v>2303</v>
      </c>
      <c r="C79" s="450" t="s">
        <v>1048</v>
      </c>
      <c r="D79" s="450">
        <v>2</v>
      </c>
      <c r="E79" s="450">
        <v>0</v>
      </c>
      <c r="F79" s="449">
        <v>273.2</v>
      </c>
      <c r="G79" s="448">
        <v>0</v>
      </c>
      <c r="H79" s="448">
        <v>216.58</v>
      </c>
      <c r="I79" s="448">
        <v>56.62</v>
      </c>
      <c r="J79" s="447">
        <v>0.20724743777452415</v>
      </c>
    </row>
    <row r="80" spans="1:10" ht="24.75" customHeight="1" x14ac:dyDescent="0.2">
      <c r="A80" s="450" t="s">
        <v>1535</v>
      </c>
      <c r="B80" s="450" t="s">
        <v>1534</v>
      </c>
      <c r="C80" s="450" t="s">
        <v>1048</v>
      </c>
      <c r="D80" s="450">
        <v>8</v>
      </c>
      <c r="E80" s="450">
        <v>0</v>
      </c>
      <c r="F80" s="449">
        <v>2297.1999999999998</v>
      </c>
      <c r="G80" s="448">
        <v>0</v>
      </c>
      <c r="H80" s="448">
        <v>1881.38</v>
      </c>
      <c r="I80" s="448">
        <v>415.82</v>
      </c>
      <c r="J80" s="447">
        <v>0.1810116663764583</v>
      </c>
    </row>
    <row r="81" spans="1:10" ht="24.75" customHeight="1" x14ac:dyDescent="0.2">
      <c r="A81" s="450" t="s">
        <v>2298</v>
      </c>
      <c r="B81" s="450" t="s">
        <v>2297</v>
      </c>
      <c r="C81" s="450" t="s">
        <v>1048</v>
      </c>
      <c r="D81" s="450">
        <v>10</v>
      </c>
      <c r="E81" s="450">
        <v>0</v>
      </c>
      <c r="F81" s="449">
        <v>2696.8</v>
      </c>
      <c r="G81" s="448">
        <v>0</v>
      </c>
      <c r="H81" s="448">
        <v>2353.6</v>
      </c>
      <c r="I81" s="448">
        <v>343.2</v>
      </c>
      <c r="J81" s="447">
        <v>0.12726194007712846</v>
      </c>
    </row>
    <row r="82" spans="1:10" ht="24.75" customHeight="1" x14ac:dyDescent="0.2">
      <c r="A82" s="450" t="s">
        <v>1531</v>
      </c>
      <c r="B82" s="450" t="s">
        <v>1530</v>
      </c>
      <c r="C82" s="450" t="s">
        <v>1048</v>
      </c>
      <c r="D82" s="450">
        <v>5</v>
      </c>
      <c r="E82" s="450">
        <v>0</v>
      </c>
      <c r="F82" s="449">
        <v>1550.39</v>
      </c>
      <c r="G82" s="448">
        <v>0</v>
      </c>
      <c r="H82" s="448">
        <v>1289.75</v>
      </c>
      <c r="I82" s="448">
        <v>260.64</v>
      </c>
      <c r="J82" s="447">
        <v>0.16811253942556389</v>
      </c>
    </row>
    <row r="83" spans="1:10" ht="24.75" customHeight="1" x14ac:dyDescent="0.2">
      <c r="A83" s="450" t="s">
        <v>1529</v>
      </c>
      <c r="B83" s="450" t="s">
        <v>1528</v>
      </c>
      <c r="C83" s="450" t="s">
        <v>1048</v>
      </c>
      <c r="D83" s="450">
        <v>18</v>
      </c>
      <c r="E83" s="450">
        <v>0</v>
      </c>
      <c r="F83" s="449">
        <v>4490.0200000000004</v>
      </c>
      <c r="G83" s="448">
        <v>0</v>
      </c>
      <c r="H83" s="448">
        <v>3863.49</v>
      </c>
      <c r="I83" s="448">
        <v>626.53</v>
      </c>
      <c r="J83" s="447">
        <v>0.13953835394942563</v>
      </c>
    </row>
    <row r="84" spans="1:10" ht="24.75" customHeight="1" x14ac:dyDescent="0.2">
      <c r="A84" s="450" t="s">
        <v>3200</v>
      </c>
      <c r="B84" s="450" t="s">
        <v>3199</v>
      </c>
      <c r="C84" s="450" t="s">
        <v>1048</v>
      </c>
      <c r="D84" s="450">
        <v>2</v>
      </c>
      <c r="E84" s="450">
        <v>0</v>
      </c>
      <c r="F84" s="449">
        <v>348.69</v>
      </c>
      <c r="G84" s="448">
        <v>0</v>
      </c>
      <c r="H84" s="448">
        <v>235.48</v>
      </c>
      <c r="I84" s="448">
        <v>113.21</v>
      </c>
      <c r="J84" s="447">
        <v>0.3246723450629499</v>
      </c>
    </row>
    <row r="85" spans="1:10" ht="24.75" customHeight="1" x14ac:dyDescent="0.2">
      <c r="A85" s="450" t="s">
        <v>1517</v>
      </c>
      <c r="B85" s="450" t="s">
        <v>1516</v>
      </c>
      <c r="C85" s="450" t="s">
        <v>1048</v>
      </c>
      <c r="D85" s="450">
        <v>34</v>
      </c>
      <c r="E85" s="450">
        <v>0</v>
      </c>
      <c r="F85" s="449">
        <v>3546.42</v>
      </c>
      <c r="G85" s="448">
        <v>0</v>
      </c>
      <c r="H85" s="448">
        <v>2687.94</v>
      </c>
      <c r="I85" s="448">
        <v>858.48</v>
      </c>
      <c r="J85" s="447">
        <v>0.24206946723738304</v>
      </c>
    </row>
    <row r="86" spans="1:10" ht="24.75" customHeight="1" x14ac:dyDescent="0.2">
      <c r="A86" s="450" t="s">
        <v>2296</v>
      </c>
      <c r="B86" s="450" t="s">
        <v>2295</v>
      </c>
      <c r="C86" s="450" t="s">
        <v>1048</v>
      </c>
      <c r="D86" s="450">
        <v>3</v>
      </c>
      <c r="E86" s="450">
        <v>0</v>
      </c>
      <c r="F86" s="449">
        <v>964.8</v>
      </c>
      <c r="G86" s="448">
        <v>0</v>
      </c>
      <c r="H86" s="448">
        <v>763.35</v>
      </c>
      <c r="I86" s="448">
        <v>201.45</v>
      </c>
      <c r="J86" s="447">
        <v>0.20879975124378108</v>
      </c>
    </row>
    <row r="87" spans="1:10" ht="24.75" customHeight="1" x14ac:dyDescent="0.2">
      <c r="A87" s="450" t="s">
        <v>3192</v>
      </c>
      <c r="B87" s="450" t="s">
        <v>3191</v>
      </c>
      <c r="C87" s="450" t="s">
        <v>1048</v>
      </c>
      <c r="D87" s="450">
        <v>2</v>
      </c>
      <c r="E87" s="450">
        <v>0</v>
      </c>
      <c r="F87" s="449">
        <v>874.46</v>
      </c>
      <c r="G87" s="448">
        <v>0</v>
      </c>
      <c r="H87" s="448">
        <v>649.70000000000005</v>
      </c>
      <c r="I87" s="448">
        <v>224.76</v>
      </c>
      <c r="J87" s="447">
        <v>0.25702719392539397</v>
      </c>
    </row>
    <row r="88" spans="1:10" ht="24.75" customHeight="1" x14ac:dyDescent="0.2">
      <c r="A88" s="450" t="s">
        <v>5544</v>
      </c>
      <c r="B88" s="450" t="s">
        <v>5543</v>
      </c>
      <c r="C88" s="450" t="s">
        <v>1048</v>
      </c>
      <c r="D88" s="450">
        <v>1</v>
      </c>
      <c r="E88" s="450">
        <v>0</v>
      </c>
      <c r="F88" s="449">
        <v>1344.55</v>
      </c>
      <c r="G88" s="448">
        <v>0</v>
      </c>
      <c r="H88" s="448">
        <v>1173.43</v>
      </c>
      <c r="I88" s="448">
        <v>171.12</v>
      </c>
      <c r="J88" s="447">
        <v>0.12726934662154624</v>
      </c>
    </row>
    <row r="89" spans="1:10" ht="24.75" customHeight="1" x14ac:dyDescent="0.2">
      <c r="A89" s="450" t="s">
        <v>1507</v>
      </c>
      <c r="B89" s="450" t="s">
        <v>1506</v>
      </c>
      <c r="C89" s="450" t="s">
        <v>1048</v>
      </c>
      <c r="D89" s="450">
        <v>2</v>
      </c>
      <c r="E89" s="450">
        <v>0</v>
      </c>
      <c r="F89" s="449">
        <v>428.23</v>
      </c>
      <c r="G89" s="448">
        <v>0</v>
      </c>
      <c r="H89" s="448">
        <v>290</v>
      </c>
      <c r="I89" s="448">
        <v>138.22999999999999</v>
      </c>
      <c r="J89" s="447">
        <v>0.32279382574784576</v>
      </c>
    </row>
    <row r="90" spans="1:10" ht="24.75" customHeight="1" x14ac:dyDescent="0.2">
      <c r="A90" s="450" t="s">
        <v>1505</v>
      </c>
      <c r="B90" s="450" t="s">
        <v>1504</v>
      </c>
      <c r="C90" s="450" t="s">
        <v>1048</v>
      </c>
      <c r="D90" s="450">
        <v>1</v>
      </c>
      <c r="E90" s="450">
        <v>0</v>
      </c>
      <c r="F90" s="449">
        <v>192.08</v>
      </c>
      <c r="G90" s="448">
        <v>0</v>
      </c>
      <c r="H90" s="448">
        <v>151.41999999999999</v>
      </c>
      <c r="I90" s="448">
        <v>40.659999999999997</v>
      </c>
      <c r="J90" s="447">
        <v>0.21168263223656811</v>
      </c>
    </row>
    <row r="91" spans="1:10" ht="24.75" customHeight="1" x14ac:dyDescent="0.2">
      <c r="A91" s="450" t="s">
        <v>1503</v>
      </c>
      <c r="B91" s="450" t="s">
        <v>1502</v>
      </c>
      <c r="C91" s="450" t="s">
        <v>1048</v>
      </c>
      <c r="D91" s="450">
        <v>3</v>
      </c>
      <c r="E91" s="450">
        <v>0</v>
      </c>
      <c r="F91" s="449">
        <v>1023.14</v>
      </c>
      <c r="G91" s="448">
        <v>0</v>
      </c>
      <c r="H91" s="448">
        <v>833.73</v>
      </c>
      <c r="I91" s="448">
        <v>189.41</v>
      </c>
      <c r="J91" s="447">
        <v>0.18512618019039428</v>
      </c>
    </row>
    <row r="92" spans="1:10" ht="24.75" customHeight="1" x14ac:dyDescent="0.2">
      <c r="A92" s="450" t="s">
        <v>1501</v>
      </c>
      <c r="B92" s="450" t="s">
        <v>1500</v>
      </c>
      <c r="C92" s="450" t="s">
        <v>1048</v>
      </c>
      <c r="D92" s="450">
        <v>11</v>
      </c>
      <c r="E92" s="450">
        <v>0</v>
      </c>
      <c r="F92" s="449">
        <v>2086.7800000000002</v>
      </c>
      <c r="G92" s="448">
        <v>0</v>
      </c>
      <c r="H92" s="448">
        <v>1775.62</v>
      </c>
      <c r="I92" s="448">
        <v>311.16000000000003</v>
      </c>
      <c r="J92" s="447">
        <v>0.14911011223032614</v>
      </c>
    </row>
    <row r="93" spans="1:10" ht="24.75" customHeight="1" x14ac:dyDescent="0.2">
      <c r="A93" s="450" t="s">
        <v>1493</v>
      </c>
      <c r="B93" s="450" t="s">
        <v>1492</v>
      </c>
      <c r="C93" s="450" t="s">
        <v>1048</v>
      </c>
      <c r="D93" s="450">
        <v>1</v>
      </c>
      <c r="E93" s="450">
        <v>0</v>
      </c>
      <c r="F93" s="449">
        <v>505.91</v>
      </c>
      <c r="G93" s="448">
        <v>0</v>
      </c>
      <c r="H93" s="448">
        <v>385.46</v>
      </c>
      <c r="I93" s="448">
        <v>120.45</v>
      </c>
      <c r="J93" s="447">
        <v>0.23808582554209246</v>
      </c>
    </row>
    <row r="94" spans="1:10" ht="24.75" customHeight="1" x14ac:dyDescent="0.2">
      <c r="A94" s="450" t="s">
        <v>4311</v>
      </c>
      <c r="B94" s="450" t="s">
        <v>4310</v>
      </c>
      <c r="C94" s="450" t="s">
        <v>1048</v>
      </c>
      <c r="D94" s="450">
        <v>3</v>
      </c>
      <c r="E94" s="450">
        <v>0</v>
      </c>
      <c r="F94" s="449">
        <v>534.36</v>
      </c>
      <c r="G94" s="448">
        <v>0</v>
      </c>
      <c r="H94" s="448">
        <v>471.06</v>
      </c>
      <c r="I94" s="448">
        <v>63.3</v>
      </c>
      <c r="J94" s="447">
        <v>0.11845946552885694</v>
      </c>
    </row>
    <row r="95" spans="1:10" ht="24.75" customHeight="1" x14ac:dyDescent="0.2">
      <c r="A95" s="450" t="s">
        <v>1491</v>
      </c>
      <c r="B95" s="450" t="s">
        <v>1490</v>
      </c>
      <c r="C95" s="450" t="s">
        <v>1048</v>
      </c>
      <c r="D95" s="450">
        <v>6</v>
      </c>
      <c r="E95" s="450">
        <v>0</v>
      </c>
      <c r="F95" s="449">
        <v>974.54</v>
      </c>
      <c r="G95" s="448">
        <v>0</v>
      </c>
      <c r="H95" s="448">
        <v>809.14</v>
      </c>
      <c r="I95" s="448">
        <v>165.4</v>
      </c>
      <c r="J95" s="447">
        <v>0.16972109918525663</v>
      </c>
    </row>
    <row r="96" spans="1:10" ht="24.75" customHeight="1" x14ac:dyDescent="0.2">
      <c r="A96" s="450" t="s">
        <v>1489</v>
      </c>
      <c r="B96" s="450" t="s">
        <v>1488</v>
      </c>
      <c r="C96" s="450" t="s">
        <v>1048</v>
      </c>
      <c r="D96" s="450">
        <v>8</v>
      </c>
      <c r="E96" s="450">
        <v>0</v>
      </c>
      <c r="F96" s="449">
        <v>2936.64</v>
      </c>
      <c r="G96" s="448">
        <v>0</v>
      </c>
      <c r="H96" s="448">
        <v>2579.1999999999998</v>
      </c>
      <c r="I96" s="448">
        <v>357.44</v>
      </c>
      <c r="J96" s="447">
        <v>0.12171733682031165</v>
      </c>
    </row>
    <row r="97" spans="1:10" ht="24.75" customHeight="1" x14ac:dyDescent="0.2">
      <c r="A97" s="450" t="s">
        <v>1487</v>
      </c>
      <c r="B97" s="450" t="s">
        <v>1486</v>
      </c>
      <c r="C97" s="450" t="s">
        <v>1048</v>
      </c>
      <c r="D97" s="450">
        <v>4</v>
      </c>
      <c r="E97" s="450">
        <v>0</v>
      </c>
      <c r="F97" s="449">
        <v>526.04</v>
      </c>
      <c r="G97" s="448">
        <v>0</v>
      </c>
      <c r="H97" s="448">
        <v>454.84</v>
      </c>
      <c r="I97" s="448">
        <v>71.2</v>
      </c>
      <c r="J97" s="447">
        <v>0.13535092388411527</v>
      </c>
    </row>
    <row r="98" spans="1:10" ht="24.75" customHeight="1" x14ac:dyDescent="0.2">
      <c r="A98" s="450" t="s">
        <v>1485</v>
      </c>
      <c r="B98" s="450" t="s">
        <v>1484</v>
      </c>
      <c r="C98" s="450" t="s">
        <v>1048</v>
      </c>
      <c r="D98" s="450">
        <v>8</v>
      </c>
      <c r="E98" s="450">
        <v>0</v>
      </c>
      <c r="F98" s="449">
        <v>1511.02</v>
      </c>
      <c r="G98" s="448">
        <v>0</v>
      </c>
      <c r="H98" s="448">
        <v>1189.04</v>
      </c>
      <c r="I98" s="448">
        <v>321.98</v>
      </c>
      <c r="J98" s="447">
        <v>0.21308784794377308</v>
      </c>
    </row>
    <row r="99" spans="1:10" ht="24.75" customHeight="1" x14ac:dyDescent="0.2">
      <c r="A99" s="450" t="s">
        <v>1481</v>
      </c>
      <c r="B99" s="450" t="s">
        <v>1480</v>
      </c>
      <c r="C99" s="450" t="s">
        <v>1048</v>
      </c>
      <c r="D99" s="450">
        <v>4</v>
      </c>
      <c r="E99" s="450">
        <v>0</v>
      </c>
      <c r="F99" s="449">
        <v>919.52</v>
      </c>
      <c r="G99" s="448">
        <v>0</v>
      </c>
      <c r="H99" s="448">
        <v>720.32</v>
      </c>
      <c r="I99" s="448">
        <v>199.2</v>
      </c>
      <c r="J99" s="447">
        <v>0.21663476596485123</v>
      </c>
    </row>
    <row r="100" spans="1:10" ht="24.75" customHeight="1" x14ac:dyDescent="0.2">
      <c r="A100" s="450" t="s">
        <v>3186</v>
      </c>
      <c r="B100" s="450" t="s">
        <v>3185</v>
      </c>
      <c r="C100" s="450" t="s">
        <v>1048</v>
      </c>
      <c r="D100" s="450">
        <v>1</v>
      </c>
      <c r="E100" s="450">
        <v>0</v>
      </c>
      <c r="F100" s="449">
        <v>2270.7600000000002</v>
      </c>
      <c r="G100" s="448">
        <v>0</v>
      </c>
      <c r="H100" s="448">
        <v>1128.53</v>
      </c>
      <c r="I100" s="448">
        <v>1142.23</v>
      </c>
      <c r="J100" s="447">
        <v>0.50301661117863627</v>
      </c>
    </row>
    <row r="101" spans="1:10" ht="24.75" customHeight="1" x14ac:dyDescent="0.2">
      <c r="A101" s="450" t="s">
        <v>1479</v>
      </c>
      <c r="B101" s="450" t="s">
        <v>1478</v>
      </c>
      <c r="C101" s="450" t="s">
        <v>1048</v>
      </c>
      <c r="D101" s="450">
        <v>1</v>
      </c>
      <c r="E101" s="450">
        <v>0</v>
      </c>
      <c r="F101" s="449">
        <v>397.2</v>
      </c>
      <c r="G101" s="448">
        <v>0</v>
      </c>
      <c r="H101" s="448">
        <v>302.63</v>
      </c>
      <c r="I101" s="448">
        <v>94.57</v>
      </c>
      <c r="J101" s="447">
        <v>0.23809164149043302</v>
      </c>
    </row>
    <row r="102" spans="1:10" ht="24.75" customHeight="1" x14ac:dyDescent="0.2">
      <c r="A102" s="450" t="s">
        <v>4309</v>
      </c>
      <c r="B102" s="450" t="s">
        <v>4308</v>
      </c>
      <c r="C102" s="450" t="s">
        <v>1048</v>
      </c>
      <c r="D102" s="450">
        <v>2</v>
      </c>
      <c r="E102" s="450">
        <v>0</v>
      </c>
      <c r="F102" s="449">
        <v>503.8</v>
      </c>
      <c r="G102" s="448">
        <v>0</v>
      </c>
      <c r="H102" s="448">
        <v>280.32</v>
      </c>
      <c r="I102" s="448">
        <v>223.48</v>
      </c>
      <c r="J102" s="447">
        <v>0.44358872568479557</v>
      </c>
    </row>
    <row r="103" spans="1:10" ht="24.75" customHeight="1" x14ac:dyDescent="0.2">
      <c r="A103" s="450" t="s">
        <v>1477</v>
      </c>
      <c r="B103" s="450" t="s">
        <v>1476</v>
      </c>
      <c r="C103" s="450" t="s">
        <v>1048</v>
      </c>
      <c r="D103" s="450">
        <v>6</v>
      </c>
      <c r="E103" s="450">
        <v>0</v>
      </c>
      <c r="F103" s="449">
        <v>1378.26</v>
      </c>
      <c r="G103" s="448">
        <v>-918.84</v>
      </c>
      <c r="H103" s="448">
        <v>380.2</v>
      </c>
      <c r="I103" s="448">
        <v>79.22</v>
      </c>
      <c r="J103" s="447">
        <v>0.17243480910713507</v>
      </c>
    </row>
    <row r="104" spans="1:10" ht="24.75" customHeight="1" x14ac:dyDescent="0.2">
      <c r="A104" s="450" t="s">
        <v>2290</v>
      </c>
      <c r="B104" s="450" t="s">
        <v>2289</v>
      </c>
      <c r="C104" s="450" t="s">
        <v>1048</v>
      </c>
      <c r="D104" s="450">
        <v>6</v>
      </c>
      <c r="E104" s="450">
        <v>0</v>
      </c>
      <c r="F104" s="449">
        <v>2232.75</v>
      </c>
      <c r="G104" s="448">
        <v>0</v>
      </c>
      <c r="H104" s="448">
        <v>1771.44</v>
      </c>
      <c r="I104" s="448">
        <v>461.31</v>
      </c>
      <c r="J104" s="447">
        <v>0.20661068189452469</v>
      </c>
    </row>
    <row r="105" spans="1:10" ht="24.75" customHeight="1" x14ac:dyDescent="0.2">
      <c r="A105" s="450" t="s">
        <v>1475</v>
      </c>
      <c r="B105" s="450" t="s">
        <v>1474</v>
      </c>
      <c r="C105" s="450" t="s">
        <v>1048</v>
      </c>
      <c r="D105" s="450">
        <v>15</v>
      </c>
      <c r="E105" s="450">
        <v>0</v>
      </c>
      <c r="F105" s="449">
        <v>5267.23</v>
      </c>
      <c r="G105" s="448">
        <v>0</v>
      </c>
      <c r="H105" s="448">
        <v>4520.1000000000004</v>
      </c>
      <c r="I105" s="448">
        <v>747.13</v>
      </c>
      <c r="J105" s="447">
        <v>0.14184495455865798</v>
      </c>
    </row>
    <row r="106" spans="1:10" ht="24.75" customHeight="1" x14ac:dyDescent="0.2">
      <c r="A106" s="450" t="s">
        <v>2288</v>
      </c>
      <c r="B106" s="450" t="s">
        <v>2287</v>
      </c>
      <c r="C106" s="450" t="s">
        <v>1048</v>
      </c>
      <c r="D106" s="450">
        <v>1</v>
      </c>
      <c r="E106" s="450">
        <v>0</v>
      </c>
      <c r="F106" s="449">
        <v>163.21</v>
      </c>
      <c r="G106" s="448">
        <v>0</v>
      </c>
      <c r="H106" s="448">
        <v>124.35</v>
      </c>
      <c r="I106" s="448">
        <v>38.86</v>
      </c>
      <c r="J106" s="447">
        <v>0.23809815575026039</v>
      </c>
    </row>
    <row r="107" spans="1:10" ht="24.75" customHeight="1" x14ac:dyDescent="0.2">
      <c r="A107" s="450" t="s">
        <v>1473</v>
      </c>
      <c r="B107" s="450" t="s">
        <v>1472</v>
      </c>
      <c r="C107" s="450" t="s">
        <v>1048</v>
      </c>
      <c r="D107" s="450">
        <v>13</v>
      </c>
      <c r="E107" s="450">
        <v>0</v>
      </c>
      <c r="F107" s="449">
        <v>1767.14</v>
      </c>
      <c r="G107" s="448">
        <v>0</v>
      </c>
      <c r="H107" s="448">
        <v>1525.16</v>
      </c>
      <c r="I107" s="448">
        <v>241.98</v>
      </c>
      <c r="J107" s="447">
        <v>0.13693312357821111</v>
      </c>
    </row>
    <row r="108" spans="1:10" ht="24.75" customHeight="1" x14ac:dyDescent="0.2">
      <c r="A108" s="450" t="s">
        <v>1471</v>
      </c>
      <c r="B108" s="450" t="s">
        <v>1470</v>
      </c>
      <c r="C108" s="450" t="s">
        <v>1048</v>
      </c>
      <c r="D108" s="450">
        <v>12</v>
      </c>
      <c r="E108" s="450">
        <v>0</v>
      </c>
      <c r="F108" s="449">
        <v>3529.92</v>
      </c>
      <c r="G108" s="448">
        <v>0</v>
      </c>
      <c r="H108" s="448">
        <v>2732.88</v>
      </c>
      <c r="I108" s="448">
        <v>797.04</v>
      </c>
      <c r="J108" s="447">
        <v>0.22579548545009517</v>
      </c>
    </row>
    <row r="109" spans="1:10" ht="24.75" customHeight="1" x14ac:dyDescent="0.2">
      <c r="A109" s="450" t="s">
        <v>1467</v>
      </c>
      <c r="B109" s="450" t="s">
        <v>1466</v>
      </c>
      <c r="C109" s="450" t="s">
        <v>1048</v>
      </c>
      <c r="D109" s="450">
        <v>2</v>
      </c>
      <c r="E109" s="450">
        <v>0</v>
      </c>
      <c r="F109" s="449">
        <v>1194.06</v>
      </c>
      <c r="G109" s="448">
        <v>0</v>
      </c>
      <c r="H109" s="448">
        <v>909.78</v>
      </c>
      <c r="I109" s="448">
        <v>284.27999999999997</v>
      </c>
      <c r="J109" s="447">
        <v>0.2380784885181649</v>
      </c>
    </row>
    <row r="110" spans="1:10" ht="24.75" customHeight="1" x14ac:dyDescent="0.2">
      <c r="A110" s="450" t="s">
        <v>1465</v>
      </c>
      <c r="B110" s="450" t="s">
        <v>1464</v>
      </c>
      <c r="C110" s="450" t="s">
        <v>1048</v>
      </c>
      <c r="D110" s="450">
        <v>2</v>
      </c>
      <c r="E110" s="450">
        <v>0</v>
      </c>
      <c r="F110" s="449">
        <v>509.52</v>
      </c>
      <c r="G110" s="448">
        <v>0</v>
      </c>
      <c r="H110" s="448">
        <v>547.05999999999995</v>
      </c>
      <c r="I110" s="448">
        <v>-37.54</v>
      </c>
      <c r="J110" s="447">
        <v>-7.3677186371486889E-2</v>
      </c>
    </row>
    <row r="111" spans="1:10" ht="24.75" customHeight="1" x14ac:dyDescent="0.2">
      <c r="A111" s="450" t="s">
        <v>1463</v>
      </c>
      <c r="B111" s="450" t="s">
        <v>1462</v>
      </c>
      <c r="C111" s="450" t="s">
        <v>1048</v>
      </c>
      <c r="D111" s="450">
        <v>17</v>
      </c>
      <c r="E111" s="450">
        <v>0</v>
      </c>
      <c r="F111" s="449">
        <v>2947.61</v>
      </c>
      <c r="G111" s="448">
        <v>0</v>
      </c>
      <c r="H111" s="448">
        <v>2304.86</v>
      </c>
      <c r="I111" s="448">
        <v>642.75</v>
      </c>
      <c r="J111" s="447">
        <v>0.21805801988729853</v>
      </c>
    </row>
    <row r="112" spans="1:10" ht="24.75" customHeight="1" x14ac:dyDescent="0.2">
      <c r="A112" s="450" t="s">
        <v>1461</v>
      </c>
      <c r="B112" s="450" t="s">
        <v>1460</v>
      </c>
      <c r="C112" s="450" t="s">
        <v>1048</v>
      </c>
      <c r="D112" s="450">
        <v>2</v>
      </c>
      <c r="E112" s="450">
        <v>0</v>
      </c>
      <c r="F112" s="449">
        <v>412.98</v>
      </c>
      <c r="G112" s="448">
        <v>0</v>
      </c>
      <c r="H112" s="448">
        <v>356.24</v>
      </c>
      <c r="I112" s="448">
        <v>56.74</v>
      </c>
      <c r="J112" s="447">
        <v>0.13739164124170661</v>
      </c>
    </row>
    <row r="113" spans="1:10" ht="24.75" customHeight="1" x14ac:dyDescent="0.2">
      <c r="A113" s="450" t="s">
        <v>1457</v>
      </c>
      <c r="B113" s="450" t="s">
        <v>1456</v>
      </c>
      <c r="C113" s="450" t="s">
        <v>1048</v>
      </c>
      <c r="D113" s="450">
        <v>2</v>
      </c>
      <c r="E113" s="450">
        <v>0</v>
      </c>
      <c r="F113" s="449">
        <v>467.04</v>
      </c>
      <c r="G113" s="448">
        <v>0</v>
      </c>
      <c r="H113" s="448">
        <v>310.44</v>
      </c>
      <c r="I113" s="448">
        <v>156.6</v>
      </c>
      <c r="J113" s="447">
        <v>0.3353031860226105</v>
      </c>
    </row>
    <row r="114" spans="1:10" ht="24.75" customHeight="1" x14ac:dyDescent="0.2">
      <c r="A114" s="450" t="s">
        <v>1453</v>
      </c>
      <c r="B114" s="450" t="s">
        <v>1452</v>
      </c>
      <c r="C114" s="450" t="s">
        <v>1048</v>
      </c>
      <c r="D114" s="450">
        <v>1</v>
      </c>
      <c r="E114" s="450">
        <v>0</v>
      </c>
      <c r="F114" s="449">
        <v>509.05</v>
      </c>
      <c r="G114" s="448">
        <v>0</v>
      </c>
      <c r="H114" s="448">
        <v>414.14</v>
      </c>
      <c r="I114" s="448">
        <v>94.91</v>
      </c>
      <c r="J114" s="447">
        <v>0.18644533935762694</v>
      </c>
    </row>
    <row r="115" spans="1:10" ht="24.75" customHeight="1" x14ac:dyDescent="0.2">
      <c r="A115" s="450" t="s">
        <v>1447</v>
      </c>
      <c r="B115" s="450" t="s">
        <v>1446</v>
      </c>
      <c r="C115" s="450" t="s">
        <v>1048</v>
      </c>
      <c r="D115" s="450">
        <v>31</v>
      </c>
      <c r="E115" s="450">
        <v>0</v>
      </c>
      <c r="F115" s="449">
        <v>5398.43</v>
      </c>
      <c r="G115" s="448">
        <v>0</v>
      </c>
      <c r="H115" s="448">
        <v>3849.37</v>
      </c>
      <c r="I115" s="448">
        <v>1549.06</v>
      </c>
      <c r="J115" s="447">
        <v>0.2869463899689354</v>
      </c>
    </row>
    <row r="116" spans="1:10" ht="24.75" customHeight="1" x14ac:dyDescent="0.2">
      <c r="A116" s="450" t="s">
        <v>2280</v>
      </c>
      <c r="B116" s="450" t="s">
        <v>2279</v>
      </c>
      <c r="C116" s="450" t="s">
        <v>1048</v>
      </c>
      <c r="D116" s="450">
        <v>1</v>
      </c>
      <c r="E116" s="450">
        <v>0</v>
      </c>
      <c r="F116" s="449">
        <v>846.66</v>
      </c>
      <c r="G116" s="448">
        <v>0</v>
      </c>
      <c r="H116" s="448">
        <v>517.48</v>
      </c>
      <c r="I116" s="448">
        <v>329.18</v>
      </c>
      <c r="J116" s="447">
        <v>0.3887983369947795</v>
      </c>
    </row>
    <row r="117" spans="1:10" ht="24.75" customHeight="1" x14ac:dyDescent="0.2">
      <c r="A117" s="450" t="s">
        <v>1445</v>
      </c>
      <c r="B117" s="450" t="s">
        <v>1444</v>
      </c>
      <c r="C117" s="450" t="s">
        <v>1048</v>
      </c>
      <c r="D117" s="450">
        <v>1</v>
      </c>
      <c r="E117" s="450">
        <v>0</v>
      </c>
      <c r="F117" s="449">
        <v>615.99</v>
      </c>
      <c r="G117" s="448">
        <v>0</v>
      </c>
      <c r="H117" s="448">
        <v>427.65</v>
      </c>
      <c r="I117" s="448">
        <v>188.34</v>
      </c>
      <c r="J117" s="447">
        <v>0.30575171674864854</v>
      </c>
    </row>
    <row r="118" spans="1:10" ht="24.75" customHeight="1" x14ac:dyDescent="0.2">
      <c r="A118" s="450" t="s">
        <v>1443</v>
      </c>
      <c r="B118" s="450" t="s">
        <v>1442</v>
      </c>
      <c r="C118" s="450" t="s">
        <v>1048</v>
      </c>
      <c r="D118" s="450">
        <v>1</v>
      </c>
      <c r="E118" s="450">
        <v>0</v>
      </c>
      <c r="F118" s="449">
        <v>716.6</v>
      </c>
      <c r="G118" s="448">
        <v>0</v>
      </c>
      <c r="H118" s="448">
        <v>591.16</v>
      </c>
      <c r="I118" s="448">
        <v>125.44</v>
      </c>
      <c r="J118" s="447">
        <v>0.17504884175272117</v>
      </c>
    </row>
    <row r="119" spans="1:10" ht="24.75" customHeight="1" x14ac:dyDescent="0.2">
      <c r="A119" s="450" t="s">
        <v>2278</v>
      </c>
      <c r="B119" s="450" t="s">
        <v>2277</v>
      </c>
      <c r="C119" s="450" t="s">
        <v>1048</v>
      </c>
      <c r="D119" s="450">
        <v>3</v>
      </c>
      <c r="E119" s="450">
        <v>0</v>
      </c>
      <c r="F119" s="449">
        <v>1813.41</v>
      </c>
      <c r="G119" s="448">
        <v>0</v>
      </c>
      <c r="H119" s="448">
        <v>1195.6500000000001</v>
      </c>
      <c r="I119" s="448">
        <v>617.76</v>
      </c>
      <c r="J119" s="447">
        <v>0.34066206759640677</v>
      </c>
    </row>
    <row r="120" spans="1:10" ht="24.75" customHeight="1" x14ac:dyDescent="0.2">
      <c r="A120" s="450" t="s">
        <v>1441</v>
      </c>
      <c r="B120" s="450" t="s">
        <v>1440</v>
      </c>
      <c r="C120" s="450" t="s">
        <v>1048</v>
      </c>
      <c r="D120" s="450">
        <v>24</v>
      </c>
      <c r="E120" s="450">
        <v>0</v>
      </c>
      <c r="F120" s="449">
        <v>11912.21</v>
      </c>
      <c r="G120" s="448">
        <v>0</v>
      </c>
      <c r="H120" s="448">
        <v>10343.07</v>
      </c>
      <c r="I120" s="448">
        <v>1569.14</v>
      </c>
      <c r="J120" s="447">
        <v>0.13172534735368163</v>
      </c>
    </row>
    <row r="121" spans="1:10" ht="24.75" customHeight="1" x14ac:dyDescent="0.2">
      <c r="A121" s="450" t="s">
        <v>5542</v>
      </c>
      <c r="B121" s="450" t="s">
        <v>5541</v>
      </c>
      <c r="C121" s="450" t="s">
        <v>1048</v>
      </c>
      <c r="D121" s="450">
        <v>1</v>
      </c>
      <c r="E121" s="450">
        <v>0</v>
      </c>
      <c r="F121" s="449">
        <v>137.47</v>
      </c>
      <c r="G121" s="448">
        <v>0</v>
      </c>
      <c r="H121" s="448">
        <v>74.66</v>
      </c>
      <c r="I121" s="448">
        <v>62.81</v>
      </c>
      <c r="J121" s="447">
        <v>0.45689968720448099</v>
      </c>
    </row>
    <row r="122" spans="1:10" ht="24.75" customHeight="1" x14ac:dyDescent="0.2">
      <c r="A122" s="450" t="s">
        <v>1439</v>
      </c>
      <c r="B122" s="450" t="s">
        <v>1438</v>
      </c>
      <c r="C122" s="450" t="s">
        <v>1048</v>
      </c>
      <c r="D122" s="450">
        <v>7</v>
      </c>
      <c r="E122" s="450">
        <v>0</v>
      </c>
      <c r="F122" s="449">
        <v>4059.95</v>
      </c>
      <c r="G122" s="448">
        <v>0</v>
      </c>
      <c r="H122" s="448">
        <v>2965.06</v>
      </c>
      <c r="I122" s="448">
        <v>1094.8900000000001</v>
      </c>
      <c r="J122" s="447">
        <v>0.26968066109188538</v>
      </c>
    </row>
    <row r="123" spans="1:10" ht="24.75" customHeight="1" x14ac:dyDescent="0.2">
      <c r="A123" s="450" t="s">
        <v>1437</v>
      </c>
      <c r="B123" s="450" t="s">
        <v>1436</v>
      </c>
      <c r="C123" s="450" t="s">
        <v>1048</v>
      </c>
      <c r="D123" s="450">
        <v>1</v>
      </c>
      <c r="E123" s="450">
        <v>0</v>
      </c>
      <c r="F123" s="449">
        <v>2806.22</v>
      </c>
      <c r="G123" s="448">
        <v>0</v>
      </c>
      <c r="H123" s="448">
        <v>2398.98</v>
      </c>
      <c r="I123" s="448">
        <v>407.24</v>
      </c>
      <c r="J123" s="447">
        <v>0.14512048235704969</v>
      </c>
    </row>
    <row r="124" spans="1:10" ht="24.75" customHeight="1" x14ac:dyDescent="0.2">
      <c r="A124" s="450" t="s">
        <v>2272</v>
      </c>
      <c r="B124" s="450" t="s">
        <v>2271</v>
      </c>
      <c r="C124" s="450" t="s">
        <v>1048</v>
      </c>
      <c r="D124" s="450">
        <v>12</v>
      </c>
      <c r="E124" s="450">
        <v>0</v>
      </c>
      <c r="F124" s="449">
        <v>4456.32</v>
      </c>
      <c r="G124" s="448">
        <v>0</v>
      </c>
      <c r="H124" s="448">
        <v>3623.04</v>
      </c>
      <c r="I124" s="448">
        <v>833.28</v>
      </c>
      <c r="J124" s="447">
        <v>0.18698836708315381</v>
      </c>
    </row>
    <row r="125" spans="1:10" ht="24.75" customHeight="1" x14ac:dyDescent="0.2">
      <c r="A125" s="450" t="s">
        <v>1435</v>
      </c>
      <c r="B125" s="450" t="s">
        <v>1434</v>
      </c>
      <c r="C125" s="450" t="s">
        <v>1048</v>
      </c>
      <c r="D125" s="450">
        <v>2</v>
      </c>
      <c r="E125" s="450">
        <v>0</v>
      </c>
      <c r="F125" s="449">
        <v>905.44</v>
      </c>
      <c r="G125" s="448">
        <v>0</v>
      </c>
      <c r="H125" s="448">
        <v>689.88</v>
      </c>
      <c r="I125" s="448">
        <v>215.56</v>
      </c>
      <c r="J125" s="447">
        <v>0.23807209754373565</v>
      </c>
    </row>
    <row r="126" spans="1:10" ht="24.75" customHeight="1" x14ac:dyDescent="0.2">
      <c r="A126" s="450" t="s">
        <v>2270</v>
      </c>
      <c r="B126" s="450" t="s">
        <v>2269</v>
      </c>
      <c r="C126" s="450" t="s">
        <v>1048</v>
      </c>
      <c r="D126" s="450">
        <v>3</v>
      </c>
      <c r="E126" s="450">
        <v>0</v>
      </c>
      <c r="F126" s="449">
        <v>1957.35</v>
      </c>
      <c r="G126" s="448">
        <v>0</v>
      </c>
      <c r="H126" s="448">
        <v>972.96</v>
      </c>
      <c r="I126" s="448">
        <v>984.39</v>
      </c>
      <c r="J126" s="447">
        <v>0.50291976396658744</v>
      </c>
    </row>
    <row r="127" spans="1:10" ht="24.75" customHeight="1" x14ac:dyDescent="0.2">
      <c r="A127" s="450" t="s">
        <v>1433</v>
      </c>
      <c r="B127" s="450" t="s">
        <v>1432</v>
      </c>
      <c r="C127" s="450" t="s">
        <v>1048</v>
      </c>
      <c r="D127" s="450">
        <v>11</v>
      </c>
      <c r="E127" s="450">
        <v>0</v>
      </c>
      <c r="F127" s="449">
        <v>3071.5</v>
      </c>
      <c r="G127" s="448">
        <v>0</v>
      </c>
      <c r="H127" s="448">
        <v>2131.69</v>
      </c>
      <c r="I127" s="448">
        <v>939.81</v>
      </c>
      <c r="J127" s="447">
        <v>0.30597753540615336</v>
      </c>
    </row>
    <row r="128" spans="1:10" ht="24.75" customHeight="1" x14ac:dyDescent="0.2">
      <c r="A128" s="450" t="s">
        <v>1431</v>
      </c>
      <c r="B128" s="450" t="s">
        <v>1430</v>
      </c>
      <c r="C128" s="450" t="s">
        <v>1048</v>
      </c>
      <c r="D128" s="450">
        <v>13</v>
      </c>
      <c r="E128" s="450">
        <v>0</v>
      </c>
      <c r="F128" s="449">
        <v>5243.33</v>
      </c>
      <c r="G128" s="448">
        <v>0</v>
      </c>
      <c r="H128" s="448">
        <v>4525.43</v>
      </c>
      <c r="I128" s="448">
        <v>717.9</v>
      </c>
      <c r="J128" s="447">
        <v>0.13691680668582751</v>
      </c>
    </row>
    <row r="129" spans="1:10" ht="24.75" customHeight="1" x14ac:dyDescent="0.2">
      <c r="A129" s="450" t="s">
        <v>1421</v>
      </c>
      <c r="B129" s="450" t="s">
        <v>1420</v>
      </c>
      <c r="C129" s="450" t="s">
        <v>1048</v>
      </c>
      <c r="D129" s="450">
        <v>42</v>
      </c>
      <c r="E129" s="450">
        <v>0</v>
      </c>
      <c r="F129" s="449">
        <v>5609.88</v>
      </c>
      <c r="G129" s="448">
        <v>0</v>
      </c>
      <c r="H129" s="448">
        <v>4796.3999999999996</v>
      </c>
      <c r="I129" s="448">
        <v>813.48</v>
      </c>
      <c r="J129" s="447">
        <v>0.14500844937859633</v>
      </c>
    </row>
    <row r="130" spans="1:10" ht="24.75" customHeight="1" x14ac:dyDescent="0.2">
      <c r="A130" s="450" t="s">
        <v>1419</v>
      </c>
      <c r="B130" s="450" t="s">
        <v>1418</v>
      </c>
      <c r="C130" s="450" t="s">
        <v>1048</v>
      </c>
      <c r="D130" s="450">
        <v>26</v>
      </c>
      <c r="E130" s="450">
        <v>0</v>
      </c>
      <c r="F130" s="449">
        <v>4651.97</v>
      </c>
      <c r="G130" s="448">
        <v>0</v>
      </c>
      <c r="H130" s="448">
        <v>3995.42</v>
      </c>
      <c r="I130" s="448">
        <v>656.55</v>
      </c>
      <c r="J130" s="447">
        <v>0.14113375623660512</v>
      </c>
    </row>
    <row r="131" spans="1:10" ht="24.75" customHeight="1" x14ac:dyDescent="0.2">
      <c r="A131" s="450" t="s">
        <v>1417</v>
      </c>
      <c r="B131" s="450" t="s">
        <v>1416</v>
      </c>
      <c r="C131" s="450" t="s">
        <v>1048</v>
      </c>
      <c r="D131" s="450">
        <v>16</v>
      </c>
      <c r="E131" s="450">
        <v>0</v>
      </c>
      <c r="F131" s="449">
        <v>2331.5300000000002</v>
      </c>
      <c r="G131" s="448">
        <v>0</v>
      </c>
      <c r="H131" s="448">
        <v>1787.84</v>
      </c>
      <c r="I131" s="448">
        <v>543.69000000000005</v>
      </c>
      <c r="J131" s="447">
        <v>0.23319022272928078</v>
      </c>
    </row>
    <row r="132" spans="1:10" ht="24.75" customHeight="1" x14ac:dyDescent="0.2">
      <c r="A132" s="450" t="s">
        <v>1415</v>
      </c>
      <c r="B132" s="450" t="s">
        <v>1414</v>
      </c>
      <c r="C132" s="450" t="s">
        <v>1048</v>
      </c>
      <c r="D132" s="450">
        <v>4</v>
      </c>
      <c r="E132" s="450">
        <v>0</v>
      </c>
      <c r="F132" s="449">
        <v>1855.48</v>
      </c>
      <c r="G132" s="448">
        <v>0</v>
      </c>
      <c r="H132" s="448">
        <v>1535.56</v>
      </c>
      <c r="I132" s="448">
        <v>319.92</v>
      </c>
      <c r="J132" s="447">
        <v>0.17241899670166211</v>
      </c>
    </row>
    <row r="133" spans="1:10" ht="24.75" customHeight="1" x14ac:dyDescent="0.2">
      <c r="A133" s="450" t="s">
        <v>1413</v>
      </c>
      <c r="B133" s="450" t="s">
        <v>1412</v>
      </c>
      <c r="C133" s="450" t="s">
        <v>1048</v>
      </c>
      <c r="D133" s="450">
        <v>1</v>
      </c>
      <c r="E133" s="450">
        <v>0</v>
      </c>
      <c r="F133" s="449">
        <v>315.27999999999997</v>
      </c>
      <c r="G133" s="448">
        <v>0</v>
      </c>
      <c r="H133" s="448">
        <v>256.5</v>
      </c>
      <c r="I133" s="448">
        <v>58.78</v>
      </c>
      <c r="J133" s="447">
        <v>0.18643745242324283</v>
      </c>
    </row>
    <row r="134" spans="1:10" ht="24.75" customHeight="1" x14ac:dyDescent="0.2">
      <c r="A134" s="450" t="s">
        <v>2264</v>
      </c>
      <c r="B134" s="450" t="s">
        <v>2263</v>
      </c>
      <c r="C134" s="450" t="s">
        <v>1048</v>
      </c>
      <c r="D134" s="450">
        <v>12</v>
      </c>
      <c r="E134" s="450">
        <v>0</v>
      </c>
      <c r="F134" s="449">
        <v>2050.1999999999998</v>
      </c>
      <c r="G134" s="448">
        <v>0</v>
      </c>
      <c r="H134" s="448">
        <v>1789.32</v>
      </c>
      <c r="I134" s="448">
        <v>260.88</v>
      </c>
      <c r="J134" s="447">
        <v>0.12724612232952884</v>
      </c>
    </row>
    <row r="135" spans="1:10" ht="24.75" customHeight="1" x14ac:dyDescent="0.2">
      <c r="A135" s="450" t="s">
        <v>1411</v>
      </c>
      <c r="B135" s="450" t="s">
        <v>1410</v>
      </c>
      <c r="C135" s="450" t="s">
        <v>1048</v>
      </c>
      <c r="D135" s="450">
        <v>1</v>
      </c>
      <c r="E135" s="450">
        <v>0</v>
      </c>
      <c r="F135" s="449">
        <v>601.35</v>
      </c>
      <c r="G135" s="448">
        <v>0</v>
      </c>
      <c r="H135" s="448">
        <v>497.67</v>
      </c>
      <c r="I135" s="448">
        <v>103.68</v>
      </c>
      <c r="J135" s="447">
        <v>0.17241207283611873</v>
      </c>
    </row>
    <row r="136" spans="1:10" ht="24.75" customHeight="1" x14ac:dyDescent="0.2">
      <c r="A136" s="450" t="s">
        <v>1407</v>
      </c>
      <c r="B136" s="450" t="s">
        <v>1406</v>
      </c>
      <c r="C136" s="450" t="s">
        <v>1048</v>
      </c>
      <c r="D136" s="450">
        <v>14</v>
      </c>
      <c r="E136" s="450">
        <v>0</v>
      </c>
      <c r="F136" s="449">
        <v>5015.4399999999996</v>
      </c>
      <c r="G136" s="448">
        <v>0</v>
      </c>
      <c r="H136" s="448">
        <v>4071.52</v>
      </c>
      <c r="I136" s="448">
        <v>943.92</v>
      </c>
      <c r="J136" s="447">
        <v>0.18820282966200375</v>
      </c>
    </row>
    <row r="137" spans="1:10" ht="24.75" customHeight="1" x14ac:dyDescent="0.2">
      <c r="A137" s="450" t="s">
        <v>2260</v>
      </c>
      <c r="B137" s="450" t="s">
        <v>2259</v>
      </c>
      <c r="C137" s="450" t="s">
        <v>1048</v>
      </c>
      <c r="D137" s="450">
        <v>19</v>
      </c>
      <c r="E137" s="450">
        <v>0</v>
      </c>
      <c r="F137" s="449">
        <v>6618.63</v>
      </c>
      <c r="G137" s="448">
        <v>0</v>
      </c>
      <c r="H137" s="448">
        <v>5532.8</v>
      </c>
      <c r="I137" s="448">
        <v>1085.83</v>
      </c>
      <c r="J137" s="447">
        <v>0.16405660990265358</v>
      </c>
    </row>
    <row r="138" spans="1:10" ht="24.75" customHeight="1" x14ac:dyDescent="0.2">
      <c r="A138" s="450" t="s">
        <v>1405</v>
      </c>
      <c r="B138" s="450" t="s">
        <v>1404</v>
      </c>
      <c r="C138" s="450" t="s">
        <v>1048</v>
      </c>
      <c r="D138" s="450">
        <v>10</v>
      </c>
      <c r="E138" s="450">
        <v>0</v>
      </c>
      <c r="F138" s="449">
        <v>3363.61</v>
      </c>
      <c r="G138" s="448">
        <v>0</v>
      </c>
      <c r="H138" s="448">
        <v>2587.4</v>
      </c>
      <c r="I138" s="448">
        <v>776.21</v>
      </c>
      <c r="J138" s="447">
        <v>0.23076694384901936</v>
      </c>
    </row>
    <row r="139" spans="1:10" ht="24.75" customHeight="1" x14ac:dyDescent="0.2">
      <c r="A139" s="450" t="s">
        <v>1401</v>
      </c>
      <c r="B139" s="450" t="s">
        <v>1400</v>
      </c>
      <c r="C139" s="450" t="s">
        <v>1048</v>
      </c>
      <c r="D139" s="450">
        <v>2</v>
      </c>
      <c r="E139" s="450">
        <v>0</v>
      </c>
      <c r="F139" s="449">
        <v>652.12</v>
      </c>
      <c r="G139" s="448">
        <v>0</v>
      </c>
      <c r="H139" s="448">
        <v>538.76</v>
      </c>
      <c r="I139" s="448">
        <v>113.36</v>
      </c>
      <c r="J139" s="447">
        <v>0.17383303686438079</v>
      </c>
    </row>
    <row r="140" spans="1:10" ht="24.75" customHeight="1" x14ac:dyDescent="0.2">
      <c r="A140" s="450" t="s">
        <v>1399</v>
      </c>
      <c r="B140" s="450" t="s">
        <v>1398</v>
      </c>
      <c r="C140" s="450" t="s">
        <v>1048</v>
      </c>
      <c r="D140" s="450">
        <v>6</v>
      </c>
      <c r="E140" s="450">
        <v>0</v>
      </c>
      <c r="F140" s="449">
        <v>2031.12</v>
      </c>
      <c r="G140" s="448">
        <v>0</v>
      </c>
      <c r="H140" s="448">
        <v>1506.9</v>
      </c>
      <c r="I140" s="448">
        <v>524.22</v>
      </c>
      <c r="J140" s="447">
        <v>0.25809405648115324</v>
      </c>
    </row>
    <row r="141" spans="1:10" ht="24.75" customHeight="1" x14ac:dyDescent="0.2">
      <c r="A141" s="450" t="s">
        <v>5540</v>
      </c>
      <c r="B141" s="450" t="s">
        <v>5539</v>
      </c>
      <c r="C141" s="450" t="s">
        <v>1048</v>
      </c>
      <c r="D141" s="450">
        <v>1</v>
      </c>
      <c r="E141" s="450">
        <v>0</v>
      </c>
      <c r="F141" s="449">
        <v>343.63</v>
      </c>
      <c r="G141" s="448">
        <v>0</v>
      </c>
      <c r="H141" s="448">
        <v>261</v>
      </c>
      <c r="I141" s="448">
        <v>82.63</v>
      </c>
      <c r="J141" s="447">
        <v>0.24046212495998603</v>
      </c>
    </row>
    <row r="142" spans="1:10" ht="24.75" customHeight="1" x14ac:dyDescent="0.2">
      <c r="A142" s="450" t="s">
        <v>1397</v>
      </c>
      <c r="B142" s="450" t="s">
        <v>1396</v>
      </c>
      <c r="C142" s="450" t="s">
        <v>1048</v>
      </c>
      <c r="D142" s="450">
        <v>3</v>
      </c>
      <c r="E142" s="450">
        <v>0</v>
      </c>
      <c r="F142" s="449">
        <v>1506.52</v>
      </c>
      <c r="G142" s="448">
        <v>0</v>
      </c>
      <c r="H142" s="448">
        <v>1158.21</v>
      </c>
      <c r="I142" s="448">
        <v>348.31</v>
      </c>
      <c r="J142" s="447">
        <v>0.23120170990096381</v>
      </c>
    </row>
    <row r="143" spans="1:10" ht="24.75" customHeight="1" x14ac:dyDescent="0.2">
      <c r="A143" s="450" t="s">
        <v>1395</v>
      </c>
      <c r="B143" s="450" t="s">
        <v>1394</v>
      </c>
      <c r="C143" s="450" t="s">
        <v>1048</v>
      </c>
      <c r="D143" s="450">
        <v>19</v>
      </c>
      <c r="E143" s="450">
        <v>0</v>
      </c>
      <c r="F143" s="449">
        <v>6304.8</v>
      </c>
      <c r="G143" s="448">
        <v>0</v>
      </c>
      <c r="H143" s="448">
        <v>5270.41</v>
      </c>
      <c r="I143" s="448">
        <v>1034.3900000000001</v>
      </c>
      <c r="J143" s="447">
        <v>0.16406388783149348</v>
      </c>
    </row>
    <row r="144" spans="1:10" ht="24.75" customHeight="1" x14ac:dyDescent="0.2">
      <c r="A144" s="450" t="s">
        <v>2254</v>
      </c>
      <c r="B144" s="450" t="s">
        <v>2253</v>
      </c>
      <c r="C144" s="450" t="s">
        <v>1048</v>
      </c>
      <c r="D144" s="450">
        <v>1</v>
      </c>
      <c r="E144" s="450">
        <v>0</v>
      </c>
      <c r="F144" s="449">
        <v>298.68</v>
      </c>
      <c r="G144" s="448">
        <v>0</v>
      </c>
      <c r="H144" s="448">
        <v>217.95</v>
      </c>
      <c r="I144" s="448">
        <v>80.73</v>
      </c>
      <c r="J144" s="447">
        <v>0.27028927280032139</v>
      </c>
    </row>
    <row r="145" spans="1:10" ht="24.75" customHeight="1" x14ac:dyDescent="0.2">
      <c r="A145" s="450" t="s">
        <v>1389</v>
      </c>
      <c r="B145" s="450" t="s">
        <v>1388</v>
      </c>
      <c r="C145" s="450" t="s">
        <v>1048</v>
      </c>
      <c r="D145" s="450">
        <v>8</v>
      </c>
      <c r="E145" s="450">
        <v>0</v>
      </c>
      <c r="F145" s="449">
        <v>1462.58</v>
      </c>
      <c r="G145" s="448">
        <v>0</v>
      </c>
      <c r="H145" s="448">
        <v>1127.76</v>
      </c>
      <c r="I145" s="448">
        <v>334.82</v>
      </c>
      <c r="J145" s="447">
        <v>0.22892422978572113</v>
      </c>
    </row>
    <row r="146" spans="1:10" ht="24.75" customHeight="1" x14ac:dyDescent="0.2">
      <c r="A146" s="450" t="s">
        <v>5538</v>
      </c>
      <c r="B146" s="450" t="s">
        <v>5537</v>
      </c>
      <c r="C146" s="450" t="s">
        <v>1048</v>
      </c>
      <c r="D146" s="450">
        <v>1</v>
      </c>
      <c r="E146" s="450">
        <v>0</v>
      </c>
      <c r="F146" s="449">
        <v>250.43</v>
      </c>
      <c r="G146" s="448">
        <v>0</v>
      </c>
      <c r="H146" s="448">
        <v>203.75</v>
      </c>
      <c r="I146" s="448">
        <v>46.68</v>
      </c>
      <c r="J146" s="447">
        <v>0.18639939304396438</v>
      </c>
    </row>
    <row r="147" spans="1:10" ht="24.75" customHeight="1" x14ac:dyDescent="0.2">
      <c r="A147" s="450" t="s">
        <v>4301</v>
      </c>
      <c r="B147" s="450" t="s">
        <v>4300</v>
      </c>
      <c r="C147" s="450" t="s">
        <v>1048</v>
      </c>
      <c r="D147" s="450">
        <v>1</v>
      </c>
      <c r="E147" s="450">
        <v>0</v>
      </c>
      <c r="F147" s="449">
        <v>531.25</v>
      </c>
      <c r="G147" s="448">
        <v>0</v>
      </c>
      <c r="H147" s="448">
        <v>404.76</v>
      </c>
      <c r="I147" s="448">
        <v>126.49</v>
      </c>
      <c r="J147" s="447">
        <v>0.23809882352941175</v>
      </c>
    </row>
    <row r="148" spans="1:10" ht="24.75" customHeight="1" x14ac:dyDescent="0.2">
      <c r="A148" s="450" t="s">
        <v>1387</v>
      </c>
      <c r="B148" s="450" t="s">
        <v>1386</v>
      </c>
      <c r="C148" s="450" t="s">
        <v>1048</v>
      </c>
      <c r="D148" s="450">
        <v>1</v>
      </c>
      <c r="E148" s="450">
        <v>0</v>
      </c>
      <c r="F148" s="449">
        <v>191.21</v>
      </c>
      <c r="G148" s="448">
        <v>0</v>
      </c>
      <c r="H148" s="448">
        <v>139.65</v>
      </c>
      <c r="I148" s="448">
        <v>51.56</v>
      </c>
      <c r="J148" s="447">
        <v>0.26965116887192092</v>
      </c>
    </row>
    <row r="149" spans="1:10" ht="24.75" customHeight="1" x14ac:dyDescent="0.2">
      <c r="A149" s="450" t="s">
        <v>2250</v>
      </c>
      <c r="B149" s="450" t="s">
        <v>2249</v>
      </c>
      <c r="C149" s="450" t="s">
        <v>1048</v>
      </c>
      <c r="D149" s="450">
        <v>3</v>
      </c>
      <c r="E149" s="450">
        <v>0</v>
      </c>
      <c r="F149" s="449">
        <v>571.67999999999995</v>
      </c>
      <c r="G149" s="448">
        <v>0</v>
      </c>
      <c r="H149" s="448">
        <v>473.1</v>
      </c>
      <c r="I149" s="448">
        <v>98.58</v>
      </c>
      <c r="J149" s="447">
        <v>0.17243912678421494</v>
      </c>
    </row>
    <row r="150" spans="1:10" ht="24.75" customHeight="1" x14ac:dyDescent="0.2">
      <c r="A150" s="450" t="s">
        <v>1381</v>
      </c>
      <c r="B150" s="450" t="s">
        <v>1380</v>
      </c>
      <c r="C150" s="450" t="s">
        <v>1048</v>
      </c>
      <c r="D150" s="450">
        <v>6</v>
      </c>
      <c r="E150" s="450">
        <v>0</v>
      </c>
      <c r="F150" s="449">
        <v>3035.1</v>
      </c>
      <c r="G150" s="448">
        <v>0</v>
      </c>
      <c r="H150" s="448">
        <v>2349.7800000000002</v>
      </c>
      <c r="I150" s="448">
        <v>685.32</v>
      </c>
      <c r="J150" s="447">
        <v>0.22579816151032914</v>
      </c>
    </row>
    <row r="151" spans="1:10" ht="24.75" customHeight="1" x14ac:dyDescent="0.2">
      <c r="A151" s="450" t="s">
        <v>1377</v>
      </c>
      <c r="B151" s="450" t="s">
        <v>1376</v>
      </c>
      <c r="C151" s="450" t="s">
        <v>1048</v>
      </c>
      <c r="D151" s="450">
        <v>11</v>
      </c>
      <c r="E151" s="450">
        <v>0</v>
      </c>
      <c r="F151" s="449">
        <v>4725.5</v>
      </c>
      <c r="G151" s="448">
        <v>-804.28</v>
      </c>
      <c r="H151" s="448">
        <v>3158.64</v>
      </c>
      <c r="I151" s="448">
        <v>762.58</v>
      </c>
      <c r="J151" s="447">
        <v>0.19447518884428824</v>
      </c>
    </row>
    <row r="152" spans="1:10" ht="24.75" customHeight="1" x14ac:dyDescent="0.2">
      <c r="A152" s="450" t="s">
        <v>5536</v>
      </c>
      <c r="B152" s="450" t="s">
        <v>5535</v>
      </c>
      <c r="C152" s="450" t="s">
        <v>1048</v>
      </c>
      <c r="D152" s="450">
        <v>13</v>
      </c>
      <c r="E152" s="450">
        <v>0</v>
      </c>
      <c r="F152" s="449">
        <v>2174.36</v>
      </c>
      <c r="G152" s="448">
        <v>0</v>
      </c>
      <c r="H152" s="448">
        <v>1832.97</v>
      </c>
      <c r="I152" s="448">
        <v>341.39</v>
      </c>
      <c r="J152" s="447">
        <v>0.15700711933626446</v>
      </c>
    </row>
    <row r="153" spans="1:10" ht="24.75" customHeight="1" x14ac:dyDescent="0.2">
      <c r="A153" s="450" t="s">
        <v>1369</v>
      </c>
      <c r="B153" s="450" t="s">
        <v>1368</v>
      </c>
      <c r="C153" s="450" t="s">
        <v>1048</v>
      </c>
      <c r="D153" s="450">
        <v>13</v>
      </c>
      <c r="E153" s="450">
        <v>0</v>
      </c>
      <c r="F153" s="449">
        <v>1875.95</v>
      </c>
      <c r="G153" s="448">
        <v>0</v>
      </c>
      <c r="H153" s="448">
        <v>1558.05</v>
      </c>
      <c r="I153" s="448">
        <v>317.89999999999998</v>
      </c>
      <c r="J153" s="447">
        <v>0.16946080652469417</v>
      </c>
    </row>
    <row r="154" spans="1:10" ht="24.75" customHeight="1" x14ac:dyDescent="0.2">
      <c r="A154" s="450" t="s">
        <v>1367</v>
      </c>
      <c r="B154" s="450" t="s">
        <v>1366</v>
      </c>
      <c r="C154" s="450" t="s">
        <v>1048</v>
      </c>
      <c r="D154" s="450">
        <v>12</v>
      </c>
      <c r="E154" s="450">
        <v>0</v>
      </c>
      <c r="F154" s="449">
        <v>1895.12</v>
      </c>
      <c r="G154" s="448">
        <v>0</v>
      </c>
      <c r="H154" s="448">
        <v>1625.52</v>
      </c>
      <c r="I154" s="448">
        <v>269.60000000000002</v>
      </c>
      <c r="J154" s="447">
        <v>0.14226012073114103</v>
      </c>
    </row>
    <row r="155" spans="1:10" ht="24.75" customHeight="1" x14ac:dyDescent="0.2">
      <c r="A155" s="450" t="s">
        <v>1365</v>
      </c>
      <c r="B155" s="450" t="s">
        <v>1364</v>
      </c>
      <c r="C155" s="450" t="s">
        <v>1048</v>
      </c>
      <c r="D155" s="450">
        <v>16</v>
      </c>
      <c r="E155" s="450">
        <v>0</v>
      </c>
      <c r="F155" s="449">
        <v>2958.12</v>
      </c>
      <c r="G155" s="448">
        <v>0</v>
      </c>
      <c r="H155" s="448">
        <v>2529</v>
      </c>
      <c r="I155" s="448">
        <v>429.12</v>
      </c>
      <c r="J155" s="447">
        <v>0.14506510892053059</v>
      </c>
    </row>
    <row r="156" spans="1:10" ht="24.75" customHeight="1" x14ac:dyDescent="0.2">
      <c r="A156" s="450" t="s">
        <v>1363</v>
      </c>
      <c r="B156" s="450" t="s">
        <v>1362</v>
      </c>
      <c r="C156" s="450" t="s">
        <v>1048</v>
      </c>
      <c r="D156" s="450">
        <v>13</v>
      </c>
      <c r="E156" s="450">
        <v>0</v>
      </c>
      <c r="F156" s="449">
        <v>3771.27</v>
      </c>
      <c r="G156" s="448">
        <v>0</v>
      </c>
      <c r="H156" s="448">
        <v>3072.16</v>
      </c>
      <c r="I156" s="448">
        <v>699.11</v>
      </c>
      <c r="J156" s="447">
        <v>0.18537787005438486</v>
      </c>
    </row>
    <row r="157" spans="1:10" ht="24.75" customHeight="1" x14ac:dyDescent="0.2">
      <c r="A157" s="450" t="s">
        <v>3871</v>
      </c>
      <c r="B157" s="450" t="s">
        <v>3870</v>
      </c>
      <c r="C157" s="450" t="s">
        <v>1048</v>
      </c>
      <c r="D157" s="450">
        <v>8</v>
      </c>
      <c r="E157" s="450">
        <v>0</v>
      </c>
      <c r="F157" s="449">
        <v>2029.84</v>
      </c>
      <c r="G157" s="448">
        <v>0</v>
      </c>
      <c r="H157" s="448">
        <v>1670.24</v>
      </c>
      <c r="I157" s="448">
        <v>359.6</v>
      </c>
      <c r="J157" s="447">
        <v>0.1771568202419895</v>
      </c>
    </row>
    <row r="158" spans="1:10" ht="24.75" customHeight="1" x14ac:dyDescent="0.2">
      <c r="A158" s="450" t="s">
        <v>2242</v>
      </c>
      <c r="B158" s="450" t="s">
        <v>2241</v>
      </c>
      <c r="C158" s="450" t="s">
        <v>1048</v>
      </c>
      <c r="D158" s="450">
        <v>1</v>
      </c>
      <c r="E158" s="450">
        <v>0</v>
      </c>
      <c r="F158" s="449">
        <v>100.61</v>
      </c>
      <c r="G158" s="448">
        <v>0</v>
      </c>
      <c r="H158" s="448">
        <v>69.12</v>
      </c>
      <c r="I158" s="448">
        <v>31.49</v>
      </c>
      <c r="J158" s="447">
        <v>0.31299075638604512</v>
      </c>
    </row>
    <row r="159" spans="1:10" ht="24.75" customHeight="1" x14ac:dyDescent="0.2">
      <c r="A159" s="450" t="s">
        <v>1361</v>
      </c>
      <c r="B159" s="450" t="s">
        <v>1360</v>
      </c>
      <c r="C159" s="450" t="s">
        <v>1048</v>
      </c>
      <c r="D159" s="450">
        <v>24</v>
      </c>
      <c r="E159" s="450">
        <v>0</v>
      </c>
      <c r="F159" s="449">
        <v>3392.64</v>
      </c>
      <c r="G159" s="448">
        <v>0</v>
      </c>
      <c r="H159" s="448">
        <v>2960.88</v>
      </c>
      <c r="I159" s="448">
        <v>431.76</v>
      </c>
      <c r="J159" s="447">
        <v>0.12726372382569326</v>
      </c>
    </row>
    <row r="160" spans="1:10" ht="24.75" customHeight="1" x14ac:dyDescent="0.2">
      <c r="A160" s="450" t="s">
        <v>1359</v>
      </c>
      <c r="B160" s="450" t="s">
        <v>1358</v>
      </c>
      <c r="C160" s="450" t="s">
        <v>1048</v>
      </c>
      <c r="D160" s="450">
        <v>14</v>
      </c>
      <c r="E160" s="450">
        <v>0</v>
      </c>
      <c r="F160" s="449">
        <v>5279.69</v>
      </c>
      <c r="G160" s="448">
        <v>0</v>
      </c>
      <c r="H160" s="448">
        <v>4039.56</v>
      </c>
      <c r="I160" s="448">
        <v>1240.1300000000001</v>
      </c>
      <c r="J160" s="447">
        <v>0.23488689676856028</v>
      </c>
    </row>
    <row r="161" spans="1:10" ht="24.75" customHeight="1" x14ac:dyDescent="0.2">
      <c r="A161" s="450" t="s">
        <v>1355</v>
      </c>
      <c r="B161" s="450" t="s">
        <v>1354</v>
      </c>
      <c r="C161" s="450" t="s">
        <v>1048</v>
      </c>
      <c r="D161" s="450">
        <v>2</v>
      </c>
      <c r="E161" s="450">
        <v>0</v>
      </c>
      <c r="F161" s="449">
        <v>427.51</v>
      </c>
      <c r="G161" s="448">
        <v>0</v>
      </c>
      <c r="H161" s="448">
        <v>327.02</v>
      </c>
      <c r="I161" s="448">
        <v>100.49</v>
      </c>
      <c r="J161" s="447">
        <v>0.23505882903323899</v>
      </c>
    </row>
    <row r="162" spans="1:10" ht="24.75" customHeight="1" x14ac:dyDescent="0.2">
      <c r="A162" s="450" t="s">
        <v>1349</v>
      </c>
      <c r="B162" s="450" t="s">
        <v>1348</v>
      </c>
      <c r="C162" s="450" t="s">
        <v>1048</v>
      </c>
      <c r="D162" s="450">
        <v>13</v>
      </c>
      <c r="E162" s="450">
        <v>0</v>
      </c>
      <c r="F162" s="449">
        <v>2759.94</v>
      </c>
      <c r="G162" s="448">
        <v>0</v>
      </c>
      <c r="H162" s="448">
        <v>2221.44</v>
      </c>
      <c r="I162" s="448">
        <v>538.5</v>
      </c>
      <c r="J162" s="447">
        <v>0.19511293723776604</v>
      </c>
    </row>
    <row r="163" spans="1:10" ht="24.75" customHeight="1" x14ac:dyDescent="0.2">
      <c r="A163" s="450" t="s">
        <v>1345</v>
      </c>
      <c r="B163" s="450" t="s">
        <v>1344</v>
      </c>
      <c r="C163" s="450" t="s">
        <v>1048</v>
      </c>
      <c r="D163" s="450">
        <v>7</v>
      </c>
      <c r="E163" s="450">
        <v>0</v>
      </c>
      <c r="F163" s="449">
        <v>1281.28</v>
      </c>
      <c r="G163" s="448">
        <v>0</v>
      </c>
      <c r="H163" s="448">
        <v>976.15</v>
      </c>
      <c r="I163" s="448">
        <v>305.13</v>
      </c>
      <c r="J163" s="447">
        <v>0.23814466783216784</v>
      </c>
    </row>
    <row r="164" spans="1:10" ht="24.75" customHeight="1" x14ac:dyDescent="0.2">
      <c r="A164" s="450" t="s">
        <v>1343</v>
      </c>
      <c r="B164" s="450" t="s">
        <v>1342</v>
      </c>
      <c r="C164" s="450" t="s">
        <v>1048</v>
      </c>
      <c r="D164" s="450">
        <v>5</v>
      </c>
      <c r="E164" s="450">
        <v>0</v>
      </c>
      <c r="F164" s="449">
        <v>1384.36</v>
      </c>
      <c r="G164" s="448">
        <v>-273.7</v>
      </c>
      <c r="H164" s="448">
        <v>942.25</v>
      </c>
      <c r="I164" s="448">
        <v>168.41</v>
      </c>
      <c r="J164" s="447">
        <v>0.15163056200817532</v>
      </c>
    </row>
    <row r="165" spans="1:10" ht="24.75" customHeight="1" x14ac:dyDescent="0.2">
      <c r="A165" s="450" t="s">
        <v>1339</v>
      </c>
      <c r="B165" s="450" t="s">
        <v>1338</v>
      </c>
      <c r="C165" s="450" t="s">
        <v>1048</v>
      </c>
      <c r="D165" s="450">
        <v>12</v>
      </c>
      <c r="E165" s="450">
        <v>0</v>
      </c>
      <c r="F165" s="449">
        <v>1168.44</v>
      </c>
      <c r="G165" s="448">
        <v>0</v>
      </c>
      <c r="H165" s="448">
        <v>952.68</v>
      </c>
      <c r="I165" s="448">
        <v>215.76</v>
      </c>
      <c r="J165" s="447">
        <v>0.18465646503029681</v>
      </c>
    </row>
    <row r="166" spans="1:10" ht="24.75" customHeight="1" x14ac:dyDescent="0.2">
      <c r="A166" s="450" t="s">
        <v>5534</v>
      </c>
      <c r="B166" s="450" t="s">
        <v>5533</v>
      </c>
      <c r="C166" s="450" t="s">
        <v>1048</v>
      </c>
      <c r="D166" s="450">
        <v>1</v>
      </c>
      <c r="E166" s="450">
        <v>0</v>
      </c>
      <c r="F166" s="449">
        <v>211.44</v>
      </c>
      <c r="G166" s="448">
        <v>0</v>
      </c>
      <c r="H166" s="448">
        <v>128.75</v>
      </c>
      <c r="I166" s="448">
        <v>82.69</v>
      </c>
      <c r="J166" s="447">
        <v>0.3910802118804389</v>
      </c>
    </row>
    <row r="167" spans="1:10" ht="24.75" customHeight="1" x14ac:dyDescent="0.2">
      <c r="A167" s="450" t="s">
        <v>4296</v>
      </c>
      <c r="B167" s="450" t="s">
        <v>4295</v>
      </c>
      <c r="C167" s="450" t="s">
        <v>1048</v>
      </c>
      <c r="D167" s="450">
        <v>1</v>
      </c>
      <c r="E167" s="450">
        <v>0</v>
      </c>
      <c r="F167" s="449">
        <v>228.55</v>
      </c>
      <c r="G167" s="448">
        <v>0</v>
      </c>
      <c r="H167" s="448">
        <v>139.16999999999999</v>
      </c>
      <c r="I167" s="448">
        <v>89.38</v>
      </c>
      <c r="J167" s="447">
        <v>0.39107416320280025</v>
      </c>
    </row>
    <row r="168" spans="1:10" ht="24.75" customHeight="1" x14ac:dyDescent="0.2">
      <c r="A168" s="450" t="s">
        <v>2228</v>
      </c>
      <c r="B168" s="450" t="s">
        <v>2227</v>
      </c>
      <c r="C168" s="450" t="s">
        <v>1048</v>
      </c>
      <c r="D168" s="450">
        <v>3</v>
      </c>
      <c r="E168" s="450">
        <v>0</v>
      </c>
      <c r="F168" s="449">
        <v>412.27</v>
      </c>
      <c r="G168" s="448">
        <v>0</v>
      </c>
      <c r="H168" s="448">
        <v>258.39</v>
      </c>
      <c r="I168" s="448">
        <v>153.88</v>
      </c>
      <c r="J168" s="447">
        <v>0.37325053969486016</v>
      </c>
    </row>
    <row r="169" spans="1:10" ht="24.75" customHeight="1" x14ac:dyDescent="0.2">
      <c r="A169" s="450" t="s">
        <v>3162</v>
      </c>
      <c r="B169" s="450" t="s">
        <v>3161</v>
      </c>
      <c r="C169" s="450" t="s">
        <v>1048</v>
      </c>
      <c r="D169" s="450">
        <v>2</v>
      </c>
      <c r="E169" s="450">
        <v>0</v>
      </c>
      <c r="F169" s="449">
        <v>232.38</v>
      </c>
      <c r="G169" s="448">
        <v>0</v>
      </c>
      <c r="H169" s="448">
        <v>134.78</v>
      </c>
      <c r="I169" s="448">
        <v>97.6</v>
      </c>
      <c r="J169" s="447">
        <v>0.42000172131852997</v>
      </c>
    </row>
    <row r="170" spans="1:10" ht="24.75" customHeight="1" x14ac:dyDescent="0.2">
      <c r="A170" s="450" t="s">
        <v>2226</v>
      </c>
      <c r="B170" s="450" t="s">
        <v>2225</v>
      </c>
      <c r="C170" s="450" t="s">
        <v>1048</v>
      </c>
      <c r="D170" s="450">
        <v>1</v>
      </c>
      <c r="E170" s="450">
        <v>0</v>
      </c>
      <c r="F170" s="449">
        <v>120.71</v>
      </c>
      <c r="G170" s="448">
        <v>0</v>
      </c>
      <c r="H170" s="448">
        <v>91.98</v>
      </c>
      <c r="I170" s="448">
        <v>28.73</v>
      </c>
      <c r="J170" s="447">
        <v>0.23800845000414217</v>
      </c>
    </row>
    <row r="171" spans="1:10" ht="24.75" customHeight="1" x14ac:dyDescent="0.2">
      <c r="A171" s="450" t="s">
        <v>1331</v>
      </c>
      <c r="B171" s="450" t="s">
        <v>1330</v>
      </c>
      <c r="C171" s="450" t="s">
        <v>1048</v>
      </c>
      <c r="D171" s="450">
        <v>3</v>
      </c>
      <c r="E171" s="450">
        <v>0</v>
      </c>
      <c r="F171" s="449">
        <v>667.29</v>
      </c>
      <c r="G171" s="448">
        <v>0</v>
      </c>
      <c r="H171" s="448">
        <v>503.1</v>
      </c>
      <c r="I171" s="448">
        <v>164.19</v>
      </c>
      <c r="J171" s="447">
        <v>0.24605493863237873</v>
      </c>
    </row>
    <row r="172" spans="1:10" ht="24.75" customHeight="1" x14ac:dyDescent="0.2">
      <c r="A172" s="450" t="s">
        <v>1327</v>
      </c>
      <c r="B172" s="450" t="s">
        <v>1326</v>
      </c>
      <c r="C172" s="450" t="s">
        <v>1048</v>
      </c>
      <c r="D172" s="450">
        <v>36</v>
      </c>
      <c r="E172" s="450">
        <v>0</v>
      </c>
      <c r="F172" s="449">
        <v>3064.68</v>
      </c>
      <c r="G172" s="448">
        <v>0</v>
      </c>
      <c r="H172" s="448">
        <v>2465.64</v>
      </c>
      <c r="I172" s="448">
        <v>599.04</v>
      </c>
      <c r="J172" s="447">
        <v>0.19546575825208504</v>
      </c>
    </row>
    <row r="173" spans="1:10" ht="24.75" customHeight="1" x14ac:dyDescent="0.2">
      <c r="A173" s="450" t="s">
        <v>1323</v>
      </c>
      <c r="B173" s="450" t="s">
        <v>1322</v>
      </c>
      <c r="C173" s="450" t="s">
        <v>1048</v>
      </c>
      <c r="D173" s="450">
        <v>12</v>
      </c>
      <c r="E173" s="450">
        <v>0</v>
      </c>
      <c r="F173" s="449">
        <v>1129.68</v>
      </c>
      <c r="G173" s="448">
        <v>0</v>
      </c>
      <c r="H173" s="448">
        <v>975.84</v>
      </c>
      <c r="I173" s="448">
        <v>153.84</v>
      </c>
      <c r="J173" s="447">
        <v>0.136180157212662</v>
      </c>
    </row>
    <row r="174" spans="1:10" ht="24.75" customHeight="1" x14ac:dyDescent="0.2">
      <c r="A174" s="450" t="s">
        <v>1321</v>
      </c>
      <c r="B174" s="450" t="s">
        <v>1320</v>
      </c>
      <c r="C174" s="450" t="s">
        <v>1048</v>
      </c>
      <c r="D174" s="450">
        <v>2</v>
      </c>
      <c r="E174" s="450">
        <v>0</v>
      </c>
      <c r="F174" s="449">
        <v>232.42</v>
      </c>
      <c r="G174" s="448">
        <v>0</v>
      </c>
      <c r="H174" s="448">
        <v>158.26</v>
      </c>
      <c r="I174" s="448">
        <v>74.16</v>
      </c>
      <c r="J174" s="447">
        <v>0.3190775320540401</v>
      </c>
    </row>
    <row r="175" spans="1:10" ht="24.75" customHeight="1" x14ac:dyDescent="0.2">
      <c r="A175" s="450" t="s">
        <v>5532</v>
      </c>
      <c r="B175" s="450" t="s">
        <v>5531</v>
      </c>
      <c r="C175" s="450" t="s">
        <v>1048</v>
      </c>
      <c r="D175" s="450">
        <v>12</v>
      </c>
      <c r="E175" s="450">
        <v>0</v>
      </c>
      <c r="F175" s="449">
        <v>1961.64</v>
      </c>
      <c r="G175" s="448">
        <v>0</v>
      </c>
      <c r="H175" s="448">
        <v>1491.48</v>
      </c>
      <c r="I175" s="448">
        <v>470.16</v>
      </c>
      <c r="J175" s="447">
        <v>0.23967700495503763</v>
      </c>
    </row>
    <row r="176" spans="1:10" ht="24.75" customHeight="1" x14ac:dyDescent="0.2">
      <c r="A176" s="450" t="s">
        <v>1319</v>
      </c>
      <c r="B176" s="450" t="s">
        <v>1318</v>
      </c>
      <c r="C176" s="450" t="s">
        <v>1048</v>
      </c>
      <c r="D176" s="450">
        <v>22</v>
      </c>
      <c r="E176" s="450">
        <v>0</v>
      </c>
      <c r="F176" s="449">
        <v>2096.52</v>
      </c>
      <c r="G176" s="448">
        <v>0</v>
      </c>
      <c r="H176" s="448">
        <v>1694.2</v>
      </c>
      <c r="I176" s="448">
        <v>402.32</v>
      </c>
      <c r="J176" s="447">
        <v>0.1918989563657871</v>
      </c>
    </row>
    <row r="177" spans="1:10" ht="24.75" customHeight="1" x14ac:dyDescent="0.2">
      <c r="A177" s="450" t="s">
        <v>1317</v>
      </c>
      <c r="B177" s="450" t="s">
        <v>1316</v>
      </c>
      <c r="C177" s="450" t="s">
        <v>1048</v>
      </c>
      <c r="D177" s="450">
        <v>7</v>
      </c>
      <c r="E177" s="450">
        <v>0</v>
      </c>
      <c r="F177" s="449">
        <v>1093.3499999999999</v>
      </c>
      <c r="G177" s="448">
        <v>0</v>
      </c>
      <c r="H177" s="448">
        <v>844.2</v>
      </c>
      <c r="I177" s="448">
        <v>249.15</v>
      </c>
      <c r="J177" s="447">
        <v>0.22787762381671012</v>
      </c>
    </row>
    <row r="178" spans="1:10" ht="24.75" customHeight="1" x14ac:dyDescent="0.2">
      <c r="A178" s="450" t="s">
        <v>2222</v>
      </c>
      <c r="B178" s="450" t="s">
        <v>2221</v>
      </c>
      <c r="C178" s="450" t="s">
        <v>1048</v>
      </c>
      <c r="D178" s="450">
        <v>27</v>
      </c>
      <c r="E178" s="450">
        <v>0</v>
      </c>
      <c r="F178" s="449">
        <v>3420.74</v>
      </c>
      <c r="G178" s="448">
        <v>0</v>
      </c>
      <c r="H178" s="448">
        <v>2738.1</v>
      </c>
      <c r="I178" s="448">
        <v>682.64</v>
      </c>
      <c r="J178" s="447">
        <v>0.19955915971398003</v>
      </c>
    </row>
    <row r="179" spans="1:10" ht="24.75" customHeight="1" x14ac:dyDescent="0.2">
      <c r="A179" s="450" t="s">
        <v>1315</v>
      </c>
      <c r="B179" s="450" t="s">
        <v>1314</v>
      </c>
      <c r="C179" s="450" t="s">
        <v>1048</v>
      </c>
      <c r="D179" s="450">
        <v>14</v>
      </c>
      <c r="E179" s="450">
        <v>0</v>
      </c>
      <c r="F179" s="449">
        <v>1345.33</v>
      </c>
      <c r="G179" s="448">
        <v>0</v>
      </c>
      <c r="H179" s="448">
        <v>1147.3</v>
      </c>
      <c r="I179" s="448">
        <v>198.03</v>
      </c>
      <c r="J179" s="447">
        <v>0.14719808522815964</v>
      </c>
    </row>
    <row r="180" spans="1:10" ht="24.75" customHeight="1" x14ac:dyDescent="0.2">
      <c r="A180" s="450" t="s">
        <v>1313</v>
      </c>
      <c r="B180" s="450" t="s">
        <v>1312</v>
      </c>
      <c r="C180" s="450" t="s">
        <v>1048</v>
      </c>
      <c r="D180" s="450">
        <v>33</v>
      </c>
      <c r="E180" s="450">
        <v>0</v>
      </c>
      <c r="F180" s="449">
        <v>16993.439999999999</v>
      </c>
      <c r="G180" s="448">
        <v>0</v>
      </c>
      <c r="H180" s="448">
        <v>13827.33</v>
      </c>
      <c r="I180" s="448">
        <v>3166.11</v>
      </c>
      <c r="J180" s="447">
        <v>0.18631365985933396</v>
      </c>
    </row>
    <row r="181" spans="1:10" ht="24.75" customHeight="1" x14ac:dyDescent="0.2">
      <c r="A181" s="450" t="s">
        <v>3152</v>
      </c>
      <c r="B181" s="450" t="s">
        <v>3151</v>
      </c>
      <c r="C181" s="450" t="s">
        <v>1048</v>
      </c>
      <c r="D181" s="450">
        <v>2</v>
      </c>
      <c r="E181" s="450">
        <v>0</v>
      </c>
      <c r="F181" s="449">
        <v>2325.42</v>
      </c>
      <c r="G181" s="448">
        <v>0</v>
      </c>
      <c r="H181" s="448">
        <v>1917.16</v>
      </c>
      <c r="I181" s="448">
        <v>408.26</v>
      </c>
      <c r="J181" s="447">
        <v>0.17556398414049934</v>
      </c>
    </row>
    <row r="182" spans="1:10" ht="24.75" customHeight="1" x14ac:dyDescent="0.2">
      <c r="A182" s="450" t="s">
        <v>1309</v>
      </c>
      <c r="B182" s="450" t="s">
        <v>1308</v>
      </c>
      <c r="C182" s="450" t="s">
        <v>1048</v>
      </c>
      <c r="D182" s="450">
        <v>4</v>
      </c>
      <c r="E182" s="450">
        <v>0</v>
      </c>
      <c r="F182" s="449">
        <v>4750.16</v>
      </c>
      <c r="G182" s="448">
        <v>0</v>
      </c>
      <c r="H182" s="448">
        <v>3845</v>
      </c>
      <c r="I182" s="448">
        <v>905.16</v>
      </c>
      <c r="J182" s="447">
        <v>0.19055358135304917</v>
      </c>
    </row>
    <row r="183" spans="1:10" ht="24.75" customHeight="1" x14ac:dyDescent="0.2">
      <c r="A183" s="450" t="s">
        <v>1305</v>
      </c>
      <c r="B183" s="450" t="s">
        <v>1304</v>
      </c>
      <c r="C183" s="450" t="s">
        <v>1048</v>
      </c>
      <c r="D183" s="450">
        <v>1</v>
      </c>
      <c r="E183" s="450">
        <v>0</v>
      </c>
      <c r="F183" s="449">
        <v>1126.99</v>
      </c>
      <c r="G183" s="448">
        <v>0</v>
      </c>
      <c r="H183" s="448">
        <v>872.51</v>
      </c>
      <c r="I183" s="448">
        <v>254.48</v>
      </c>
      <c r="J183" s="447">
        <v>0.22580502045271031</v>
      </c>
    </row>
    <row r="184" spans="1:10" ht="24.75" customHeight="1" x14ac:dyDescent="0.2">
      <c r="A184" s="450" t="s">
        <v>4286</v>
      </c>
      <c r="B184" s="450" t="s">
        <v>4285</v>
      </c>
      <c r="C184" s="450" t="s">
        <v>1048</v>
      </c>
      <c r="D184" s="450">
        <v>1</v>
      </c>
      <c r="E184" s="450">
        <v>0</v>
      </c>
      <c r="F184" s="449">
        <v>1411.26</v>
      </c>
      <c r="G184" s="448">
        <v>0</v>
      </c>
      <c r="H184" s="448">
        <v>1034.06</v>
      </c>
      <c r="I184" s="448">
        <v>377.2</v>
      </c>
      <c r="J184" s="447">
        <v>0.26727888553491208</v>
      </c>
    </row>
    <row r="185" spans="1:10" ht="24.75" customHeight="1" x14ac:dyDescent="0.2">
      <c r="A185" s="450" t="s">
        <v>1303</v>
      </c>
      <c r="B185" s="450" t="s">
        <v>1302</v>
      </c>
      <c r="C185" s="450" t="s">
        <v>1048</v>
      </c>
      <c r="D185" s="450">
        <v>2</v>
      </c>
      <c r="E185" s="450">
        <v>0</v>
      </c>
      <c r="F185" s="449">
        <v>1618.56</v>
      </c>
      <c r="G185" s="448">
        <v>0</v>
      </c>
      <c r="H185" s="448">
        <v>1253.08</v>
      </c>
      <c r="I185" s="448">
        <v>365.48</v>
      </c>
      <c r="J185" s="447">
        <v>0.22580565440885725</v>
      </c>
    </row>
    <row r="186" spans="1:10" ht="24.75" customHeight="1" x14ac:dyDescent="0.2">
      <c r="A186" s="450" t="s">
        <v>1299</v>
      </c>
      <c r="B186" s="450" t="s">
        <v>1298</v>
      </c>
      <c r="C186" s="450" t="s">
        <v>1048</v>
      </c>
      <c r="D186" s="450">
        <v>1</v>
      </c>
      <c r="E186" s="450">
        <v>0</v>
      </c>
      <c r="F186" s="449">
        <v>146.53</v>
      </c>
      <c r="G186" s="448">
        <v>0</v>
      </c>
      <c r="H186" s="448">
        <v>119.21</v>
      </c>
      <c r="I186" s="448">
        <v>27.32</v>
      </c>
      <c r="J186" s="447">
        <v>0.18644646147546579</v>
      </c>
    </row>
    <row r="187" spans="1:10" ht="24.75" customHeight="1" x14ac:dyDescent="0.2">
      <c r="A187" s="450" t="s">
        <v>2218</v>
      </c>
      <c r="B187" s="450" t="s">
        <v>2217</v>
      </c>
      <c r="C187" s="450" t="s">
        <v>1048</v>
      </c>
      <c r="D187" s="450">
        <v>3</v>
      </c>
      <c r="E187" s="450">
        <v>0</v>
      </c>
      <c r="F187" s="449">
        <v>1466.37</v>
      </c>
      <c r="G187" s="448">
        <v>0</v>
      </c>
      <c r="H187" s="448">
        <v>1158.03</v>
      </c>
      <c r="I187" s="448">
        <v>308.33999999999997</v>
      </c>
      <c r="J187" s="447">
        <v>0.21027435094826</v>
      </c>
    </row>
    <row r="188" spans="1:10" ht="24.75" customHeight="1" x14ac:dyDescent="0.2">
      <c r="A188" s="450" t="s">
        <v>5530</v>
      </c>
      <c r="B188" s="450" t="s">
        <v>5529</v>
      </c>
      <c r="C188" s="450" t="s">
        <v>1048</v>
      </c>
      <c r="D188" s="450">
        <v>1</v>
      </c>
      <c r="E188" s="450">
        <v>0</v>
      </c>
      <c r="F188" s="449">
        <v>334.4</v>
      </c>
      <c r="G188" s="448">
        <v>0</v>
      </c>
      <c r="H188" s="448">
        <v>193.54</v>
      </c>
      <c r="I188" s="448">
        <v>140.86000000000001</v>
      </c>
      <c r="J188" s="447">
        <v>0.42123205741626796</v>
      </c>
    </row>
    <row r="189" spans="1:10" ht="24.75" customHeight="1" x14ac:dyDescent="0.2">
      <c r="A189" s="450" t="s">
        <v>1293</v>
      </c>
      <c r="B189" s="450" t="s">
        <v>1292</v>
      </c>
      <c r="C189" s="450" t="s">
        <v>1048</v>
      </c>
      <c r="D189" s="450">
        <v>7</v>
      </c>
      <c r="E189" s="450">
        <v>0</v>
      </c>
      <c r="F189" s="449">
        <v>3786.04</v>
      </c>
      <c r="G189" s="448">
        <v>0</v>
      </c>
      <c r="H189" s="448">
        <v>3192.14</v>
      </c>
      <c r="I189" s="448">
        <v>593.9</v>
      </c>
      <c r="J189" s="447">
        <v>0.15686574890915045</v>
      </c>
    </row>
    <row r="190" spans="1:10" ht="24.75" customHeight="1" x14ac:dyDescent="0.2">
      <c r="A190" s="450" t="s">
        <v>1289</v>
      </c>
      <c r="B190" s="450" t="s">
        <v>1288</v>
      </c>
      <c r="C190" s="450" t="s">
        <v>1048</v>
      </c>
      <c r="D190" s="450">
        <v>10</v>
      </c>
      <c r="E190" s="450">
        <v>0</v>
      </c>
      <c r="F190" s="449">
        <v>10026.620000000001</v>
      </c>
      <c r="G190" s="448">
        <v>0</v>
      </c>
      <c r="H190" s="448">
        <v>8281.6</v>
      </c>
      <c r="I190" s="448">
        <v>1745.02</v>
      </c>
      <c r="J190" s="447">
        <v>0.1740387089567571</v>
      </c>
    </row>
    <row r="191" spans="1:10" ht="24.75" customHeight="1" x14ac:dyDescent="0.2">
      <c r="A191" s="450" t="s">
        <v>2212</v>
      </c>
      <c r="B191" s="450" t="s">
        <v>2211</v>
      </c>
      <c r="C191" s="450" t="s">
        <v>1048</v>
      </c>
      <c r="D191" s="450">
        <v>3</v>
      </c>
      <c r="E191" s="450">
        <v>0</v>
      </c>
      <c r="F191" s="449">
        <v>2254.7399999999998</v>
      </c>
      <c r="G191" s="448">
        <v>0</v>
      </c>
      <c r="H191" s="448">
        <v>1745.61</v>
      </c>
      <c r="I191" s="448">
        <v>509.13</v>
      </c>
      <c r="J191" s="447">
        <v>0.22580430559621065</v>
      </c>
    </row>
    <row r="192" spans="1:10" ht="24.75" customHeight="1" x14ac:dyDescent="0.2">
      <c r="A192" s="450" t="s">
        <v>1285</v>
      </c>
      <c r="B192" s="450" t="s">
        <v>1284</v>
      </c>
      <c r="C192" s="450" t="s">
        <v>1048</v>
      </c>
      <c r="D192" s="450">
        <v>1</v>
      </c>
      <c r="E192" s="450">
        <v>0</v>
      </c>
      <c r="F192" s="449">
        <v>1422.08</v>
      </c>
      <c r="G192" s="448">
        <v>0</v>
      </c>
      <c r="H192" s="448">
        <v>1241</v>
      </c>
      <c r="I192" s="448">
        <v>181.08</v>
      </c>
      <c r="J192" s="447">
        <v>0.12733460846084607</v>
      </c>
    </row>
    <row r="193" spans="1:10" ht="24.75" customHeight="1" x14ac:dyDescent="0.2">
      <c r="A193" s="450" t="s">
        <v>1281</v>
      </c>
      <c r="B193" s="450" t="s">
        <v>1280</v>
      </c>
      <c r="C193" s="450" t="s">
        <v>1048</v>
      </c>
      <c r="D193" s="450">
        <v>4</v>
      </c>
      <c r="E193" s="450">
        <v>0</v>
      </c>
      <c r="F193" s="449">
        <v>1813.88</v>
      </c>
      <c r="G193" s="448">
        <v>0</v>
      </c>
      <c r="H193" s="448">
        <v>1488.16</v>
      </c>
      <c r="I193" s="448">
        <v>325.72000000000003</v>
      </c>
      <c r="J193" s="447">
        <v>0.17957086466579927</v>
      </c>
    </row>
    <row r="194" spans="1:10" ht="24.75" customHeight="1" x14ac:dyDescent="0.2">
      <c r="A194" s="450" t="s">
        <v>2208</v>
      </c>
      <c r="B194" s="450" t="s">
        <v>2207</v>
      </c>
      <c r="C194" s="450" t="s">
        <v>1048</v>
      </c>
      <c r="D194" s="450">
        <v>2</v>
      </c>
      <c r="E194" s="450">
        <v>0</v>
      </c>
      <c r="F194" s="449">
        <v>1061.0999999999999</v>
      </c>
      <c r="G194" s="448">
        <v>0</v>
      </c>
      <c r="H194" s="448">
        <v>819.48</v>
      </c>
      <c r="I194" s="448">
        <v>241.62</v>
      </c>
      <c r="J194" s="447">
        <v>0.22770709640938649</v>
      </c>
    </row>
    <row r="195" spans="1:10" ht="24.75" customHeight="1" x14ac:dyDescent="0.2">
      <c r="A195" s="450" t="s">
        <v>2206</v>
      </c>
      <c r="B195" s="450" t="s">
        <v>2205</v>
      </c>
      <c r="C195" s="450" t="s">
        <v>1048</v>
      </c>
      <c r="D195" s="450">
        <v>1</v>
      </c>
      <c r="E195" s="450">
        <v>0</v>
      </c>
      <c r="F195" s="449">
        <v>906.21</v>
      </c>
      <c r="G195" s="448">
        <v>0</v>
      </c>
      <c r="H195" s="448">
        <v>700.17</v>
      </c>
      <c r="I195" s="448">
        <v>206.04</v>
      </c>
      <c r="J195" s="447">
        <v>0.22736451815804284</v>
      </c>
    </row>
    <row r="196" spans="1:10" ht="24.75" customHeight="1" x14ac:dyDescent="0.2">
      <c r="A196" s="450" t="s">
        <v>1279</v>
      </c>
      <c r="B196" s="450" t="s">
        <v>1278</v>
      </c>
      <c r="C196" s="450" t="s">
        <v>1048</v>
      </c>
      <c r="D196" s="450">
        <v>1</v>
      </c>
      <c r="E196" s="450">
        <v>0</v>
      </c>
      <c r="F196" s="449">
        <v>700.88</v>
      </c>
      <c r="G196" s="448">
        <v>0</v>
      </c>
      <c r="H196" s="448">
        <v>515.95000000000005</v>
      </c>
      <c r="I196" s="448">
        <v>184.93</v>
      </c>
      <c r="J196" s="447">
        <v>0.26385401209907544</v>
      </c>
    </row>
    <row r="197" spans="1:10" ht="24.75" customHeight="1" x14ac:dyDescent="0.2">
      <c r="A197" s="450" t="s">
        <v>1277</v>
      </c>
      <c r="B197" s="450" t="s">
        <v>1276</v>
      </c>
      <c r="C197" s="450" t="s">
        <v>1048</v>
      </c>
      <c r="D197" s="450">
        <v>1</v>
      </c>
      <c r="E197" s="450">
        <v>0</v>
      </c>
      <c r="F197" s="449">
        <v>516.16999999999996</v>
      </c>
      <c r="G197" s="448">
        <v>0</v>
      </c>
      <c r="H197" s="448">
        <v>378.56</v>
      </c>
      <c r="I197" s="448">
        <v>137.61000000000001</v>
      </c>
      <c r="J197" s="447">
        <v>0.26659821376678228</v>
      </c>
    </row>
    <row r="198" spans="1:10" ht="24.75" customHeight="1" x14ac:dyDescent="0.2">
      <c r="A198" s="450" t="s">
        <v>1275</v>
      </c>
      <c r="B198" s="450" t="s">
        <v>1274</v>
      </c>
      <c r="C198" s="450" t="s">
        <v>1048</v>
      </c>
      <c r="D198" s="450">
        <v>3</v>
      </c>
      <c r="E198" s="450">
        <v>0</v>
      </c>
      <c r="F198" s="449">
        <v>2515.98</v>
      </c>
      <c r="G198" s="448">
        <v>0</v>
      </c>
      <c r="H198" s="448">
        <v>2082.21</v>
      </c>
      <c r="I198" s="448">
        <v>433.77</v>
      </c>
      <c r="J198" s="447">
        <v>0.17240598096964205</v>
      </c>
    </row>
    <row r="199" spans="1:10" ht="24.75" customHeight="1" x14ac:dyDescent="0.2">
      <c r="A199" s="450" t="s">
        <v>1273</v>
      </c>
      <c r="B199" s="450" t="s">
        <v>1272</v>
      </c>
      <c r="C199" s="450" t="s">
        <v>1048</v>
      </c>
      <c r="D199" s="450">
        <v>2</v>
      </c>
      <c r="E199" s="450">
        <v>0</v>
      </c>
      <c r="F199" s="449">
        <v>905.74</v>
      </c>
      <c r="G199" s="448">
        <v>0</v>
      </c>
      <c r="H199" s="448">
        <v>790.48</v>
      </c>
      <c r="I199" s="448">
        <v>115.26</v>
      </c>
      <c r="J199" s="447">
        <v>0.1272550621591185</v>
      </c>
    </row>
    <row r="200" spans="1:10" ht="24.75" customHeight="1" x14ac:dyDescent="0.2">
      <c r="A200" s="450" t="s">
        <v>1271</v>
      </c>
      <c r="B200" s="450" t="s">
        <v>1270</v>
      </c>
      <c r="C200" s="450" t="s">
        <v>1048</v>
      </c>
      <c r="D200" s="450">
        <v>4</v>
      </c>
      <c r="E200" s="450">
        <v>0</v>
      </c>
      <c r="F200" s="449">
        <v>8523.42</v>
      </c>
      <c r="G200" s="448">
        <v>0</v>
      </c>
      <c r="H200" s="448">
        <v>6983.6</v>
      </c>
      <c r="I200" s="448">
        <v>1539.82</v>
      </c>
      <c r="J200" s="447">
        <v>0.18065752948933644</v>
      </c>
    </row>
    <row r="201" spans="1:10" ht="24.75" customHeight="1" x14ac:dyDescent="0.2">
      <c r="A201" s="450" t="s">
        <v>1269</v>
      </c>
      <c r="B201" s="450" t="s">
        <v>1268</v>
      </c>
      <c r="C201" s="450" t="s">
        <v>1048</v>
      </c>
      <c r="D201" s="450">
        <v>2</v>
      </c>
      <c r="E201" s="450">
        <v>0</v>
      </c>
      <c r="F201" s="449">
        <v>3259.86</v>
      </c>
      <c r="G201" s="448">
        <v>0</v>
      </c>
      <c r="H201" s="448">
        <v>2844.68</v>
      </c>
      <c r="I201" s="448">
        <v>415.18</v>
      </c>
      <c r="J201" s="447">
        <v>0.12736129772444216</v>
      </c>
    </row>
    <row r="202" spans="1:10" ht="24.75" customHeight="1" x14ac:dyDescent="0.2">
      <c r="A202" s="450" t="s">
        <v>1265</v>
      </c>
      <c r="B202" s="450" t="s">
        <v>1264</v>
      </c>
      <c r="C202" s="450" t="s">
        <v>1048</v>
      </c>
      <c r="D202" s="450">
        <v>3</v>
      </c>
      <c r="E202" s="450">
        <v>0</v>
      </c>
      <c r="F202" s="449">
        <v>1513.68</v>
      </c>
      <c r="G202" s="448">
        <v>0</v>
      </c>
      <c r="H202" s="448">
        <v>1171.8900000000001</v>
      </c>
      <c r="I202" s="448">
        <v>341.79</v>
      </c>
      <c r="J202" s="447">
        <v>0.22580069763754559</v>
      </c>
    </row>
    <row r="203" spans="1:10" ht="24.75" customHeight="1" x14ac:dyDescent="0.2">
      <c r="A203" s="450" t="s">
        <v>1263</v>
      </c>
      <c r="B203" s="450" t="s">
        <v>1262</v>
      </c>
      <c r="C203" s="450" t="s">
        <v>1048</v>
      </c>
      <c r="D203" s="450">
        <v>3</v>
      </c>
      <c r="E203" s="450">
        <v>0</v>
      </c>
      <c r="F203" s="449">
        <v>1651.02</v>
      </c>
      <c r="G203" s="448">
        <v>0</v>
      </c>
      <c r="H203" s="448">
        <v>1278.21</v>
      </c>
      <c r="I203" s="448">
        <v>372.81</v>
      </c>
      <c r="J203" s="447">
        <v>0.22580586546498529</v>
      </c>
    </row>
    <row r="204" spans="1:10" ht="24.75" customHeight="1" x14ac:dyDescent="0.2">
      <c r="A204" s="450" t="s">
        <v>2200</v>
      </c>
      <c r="B204" s="450" t="s">
        <v>2199</v>
      </c>
      <c r="C204" s="450" t="s">
        <v>1048</v>
      </c>
      <c r="D204" s="450">
        <v>2</v>
      </c>
      <c r="E204" s="450">
        <v>0</v>
      </c>
      <c r="F204" s="449">
        <v>905.38</v>
      </c>
      <c r="G204" s="448">
        <v>0</v>
      </c>
      <c r="H204" s="448">
        <v>965.06</v>
      </c>
      <c r="I204" s="448">
        <v>-59.68</v>
      </c>
      <c r="J204" s="447">
        <v>-6.5917073494002512E-2</v>
      </c>
    </row>
    <row r="205" spans="1:10" ht="24.75" customHeight="1" x14ac:dyDescent="0.2">
      <c r="A205" s="450" t="s">
        <v>3843</v>
      </c>
      <c r="B205" s="450" t="s">
        <v>3842</v>
      </c>
      <c r="C205" s="450" t="s">
        <v>1048</v>
      </c>
      <c r="D205" s="450">
        <v>2</v>
      </c>
      <c r="E205" s="450">
        <v>0</v>
      </c>
      <c r="F205" s="449">
        <v>1887.84</v>
      </c>
      <c r="G205" s="448">
        <v>0</v>
      </c>
      <c r="H205" s="448">
        <v>1461.56</v>
      </c>
      <c r="I205" s="448">
        <v>426.28</v>
      </c>
      <c r="J205" s="447">
        <v>0.2258030341554369</v>
      </c>
    </row>
    <row r="206" spans="1:10" ht="24.75" customHeight="1" x14ac:dyDescent="0.2">
      <c r="A206" s="450" t="s">
        <v>5528</v>
      </c>
      <c r="B206" s="450" t="s">
        <v>5527</v>
      </c>
      <c r="C206" s="450" t="s">
        <v>1048</v>
      </c>
      <c r="D206" s="450">
        <v>2</v>
      </c>
      <c r="E206" s="450">
        <v>0</v>
      </c>
      <c r="F206" s="449">
        <v>1058.78</v>
      </c>
      <c r="G206" s="448">
        <v>0</v>
      </c>
      <c r="H206" s="448">
        <v>803.28</v>
      </c>
      <c r="I206" s="448">
        <v>255.5</v>
      </c>
      <c r="J206" s="447">
        <v>0.24131547630291467</v>
      </c>
    </row>
    <row r="207" spans="1:10" ht="24.75" customHeight="1" x14ac:dyDescent="0.2">
      <c r="A207" s="450" t="s">
        <v>1257</v>
      </c>
      <c r="B207" s="450" t="s">
        <v>1256</v>
      </c>
      <c r="C207" s="450" t="s">
        <v>1048</v>
      </c>
      <c r="D207" s="450">
        <v>2</v>
      </c>
      <c r="E207" s="450">
        <v>0</v>
      </c>
      <c r="F207" s="449">
        <v>1318.58</v>
      </c>
      <c r="G207" s="448">
        <v>0</v>
      </c>
      <c r="H207" s="448">
        <v>1020.84</v>
      </c>
      <c r="I207" s="448">
        <v>297.74</v>
      </c>
      <c r="J207" s="447">
        <v>0.22580351590347192</v>
      </c>
    </row>
    <row r="208" spans="1:10" ht="24.75" customHeight="1" x14ac:dyDescent="0.2">
      <c r="A208" s="450" t="s">
        <v>5526</v>
      </c>
      <c r="B208" s="450" t="s">
        <v>5525</v>
      </c>
      <c r="C208" s="450" t="s">
        <v>1048</v>
      </c>
      <c r="D208" s="450">
        <v>1</v>
      </c>
      <c r="E208" s="450">
        <v>0</v>
      </c>
      <c r="F208" s="449">
        <v>1310.4000000000001</v>
      </c>
      <c r="G208" s="448">
        <v>0</v>
      </c>
      <c r="H208" s="448">
        <v>1000.82</v>
      </c>
      <c r="I208" s="448">
        <v>309.58</v>
      </c>
      <c r="J208" s="447">
        <v>0.23624847374847374</v>
      </c>
    </row>
    <row r="209" spans="1:10" ht="24.75" customHeight="1" x14ac:dyDescent="0.2">
      <c r="A209" s="450" t="s">
        <v>1255</v>
      </c>
      <c r="B209" s="450" t="s">
        <v>1254</v>
      </c>
      <c r="C209" s="450" t="s">
        <v>1048</v>
      </c>
      <c r="D209" s="450">
        <v>2</v>
      </c>
      <c r="E209" s="450">
        <v>0</v>
      </c>
      <c r="F209" s="449">
        <v>1097.53</v>
      </c>
      <c r="G209" s="448">
        <v>0</v>
      </c>
      <c r="H209" s="448">
        <v>842.9</v>
      </c>
      <c r="I209" s="448">
        <v>254.63</v>
      </c>
      <c r="J209" s="447">
        <v>0.23200276985594928</v>
      </c>
    </row>
    <row r="210" spans="1:10" ht="24.75" customHeight="1" x14ac:dyDescent="0.2">
      <c r="A210" s="450" t="s">
        <v>1253</v>
      </c>
      <c r="B210" s="450" t="s">
        <v>1252</v>
      </c>
      <c r="C210" s="450" t="s">
        <v>1048</v>
      </c>
      <c r="D210" s="450">
        <v>6</v>
      </c>
      <c r="E210" s="450">
        <v>0</v>
      </c>
      <c r="F210" s="449">
        <v>9580.5400000000009</v>
      </c>
      <c r="G210" s="448">
        <v>0</v>
      </c>
      <c r="H210" s="448">
        <v>7179.31</v>
      </c>
      <c r="I210" s="448">
        <v>2401.23</v>
      </c>
      <c r="J210" s="447">
        <v>0.25063618543422395</v>
      </c>
    </row>
    <row r="211" spans="1:10" ht="24.75" customHeight="1" x14ac:dyDescent="0.2">
      <c r="A211" s="450" t="s">
        <v>1251</v>
      </c>
      <c r="B211" s="450" t="s">
        <v>1250</v>
      </c>
      <c r="C211" s="450" t="s">
        <v>1048</v>
      </c>
      <c r="D211" s="450">
        <v>2</v>
      </c>
      <c r="E211" s="450">
        <v>0</v>
      </c>
      <c r="F211" s="449">
        <v>1297.6300000000001</v>
      </c>
      <c r="G211" s="448">
        <v>0</v>
      </c>
      <c r="H211" s="448">
        <v>1055.1300000000001</v>
      </c>
      <c r="I211" s="448">
        <v>242.5</v>
      </c>
      <c r="J211" s="447">
        <v>0.18687915661629279</v>
      </c>
    </row>
    <row r="212" spans="1:10" ht="24.75" customHeight="1" x14ac:dyDescent="0.2">
      <c r="A212" s="450" t="s">
        <v>2192</v>
      </c>
      <c r="B212" s="450" t="s">
        <v>2191</v>
      </c>
      <c r="C212" s="450" t="s">
        <v>1048</v>
      </c>
      <c r="D212" s="450">
        <v>9</v>
      </c>
      <c r="E212" s="450">
        <v>0</v>
      </c>
      <c r="F212" s="449">
        <v>4657.1099999999997</v>
      </c>
      <c r="G212" s="448">
        <v>0</v>
      </c>
      <c r="H212" s="448">
        <v>3754.8</v>
      </c>
      <c r="I212" s="448">
        <v>902.31</v>
      </c>
      <c r="J212" s="447">
        <v>0.19374891295245333</v>
      </c>
    </row>
    <row r="213" spans="1:10" ht="24.75" customHeight="1" x14ac:dyDescent="0.2">
      <c r="A213" s="450" t="s">
        <v>1249</v>
      </c>
      <c r="B213" s="450" t="s">
        <v>1248</v>
      </c>
      <c r="C213" s="450" t="s">
        <v>1048</v>
      </c>
      <c r="D213" s="450">
        <v>4</v>
      </c>
      <c r="E213" s="450">
        <v>0</v>
      </c>
      <c r="F213" s="449">
        <v>3487.69</v>
      </c>
      <c r="G213" s="448">
        <v>0</v>
      </c>
      <c r="H213" s="448">
        <v>2605.6</v>
      </c>
      <c r="I213" s="448">
        <v>882.09</v>
      </c>
      <c r="J213" s="447">
        <v>0.25291525336254084</v>
      </c>
    </row>
    <row r="214" spans="1:10" ht="24.75" customHeight="1" x14ac:dyDescent="0.2">
      <c r="A214" s="450" t="s">
        <v>2190</v>
      </c>
      <c r="B214" s="450" t="s">
        <v>2189</v>
      </c>
      <c r="C214" s="450" t="s">
        <v>1048</v>
      </c>
      <c r="D214" s="450">
        <v>3</v>
      </c>
      <c r="E214" s="450">
        <v>0</v>
      </c>
      <c r="F214" s="449">
        <v>1669.95</v>
      </c>
      <c r="G214" s="448">
        <v>0</v>
      </c>
      <c r="H214" s="448">
        <v>1367.58</v>
      </c>
      <c r="I214" s="448">
        <v>302.37</v>
      </c>
      <c r="J214" s="447">
        <v>0.18106530135632803</v>
      </c>
    </row>
    <row r="215" spans="1:10" ht="24.75" customHeight="1" x14ac:dyDescent="0.2">
      <c r="A215" s="450" t="s">
        <v>3144</v>
      </c>
      <c r="B215" s="450" t="s">
        <v>3143</v>
      </c>
      <c r="C215" s="450" t="s">
        <v>1048</v>
      </c>
      <c r="D215" s="450">
        <v>3</v>
      </c>
      <c r="E215" s="450">
        <v>0</v>
      </c>
      <c r="F215" s="449">
        <v>3295.44</v>
      </c>
      <c r="G215" s="448">
        <v>0</v>
      </c>
      <c r="H215" s="448">
        <v>2433.5700000000002</v>
      </c>
      <c r="I215" s="448">
        <v>861.87</v>
      </c>
      <c r="J215" s="447">
        <v>0.26153411987473602</v>
      </c>
    </row>
    <row r="216" spans="1:10" ht="24.75" customHeight="1" x14ac:dyDescent="0.2">
      <c r="A216" s="450" t="s">
        <v>1245</v>
      </c>
      <c r="B216" s="450" t="s">
        <v>1244</v>
      </c>
      <c r="C216" s="450" t="s">
        <v>1048</v>
      </c>
      <c r="D216" s="450">
        <v>1</v>
      </c>
      <c r="E216" s="450">
        <v>0</v>
      </c>
      <c r="F216" s="449">
        <v>800.08</v>
      </c>
      <c r="G216" s="448">
        <v>0</v>
      </c>
      <c r="H216" s="448">
        <v>650.91999999999996</v>
      </c>
      <c r="I216" s="448">
        <v>149.16</v>
      </c>
      <c r="J216" s="447">
        <v>0.18643135686431356</v>
      </c>
    </row>
    <row r="217" spans="1:10" ht="24.75" customHeight="1" x14ac:dyDescent="0.2">
      <c r="A217" s="450" t="s">
        <v>1243</v>
      </c>
      <c r="B217" s="450" t="s">
        <v>1242</v>
      </c>
      <c r="C217" s="450" t="s">
        <v>1048</v>
      </c>
      <c r="D217" s="450">
        <v>1</v>
      </c>
      <c r="E217" s="450">
        <v>0</v>
      </c>
      <c r="F217" s="449">
        <v>786.8</v>
      </c>
      <c r="G217" s="448">
        <v>0</v>
      </c>
      <c r="H217" s="448">
        <v>566.1</v>
      </c>
      <c r="I217" s="448">
        <v>220.7</v>
      </c>
      <c r="J217" s="447">
        <v>0.28050330452465683</v>
      </c>
    </row>
    <row r="218" spans="1:10" ht="24.75" customHeight="1" x14ac:dyDescent="0.2">
      <c r="A218" s="450" t="s">
        <v>1241</v>
      </c>
      <c r="B218" s="450" t="s">
        <v>1240</v>
      </c>
      <c r="C218" s="450" t="s">
        <v>1048</v>
      </c>
      <c r="D218" s="450">
        <v>2</v>
      </c>
      <c r="E218" s="450">
        <v>0</v>
      </c>
      <c r="F218" s="449">
        <v>1801.33</v>
      </c>
      <c r="G218" s="448">
        <v>0</v>
      </c>
      <c r="H218" s="448">
        <v>1372.46</v>
      </c>
      <c r="I218" s="448">
        <v>428.87</v>
      </c>
      <c r="J218" s="447">
        <v>0.23808519260768432</v>
      </c>
    </row>
    <row r="219" spans="1:10" ht="24.75" customHeight="1" x14ac:dyDescent="0.2">
      <c r="A219" s="450" t="s">
        <v>1239</v>
      </c>
      <c r="B219" s="450" t="s">
        <v>1238</v>
      </c>
      <c r="C219" s="450" t="s">
        <v>1048</v>
      </c>
      <c r="D219" s="450">
        <v>3</v>
      </c>
      <c r="E219" s="450">
        <v>0</v>
      </c>
      <c r="F219" s="449">
        <v>2473.65</v>
      </c>
      <c r="G219" s="448">
        <v>0</v>
      </c>
      <c r="H219" s="448">
        <v>2070.9899999999998</v>
      </c>
      <c r="I219" s="448">
        <v>402.66</v>
      </c>
      <c r="J219" s="447">
        <v>0.16277969801710024</v>
      </c>
    </row>
    <row r="220" spans="1:10" ht="24.75" customHeight="1" x14ac:dyDescent="0.2">
      <c r="A220" s="450" t="s">
        <v>1237</v>
      </c>
      <c r="B220" s="450" t="s">
        <v>1236</v>
      </c>
      <c r="C220" s="450" t="s">
        <v>1048</v>
      </c>
      <c r="D220" s="450">
        <v>5</v>
      </c>
      <c r="E220" s="450">
        <v>0</v>
      </c>
      <c r="F220" s="449">
        <v>6216.89</v>
      </c>
      <c r="G220" s="448">
        <v>0</v>
      </c>
      <c r="H220" s="448">
        <v>4904.8500000000004</v>
      </c>
      <c r="I220" s="448">
        <v>1312.04</v>
      </c>
      <c r="J220" s="447">
        <v>0.21104442896689501</v>
      </c>
    </row>
    <row r="221" spans="1:10" ht="24.75" customHeight="1" x14ac:dyDescent="0.2">
      <c r="A221" s="450" t="s">
        <v>1235</v>
      </c>
      <c r="B221" s="450" t="s">
        <v>1234</v>
      </c>
      <c r="C221" s="450" t="s">
        <v>1048</v>
      </c>
      <c r="D221" s="450">
        <v>1</v>
      </c>
      <c r="E221" s="450">
        <v>0</v>
      </c>
      <c r="F221" s="449">
        <v>1316.69</v>
      </c>
      <c r="G221" s="448">
        <v>0</v>
      </c>
      <c r="H221" s="448">
        <v>1149.1199999999999</v>
      </c>
      <c r="I221" s="448">
        <v>167.57</v>
      </c>
      <c r="J221" s="447">
        <v>0.12726609908178843</v>
      </c>
    </row>
    <row r="222" spans="1:10" ht="24.75" customHeight="1" x14ac:dyDescent="0.2">
      <c r="A222" s="450" t="s">
        <v>1231</v>
      </c>
      <c r="B222" s="450" t="s">
        <v>1230</v>
      </c>
      <c r="C222" s="450" t="s">
        <v>1048</v>
      </c>
      <c r="D222" s="450">
        <v>2</v>
      </c>
      <c r="E222" s="450">
        <v>0</v>
      </c>
      <c r="F222" s="449">
        <v>1580.34</v>
      </c>
      <c r="G222" s="448">
        <v>0</v>
      </c>
      <c r="H222" s="448">
        <v>1248.6600000000001</v>
      </c>
      <c r="I222" s="448">
        <v>331.68</v>
      </c>
      <c r="J222" s="447">
        <v>0.20987888682182315</v>
      </c>
    </row>
    <row r="223" spans="1:10" ht="24.75" customHeight="1" x14ac:dyDescent="0.2">
      <c r="A223" s="450" t="s">
        <v>1229</v>
      </c>
      <c r="B223" s="450" t="s">
        <v>1228</v>
      </c>
      <c r="C223" s="450" t="s">
        <v>1048</v>
      </c>
      <c r="D223" s="450">
        <v>2</v>
      </c>
      <c r="E223" s="450">
        <v>0</v>
      </c>
      <c r="F223" s="449">
        <v>1981.1</v>
      </c>
      <c r="G223" s="448">
        <v>0</v>
      </c>
      <c r="H223" s="448">
        <v>1728.96</v>
      </c>
      <c r="I223" s="448">
        <v>252.14</v>
      </c>
      <c r="J223" s="447">
        <v>0.12727272727272726</v>
      </c>
    </row>
    <row r="224" spans="1:10" ht="24.75" customHeight="1" x14ac:dyDescent="0.2">
      <c r="A224" s="450" t="s">
        <v>1225</v>
      </c>
      <c r="B224" s="450" t="s">
        <v>1224</v>
      </c>
      <c r="C224" s="450" t="s">
        <v>1048</v>
      </c>
      <c r="D224" s="450">
        <v>4</v>
      </c>
      <c r="E224" s="450">
        <v>0</v>
      </c>
      <c r="F224" s="449">
        <v>2498.7600000000002</v>
      </c>
      <c r="G224" s="448">
        <v>0</v>
      </c>
      <c r="H224" s="448">
        <v>2130.92</v>
      </c>
      <c r="I224" s="448">
        <v>367.84</v>
      </c>
      <c r="J224" s="447">
        <v>0.14720901567177319</v>
      </c>
    </row>
    <row r="225" spans="1:10" ht="24.75" customHeight="1" x14ac:dyDescent="0.2">
      <c r="A225" s="450" t="s">
        <v>3142</v>
      </c>
      <c r="B225" s="450" t="s">
        <v>3141</v>
      </c>
      <c r="C225" s="450" t="s">
        <v>1048</v>
      </c>
      <c r="D225" s="450">
        <v>2</v>
      </c>
      <c r="E225" s="450">
        <v>0</v>
      </c>
      <c r="F225" s="449">
        <v>474.14</v>
      </c>
      <c r="G225" s="448">
        <v>0</v>
      </c>
      <c r="H225" s="448">
        <v>367.08</v>
      </c>
      <c r="I225" s="448">
        <v>107.06</v>
      </c>
      <c r="J225" s="447">
        <v>0.22579828742565486</v>
      </c>
    </row>
    <row r="226" spans="1:10" ht="24.75" customHeight="1" x14ac:dyDescent="0.2">
      <c r="A226" s="450" t="s">
        <v>1221</v>
      </c>
      <c r="B226" s="450" t="s">
        <v>1220</v>
      </c>
      <c r="C226" s="450" t="s">
        <v>1048</v>
      </c>
      <c r="D226" s="450">
        <v>4</v>
      </c>
      <c r="E226" s="450">
        <v>0</v>
      </c>
      <c r="F226" s="449">
        <v>1324.2</v>
      </c>
      <c r="G226" s="448">
        <v>0</v>
      </c>
      <c r="H226" s="448">
        <v>1004.84</v>
      </c>
      <c r="I226" s="448">
        <v>319.36</v>
      </c>
      <c r="J226" s="447">
        <v>0.24117202839450233</v>
      </c>
    </row>
    <row r="227" spans="1:10" ht="24.75" customHeight="1" x14ac:dyDescent="0.2">
      <c r="A227" s="450" t="s">
        <v>1217</v>
      </c>
      <c r="B227" s="450" t="s">
        <v>1216</v>
      </c>
      <c r="C227" s="450" t="s">
        <v>1048</v>
      </c>
      <c r="D227" s="450">
        <v>10</v>
      </c>
      <c r="E227" s="450">
        <v>0</v>
      </c>
      <c r="F227" s="449">
        <v>4522.58</v>
      </c>
      <c r="G227" s="448">
        <v>0</v>
      </c>
      <c r="H227" s="448">
        <v>3309.1</v>
      </c>
      <c r="I227" s="448">
        <v>1213.48</v>
      </c>
      <c r="J227" s="447">
        <v>0.26831587279827002</v>
      </c>
    </row>
    <row r="228" spans="1:10" ht="24.75" customHeight="1" x14ac:dyDescent="0.2">
      <c r="A228" s="450" t="s">
        <v>1215</v>
      </c>
      <c r="B228" s="450" t="s">
        <v>1214</v>
      </c>
      <c r="C228" s="450" t="s">
        <v>1048</v>
      </c>
      <c r="D228" s="450">
        <v>16</v>
      </c>
      <c r="E228" s="450">
        <v>0</v>
      </c>
      <c r="F228" s="449">
        <v>6417.73</v>
      </c>
      <c r="G228" s="448">
        <v>0</v>
      </c>
      <c r="H228" s="448">
        <v>5561.24</v>
      </c>
      <c r="I228" s="448">
        <v>856.49</v>
      </c>
      <c r="J228" s="447">
        <v>0.13345684533316296</v>
      </c>
    </row>
    <row r="229" spans="1:10" ht="24.75" customHeight="1" x14ac:dyDescent="0.2">
      <c r="A229" s="450" t="s">
        <v>1213</v>
      </c>
      <c r="B229" s="450" t="s">
        <v>1212</v>
      </c>
      <c r="C229" s="450" t="s">
        <v>1048</v>
      </c>
      <c r="D229" s="450">
        <v>6</v>
      </c>
      <c r="E229" s="450">
        <v>0</v>
      </c>
      <c r="F229" s="449">
        <v>2111.64</v>
      </c>
      <c r="G229" s="448">
        <v>0</v>
      </c>
      <c r="H229" s="448">
        <v>1567.14</v>
      </c>
      <c r="I229" s="448">
        <v>544.5</v>
      </c>
      <c r="J229" s="447">
        <v>0.25785645280445529</v>
      </c>
    </row>
    <row r="230" spans="1:10" ht="24.75" customHeight="1" x14ac:dyDescent="0.2">
      <c r="A230" s="450" t="s">
        <v>1211</v>
      </c>
      <c r="B230" s="450" t="s">
        <v>1210</v>
      </c>
      <c r="C230" s="450" t="s">
        <v>1048</v>
      </c>
      <c r="D230" s="450">
        <v>15</v>
      </c>
      <c r="E230" s="450">
        <v>0</v>
      </c>
      <c r="F230" s="449">
        <v>4692.33</v>
      </c>
      <c r="G230" s="448">
        <v>0</v>
      </c>
      <c r="H230" s="448">
        <v>3638.4</v>
      </c>
      <c r="I230" s="448">
        <v>1053.93</v>
      </c>
      <c r="J230" s="447">
        <v>0.22460696498328123</v>
      </c>
    </row>
    <row r="231" spans="1:10" ht="24.75" customHeight="1" x14ac:dyDescent="0.2">
      <c r="A231" s="450" t="s">
        <v>1209</v>
      </c>
      <c r="B231" s="450" t="s">
        <v>1208</v>
      </c>
      <c r="C231" s="450" t="s">
        <v>1048</v>
      </c>
      <c r="D231" s="450">
        <v>1</v>
      </c>
      <c r="E231" s="450">
        <v>0</v>
      </c>
      <c r="F231" s="449">
        <v>752.27</v>
      </c>
      <c r="G231" s="448">
        <v>0</v>
      </c>
      <c r="H231" s="448">
        <v>463.1</v>
      </c>
      <c r="I231" s="448">
        <v>289.17</v>
      </c>
      <c r="J231" s="447">
        <v>0.38439655974583592</v>
      </c>
    </row>
    <row r="232" spans="1:10" ht="24.75" customHeight="1" x14ac:dyDescent="0.2">
      <c r="A232" s="450" t="s">
        <v>1207</v>
      </c>
      <c r="B232" s="450" t="s">
        <v>1206</v>
      </c>
      <c r="C232" s="450" t="s">
        <v>1048</v>
      </c>
      <c r="D232" s="450">
        <v>1</v>
      </c>
      <c r="E232" s="450">
        <v>0</v>
      </c>
      <c r="F232" s="449">
        <v>578.09</v>
      </c>
      <c r="G232" s="448">
        <v>0</v>
      </c>
      <c r="H232" s="448">
        <v>426.29</v>
      </c>
      <c r="I232" s="448">
        <v>151.80000000000001</v>
      </c>
      <c r="J232" s="447">
        <v>0.26258887024511757</v>
      </c>
    </row>
    <row r="233" spans="1:10" ht="24.75" customHeight="1" x14ac:dyDescent="0.2">
      <c r="A233" s="450" t="s">
        <v>1205</v>
      </c>
      <c r="B233" s="450" t="s">
        <v>1204</v>
      </c>
      <c r="C233" s="450" t="s">
        <v>1048</v>
      </c>
      <c r="D233" s="450">
        <v>1</v>
      </c>
      <c r="E233" s="450">
        <v>0</v>
      </c>
      <c r="F233" s="449">
        <v>585.41</v>
      </c>
      <c r="G233" s="448">
        <v>0</v>
      </c>
      <c r="H233" s="448">
        <v>408.71</v>
      </c>
      <c r="I233" s="448">
        <v>176.7</v>
      </c>
      <c r="J233" s="447">
        <v>0.30183973625322424</v>
      </c>
    </row>
    <row r="234" spans="1:10" ht="24.75" customHeight="1" x14ac:dyDescent="0.2">
      <c r="A234" s="450" t="s">
        <v>1199</v>
      </c>
      <c r="B234" s="450" t="s">
        <v>1198</v>
      </c>
      <c r="C234" s="450" t="s">
        <v>1197</v>
      </c>
      <c r="D234" s="450">
        <v>22</v>
      </c>
      <c r="E234" s="450">
        <v>0</v>
      </c>
      <c r="F234" s="449">
        <v>11110.41</v>
      </c>
      <c r="G234" s="448">
        <v>0</v>
      </c>
      <c r="H234" s="448">
        <v>7720.68</v>
      </c>
      <c r="I234" s="448">
        <v>3389.73</v>
      </c>
      <c r="J234" s="447">
        <v>0.30509495149143911</v>
      </c>
    </row>
    <row r="235" spans="1:10" ht="24.75" customHeight="1" x14ac:dyDescent="0.2">
      <c r="A235" s="450" t="s">
        <v>1196</v>
      </c>
      <c r="B235" s="450" t="s">
        <v>1195</v>
      </c>
      <c r="C235" s="450" t="s">
        <v>1048</v>
      </c>
      <c r="D235" s="450">
        <v>11</v>
      </c>
      <c r="E235" s="450">
        <v>0</v>
      </c>
      <c r="F235" s="449">
        <v>5165.6000000000004</v>
      </c>
      <c r="G235" s="448">
        <v>0</v>
      </c>
      <c r="H235" s="448">
        <v>4275.04</v>
      </c>
      <c r="I235" s="448">
        <v>890.56</v>
      </c>
      <c r="J235" s="447">
        <v>0.17240204429301534</v>
      </c>
    </row>
    <row r="236" spans="1:10" ht="24.75" customHeight="1" x14ac:dyDescent="0.2">
      <c r="A236" s="450" t="s">
        <v>3829</v>
      </c>
      <c r="B236" s="450" t="s">
        <v>3828</v>
      </c>
      <c r="C236" s="450" t="s">
        <v>1048</v>
      </c>
      <c r="D236" s="450">
        <v>16</v>
      </c>
      <c r="E236" s="450">
        <v>0</v>
      </c>
      <c r="F236" s="449">
        <v>0.16</v>
      </c>
      <c r="G236" s="448">
        <v>0</v>
      </c>
      <c r="H236" s="448">
        <v>45491.199999999997</v>
      </c>
      <c r="I236" s="448">
        <v>-45491.040000000001</v>
      </c>
      <c r="J236" s="447">
        <v>-284319</v>
      </c>
    </row>
    <row r="237" spans="1:10" ht="24.75" customHeight="1" x14ac:dyDescent="0.2">
      <c r="A237" s="450" t="s">
        <v>1190</v>
      </c>
      <c r="B237" s="450" t="s">
        <v>1189</v>
      </c>
      <c r="C237" s="450" t="s">
        <v>1048</v>
      </c>
      <c r="D237" s="450">
        <v>5</v>
      </c>
      <c r="E237" s="450">
        <v>0</v>
      </c>
      <c r="F237" s="449">
        <v>2048.1</v>
      </c>
      <c r="G237" s="448">
        <v>0</v>
      </c>
      <c r="H237" s="448">
        <v>1695</v>
      </c>
      <c r="I237" s="448">
        <v>353.1</v>
      </c>
      <c r="J237" s="447">
        <v>0.17240369122601434</v>
      </c>
    </row>
    <row r="238" spans="1:10" ht="24.75" customHeight="1" x14ac:dyDescent="0.2">
      <c r="A238" s="450" t="s">
        <v>5524</v>
      </c>
      <c r="B238" s="450" t="s">
        <v>5523</v>
      </c>
      <c r="C238" s="450" t="s">
        <v>1048</v>
      </c>
      <c r="D238" s="450">
        <v>2</v>
      </c>
      <c r="E238" s="450">
        <v>0</v>
      </c>
      <c r="F238" s="449">
        <v>788.46</v>
      </c>
      <c r="G238" s="448">
        <v>0</v>
      </c>
      <c r="H238" s="448">
        <v>0</v>
      </c>
      <c r="I238" s="448">
        <v>788.46</v>
      </c>
      <c r="J238" s="447">
        <v>1</v>
      </c>
    </row>
    <row r="239" spans="1:10" ht="24.75" customHeight="1" x14ac:dyDescent="0.2">
      <c r="A239" s="450" t="s">
        <v>3118</v>
      </c>
      <c r="B239" s="450" t="s">
        <v>3117</v>
      </c>
      <c r="C239" s="450" t="s">
        <v>1048</v>
      </c>
      <c r="D239" s="450">
        <v>2</v>
      </c>
      <c r="E239" s="450">
        <v>0</v>
      </c>
      <c r="F239" s="449">
        <v>504.36</v>
      </c>
      <c r="G239" s="448">
        <v>0</v>
      </c>
      <c r="H239" s="448">
        <v>352.46</v>
      </c>
      <c r="I239" s="448">
        <v>151.9</v>
      </c>
      <c r="J239" s="447">
        <v>0.30117376477119517</v>
      </c>
    </row>
    <row r="240" spans="1:10" ht="24.75" customHeight="1" x14ac:dyDescent="0.2">
      <c r="A240" s="450" t="s">
        <v>5522</v>
      </c>
      <c r="B240" s="450" t="s">
        <v>5521</v>
      </c>
      <c r="C240" s="450" t="s">
        <v>1048</v>
      </c>
      <c r="D240" s="450">
        <v>1</v>
      </c>
      <c r="E240" s="450">
        <v>0</v>
      </c>
      <c r="F240" s="449">
        <v>4277.54</v>
      </c>
      <c r="G240" s="448">
        <v>0</v>
      </c>
      <c r="H240" s="448">
        <v>3540.03</v>
      </c>
      <c r="I240" s="448">
        <v>737.51</v>
      </c>
      <c r="J240" s="447">
        <v>0.17241451862519111</v>
      </c>
    </row>
    <row r="241" spans="1:10" ht="24.75" customHeight="1" x14ac:dyDescent="0.2">
      <c r="A241" s="450" t="s">
        <v>1182</v>
      </c>
      <c r="B241" s="450" t="s">
        <v>1181</v>
      </c>
      <c r="C241" s="450" t="s">
        <v>1048</v>
      </c>
      <c r="D241" s="450">
        <v>7</v>
      </c>
      <c r="E241" s="450">
        <v>0</v>
      </c>
      <c r="F241" s="449">
        <v>1221.22</v>
      </c>
      <c r="G241" s="448">
        <v>0</v>
      </c>
      <c r="H241" s="448">
        <v>1075.6199999999999</v>
      </c>
      <c r="I241" s="448">
        <v>145.6</v>
      </c>
      <c r="J241" s="447">
        <v>0.11922503725782414</v>
      </c>
    </row>
    <row r="242" spans="1:10" ht="24.75" customHeight="1" x14ac:dyDescent="0.2">
      <c r="A242" s="450" t="s">
        <v>5520</v>
      </c>
      <c r="B242" s="450" t="s">
        <v>5519</v>
      </c>
      <c r="C242" s="450" t="s">
        <v>1048</v>
      </c>
      <c r="D242" s="450">
        <v>2</v>
      </c>
      <c r="E242" s="450">
        <v>0</v>
      </c>
      <c r="F242" s="449">
        <v>1089.72</v>
      </c>
      <c r="G242" s="448">
        <v>0</v>
      </c>
      <c r="H242" s="448">
        <v>496.42</v>
      </c>
      <c r="I242" s="448">
        <v>593.29999999999995</v>
      </c>
      <c r="J242" s="447">
        <v>0.54445178577983333</v>
      </c>
    </row>
    <row r="243" spans="1:10" ht="24.75" customHeight="1" x14ac:dyDescent="0.2">
      <c r="A243" s="450" t="s">
        <v>1178</v>
      </c>
      <c r="B243" s="450" t="s">
        <v>1177</v>
      </c>
      <c r="C243" s="450" t="s">
        <v>1048</v>
      </c>
      <c r="D243" s="450">
        <v>2</v>
      </c>
      <c r="E243" s="450">
        <v>0</v>
      </c>
      <c r="F243" s="449">
        <v>2477.46</v>
      </c>
      <c r="G243" s="448">
        <v>0</v>
      </c>
      <c r="H243" s="448">
        <v>2162.16</v>
      </c>
      <c r="I243" s="448">
        <v>315.3</v>
      </c>
      <c r="J243" s="447">
        <v>0.12726744326850889</v>
      </c>
    </row>
    <row r="244" spans="1:10" ht="24.75" customHeight="1" x14ac:dyDescent="0.2">
      <c r="A244" s="450" t="s">
        <v>5518</v>
      </c>
      <c r="B244" s="450" t="s">
        <v>5517</v>
      </c>
      <c r="C244" s="450" t="s">
        <v>1048</v>
      </c>
      <c r="D244" s="450">
        <v>3</v>
      </c>
      <c r="E244" s="450">
        <v>0</v>
      </c>
      <c r="F244" s="449">
        <v>1479.21</v>
      </c>
      <c r="G244" s="448">
        <v>0</v>
      </c>
      <c r="H244" s="448">
        <v>919.47</v>
      </c>
      <c r="I244" s="448">
        <v>559.74</v>
      </c>
      <c r="J244" s="447">
        <v>0.378404688989393</v>
      </c>
    </row>
    <row r="245" spans="1:10" ht="24.75" customHeight="1" x14ac:dyDescent="0.2">
      <c r="A245" s="450" t="s">
        <v>3108</v>
      </c>
      <c r="B245" s="450" t="s">
        <v>3107</v>
      </c>
      <c r="C245" s="450" t="s">
        <v>1048</v>
      </c>
      <c r="D245" s="450">
        <v>2</v>
      </c>
      <c r="E245" s="450">
        <v>0</v>
      </c>
      <c r="F245" s="449">
        <v>1706.88</v>
      </c>
      <c r="G245" s="448">
        <v>0</v>
      </c>
      <c r="H245" s="448">
        <v>907.6</v>
      </c>
      <c r="I245" s="448">
        <v>799.28</v>
      </c>
      <c r="J245" s="447">
        <v>0.46826959130108736</v>
      </c>
    </row>
    <row r="246" spans="1:10" ht="24.75" customHeight="1" x14ac:dyDescent="0.2">
      <c r="A246" s="450" t="s">
        <v>1151</v>
      </c>
      <c r="B246" s="450" t="s">
        <v>1150</v>
      </c>
      <c r="C246" s="450" t="s">
        <v>1048</v>
      </c>
      <c r="D246" s="450">
        <v>3</v>
      </c>
      <c r="E246" s="450">
        <v>0</v>
      </c>
      <c r="F246" s="449">
        <v>453.69</v>
      </c>
      <c r="G246" s="448">
        <v>0</v>
      </c>
      <c r="H246" s="448">
        <v>395.97</v>
      </c>
      <c r="I246" s="448">
        <v>57.72</v>
      </c>
      <c r="J246" s="447">
        <v>0.12722343450373602</v>
      </c>
    </row>
    <row r="247" spans="1:10" ht="24.75" customHeight="1" x14ac:dyDescent="0.2">
      <c r="A247" s="450" t="s">
        <v>5511</v>
      </c>
      <c r="B247" s="450" t="s">
        <v>5510</v>
      </c>
      <c r="C247" s="450" t="s">
        <v>1048</v>
      </c>
      <c r="D247" s="450">
        <v>2</v>
      </c>
      <c r="E247" s="450">
        <v>0</v>
      </c>
      <c r="F247" s="449">
        <v>540.26</v>
      </c>
      <c r="G247" s="448">
        <v>0</v>
      </c>
      <c r="H247" s="448">
        <v>348.12</v>
      </c>
      <c r="I247" s="448">
        <v>192.14</v>
      </c>
      <c r="J247" s="447">
        <v>0.35564357901751009</v>
      </c>
    </row>
    <row r="248" spans="1:10" ht="24.75" customHeight="1" x14ac:dyDescent="0.2">
      <c r="A248" s="450" t="s">
        <v>4724</v>
      </c>
      <c r="B248" s="450" t="s">
        <v>4723</v>
      </c>
      <c r="C248" s="450" t="s">
        <v>1048</v>
      </c>
      <c r="D248" s="450">
        <v>4</v>
      </c>
      <c r="E248" s="450">
        <v>0</v>
      </c>
      <c r="F248" s="449">
        <v>1634.36</v>
      </c>
      <c r="G248" s="448">
        <v>0</v>
      </c>
      <c r="H248" s="448">
        <v>1426.32</v>
      </c>
      <c r="I248" s="448">
        <v>208.04</v>
      </c>
      <c r="J248" s="447">
        <v>0.12729141682371081</v>
      </c>
    </row>
    <row r="249" spans="1:10" ht="24.75" customHeight="1" x14ac:dyDescent="0.2">
      <c r="A249" s="450" t="s">
        <v>5500</v>
      </c>
      <c r="B249" s="450" t="s">
        <v>5499</v>
      </c>
      <c r="C249" s="450" t="s">
        <v>1048</v>
      </c>
      <c r="D249" s="450">
        <v>8</v>
      </c>
      <c r="E249" s="450">
        <v>0</v>
      </c>
      <c r="F249" s="449">
        <v>10081.280000000001</v>
      </c>
      <c r="G249" s="448">
        <v>0</v>
      </c>
      <c r="H249" s="448">
        <v>7804.8</v>
      </c>
      <c r="I249" s="448">
        <v>2276.48</v>
      </c>
      <c r="J249" s="447">
        <v>0.22581259522600305</v>
      </c>
    </row>
    <row r="250" spans="1:10" ht="24.75" customHeight="1" x14ac:dyDescent="0.2">
      <c r="A250" s="450" t="s">
        <v>3078</v>
      </c>
      <c r="B250" s="450" t="s">
        <v>3077</v>
      </c>
      <c r="C250" s="450" t="s">
        <v>1048</v>
      </c>
      <c r="D250" s="454">
        <v>2</v>
      </c>
      <c r="E250" s="454">
        <v>0</v>
      </c>
      <c r="F250" s="455">
        <v>1398.76</v>
      </c>
      <c r="G250" s="456">
        <v>0</v>
      </c>
      <c r="H250" s="456">
        <v>1220.74</v>
      </c>
      <c r="I250" s="456">
        <v>178.02</v>
      </c>
      <c r="J250" s="457">
        <v>0.1272698675970145</v>
      </c>
    </row>
    <row r="251" spans="1:10" ht="18.5" customHeight="1" x14ac:dyDescent="0.2">
      <c r="D251" s="446">
        <f>SUM(D9:D250)</f>
        <v>1466</v>
      </c>
      <c r="E251" s="446">
        <f t="shared" ref="E251:I251" si="0">SUM(E9:E250)</f>
        <v>0</v>
      </c>
      <c r="F251" s="458">
        <f t="shared" si="0"/>
        <v>512763.01000000018</v>
      </c>
      <c r="G251" s="458">
        <f t="shared" si="0"/>
        <v>-1996.82</v>
      </c>
      <c r="H251" s="458">
        <f t="shared" si="0"/>
        <v>450276.81999999995</v>
      </c>
      <c r="I251" s="458">
        <f t="shared" si="0"/>
        <v>60489.369999999952</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2BB6-E9A1-45A8-BC19-F6D51D876576}">
  <sheetPr codeName="Hoja29"/>
  <dimension ref="A1:J65"/>
  <sheetViews>
    <sheetView showGridLines="0" workbookViewId="0">
      <pane ySplit="6" topLeftCell="A46" activePane="bottomLeft" state="frozen"/>
      <selection pane="bottomLeft" activeCell="L56" sqref="L56"/>
    </sheetView>
  </sheetViews>
  <sheetFormatPr baseColWidth="10" defaultColWidth="11.5" defaultRowHeight="14" x14ac:dyDescent="0.2"/>
  <cols>
    <col min="1" max="1" width="13.33203125" style="446" customWidth="1"/>
    <col min="2" max="2" width="44" style="446" customWidth="1"/>
    <col min="3" max="3" width="19.5" style="446" customWidth="1"/>
    <col min="4" max="4" width="11.5" style="446" customWidth="1"/>
    <col min="5" max="5" width="15.6640625" style="446" customWidth="1"/>
    <col min="6" max="9" width="19.5" style="446" customWidth="1"/>
    <col min="10" max="10" width="13.6640625" style="446" customWidth="1"/>
    <col min="11" max="14" width="19.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5583</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1688</v>
      </c>
      <c r="B9" s="450" t="s">
        <v>1687</v>
      </c>
      <c r="C9" s="450" t="s">
        <v>1197</v>
      </c>
      <c r="D9" s="450">
        <v>10</v>
      </c>
      <c r="E9" s="450">
        <v>0</v>
      </c>
      <c r="F9" s="449">
        <v>6667.91</v>
      </c>
      <c r="G9" s="448">
        <v>0</v>
      </c>
      <c r="H9" s="448">
        <v>2832.8</v>
      </c>
      <c r="I9" s="448">
        <v>3835.11</v>
      </c>
      <c r="J9" s="447">
        <v>0.57515923280308223</v>
      </c>
    </row>
    <row r="10" spans="1:10" ht="24.75" customHeight="1" x14ac:dyDescent="0.2">
      <c r="A10" s="450" t="s">
        <v>1686</v>
      </c>
      <c r="B10" s="450" t="s">
        <v>1685</v>
      </c>
      <c r="C10" s="450" t="s">
        <v>1197</v>
      </c>
      <c r="D10" s="450">
        <v>1</v>
      </c>
      <c r="E10" s="450">
        <v>0</v>
      </c>
      <c r="F10" s="449">
        <v>2159</v>
      </c>
      <c r="G10" s="448">
        <v>0</v>
      </c>
      <c r="H10" s="448">
        <v>2056.8000000000002</v>
      </c>
      <c r="I10" s="448">
        <v>102.2</v>
      </c>
      <c r="J10" s="447">
        <v>4.7336729967577582E-2</v>
      </c>
    </row>
    <row r="11" spans="1:10" ht="24.75" customHeight="1" x14ac:dyDescent="0.2">
      <c r="A11" s="450" t="s">
        <v>2382</v>
      </c>
      <c r="B11" s="450" t="s">
        <v>2381</v>
      </c>
      <c r="C11" s="450" t="s">
        <v>1197</v>
      </c>
      <c r="D11" s="450">
        <v>3</v>
      </c>
      <c r="E11" s="450">
        <v>0</v>
      </c>
      <c r="F11" s="449">
        <v>2306.65</v>
      </c>
      <c r="G11" s="448">
        <v>0</v>
      </c>
      <c r="H11" s="448">
        <v>1620.39</v>
      </c>
      <c r="I11" s="448">
        <v>686.26</v>
      </c>
      <c r="J11" s="447">
        <v>0.2975137103591789</v>
      </c>
    </row>
    <row r="12" spans="1:10" ht="24.75" customHeight="1" x14ac:dyDescent="0.2">
      <c r="A12" s="450" t="s">
        <v>1684</v>
      </c>
      <c r="B12" s="450" t="s">
        <v>1683</v>
      </c>
      <c r="C12" s="450" t="s">
        <v>1197</v>
      </c>
      <c r="D12" s="450">
        <v>16</v>
      </c>
      <c r="E12" s="450">
        <v>0</v>
      </c>
      <c r="F12" s="449">
        <v>12777.54</v>
      </c>
      <c r="G12" s="448">
        <v>0</v>
      </c>
      <c r="H12" s="448">
        <v>5543.84</v>
      </c>
      <c r="I12" s="448">
        <v>7233.7</v>
      </c>
      <c r="J12" s="447">
        <v>0.56612618704382844</v>
      </c>
    </row>
    <row r="13" spans="1:10" ht="24.75" customHeight="1" x14ac:dyDescent="0.2">
      <c r="A13" s="450" t="s">
        <v>2380</v>
      </c>
      <c r="B13" s="450" t="s">
        <v>2379</v>
      </c>
      <c r="C13" s="450" t="s">
        <v>1197</v>
      </c>
      <c r="D13" s="450">
        <v>1</v>
      </c>
      <c r="E13" s="450">
        <v>0</v>
      </c>
      <c r="F13" s="449">
        <v>778.34</v>
      </c>
      <c r="G13" s="448">
        <v>0</v>
      </c>
      <c r="H13" s="448">
        <v>491.59</v>
      </c>
      <c r="I13" s="448">
        <v>286.75</v>
      </c>
      <c r="J13" s="447">
        <v>0.36841226199347327</v>
      </c>
    </row>
    <row r="14" spans="1:10" ht="24.75" customHeight="1" x14ac:dyDescent="0.2">
      <c r="A14" s="450" t="s">
        <v>1682</v>
      </c>
      <c r="B14" s="450" t="s">
        <v>1681</v>
      </c>
      <c r="C14" s="450" t="s">
        <v>1197</v>
      </c>
      <c r="D14" s="450">
        <v>6</v>
      </c>
      <c r="E14" s="450">
        <v>0</v>
      </c>
      <c r="F14" s="449">
        <v>2724.18</v>
      </c>
      <c r="G14" s="448">
        <v>0</v>
      </c>
      <c r="H14" s="448">
        <v>562.98</v>
      </c>
      <c r="I14" s="448">
        <v>2161.1999999999998</v>
      </c>
      <c r="J14" s="447">
        <v>0.79333964715987926</v>
      </c>
    </row>
    <row r="15" spans="1:10" ht="24.75" customHeight="1" x14ac:dyDescent="0.2">
      <c r="A15" s="450" t="s">
        <v>1680</v>
      </c>
      <c r="B15" s="450" t="s">
        <v>1679</v>
      </c>
      <c r="C15" s="450" t="s">
        <v>1197</v>
      </c>
      <c r="D15" s="450">
        <v>4</v>
      </c>
      <c r="E15" s="450">
        <v>0</v>
      </c>
      <c r="F15" s="449">
        <v>3460.78</v>
      </c>
      <c r="G15" s="448">
        <v>0</v>
      </c>
      <c r="H15" s="448">
        <v>2643.84</v>
      </c>
      <c r="I15" s="448">
        <v>816.94</v>
      </c>
      <c r="J15" s="447">
        <v>0.23605661151532314</v>
      </c>
    </row>
    <row r="16" spans="1:10" ht="24.75" customHeight="1" x14ac:dyDescent="0.2">
      <c r="A16" s="450" t="s">
        <v>1678</v>
      </c>
      <c r="B16" s="450" t="s">
        <v>1677</v>
      </c>
      <c r="C16" s="450" t="s">
        <v>1197</v>
      </c>
      <c r="D16" s="450">
        <v>4</v>
      </c>
      <c r="E16" s="450">
        <v>0</v>
      </c>
      <c r="F16" s="449">
        <v>2603.2399999999998</v>
      </c>
      <c r="G16" s="448">
        <v>0</v>
      </c>
      <c r="H16" s="448">
        <v>2323.1999999999998</v>
      </c>
      <c r="I16" s="448">
        <v>280.04000000000002</v>
      </c>
      <c r="J16" s="447">
        <v>0.10757363900370308</v>
      </c>
    </row>
    <row r="17" spans="1:10" ht="24.75" customHeight="1" x14ac:dyDescent="0.2">
      <c r="A17" s="450" t="s">
        <v>1676</v>
      </c>
      <c r="B17" s="450" t="s">
        <v>1675</v>
      </c>
      <c r="C17" s="450" t="s">
        <v>1197</v>
      </c>
      <c r="D17" s="450">
        <v>34</v>
      </c>
      <c r="E17" s="450">
        <v>0</v>
      </c>
      <c r="F17" s="449">
        <v>20800.09</v>
      </c>
      <c r="G17" s="448">
        <v>0</v>
      </c>
      <c r="H17" s="448">
        <v>18.7</v>
      </c>
      <c r="I17" s="448">
        <v>20781.39</v>
      </c>
      <c r="J17" s="447">
        <v>0.99910096542851501</v>
      </c>
    </row>
    <row r="18" spans="1:10" ht="24.75" customHeight="1" x14ac:dyDescent="0.2">
      <c r="A18" s="450" t="s">
        <v>1674</v>
      </c>
      <c r="B18" s="450" t="s">
        <v>1673</v>
      </c>
      <c r="C18" s="450" t="s">
        <v>1197</v>
      </c>
      <c r="D18" s="450">
        <v>2</v>
      </c>
      <c r="E18" s="450">
        <v>0</v>
      </c>
      <c r="F18" s="449">
        <v>983.95</v>
      </c>
      <c r="G18" s="448">
        <v>0</v>
      </c>
      <c r="H18" s="448">
        <v>641.54</v>
      </c>
      <c r="I18" s="448">
        <v>342.41</v>
      </c>
      <c r="J18" s="447">
        <v>0.34799532496569946</v>
      </c>
    </row>
    <row r="19" spans="1:10" ht="24.75" customHeight="1" x14ac:dyDescent="0.2">
      <c r="A19" s="450" t="s">
        <v>3250</v>
      </c>
      <c r="B19" s="450" t="s">
        <v>3249</v>
      </c>
      <c r="C19" s="450" t="s">
        <v>1668</v>
      </c>
      <c r="D19" s="450">
        <v>7</v>
      </c>
      <c r="E19" s="450">
        <v>0</v>
      </c>
      <c r="F19" s="449">
        <v>4188.47</v>
      </c>
      <c r="G19" s="448">
        <v>0</v>
      </c>
      <c r="H19" s="448">
        <v>3159.1</v>
      </c>
      <c r="I19" s="448">
        <v>1029.3699999999999</v>
      </c>
      <c r="J19" s="447">
        <v>0.24576277256372853</v>
      </c>
    </row>
    <row r="20" spans="1:10" ht="24.75" customHeight="1" x14ac:dyDescent="0.2">
      <c r="A20" s="450" t="s">
        <v>1672</v>
      </c>
      <c r="B20" s="450" t="s">
        <v>1671</v>
      </c>
      <c r="C20" s="450" t="s">
        <v>1668</v>
      </c>
      <c r="D20" s="450">
        <v>7</v>
      </c>
      <c r="E20" s="450">
        <v>0</v>
      </c>
      <c r="F20" s="449">
        <v>4252.97</v>
      </c>
      <c r="G20" s="448">
        <v>0</v>
      </c>
      <c r="H20" s="448">
        <v>4.41</v>
      </c>
      <c r="I20" s="448">
        <v>4248.5600000000004</v>
      </c>
      <c r="J20" s="447">
        <v>0.99896307756697089</v>
      </c>
    </row>
    <row r="21" spans="1:10" ht="24.75" customHeight="1" x14ac:dyDescent="0.2">
      <c r="A21" s="450" t="s">
        <v>1670</v>
      </c>
      <c r="B21" s="450" t="s">
        <v>1669</v>
      </c>
      <c r="C21" s="450" t="s">
        <v>1668</v>
      </c>
      <c r="D21" s="450">
        <v>1</v>
      </c>
      <c r="E21" s="450">
        <v>0</v>
      </c>
      <c r="F21" s="449">
        <v>615.95000000000005</v>
      </c>
      <c r="G21" s="448">
        <v>0</v>
      </c>
      <c r="H21" s="448">
        <v>464.09</v>
      </c>
      <c r="I21" s="448">
        <v>151.86000000000001</v>
      </c>
      <c r="J21" s="447">
        <v>0.24654598587547691</v>
      </c>
    </row>
    <row r="22" spans="1:10" ht="24.75" customHeight="1" x14ac:dyDescent="0.2">
      <c r="A22" s="450" t="s">
        <v>1665</v>
      </c>
      <c r="B22" s="450" t="s">
        <v>1664</v>
      </c>
      <c r="C22" s="450" t="s">
        <v>1048</v>
      </c>
      <c r="D22" s="450">
        <v>1</v>
      </c>
      <c r="E22" s="450">
        <v>0</v>
      </c>
      <c r="F22" s="449">
        <v>839.76</v>
      </c>
      <c r="G22" s="448">
        <v>0</v>
      </c>
      <c r="H22" s="448">
        <v>732.88</v>
      </c>
      <c r="I22" s="448">
        <v>106.88</v>
      </c>
      <c r="J22" s="447">
        <v>0.12727445936934362</v>
      </c>
    </row>
    <row r="23" spans="1:10" ht="24.75" customHeight="1" x14ac:dyDescent="0.2">
      <c r="A23" s="450" t="s">
        <v>1199</v>
      </c>
      <c r="B23" s="450" t="s">
        <v>1198</v>
      </c>
      <c r="C23" s="450" t="s">
        <v>1197</v>
      </c>
      <c r="D23" s="450">
        <v>22</v>
      </c>
      <c r="E23" s="450">
        <v>0</v>
      </c>
      <c r="F23" s="449">
        <v>11110.41</v>
      </c>
      <c r="G23" s="448">
        <v>0</v>
      </c>
      <c r="H23" s="448">
        <v>7720.68</v>
      </c>
      <c r="I23" s="448">
        <v>3389.73</v>
      </c>
      <c r="J23" s="447">
        <v>0.30509495149143911</v>
      </c>
    </row>
    <row r="24" spans="1:10" ht="24.75" customHeight="1" x14ac:dyDescent="0.2">
      <c r="A24" s="450" t="s">
        <v>3110</v>
      </c>
      <c r="B24" s="450" t="s">
        <v>3109</v>
      </c>
      <c r="C24" s="450" t="s">
        <v>1048</v>
      </c>
      <c r="D24" s="450">
        <v>1</v>
      </c>
      <c r="E24" s="450">
        <v>0</v>
      </c>
      <c r="F24" s="449">
        <v>3021.71</v>
      </c>
      <c r="G24" s="448">
        <v>0</v>
      </c>
      <c r="H24" s="448">
        <v>2647.23</v>
      </c>
      <c r="I24" s="448">
        <v>374.48</v>
      </c>
      <c r="J24" s="447">
        <v>0.12392982781272856</v>
      </c>
    </row>
    <row r="25" spans="1:10" ht="24.75" customHeight="1" x14ac:dyDescent="0.2">
      <c r="A25" s="450" t="s">
        <v>1160</v>
      </c>
      <c r="B25" s="450" t="s">
        <v>1159</v>
      </c>
      <c r="C25" s="450" t="s">
        <v>1048</v>
      </c>
      <c r="D25" s="450">
        <v>3</v>
      </c>
      <c r="E25" s="450">
        <v>0</v>
      </c>
      <c r="F25" s="449">
        <v>10173.94</v>
      </c>
      <c r="G25" s="448">
        <v>0</v>
      </c>
      <c r="H25" s="448">
        <v>9130.02</v>
      </c>
      <c r="I25" s="448">
        <v>1043.92</v>
      </c>
      <c r="J25" s="447">
        <v>0.10260724950215944</v>
      </c>
    </row>
    <row r="26" spans="1:10" ht="24.75" customHeight="1" x14ac:dyDescent="0.2">
      <c r="A26" s="450" t="s">
        <v>5516</v>
      </c>
      <c r="B26" s="450" t="s">
        <v>5515</v>
      </c>
      <c r="C26" s="450" t="s">
        <v>1048</v>
      </c>
      <c r="D26" s="450">
        <v>2</v>
      </c>
      <c r="E26" s="450">
        <v>0</v>
      </c>
      <c r="F26" s="449">
        <v>1995.66</v>
      </c>
      <c r="G26" s="448">
        <v>0</v>
      </c>
      <c r="H26" s="448">
        <v>1790.36</v>
      </c>
      <c r="I26" s="448">
        <v>205.3</v>
      </c>
      <c r="J26" s="447">
        <v>0.10287323491977592</v>
      </c>
    </row>
    <row r="27" spans="1:10" ht="24.75" customHeight="1" x14ac:dyDescent="0.2">
      <c r="A27" s="450" t="s">
        <v>1145</v>
      </c>
      <c r="B27" s="450" t="s">
        <v>1144</v>
      </c>
      <c r="C27" s="450" t="s">
        <v>1048</v>
      </c>
      <c r="D27" s="450">
        <v>400</v>
      </c>
      <c r="E27" s="450">
        <v>0</v>
      </c>
      <c r="F27" s="449">
        <v>6016</v>
      </c>
      <c r="G27" s="448">
        <v>0</v>
      </c>
      <c r="H27" s="448">
        <v>3980</v>
      </c>
      <c r="I27" s="448">
        <v>2036</v>
      </c>
      <c r="J27" s="447">
        <v>0.33843085106382981</v>
      </c>
    </row>
    <row r="28" spans="1:10" ht="24.75" customHeight="1" x14ac:dyDescent="0.2">
      <c r="A28" s="450" t="s">
        <v>1141</v>
      </c>
      <c r="B28" s="450" t="s">
        <v>1140</v>
      </c>
      <c r="C28" s="450" t="s">
        <v>1048</v>
      </c>
      <c r="D28" s="450">
        <v>1206</v>
      </c>
      <c r="E28" s="450">
        <v>0</v>
      </c>
      <c r="F28" s="449">
        <v>38527.68</v>
      </c>
      <c r="G28" s="448">
        <v>0</v>
      </c>
      <c r="H28" s="448">
        <v>25567.200000000001</v>
      </c>
      <c r="I28" s="448">
        <v>12960.48</v>
      </c>
      <c r="J28" s="447">
        <v>0.3363939899833055</v>
      </c>
    </row>
    <row r="29" spans="1:10" ht="24.75" customHeight="1" x14ac:dyDescent="0.2">
      <c r="A29" s="450" t="s">
        <v>4345</v>
      </c>
      <c r="B29" s="450" t="s">
        <v>4344</v>
      </c>
      <c r="C29" s="450" t="s">
        <v>1048</v>
      </c>
      <c r="D29" s="450">
        <v>36</v>
      </c>
      <c r="E29" s="450">
        <v>0</v>
      </c>
      <c r="F29" s="449">
        <v>102405.6</v>
      </c>
      <c r="G29" s="448">
        <v>0</v>
      </c>
      <c r="H29" s="448">
        <v>93096</v>
      </c>
      <c r="I29" s="448">
        <v>9309.6</v>
      </c>
      <c r="J29" s="447">
        <v>9.0909090909090912E-2</v>
      </c>
    </row>
    <row r="30" spans="1:10" ht="24.75" customHeight="1" x14ac:dyDescent="0.2">
      <c r="A30" s="450" t="s">
        <v>5514</v>
      </c>
      <c r="B30" s="450" t="s">
        <v>5513</v>
      </c>
      <c r="C30" s="450" t="s">
        <v>1048</v>
      </c>
      <c r="D30" s="450">
        <v>4</v>
      </c>
      <c r="E30" s="450">
        <v>0</v>
      </c>
      <c r="F30" s="449">
        <v>16454.88</v>
      </c>
      <c r="G30" s="448">
        <v>0</v>
      </c>
      <c r="H30" s="448">
        <v>13134.52</v>
      </c>
      <c r="I30" s="448">
        <v>3320.36</v>
      </c>
      <c r="J30" s="447">
        <v>0.20178573164921287</v>
      </c>
    </row>
    <row r="31" spans="1:10" ht="24.75" customHeight="1" x14ac:dyDescent="0.2">
      <c r="A31" s="450" t="s">
        <v>5507</v>
      </c>
      <c r="B31" s="450" t="s">
        <v>5506</v>
      </c>
      <c r="C31" s="450" t="s">
        <v>1048</v>
      </c>
      <c r="D31" s="450">
        <v>1</v>
      </c>
      <c r="E31" s="450">
        <v>0</v>
      </c>
      <c r="F31" s="449">
        <v>4134</v>
      </c>
      <c r="G31" s="448">
        <v>0</v>
      </c>
      <c r="H31" s="448">
        <v>3103.45</v>
      </c>
      <c r="I31" s="448">
        <v>1030.55</v>
      </c>
      <c r="J31" s="447">
        <v>0.24928640541848088</v>
      </c>
    </row>
    <row r="32" spans="1:10" ht="24.75" customHeight="1" x14ac:dyDescent="0.2">
      <c r="A32" s="450" t="s">
        <v>1108</v>
      </c>
      <c r="B32" s="450" t="s">
        <v>1107</v>
      </c>
      <c r="C32" s="450" t="s">
        <v>1048</v>
      </c>
      <c r="D32" s="450">
        <v>2</v>
      </c>
      <c r="E32" s="450">
        <v>0</v>
      </c>
      <c r="F32" s="449">
        <v>1427.98</v>
      </c>
      <c r="G32" s="448">
        <v>0</v>
      </c>
      <c r="H32" s="448">
        <v>1269.24</v>
      </c>
      <c r="I32" s="448">
        <v>158.74</v>
      </c>
      <c r="J32" s="447">
        <v>0.1111640219050687</v>
      </c>
    </row>
    <row r="33" spans="1:10" ht="24.75" customHeight="1" x14ac:dyDescent="0.2">
      <c r="A33" s="450" t="s">
        <v>1106</v>
      </c>
      <c r="B33" s="450" t="s">
        <v>231</v>
      </c>
      <c r="C33" s="450" t="s">
        <v>1048</v>
      </c>
      <c r="D33" s="450">
        <v>9</v>
      </c>
      <c r="E33" s="450">
        <v>0</v>
      </c>
      <c r="F33" s="449">
        <v>2286</v>
      </c>
      <c r="G33" s="448">
        <v>0</v>
      </c>
      <c r="H33" s="448">
        <v>2100.42</v>
      </c>
      <c r="I33" s="448">
        <v>185.58</v>
      </c>
      <c r="J33" s="447">
        <v>8.118110236220473E-2</v>
      </c>
    </row>
    <row r="34" spans="1:10" ht="24.75" customHeight="1" x14ac:dyDescent="0.2">
      <c r="A34" s="450" t="s">
        <v>1101</v>
      </c>
      <c r="B34" s="450" t="s">
        <v>1100</v>
      </c>
      <c r="C34" s="450" t="s">
        <v>1048</v>
      </c>
      <c r="D34" s="450">
        <v>1</v>
      </c>
      <c r="E34" s="450">
        <v>0</v>
      </c>
      <c r="F34" s="449">
        <v>1416.96</v>
      </c>
      <c r="G34" s="448">
        <v>0</v>
      </c>
      <c r="H34" s="448">
        <v>987.01</v>
      </c>
      <c r="I34" s="448">
        <v>429.95</v>
      </c>
      <c r="J34" s="447">
        <v>0.30343128952122855</v>
      </c>
    </row>
    <row r="35" spans="1:10" ht="24.75" customHeight="1" x14ac:dyDescent="0.2">
      <c r="A35" s="450" t="s">
        <v>1097</v>
      </c>
      <c r="B35" s="450" t="s">
        <v>1096</v>
      </c>
      <c r="C35" s="450" t="s">
        <v>1048</v>
      </c>
      <c r="D35" s="450">
        <v>37</v>
      </c>
      <c r="E35" s="450">
        <v>0</v>
      </c>
      <c r="F35" s="449">
        <v>57227.58</v>
      </c>
      <c r="G35" s="448">
        <v>0</v>
      </c>
      <c r="H35" s="448">
        <v>44695.26</v>
      </c>
      <c r="I35" s="448">
        <v>12532.32</v>
      </c>
      <c r="J35" s="447">
        <v>0.2189909131226587</v>
      </c>
    </row>
    <row r="36" spans="1:10" ht="24.75" customHeight="1" x14ac:dyDescent="0.2">
      <c r="A36" s="450" t="s">
        <v>1093</v>
      </c>
      <c r="B36" s="450" t="s">
        <v>1092</v>
      </c>
      <c r="C36" s="450" t="s">
        <v>1048</v>
      </c>
      <c r="D36" s="450">
        <v>6</v>
      </c>
      <c r="E36" s="450">
        <v>0</v>
      </c>
      <c r="F36" s="449">
        <v>10860.24</v>
      </c>
      <c r="G36" s="448">
        <v>0</v>
      </c>
      <c r="H36" s="448">
        <v>7656.12</v>
      </c>
      <c r="I36" s="448">
        <v>3204.12</v>
      </c>
      <c r="J36" s="447">
        <v>0.29503215398554727</v>
      </c>
    </row>
    <row r="37" spans="1:10" ht="24.75" customHeight="1" x14ac:dyDescent="0.2">
      <c r="A37" s="450" t="s">
        <v>1091</v>
      </c>
      <c r="B37" s="450" t="s">
        <v>1090</v>
      </c>
      <c r="C37" s="450" t="s">
        <v>1048</v>
      </c>
      <c r="D37" s="450">
        <v>1</v>
      </c>
      <c r="E37" s="450">
        <v>0</v>
      </c>
      <c r="F37" s="449">
        <v>4003.7</v>
      </c>
      <c r="G37" s="448">
        <v>0</v>
      </c>
      <c r="H37" s="448">
        <v>2107.88</v>
      </c>
      <c r="I37" s="448">
        <v>1895.82</v>
      </c>
      <c r="J37" s="447">
        <v>0.47351699677798037</v>
      </c>
    </row>
    <row r="38" spans="1:10" ht="24.75" customHeight="1" x14ac:dyDescent="0.2">
      <c r="A38" s="450" t="s">
        <v>3096</v>
      </c>
      <c r="B38" s="450" t="s">
        <v>3095</v>
      </c>
      <c r="C38" s="450" t="s">
        <v>1048</v>
      </c>
      <c r="D38" s="450">
        <v>3</v>
      </c>
      <c r="E38" s="450">
        <v>0</v>
      </c>
      <c r="F38" s="449">
        <v>3521.25</v>
      </c>
      <c r="G38" s="448">
        <v>0</v>
      </c>
      <c r="H38" s="448">
        <v>2449.2600000000002</v>
      </c>
      <c r="I38" s="448">
        <v>1071.99</v>
      </c>
      <c r="J38" s="447">
        <v>0.30443450479233225</v>
      </c>
    </row>
    <row r="39" spans="1:10" ht="24.75" customHeight="1" x14ac:dyDescent="0.2">
      <c r="A39" s="450" t="s">
        <v>5505</v>
      </c>
      <c r="B39" s="450" t="s">
        <v>5504</v>
      </c>
      <c r="C39" s="450" t="s">
        <v>1048</v>
      </c>
      <c r="D39" s="450">
        <v>2</v>
      </c>
      <c r="E39" s="450">
        <v>0</v>
      </c>
      <c r="F39" s="449">
        <v>2520</v>
      </c>
      <c r="G39" s="448">
        <v>0</v>
      </c>
      <c r="H39" s="448">
        <v>1726.74</v>
      </c>
      <c r="I39" s="448">
        <v>793.26</v>
      </c>
      <c r="J39" s="447">
        <v>0.31478571428571428</v>
      </c>
    </row>
    <row r="40" spans="1:10" ht="24.75" customHeight="1" x14ac:dyDescent="0.2">
      <c r="A40" s="450" t="s">
        <v>1085</v>
      </c>
      <c r="B40" s="450" t="s">
        <v>1084</v>
      </c>
      <c r="C40" s="450" t="s">
        <v>1048</v>
      </c>
      <c r="D40" s="450">
        <v>1</v>
      </c>
      <c r="E40" s="450">
        <v>0</v>
      </c>
      <c r="F40" s="449">
        <v>1199.52</v>
      </c>
      <c r="G40" s="448">
        <v>0</v>
      </c>
      <c r="H40" s="448">
        <v>850.72</v>
      </c>
      <c r="I40" s="448">
        <v>348.8</v>
      </c>
      <c r="J40" s="447">
        <v>0.29078297985861012</v>
      </c>
    </row>
    <row r="41" spans="1:10" ht="24.75" customHeight="1" x14ac:dyDescent="0.2">
      <c r="A41" s="450" t="s">
        <v>1083</v>
      </c>
      <c r="B41" s="450" t="s">
        <v>1082</v>
      </c>
      <c r="C41" s="450" t="s">
        <v>1048</v>
      </c>
      <c r="D41" s="450">
        <v>1</v>
      </c>
      <c r="E41" s="450">
        <v>0</v>
      </c>
      <c r="F41" s="449">
        <v>1597.5</v>
      </c>
      <c r="G41" s="448">
        <v>0</v>
      </c>
      <c r="H41" s="448">
        <v>1019.88</v>
      </c>
      <c r="I41" s="448">
        <v>577.62</v>
      </c>
      <c r="J41" s="447">
        <v>0.36157746478873237</v>
      </c>
    </row>
    <row r="42" spans="1:10" ht="24.75" customHeight="1" x14ac:dyDescent="0.2">
      <c r="A42" s="450" t="s">
        <v>2150</v>
      </c>
      <c r="B42" s="450" t="s">
        <v>2149</v>
      </c>
      <c r="C42" s="450" t="s">
        <v>1048</v>
      </c>
      <c r="D42" s="450">
        <v>2</v>
      </c>
      <c r="E42" s="450">
        <v>0</v>
      </c>
      <c r="F42" s="449">
        <v>5265</v>
      </c>
      <c r="G42" s="448">
        <v>0</v>
      </c>
      <c r="H42" s="448">
        <v>3662.16</v>
      </c>
      <c r="I42" s="448">
        <v>1602.84</v>
      </c>
      <c r="J42" s="447">
        <v>0.30443304843304841</v>
      </c>
    </row>
    <row r="43" spans="1:10" ht="24.75" customHeight="1" x14ac:dyDescent="0.2">
      <c r="A43" s="450" t="s">
        <v>5503</v>
      </c>
      <c r="B43" s="450" t="s">
        <v>5502</v>
      </c>
      <c r="C43" s="450" t="s">
        <v>1048</v>
      </c>
      <c r="D43" s="450">
        <v>1</v>
      </c>
      <c r="E43" s="450">
        <v>0</v>
      </c>
      <c r="F43" s="449">
        <v>1067.95</v>
      </c>
      <c r="G43" s="448">
        <v>0</v>
      </c>
      <c r="H43" s="448">
        <v>797.12</v>
      </c>
      <c r="I43" s="448">
        <v>270.83</v>
      </c>
      <c r="J43" s="447">
        <v>0.25359801488833744</v>
      </c>
    </row>
    <row r="44" spans="1:10" ht="24.75" customHeight="1" x14ac:dyDescent="0.2">
      <c r="A44" s="450" t="s">
        <v>3086</v>
      </c>
      <c r="B44" s="450" t="s">
        <v>3085</v>
      </c>
      <c r="C44" s="450" t="s">
        <v>1048</v>
      </c>
      <c r="D44" s="450">
        <v>2</v>
      </c>
      <c r="E44" s="450">
        <v>0</v>
      </c>
      <c r="F44" s="449">
        <v>3022.5</v>
      </c>
      <c r="G44" s="448">
        <v>0</v>
      </c>
      <c r="H44" s="448">
        <v>2102.36</v>
      </c>
      <c r="I44" s="448">
        <v>920.14</v>
      </c>
      <c r="J44" s="447">
        <v>0.30443010752688171</v>
      </c>
    </row>
    <row r="45" spans="1:10" ht="24.75" customHeight="1" x14ac:dyDescent="0.2">
      <c r="A45" s="450" t="s">
        <v>1079</v>
      </c>
      <c r="B45" s="450" t="s">
        <v>1078</v>
      </c>
      <c r="C45" s="450" t="s">
        <v>1048</v>
      </c>
      <c r="D45" s="450">
        <v>2</v>
      </c>
      <c r="E45" s="450">
        <v>0</v>
      </c>
      <c r="F45" s="449">
        <v>1864</v>
      </c>
      <c r="G45" s="448">
        <v>0</v>
      </c>
      <c r="H45" s="448">
        <v>1848.58</v>
      </c>
      <c r="I45" s="448">
        <v>15.42</v>
      </c>
      <c r="J45" s="447">
        <v>8.2725321888412022E-3</v>
      </c>
    </row>
    <row r="46" spans="1:10" ht="24.75" customHeight="1" x14ac:dyDescent="0.2">
      <c r="A46" s="450" t="s">
        <v>1077</v>
      </c>
      <c r="B46" s="450" t="s">
        <v>234</v>
      </c>
      <c r="C46" s="450" t="s">
        <v>1048</v>
      </c>
      <c r="D46" s="450">
        <v>43</v>
      </c>
      <c r="E46" s="450">
        <v>0</v>
      </c>
      <c r="F46" s="449">
        <v>28638</v>
      </c>
      <c r="G46" s="448">
        <v>0</v>
      </c>
      <c r="H46" s="448">
        <v>25459.87</v>
      </c>
      <c r="I46" s="448">
        <v>3178.13</v>
      </c>
      <c r="J46" s="447">
        <v>0.11097597597597597</v>
      </c>
    </row>
    <row r="47" spans="1:10" ht="24.75" customHeight="1" x14ac:dyDescent="0.2">
      <c r="A47" s="450" t="s">
        <v>1076</v>
      </c>
      <c r="B47" s="450" t="s">
        <v>1075</v>
      </c>
      <c r="C47" s="450" t="s">
        <v>1048</v>
      </c>
      <c r="D47" s="450">
        <v>1</v>
      </c>
      <c r="E47" s="450">
        <v>0</v>
      </c>
      <c r="F47" s="449">
        <v>1065</v>
      </c>
      <c r="G47" s="448">
        <v>0</v>
      </c>
      <c r="H47" s="448">
        <v>880</v>
      </c>
      <c r="I47" s="448">
        <v>185</v>
      </c>
      <c r="J47" s="447">
        <v>0.17370892018779344</v>
      </c>
    </row>
    <row r="48" spans="1:10" ht="24.75" customHeight="1" x14ac:dyDescent="0.2">
      <c r="A48" s="450" t="s">
        <v>1074</v>
      </c>
      <c r="B48" s="450" t="s">
        <v>1073</v>
      </c>
      <c r="C48" s="450" t="s">
        <v>1048</v>
      </c>
      <c r="D48" s="450">
        <v>3</v>
      </c>
      <c r="E48" s="450">
        <v>0</v>
      </c>
      <c r="F48" s="449">
        <v>947.38</v>
      </c>
      <c r="G48" s="448">
        <v>0</v>
      </c>
      <c r="H48" s="448">
        <v>901.77</v>
      </c>
      <c r="I48" s="448">
        <v>45.61</v>
      </c>
      <c r="J48" s="447">
        <v>4.8143300470772026E-2</v>
      </c>
    </row>
    <row r="49" spans="1:10" ht="24.75" customHeight="1" x14ac:dyDescent="0.2">
      <c r="A49" s="450" t="s">
        <v>5501</v>
      </c>
      <c r="B49" s="450" t="s">
        <v>230</v>
      </c>
      <c r="C49" s="450" t="s">
        <v>1048</v>
      </c>
      <c r="D49" s="450">
        <v>1</v>
      </c>
      <c r="E49" s="450">
        <v>0</v>
      </c>
      <c r="F49" s="449">
        <v>196</v>
      </c>
      <c r="G49" s="448">
        <v>0</v>
      </c>
      <c r="H49" s="448">
        <v>162</v>
      </c>
      <c r="I49" s="448">
        <v>34</v>
      </c>
      <c r="J49" s="447">
        <v>0.17346938775510204</v>
      </c>
    </row>
    <row r="50" spans="1:10" ht="24.75" customHeight="1" x14ac:dyDescent="0.2">
      <c r="A50" s="450" t="s">
        <v>4782</v>
      </c>
      <c r="B50" s="450" t="s">
        <v>4781</v>
      </c>
      <c r="C50" s="450" t="s">
        <v>1048</v>
      </c>
      <c r="D50" s="450">
        <v>2</v>
      </c>
      <c r="E50" s="450">
        <v>0</v>
      </c>
      <c r="F50" s="449">
        <v>1512</v>
      </c>
      <c r="G50" s="448">
        <v>0</v>
      </c>
      <c r="H50" s="448">
        <v>982.76</v>
      </c>
      <c r="I50" s="448">
        <v>529.24</v>
      </c>
      <c r="J50" s="447">
        <v>0.35002645502645502</v>
      </c>
    </row>
    <row r="51" spans="1:10" ht="24.75" customHeight="1" x14ac:dyDescent="0.2">
      <c r="A51" s="450" t="s">
        <v>5496</v>
      </c>
      <c r="B51" s="450" t="s">
        <v>5495</v>
      </c>
      <c r="C51" s="450" t="s">
        <v>1048</v>
      </c>
      <c r="D51" s="450">
        <v>2</v>
      </c>
      <c r="E51" s="450">
        <v>0</v>
      </c>
      <c r="F51" s="449">
        <v>1388.4</v>
      </c>
      <c r="G51" s="448">
        <v>0</v>
      </c>
      <c r="H51" s="448">
        <v>1068</v>
      </c>
      <c r="I51" s="448">
        <v>320.39999999999998</v>
      </c>
      <c r="J51" s="447">
        <v>0.23076923076923078</v>
      </c>
    </row>
    <row r="52" spans="1:10" ht="24.75" customHeight="1" x14ac:dyDescent="0.2">
      <c r="A52" s="450" t="s">
        <v>5494</v>
      </c>
      <c r="B52" s="450" t="s">
        <v>5493</v>
      </c>
      <c r="C52" s="450" t="s">
        <v>1048</v>
      </c>
      <c r="D52" s="450">
        <v>2</v>
      </c>
      <c r="E52" s="450">
        <v>0</v>
      </c>
      <c r="F52" s="449">
        <v>5493.9</v>
      </c>
      <c r="G52" s="448">
        <v>0</v>
      </c>
      <c r="H52" s="448">
        <v>4578.26</v>
      </c>
      <c r="I52" s="448">
        <v>915.64</v>
      </c>
      <c r="J52" s="447">
        <v>0.16666484646608057</v>
      </c>
    </row>
    <row r="53" spans="1:10" ht="18.5" customHeight="1" x14ac:dyDescent="0.2">
      <c r="A53" s="450" t="s">
        <v>1145</v>
      </c>
      <c r="B53" s="450" t="s">
        <v>1144</v>
      </c>
      <c r="C53" s="450" t="s">
        <v>1048</v>
      </c>
      <c r="D53" s="450">
        <v>400</v>
      </c>
      <c r="E53" s="450">
        <v>0</v>
      </c>
      <c r="F53" s="449">
        <v>6016</v>
      </c>
      <c r="G53" s="448">
        <v>0</v>
      </c>
      <c r="H53" s="448">
        <v>3980</v>
      </c>
      <c r="I53" s="448">
        <v>2036</v>
      </c>
      <c r="J53" s="447">
        <v>0.33843085106382981</v>
      </c>
    </row>
    <row r="54" spans="1:10" ht="42" x14ac:dyDescent="0.2">
      <c r="A54" s="450" t="s">
        <v>1141</v>
      </c>
      <c r="B54" s="450" t="s">
        <v>1140</v>
      </c>
      <c r="C54" s="450" t="s">
        <v>1048</v>
      </c>
      <c r="D54" s="454">
        <v>1206</v>
      </c>
      <c r="E54" s="454">
        <v>0</v>
      </c>
      <c r="F54" s="455">
        <v>38527.68</v>
      </c>
      <c r="G54" s="456">
        <v>0</v>
      </c>
      <c r="H54" s="456">
        <v>25567.200000000001</v>
      </c>
      <c r="I54" s="456">
        <v>12960.48</v>
      </c>
      <c r="J54" s="457">
        <v>0.3363939899833055</v>
      </c>
    </row>
    <row r="55" spans="1:10" x14ac:dyDescent="0.2">
      <c r="D55" s="446">
        <f>SUM(D9:D54)</f>
        <v>3502</v>
      </c>
      <c r="E55" s="446">
        <f t="shared" ref="E55:I55" si="0">SUM(E9:E54)</f>
        <v>0</v>
      </c>
      <c r="F55" s="458">
        <f t="shared" si="0"/>
        <v>440063.25000000017</v>
      </c>
      <c r="G55" s="458">
        <f t="shared" si="0"/>
        <v>0</v>
      </c>
      <c r="H55" s="458">
        <f t="shared" si="0"/>
        <v>320118.2300000001</v>
      </c>
      <c r="I55" s="458">
        <f t="shared" si="0"/>
        <v>119945.02000000002</v>
      </c>
    </row>
    <row r="56" spans="1:10" x14ac:dyDescent="0.2">
      <c r="F56" s="458"/>
      <c r="G56" s="458"/>
      <c r="H56" s="458"/>
      <c r="I56" s="458"/>
    </row>
    <row r="57" spans="1:10" ht="19" x14ac:dyDescent="0.25">
      <c r="A57" s="752" t="s">
        <v>5595</v>
      </c>
    </row>
    <row r="58" spans="1:10" x14ac:dyDescent="0.2">
      <c r="A58" s="745" t="s">
        <v>5596</v>
      </c>
      <c r="B58" s="745" t="s">
        <v>5597</v>
      </c>
      <c r="C58" s="745" t="s">
        <v>1048</v>
      </c>
      <c r="D58" s="745">
        <v>12</v>
      </c>
      <c r="E58" s="745">
        <v>0</v>
      </c>
      <c r="F58" s="746">
        <v>19078.8</v>
      </c>
      <c r="G58" s="746">
        <v>0</v>
      </c>
      <c r="H58" s="746">
        <v>14495.76</v>
      </c>
      <c r="I58" s="746">
        <f>+F58-H58</f>
        <v>4583.0399999999991</v>
      </c>
      <c r="J58" s="747">
        <v>0.24021636580917038</v>
      </c>
    </row>
    <row r="59" spans="1:10" x14ac:dyDescent="0.2">
      <c r="A59" s="745" t="s">
        <v>5598</v>
      </c>
      <c r="B59" s="745" t="s">
        <v>5599</v>
      </c>
      <c r="C59" s="745" t="s">
        <v>1197</v>
      </c>
      <c r="D59" s="745">
        <v>1</v>
      </c>
      <c r="E59" s="745">
        <v>0</v>
      </c>
      <c r="F59" s="746">
        <v>803.71</v>
      </c>
      <c r="G59" s="746">
        <v>0</v>
      </c>
      <c r="H59" s="746">
        <v>540.13</v>
      </c>
      <c r="I59" s="746">
        <f t="shared" ref="I59:I62" si="1">+F59-H59</f>
        <v>263.58000000000004</v>
      </c>
      <c r="J59" s="747">
        <v>0.32795411280188125</v>
      </c>
    </row>
    <row r="60" spans="1:10" x14ac:dyDescent="0.2">
      <c r="A60" s="745" t="s">
        <v>5598</v>
      </c>
      <c r="B60" s="745" t="s">
        <v>5599</v>
      </c>
      <c r="C60" s="745" t="s">
        <v>1197</v>
      </c>
      <c r="D60" s="745">
        <v>1</v>
      </c>
      <c r="E60" s="745">
        <v>0</v>
      </c>
      <c r="F60" s="746">
        <v>694.85</v>
      </c>
      <c r="G60" s="746">
        <v>0</v>
      </c>
      <c r="H60" s="746">
        <f>+F60*0.85</f>
        <v>590.62250000000006</v>
      </c>
      <c r="I60" s="746">
        <f t="shared" si="1"/>
        <v>104.22749999999996</v>
      </c>
      <c r="J60" s="747">
        <v>0.99920846225804127</v>
      </c>
    </row>
    <row r="61" spans="1:10" x14ac:dyDescent="0.2">
      <c r="A61" s="745" t="s">
        <v>5596</v>
      </c>
      <c r="B61" s="745" t="s">
        <v>5597</v>
      </c>
      <c r="C61" s="745" t="s">
        <v>1048</v>
      </c>
      <c r="D61" s="745">
        <v>12</v>
      </c>
      <c r="E61" s="745">
        <v>0</v>
      </c>
      <c r="F61" s="746">
        <v>7992</v>
      </c>
      <c r="G61" s="746">
        <v>0</v>
      </c>
      <c r="H61" s="746">
        <v>7105.08</v>
      </c>
      <c r="I61" s="746">
        <f t="shared" si="1"/>
        <v>886.92000000000007</v>
      </c>
      <c r="J61" s="747">
        <v>0.11097597597597597</v>
      </c>
    </row>
    <row r="62" spans="1:10" x14ac:dyDescent="0.2">
      <c r="A62" s="745" t="s">
        <v>5596</v>
      </c>
      <c r="B62" s="745" t="s">
        <v>5597</v>
      </c>
      <c r="C62" s="745" t="s">
        <v>1048</v>
      </c>
      <c r="D62" s="748">
        <v>36</v>
      </c>
      <c r="E62" s="748">
        <v>0</v>
      </c>
      <c r="F62" s="749">
        <v>102405.6</v>
      </c>
      <c r="G62" s="749">
        <v>0</v>
      </c>
      <c r="H62" s="749">
        <v>93096</v>
      </c>
      <c r="I62" s="749">
        <f t="shared" si="1"/>
        <v>9309.6000000000058</v>
      </c>
      <c r="J62" s="750">
        <v>9.0909090909090912E-2</v>
      </c>
    </row>
    <row r="63" spans="1:10" x14ac:dyDescent="0.2">
      <c r="D63" s="446">
        <f>SUM(D58:D62)</f>
        <v>62</v>
      </c>
      <c r="E63" s="446">
        <f t="shared" ref="E63:I63" si="2">SUM(E58:E62)</f>
        <v>0</v>
      </c>
      <c r="F63" s="753">
        <f t="shared" si="2"/>
        <v>130974.96</v>
      </c>
      <c r="G63" s="753">
        <f t="shared" si="2"/>
        <v>0</v>
      </c>
      <c r="H63" s="753">
        <f t="shared" si="2"/>
        <v>115827.5925</v>
      </c>
      <c r="I63" s="753">
        <f t="shared" si="2"/>
        <v>15147.367500000004</v>
      </c>
    </row>
    <row r="65" spans="6:9" x14ac:dyDescent="0.2">
      <c r="F65" s="751">
        <f>+F55-F63</f>
        <v>309088.29000000015</v>
      </c>
      <c r="G65" s="751">
        <f t="shared" ref="G65:I65" si="3">+G55-G63</f>
        <v>0</v>
      </c>
      <c r="H65" s="751">
        <f t="shared" si="3"/>
        <v>204290.6375000001</v>
      </c>
      <c r="I65" s="751">
        <f t="shared" si="3"/>
        <v>104797.65250000001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D47B-4C44-4A4C-85A8-53CDD70001BA}">
  <sheetPr codeName="Hoja30"/>
  <dimension ref="A1:J171"/>
  <sheetViews>
    <sheetView showGridLines="0" workbookViewId="0">
      <pane ySplit="6" topLeftCell="A165" activePane="bottomLeft" state="frozen"/>
      <selection pane="bottomLeft" activeCell="L164" sqref="L164"/>
    </sheetView>
  </sheetViews>
  <sheetFormatPr baseColWidth="10" defaultColWidth="11.5" defaultRowHeight="14" x14ac:dyDescent="0.2"/>
  <cols>
    <col min="1" max="1" width="15" style="446" customWidth="1"/>
    <col min="2" max="2" width="44" style="446" customWidth="1"/>
    <col min="3" max="3" width="19.5" style="446" customWidth="1"/>
    <col min="4" max="4" width="11.5" style="446" customWidth="1"/>
    <col min="5" max="5" width="15.6640625" style="446" customWidth="1"/>
    <col min="6" max="9" width="19.5" style="446" customWidth="1"/>
    <col min="10" max="10" width="13.6640625" style="446" customWidth="1"/>
    <col min="11" max="14" width="19.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5583</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24.75" customHeight="1" x14ac:dyDescent="0.2">
      <c r="A9" s="450" t="s">
        <v>1937</v>
      </c>
      <c r="B9" s="450" t="s">
        <v>1936</v>
      </c>
      <c r="C9" s="450" t="s">
        <v>1812</v>
      </c>
      <c r="D9" s="450">
        <v>48</v>
      </c>
      <c r="E9" s="450">
        <v>12</v>
      </c>
      <c r="F9" s="449">
        <v>1789.44</v>
      </c>
      <c r="G9" s="448">
        <v>0</v>
      </c>
      <c r="H9" s="448">
        <v>1432.44</v>
      </c>
      <c r="I9" s="448">
        <v>357</v>
      </c>
      <c r="J9" s="447">
        <v>0.19950375536480686</v>
      </c>
    </row>
    <row r="10" spans="1:10" ht="24.75" customHeight="1" x14ac:dyDescent="0.2">
      <c r="A10" s="450" t="s">
        <v>1933</v>
      </c>
      <c r="B10" s="450" t="s">
        <v>1932</v>
      </c>
      <c r="C10" s="450" t="s">
        <v>1809</v>
      </c>
      <c r="D10" s="450">
        <v>10</v>
      </c>
      <c r="E10" s="450">
        <v>60</v>
      </c>
      <c r="F10" s="449">
        <v>9607.9</v>
      </c>
      <c r="G10" s="448">
        <v>0</v>
      </c>
      <c r="H10" s="448">
        <v>4862.2</v>
      </c>
      <c r="I10" s="448">
        <v>4745.7</v>
      </c>
      <c r="J10" s="447">
        <v>0.49393728077935867</v>
      </c>
    </row>
    <row r="11" spans="1:10" ht="24.75" customHeight="1" x14ac:dyDescent="0.2">
      <c r="A11" s="450" t="s">
        <v>1929</v>
      </c>
      <c r="B11" s="450" t="s">
        <v>1928</v>
      </c>
      <c r="C11" s="450" t="s">
        <v>1115</v>
      </c>
      <c r="D11" s="450">
        <v>26</v>
      </c>
      <c r="E11" s="450">
        <v>295.15199999999999</v>
      </c>
      <c r="F11" s="449">
        <v>16687.12</v>
      </c>
      <c r="G11" s="448">
        <v>0</v>
      </c>
      <c r="H11" s="448">
        <v>14720.18</v>
      </c>
      <c r="I11" s="448">
        <v>1966.94</v>
      </c>
      <c r="J11" s="447">
        <v>0.11787174779111075</v>
      </c>
    </row>
    <row r="12" spans="1:10" ht="24.75" customHeight="1" x14ac:dyDescent="0.2">
      <c r="A12" s="450" t="s">
        <v>1929</v>
      </c>
      <c r="B12" s="450" t="s">
        <v>1928</v>
      </c>
      <c r="C12" s="450" t="s">
        <v>1112</v>
      </c>
      <c r="D12" s="450">
        <v>48</v>
      </c>
      <c r="E12" s="450">
        <v>45.408000000000001</v>
      </c>
      <c r="F12" s="449">
        <v>2625.6</v>
      </c>
      <c r="G12" s="448">
        <v>0</v>
      </c>
      <c r="H12" s="448">
        <v>2264.96</v>
      </c>
      <c r="I12" s="448">
        <v>360.64</v>
      </c>
      <c r="J12" s="447">
        <v>0.13735527117611213</v>
      </c>
    </row>
    <row r="13" spans="1:10" ht="24.75" customHeight="1" x14ac:dyDescent="0.2">
      <c r="A13" s="450" t="s">
        <v>1925</v>
      </c>
      <c r="B13" s="450" t="s">
        <v>1924</v>
      </c>
      <c r="C13" s="450" t="s">
        <v>1920</v>
      </c>
      <c r="D13" s="450">
        <v>19</v>
      </c>
      <c r="E13" s="450">
        <v>287.66000000000003</v>
      </c>
      <c r="F13" s="449">
        <v>10609.61</v>
      </c>
      <c r="G13" s="448">
        <v>0</v>
      </c>
      <c r="H13" s="448">
        <v>8522.51</v>
      </c>
      <c r="I13" s="448">
        <v>2087.1</v>
      </c>
      <c r="J13" s="447">
        <v>0.19671788124162906</v>
      </c>
    </row>
    <row r="14" spans="1:10" ht="24.75" customHeight="1" x14ac:dyDescent="0.2">
      <c r="A14" s="450" t="s">
        <v>1925</v>
      </c>
      <c r="B14" s="450" t="s">
        <v>1924</v>
      </c>
      <c r="C14" s="450" t="s">
        <v>1923</v>
      </c>
      <c r="D14" s="450">
        <v>41</v>
      </c>
      <c r="E14" s="450">
        <v>155.185</v>
      </c>
      <c r="F14" s="449">
        <v>5162.88</v>
      </c>
      <c r="G14" s="448">
        <v>0</v>
      </c>
      <c r="H14" s="448">
        <v>4676.51</v>
      </c>
      <c r="I14" s="448">
        <v>486.37</v>
      </c>
      <c r="J14" s="447">
        <v>9.4205656532787896E-2</v>
      </c>
    </row>
    <row r="15" spans="1:10" ht="24.75" customHeight="1" x14ac:dyDescent="0.2">
      <c r="A15" s="450" t="s">
        <v>1922</v>
      </c>
      <c r="B15" s="450" t="s">
        <v>1921</v>
      </c>
      <c r="C15" s="450" t="s">
        <v>1920</v>
      </c>
      <c r="D15" s="450">
        <v>1</v>
      </c>
      <c r="E15" s="450">
        <v>15.14</v>
      </c>
      <c r="F15" s="449">
        <v>1175.8</v>
      </c>
      <c r="G15" s="448">
        <v>0</v>
      </c>
      <c r="H15" s="448">
        <v>735.48</v>
      </c>
      <c r="I15" s="448">
        <v>440.32</v>
      </c>
      <c r="J15" s="447">
        <v>0.3744854567103249</v>
      </c>
    </row>
    <row r="16" spans="1:10" ht="24.75" customHeight="1" x14ac:dyDescent="0.2">
      <c r="A16" s="450" t="s">
        <v>1919</v>
      </c>
      <c r="B16" s="450" t="s">
        <v>1918</v>
      </c>
      <c r="C16" s="450" t="s">
        <v>1115</v>
      </c>
      <c r="D16" s="450">
        <v>2680</v>
      </c>
      <c r="E16" s="450">
        <v>30423.360000000001</v>
      </c>
      <c r="F16" s="449">
        <v>2362813.63</v>
      </c>
      <c r="G16" s="448">
        <v>0</v>
      </c>
      <c r="H16" s="448">
        <v>2181520</v>
      </c>
      <c r="I16" s="448">
        <v>181293.63</v>
      </c>
      <c r="J16" s="447">
        <v>7.6727858557342085E-2</v>
      </c>
    </row>
    <row r="17" spans="1:10" ht="24.75" customHeight="1" x14ac:dyDescent="0.2">
      <c r="A17" s="450" t="s">
        <v>1919</v>
      </c>
      <c r="B17" s="450" t="s">
        <v>1918</v>
      </c>
      <c r="C17" s="450" t="s">
        <v>1112</v>
      </c>
      <c r="D17" s="450">
        <v>72</v>
      </c>
      <c r="E17" s="450">
        <v>68.111999999999995</v>
      </c>
      <c r="F17" s="449">
        <v>6184.8</v>
      </c>
      <c r="G17" s="448">
        <v>0</v>
      </c>
      <c r="H17" s="448">
        <v>4884</v>
      </c>
      <c r="I17" s="448">
        <v>1300.8</v>
      </c>
      <c r="J17" s="447">
        <v>0.2103220799379123</v>
      </c>
    </row>
    <row r="18" spans="1:10" ht="24.75" customHeight="1" x14ac:dyDescent="0.2">
      <c r="A18" s="450" t="s">
        <v>1917</v>
      </c>
      <c r="B18" s="450" t="s">
        <v>1916</v>
      </c>
      <c r="C18" s="450" t="s">
        <v>1913</v>
      </c>
      <c r="D18" s="450">
        <v>28</v>
      </c>
      <c r="E18" s="450">
        <v>635.88</v>
      </c>
      <c r="F18" s="449">
        <v>12787.99</v>
      </c>
      <c r="G18" s="448">
        <v>0</v>
      </c>
      <c r="H18" s="448">
        <v>9346.68</v>
      </c>
      <c r="I18" s="448">
        <v>3441.31</v>
      </c>
      <c r="J18" s="447">
        <v>0.26910483977544558</v>
      </c>
    </row>
    <row r="19" spans="1:10" ht="24.75" customHeight="1" x14ac:dyDescent="0.2">
      <c r="A19" s="450" t="s">
        <v>1915</v>
      </c>
      <c r="B19" s="450" t="s">
        <v>1914</v>
      </c>
      <c r="C19" s="450" t="s">
        <v>1913</v>
      </c>
      <c r="D19" s="450">
        <v>25</v>
      </c>
      <c r="E19" s="450">
        <v>567.75</v>
      </c>
      <c r="F19" s="449">
        <v>12420.08</v>
      </c>
      <c r="G19" s="448">
        <v>0</v>
      </c>
      <c r="H19" s="448">
        <v>10911.75</v>
      </c>
      <c r="I19" s="448">
        <v>1508.33</v>
      </c>
      <c r="J19" s="447">
        <v>0.12144285705084025</v>
      </c>
    </row>
    <row r="20" spans="1:10" ht="24.75" customHeight="1" x14ac:dyDescent="0.2">
      <c r="A20" s="450" t="s">
        <v>2431</v>
      </c>
      <c r="B20" s="450" t="s">
        <v>2430</v>
      </c>
      <c r="C20" s="450" t="s">
        <v>1059</v>
      </c>
      <c r="D20" s="450">
        <v>1</v>
      </c>
      <c r="E20" s="450">
        <v>20</v>
      </c>
      <c r="F20" s="449">
        <v>1544.23</v>
      </c>
      <c r="G20" s="448">
        <v>0</v>
      </c>
      <c r="H20" s="448">
        <v>1115.54</v>
      </c>
      <c r="I20" s="448">
        <v>428.69</v>
      </c>
      <c r="J20" s="447">
        <v>0.27760761026531022</v>
      </c>
    </row>
    <row r="21" spans="1:10" ht="24.75" customHeight="1" x14ac:dyDescent="0.2">
      <c r="A21" s="450" t="s">
        <v>2429</v>
      </c>
      <c r="B21" s="450" t="s">
        <v>2428</v>
      </c>
      <c r="C21" s="450" t="s">
        <v>1059</v>
      </c>
      <c r="D21" s="450">
        <v>1</v>
      </c>
      <c r="E21" s="450">
        <v>20</v>
      </c>
      <c r="F21" s="449">
        <v>1994.55</v>
      </c>
      <c r="G21" s="448">
        <v>0</v>
      </c>
      <c r="H21" s="448">
        <v>1582.58</v>
      </c>
      <c r="I21" s="448">
        <v>411.97</v>
      </c>
      <c r="J21" s="447">
        <v>0.20654784287182573</v>
      </c>
    </row>
    <row r="22" spans="1:10" ht="24.75" customHeight="1" x14ac:dyDescent="0.2">
      <c r="A22" s="450" t="s">
        <v>2427</v>
      </c>
      <c r="B22" s="450" t="s">
        <v>2426</v>
      </c>
      <c r="C22" s="450" t="s">
        <v>1059</v>
      </c>
      <c r="D22" s="450">
        <v>1</v>
      </c>
      <c r="E22" s="450">
        <v>20</v>
      </c>
      <c r="F22" s="449">
        <v>1653.51</v>
      </c>
      <c r="G22" s="448">
        <v>0</v>
      </c>
      <c r="H22" s="448">
        <v>934.49</v>
      </c>
      <c r="I22" s="448">
        <v>719.02</v>
      </c>
      <c r="J22" s="447">
        <v>0.43484466377584652</v>
      </c>
    </row>
    <row r="23" spans="1:10" ht="24.75" customHeight="1" x14ac:dyDescent="0.2">
      <c r="A23" s="450" t="s">
        <v>2425</v>
      </c>
      <c r="B23" s="450" t="s">
        <v>2424</v>
      </c>
      <c r="C23" s="450" t="s">
        <v>1059</v>
      </c>
      <c r="D23" s="450">
        <v>1</v>
      </c>
      <c r="E23" s="450">
        <v>20</v>
      </c>
      <c r="F23" s="449">
        <v>1913.75</v>
      </c>
      <c r="G23" s="448">
        <v>0</v>
      </c>
      <c r="H23" s="448">
        <v>1360.44</v>
      </c>
      <c r="I23" s="448">
        <v>553.30999999999995</v>
      </c>
      <c r="J23" s="447">
        <v>0.28912344872632267</v>
      </c>
    </row>
    <row r="24" spans="1:10" ht="24.75" customHeight="1" x14ac:dyDescent="0.2">
      <c r="A24" s="450" t="s">
        <v>1912</v>
      </c>
      <c r="B24" s="450" t="s">
        <v>1911</v>
      </c>
      <c r="C24" s="450" t="s">
        <v>1715</v>
      </c>
      <c r="D24" s="450">
        <v>6</v>
      </c>
      <c r="E24" s="450">
        <v>72</v>
      </c>
      <c r="F24" s="449">
        <v>2003.24</v>
      </c>
      <c r="G24" s="448">
        <v>0</v>
      </c>
      <c r="H24" s="448">
        <v>1557.3</v>
      </c>
      <c r="I24" s="448">
        <v>445.94</v>
      </c>
      <c r="J24" s="447">
        <v>0.22260937281603801</v>
      </c>
    </row>
    <row r="25" spans="1:10" ht="24.75" customHeight="1" x14ac:dyDescent="0.2">
      <c r="A25" s="450" t="s">
        <v>1910</v>
      </c>
      <c r="B25" s="450" t="s">
        <v>1909</v>
      </c>
      <c r="C25" s="450" t="s">
        <v>1715</v>
      </c>
      <c r="D25" s="450">
        <v>7</v>
      </c>
      <c r="E25" s="450">
        <v>84</v>
      </c>
      <c r="F25" s="449">
        <v>2470.38</v>
      </c>
      <c r="G25" s="448">
        <v>0</v>
      </c>
      <c r="H25" s="448">
        <v>1789.27</v>
      </c>
      <c r="I25" s="448">
        <v>681.11</v>
      </c>
      <c r="J25" s="447">
        <v>0.27571061941887481</v>
      </c>
    </row>
    <row r="26" spans="1:10" ht="24.75" customHeight="1" x14ac:dyDescent="0.2">
      <c r="A26" s="450" t="s">
        <v>1908</v>
      </c>
      <c r="B26" s="450" t="s">
        <v>1907</v>
      </c>
      <c r="C26" s="450" t="s">
        <v>1809</v>
      </c>
      <c r="D26" s="450">
        <v>10</v>
      </c>
      <c r="E26" s="450">
        <v>60</v>
      </c>
      <c r="F26" s="449">
        <v>9945.09</v>
      </c>
      <c r="G26" s="448">
        <v>0</v>
      </c>
      <c r="H26" s="448">
        <v>7183.7</v>
      </c>
      <c r="I26" s="448">
        <v>2761.39</v>
      </c>
      <c r="J26" s="447">
        <v>0.27766365110823532</v>
      </c>
    </row>
    <row r="27" spans="1:10" ht="24.75" customHeight="1" x14ac:dyDescent="0.2">
      <c r="A27" s="450" t="s">
        <v>1900</v>
      </c>
      <c r="B27" s="450" t="s">
        <v>1899</v>
      </c>
      <c r="C27" s="450" t="s">
        <v>1898</v>
      </c>
      <c r="D27" s="450">
        <v>7</v>
      </c>
      <c r="E27" s="450">
        <v>33.6</v>
      </c>
      <c r="F27" s="449">
        <v>5805.89</v>
      </c>
      <c r="G27" s="448">
        <v>0</v>
      </c>
      <c r="H27" s="448">
        <v>4174.7299999999996</v>
      </c>
      <c r="I27" s="448">
        <v>1631.16</v>
      </c>
      <c r="J27" s="447">
        <v>0.28094917402844355</v>
      </c>
    </row>
    <row r="28" spans="1:10" ht="24.75" customHeight="1" x14ac:dyDescent="0.2">
      <c r="A28" s="450" t="s">
        <v>2003</v>
      </c>
      <c r="B28" s="450" t="s">
        <v>2002</v>
      </c>
      <c r="C28" s="450" t="s">
        <v>1898</v>
      </c>
      <c r="D28" s="450">
        <v>6</v>
      </c>
      <c r="E28" s="450">
        <v>28.8</v>
      </c>
      <c r="F28" s="449">
        <v>5070.12</v>
      </c>
      <c r="G28" s="448">
        <v>0</v>
      </c>
      <c r="H28" s="448">
        <v>3630.66</v>
      </c>
      <c r="I28" s="448">
        <v>1439.46</v>
      </c>
      <c r="J28" s="447">
        <v>0.28391043998958604</v>
      </c>
    </row>
    <row r="29" spans="1:10" ht="24.75" customHeight="1" x14ac:dyDescent="0.2">
      <c r="A29" s="450" t="s">
        <v>4689</v>
      </c>
      <c r="B29" s="450" t="s">
        <v>4688</v>
      </c>
      <c r="C29" s="450" t="s">
        <v>1051</v>
      </c>
      <c r="D29" s="450">
        <v>82</v>
      </c>
      <c r="E29" s="450">
        <v>1558</v>
      </c>
      <c r="F29" s="449">
        <v>80839.27</v>
      </c>
      <c r="G29" s="448">
        <v>0</v>
      </c>
      <c r="H29" s="448">
        <v>75097.240000000005</v>
      </c>
      <c r="I29" s="448">
        <v>5742.03</v>
      </c>
      <c r="J29" s="447">
        <v>7.103020598775818E-2</v>
      </c>
    </row>
    <row r="30" spans="1:10" ht="24.75" customHeight="1" x14ac:dyDescent="0.2">
      <c r="A30" s="450" t="s">
        <v>2419</v>
      </c>
      <c r="B30" s="450" t="s">
        <v>2418</v>
      </c>
      <c r="C30" s="450" t="s">
        <v>1051</v>
      </c>
      <c r="D30" s="450">
        <v>1</v>
      </c>
      <c r="E30" s="450">
        <v>19</v>
      </c>
      <c r="F30" s="449">
        <v>1944.7</v>
      </c>
      <c r="G30" s="448">
        <v>0</v>
      </c>
      <c r="H30" s="448">
        <v>1433.98</v>
      </c>
      <c r="I30" s="448">
        <v>510.72</v>
      </c>
      <c r="J30" s="447">
        <v>0.26262148403352703</v>
      </c>
    </row>
    <row r="31" spans="1:10" ht="24.75" customHeight="1" x14ac:dyDescent="0.2">
      <c r="A31" s="450" t="s">
        <v>1897</v>
      </c>
      <c r="B31" s="450" t="s">
        <v>1896</v>
      </c>
      <c r="C31" s="450" t="s">
        <v>1051</v>
      </c>
      <c r="D31" s="450">
        <v>6</v>
      </c>
      <c r="E31" s="450">
        <v>114</v>
      </c>
      <c r="F31" s="449">
        <v>11631.12</v>
      </c>
      <c r="G31" s="448">
        <v>0</v>
      </c>
      <c r="H31" s="448">
        <v>9167.16</v>
      </c>
      <c r="I31" s="448">
        <v>2463.96</v>
      </c>
      <c r="J31" s="447">
        <v>0.21184202381198028</v>
      </c>
    </row>
    <row r="32" spans="1:10" ht="24.75" customHeight="1" x14ac:dyDescent="0.2">
      <c r="A32" s="450" t="s">
        <v>1895</v>
      </c>
      <c r="B32" s="450" t="s">
        <v>1894</v>
      </c>
      <c r="C32" s="450" t="s">
        <v>1051</v>
      </c>
      <c r="D32" s="450">
        <v>3</v>
      </c>
      <c r="E32" s="450">
        <v>57</v>
      </c>
      <c r="F32" s="449">
        <v>3858.92</v>
      </c>
      <c r="G32" s="448">
        <v>0</v>
      </c>
      <c r="H32" s="448">
        <v>2727.63</v>
      </c>
      <c r="I32" s="448">
        <v>1131.29</v>
      </c>
      <c r="J32" s="447">
        <v>0.29316233557575694</v>
      </c>
    </row>
    <row r="33" spans="1:10" ht="24.75" customHeight="1" x14ac:dyDescent="0.2">
      <c r="A33" s="450" t="s">
        <v>1893</v>
      </c>
      <c r="B33" s="450" t="s">
        <v>1892</v>
      </c>
      <c r="C33" s="450" t="s">
        <v>1051</v>
      </c>
      <c r="D33" s="450">
        <v>23</v>
      </c>
      <c r="E33" s="450">
        <v>437</v>
      </c>
      <c r="F33" s="449">
        <v>27500.38</v>
      </c>
      <c r="G33" s="448">
        <v>0</v>
      </c>
      <c r="H33" s="448">
        <v>21130.02</v>
      </c>
      <c r="I33" s="448">
        <v>6370.36</v>
      </c>
      <c r="J33" s="447">
        <v>0.23164625361540458</v>
      </c>
    </row>
    <row r="34" spans="1:10" ht="24.75" customHeight="1" x14ac:dyDescent="0.2">
      <c r="A34" s="450" t="s">
        <v>1891</v>
      </c>
      <c r="B34" s="450" t="s">
        <v>1890</v>
      </c>
      <c r="C34" s="450" t="s">
        <v>1051</v>
      </c>
      <c r="D34" s="450">
        <v>11</v>
      </c>
      <c r="E34" s="450">
        <v>209</v>
      </c>
      <c r="F34" s="449">
        <v>14000.66</v>
      </c>
      <c r="G34" s="448">
        <v>0</v>
      </c>
      <c r="H34" s="448">
        <v>10408.42</v>
      </c>
      <c r="I34" s="448">
        <v>3592.24</v>
      </c>
      <c r="J34" s="447">
        <v>0.25657647568043218</v>
      </c>
    </row>
    <row r="35" spans="1:10" ht="24.75" customHeight="1" x14ac:dyDescent="0.2">
      <c r="A35" s="450" t="s">
        <v>1889</v>
      </c>
      <c r="B35" s="450" t="s">
        <v>1888</v>
      </c>
      <c r="C35" s="450" t="s">
        <v>1051</v>
      </c>
      <c r="D35" s="450">
        <v>27</v>
      </c>
      <c r="E35" s="450">
        <v>513</v>
      </c>
      <c r="F35" s="449">
        <v>33650.839999999997</v>
      </c>
      <c r="G35" s="448">
        <v>0</v>
      </c>
      <c r="H35" s="448">
        <v>32173.16</v>
      </c>
      <c r="I35" s="448">
        <v>1477.68</v>
      </c>
      <c r="J35" s="447">
        <v>4.391212819650267E-2</v>
      </c>
    </row>
    <row r="36" spans="1:10" ht="24.75" customHeight="1" x14ac:dyDescent="0.2">
      <c r="A36" s="450" t="s">
        <v>1887</v>
      </c>
      <c r="B36" s="450" t="s">
        <v>1886</v>
      </c>
      <c r="C36" s="450" t="s">
        <v>1051</v>
      </c>
      <c r="D36" s="450">
        <v>16</v>
      </c>
      <c r="E36" s="450">
        <v>304</v>
      </c>
      <c r="F36" s="449">
        <v>22079.360000000001</v>
      </c>
      <c r="G36" s="448">
        <v>0</v>
      </c>
      <c r="H36" s="448">
        <v>20453.919999999998</v>
      </c>
      <c r="I36" s="448">
        <v>1625.44</v>
      </c>
      <c r="J36" s="447">
        <v>7.3618075886257572E-2</v>
      </c>
    </row>
    <row r="37" spans="1:10" ht="24.75" customHeight="1" x14ac:dyDescent="0.2">
      <c r="A37" s="450" t="s">
        <v>1885</v>
      </c>
      <c r="B37" s="450" t="s">
        <v>1884</v>
      </c>
      <c r="C37" s="450" t="s">
        <v>1051</v>
      </c>
      <c r="D37" s="450">
        <v>16</v>
      </c>
      <c r="E37" s="450">
        <v>304</v>
      </c>
      <c r="F37" s="449">
        <v>20731.22</v>
      </c>
      <c r="G37" s="448">
        <v>0</v>
      </c>
      <c r="H37" s="448">
        <v>16605.46</v>
      </c>
      <c r="I37" s="448">
        <v>4125.76</v>
      </c>
      <c r="J37" s="447">
        <v>0.19901192500971965</v>
      </c>
    </row>
    <row r="38" spans="1:10" ht="24.75" customHeight="1" x14ac:dyDescent="0.2">
      <c r="A38" s="450" t="s">
        <v>1877</v>
      </c>
      <c r="B38" s="450" t="s">
        <v>1876</v>
      </c>
      <c r="C38" s="450" t="s">
        <v>1051</v>
      </c>
      <c r="D38" s="450">
        <v>4</v>
      </c>
      <c r="E38" s="450">
        <v>76</v>
      </c>
      <c r="F38" s="449">
        <v>5453.32</v>
      </c>
      <c r="G38" s="448">
        <v>0</v>
      </c>
      <c r="H38" s="448">
        <v>5051.84</v>
      </c>
      <c r="I38" s="448">
        <v>401.48</v>
      </c>
      <c r="J38" s="447">
        <v>7.3621206897816371E-2</v>
      </c>
    </row>
    <row r="39" spans="1:10" ht="24.75" customHeight="1" x14ac:dyDescent="0.2">
      <c r="A39" s="450" t="s">
        <v>2417</v>
      </c>
      <c r="B39" s="450" t="s">
        <v>2416</v>
      </c>
      <c r="C39" s="450" t="s">
        <v>1051</v>
      </c>
      <c r="D39" s="450">
        <v>8</v>
      </c>
      <c r="E39" s="450">
        <v>152</v>
      </c>
      <c r="F39" s="449">
        <v>9657.6</v>
      </c>
      <c r="G39" s="448">
        <v>0</v>
      </c>
      <c r="H39" s="448">
        <v>7121.36</v>
      </c>
      <c r="I39" s="448">
        <v>2536.2399999999998</v>
      </c>
      <c r="J39" s="447">
        <v>0.26261597084161697</v>
      </c>
    </row>
    <row r="40" spans="1:10" ht="24.75" customHeight="1" x14ac:dyDescent="0.2">
      <c r="A40" s="450" t="s">
        <v>3275</v>
      </c>
      <c r="B40" s="450" t="s">
        <v>3274</v>
      </c>
      <c r="C40" s="450" t="s">
        <v>1051</v>
      </c>
      <c r="D40" s="450">
        <v>6</v>
      </c>
      <c r="E40" s="450">
        <v>114</v>
      </c>
      <c r="F40" s="449">
        <v>7879.36</v>
      </c>
      <c r="G40" s="448">
        <v>0</v>
      </c>
      <c r="H40" s="448">
        <v>5810.82</v>
      </c>
      <c r="I40" s="448">
        <v>2068.54</v>
      </c>
      <c r="J40" s="447">
        <v>0.26252639808309303</v>
      </c>
    </row>
    <row r="41" spans="1:10" ht="24.75" customHeight="1" x14ac:dyDescent="0.2">
      <c r="A41" s="450" t="s">
        <v>1875</v>
      </c>
      <c r="B41" s="450" t="s">
        <v>1874</v>
      </c>
      <c r="C41" s="450" t="s">
        <v>1051</v>
      </c>
      <c r="D41" s="450">
        <v>1151</v>
      </c>
      <c r="E41" s="450">
        <v>21869</v>
      </c>
      <c r="F41" s="449">
        <v>805601.66</v>
      </c>
      <c r="G41" s="448">
        <v>0</v>
      </c>
      <c r="H41" s="448">
        <v>972169.41</v>
      </c>
      <c r="I41" s="448">
        <v>-166567.75</v>
      </c>
      <c r="J41" s="447">
        <v>-0.2067619249940473</v>
      </c>
    </row>
    <row r="42" spans="1:10" ht="24.75" customHeight="1" x14ac:dyDescent="0.2">
      <c r="A42" s="450" t="s">
        <v>3273</v>
      </c>
      <c r="B42" s="450" t="s">
        <v>3272</v>
      </c>
      <c r="C42" s="450" t="s">
        <v>1051</v>
      </c>
      <c r="D42" s="450">
        <v>6</v>
      </c>
      <c r="E42" s="450">
        <v>114</v>
      </c>
      <c r="F42" s="449">
        <v>6834.42</v>
      </c>
      <c r="G42" s="448">
        <v>0</v>
      </c>
      <c r="H42" s="448">
        <v>6338.26</v>
      </c>
      <c r="I42" s="448">
        <v>496.16</v>
      </c>
      <c r="J42" s="447">
        <v>7.2597235756655276E-2</v>
      </c>
    </row>
    <row r="43" spans="1:10" ht="24.75" customHeight="1" x14ac:dyDescent="0.2">
      <c r="A43" s="450" t="s">
        <v>2415</v>
      </c>
      <c r="B43" s="450" t="s">
        <v>2414</v>
      </c>
      <c r="C43" s="450" t="s">
        <v>1051</v>
      </c>
      <c r="D43" s="450">
        <v>1</v>
      </c>
      <c r="E43" s="450">
        <v>19</v>
      </c>
      <c r="F43" s="449">
        <v>1223.9000000000001</v>
      </c>
      <c r="G43" s="448">
        <v>0</v>
      </c>
      <c r="H43" s="448">
        <v>822.73</v>
      </c>
      <c r="I43" s="448">
        <v>401.17</v>
      </c>
      <c r="J43" s="447">
        <v>0.32778004738949262</v>
      </c>
    </row>
    <row r="44" spans="1:10" ht="24.75" customHeight="1" x14ac:dyDescent="0.2">
      <c r="A44" s="450" t="s">
        <v>5582</v>
      </c>
      <c r="B44" s="450" t="s">
        <v>5581</v>
      </c>
      <c r="C44" s="450" t="s">
        <v>1051</v>
      </c>
      <c r="D44" s="450">
        <v>1</v>
      </c>
      <c r="E44" s="450">
        <v>19</v>
      </c>
      <c r="F44" s="449">
        <v>1612.24</v>
      </c>
      <c r="G44" s="448">
        <v>0</v>
      </c>
      <c r="H44" s="448">
        <v>992.87</v>
      </c>
      <c r="I44" s="448">
        <v>619.37</v>
      </c>
      <c r="J44" s="447">
        <v>0.38416736962238873</v>
      </c>
    </row>
    <row r="45" spans="1:10" ht="24.75" customHeight="1" x14ac:dyDescent="0.2">
      <c r="A45" s="450" t="s">
        <v>5580</v>
      </c>
      <c r="B45" s="450" t="s">
        <v>5579</v>
      </c>
      <c r="C45" s="450" t="s">
        <v>1051</v>
      </c>
      <c r="D45" s="450">
        <v>1</v>
      </c>
      <c r="E45" s="450">
        <v>19</v>
      </c>
      <c r="F45" s="449">
        <v>1370.16</v>
      </c>
      <c r="G45" s="448">
        <v>0</v>
      </c>
      <c r="H45" s="448">
        <v>1270.52</v>
      </c>
      <c r="I45" s="448">
        <v>99.64</v>
      </c>
      <c r="J45" s="447">
        <v>7.272143399311029E-2</v>
      </c>
    </row>
    <row r="46" spans="1:10" ht="24.75" customHeight="1" x14ac:dyDescent="0.2">
      <c r="A46" s="450" t="s">
        <v>1867</v>
      </c>
      <c r="B46" s="450" t="s">
        <v>1866</v>
      </c>
      <c r="C46" s="450" t="s">
        <v>1051</v>
      </c>
      <c r="D46" s="450">
        <v>1</v>
      </c>
      <c r="E46" s="450">
        <v>19</v>
      </c>
      <c r="F46" s="449">
        <v>1580.84</v>
      </c>
      <c r="G46" s="448">
        <v>0</v>
      </c>
      <c r="H46" s="448">
        <v>1173.4000000000001</v>
      </c>
      <c r="I46" s="448">
        <v>407.44</v>
      </c>
      <c r="J46" s="447">
        <v>0.2577363933098859</v>
      </c>
    </row>
    <row r="47" spans="1:10" ht="24.75" customHeight="1" x14ac:dyDescent="0.2">
      <c r="A47" s="450" t="s">
        <v>1865</v>
      </c>
      <c r="B47" s="450" t="s">
        <v>1864</v>
      </c>
      <c r="C47" s="450" t="s">
        <v>1051</v>
      </c>
      <c r="D47" s="450">
        <v>1</v>
      </c>
      <c r="E47" s="450">
        <v>19</v>
      </c>
      <c r="F47" s="449">
        <v>2547.35</v>
      </c>
      <c r="G47" s="448">
        <v>0</v>
      </c>
      <c r="H47" s="448">
        <v>1830.49</v>
      </c>
      <c r="I47" s="448">
        <v>716.86</v>
      </c>
      <c r="J47" s="447">
        <v>0.28141401848980313</v>
      </c>
    </row>
    <row r="48" spans="1:10" ht="24.75" customHeight="1" x14ac:dyDescent="0.2">
      <c r="A48" s="450" t="s">
        <v>1863</v>
      </c>
      <c r="B48" s="450" t="s">
        <v>1862</v>
      </c>
      <c r="C48" s="450" t="s">
        <v>1051</v>
      </c>
      <c r="D48" s="450">
        <v>2</v>
      </c>
      <c r="E48" s="450">
        <v>38</v>
      </c>
      <c r="F48" s="449">
        <v>3256.74</v>
      </c>
      <c r="G48" s="448">
        <v>0</v>
      </c>
      <c r="H48" s="448">
        <v>2366.2800000000002</v>
      </c>
      <c r="I48" s="448">
        <v>890.46</v>
      </c>
      <c r="J48" s="447">
        <v>0.27342065992372738</v>
      </c>
    </row>
    <row r="49" spans="1:10" ht="24.75" customHeight="1" x14ac:dyDescent="0.2">
      <c r="A49" s="450" t="s">
        <v>2409</v>
      </c>
      <c r="B49" s="450" t="s">
        <v>2408</v>
      </c>
      <c r="C49" s="450" t="s">
        <v>1051</v>
      </c>
      <c r="D49" s="450">
        <v>2</v>
      </c>
      <c r="E49" s="450">
        <v>38</v>
      </c>
      <c r="F49" s="449">
        <v>20189.64</v>
      </c>
      <c r="G49" s="448">
        <v>0</v>
      </c>
      <c r="H49" s="448">
        <v>15847.2</v>
      </c>
      <c r="I49" s="448">
        <v>4342.4399999999996</v>
      </c>
      <c r="J49" s="447">
        <v>0.21508258691091076</v>
      </c>
    </row>
    <row r="50" spans="1:10" ht="24.75" customHeight="1" x14ac:dyDescent="0.2">
      <c r="A50" s="450" t="s">
        <v>5578</v>
      </c>
      <c r="B50" s="450" t="s">
        <v>5577</v>
      </c>
      <c r="C50" s="450" t="s">
        <v>1051</v>
      </c>
      <c r="D50" s="450">
        <v>2</v>
      </c>
      <c r="E50" s="450">
        <v>38</v>
      </c>
      <c r="F50" s="449">
        <v>18957.759999999998</v>
      </c>
      <c r="G50" s="448">
        <v>0</v>
      </c>
      <c r="H50" s="448">
        <v>14899.72</v>
      </c>
      <c r="I50" s="448">
        <v>4058.04</v>
      </c>
      <c r="J50" s="447">
        <v>0.21405693499653969</v>
      </c>
    </row>
    <row r="51" spans="1:10" ht="24.75" customHeight="1" x14ac:dyDescent="0.2">
      <c r="A51" s="450" t="s">
        <v>5576</v>
      </c>
      <c r="B51" s="450" t="s">
        <v>5575</v>
      </c>
      <c r="C51" s="450" t="s">
        <v>1051</v>
      </c>
      <c r="D51" s="450">
        <v>2</v>
      </c>
      <c r="E51" s="450">
        <v>38</v>
      </c>
      <c r="F51" s="449">
        <v>44163.46</v>
      </c>
      <c r="G51" s="448">
        <v>0</v>
      </c>
      <c r="H51" s="448">
        <v>26660.3</v>
      </c>
      <c r="I51" s="448">
        <v>17503.16</v>
      </c>
      <c r="J51" s="447">
        <v>0.3963267370808356</v>
      </c>
    </row>
    <row r="52" spans="1:10" ht="24.75" customHeight="1" x14ac:dyDescent="0.2">
      <c r="A52" s="450" t="s">
        <v>1858</v>
      </c>
      <c r="B52" s="450" t="s">
        <v>1857</v>
      </c>
      <c r="C52" s="450" t="s">
        <v>1856</v>
      </c>
      <c r="D52" s="450">
        <v>14</v>
      </c>
      <c r="E52" s="450">
        <v>154.56</v>
      </c>
      <c r="F52" s="449">
        <v>4931.22</v>
      </c>
      <c r="G52" s="448">
        <v>0</v>
      </c>
      <c r="H52" s="448">
        <v>3430.7</v>
      </c>
      <c r="I52" s="448">
        <v>1500.52</v>
      </c>
      <c r="J52" s="447">
        <v>0.30428981063509636</v>
      </c>
    </row>
    <row r="53" spans="1:10" ht="24.75" customHeight="1" x14ac:dyDescent="0.2">
      <c r="A53" s="450" t="s">
        <v>1858</v>
      </c>
      <c r="B53" s="450" t="s">
        <v>1857</v>
      </c>
      <c r="C53" s="450" t="s">
        <v>1999</v>
      </c>
      <c r="D53" s="450">
        <v>24</v>
      </c>
      <c r="E53" s="450">
        <v>11.04</v>
      </c>
      <c r="F53" s="449">
        <v>311.27999999999997</v>
      </c>
      <c r="G53" s="448">
        <v>0</v>
      </c>
      <c r="H53" s="448">
        <v>245.05</v>
      </c>
      <c r="I53" s="448">
        <v>66.23</v>
      </c>
      <c r="J53" s="447">
        <v>0.21276664096633255</v>
      </c>
    </row>
    <row r="54" spans="1:10" ht="24.75" customHeight="1" x14ac:dyDescent="0.2">
      <c r="A54" s="450" t="s">
        <v>1855</v>
      </c>
      <c r="B54" s="450" t="s">
        <v>1854</v>
      </c>
      <c r="C54" s="450" t="s">
        <v>1051</v>
      </c>
      <c r="D54" s="450">
        <v>17</v>
      </c>
      <c r="E54" s="450">
        <v>323</v>
      </c>
      <c r="F54" s="449">
        <v>13163.3</v>
      </c>
      <c r="G54" s="448">
        <v>0</v>
      </c>
      <c r="H54" s="448">
        <v>8972.26</v>
      </c>
      <c r="I54" s="448">
        <v>4191.04</v>
      </c>
      <c r="J54" s="447">
        <v>0.31838824610849864</v>
      </c>
    </row>
    <row r="55" spans="1:10" ht="24.75" customHeight="1" x14ac:dyDescent="0.2">
      <c r="A55" s="450" t="s">
        <v>3270</v>
      </c>
      <c r="B55" s="450" t="s">
        <v>3269</v>
      </c>
      <c r="C55" s="450" t="s">
        <v>1051</v>
      </c>
      <c r="D55" s="450">
        <v>2</v>
      </c>
      <c r="E55" s="450">
        <v>38</v>
      </c>
      <c r="F55" s="449">
        <v>3639.12</v>
      </c>
      <c r="G55" s="448">
        <v>0</v>
      </c>
      <c r="H55" s="448">
        <v>2468.7399999999998</v>
      </c>
      <c r="I55" s="448">
        <v>1170.3800000000001</v>
      </c>
      <c r="J55" s="447">
        <v>0.32161071907494121</v>
      </c>
    </row>
    <row r="56" spans="1:10" ht="24.75" customHeight="1" x14ac:dyDescent="0.2">
      <c r="A56" s="450" t="s">
        <v>1853</v>
      </c>
      <c r="B56" s="450" t="s">
        <v>1852</v>
      </c>
      <c r="C56" s="450" t="s">
        <v>1051</v>
      </c>
      <c r="D56" s="450">
        <v>25</v>
      </c>
      <c r="E56" s="450">
        <v>475</v>
      </c>
      <c r="F56" s="449">
        <v>20711.13</v>
      </c>
      <c r="G56" s="448">
        <v>0</v>
      </c>
      <c r="H56" s="448">
        <v>18575.599999999999</v>
      </c>
      <c r="I56" s="448">
        <v>2135.5300000000002</v>
      </c>
      <c r="J56" s="447">
        <v>0.10311026003892593</v>
      </c>
    </row>
    <row r="57" spans="1:10" ht="24.75" customHeight="1" x14ac:dyDescent="0.2">
      <c r="A57" s="450" t="s">
        <v>3931</v>
      </c>
      <c r="B57" s="450" t="s">
        <v>3930</v>
      </c>
      <c r="C57" s="450" t="s">
        <v>1051</v>
      </c>
      <c r="D57" s="450">
        <v>1</v>
      </c>
      <c r="E57" s="450">
        <v>19</v>
      </c>
      <c r="F57" s="449">
        <v>1224.1199999999999</v>
      </c>
      <c r="G57" s="448">
        <v>0</v>
      </c>
      <c r="H57" s="448">
        <v>902.65</v>
      </c>
      <c r="I57" s="448">
        <v>321.47000000000003</v>
      </c>
      <c r="J57" s="447">
        <v>0.26261314250236906</v>
      </c>
    </row>
    <row r="58" spans="1:10" ht="24.75" customHeight="1" x14ac:dyDescent="0.2">
      <c r="A58" s="450" t="s">
        <v>1998</v>
      </c>
      <c r="B58" s="450" t="s">
        <v>1997</v>
      </c>
      <c r="C58" s="450" t="s">
        <v>1051</v>
      </c>
      <c r="D58" s="450">
        <v>2</v>
      </c>
      <c r="E58" s="450">
        <v>38</v>
      </c>
      <c r="F58" s="449">
        <v>2721.15</v>
      </c>
      <c r="G58" s="448">
        <v>0</v>
      </c>
      <c r="H58" s="448">
        <v>1971.74</v>
      </c>
      <c r="I58" s="448">
        <v>749.41</v>
      </c>
      <c r="J58" s="447">
        <v>0.27540194403101631</v>
      </c>
    </row>
    <row r="59" spans="1:10" ht="24.75" customHeight="1" x14ac:dyDescent="0.2">
      <c r="A59" s="450" t="s">
        <v>2407</v>
      </c>
      <c r="B59" s="450" t="s">
        <v>2406</v>
      </c>
      <c r="C59" s="450" t="s">
        <v>1051</v>
      </c>
      <c r="D59" s="450">
        <v>1</v>
      </c>
      <c r="E59" s="450">
        <v>19</v>
      </c>
      <c r="F59" s="449">
        <v>1621.9</v>
      </c>
      <c r="G59" s="448">
        <v>0</v>
      </c>
      <c r="H59" s="448">
        <v>1196.02</v>
      </c>
      <c r="I59" s="448">
        <v>425.88</v>
      </c>
      <c r="J59" s="447">
        <v>0.26258092360811391</v>
      </c>
    </row>
    <row r="60" spans="1:10" ht="24.75" customHeight="1" x14ac:dyDescent="0.2">
      <c r="A60" s="450" t="s">
        <v>1849</v>
      </c>
      <c r="B60" s="450" t="s">
        <v>1848</v>
      </c>
      <c r="C60" s="450" t="s">
        <v>1051</v>
      </c>
      <c r="D60" s="450">
        <v>159</v>
      </c>
      <c r="E60" s="450">
        <v>3021</v>
      </c>
      <c r="F60" s="449">
        <v>181063.82</v>
      </c>
      <c r="G60" s="448">
        <v>0</v>
      </c>
      <c r="H60" s="448">
        <v>143043.89000000001</v>
      </c>
      <c r="I60" s="448">
        <v>38019.93</v>
      </c>
      <c r="J60" s="447">
        <v>0.20998082333621371</v>
      </c>
    </row>
    <row r="61" spans="1:10" ht="24.75" customHeight="1" x14ac:dyDescent="0.2">
      <c r="A61" s="450" t="s">
        <v>5574</v>
      </c>
      <c r="B61" s="450" t="s">
        <v>5573</v>
      </c>
      <c r="C61" s="450" t="s">
        <v>1051</v>
      </c>
      <c r="D61" s="450">
        <v>6</v>
      </c>
      <c r="E61" s="450">
        <v>114</v>
      </c>
      <c r="F61" s="449">
        <v>18131.88</v>
      </c>
      <c r="G61" s="448">
        <v>0</v>
      </c>
      <c r="H61" s="448">
        <v>16908.240000000002</v>
      </c>
      <c r="I61" s="448">
        <v>1223.6400000000001</v>
      </c>
      <c r="J61" s="447">
        <v>6.7485555827636184E-2</v>
      </c>
    </row>
    <row r="62" spans="1:10" ht="24.75" customHeight="1" x14ac:dyDescent="0.2">
      <c r="A62" s="450" t="s">
        <v>1845</v>
      </c>
      <c r="B62" s="450" t="s">
        <v>1844</v>
      </c>
      <c r="C62" s="450" t="s">
        <v>1051</v>
      </c>
      <c r="D62" s="450">
        <v>11</v>
      </c>
      <c r="E62" s="450">
        <v>209</v>
      </c>
      <c r="F62" s="449">
        <v>11643.81</v>
      </c>
      <c r="G62" s="448">
        <v>0</v>
      </c>
      <c r="H62" s="448">
        <v>3834.27</v>
      </c>
      <c r="I62" s="448">
        <v>7809.54</v>
      </c>
      <c r="J62" s="447">
        <v>0.6707031461351568</v>
      </c>
    </row>
    <row r="63" spans="1:10" ht="24.75" customHeight="1" x14ac:dyDescent="0.2">
      <c r="A63" s="450" t="s">
        <v>4704</v>
      </c>
      <c r="B63" s="450" t="s">
        <v>4703</v>
      </c>
      <c r="C63" s="450" t="s">
        <v>1051</v>
      </c>
      <c r="D63" s="450">
        <v>2</v>
      </c>
      <c r="E63" s="450">
        <v>38</v>
      </c>
      <c r="F63" s="449">
        <v>2658.26</v>
      </c>
      <c r="G63" s="448">
        <v>0</v>
      </c>
      <c r="H63" s="448">
        <v>2532.1999999999998</v>
      </c>
      <c r="I63" s="448">
        <v>126.06</v>
      </c>
      <c r="J63" s="447">
        <v>4.7421997848216504E-2</v>
      </c>
    </row>
    <row r="64" spans="1:10" ht="24.75" customHeight="1" x14ac:dyDescent="0.2">
      <c r="A64" s="450" t="s">
        <v>1843</v>
      </c>
      <c r="B64" s="450" t="s">
        <v>1842</v>
      </c>
      <c r="C64" s="450" t="s">
        <v>1051</v>
      </c>
      <c r="D64" s="450">
        <v>1</v>
      </c>
      <c r="E64" s="450">
        <v>19</v>
      </c>
      <c r="F64" s="449">
        <v>2010.83</v>
      </c>
      <c r="G64" s="448">
        <v>0</v>
      </c>
      <c r="H64" s="448">
        <v>1364.13</v>
      </c>
      <c r="I64" s="448">
        <v>646.70000000000005</v>
      </c>
      <c r="J64" s="447">
        <v>0.32160849002650649</v>
      </c>
    </row>
    <row r="65" spans="1:10" ht="24.75" customHeight="1" x14ac:dyDescent="0.2">
      <c r="A65" s="450" t="s">
        <v>1840</v>
      </c>
      <c r="B65" s="450" t="s">
        <v>1839</v>
      </c>
      <c r="C65" s="450" t="s">
        <v>1841</v>
      </c>
      <c r="D65" s="450">
        <v>2</v>
      </c>
      <c r="E65" s="450">
        <v>11.352</v>
      </c>
      <c r="F65" s="449">
        <v>3668.64</v>
      </c>
      <c r="G65" s="448">
        <v>0</v>
      </c>
      <c r="H65" s="448">
        <v>2633.54</v>
      </c>
      <c r="I65" s="448">
        <v>1035.0999999999999</v>
      </c>
      <c r="J65" s="447">
        <v>0.28214815299402501</v>
      </c>
    </row>
    <row r="66" spans="1:10" ht="24.75" customHeight="1" x14ac:dyDescent="0.2">
      <c r="A66" s="450" t="s">
        <v>1840</v>
      </c>
      <c r="B66" s="450" t="s">
        <v>1839</v>
      </c>
      <c r="C66" s="450" t="s">
        <v>1838</v>
      </c>
      <c r="D66" s="450">
        <v>12</v>
      </c>
      <c r="E66" s="450">
        <v>5.6760000000000002</v>
      </c>
      <c r="F66" s="449">
        <v>1405.08</v>
      </c>
      <c r="G66" s="448">
        <v>0</v>
      </c>
      <c r="H66" s="448">
        <v>1316.77</v>
      </c>
      <c r="I66" s="448">
        <v>88.31</v>
      </c>
      <c r="J66" s="447">
        <v>6.2850513849745215E-2</v>
      </c>
    </row>
    <row r="67" spans="1:10" ht="24.75" customHeight="1" x14ac:dyDescent="0.2">
      <c r="A67" s="450" t="s">
        <v>1837</v>
      </c>
      <c r="B67" s="450" t="s">
        <v>1836</v>
      </c>
      <c r="C67" s="450" t="s">
        <v>1051</v>
      </c>
      <c r="D67" s="450">
        <v>16</v>
      </c>
      <c r="E67" s="450">
        <v>304</v>
      </c>
      <c r="F67" s="449">
        <v>24783.22</v>
      </c>
      <c r="G67" s="448">
        <v>0</v>
      </c>
      <c r="H67" s="448">
        <v>19515.66</v>
      </c>
      <c r="I67" s="448">
        <v>5267.56</v>
      </c>
      <c r="J67" s="447">
        <v>0.21254542387954431</v>
      </c>
    </row>
    <row r="68" spans="1:10" ht="24.75" customHeight="1" x14ac:dyDescent="0.2">
      <c r="A68" s="450" t="s">
        <v>5572</v>
      </c>
      <c r="B68" s="450" t="s">
        <v>5571</v>
      </c>
      <c r="C68" s="450" t="s">
        <v>1051</v>
      </c>
      <c r="D68" s="450">
        <v>2</v>
      </c>
      <c r="E68" s="450">
        <v>38</v>
      </c>
      <c r="F68" s="449">
        <v>3005.82</v>
      </c>
      <c r="G68" s="448">
        <v>0</v>
      </c>
      <c r="H68" s="448">
        <v>1229.76</v>
      </c>
      <c r="I68" s="448">
        <v>1776.06</v>
      </c>
      <c r="J68" s="447">
        <v>0.59087370501227621</v>
      </c>
    </row>
    <row r="69" spans="1:10" ht="24.75" customHeight="1" x14ac:dyDescent="0.2">
      <c r="A69" s="450" t="s">
        <v>1833</v>
      </c>
      <c r="B69" s="450" t="s">
        <v>1832</v>
      </c>
      <c r="C69" s="450" t="s">
        <v>1051</v>
      </c>
      <c r="D69" s="450">
        <v>273</v>
      </c>
      <c r="E69" s="450">
        <v>5187</v>
      </c>
      <c r="F69" s="449">
        <v>237645.85</v>
      </c>
      <c r="G69" s="448">
        <v>0</v>
      </c>
      <c r="H69" s="448">
        <v>40922.97</v>
      </c>
      <c r="I69" s="448">
        <v>196722.88</v>
      </c>
      <c r="J69" s="447">
        <v>0.82779850773745889</v>
      </c>
    </row>
    <row r="70" spans="1:10" ht="24.75" customHeight="1" x14ac:dyDescent="0.2">
      <c r="A70" s="450" t="s">
        <v>1831</v>
      </c>
      <c r="B70" s="450" t="s">
        <v>1830</v>
      </c>
      <c r="C70" s="450" t="s">
        <v>1051</v>
      </c>
      <c r="D70" s="450">
        <v>1</v>
      </c>
      <c r="E70" s="450">
        <v>19</v>
      </c>
      <c r="F70" s="449">
        <v>1584.92</v>
      </c>
      <c r="G70" s="448">
        <v>0</v>
      </c>
      <c r="H70" s="448">
        <v>1168.69</v>
      </c>
      <c r="I70" s="448">
        <v>416.23</v>
      </c>
      <c r="J70" s="447">
        <v>0.26261893344774501</v>
      </c>
    </row>
    <row r="71" spans="1:10" ht="24.75" customHeight="1" x14ac:dyDescent="0.2">
      <c r="A71" s="450" t="s">
        <v>3266</v>
      </c>
      <c r="B71" s="450" t="s">
        <v>3265</v>
      </c>
      <c r="C71" s="450" t="s">
        <v>1051</v>
      </c>
      <c r="D71" s="450">
        <v>1</v>
      </c>
      <c r="E71" s="450">
        <v>19</v>
      </c>
      <c r="F71" s="449">
        <v>1403.91</v>
      </c>
      <c r="G71" s="448">
        <v>0</v>
      </c>
      <c r="H71" s="448">
        <v>1035.22</v>
      </c>
      <c r="I71" s="448">
        <v>368.69</v>
      </c>
      <c r="J71" s="447">
        <v>0.26261654949391344</v>
      </c>
    </row>
    <row r="72" spans="1:10" ht="24.75" customHeight="1" x14ac:dyDescent="0.2">
      <c r="A72" s="450" t="s">
        <v>4247</v>
      </c>
      <c r="B72" s="450" t="s">
        <v>4246</v>
      </c>
      <c r="C72" s="450" t="s">
        <v>1051</v>
      </c>
      <c r="D72" s="450">
        <v>1</v>
      </c>
      <c r="E72" s="450">
        <v>19</v>
      </c>
      <c r="F72" s="449">
        <v>1404.7</v>
      </c>
      <c r="G72" s="448">
        <v>0</v>
      </c>
      <c r="H72" s="448">
        <v>1035.8</v>
      </c>
      <c r="I72" s="448">
        <v>368.9</v>
      </c>
      <c r="J72" s="447">
        <v>0.26261835267316863</v>
      </c>
    </row>
    <row r="73" spans="1:10" ht="24.75" customHeight="1" x14ac:dyDescent="0.2">
      <c r="A73" s="450" t="s">
        <v>1827</v>
      </c>
      <c r="B73" s="450" t="s">
        <v>1826</v>
      </c>
      <c r="C73" s="450" t="s">
        <v>1823</v>
      </c>
      <c r="D73" s="450">
        <v>243</v>
      </c>
      <c r="E73" s="450">
        <v>4860</v>
      </c>
      <c r="F73" s="449">
        <v>94172.85</v>
      </c>
      <c r="G73" s="448">
        <v>0</v>
      </c>
      <c r="H73" s="448">
        <v>81203.31</v>
      </c>
      <c r="I73" s="448">
        <v>12969.54</v>
      </c>
      <c r="J73" s="447">
        <v>0.13772058507308635</v>
      </c>
    </row>
    <row r="74" spans="1:10" ht="24.75" customHeight="1" x14ac:dyDescent="0.2">
      <c r="A74" s="450" t="s">
        <v>1825</v>
      </c>
      <c r="B74" s="450" t="s">
        <v>1824</v>
      </c>
      <c r="C74" s="450" t="s">
        <v>1823</v>
      </c>
      <c r="D74" s="450">
        <v>2</v>
      </c>
      <c r="E74" s="450">
        <v>40</v>
      </c>
      <c r="F74" s="449">
        <v>1102.78</v>
      </c>
      <c r="G74" s="448">
        <v>0</v>
      </c>
      <c r="H74" s="448">
        <v>828.43</v>
      </c>
      <c r="I74" s="448">
        <v>274.35000000000002</v>
      </c>
      <c r="J74" s="447">
        <v>0.248780355102559</v>
      </c>
    </row>
    <row r="75" spans="1:10" ht="24.75" customHeight="1" x14ac:dyDescent="0.2">
      <c r="A75" s="450" t="s">
        <v>1822</v>
      </c>
      <c r="B75" s="450" t="s">
        <v>1821</v>
      </c>
      <c r="C75" s="450" t="s">
        <v>1809</v>
      </c>
      <c r="D75" s="450">
        <v>49</v>
      </c>
      <c r="E75" s="450">
        <v>294</v>
      </c>
      <c r="F75" s="449">
        <v>27266.91</v>
      </c>
      <c r="G75" s="448">
        <v>0</v>
      </c>
      <c r="H75" s="448">
        <v>24250.82</v>
      </c>
      <c r="I75" s="448">
        <v>3016.09</v>
      </c>
      <c r="J75" s="447">
        <v>0.11061356053912966</v>
      </c>
    </row>
    <row r="76" spans="1:10" ht="24.75" customHeight="1" x14ac:dyDescent="0.2">
      <c r="A76" s="450" t="s">
        <v>1822</v>
      </c>
      <c r="B76" s="450" t="s">
        <v>1821</v>
      </c>
      <c r="C76" s="450" t="s">
        <v>1812</v>
      </c>
      <c r="D76" s="450">
        <v>216</v>
      </c>
      <c r="E76" s="450">
        <v>54</v>
      </c>
      <c r="F76" s="449">
        <v>5339.52</v>
      </c>
      <c r="G76" s="448">
        <v>0</v>
      </c>
      <c r="H76" s="448">
        <v>4501.71</v>
      </c>
      <c r="I76" s="448">
        <v>837.81</v>
      </c>
      <c r="J76" s="447">
        <v>0.15690736245954692</v>
      </c>
    </row>
    <row r="77" spans="1:10" ht="24.75" customHeight="1" x14ac:dyDescent="0.2">
      <c r="A77" s="450" t="s">
        <v>1820</v>
      </c>
      <c r="B77" s="450" t="s">
        <v>1819</v>
      </c>
      <c r="C77" s="450" t="s">
        <v>1809</v>
      </c>
      <c r="D77" s="450">
        <v>55</v>
      </c>
      <c r="E77" s="450">
        <v>330</v>
      </c>
      <c r="F77" s="449">
        <v>40416.26</v>
      </c>
      <c r="G77" s="448">
        <v>0</v>
      </c>
      <c r="H77" s="448">
        <v>34459.82</v>
      </c>
      <c r="I77" s="448">
        <v>5956.44</v>
      </c>
      <c r="J77" s="447">
        <v>0.14737731794084855</v>
      </c>
    </row>
    <row r="78" spans="1:10" ht="24.75" customHeight="1" x14ac:dyDescent="0.2">
      <c r="A78" s="450" t="s">
        <v>1820</v>
      </c>
      <c r="B78" s="450" t="s">
        <v>1819</v>
      </c>
      <c r="C78" s="450" t="s">
        <v>1812</v>
      </c>
      <c r="D78" s="450">
        <v>48</v>
      </c>
      <c r="E78" s="450">
        <v>12</v>
      </c>
      <c r="F78" s="449">
        <v>1750.56</v>
      </c>
      <c r="G78" s="448">
        <v>0</v>
      </c>
      <c r="H78" s="448">
        <v>1253.08</v>
      </c>
      <c r="I78" s="448">
        <v>497.48</v>
      </c>
      <c r="J78" s="447">
        <v>0.28418334704323189</v>
      </c>
    </row>
    <row r="79" spans="1:10" ht="24.75" customHeight="1" x14ac:dyDescent="0.2">
      <c r="A79" s="450" t="s">
        <v>1818</v>
      </c>
      <c r="B79" s="450" t="s">
        <v>1817</v>
      </c>
      <c r="C79" s="450" t="s">
        <v>1812</v>
      </c>
      <c r="D79" s="450">
        <v>24</v>
      </c>
      <c r="E79" s="450">
        <v>6</v>
      </c>
      <c r="F79" s="449">
        <v>1283.52</v>
      </c>
      <c r="G79" s="448">
        <v>0</v>
      </c>
      <c r="H79" s="448">
        <v>948.01</v>
      </c>
      <c r="I79" s="448">
        <v>335.51</v>
      </c>
      <c r="J79" s="447">
        <v>0.26139834205933682</v>
      </c>
    </row>
    <row r="80" spans="1:10" ht="24.75" customHeight="1" x14ac:dyDescent="0.2">
      <c r="A80" s="450" t="s">
        <v>1816</v>
      </c>
      <c r="B80" s="450" t="s">
        <v>1815</v>
      </c>
      <c r="C80" s="450" t="s">
        <v>1809</v>
      </c>
      <c r="D80" s="450">
        <v>77</v>
      </c>
      <c r="E80" s="450">
        <v>462</v>
      </c>
      <c r="F80" s="449">
        <v>49802.66</v>
      </c>
      <c r="G80" s="448">
        <v>0</v>
      </c>
      <c r="H80" s="448">
        <v>42878.879999999997</v>
      </c>
      <c r="I80" s="448">
        <v>6923.78</v>
      </c>
      <c r="J80" s="447">
        <v>0.13902430111162736</v>
      </c>
    </row>
    <row r="81" spans="1:10" ht="24.75" customHeight="1" x14ac:dyDescent="0.2">
      <c r="A81" s="450" t="s">
        <v>1814</v>
      </c>
      <c r="B81" s="450" t="s">
        <v>1813</v>
      </c>
      <c r="C81" s="450" t="s">
        <v>1809</v>
      </c>
      <c r="D81" s="450">
        <v>87</v>
      </c>
      <c r="E81" s="450">
        <v>522</v>
      </c>
      <c r="F81" s="449">
        <v>44596.58</v>
      </c>
      <c r="G81" s="448">
        <v>0</v>
      </c>
      <c r="H81" s="448">
        <v>41653.19</v>
      </c>
      <c r="I81" s="448">
        <v>2943.39</v>
      </c>
      <c r="J81" s="447">
        <v>6.6000352493397474E-2</v>
      </c>
    </row>
    <row r="82" spans="1:10" ht="24.75" customHeight="1" x14ac:dyDescent="0.2">
      <c r="A82" s="450" t="s">
        <v>1814</v>
      </c>
      <c r="B82" s="450" t="s">
        <v>1813</v>
      </c>
      <c r="C82" s="450" t="s">
        <v>1812</v>
      </c>
      <c r="D82" s="450">
        <v>24</v>
      </c>
      <c r="E82" s="450">
        <v>6</v>
      </c>
      <c r="F82" s="449">
        <v>651.6</v>
      </c>
      <c r="G82" s="448">
        <v>0</v>
      </c>
      <c r="H82" s="448">
        <v>478.78</v>
      </c>
      <c r="I82" s="448">
        <v>172.82</v>
      </c>
      <c r="J82" s="447">
        <v>0.26522406384284836</v>
      </c>
    </row>
    <row r="83" spans="1:10" ht="24.75" customHeight="1" x14ac:dyDescent="0.2">
      <c r="A83" s="450" t="s">
        <v>1811</v>
      </c>
      <c r="B83" s="450" t="s">
        <v>1810</v>
      </c>
      <c r="C83" s="450" t="s">
        <v>1809</v>
      </c>
      <c r="D83" s="450">
        <v>45</v>
      </c>
      <c r="E83" s="450">
        <v>270</v>
      </c>
      <c r="F83" s="449">
        <v>26407.54</v>
      </c>
      <c r="G83" s="448">
        <v>0</v>
      </c>
      <c r="H83" s="448">
        <v>24681.39</v>
      </c>
      <c r="I83" s="448">
        <v>1726.15</v>
      </c>
      <c r="J83" s="447">
        <v>6.5365800828096829E-2</v>
      </c>
    </row>
    <row r="84" spans="1:10" ht="24.75" customHeight="1" x14ac:dyDescent="0.2">
      <c r="A84" s="450" t="s">
        <v>1811</v>
      </c>
      <c r="B84" s="450" t="s">
        <v>1810</v>
      </c>
      <c r="C84" s="450" t="s">
        <v>1812</v>
      </c>
      <c r="D84" s="450">
        <v>24</v>
      </c>
      <c r="E84" s="450">
        <v>6</v>
      </c>
      <c r="F84" s="449">
        <v>729.36</v>
      </c>
      <c r="G84" s="448">
        <v>0</v>
      </c>
      <c r="H84" s="448">
        <v>548.45000000000005</v>
      </c>
      <c r="I84" s="448">
        <v>180.91</v>
      </c>
      <c r="J84" s="447">
        <v>0.24803937698804432</v>
      </c>
    </row>
    <row r="85" spans="1:10" ht="24.75" customHeight="1" x14ac:dyDescent="0.2">
      <c r="A85" s="450" t="s">
        <v>1808</v>
      </c>
      <c r="B85" s="450" t="s">
        <v>1807</v>
      </c>
      <c r="C85" s="450" t="s">
        <v>1802</v>
      </c>
      <c r="D85" s="450">
        <v>1</v>
      </c>
      <c r="E85" s="450">
        <v>14.19</v>
      </c>
      <c r="F85" s="449">
        <v>1294.8699999999999</v>
      </c>
      <c r="G85" s="448">
        <v>0</v>
      </c>
      <c r="H85" s="448">
        <v>955.14</v>
      </c>
      <c r="I85" s="448">
        <v>339.73</v>
      </c>
      <c r="J85" s="447">
        <v>0.26236610625004825</v>
      </c>
    </row>
    <row r="86" spans="1:10" ht="24.75" customHeight="1" x14ac:dyDescent="0.2">
      <c r="A86" s="450" t="s">
        <v>1804</v>
      </c>
      <c r="B86" s="450" t="s">
        <v>1803</v>
      </c>
      <c r="C86" s="450" t="s">
        <v>1802</v>
      </c>
      <c r="D86" s="450">
        <v>1</v>
      </c>
      <c r="E86" s="450">
        <v>14.19</v>
      </c>
      <c r="F86" s="449">
        <v>1358.32</v>
      </c>
      <c r="G86" s="448">
        <v>0</v>
      </c>
      <c r="H86" s="448">
        <v>1000.96</v>
      </c>
      <c r="I86" s="448">
        <v>357.36</v>
      </c>
      <c r="J86" s="447">
        <v>0.26308969903999058</v>
      </c>
    </row>
    <row r="87" spans="1:10" ht="24.75" customHeight="1" x14ac:dyDescent="0.2">
      <c r="A87" s="450" t="s">
        <v>2511</v>
      </c>
      <c r="B87" s="450" t="s">
        <v>2510</v>
      </c>
      <c r="C87" s="450" t="s">
        <v>1802</v>
      </c>
      <c r="D87" s="450">
        <v>3</v>
      </c>
      <c r="E87" s="450">
        <v>42.57</v>
      </c>
      <c r="F87" s="449">
        <v>5419.52</v>
      </c>
      <c r="G87" s="448">
        <v>0</v>
      </c>
      <c r="H87" s="448">
        <v>3685.23</v>
      </c>
      <c r="I87" s="448">
        <v>1734.29</v>
      </c>
      <c r="J87" s="447">
        <v>0.32000804499291452</v>
      </c>
    </row>
    <row r="88" spans="1:10" ht="24.75" customHeight="1" x14ac:dyDescent="0.2">
      <c r="A88" s="450" t="s">
        <v>1801</v>
      </c>
      <c r="B88" s="450" t="s">
        <v>1800</v>
      </c>
      <c r="C88" s="450" t="s">
        <v>1802</v>
      </c>
      <c r="D88" s="450">
        <v>40</v>
      </c>
      <c r="E88" s="450">
        <v>567.6</v>
      </c>
      <c r="F88" s="449">
        <v>42868.39</v>
      </c>
      <c r="G88" s="448">
        <v>0</v>
      </c>
      <c r="H88" s="448">
        <v>37019.660000000003</v>
      </c>
      <c r="I88" s="448">
        <v>5848.73</v>
      </c>
      <c r="J88" s="447">
        <v>0.13643456168986051</v>
      </c>
    </row>
    <row r="89" spans="1:10" ht="24.75" customHeight="1" x14ac:dyDescent="0.2">
      <c r="A89" s="450" t="s">
        <v>1801</v>
      </c>
      <c r="B89" s="450" t="s">
        <v>1800</v>
      </c>
      <c r="C89" s="450" t="s">
        <v>1112</v>
      </c>
      <c r="D89" s="450">
        <v>30</v>
      </c>
      <c r="E89" s="450">
        <v>28.38</v>
      </c>
      <c r="F89" s="449">
        <v>2479.8000000000002</v>
      </c>
      <c r="G89" s="448">
        <v>0</v>
      </c>
      <c r="H89" s="448">
        <v>1942.22</v>
      </c>
      <c r="I89" s="448">
        <v>537.58000000000004</v>
      </c>
      <c r="J89" s="447">
        <v>0.21678361158157916</v>
      </c>
    </row>
    <row r="90" spans="1:10" ht="24.75" customHeight="1" x14ac:dyDescent="0.2">
      <c r="A90" s="450" t="s">
        <v>1799</v>
      </c>
      <c r="B90" s="450" t="s">
        <v>1798</v>
      </c>
      <c r="C90" s="450" t="s">
        <v>1137</v>
      </c>
      <c r="D90" s="450">
        <v>8000</v>
      </c>
      <c r="E90" s="450">
        <v>8000</v>
      </c>
      <c r="F90" s="449">
        <v>120060</v>
      </c>
      <c r="G90" s="448">
        <v>0</v>
      </c>
      <c r="H90" s="448">
        <v>102400</v>
      </c>
      <c r="I90" s="448">
        <v>17660</v>
      </c>
      <c r="J90" s="447">
        <v>0.14709312010661335</v>
      </c>
    </row>
    <row r="91" spans="1:10" ht="24.75" customHeight="1" x14ac:dyDescent="0.2">
      <c r="A91" s="450" t="s">
        <v>1793</v>
      </c>
      <c r="B91" s="450" t="s">
        <v>1792</v>
      </c>
      <c r="C91" s="450" t="s">
        <v>1056</v>
      </c>
      <c r="D91" s="450">
        <v>24</v>
      </c>
      <c r="E91" s="450">
        <v>4992</v>
      </c>
      <c r="F91" s="449">
        <v>97993.18</v>
      </c>
      <c r="G91" s="448">
        <v>0</v>
      </c>
      <c r="H91" s="448">
        <v>83632.56</v>
      </c>
      <c r="I91" s="448">
        <v>14360.62</v>
      </c>
      <c r="J91" s="447">
        <v>0.14654713725996033</v>
      </c>
    </row>
    <row r="92" spans="1:10" ht="24.75" customHeight="1" x14ac:dyDescent="0.2">
      <c r="A92" s="450" t="s">
        <v>1791</v>
      </c>
      <c r="B92" s="450" t="s">
        <v>1790</v>
      </c>
      <c r="C92" s="450" t="s">
        <v>1056</v>
      </c>
      <c r="D92" s="450">
        <v>4</v>
      </c>
      <c r="E92" s="450">
        <v>832</v>
      </c>
      <c r="F92" s="449">
        <v>23245.200000000001</v>
      </c>
      <c r="G92" s="448">
        <v>0</v>
      </c>
      <c r="H92" s="448">
        <v>19190.96</v>
      </c>
      <c r="I92" s="448">
        <v>4054.24</v>
      </c>
      <c r="J92" s="447">
        <v>0.1744119216010187</v>
      </c>
    </row>
    <row r="93" spans="1:10" ht="24.75" customHeight="1" x14ac:dyDescent="0.2">
      <c r="A93" s="450" t="s">
        <v>1789</v>
      </c>
      <c r="B93" s="450" t="s">
        <v>1788</v>
      </c>
      <c r="C93" s="450" t="s">
        <v>1056</v>
      </c>
      <c r="D93" s="450">
        <v>2</v>
      </c>
      <c r="E93" s="450">
        <v>416</v>
      </c>
      <c r="F93" s="449">
        <v>18529.82</v>
      </c>
      <c r="G93" s="448">
        <v>0</v>
      </c>
      <c r="H93" s="448">
        <v>15352.64</v>
      </c>
      <c r="I93" s="448">
        <v>3177.18</v>
      </c>
      <c r="J93" s="447">
        <v>0.17146307951183551</v>
      </c>
    </row>
    <row r="94" spans="1:10" ht="24.75" customHeight="1" x14ac:dyDescent="0.2">
      <c r="A94" s="450" t="s">
        <v>1787</v>
      </c>
      <c r="B94" s="450" t="s">
        <v>1786</v>
      </c>
      <c r="C94" s="450" t="s">
        <v>1056</v>
      </c>
      <c r="D94" s="450">
        <v>3</v>
      </c>
      <c r="E94" s="450">
        <v>624</v>
      </c>
      <c r="F94" s="449">
        <v>23949.9</v>
      </c>
      <c r="G94" s="448">
        <v>0</v>
      </c>
      <c r="H94" s="448">
        <v>29032.02</v>
      </c>
      <c r="I94" s="448">
        <v>-5082.12</v>
      </c>
      <c r="J94" s="447">
        <v>-0.21219796324828077</v>
      </c>
    </row>
    <row r="95" spans="1:10" ht="24.75" customHeight="1" x14ac:dyDescent="0.2">
      <c r="A95" s="450" t="s">
        <v>1785</v>
      </c>
      <c r="B95" s="450" t="s">
        <v>1784</v>
      </c>
      <c r="C95" s="450" t="s">
        <v>1056</v>
      </c>
      <c r="D95" s="450">
        <v>12</v>
      </c>
      <c r="E95" s="450">
        <v>2496</v>
      </c>
      <c r="F95" s="449">
        <v>143287.18</v>
      </c>
      <c r="G95" s="448">
        <v>0</v>
      </c>
      <c r="H95" s="448">
        <v>139469.4</v>
      </c>
      <c r="I95" s="448">
        <v>3817.78</v>
      </c>
      <c r="J95" s="447">
        <v>2.6644253868350259E-2</v>
      </c>
    </row>
    <row r="96" spans="1:10" ht="24.75" customHeight="1" x14ac:dyDescent="0.2">
      <c r="A96" s="450" t="s">
        <v>5570</v>
      </c>
      <c r="B96" s="450" t="s">
        <v>5569</v>
      </c>
      <c r="C96" s="450" t="s">
        <v>1056</v>
      </c>
      <c r="D96" s="450">
        <v>1</v>
      </c>
      <c r="E96" s="450">
        <v>208</v>
      </c>
      <c r="F96" s="449">
        <v>19356.43</v>
      </c>
      <c r="G96" s="448">
        <v>0</v>
      </c>
      <c r="H96" s="448">
        <v>10946.5</v>
      </c>
      <c r="I96" s="448">
        <v>8409.93</v>
      </c>
      <c r="J96" s="447">
        <v>0.43447732872229022</v>
      </c>
    </row>
    <row r="97" spans="1:10" ht="24.75" customHeight="1" x14ac:dyDescent="0.2">
      <c r="A97" s="450" t="s">
        <v>1781</v>
      </c>
      <c r="B97" s="450" t="s">
        <v>1780</v>
      </c>
      <c r="C97" s="450" t="s">
        <v>1056</v>
      </c>
      <c r="D97" s="450">
        <v>1</v>
      </c>
      <c r="E97" s="450">
        <v>208</v>
      </c>
      <c r="F97" s="449">
        <v>14567</v>
      </c>
      <c r="G97" s="448">
        <v>0</v>
      </c>
      <c r="H97" s="448">
        <v>13425.64</v>
      </c>
      <c r="I97" s="448">
        <v>1141.3599999999999</v>
      </c>
      <c r="J97" s="447">
        <v>7.8352440447587018E-2</v>
      </c>
    </row>
    <row r="98" spans="1:10" ht="24.75" customHeight="1" x14ac:dyDescent="0.2">
      <c r="A98" s="450" t="s">
        <v>1779</v>
      </c>
      <c r="B98" s="450" t="s">
        <v>1778</v>
      </c>
      <c r="C98" s="450" t="s">
        <v>1056</v>
      </c>
      <c r="D98" s="450">
        <v>1</v>
      </c>
      <c r="E98" s="450">
        <v>208</v>
      </c>
      <c r="F98" s="449">
        <v>14567</v>
      </c>
      <c r="G98" s="448">
        <v>0</v>
      </c>
      <c r="H98" s="448">
        <v>13111.98</v>
      </c>
      <c r="I98" s="448">
        <v>1455.02</v>
      </c>
      <c r="J98" s="447">
        <v>9.9884670831331096E-2</v>
      </c>
    </row>
    <row r="99" spans="1:10" ht="24.75" customHeight="1" x14ac:dyDescent="0.2">
      <c r="A99" s="450" t="s">
        <v>1775</v>
      </c>
      <c r="B99" s="450" t="s">
        <v>1774</v>
      </c>
      <c r="C99" s="450" t="s">
        <v>1056</v>
      </c>
      <c r="D99" s="450">
        <v>5</v>
      </c>
      <c r="E99" s="450">
        <v>1040</v>
      </c>
      <c r="F99" s="449">
        <v>60529.03</v>
      </c>
      <c r="G99" s="448">
        <v>0</v>
      </c>
      <c r="H99" s="448">
        <v>45632.85</v>
      </c>
      <c r="I99" s="448">
        <v>14896.18</v>
      </c>
      <c r="J99" s="447">
        <v>0.2460997640305817</v>
      </c>
    </row>
    <row r="100" spans="1:10" ht="24.75" customHeight="1" x14ac:dyDescent="0.2">
      <c r="A100" s="450" t="s">
        <v>2399</v>
      </c>
      <c r="B100" s="450" t="s">
        <v>2398</v>
      </c>
      <c r="C100" s="450" t="s">
        <v>1056</v>
      </c>
      <c r="D100" s="450">
        <v>1</v>
      </c>
      <c r="E100" s="450">
        <v>208</v>
      </c>
      <c r="F100" s="449">
        <v>18509.09</v>
      </c>
      <c r="G100" s="448">
        <v>0</v>
      </c>
      <c r="H100" s="448">
        <v>11928.61</v>
      </c>
      <c r="I100" s="448">
        <v>6580.48</v>
      </c>
      <c r="J100" s="447">
        <v>0.35552693298265881</v>
      </c>
    </row>
    <row r="101" spans="1:10" ht="24.75" customHeight="1" x14ac:dyDescent="0.2">
      <c r="A101" s="450" t="s">
        <v>1771</v>
      </c>
      <c r="B101" s="450" t="s">
        <v>1770</v>
      </c>
      <c r="C101" s="450" t="s">
        <v>1056</v>
      </c>
      <c r="D101" s="450">
        <v>1</v>
      </c>
      <c r="E101" s="450">
        <v>208</v>
      </c>
      <c r="F101" s="449">
        <v>13780</v>
      </c>
      <c r="G101" s="448">
        <v>0</v>
      </c>
      <c r="H101" s="448">
        <v>11376.63</v>
      </c>
      <c r="I101" s="448">
        <v>2403.37</v>
      </c>
      <c r="J101" s="447">
        <v>0.1744100145137881</v>
      </c>
    </row>
    <row r="102" spans="1:10" ht="24.75" customHeight="1" x14ac:dyDescent="0.2">
      <c r="A102" s="450" t="s">
        <v>5568</v>
      </c>
      <c r="B102" s="450" t="s">
        <v>5567</v>
      </c>
      <c r="C102" s="450" t="s">
        <v>1056</v>
      </c>
      <c r="D102" s="450">
        <v>1</v>
      </c>
      <c r="E102" s="450">
        <v>208</v>
      </c>
      <c r="F102" s="449">
        <v>13228</v>
      </c>
      <c r="G102" s="448">
        <v>0</v>
      </c>
      <c r="H102" s="448">
        <v>7351.87</v>
      </c>
      <c r="I102" s="448">
        <v>5876.13</v>
      </c>
      <c r="J102" s="447">
        <v>0.44421908073782884</v>
      </c>
    </row>
    <row r="103" spans="1:10" ht="24.75" customHeight="1" x14ac:dyDescent="0.2">
      <c r="A103" s="450" t="s">
        <v>3264</v>
      </c>
      <c r="B103" s="450" t="s">
        <v>3263</v>
      </c>
      <c r="C103" s="450" t="s">
        <v>1056</v>
      </c>
      <c r="D103" s="450">
        <v>1</v>
      </c>
      <c r="E103" s="450">
        <v>208</v>
      </c>
      <c r="F103" s="449">
        <v>14116.33</v>
      </c>
      <c r="G103" s="448">
        <v>0</v>
      </c>
      <c r="H103" s="448">
        <v>14316.33</v>
      </c>
      <c r="I103" s="448">
        <v>-200</v>
      </c>
      <c r="J103" s="447">
        <v>-1.4167988421919861E-2</v>
      </c>
    </row>
    <row r="104" spans="1:10" ht="24.75" customHeight="1" x14ac:dyDescent="0.2">
      <c r="A104" s="450" t="s">
        <v>4241</v>
      </c>
      <c r="B104" s="450" t="s">
        <v>4240</v>
      </c>
      <c r="C104" s="450" t="s">
        <v>1056</v>
      </c>
      <c r="D104" s="450">
        <v>1</v>
      </c>
      <c r="E104" s="450">
        <v>208</v>
      </c>
      <c r="F104" s="449">
        <v>14462.44</v>
      </c>
      <c r="G104" s="448">
        <v>0</v>
      </c>
      <c r="H104" s="448">
        <v>9444.1</v>
      </c>
      <c r="I104" s="448">
        <v>5018.34</v>
      </c>
      <c r="J104" s="447">
        <v>0.34699124075882076</v>
      </c>
    </row>
    <row r="105" spans="1:10" ht="24.75" customHeight="1" x14ac:dyDescent="0.2">
      <c r="A105" s="450" t="s">
        <v>1761</v>
      </c>
      <c r="B105" s="450" t="s">
        <v>1760</v>
      </c>
      <c r="C105" s="450" t="s">
        <v>1056</v>
      </c>
      <c r="D105" s="450">
        <v>8</v>
      </c>
      <c r="E105" s="450">
        <v>1664</v>
      </c>
      <c r="F105" s="449">
        <v>80198.350000000006</v>
      </c>
      <c r="G105" s="448">
        <v>0</v>
      </c>
      <c r="H105" s="448">
        <v>73511.679999999993</v>
      </c>
      <c r="I105" s="448">
        <v>6686.67</v>
      </c>
      <c r="J105" s="447">
        <v>8.3376653010940993E-2</v>
      </c>
    </row>
    <row r="106" spans="1:10" ht="24.75" customHeight="1" x14ac:dyDescent="0.2">
      <c r="A106" s="450" t="s">
        <v>5566</v>
      </c>
      <c r="B106" s="450" t="s">
        <v>5565</v>
      </c>
      <c r="C106" s="450" t="s">
        <v>1056</v>
      </c>
      <c r="D106" s="450">
        <v>1</v>
      </c>
      <c r="E106" s="450">
        <v>208</v>
      </c>
      <c r="F106" s="449">
        <v>12101.88</v>
      </c>
      <c r="G106" s="448">
        <v>0</v>
      </c>
      <c r="H106" s="448">
        <v>10813.51</v>
      </c>
      <c r="I106" s="448">
        <v>1288.3699999999999</v>
      </c>
      <c r="J106" s="447">
        <v>0.10646031856207465</v>
      </c>
    </row>
    <row r="107" spans="1:10" ht="24.75" customHeight="1" x14ac:dyDescent="0.2">
      <c r="A107" s="450" t="s">
        <v>1759</v>
      </c>
      <c r="B107" s="450" t="s">
        <v>1758</v>
      </c>
      <c r="C107" s="450" t="s">
        <v>1752</v>
      </c>
      <c r="D107" s="450">
        <v>2</v>
      </c>
      <c r="E107" s="450">
        <v>43.2</v>
      </c>
      <c r="F107" s="449">
        <v>4515.32</v>
      </c>
      <c r="G107" s="448">
        <v>0</v>
      </c>
      <c r="H107" s="448">
        <v>2875.68</v>
      </c>
      <c r="I107" s="448">
        <v>1639.64</v>
      </c>
      <c r="J107" s="447">
        <v>0.36312819467944685</v>
      </c>
    </row>
    <row r="108" spans="1:10" ht="24.75" customHeight="1" x14ac:dyDescent="0.2">
      <c r="A108" s="450" t="s">
        <v>1759</v>
      </c>
      <c r="B108" s="450" t="s">
        <v>1758</v>
      </c>
      <c r="C108" s="450" t="s">
        <v>1757</v>
      </c>
      <c r="D108" s="450">
        <v>120</v>
      </c>
      <c r="E108" s="450">
        <v>108</v>
      </c>
      <c r="F108" s="449">
        <v>9675.6</v>
      </c>
      <c r="G108" s="448">
        <v>0</v>
      </c>
      <c r="H108" s="448">
        <v>7189.2</v>
      </c>
      <c r="I108" s="448">
        <v>2486.4</v>
      </c>
      <c r="J108" s="447">
        <v>0.25697631154657075</v>
      </c>
    </row>
    <row r="109" spans="1:10" ht="24.75" customHeight="1" x14ac:dyDescent="0.2">
      <c r="A109" s="450" t="s">
        <v>1988</v>
      </c>
      <c r="B109" s="450" t="s">
        <v>1987</v>
      </c>
      <c r="C109" s="450" t="s">
        <v>1752</v>
      </c>
      <c r="D109" s="450">
        <v>1</v>
      </c>
      <c r="E109" s="450">
        <v>21.6</v>
      </c>
      <c r="F109" s="449">
        <v>2083.64</v>
      </c>
      <c r="G109" s="448">
        <v>0</v>
      </c>
      <c r="H109" s="448">
        <v>1294.97</v>
      </c>
      <c r="I109" s="448">
        <v>788.67</v>
      </c>
      <c r="J109" s="447">
        <v>0.37850588393388496</v>
      </c>
    </row>
    <row r="110" spans="1:10" ht="24.75" customHeight="1" x14ac:dyDescent="0.2">
      <c r="A110" s="450" t="s">
        <v>1988</v>
      </c>
      <c r="B110" s="450" t="s">
        <v>1987</v>
      </c>
      <c r="C110" s="450" t="s">
        <v>1757</v>
      </c>
      <c r="D110" s="450">
        <v>48</v>
      </c>
      <c r="E110" s="450">
        <v>43.2</v>
      </c>
      <c r="F110" s="449">
        <v>3481.44</v>
      </c>
      <c r="G110" s="448">
        <v>0</v>
      </c>
      <c r="H110" s="448">
        <v>2589.94</v>
      </c>
      <c r="I110" s="448">
        <v>891.5</v>
      </c>
      <c r="J110" s="447">
        <v>0.25607220000919162</v>
      </c>
    </row>
    <row r="111" spans="1:10" ht="24.75" customHeight="1" x14ac:dyDescent="0.2">
      <c r="A111" s="450" t="s">
        <v>1745</v>
      </c>
      <c r="B111" s="450" t="s">
        <v>1744</v>
      </c>
      <c r="C111" s="450" t="s">
        <v>1739</v>
      </c>
      <c r="D111" s="450">
        <v>2</v>
      </c>
      <c r="E111" s="450">
        <v>8</v>
      </c>
      <c r="F111" s="449">
        <v>1017.38</v>
      </c>
      <c r="G111" s="448">
        <v>0</v>
      </c>
      <c r="H111" s="448">
        <v>730.72</v>
      </c>
      <c r="I111" s="448">
        <v>286.66000000000003</v>
      </c>
      <c r="J111" s="447">
        <v>0.28176295975938193</v>
      </c>
    </row>
    <row r="112" spans="1:10" ht="24.75" customHeight="1" x14ac:dyDescent="0.2">
      <c r="A112" s="450" t="s">
        <v>1741</v>
      </c>
      <c r="B112" s="450" t="s">
        <v>1740</v>
      </c>
      <c r="C112" s="450" t="s">
        <v>1739</v>
      </c>
      <c r="D112" s="450">
        <v>4</v>
      </c>
      <c r="E112" s="450">
        <v>16</v>
      </c>
      <c r="F112" s="449">
        <v>2078.4</v>
      </c>
      <c r="G112" s="448">
        <v>0</v>
      </c>
      <c r="H112" s="448">
        <v>1540.72</v>
      </c>
      <c r="I112" s="448">
        <v>537.67999999999995</v>
      </c>
      <c r="J112" s="447">
        <v>0.25869899923017708</v>
      </c>
    </row>
    <row r="113" spans="1:10" ht="24.75" customHeight="1" x14ac:dyDescent="0.2">
      <c r="A113" s="450" t="s">
        <v>1738</v>
      </c>
      <c r="B113" s="450" t="s">
        <v>1737</v>
      </c>
      <c r="C113" s="450" t="s">
        <v>1722</v>
      </c>
      <c r="D113" s="450">
        <v>13</v>
      </c>
      <c r="E113" s="450">
        <v>208</v>
      </c>
      <c r="F113" s="449">
        <v>25757.16</v>
      </c>
      <c r="G113" s="448">
        <v>0</v>
      </c>
      <c r="H113" s="448">
        <v>17162.86</v>
      </c>
      <c r="I113" s="448">
        <v>8594.2999999999993</v>
      </c>
      <c r="J113" s="447">
        <v>0.33366644459249389</v>
      </c>
    </row>
    <row r="114" spans="1:10" ht="24.75" customHeight="1" x14ac:dyDescent="0.2">
      <c r="A114" s="450" t="s">
        <v>1736</v>
      </c>
      <c r="B114" s="450" t="s">
        <v>1735</v>
      </c>
      <c r="C114" s="450" t="s">
        <v>1722</v>
      </c>
      <c r="D114" s="450">
        <v>60</v>
      </c>
      <c r="E114" s="450">
        <v>960</v>
      </c>
      <c r="F114" s="449">
        <v>96888.71</v>
      </c>
      <c r="G114" s="448">
        <v>0</v>
      </c>
      <c r="H114" s="448">
        <v>81968.600000000006</v>
      </c>
      <c r="I114" s="448">
        <v>14920.11</v>
      </c>
      <c r="J114" s="447">
        <v>0.153992245329719</v>
      </c>
    </row>
    <row r="115" spans="1:10" ht="24.75" customHeight="1" x14ac:dyDescent="0.2">
      <c r="A115" s="450" t="s">
        <v>1734</v>
      </c>
      <c r="B115" s="450" t="s">
        <v>1733</v>
      </c>
      <c r="C115" s="450" t="s">
        <v>1722</v>
      </c>
      <c r="D115" s="450">
        <v>2</v>
      </c>
      <c r="E115" s="450">
        <v>32</v>
      </c>
      <c r="F115" s="449">
        <v>4095.67</v>
      </c>
      <c r="G115" s="448">
        <v>0</v>
      </c>
      <c r="H115" s="448">
        <v>2894.24</v>
      </c>
      <c r="I115" s="448">
        <v>1201.43</v>
      </c>
      <c r="J115" s="447">
        <v>0.29334150456457675</v>
      </c>
    </row>
    <row r="116" spans="1:10" ht="24.75" customHeight="1" x14ac:dyDescent="0.2">
      <c r="A116" s="450" t="s">
        <v>1732</v>
      </c>
      <c r="B116" s="450" t="s">
        <v>1731</v>
      </c>
      <c r="C116" s="450" t="s">
        <v>1722</v>
      </c>
      <c r="D116" s="450">
        <v>14</v>
      </c>
      <c r="E116" s="450">
        <v>224</v>
      </c>
      <c r="F116" s="449">
        <v>32078.14</v>
      </c>
      <c r="G116" s="448">
        <v>0</v>
      </c>
      <c r="H116" s="448">
        <v>24793.58</v>
      </c>
      <c r="I116" s="448">
        <v>7284.56</v>
      </c>
      <c r="J116" s="447">
        <v>0.22708797953996085</v>
      </c>
    </row>
    <row r="117" spans="1:10" ht="24.75" customHeight="1" x14ac:dyDescent="0.2">
      <c r="A117" s="450" t="s">
        <v>3256</v>
      </c>
      <c r="B117" s="450" t="s">
        <v>3255</v>
      </c>
      <c r="C117" s="450" t="s">
        <v>1722</v>
      </c>
      <c r="D117" s="450">
        <v>6</v>
      </c>
      <c r="E117" s="450">
        <v>96</v>
      </c>
      <c r="F117" s="449">
        <v>26734.68</v>
      </c>
      <c r="G117" s="448">
        <v>0</v>
      </c>
      <c r="H117" s="448">
        <v>19144.2</v>
      </c>
      <c r="I117" s="448">
        <v>7590.48</v>
      </c>
      <c r="J117" s="447">
        <v>0.28391886493498331</v>
      </c>
    </row>
    <row r="118" spans="1:10" ht="24.75" customHeight="1" x14ac:dyDescent="0.2">
      <c r="A118" s="450" t="s">
        <v>1730</v>
      </c>
      <c r="B118" s="450" t="s">
        <v>1729</v>
      </c>
      <c r="C118" s="450" t="s">
        <v>1722</v>
      </c>
      <c r="D118" s="450">
        <v>19</v>
      </c>
      <c r="E118" s="450">
        <v>304</v>
      </c>
      <c r="F118" s="449">
        <v>26340.720000000001</v>
      </c>
      <c r="G118" s="448">
        <v>0</v>
      </c>
      <c r="H118" s="448">
        <v>22614.66</v>
      </c>
      <c r="I118" s="448">
        <v>3726.06</v>
      </c>
      <c r="J118" s="447">
        <v>0.1414562699880641</v>
      </c>
    </row>
    <row r="119" spans="1:10" ht="24.75" customHeight="1" x14ac:dyDescent="0.2">
      <c r="A119" s="450" t="s">
        <v>1728</v>
      </c>
      <c r="B119" s="450" t="s">
        <v>1727</v>
      </c>
      <c r="C119" s="450" t="s">
        <v>1722</v>
      </c>
      <c r="D119" s="450">
        <v>26</v>
      </c>
      <c r="E119" s="450">
        <v>416</v>
      </c>
      <c r="F119" s="449">
        <v>38514.870000000003</v>
      </c>
      <c r="G119" s="448">
        <v>0</v>
      </c>
      <c r="H119" s="448">
        <v>32832.33</v>
      </c>
      <c r="I119" s="448">
        <v>5682.54</v>
      </c>
      <c r="J119" s="447">
        <v>0.14754145606618951</v>
      </c>
    </row>
    <row r="120" spans="1:10" ht="24.75" customHeight="1" x14ac:dyDescent="0.2">
      <c r="A120" s="450" t="s">
        <v>1726</v>
      </c>
      <c r="B120" s="450" t="s">
        <v>1725</v>
      </c>
      <c r="C120" s="450" t="s">
        <v>1722</v>
      </c>
      <c r="D120" s="450">
        <v>62</v>
      </c>
      <c r="E120" s="450">
        <v>992</v>
      </c>
      <c r="F120" s="449">
        <v>94417.55</v>
      </c>
      <c r="G120" s="448">
        <v>0</v>
      </c>
      <c r="H120" s="448">
        <v>93502.16</v>
      </c>
      <c r="I120" s="448">
        <v>915.39</v>
      </c>
      <c r="J120" s="447">
        <v>9.6951255354539492E-3</v>
      </c>
    </row>
    <row r="121" spans="1:10" ht="24.75" customHeight="1" x14ac:dyDescent="0.2">
      <c r="A121" s="450" t="s">
        <v>1724</v>
      </c>
      <c r="B121" s="450" t="s">
        <v>1723</v>
      </c>
      <c r="C121" s="450" t="s">
        <v>1722</v>
      </c>
      <c r="D121" s="450">
        <v>4</v>
      </c>
      <c r="E121" s="450">
        <v>64</v>
      </c>
      <c r="F121" s="449">
        <v>11748.21</v>
      </c>
      <c r="G121" s="448">
        <v>0</v>
      </c>
      <c r="H121" s="448">
        <v>8523.68</v>
      </c>
      <c r="I121" s="448">
        <v>3224.53</v>
      </c>
      <c r="J121" s="447">
        <v>0.27446989796743504</v>
      </c>
    </row>
    <row r="122" spans="1:10" ht="24.75" customHeight="1" x14ac:dyDescent="0.2">
      <c r="A122" s="450" t="s">
        <v>1721</v>
      </c>
      <c r="B122" s="450" t="s">
        <v>1720</v>
      </c>
      <c r="C122" s="450" t="s">
        <v>1116</v>
      </c>
      <c r="D122" s="450">
        <v>12</v>
      </c>
      <c r="E122" s="450">
        <v>12</v>
      </c>
      <c r="F122" s="449">
        <v>1244.6400000000001</v>
      </c>
      <c r="G122" s="448">
        <v>0</v>
      </c>
      <c r="H122" s="448">
        <v>1108.5899999999999</v>
      </c>
      <c r="I122" s="448">
        <v>136.05000000000001</v>
      </c>
      <c r="J122" s="447">
        <v>0.10930871577323563</v>
      </c>
    </row>
    <row r="123" spans="1:10" ht="24.75" customHeight="1" x14ac:dyDescent="0.2">
      <c r="A123" s="450" t="s">
        <v>1719</v>
      </c>
      <c r="B123" s="450" t="s">
        <v>1718</v>
      </c>
      <c r="C123" s="450" t="s">
        <v>1115</v>
      </c>
      <c r="D123" s="450">
        <v>1</v>
      </c>
      <c r="E123" s="450">
        <v>11.352</v>
      </c>
      <c r="F123" s="449">
        <v>1455.75</v>
      </c>
      <c r="G123" s="448">
        <v>0</v>
      </c>
      <c r="H123" s="448">
        <v>1047.96</v>
      </c>
      <c r="I123" s="448">
        <v>407.79</v>
      </c>
      <c r="J123" s="447">
        <v>0.28012364760432767</v>
      </c>
    </row>
    <row r="124" spans="1:10" ht="24.75" customHeight="1" x14ac:dyDescent="0.2">
      <c r="A124" s="450" t="s">
        <v>1717</v>
      </c>
      <c r="B124" s="450" t="s">
        <v>1716</v>
      </c>
      <c r="C124" s="450" t="s">
        <v>1115</v>
      </c>
      <c r="D124" s="450">
        <v>160</v>
      </c>
      <c r="E124" s="450">
        <v>1816.32</v>
      </c>
      <c r="F124" s="449">
        <v>56482.96</v>
      </c>
      <c r="G124" s="448">
        <v>0</v>
      </c>
      <c r="H124" s="448">
        <v>49889.919999999998</v>
      </c>
      <c r="I124" s="448">
        <v>6593.04</v>
      </c>
      <c r="J124" s="447">
        <v>0.116726177240003</v>
      </c>
    </row>
    <row r="125" spans="1:10" ht="24.75" customHeight="1" x14ac:dyDescent="0.2">
      <c r="A125" s="450" t="s">
        <v>1717</v>
      </c>
      <c r="B125" s="450" t="s">
        <v>1716</v>
      </c>
      <c r="C125" s="450" t="s">
        <v>1112</v>
      </c>
      <c r="D125" s="450">
        <v>216</v>
      </c>
      <c r="E125" s="450">
        <v>204.33600000000001</v>
      </c>
      <c r="F125" s="449">
        <v>8313.84</v>
      </c>
      <c r="G125" s="448">
        <v>0</v>
      </c>
      <c r="H125" s="448">
        <v>6423.48</v>
      </c>
      <c r="I125" s="448">
        <v>1890.36</v>
      </c>
      <c r="J125" s="447">
        <v>0.22737507577725816</v>
      </c>
    </row>
    <row r="126" spans="1:10" ht="24.75" customHeight="1" x14ac:dyDescent="0.2">
      <c r="A126" s="450" t="s">
        <v>1714</v>
      </c>
      <c r="B126" s="450" t="s">
        <v>1713</v>
      </c>
      <c r="C126" s="450" t="s">
        <v>1715</v>
      </c>
      <c r="D126" s="450">
        <v>47</v>
      </c>
      <c r="E126" s="450">
        <v>564</v>
      </c>
      <c r="F126" s="449">
        <v>15517.81</v>
      </c>
      <c r="G126" s="448">
        <v>0</v>
      </c>
      <c r="H126" s="448">
        <v>11658</v>
      </c>
      <c r="I126" s="448">
        <v>3859.81</v>
      </c>
      <c r="J126" s="447">
        <v>0.24873419638467026</v>
      </c>
    </row>
    <row r="127" spans="1:10" ht="24.75" customHeight="1" x14ac:dyDescent="0.2">
      <c r="A127" s="450" t="s">
        <v>1714</v>
      </c>
      <c r="B127" s="450" t="s">
        <v>1713</v>
      </c>
      <c r="C127" s="450" t="s">
        <v>1116</v>
      </c>
      <c r="D127" s="450">
        <v>168</v>
      </c>
      <c r="E127" s="450">
        <v>168</v>
      </c>
      <c r="F127" s="449">
        <v>4492.32</v>
      </c>
      <c r="G127" s="448">
        <v>0</v>
      </c>
      <c r="H127" s="448">
        <v>3547.18</v>
      </c>
      <c r="I127" s="448">
        <v>945.14</v>
      </c>
      <c r="J127" s="447">
        <v>0.21039017701321366</v>
      </c>
    </row>
    <row r="128" spans="1:10" ht="24.75" customHeight="1" x14ac:dyDescent="0.2">
      <c r="A128" s="450" t="s">
        <v>1712</v>
      </c>
      <c r="B128" s="450" t="s">
        <v>1711</v>
      </c>
      <c r="C128" s="450" t="s">
        <v>1115</v>
      </c>
      <c r="D128" s="450">
        <v>4</v>
      </c>
      <c r="E128" s="450">
        <v>45.408000000000001</v>
      </c>
      <c r="F128" s="449">
        <v>4253.88</v>
      </c>
      <c r="G128" s="448">
        <v>0</v>
      </c>
      <c r="H128" s="448">
        <v>3136.76</v>
      </c>
      <c r="I128" s="448">
        <v>1117.1199999999999</v>
      </c>
      <c r="J128" s="447">
        <v>0.26261201538360274</v>
      </c>
    </row>
    <row r="129" spans="1:10" ht="24.75" customHeight="1" x14ac:dyDescent="0.2">
      <c r="A129" s="450" t="s">
        <v>1710</v>
      </c>
      <c r="B129" s="450" t="s">
        <v>1709</v>
      </c>
      <c r="C129" s="450" t="s">
        <v>1115</v>
      </c>
      <c r="D129" s="450">
        <v>106</v>
      </c>
      <c r="E129" s="450">
        <v>1203.3119999999999</v>
      </c>
      <c r="F129" s="449">
        <v>98307.17</v>
      </c>
      <c r="G129" s="448">
        <v>0</v>
      </c>
      <c r="H129" s="448">
        <v>83124.14</v>
      </c>
      <c r="I129" s="448">
        <v>15183.03</v>
      </c>
      <c r="J129" s="447">
        <v>0.15444478769961539</v>
      </c>
    </row>
    <row r="130" spans="1:10" ht="24.75" customHeight="1" x14ac:dyDescent="0.2">
      <c r="A130" s="450" t="s">
        <v>1710</v>
      </c>
      <c r="B130" s="450" t="s">
        <v>1709</v>
      </c>
      <c r="C130" s="450" t="s">
        <v>1112</v>
      </c>
      <c r="D130" s="450">
        <v>24</v>
      </c>
      <c r="E130" s="450">
        <v>22.704000000000001</v>
      </c>
      <c r="F130" s="449">
        <v>1750.32</v>
      </c>
      <c r="G130" s="448">
        <v>0</v>
      </c>
      <c r="H130" s="448">
        <v>1568.38</v>
      </c>
      <c r="I130" s="448">
        <v>181.94</v>
      </c>
      <c r="J130" s="447">
        <v>0.10394670688788336</v>
      </c>
    </row>
    <row r="131" spans="1:10" ht="24.75" customHeight="1" x14ac:dyDescent="0.2">
      <c r="A131" s="450" t="s">
        <v>1708</v>
      </c>
      <c r="B131" s="450" t="s">
        <v>1707</v>
      </c>
      <c r="C131" s="450" t="s">
        <v>1115</v>
      </c>
      <c r="D131" s="450">
        <v>320</v>
      </c>
      <c r="E131" s="450">
        <v>3632.64</v>
      </c>
      <c r="F131" s="449">
        <v>239006.43</v>
      </c>
      <c r="G131" s="448">
        <v>0</v>
      </c>
      <c r="H131" s="448">
        <v>204955.13</v>
      </c>
      <c r="I131" s="448">
        <v>34051.300000000003</v>
      </c>
      <c r="J131" s="447">
        <v>0.14247022559183867</v>
      </c>
    </row>
    <row r="132" spans="1:10" ht="24.75" customHeight="1" x14ac:dyDescent="0.2">
      <c r="A132" s="450" t="s">
        <v>1708</v>
      </c>
      <c r="B132" s="450" t="s">
        <v>1707</v>
      </c>
      <c r="C132" s="450" t="s">
        <v>1112</v>
      </c>
      <c r="D132" s="450">
        <v>216</v>
      </c>
      <c r="E132" s="450">
        <v>204.33600000000001</v>
      </c>
      <c r="F132" s="449">
        <v>15841.44</v>
      </c>
      <c r="G132" s="448">
        <v>0</v>
      </c>
      <c r="H132" s="448">
        <v>12596.22</v>
      </c>
      <c r="I132" s="448">
        <v>3245.22</v>
      </c>
      <c r="J132" s="447">
        <v>0.20485637669302792</v>
      </c>
    </row>
    <row r="133" spans="1:10" ht="24.75" customHeight="1" x14ac:dyDescent="0.2">
      <c r="A133" s="450" t="s">
        <v>2391</v>
      </c>
      <c r="B133" s="450" t="s">
        <v>2390</v>
      </c>
      <c r="C133" s="450" t="s">
        <v>1115</v>
      </c>
      <c r="D133" s="450">
        <v>3</v>
      </c>
      <c r="E133" s="450">
        <v>34.055999999999997</v>
      </c>
      <c r="F133" s="449">
        <v>2268.21</v>
      </c>
      <c r="G133" s="448">
        <v>0</v>
      </c>
      <c r="H133" s="448">
        <v>2428.35</v>
      </c>
      <c r="I133" s="448">
        <v>-160.13999999999999</v>
      </c>
      <c r="J133" s="447">
        <v>-7.0601928392873672E-2</v>
      </c>
    </row>
    <row r="134" spans="1:10" ht="24.75" customHeight="1" x14ac:dyDescent="0.2">
      <c r="A134" s="450" t="s">
        <v>5564</v>
      </c>
      <c r="B134" s="450" t="s">
        <v>5563</v>
      </c>
      <c r="C134" s="450" t="s">
        <v>1115</v>
      </c>
      <c r="D134" s="450">
        <v>1</v>
      </c>
      <c r="E134" s="450">
        <v>11.352</v>
      </c>
      <c r="F134" s="449">
        <v>1824.36</v>
      </c>
      <c r="G134" s="448">
        <v>0</v>
      </c>
      <c r="H134" s="448">
        <v>1334.07</v>
      </c>
      <c r="I134" s="448">
        <v>490.29</v>
      </c>
      <c r="J134" s="447">
        <v>0.26874630007235412</v>
      </c>
    </row>
    <row r="135" spans="1:10" ht="24.75" customHeight="1" x14ac:dyDescent="0.2">
      <c r="A135" s="450" t="s">
        <v>5562</v>
      </c>
      <c r="B135" s="450" t="s">
        <v>5561</v>
      </c>
      <c r="C135" s="450" t="s">
        <v>1115</v>
      </c>
      <c r="D135" s="450">
        <v>1</v>
      </c>
      <c r="E135" s="450">
        <v>11.352</v>
      </c>
      <c r="F135" s="449">
        <v>2243.5</v>
      </c>
      <c r="G135" s="448">
        <v>0</v>
      </c>
      <c r="H135" s="448">
        <v>1620.04</v>
      </c>
      <c r="I135" s="448">
        <v>623.46</v>
      </c>
      <c r="J135" s="447">
        <v>0.27789614441720528</v>
      </c>
    </row>
    <row r="136" spans="1:10" ht="24.75" customHeight="1" x14ac:dyDescent="0.2">
      <c r="A136" s="450" t="s">
        <v>1704</v>
      </c>
      <c r="B136" s="450" t="s">
        <v>1703</v>
      </c>
      <c r="C136" s="450" t="s">
        <v>1115</v>
      </c>
      <c r="D136" s="450">
        <v>47</v>
      </c>
      <c r="E136" s="450">
        <v>533.54399999999998</v>
      </c>
      <c r="F136" s="449">
        <v>50289.2</v>
      </c>
      <c r="G136" s="448">
        <v>0</v>
      </c>
      <c r="H136" s="448">
        <v>45526.080000000002</v>
      </c>
      <c r="I136" s="448">
        <v>4763.12</v>
      </c>
      <c r="J136" s="447">
        <v>9.471457092178838E-2</v>
      </c>
    </row>
    <row r="137" spans="1:10" ht="24.75" customHeight="1" x14ac:dyDescent="0.2">
      <c r="A137" s="450" t="s">
        <v>1702</v>
      </c>
      <c r="B137" s="450" t="s">
        <v>1701</v>
      </c>
      <c r="C137" s="450" t="s">
        <v>1115</v>
      </c>
      <c r="D137" s="450">
        <v>19</v>
      </c>
      <c r="E137" s="450">
        <v>215.68799999999999</v>
      </c>
      <c r="F137" s="449">
        <v>20865.8</v>
      </c>
      <c r="G137" s="448">
        <v>0</v>
      </c>
      <c r="H137" s="448">
        <v>17147.310000000001</v>
      </c>
      <c r="I137" s="448">
        <v>3718.49</v>
      </c>
      <c r="J137" s="447">
        <v>0.17820979785102894</v>
      </c>
    </row>
    <row r="138" spans="1:10" ht="24.75" customHeight="1" x14ac:dyDescent="0.2">
      <c r="A138" s="627" t="s">
        <v>1695</v>
      </c>
      <c r="B138" s="627" t="s">
        <v>1694</v>
      </c>
      <c r="C138" s="627" t="s">
        <v>1693</v>
      </c>
      <c r="D138" s="627">
        <v>2</v>
      </c>
      <c r="E138" s="627">
        <v>0</v>
      </c>
      <c r="F138" s="626">
        <v>4555.17</v>
      </c>
      <c r="G138" s="625">
        <v>0</v>
      </c>
      <c r="H138" s="625">
        <v>0</v>
      </c>
      <c r="I138" s="625">
        <v>4555.17</v>
      </c>
      <c r="J138" s="624">
        <v>1</v>
      </c>
    </row>
    <row r="139" spans="1:10" ht="24.75" customHeight="1" x14ac:dyDescent="0.2">
      <c r="A139" s="627" t="s">
        <v>1692</v>
      </c>
      <c r="B139" s="627" t="s">
        <v>1691</v>
      </c>
      <c r="C139" s="627" t="s">
        <v>1048</v>
      </c>
      <c r="D139" s="627">
        <v>3</v>
      </c>
      <c r="E139" s="627">
        <v>0</v>
      </c>
      <c r="F139" s="626">
        <v>12600</v>
      </c>
      <c r="G139" s="625">
        <v>0</v>
      </c>
      <c r="H139" s="625">
        <v>12822</v>
      </c>
      <c r="I139" s="625">
        <v>-222</v>
      </c>
      <c r="J139" s="624">
        <v>-1.7619047619047618E-2</v>
      </c>
    </row>
    <row r="140" spans="1:10" ht="24.75" customHeight="1" x14ac:dyDescent="0.2">
      <c r="A140" s="450" t="s">
        <v>1690</v>
      </c>
      <c r="B140" s="450" t="s">
        <v>1689</v>
      </c>
      <c r="C140" s="450" t="s">
        <v>1115</v>
      </c>
      <c r="D140" s="450">
        <v>14</v>
      </c>
      <c r="E140" s="450">
        <v>158.928</v>
      </c>
      <c r="F140" s="449">
        <v>11996.96</v>
      </c>
      <c r="G140" s="448">
        <v>0</v>
      </c>
      <c r="H140" s="448">
        <v>12431.72</v>
      </c>
      <c r="I140" s="448">
        <v>-434.76</v>
      </c>
      <c r="J140" s="447">
        <v>-3.6239180592416743E-2</v>
      </c>
    </row>
    <row r="141" spans="1:10" ht="24.75" customHeight="1" x14ac:dyDescent="0.2">
      <c r="A141" s="627" t="s">
        <v>4237</v>
      </c>
      <c r="B141" s="627" t="s">
        <v>4236</v>
      </c>
      <c r="C141" s="627" t="s">
        <v>1048</v>
      </c>
      <c r="D141" s="627">
        <v>2</v>
      </c>
      <c r="E141" s="627">
        <v>0</v>
      </c>
      <c r="F141" s="626">
        <v>0.02</v>
      </c>
      <c r="G141" s="625">
        <v>0</v>
      </c>
      <c r="H141" s="625">
        <v>0</v>
      </c>
      <c r="I141" s="625">
        <v>0.02</v>
      </c>
      <c r="J141" s="624">
        <v>1</v>
      </c>
    </row>
    <row r="142" spans="1:10" ht="24.75" customHeight="1" x14ac:dyDescent="0.2">
      <c r="A142" s="627" t="s">
        <v>3829</v>
      </c>
      <c r="B142" s="627" t="s">
        <v>3828</v>
      </c>
      <c r="C142" s="627" t="s">
        <v>1048</v>
      </c>
      <c r="D142" s="627">
        <v>16</v>
      </c>
      <c r="E142" s="627">
        <v>0</v>
      </c>
      <c r="F142" s="626">
        <v>0.16</v>
      </c>
      <c r="G142" s="625">
        <v>0</v>
      </c>
      <c r="H142" s="625">
        <v>45491.199999999997</v>
      </c>
      <c r="I142" s="625">
        <v>-45491.040000000001</v>
      </c>
      <c r="J142" s="624">
        <v>-284319</v>
      </c>
    </row>
    <row r="143" spans="1:10" ht="24.75" customHeight="1" x14ac:dyDescent="0.2">
      <c r="A143" s="450" t="s">
        <v>2176</v>
      </c>
      <c r="B143" s="450" t="s">
        <v>2175</v>
      </c>
      <c r="C143" s="450" t="s">
        <v>1898</v>
      </c>
      <c r="D143" s="450">
        <v>2</v>
      </c>
      <c r="E143" s="450">
        <v>9.6</v>
      </c>
      <c r="F143" s="449">
        <v>956.23</v>
      </c>
      <c r="G143" s="448">
        <v>0</v>
      </c>
      <c r="H143" s="448">
        <v>779.56</v>
      </c>
      <c r="I143" s="448">
        <v>176.67</v>
      </c>
      <c r="J143" s="447">
        <v>0.18475680537109274</v>
      </c>
    </row>
    <row r="144" spans="1:10" ht="24.75" customHeight="1" x14ac:dyDescent="0.2">
      <c r="A144" s="450" t="s">
        <v>1158</v>
      </c>
      <c r="B144" s="450" t="s">
        <v>1157</v>
      </c>
      <c r="C144" s="450" t="s">
        <v>1115</v>
      </c>
      <c r="D144" s="450">
        <v>77</v>
      </c>
      <c r="E144" s="450">
        <v>874.10399999999902</v>
      </c>
      <c r="F144" s="449">
        <v>84883</v>
      </c>
      <c r="G144" s="448">
        <v>0</v>
      </c>
      <c r="H144" s="448">
        <v>57403.5</v>
      </c>
      <c r="I144" s="448">
        <v>27479.5</v>
      </c>
      <c r="J144" s="447">
        <v>0.32373384541074185</v>
      </c>
    </row>
    <row r="145" spans="1:10" ht="24.75" customHeight="1" x14ac:dyDescent="0.2">
      <c r="A145" s="450" t="s">
        <v>1158</v>
      </c>
      <c r="B145" s="450" t="s">
        <v>1157</v>
      </c>
      <c r="C145" s="450" t="s">
        <v>1112</v>
      </c>
      <c r="D145" s="450">
        <v>48</v>
      </c>
      <c r="E145" s="450">
        <v>45.408000000000001</v>
      </c>
      <c r="F145" s="449">
        <v>4414.5600000000004</v>
      </c>
      <c r="G145" s="448">
        <v>0</v>
      </c>
      <c r="H145" s="448">
        <v>2982</v>
      </c>
      <c r="I145" s="448">
        <v>1432.56</v>
      </c>
      <c r="J145" s="447">
        <v>0.3245079917364358</v>
      </c>
    </row>
    <row r="146" spans="1:10" ht="24.75" customHeight="1" x14ac:dyDescent="0.2">
      <c r="A146" s="450" t="s">
        <v>1156</v>
      </c>
      <c r="B146" s="450" t="s">
        <v>1155</v>
      </c>
      <c r="C146" s="450" t="s">
        <v>1115</v>
      </c>
      <c r="D146" s="450">
        <v>48</v>
      </c>
      <c r="E146" s="450">
        <v>544.89599999999996</v>
      </c>
      <c r="F146" s="449">
        <v>51722.06</v>
      </c>
      <c r="G146" s="448">
        <v>0</v>
      </c>
      <c r="H146" s="448">
        <v>35784</v>
      </c>
      <c r="I146" s="448">
        <v>15938.06</v>
      </c>
      <c r="J146" s="447">
        <v>0.30814820600726267</v>
      </c>
    </row>
    <row r="147" spans="1:10" ht="24.75" customHeight="1" x14ac:dyDescent="0.2">
      <c r="A147" s="450" t="s">
        <v>1156</v>
      </c>
      <c r="B147" s="450" t="s">
        <v>1155</v>
      </c>
      <c r="C147" s="450" t="s">
        <v>1112</v>
      </c>
      <c r="D147" s="450">
        <v>60</v>
      </c>
      <c r="E147" s="450">
        <v>56.76</v>
      </c>
      <c r="F147" s="449">
        <v>5518.2</v>
      </c>
      <c r="G147" s="448">
        <v>0</v>
      </c>
      <c r="H147" s="448">
        <v>3727.5</v>
      </c>
      <c r="I147" s="448">
        <v>1790.7</v>
      </c>
      <c r="J147" s="447">
        <v>0.3245079917364358</v>
      </c>
    </row>
    <row r="148" spans="1:10" ht="24.75" customHeight="1" x14ac:dyDescent="0.2">
      <c r="A148" s="450" t="s">
        <v>1153</v>
      </c>
      <c r="B148" s="450" t="s">
        <v>1152</v>
      </c>
      <c r="C148" s="450" t="s">
        <v>1154</v>
      </c>
      <c r="D148" s="450">
        <v>36</v>
      </c>
      <c r="E148" s="450">
        <v>204.33600000000001</v>
      </c>
      <c r="F148" s="449">
        <v>39984.339999999997</v>
      </c>
      <c r="G148" s="448">
        <v>0</v>
      </c>
      <c r="H148" s="448">
        <v>27388.44</v>
      </c>
      <c r="I148" s="448">
        <v>12595.9</v>
      </c>
      <c r="J148" s="447">
        <v>0.31502083065520153</v>
      </c>
    </row>
    <row r="149" spans="1:10" ht="24.75" customHeight="1" x14ac:dyDescent="0.2">
      <c r="A149" s="450" t="s">
        <v>1153</v>
      </c>
      <c r="B149" s="450" t="s">
        <v>1152</v>
      </c>
      <c r="C149" s="450" t="s">
        <v>1112</v>
      </c>
      <c r="D149" s="450">
        <v>30</v>
      </c>
      <c r="E149" s="450">
        <v>28.38</v>
      </c>
      <c r="F149" s="449">
        <v>5324.1</v>
      </c>
      <c r="G149" s="448">
        <v>0</v>
      </c>
      <c r="H149" s="448">
        <v>3803.95</v>
      </c>
      <c r="I149" s="448">
        <v>1520.15</v>
      </c>
      <c r="J149" s="447">
        <v>0.28552243571683478</v>
      </c>
    </row>
    <row r="150" spans="1:10" ht="24.75" customHeight="1" x14ac:dyDescent="0.2">
      <c r="A150" s="450" t="s">
        <v>1147</v>
      </c>
      <c r="B150" s="450" t="s">
        <v>1146</v>
      </c>
      <c r="C150" s="450" t="s">
        <v>1115</v>
      </c>
      <c r="D150" s="450">
        <v>13</v>
      </c>
      <c r="E150" s="450">
        <v>147.57599999999999</v>
      </c>
      <c r="F150" s="449">
        <v>11307.5</v>
      </c>
      <c r="G150" s="448">
        <v>0</v>
      </c>
      <c r="H150" s="448">
        <v>9691.5</v>
      </c>
      <c r="I150" s="448">
        <v>1616</v>
      </c>
      <c r="J150" s="447">
        <v>0.14291399513597169</v>
      </c>
    </row>
    <row r="151" spans="1:10" ht="24.75" customHeight="1" x14ac:dyDescent="0.2">
      <c r="A151" s="450" t="s">
        <v>1136</v>
      </c>
      <c r="B151" s="450" t="s">
        <v>1135</v>
      </c>
      <c r="C151" s="450" t="s">
        <v>1051</v>
      </c>
      <c r="D151" s="450">
        <v>203</v>
      </c>
      <c r="E151" s="450">
        <v>3857</v>
      </c>
      <c r="F151" s="449">
        <v>200069.74</v>
      </c>
      <c r="G151" s="448">
        <v>0</v>
      </c>
      <c r="H151" s="448">
        <v>158719.60999999999</v>
      </c>
      <c r="I151" s="448">
        <v>41350.129999999997</v>
      </c>
      <c r="J151" s="447">
        <v>0.20667858117874296</v>
      </c>
    </row>
    <row r="152" spans="1:10" ht="24.75" customHeight="1" x14ac:dyDescent="0.2">
      <c r="A152" s="627" t="s">
        <v>2158</v>
      </c>
      <c r="B152" s="627" t="s">
        <v>2157</v>
      </c>
      <c r="C152" s="627" t="s">
        <v>2156</v>
      </c>
      <c r="D152" s="627">
        <v>1</v>
      </c>
      <c r="E152" s="627">
        <v>0</v>
      </c>
      <c r="F152" s="626">
        <v>10359.42</v>
      </c>
      <c r="G152" s="625">
        <v>0</v>
      </c>
      <c r="H152" s="625">
        <v>0</v>
      </c>
      <c r="I152" s="625">
        <v>10359.42</v>
      </c>
      <c r="J152" s="624">
        <v>1</v>
      </c>
    </row>
    <row r="153" spans="1:10" ht="24.75" customHeight="1" x14ac:dyDescent="0.2">
      <c r="A153" s="450" t="s">
        <v>1132</v>
      </c>
      <c r="B153" s="450" t="s">
        <v>1131</v>
      </c>
      <c r="C153" s="450" t="s">
        <v>1051</v>
      </c>
      <c r="D153" s="450">
        <v>11</v>
      </c>
      <c r="E153" s="450">
        <v>209</v>
      </c>
      <c r="F153" s="449">
        <v>13666.73</v>
      </c>
      <c r="G153" s="448">
        <v>0</v>
      </c>
      <c r="H153" s="448">
        <v>9707.61</v>
      </c>
      <c r="I153" s="448">
        <v>3959.12</v>
      </c>
      <c r="J153" s="447">
        <v>0.28969036484952876</v>
      </c>
    </row>
    <row r="154" spans="1:10" ht="24.75" customHeight="1" x14ac:dyDescent="0.2">
      <c r="A154" s="450" t="s">
        <v>1130</v>
      </c>
      <c r="B154" s="450" t="s">
        <v>1129</v>
      </c>
      <c r="C154" s="450" t="s">
        <v>1051</v>
      </c>
      <c r="D154" s="450">
        <v>2</v>
      </c>
      <c r="E154" s="450">
        <v>38</v>
      </c>
      <c r="F154" s="449">
        <v>2683.24</v>
      </c>
      <c r="G154" s="448">
        <v>0</v>
      </c>
      <c r="H154" s="448">
        <v>1978.58</v>
      </c>
      <c r="I154" s="448">
        <v>704.66</v>
      </c>
      <c r="J154" s="447">
        <v>0.26261534562692862</v>
      </c>
    </row>
    <row r="155" spans="1:10" ht="24.75" customHeight="1" x14ac:dyDescent="0.2">
      <c r="A155" s="450" t="s">
        <v>1126</v>
      </c>
      <c r="B155" s="450" t="s">
        <v>1125</v>
      </c>
      <c r="C155" s="450" t="s">
        <v>1051</v>
      </c>
      <c r="D155" s="450">
        <v>50</v>
      </c>
      <c r="E155" s="450">
        <v>950</v>
      </c>
      <c r="F155" s="449">
        <v>44055</v>
      </c>
      <c r="G155" s="448">
        <v>0</v>
      </c>
      <c r="H155" s="448">
        <v>10369.5</v>
      </c>
      <c r="I155" s="448">
        <v>33685.5</v>
      </c>
      <c r="J155" s="447">
        <v>0.76462376574736124</v>
      </c>
    </row>
    <row r="156" spans="1:10" ht="24.75" customHeight="1" x14ac:dyDescent="0.2">
      <c r="A156" s="450" t="s">
        <v>3815</v>
      </c>
      <c r="B156" s="450" t="s">
        <v>5512</v>
      </c>
      <c r="C156" s="450" t="s">
        <v>1056</v>
      </c>
      <c r="D156" s="450">
        <v>2</v>
      </c>
      <c r="E156" s="450">
        <v>416</v>
      </c>
      <c r="F156" s="449">
        <v>29624.66</v>
      </c>
      <c r="G156" s="448">
        <v>0</v>
      </c>
      <c r="H156" s="448">
        <v>21223.4</v>
      </c>
      <c r="I156" s="448">
        <v>8401.26</v>
      </c>
      <c r="J156" s="447">
        <v>0.28359009014787007</v>
      </c>
    </row>
    <row r="157" spans="1:10" ht="24.75" customHeight="1" x14ac:dyDescent="0.2">
      <c r="A157" s="450" t="s">
        <v>1122</v>
      </c>
      <c r="B157" s="450" t="s">
        <v>1121</v>
      </c>
      <c r="C157" s="450" t="s">
        <v>1120</v>
      </c>
      <c r="D157" s="450">
        <v>4</v>
      </c>
      <c r="E157" s="450">
        <v>26.16</v>
      </c>
      <c r="F157" s="449">
        <v>3597.09</v>
      </c>
      <c r="G157" s="448">
        <v>0</v>
      </c>
      <c r="H157" s="448">
        <v>2687.6</v>
      </c>
      <c r="I157" s="448">
        <v>909.49</v>
      </c>
      <c r="J157" s="447">
        <v>0.25284049050760476</v>
      </c>
    </row>
    <row r="158" spans="1:10" ht="24.75" customHeight="1" x14ac:dyDescent="0.2">
      <c r="A158" s="627" t="s">
        <v>5509</v>
      </c>
      <c r="B158" s="627" t="s">
        <v>5508</v>
      </c>
      <c r="C158" s="627" t="s">
        <v>1693</v>
      </c>
      <c r="D158" s="627">
        <v>1100</v>
      </c>
      <c r="E158" s="627">
        <v>0</v>
      </c>
      <c r="F158" s="626">
        <v>11000</v>
      </c>
      <c r="G158" s="625">
        <v>0</v>
      </c>
      <c r="H158" s="625">
        <v>0</v>
      </c>
      <c r="I158" s="625">
        <v>11000</v>
      </c>
      <c r="J158" s="624">
        <v>1</v>
      </c>
    </row>
    <row r="159" spans="1:10" ht="24.75" customHeight="1" x14ac:dyDescent="0.2">
      <c r="A159" s="450" t="s">
        <v>1118</v>
      </c>
      <c r="B159" s="450" t="s">
        <v>1117</v>
      </c>
      <c r="C159" s="450" t="s">
        <v>1119</v>
      </c>
      <c r="D159" s="450">
        <v>1</v>
      </c>
      <c r="E159" s="450">
        <v>6</v>
      </c>
      <c r="F159" s="449">
        <v>895.05</v>
      </c>
      <c r="G159" s="448">
        <v>0</v>
      </c>
      <c r="H159" s="448">
        <v>760.79</v>
      </c>
      <c r="I159" s="448">
        <v>134.26</v>
      </c>
      <c r="J159" s="447">
        <v>0.15000279314004805</v>
      </c>
    </row>
    <row r="160" spans="1:10" ht="24.75" customHeight="1" x14ac:dyDescent="0.2">
      <c r="A160" s="450" t="s">
        <v>1114</v>
      </c>
      <c r="B160" s="450" t="s">
        <v>1113</v>
      </c>
      <c r="C160" s="450" t="s">
        <v>1112</v>
      </c>
      <c r="D160" s="450">
        <v>60</v>
      </c>
      <c r="E160" s="450">
        <v>56.76</v>
      </c>
      <c r="F160" s="449">
        <v>4449</v>
      </c>
      <c r="G160" s="448">
        <v>0</v>
      </c>
      <c r="H160" s="448">
        <v>3950.7</v>
      </c>
      <c r="I160" s="448">
        <v>498.3</v>
      </c>
      <c r="J160" s="447">
        <v>0.11200269723533378</v>
      </c>
    </row>
    <row r="161" spans="1:10" ht="24.75" customHeight="1" x14ac:dyDescent="0.2">
      <c r="A161" s="450" t="s">
        <v>1111</v>
      </c>
      <c r="B161" s="450" t="s">
        <v>1110</v>
      </c>
      <c r="C161" s="450" t="s">
        <v>1109</v>
      </c>
      <c r="D161" s="450">
        <v>12</v>
      </c>
      <c r="E161" s="450">
        <v>5.4</v>
      </c>
      <c r="F161" s="449">
        <v>602.88</v>
      </c>
      <c r="G161" s="448">
        <v>0</v>
      </c>
      <c r="H161" s="448">
        <v>549.05999999999995</v>
      </c>
      <c r="I161" s="448">
        <v>53.82</v>
      </c>
      <c r="J161" s="447">
        <v>8.9271496815286622E-2</v>
      </c>
    </row>
    <row r="162" spans="1:10" ht="24.75" customHeight="1" x14ac:dyDescent="0.2">
      <c r="A162" s="450" t="s">
        <v>1067</v>
      </c>
      <c r="B162" s="450" t="s">
        <v>1066</v>
      </c>
      <c r="C162" s="450" t="s">
        <v>1059</v>
      </c>
      <c r="D162" s="450">
        <v>3</v>
      </c>
      <c r="E162" s="450">
        <v>60</v>
      </c>
      <c r="F162" s="449">
        <v>4038.99</v>
      </c>
      <c r="G162" s="448">
        <v>0</v>
      </c>
      <c r="H162" s="448">
        <v>3433.14</v>
      </c>
      <c r="I162" s="448">
        <v>605.85</v>
      </c>
      <c r="J162" s="447">
        <v>0.15000037137997371</v>
      </c>
    </row>
    <row r="163" spans="1:10" ht="24.75" customHeight="1" x14ac:dyDescent="0.2">
      <c r="A163" s="450" t="s">
        <v>1065</v>
      </c>
      <c r="B163" s="450" t="s">
        <v>1064</v>
      </c>
      <c r="C163" s="450" t="s">
        <v>1059</v>
      </c>
      <c r="D163" s="450">
        <v>2</v>
      </c>
      <c r="E163" s="450">
        <v>40</v>
      </c>
      <c r="F163" s="449">
        <v>2692.66</v>
      </c>
      <c r="G163" s="448">
        <v>0</v>
      </c>
      <c r="H163" s="448">
        <v>2288.7600000000002</v>
      </c>
      <c r="I163" s="448">
        <v>403.9</v>
      </c>
      <c r="J163" s="447">
        <v>0.15000037137997371</v>
      </c>
    </row>
    <row r="164" spans="1:10" ht="24.75" customHeight="1" x14ac:dyDescent="0.2">
      <c r="A164" s="450" t="s">
        <v>1061</v>
      </c>
      <c r="B164" s="450" t="s">
        <v>1060</v>
      </c>
      <c r="C164" s="450" t="s">
        <v>1059</v>
      </c>
      <c r="D164" s="450">
        <v>3</v>
      </c>
      <c r="E164" s="450">
        <v>60</v>
      </c>
      <c r="F164" s="449">
        <v>4113.22</v>
      </c>
      <c r="G164" s="448">
        <v>0</v>
      </c>
      <c r="H164" s="448">
        <v>3433.14</v>
      </c>
      <c r="I164" s="448">
        <v>680.08</v>
      </c>
      <c r="J164" s="447">
        <v>0.16534004988792236</v>
      </c>
    </row>
    <row r="165" spans="1:10" ht="24.75" customHeight="1" x14ac:dyDescent="0.2">
      <c r="A165" s="450" t="s">
        <v>1058</v>
      </c>
      <c r="B165" s="450" t="s">
        <v>1057</v>
      </c>
      <c r="C165" s="450" t="s">
        <v>1056</v>
      </c>
      <c r="D165" s="450">
        <v>1</v>
      </c>
      <c r="E165" s="450">
        <v>208</v>
      </c>
      <c r="F165" s="449">
        <v>12506.53</v>
      </c>
      <c r="G165" s="448">
        <v>0</v>
      </c>
      <c r="H165" s="448">
        <v>10460.209999999999</v>
      </c>
      <c r="I165" s="448">
        <v>2046.32</v>
      </c>
      <c r="J165" s="447">
        <v>0.16362012484678004</v>
      </c>
    </row>
    <row r="166" spans="1:10" ht="24.75" customHeight="1" x14ac:dyDescent="0.2">
      <c r="A166" s="450" t="s">
        <v>2144</v>
      </c>
      <c r="B166" s="450" t="s">
        <v>2143</v>
      </c>
      <c r="C166" s="450" t="s">
        <v>1137</v>
      </c>
      <c r="D166" s="450">
        <v>1000</v>
      </c>
      <c r="E166" s="450">
        <v>1000</v>
      </c>
      <c r="F166" s="449">
        <v>61790</v>
      </c>
      <c r="G166" s="448">
        <v>0</v>
      </c>
      <c r="H166" s="448">
        <v>44540</v>
      </c>
      <c r="I166" s="448">
        <v>17250</v>
      </c>
      <c r="J166" s="447">
        <v>0.27917138695581811</v>
      </c>
    </row>
    <row r="167" spans="1:10" ht="24.75" customHeight="1" x14ac:dyDescent="0.2">
      <c r="A167" s="450" t="s">
        <v>1053</v>
      </c>
      <c r="B167" s="450" t="s">
        <v>1052</v>
      </c>
      <c r="C167" s="450" t="s">
        <v>1051</v>
      </c>
      <c r="D167" s="450">
        <v>271</v>
      </c>
      <c r="E167" s="450">
        <v>5149</v>
      </c>
      <c r="F167" s="449">
        <v>268607.26</v>
      </c>
      <c r="G167" s="448">
        <v>0</v>
      </c>
      <c r="H167" s="448">
        <v>216574.94</v>
      </c>
      <c r="I167" s="448">
        <v>52032.32</v>
      </c>
      <c r="J167" s="447">
        <v>0.19371151770060124</v>
      </c>
    </row>
    <row r="168" spans="1:10" ht="24.75" customHeight="1" x14ac:dyDescent="0.2">
      <c r="A168" s="450" t="s">
        <v>5498</v>
      </c>
      <c r="B168" s="450" t="s">
        <v>5497</v>
      </c>
      <c r="C168" s="450" t="s">
        <v>1112</v>
      </c>
      <c r="D168" s="450">
        <v>5</v>
      </c>
      <c r="E168" s="450">
        <v>4.7300000000000004</v>
      </c>
      <c r="F168" s="449">
        <v>568.35</v>
      </c>
      <c r="G168" s="448">
        <v>0</v>
      </c>
      <c r="H168" s="448">
        <v>457.92</v>
      </c>
      <c r="I168" s="448">
        <v>110.43</v>
      </c>
      <c r="J168" s="447">
        <v>0.19430526964018652</v>
      </c>
    </row>
    <row r="169" spans="1:10" ht="24.75" customHeight="1" x14ac:dyDescent="0.2">
      <c r="A169" s="450" t="s">
        <v>4695</v>
      </c>
      <c r="B169" s="450" t="s">
        <v>4694</v>
      </c>
      <c r="C169" s="450" t="s">
        <v>1051</v>
      </c>
      <c r="D169" s="450">
        <v>32</v>
      </c>
      <c r="E169" s="450">
        <v>608</v>
      </c>
      <c r="F169" s="449">
        <v>47180.52</v>
      </c>
      <c r="G169" s="448">
        <v>0</v>
      </c>
      <c r="H169" s="448">
        <v>29585.599999999999</v>
      </c>
      <c r="I169" s="448">
        <v>17594.919999999998</v>
      </c>
      <c r="J169" s="447">
        <v>0.37292764047534871</v>
      </c>
    </row>
    <row r="170" spans="1:10" ht="24.75" customHeight="1" x14ac:dyDescent="0.2">
      <c r="A170" s="450" t="s">
        <v>4680</v>
      </c>
      <c r="B170" s="450" t="s">
        <v>4691</v>
      </c>
      <c r="C170" s="450" t="s">
        <v>1051</v>
      </c>
      <c r="D170" s="454">
        <v>42</v>
      </c>
      <c r="E170" s="454">
        <v>798</v>
      </c>
      <c r="F170" s="455">
        <v>44040.68</v>
      </c>
      <c r="G170" s="456">
        <v>0</v>
      </c>
      <c r="H170" s="456">
        <v>35301.980000000003</v>
      </c>
      <c r="I170" s="456">
        <v>8738.7000000000007</v>
      </c>
      <c r="J170" s="457">
        <v>0.1984233667600046</v>
      </c>
    </row>
    <row r="171" spans="1:10" ht="18.5" customHeight="1" x14ac:dyDescent="0.2">
      <c r="D171" s="446">
        <f>SUM(D9:D170)</f>
        <v>18904</v>
      </c>
      <c r="E171" s="446">
        <f t="shared" ref="E171:I171" si="0">SUM(E9:E170)</f>
        <v>126346.04299999996</v>
      </c>
      <c r="F171" s="458">
        <f t="shared" si="0"/>
        <v>7112374.7999999961</v>
      </c>
      <c r="G171" s="458">
        <f t="shared" si="0"/>
        <v>0</v>
      </c>
      <c r="H171" s="458">
        <f t="shared" si="0"/>
        <v>6241384.9299999988</v>
      </c>
      <c r="I171" s="458">
        <f t="shared" si="0"/>
        <v>870989.87000000046</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60FA-9585-4999-93AB-E43ACA397F13}">
  <sheetPr codeName="Hoja31"/>
  <dimension ref="A1:J120"/>
  <sheetViews>
    <sheetView showGridLines="0" workbookViewId="0">
      <pane ySplit="6" topLeftCell="A103" activePane="bottomLeft" state="frozen"/>
      <selection pane="bottomLeft" activeCell="B125" sqref="B125"/>
    </sheetView>
  </sheetViews>
  <sheetFormatPr baseColWidth="10" defaultColWidth="11.5" defaultRowHeight="14" x14ac:dyDescent="0.2"/>
  <cols>
    <col min="1" max="1" width="14" style="446" customWidth="1"/>
    <col min="2" max="2" width="37.83203125" style="446" customWidth="1"/>
    <col min="3" max="14" width="20.83203125" style="446" customWidth="1"/>
    <col min="15" max="15" width="0" style="446" hidden="1" customWidth="1"/>
    <col min="16" max="16384" width="11.5" style="446"/>
  </cols>
  <sheetData>
    <row r="1" spans="1:10" ht="21" customHeight="1" x14ac:dyDescent="0.2">
      <c r="A1" s="450" t="s">
        <v>2007</v>
      </c>
    </row>
    <row r="2" spans="1:10" ht="1" customHeight="1" x14ac:dyDescent="0.2"/>
    <row r="3" spans="1:10" ht="23" customHeight="1" x14ac:dyDescent="0.2">
      <c r="A3" s="450" t="s">
        <v>3282</v>
      </c>
    </row>
    <row r="4" spans="1:10" ht="17" customHeight="1" x14ac:dyDescent="0.2">
      <c r="A4" s="450" t="s">
        <v>3281</v>
      </c>
    </row>
    <row r="5" spans="1:10" ht="25.75" customHeight="1" x14ac:dyDescent="0.2">
      <c r="A5" s="453" t="s">
        <v>5583</v>
      </c>
    </row>
    <row r="6" spans="1:10" ht="2.5" customHeight="1" x14ac:dyDescent="0.2"/>
    <row r="7" spans="1:10" ht="23.75" customHeight="1" x14ac:dyDescent="0.2"/>
    <row r="8" spans="1:10" ht="22.5" customHeight="1" x14ac:dyDescent="0.2">
      <c r="A8" s="452" t="s">
        <v>1946</v>
      </c>
      <c r="B8" s="451" t="s">
        <v>1945</v>
      </c>
      <c r="C8" s="452" t="s">
        <v>1944</v>
      </c>
      <c r="D8" s="451" t="s">
        <v>1943</v>
      </c>
      <c r="E8" s="451" t="s">
        <v>1942</v>
      </c>
      <c r="F8" s="451" t="s">
        <v>261</v>
      </c>
      <c r="G8" s="452" t="s">
        <v>1941</v>
      </c>
      <c r="H8" s="452" t="s">
        <v>1940</v>
      </c>
      <c r="I8" s="452" t="s">
        <v>1939</v>
      </c>
      <c r="J8" s="451" t="s">
        <v>1938</v>
      </c>
    </row>
    <row r="9" spans="1:10" ht="30" customHeight="1" x14ac:dyDescent="0.2">
      <c r="A9" s="450" t="s">
        <v>1937</v>
      </c>
      <c r="B9" s="450" t="s">
        <v>2004</v>
      </c>
      <c r="C9" s="450" t="s">
        <v>1812</v>
      </c>
      <c r="D9" s="450">
        <v>96</v>
      </c>
      <c r="E9" s="450">
        <v>24</v>
      </c>
      <c r="F9" s="449">
        <v>3578.88</v>
      </c>
      <c r="G9" s="448">
        <v>0</v>
      </c>
      <c r="H9" s="448">
        <v>2928.64</v>
      </c>
      <c r="I9" s="448">
        <v>650.24</v>
      </c>
      <c r="J9" s="447">
        <v>0.18168812589413447</v>
      </c>
    </row>
    <row r="10" spans="1:10" ht="30" customHeight="1" x14ac:dyDescent="0.2">
      <c r="A10" s="450" t="s">
        <v>1935</v>
      </c>
      <c r="B10" s="450" t="s">
        <v>1934</v>
      </c>
      <c r="C10" s="450" t="s">
        <v>1812</v>
      </c>
      <c r="D10" s="450">
        <v>24</v>
      </c>
      <c r="E10" s="450">
        <v>6</v>
      </c>
      <c r="F10" s="449">
        <v>1050.24</v>
      </c>
      <c r="G10" s="448">
        <v>0</v>
      </c>
      <c r="H10" s="448">
        <v>803.52</v>
      </c>
      <c r="I10" s="448">
        <v>246.72</v>
      </c>
      <c r="J10" s="447">
        <v>0.23491773308957953</v>
      </c>
    </row>
    <row r="11" spans="1:10" ht="30" customHeight="1" x14ac:dyDescent="0.2">
      <c r="A11" s="450" t="s">
        <v>1933</v>
      </c>
      <c r="B11" s="450" t="s">
        <v>1932</v>
      </c>
      <c r="C11" s="450" t="s">
        <v>1809</v>
      </c>
      <c r="D11" s="450">
        <v>1</v>
      </c>
      <c r="E11" s="450">
        <v>6</v>
      </c>
      <c r="F11" s="449">
        <v>911.85</v>
      </c>
      <c r="G11" s="448">
        <v>0</v>
      </c>
      <c r="H11" s="448">
        <v>708.75</v>
      </c>
      <c r="I11" s="448">
        <v>203.1</v>
      </c>
      <c r="J11" s="447">
        <v>0.22273400230301035</v>
      </c>
    </row>
    <row r="12" spans="1:10" ht="30" customHeight="1" x14ac:dyDescent="0.2">
      <c r="A12" s="450" t="s">
        <v>1933</v>
      </c>
      <c r="B12" s="450" t="s">
        <v>1932</v>
      </c>
      <c r="C12" s="450" t="s">
        <v>1812</v>
      </c>
      <c r="D12" s="450">
        <v>24</v>
      </c>
      <c r="E12" s="450">
        <v>6</v>
      </c>
      <c r="F12" s="449">
        <v>777.84</v>
      </c>
      <c r="G12" s="448">
        <v>0</v>
      </c>
      <c r="H12" s="448">
        <v>708.75</v>
      </c>
      <c r="I12" s="448">
        <v>69.09</v>
      </c>
      <c r="J12" s="447">
        <v>8.8822894168466518E-2</v>
      </c>
    </row>
    <row r="13" spans="1:10" ht="30" customHeight="1" x14ac:dyDescent="0.2">
      <c r="A13" s="450" t="s">
        <v>1929</v>
      </c>
      <c r="B13" s="450" t="s">
        <v>1928</v>
      </c>
      <c r="C13" s="450" t="s">
        <v>1115</v>
      </c>
      <c r="D13" s="450">
        <v>2</v>
      </c>
      <c r="E13" s="450">
        <v>22.704000000000001</v>
      </c>
      <c r="F13" s="449">
        <v>1666.08</v>
      </c>
      <c r="G13" s="448">
        <v>0</v>
      </c>
      <c r="H13" s="448">
        <v>1137.46</v>
      </c>
      <c r="I13" s="448">
        <v>528.62</v>
      </c>
      <c r="J13" s="447">
        <v>0.31728368385671757</v>
      </c>
    </row>
    <row r="14" spans="1:10" ht="30" customHeight="1" x14ac:dyDescent="0.2">
      <c r="A14" s="450" t="s">
        <v>1929</v>
      </c>
      <c r="B14" s="450" t="s">
        <v>1928</v>
      </c>
      <c r="C14" s="450" t="s">
        <v>1112</v>
      </c>
      <c r="D14" s="450">
        <v>288</v>
      </c>
      <c r="E14" s="450">
        <v>272.44799999999998</v>
      </c>
      <c r="F14" s="449">
        <v>15753.6</v>
      </c>
      <c r="G14" s="448">
        <v>0</v>
      </c>
      <c r="H14" s="448">
        <v>13654.06</v>
      </c>
      <c r="I14" s="448">
        <v>2099.54</v>
      </c>
      <c r="J14" s="447">
        <v>0.13327366443225674</v>
      </c>
    </row>
    <row r="15" spans="1:10" ht="30" customHeight="1" x14ac:dyDescent="0.2">
      <c r="A15" s="450" t="s">
        <v>1925</v>
      </c>
      <c r="B15" s="450" t="s">
        <v>1924</v>
      </c>
      <c r="C15" s="450" t="s">
        <v>1923</v>
      </c>
      <c r="D15" s="450">
        <v>104</v>
      </c>
      <c r="E15" s="450">
        <v>393.64</v>
      </c>
      <c r="F15" s="449">
        <v>13020.8</v>
      </c>
      <c r="G15" s="448">
        <v>0</v>
      </c>
      <c r="H15" s="448">
        <v>11877.06</v>
      </c>
      <c r="I15" s="448">
        <v>1143.74</v>
      </c>
      <c r="J15" s="447">
        <v>8.7839456869009583E-2</v>
      </c>
    </row>
    <row r="16" spans="1:10" ht="30" customHeight="1" x14ac:dyDescent="0.2">
      <c r="A16" s="450" t="s">
        <v>1922</v>
      </c>
      <c r="B16" s="450" t="s">
        <v>1921</v>
      </c>
      <c r="C16" s="450" t="s">
        <v>1920</v>
      </c>
      <c r="D16" s="450">
        <v>5</v>
      </c>
      <c r="E16" s="450">
        <v>75.7</v>
      </c>
      <c r="F16" s="449">
        <v>5420.7</v>
      </c>
      <c r="G16" s="448">
        <v>0</v>
      </c>
      <c r="H16" s="448">
        <v>3677.4</v>
      </c>
      <c r="I16" s="448">
        <v>1743.3</v>
      </c>
      <c r="J16" s="447">
        <v>0.32160053129669602</v>
      </c>
    </row>
    <row r="17" spans="1:10" ht="30" customHeight="1" x14ac:dyDescent="0.2">
      <c r="A17" s="450" t="s">
        <v>1919</v>
      </c>
      <c r="B17" s="450" t="s">
        <v>1918</v>
      </c>
      <c r="C17" s="450" t="s">
        <v>1115</v>
      </c>
      <c r="D17" s="450">
        <v>672</v>
      </c>
      <c r="E17" s="450">
        <v>7628.5439999999999</v>
      </c>
      <c r="F17" s="449">
        <v>592268.68000000005</v>
      </c>
      <c r="G17" s="448">
        <v>0</v>
      </c>
      <c r="H17" s="448">
        <v>547008</v>
      </c>
      <c r="I17" s="448">
        <v>45260.68</v>
      </c>
      <c r="J17" s="447">
        <v>7.6419168408500007E-2</v>
      </c>
    </row>
    <row r="18" spans="1:10" ht="30" customHeight="1" x14ac:dyDescent="0.2">
      <c r="A18" s="450" t="s">
        <v>1919</v>
      </c>
      <c r="B18" s="450" t="s">
        <v>1918</v>
      </c>
      <c r="C18" s="450" t="s">
        <v>1112</v>
      </c>
      <c r="D18" s="450">
        <v>216</v>
      </c>
      <c r="E18" s="450">
        <v>204.33600000000001</v>
      </c>
      <c r="F18" s="449">
        <v>18554.400000000001</v>
      </c>
      <c r="G18" s="448">
        <v>0</v>
      </c>
      <c r="H18" s="448">
        <v>14652</v>
      </c>
      <c r="I18" s="448">
        <v>3902.4</v>
      </c>
      <c r="J18" s="447">
        <v>0.2103220799379123</v>
      </c>
    </row>
    <row r="19" spans="1:10" ht="30" customHeight="1" x14ac:dyDescent="0.2">
      <c r="A19" s="450" t="s">
        <v>1908</v>
      </c>
      <c r="B19" s="450" t="s">
        <v>1907</v>
      </c>
      <c r="C19" s="450" t="s">
        <v>1809</v>
      </c>
      <c r="D19" s="450">
        <v>1</v>
      </c>
      <c r="E19" s="450">
        <v>6</v>
      </c>
      <c r="F19" s="449">
        <v>1003.2</v>
      </c>
      <c r="G19" s="448">
        <v>0</v>
      </c>
      <c r="H19" s="448">
        <v>723.13</v>
      </c>
      <c r="I19" s="448">
        <v>280.07</v>
      </c>
      <c r="J19" s="447">
        <v>0.27917663476874005</v>
      </c>
    </row>
    <row r="20" spans="1:10" ht="30" customHeight="1" x14ac:dyDescent="0.2">
      <c r="A20" s="450" t="s">
        <v>1903</v>
      </c>
      <c r="B20" s="450" t="s">
        <v>1902</v>
      </c>
      <c r="C20" s="450" t="s">
        <v>1901</v>
      </c>
      <c r="D20" s="450">
        <v>3</v>
      </c>
      <c r="E20" s="450">
        <v>33.840000000000003</v>
      </c>
      <c r="F20" s="449">
        <v>4989.8900000000003</v>
      </c>
      <c r="G20" s="448">
        <v>0</v>
      </c>
      <c r="H20" s="448">
        <v>3737.01</v>
      </c>
      <c r="I20" s="448">
        <v>1252.8800000000001</v>
      </c>
      <c r="J20" s="447">
        <v>0.2510836912236542</v>
      </c>
    </row>
    <row r="21" spans="1:10" ht="30" customHeight="1" x14ac:dyDescent="0.2">
      <c r="A21" s="450" t="s">
        <v>2003</v>
      </c>
      <c r="B21" s="450" t="s">
        <v>2002</v>
      </c>
      <c r="C21" s="450" t="s">
        <v>1898</v>
      </c>
      <c r="D21" s="450">
        <v>4</v>
      </c>
      <c r="E21" s="450">
        <v>19.2</v>
      </c>
      <c r="F21" s="449">
        <v>3567.88</v>
      </c>
      <c r="G21" s="448">
        <v>0</v>
      </c>
      <c r="H21" s="448">
        <v>2422.7199999999998</v>
      </c>
      <c r="I21" s="448">
        <v>1145.1600000000001</v>
      </c>
      <c r="J21" s="447">
        <v>0.32096370954180076</v>
      </c>
    </row>
    <row r="22" spans="1:10" ht="30" customHeight="1" x14ac:dyDescent="0.2">
      <c r="A22" s="450" t="s">
        <v>4689</v>
      </c>
      <c r="B22" s="450" t="s">
        <v>4688</v>
      </c>
      <c r="C22" s="450" t="s">
        <v>1051</v>
      </c>
      <c r="D22" s="450">
        <v>129</v>
      </c>
      <c r="E22" s="450">
        <v>2451</v>
      </c>
      <c r="F22" s="449">
        <v>128121.92</v>
      </c>
      <c r="G22" s="448">
        <v>0</v>
      </c>
      <c r="H22" s="448">
        <v>115740.7</v>
      </c>
      <c r="I22" s="448">
        <v>12381.22</v>
      </c>
      <c r="J22" s="447">
        <v>9.663623523593777E-2</v>
      </c>
    </row>
    <row r="23" spans="1:10" ht="30" customHeight="1" x14ac:dyDescent="0.2">
      <c r="A23" s="450" t="s">
        <v>2419</v>
      </c>
      <c r="B23" s="450" t="s">
        <v>2418</v>
      </c>
      <c r="C23" s="450" t="s">
        <v>1051</v>
      </c>
      <c r="D23" s="450">
        <v>1</v>
      </c>
      <c r="E23" s="450">
        <v>19</v>
      </c>
      <c r="F23" s="449">
        <v>1869.04</v>
      </c>
      <c r="G23" s="448">
        <v>0</v>
      </c>
      <c r="H23" s="448">
        <v>1452.97</v>
      </c>
      <c r="I23" s="448">
        <v>416.07</v>
      </c>
      <c r="J23" s="447">
        <v>0.22261160809827504</v>
      </c>
    </row>
    <row r="24" spans="1:10" ht="30" customHeight="1" x14ac:dyDescent="0.2">
      <c r="A24" s="450" t="s">
        <v>1893</v>
      </c>
      <c r="B24" s="450" t="s">
        <v>1892</v>
      </c>
      <c r="C24" s="450" t="s">
        <v>1051</v>
      </c>
      <c r="D24" s="450">
        <v>6</v>
      </c>
      <c r="E24" s="450">
        <v>114</v>
      </c>
      <c r="F24" s="449">
        <v>6727.53</v>
      </c>
      <c r="G24" s="448">
        <v>0</v>
      </c>
      <c r="H24" s="448">
        <v>5512.56</v>
      </c>
      <c r="I24" s="448">
        <v>1214.97</v>
      </c>
      <c r="J24" s="447">
        <v>0.18059674204351375</v>
      </c>
    </row>
    <row r="25" spans="1:10" ht="30" customHeight="1" x14ac:dyDescent="0.2">
      <c r="A25" s="450" t="s">
        <v>1891</v>
      </c>
      <c r="B25" s="450" t="s">
        <v>1890</v>
      </c>
      <c r="C25" s="450" t="s">
        <v>1051</v>
      </c>
      <c r="D25" s="450">
        <v>7</v>
      </c>
      <c r="E25" s="450">
        <v>133</v>
      </c>
      <c r="F25" s="449">
        <v>8507.9</v>
      </c>
      <c r="G25" s="448">
        <v>0</v>
      </c>
      <c r="H25" s="448">
        <v>6623.54</v>
      </c>
      <c r="I25" s="448">
        <v>1884.36</v>
      </c>
      <c r="J25" s="447">
        <v>0.22148356233618166</v>
      </c>
    </row>
    <row r="26" spans="1:10" ht="30" customHeight="1" x14ac:dyDescent="0.2">
      <c r="A26" s="450" t="s">
        <v>1889</v>
      </c>
      <c r="B26" s="450" t="s">
        <v>1888</v>
      </c>
      <c r="C26" s="450" t="s">
        <v>1051</v>
      </c>
      <c r="D26" s="450">
        <v>5</v>
      </c>
      <c r="E26" s="450">
        <v>95</v>
      </c>
      <c r="F26" s="449">
        <v>7857.9</v>
      </c>
      <c r="G26" s="448">
        <v>0</v>
      </c>
      <c r="H26" s="448">
        <v>4523.75</v>
      </c>
      <c r="I26" s="448">
        <v>3334.15</v>
      </c>
      <c r="J26" s="447">
        <v>0.42430547601776558</v>
      </c>
    </row>
    <row r="27" spans="1:10" ht="30" customHeight="1" x14ac:dyDescent="0.2">
      <c r="A27" s="450" t="s">
        <v>1879</v>
      </c>
      <c r="B27" s="450" t="s">
        <v>1878</v>
      </c>
      <c r="C27" s="450" t="s">
        <v>1051</v>
      </c>
      <c r="D27" s="450">
        <v>132</v>
      </c>
      <c r="E27" s="450">
        <v>2508</v>
      </c>
      <c r="F27" s="449">
        <v>171984.8</v>
      </c>
      <c r="G27" s="448">
        <v>0</v>
      </c>
      <c r="H27" s="448">
        <v>142265.64000000001</v>
      </c>
      <c r="I27" s="448">
        <v>29719.16</v>
      </c>
      <c r="J27" s="447">
        <v>0.17280108474702416</v>
      </c>
    </row>
    <row r="28" spans="1:10" ht="30" customHeight="1" x14ac:dyDescent="0.2">
      <c r="A28" s="450" t="s">
        <v>1875</v>
      </c>
      <c r="B28" s="450" t="s">
        <v>1874</v>
      </c>
      <c r="C28" s="450" t="s">
        <v>1051</v>
      </c>
      <c r="D28" s="450">
        <v>427</v>
      </c>
      <c r="E28" s="450">
        <v>8113</v>
      </c>
      <c r="F28" s="449">
        <v>319253.18</v>
      </c>
      <c r="G28" s="448">
        <v>0</v>
      </c>
      <c r="H28" s="448">
        <v>365785.28</v>
      </c>
      <c r="I28" s="448">
        <v>-46532.1</v>
      </c>
      <c r="J28" s="447">
        <v>-0.14575297260938794</v>
      </c>
    </row>
    <row r="29" spans="1:10" ht="30" customHeight="1" x14ac:dyDescent="0.2">
      <c r="A29" s="450" t="s">
        <v>1858</v>
      </c>
      <c r="B29" s="450" t="s">
        <v>1857</v>
      </c>
      <c r="C29" s="450" t="s">
        <v>1856</v>
      </c>
      <c r="D29" s="450">
        <v>1</v>
      </c>
      <c r="E29" s="450">
        <v>11.04</v>
      </c>
      <c r="F29" s="449">
        <v>329.45</v>
      </c>
      <c r="G29" s="448">
        <v>0</v>
      </c>
      <c r="H29" s="448">
        <v>244.05</v>
      </c>
      <c r="I29" s="448">
        <v>85.4</v>
      </c>
      <c r="J29" s="447">
        <v>0.25921991197450295</v>
      </c>
    </row>
    <row r="30" spans="1:10" ht="30" customHeight="1" x14ac:dyDescent="0.2">
      <c r="A30" s="450" t="s">
        <v>1858</v>
      </c>
      <c r="B30" s="450" t="s">
        <v>1857</v>
      </c>
      <c r="C30" s="450" t="s">
        <v>1999</v>
      </c>
      <c r="D30" s="450">
        <v>504</v>
      </c>
      <c r="E30" s="450">
        <v>231.84</v>
      </c>
      <c r="F30" s="449">
        <v>6536.88</v>
      </c>
      <c r="G30" s="448">
        <v>0</v>
      </c>
      <c r="H30" s="448">
        <v>5149.29</v>
      </c>
      <c r="I30" s="448">
        <v>1387.59</v>
      </c>
      <c r="J30" s="447">
        <v>0.21227099166574881</v>
      </c>
    </row>
    <row r="31" spans="1:10" ht="30" customHeight="1" x14ac:dyDescent="0.2">
      <c r="A31" s="450" t="s">
        <v>3270</v>
      </c>
      <c r="B31" s="450" t="s">
        <v>3269</v>
      </c>
      <c r="C31" s="450" t="s">
        <v>1051</v>
      </c>
      <c r="D31" s="450">
        <v>2</v>
      </c>
      <c r="E31" s="450">
        <v>38</v>
      </c>
      <c r="F31" s="449">
        <v>3447.6</v>
      </c>
      <c r="G31" s="448">
        <v>0</v>
      </c>
      <c r="H31" s="448">
        <v>2441.11</v>
      </c>
      <c r="I31" s="448">
        <v>1006.49</v>
      </c>
      <c r="J31" s="447">
        <v>0.2919393201067409</v>
      </c>
    </row>
    <row r="32" spans="1:10" ht="30" customHeight="1" x14ac:dyDescent="0.2">
      <c r="A32" s="450" t="s">
        <v>1998</v>
      </c>
      <c r="B32" s="450" t="s">
        <v>1997</v>
      </c>
      <c r="C32" s="450" t="s">
        <v>1051</v>
      </c>
      <c r="D32" s="450">
        <v>2</v>
      </c>
      <c r="E32" s="450">
        <v>38</v>
      </c>
      <c r="F32" s="449">
        <v>2604.96</v>
      </c>
      <c r="G32" s="448">
        <v>0</v>
      </c>
      <c r="H32" s="448">
        <v>1946.3</v>
      </c>
      <c r="I32" s="448">
        <v>658.66</v>
      </c>
      <c r="J32" s="447">
        <v>0.25284841225968918</v>
      </c>
    </row>
    <row r="33" spans="1:10" ht="30" customHeight="1" x14ac:dyDescent="0.2">
      <c r="A33" s="450" t="s">
        <v>1849</v>
      </c>
      <c r="B33" s="450" t="s">
        <v>1848</v>
      </c>
      <c r="C33" s="450" t="s">
        <v>1051</v>
      </c>
      <c r="D33" s="450">
        <v>38</v>
      </c>
      <c r="E33" s="450">
        <v>722</v>
      </c>
      <c r="F33" s="449">
        <v>41680.32</v>
      </c>
      <c r="G33" s="448">
        <v>0</v>
      </c>
      <c r="H33" s="448">
        <v>34745.68</v>
      </c>
      <c r="I33" s="448">
        <v>6934.64</v>
      </c>
      <c r="J33" s="447">
        <v>0.16637684163653255</v>
      </c>
    </row>
    <row r="34" spans="1:10" ht="30" customHeight="1" x14ac:dyDescent="0.2">
      <c r="A34" s="450" t="s">
        <v>1840</v>
      </c>
      <c r="B34" s="450" t="s">
        <v>1839</v>
      </c>
      <c r="C34" s="450" t="s">
        <v>1841</v>
      </c>
      <c r="D34" s="450">
        <v>2</v>
      </c>
      <c r="E34" s="450">
        <v>11.352</v>
      </c>
      <c r="F34" s="449">
        <v>3251.86</v>
      </c>
      <c r="G34" s="448">
        <v>0</v>
      </c>
      <c r="H34" s="448">
        <v>2633.52</v>
      </c>
      <c r="I34" s="448">
        <v>618.34</v>
      </c>
      <c r="J34" s="447">
        <v>0.1901496374382661</v>
      </c>
    </row>
    <row r="35" spans="1:10" ht="30" customHeight="1" x14ac:dyDescent="0.2">
      <c r="A35" s="450" t="s">
        <v>1840</v>
      </c>
      <c r="B35" s="450" t="s">
        <v>1839</v>
      </c>
      <c r="C35" s="450" t="s">
        <v>1838</v>
      </c>
      <c r="D35" s="450">
        <v>288</v>
      </c>
      <c r="E35" s="450">
        <v>136.22399999999999</v>
      </c>
      <c r="F35" s="449">
        <v>33721.919999999998</v>
      </c>
      <c r="G35" s="448">
        <v>0</v>
      </c>
      <c r="H35" s="448">
        <v>31602.240000000002</v>
      </c>
      <c r="I35" s="448">
        <v>2119.6799999999998</v>
      </c>
      <c r="J35" s="447">
        <v>6.2857630882227344E-2</v>
      </c>
    </row>
    <row r="36" spans="1:10" ht="30" customHeight="1" x14ac:dyDescent="0.2">
      <c r="A36" s="450" t="s">
        <v>1837</v>
      </c>
      <c r="B36" s="450" t="s">
        <v>1836</v>
      </c>
      <c r="C36" s="450" t="s">
        <v>1051</v>
      </c>
      <c r="D36" s="450">
        <v>3</v>
      </c>
      <c r="E36" s="450">
        <v>57</v>
      </c>
      <c r="F36" s="449">
        <v>4833.53</v>
      </c>
      <c r="G36" s="448">
        <v>0</v>
      </c>
      <c r="H36" s="448">
        <v>3654.89</v>
      </c>
      <c r="I36" s="448">
        <v>1178.6400000000001</v>
      </c>
      <c r="J36" s="447">
        <v>0.24384662968886095</v>
      </c>
    </row>
    <row r="37" spans="1:10" ht="30" customHeight="1" x14ac:dyDescent="0.2">
      <c r="A37" s="450" t="s">
        <v>1833</v>
      </c>
      <c r="B37" s="450" t="s">
        <v>1832</v>
      </c>
      <c r="C37" s="450" t="s">
        <v>1051</v>
      </c>
      <c r="D37" s="450">
        <v>105</v>
      </c>
      <c r="E37" s="450">
        <v>1995</v>
      </c>
      <c r="F37" s="449">
        <v>82923.45</v>
      </c>
      <c r="G37" s="448">
        <v>0</v>
      </c>
      <c r="H37" s="448">
        <v>16850.46</v>
      </c>
      <c r="I37" s="448">
        <v>66072.990000000005</v>
      </c>
      <c r="J37" s="447">
        <v>0.7967949958666698</v>
      </c>
    </row>
    <row r="38" spans="1:10" ht="30" customHeight="1" x14ac:dyDescent="0.2">
      <c r="A38" s="450" t="s">
        <v>1827</v>
      </c>
      <c r="B38" s="450" t="s">
        <v>1826</v>
      </c>
      <c r="C38" s="450" t="s">
        <v>1823</v>
      </c>
      <c r="D38" s="450">
        <v>25</v>
      </c>
      <c r="E38" s="450">
        <v>500</v>
      </c>
      <c r="F38" s="449">
        <v>9356.75</v>
      </c>
      <c r="G38" s="448">
        <v>0</v>
      </c>
      <c r="H38" s="448">
        <v>8354.25</v>
      </c>
      <c r="I38" s="448">
        <v>1002.5</v>
      </c>
      <c r="J38" s="447">
        <v>0.10714190290432041</v>
      </c>
    </row>
    <row r="39" spans="1:10" ht="30" customHeight="1" x14ac:dyDescent="0.2">
      <c r="A39" s="450" t="s">
        <v>1822</v>
      </c>
      <c r="B39" s="450" t="s">
        <v>1821</v>
      </c>
      <c r="C39" s="450" t="s">
        <v>1812</v>
      </c>
      <c r="D39" s="450">
        <v>1368</v>
      </c>
      <c r="E39" s="450">
        <v>342</v>
      </c>
      <c r="F39" s="449">
        <v>33816.959999999999</v>
      </c>
      <c r="G39" s="448">
        <v>0</v>
      </c>
      <c r="H39" s="448">
        <v>30749.55</v>
      </c>
      <c r="I39" s="448">
        <v>3067.41</v>
      </c>
      <c r="J39" s="447">
        <v>9.0706261000397428E-2</v>
      </c>
    </row>
    <row r="40" spans="1:10" ht="30" customHeight="1" x14ac:dyDescent="0.2">
      <c r="A40" s="450" t="s">
        <v>1820</v>
      </c>
      <c r="B40" s="450" t="s">
        <v>1819</v>
      </c>
      <c r="C40" s="450" t="s">
        <v>1809</v>
      </c>
      <c r="D40" s="450">
        <v>3</v>
      </c>
      <c r="E40" s="450">
        <v>18</v>
      </c>
      <c r="F40" s="449">
        <v>2832.15</v>
      </c>
      <c r="G40" s="448">
        <v>0</v>
      </c>
      <c r="H40" s="448">
        <v>1880.13</v>
      </c>
      <c r="I40" s="448">
        <v>952.02</v>
      </c>
      <c r="J40" s="447">
        <v>0.33614744981727662</v>
      </c>
    </row>
    <row r="41" spans="1:10" ht="30" customHeight="1" x14ac:dyDescent="0.2">
      <c r="A41" s="450" t="s">
        <v>1820</v>
      </c>
      <c r="B41" s="450" t="s">
        <v>1819</v>
      </c>
      <c r="C41" s="450" t="s">
        <v>1812</v>
      </c>
      <c r="D41" s="450">
        <v>672</v>
      </c>
      <c r="E41" s="450">
        <v>168</v>
      </c>
      <c r="F41" s="449">
        <v>24507.84</v>
      </c>
      <c r="G41" s="448">
        <v>0</v>
      </c>
      <c r="H41" s="448">
        <v>17545.740000000002</v>
      </c>
      <c r="I41" s="448">
        <v>6962.1</v>
      </c>
      <c r="J41" s="447">
        <v>0.28407644247718283</v>
      </c>
    </row>
    <row r="42" spans="1:10" ht="30" customHeight="1" x14ac:dyDescent="0.2">
      <c r="A42" s="450" t="s">
        <v>1818</v>
      </c>
      <c r="B42" s="450" t="s">
        <v>1817</v>
      </c>
      <c r="C42" s="450" t="s">
        <v>1812</v>
      </c>
      <c r="D42" s="450">
        <v>48</v>
      </c>
      <c r="E42" s="450">
        <v>12</v>
      </c>
      <c r="F42" s="449">
        <v>2567.04</v>
      </c>
      <c r="G42" s="448">
        <v>0</v>
      </c>
      <c r="H42" s="448">
        <v>1926.83</v>
      </c>
      <c r="I42" s="448">
        <v>640.21</v>
      </c>
      <c r="J42" s="447">
        <v>0.24939619172276239</v>
      </c>
    </row>
    <row r="43" spans="1:10" ht="30" customHeight="1" x14ac:dyDescent="0.2">
      <c r="A43" s="450" t="s">
        <v>1816</v>
      </c>
      <c r="B43" s="450" t="s">
        <v>1815</v>
      </c>
      <c r="C43" s="450" t="s">
        <v>1809</v>
      </c>
      <c r="D43" s="450">
        <v>8</v>
      </c>
      <c r="E43" s="450">
        <v>48</v>
      </c>
      <c r="F43" s="449">
        <v>6341.85</v>
      </c>
      <c r="G43" s="448">
        <v>0</v>
      </c>
      <c r="H43" s="448">
        <v>4464.6400000000003</v>
      </c>
      <c r="I43" s="448">
        <v>1877.21</v>
      </c>
      <c r="J43" s="447">
        <v>0.29600353209237051</v>
      </c>
    </row>
    <row r="44" spans="1:10" ht="30" customHeight="1" x14ac:dyDescent="0.2">
      <c r="A44" s="450" t="s">
        <v>1816</v>
      </c>
      <c r="B44" s="450" t="s">
        <v>1815</v>
      </c>
      <c r="C44" s="450" t="s">
        <v>1812</v>
      </c>
      <c r="D44" s="450">
        <v>384</v>
      </c>
      <c r="E44" s="450">
        <v>96</v>
      </c>
      <c r="F44" s="449">
        <v>11047.68</v>
      </c>
      <c r="G44" s="448">
        <v>0</v>
      </c>
      <c r="H44" s="448">
        <v>8932.7800000000007</v>
      </c>
      <c r="I44" s="448">
        <v>2114.9</v>
      </c>
      <c r="J44" s="447">
        <v>0.19143385760630285</v>
      </c>
    </row>
    <row r="45" spans="1:10" ht="30" customHeight="1" x14ac:dyDescent="0.2">
      <c r="A45" s="450" t="s">
        <v>1814</v>
      </c>
      <c r="B45" s="450" t="s">
        <v>1813</v>
      </c>
      <c r="C45" s="450" t="s">
        <v>1809</v>
      </c>
      <c r="D45" s="450">
        <v>1</v>
      </c>
      <c r="E45" s="450">
        <v>6</v>
      </c>
      <c r="F45" s="449">
        <v>710.05</v>
      </c>
      <c r="G45" s="448">
        <v>0</v>
      </c>
      <c r="H45" s="448">
        <v>479.68</v>
      </c>
      <c r="I45" s="448">
        <v>230.37</v>
      </c>
      <c r="J45" s="447">
        <v>0.32444194070840082</v>
      </c>
    </row>
    <row r="46" spans="1:10" ht="30" customHeight="1" x14ac:dyDescent="0.2">
      <c r="A46" s="450" t="s">
        <v>1814</v>
      </c>
      <c r="B46" s="450" t="s">
        <v>1813</v>
      </c>
      <c r="C46" s="450" t="s">
        <v>1812</v>
      </c>
      <c r="D46" s="450">
        <v>240</v>
      </c>
      <c r="E46" s="450">
        <v>60</v>
      </c>
      <c r="F46" s="449">
        <v>6516</v>
      </c>
      <c r="G46" s="448">
        <v>0</v>
      </c>
      <c r="H46" s="448">
        <v>4796.6400000000003</v>
      </c>
      <c r="I46" s="448">
        <v>1719.36</v>
      </c>
      <c r="J46" s="447">
        <v>0.26386740331491715</v>
      </c>
    </row>
    <row r="47" spans="1:10" ht="30" customHeight="1" x14ac:dyDescent="0.2">
      <c r="A47" s="450" t="s">
        <v>1811</v>
      </c>
      <c r="B47" s="450" t="s">
        <v>1810</v>
      </c>
      <c r="C47" s="450" t="s">
        <v>1809</v>
      </c>
      <c r="D47" s="450">
        <v>3</v>
      </c>
      <c r="E47" s="450">
        <v>18</v>
      </c>
      <c r="F47" s="449">
        <v>2464.96</v>
      </c>
      <c r="G47" s="448">
        <v>0</v>
      </c>
      <c r="H47" s="448">
        <v>1647.93</v>
      </c>
      <c r="I47" s="448">
        <v>817.03</v>
      </c>
      <c r="J47" s="447">
        <v>0.33145771128131896</v>
      </c>
    </row>
    <row r="48" spans="1:10" ht="30" customHeight="1" x14ac:dyDescent="0.2">
      <c r="A48" s="450" t="s">
        <v>1811</v>
      </c>
      <c r="B48" s="450" t="s">
        <v>1810</v>
      </c>
      <c r="C48" s="450" t="s">
        <v>1812</v>
      </c>
      <c r="D48" s="450">
        <v>240</v>
      </c>
      <c r="E48" s="450">
        <v>60</v>
      </c>
      <c r="F48" s="449">
        <v>7293.6</v>
      </c>
      <c r="G48" s="448">
        <v>0</v>
      </c>
      <c r="H48" s="448">
        <v>5531.34</v>
      </c>
      <c r="I48" s="448">
        <v>1762.26</v>
      </c>
      <c r="J48" s="447">
        <v>0.24161730832510694</v>
      </c>
    </row>
    <row r="49" spans="1:10" ht="30" customHeight="1" x14ac:dyDescent="0.2">
      <c r="A49" s="450" t="s">
        <v>1806</v>
      </c>
      <c r="B49" s="450" t="s">
        <v>1805</v>
      </c>
      <c r="C49" s="450" t="s">
        <v>1112</v>
      </c>
      <c r="D49" s="450">
        <v>15</v>
      </c>
      <c r="E49" s="450">
        <v>14.19</v>
      </c>
      <c r="F49" s="449">
        <v>1087.95</v>
      </c>
      <c r="G49" s="448">
        <v>0</v>
      </c>
      <c r="H49" s="448">
        <v>1001.71</v>
      </c>
      <c r="I49" s="448">
        <v>86.24</v>
      </c>
      <c r="J49" s="447">
        <v>7.9268348729261459E-2</v>
      </c>
    </row>
    <row r="50" spans="1:10" ht="30" customHeight="1" x14ac:dyDescent="0.2">
      <c r="A50" s="450" t="s">
        <v>1804</v>
      </c>
      <c r="B50" s="450" t="s">
        <v>1803</v>
      </c>
      <c r="C50" s="450" t="s">
        <v>1802</v>
      </c>
      <c r="D50" s="450">
        <v>1</v>
      </c>
      <c r="E50" s="450">
        <v>14.19</v>
      </c>
      <c r="F50" s="449">
        <v>1080</v>
      </c>
      <c r="G50" s="448">
        <v>0</v>
      </c>
      <c r="H50" s="448">
        <v>1003.24</v>
      </c>
      <c r="I50" s="448">
        <v>76.760000000000005</v>
      </c>
      <c r="J50" s="447">
        <v>7.1074074074074067E-2</v>
      </c>
    </row>
    <row r="51" spans="1:10" ht="30" customHeight="1" x14ac:dyDescent="0.2">
      <c r="A51" s="450" t="s">
        <v>1801</v>
      </c>
      <c r="B51" s="450" t="s">
        <v>1800</v>
      </c>
      <c r="C51" s="450" t="s">
        <v>1802</v>
      </c>
      <c r="D51" s="450">
        <v>13</v>
      </c>
      <c r="E51" s="450">
        <v>184.47</v>
      </c>
      <c r="F51" s="449">
        <v>14259.1</v>
      </c>
      <c r="G51" s="448">
        <v>0</v>
      </c>
      <c r="H51" s="448">
        <v>13460.18</v>
      </c>
      <c r="I51" s="448">
        <v>798.92</v>
      </c>
      <c r="J51" s="447">
        <v>5.6028781620158355E-2</v>
      </c>
    </row>
    <row r="52" spans="1:10" ht="30" customHeight="1" x14ac:dyDescent="0.2">
      <c r="A52" s="450" t="s">
        <v>1801</v>
      </c>
      <c r="B52" s="450" t="s">
        <v>1800</v>
      </c>
      <c r="C52" s="450" t="s">
        <v>1112</v>
      </c>
      <c r="D52" s="450">
        <v>375</v>
      </c>
      <c r="E52" s="450">
        <v>354.75</v>
      </c>
      <c r="F52" s="449">
        <v>30997.5</v>
      </c>
      <c r="G52" s="448">
        <v>0</v>
      </c>
      <c r="H52" s="448">
        <v>25615.87</v>
      </c>
      <c r="I52" s="448">
        <v>5381.63</v>
      </c>
      <c r="J52" s="447">
        <v>0.1736149689491088</v>
      </c>
    </row>
    <row r="53" spans="1:10" ht="30" customHeight="1" x14ac:dyDescent="0.2">
      <c r="A53" s="450" t="s">
        <v>1994</v>
      </c>
      <c r="B53" s="450" t="s">
        <v>1993</v>
      </c>
      <c r="C53" s="450" t="s">
        <v>1137</v>
      </c>
      <c r="D53" s="450">
        <v>1000</v>
      </c>
      <c r="E53" s="450">
        <v>1000</v>
      </c>
      <c r="F53" s="449">
        <v>72540</v>
      </c>
      <c r="G53" s="448">
        <v>0</v>
      </c>
      <c r="H53" s="448">
        <v>56260</v>
      </c>
      <c r="I53" s="448">
        <v>16280</v>
      </c>
      <c r="J53" s="447">
        <v>0.22442790184725669</v>
      </c>
    </row>
    <row r="54" spans="1:10" ht="30" customHeight="1" x14ac:dyDescent="0.2">
      <c r="A54" s="450" t="s">
        <v>3985</v>
      </c>
      <c r="B54" s="450" t="s">
        <v>3984</v>
      </c>
      <c r="C54" s="450" t="s">
        <v>1056</v>
      </c>
      <c r="D54" s="450">
        <v>1</v>
      </c>
      <c r="E54" s="450">
        <v>208</v>
      </c>
      <c r="F54" s="449">
        <v>10027.9</v>
      </c>
      <c r="G54" s="448">
        <v>0</v>
      </c>
      <c r="H54" s="448">
        <v>8719.92</v>
      </c>
      <c r="I54" s="448">
        <v>1307.98</v>
      </c>
      <c r="J54" s="447">
        <v>0.13043408889199135</v>
      </c>
    </row>
    <row r="55" spans="1:10" ht="30" customHeight="1" x14ac:dyDescent="0.2">
      <c r="A55" s="450" t="s">
        <v>3323</v>
      </c>
      <c r="B55" s="450" t="s">
        <v>3322</v>
      </c>
      <c r="C55" s="450" t="s">
        <v>1056</v>
      </c>
      <c r="D55" s="450">
        <v>1</v>
      </c>
      <c r="E55" s="450">
        <v>208</v>
      </c>
      <c r="F55" s="449">
        <v>17932.810000000001</v>
      </c>
      <c r="G55" s="448">
        <v>0</v>
      </c>
      <c r="H55" s="448">
        <v>13284.14</v>
      </c>
      <c r="I55" s="448">
        <v>4648.67</v>
      </c>
      <c r="J55" s="447">
        <v>0.25922708153379198</v>
      </c>
    </row>
    <row r="56" spans="1:10" ht="30" customHeight="1" x14ac:dyDescent="0.2">
      <c r="A56" s="450" t="s">
        <v>1759</v>
      </c>
      <c r="B56" s="450" t="s">
        <v>1758</v>
      </c>
      <c r="C56" s="450" t="s">
        <v>1757</v>
      </c>
      <c r="D56" s="450">
        <v>120</v>
      </c>
      <c r="E56" s="450">
        <v>108</v>
      </c>
      <c r="F56" s="449">
        <v>9675.6</v>
      </c>
      <c r="G56" s="448">
        <v>0</v>
      </c>
      <c r="H56" s="448">
        <v>7144.7</v>
      </c>
      <c r="I56" s="448">
        <v>2530.9</v>
      </c>
      <c r="J56" s="447">
        <v>0.26157550952912478</v>
      </c>
    </row>
    <row r="57" spans="1:10" ht="30" customHeight="1" x14ac:dyDescent="0.2">
      <c r="A57" s="450" t="s">
        <v>1988</v>
      </c>
      <c r="B57" s="450" t="s">
        <v>1987</v>
      </c>
      <c r="C57" s="450" t="s">
        <v>1757</v>
      </c>
      <c r="D57" s="450">
        <v>48</v>
      </c>
      <c r="E57" s="450">
        <v>43.2</v>
      </c>
      <c r="F57" s="449">
        <v>3481.44</v>
      </c>
      <c r="G57" s="448">
        <v>0</v>
      </c>
      <c r="H57" s="448">
        <v>2738.02</v>
      </c>
      <c r="I57" s="448">
        <v>743.42</v>
      </c>
      <c r="J57" s="447">
        <v>0.21353807619835471</v>
      </c>
    </row>
    <row r="58" spans="1:10" ht="30" customHeight="1" x14ac:dyDescent="0.2">
      <c r="A58" s="450" t="s">
        <v>1743</v>
      </c>
      <c r="B58" s="450" t="s">
        <v>1742</v>
      </c>
      <c r="C58" s="450" t="s">
        <v>1739</v>
      </c>
      <c r="D58" s="450">
        <v>2</v>
      </c>
      <c r="E58" s="450">
        <v>8</v>
      </c>
      <c r="F58" s="449">
        <v>1064.6199999999999</v>
      </c>
      <c r="G58" s="448">
        <v>0</v>
      </c>
      <c r="H58" s="448">
        <v>729.36</v>
      </c>
      <c r="I58" s="448">
        <v>335.26</v>
      </c>
      <c r="J58" s="447">
        <v>0.31491048449211928</v>
      </c>
    </row>
    <row r="59" spans="1:10" ht="30" customHeight="1" x14ac:dyDescent="0.2">
      <c r="A59" s="450" t="s">
        <v>5594</v>
      </c>
      <c r="B59" s="450" t="s">
        <v>5593</v>
      </c>
      <c r="C59" s="450" t="s">
        <v>1739</v>
      </c>
      <c r="D59" s="450">
        <v>10</v>
      </c>
      <c r="E59" s="450">
        <v>40</v>
      </c>
      <c r="F59" s="449">
        <v>3857.8</v>
      </c>
      <c r="G59" s="448">
        <v>0</v>
      </c>
      <c r="H59" s="448">
        <v>2218.3000000000002</v>
      </c>
      <c r="I59" s="448">
        <v>1639.5</v>
      </c>
      <c r="J59" s="447">
        <v>0.42498315101871531</v>
      </c>
    </row>
    <row r="60" spans="1:10" ht="30" customHeight="1" x14ac:dyDescent="0.2">
      <c r="A60" s="450" t="s">
        <v>1741</v>
      </c>
      <c r="B60" s="450" t="s">
        <v>3983</v>
      </c>
      <c r="C60" s="450" t="s">
        <v>1739</v>
      </c>
      <c r="D60" s="450">
        <v>10</v>
      </c>
      <c r="E60" s="450">
        <v>40</v>
      </c>
      <c r="F60" s="449">
        <v>5647.8</v>
      </c>
      <c r="G60" s="448">
        <v>0</v>
      </c>
      <c r="H60" s="448">
        <v>3831.5</v>
      </c>
      <c r="I60" s="448">
        <v>1816.3</v>
      </c>
      <c r="J60" s="447">
        <v>0.32159424908814049</v>
      </c>
    </row>
    <row r="61" spans="1:10" ht="30" customHeight="1" x14ac:dyDescent="0.2">
      <c r="A61" s="450" t="s">
        <v>5592</v>
      </c>
      <c r="B61" s="450" t="s">
        <v>5591</v>
      </c>
      <c r="C61" s="450" t="s">
        <v>1739</v>
      </c>
      <c r="D61" s="450">
        <v>6</v>
      </c>
      <c r="E61" s="450">
        <v>24</v>
      </c>
      <c r="F61" s="449">
        <v>4818.0600000000004</v>
      </c>
      <c r="G61" s="448">
        <v>0</v>
      </c>
      <c r="H61" s="448">
        <v>2430.2399999999998</v>
      </c>
      <c r="I61" s="448">
        <v>2387.8200000000002</v>
      </c>
      <c r="J61" s="447">
        <v>0.49559781322773067</v>
      </c>
    </row>
    <row r="62" spans="1:10" ht="30" customHeight="1" x14ac:dyDescent="0.2">
      <c r="A62" s="450" t="s">
        <v>1726</v>
      </c>
      <c r="B62" s="450" t="s">
        <v>1725</v>
      </c>
      <c r="C62" s="450" t="s">
        <v>1722</v>
      </c>
      <c r="D62" s="450">
        <v>4</v>
      </c>
      <c r="E62" s="450">
        <v>64</v>
      </c>
      <c r="F62" s="449">
        <v>8159</v>
      </c>
      <c r="G62" s="448">
        <v>0</v>
      </c>
      <c r="H62" s="448">
        <v>6037.68</v>
      </c>
      <c r="I62" s="448">
        <v>2121.3200000000002</v>
      </c>
      <c r="J62" s="447">
        <v>0.25999754871920577</v>
      </c>
    </row>
    <row r="63" spans="1:10" ht="30" customHeight="1" x14ac:dyDescent="0.2">
      <c r="A63" s="450" t="s">
        <v>1721</v>
      </c>
      <c r="B63" s="450" t="s">
        <v>1720</v>
      </c>
      <c r="C63" s="450" t="s">
        <v>1116</v>
      </c>
      <c r="D63" s="450">
        <v>84</v>
      </c>
      <c r="E63" s="450">
        <v>84</v>
      </c>
      <c r="F63" s="449">
        <v>8712.48</v>
      </c>
      <c r="G63" s="448">
        <v>0</v>
      </c>
      <c r="H63" s="448">
        <v>7772.84</v>
      </c>
      <c r="I63" s="448">
        <v>939.64</v>
      </c>
      <c r="J63" s="447">
        <v>0.10784988889501038</v>
      </c>
    </row>
    <row r="64" spans="1:10" ht="30" customHeight="1" x14ac:dyDescent="0.2">
      <c r="A64" s="450" t="s">
        <v>1717</v>
      </c>
      <c r="B64" s="450" t="s">
        <v>1716</v>
      </c>
      <c r="C64" s="450" t="s">
        <v>1115</v>
      </c>
      <c r="D64" s="450">
        <v>4</v>
      </c>
      <c r="E64" s="450">
        <v>45.408000000000001</v>
      </c>
      <c r="F64" s="449">
        <v>1656.73</v>
      </c>
      <c r="G64" s="448">
        <v>0</v>
      </c>
      <c r="H64" s="448">
        <v>1428.08</v>
      </c>
      <c r="I64" s="448">
        <v>228.65</v>
      </c>
      <c r="J64" s="447">
        <v>0.13801283250740917</v>
      </c>
    </row>
    <row r="65" spans="1:10" ht="30" customHeight="1" x14ac:dyDescent="0.2">
      <c r="A65" s="450" t="s">
        <v>1717</v>
      </c>
      <c r="B65" s="450" t="s">
        <v>1716</v>
      </c>
      <c r="C65" s="450" t="s">
        <v>1112</v>
      </c>
      <c r="D65" s="450">
        <v>660</v>
      </c>
      <c r="E65" s="450">
        <v>624.36</v>
      </c>
      <c r="F65" s="449">
        <v>25403.4</v>
      </c>
      <c r="G65" s="448">
        <v>0</v>
      </c>
      <c r="H65" s="448">
        <v>19640.48</v>
      </c>
      <c r="I65" s="448">
        <v>5762.92</v>
      </c>
      <c r="J65" s="447">
        <v>0.22685624758890544</v>
      </c>
    </row>
    <row r="66" spans="1:10" ht="30" customHeight="1" x14ac:dyDescent="0.2">
      <c r="A66" s="450" t="s">
        <v>1714</v>
      </c>
      <c r="B66" s="450" t="s">
        <v>1713</v>
      </c>
      <c r="C66" s="450" t="s">
        <v>1116</v>
      </c>
      <c r="D66" s="450">
        <v>732</v>
      </c>
      <c r="E66" s="450">
        <v>732</v>
      </c>
      <c r="F66" s="449">
        <v>19573.68</v>
      </c>
      <c r="G66" s="448">
        <v>0</v>
      </c>
      <c r="H66" s="448">
        <v>17102.419999999998</v>
      </c>
      <c r="I66" s="448">
        <v>2471.2600000000002</v>
      </c>
      <c r="J66" s="447">
        <v>0.12625423527921167</v>
      </c>
    </row>
    <row r="67" spans="1:10" ht="30" customHeight="1" x14ac:dyDescent="0.2">
      <c r="A67" s="450" t="s">
        <v>1712</v>
      </c>
      <c r="B67" s="450" t="s">
        <v>1711</v>
      </c>
      <c r="C67" s="450" t="s">
        <v>1112</v>
      </c>
      <c r="D67" s="450">
        <v>264</v>
      </c>
      <c r="E67" s="450">
        <v>249.744</v>
      </c>
      <c r="F67" s="449">
        <v>19253.52</v>
      </c>
      <c r="G67" s="448">
        <v>0</v>
      </c>
      <c r="H67" s="448">
        <v>17248.740000000002</v>
      </c>
      <c r="I67" s="448">
        <v>2004.78</v>
      </c>
      <c r="J67" s="447">
        <v>0.10412537551574985</v>
      </c>
    </row>
    <row r="68" spans="1:10" ht="30" customHeight="1" x14ac:dyDescent="0.2">
      <c r="A68" s="450" t="s">
        <v>1710</v>
      </c>
      <c r="B68" s="450" t="s">
        <v>1709</v>
      </c>
      <c r="C68" s="450" t="s">
        <v>1112</v>
      </c>
      <c r="D68" s="450">
        <v>192</v>
      </c>
      <c r="E68" s="450">
        <v>181.63200000000001</v>
      </c>
      <c r="F68" s="449">
        <v>14002.56</v>
      </c>
      <c r="G68" s="448">
        <v>0</v>
      </c>
      <c r="H68" s="448">
        <v>12547.04</v>
      </c>
      <c r="I68" s="448">
        <v>1455.52</v>
      </c>
      <c r="J68" s="447">
        <v>0.10394670688788336</v>
      </c>
    </row>
    <row r="69" spans="1:10" ht="30" customHeight="1" x14ac:dyDescent="0.2">
      <c r="A69" s="450" t="s">
        <v>1708</v>
      </c>
      <c r="B69" s="450" t="s">
        <v>1707</v>
      </c>
      <c r="C69" s="450" t="s">
        <v>1115</v>
      </c>
      <c r="D69" s="450">
        <v>39</v>
      </c>
      <c r="E69" s="450">
        <v>442.72800000000001</v>
      </c>
      <c r="F69" s="449">
        <v>32583.19</v>
      </c>
      <c r="G69" s="448">
        <v>0</v>
      </c>
      <c r="H69" s="448">
        <v>29856.53</v>
      </c>
      <c r="I69" s="448">
        <v>2726.66</v>
      </c>
      <c r="J69" s="447">
        <v>8.3683027966261134E-2</v>
      </c>
    </row>
    <row r="70" spans="1:10" ht="30" customHeight="1" x14ac:dyDescent="0.2">
      <c r="A70" s="450" t="s">
        <v>1708</v>
      </c>
      <c r="B70" s="450" t="s">
        <v>1707</v>
      </c>
      <c r="C70" s="450" t="s">
        <v>1112</v>
      </c>
      <c r="D70" s="450">
        <v>2004</v>
      </c>
      <c r="E70" s="450">
        <v>1895.7840000000001</v>
      </c>
      <c r="F70" s="449">
        <v>146973.35999999999</v>
      </c>
      <c r="G70" s="448">
        <v>0</v>
      </c>
      <c r="H70" s="448">
        <v>126348.4</v>
      </c>
      <c r="I70" s="448">
        <v>20624.96</v>
      </c>
      <c r="J70" s="447">
        <v>0.14033128180508359</v>
      </c>
    </row>
    <row r="71" spans="1:10" ht="30" customHeight="1" x14ac:dyDescent="0.2">
      <c r="A71" s="450" t="s">
        <v>1704</v>
      </c>
      <c r="B71" s="450" t="s">
        <v>1703</v>
      </c>
      <c r="C71" s="450" t="s">
        <v>1115</v>
      </c>
      <c r="D71" s="450">
        <v>117</v>
      </c>
      <c r="E71" s="450">
        <v>1328.184</v>
      </c>
      <c r="F71" s="449">
        <v>118569.91</v>
      </c>
      <c r="G71" s="448">
        <v>0</v>
      </c>
      <c r="H71" s="448">
        <v>113322.69</v>
      </c>
      <c r="I71" s="448">
        <v>5247.22</v>
      </c>
      <c r="J71" s="447">
        <v>4.4254229424649134E-2</v>
      </c>
    </row>
    <row r="72" spans="1:10" ht="30" customHeight="1" x14ac:dyDescent="0.2">
      <c r="A72" s="450" t="s">
        <v>1704</v>
      </c>
      <c r="B72" s="450" t="s">
        <v>1703</v>
      </c>
      <c r="C72" s="450" t="s">
        <v>1112</v>
      </c>
      <c r="D72" s="450">
        <v>1140</v>
      </c>
      <c r="E72" s="450">
        <v>1078.44</v>
      </c>
      <c r="F72" s="449">
        <v>101619.6</v>
      </c>
      <c r="G72" s="448">
        <v>0</v>
      </c>
      <c r="H72" s="448">
        <v>92014.15</v>
      </c>
      <c r="I72" s="448">
        <v>9605.4500000000007</v>
      </c>
      <c r="J72" s="447">
        <v>9.4523595841747063E-2</v>
      </c>
    </row>
    <row r="73" spans="1:10" ht="30" customHeight="1" x14ac:dyDescent="0.2">
      <c r="A73" s="450" t="s">
        <v>1702</v>
      </c>
      <c r="B73" s="450" t="s">
        <v>1701</v>
      </c>
      <c r="C73" s="450" t="s">
        <v>1115</v>
      </c>
      <c r="D73" s="450">
        <v>2</v>
      </c>
      <c r="E73" s="450">
        <v>22.704000000000001</v>
      </c>
      <c r="F73" s="449">
        <v>2371.16</v>
      </c>
      <c r="G73" s="448">
        <v>0</v>
      </c>
      <c r="H73" s="448">
        <v>1808.66</v>
      </c>
      <c r="I73" s="448">
        <v>562.5</v>
      </c>
      <c r="J73" s="447">
        <v>0.23722566170144571</v>
      </c>
    </row>
    <row r="74" spans="1:10" ht="30" customHeight="1" x14ac:dyDescent="0.2">
      <c r="A74" s="450" t="s">
        <v>1702</v>
      </c>
      <c r="B74" s="450" t="s">
        <v>1701</v>
      </c>
      <c r="C74" s="450" t="s">
        <v>1112</v>
      </c>
      <c r="D74" s="450">
        <v>60</v>
      </c>
      <c r="E74" s="450">
        <v>56.76</v>
      </c>
      <c r="F74" s="449">
        <v>5421</v>
      </c>
      <c r="G74" s="448">
        <v>0</v>
      </c>
      <c r="H74" s="448">
        <v>4534.6499999999996</v>
      </c>
      <c r="I74" s="448">
        <v>886.35</v>
      </c>
      <c r="J74" s="447">
        <v>0.16350304371887106</v>
      </c>
    </row>
    <row r="75" spans="1:10" ht="30" customHeight="1" x14ac:dyDescent="0.2">
      <c r="A75" s="450" t="s">
        <v>1698</v>
      </c>
      <c r="B75" s="450" t="s">
        <v>1697</v>
      </c>
      <c r="C75" s="450" t="s">
        <v>1696</v>
      </c>
      <c r="D75" s="450">
        <v>1</v>
      </c>
      <c r="E75" s="450">
        <v>180</v>
      </c>
      <c r="F75" s="449">
        <v>22276.99</v>
      </c>
      <c r="G75" s="448">
        <v>0</v>
      </c>
      <c r="H75" s="448">
        <v>16502.2</v>
      </c>
      <c r="I75" s="448">
        <v>5774.79</v>
      </c>
      <c r="J75" s="447">
        <v>0.25922667290329621</v>
      </c>
    </row>
    <row r="76" spans="1:10" ht="30" customHeight="1" x14ac:dyDescent="0.2">
      <c r="A76" s="450" t="s">
        <v>1692</v>
      </c>
      <c r="B76" s="450" t="s">
        <v>1986</v>
      </c>
      <c r="C76" s="450" t="s">
        <v>1048</v>
      </c>
      <c r="D76" s="450">
        <v>1</v>
      </c>
      <c r="E76" s="450">
        <v>0</v>
      </c>
      <c r="F76" s="449">
        <v>4274</v>
      </c>
      <c r="G76" s="448">
        <v>0</v>
      </c>
      <c r="H76" s="448">
        <v>4274</v>
      </c>
      <c r="I76" s="448">
        <v>0</v>
      </c>
      <c r="J76" s="447">
        <v>0</v>
      </c>
    </row>
    <row r="77" spans="1:10" ht="30" customHeight="1" x14ac:dyDescent="0.2">
      <c r="A77" s="450" t="s">
        <v>1690</v>
      </c>
      <c r="B77" s="450" t="s">
        <v>3317</v>
      </c>
      <c r="C77" s="450" t="s">
        <v>1115</v>
      </c>
      <c r="D77" s="450">
        <v>1</v>
      </c>
      <c r="E77" s="450">
        <v>11.352</v>
      </c>
      <c r="F77" s="449">
        <v>830.21</v>
      </c>
      <c r="G77" s="448">
        <v>0</v>
      </c>
      <c r="H77" s="448">
        <v>900.16</v>
      </c>
      <c r="I77" s="448">
        <v>-69.95</v>
      </c>
      <c r="J77" s="447">
        <v>-8.4255790703556932E-2</v>
      </c>
    </row>
    <row r="78" spans="1:10" ht="30" customHeight="1" x14ac:dyDescent="0.2">
      <c r="A78" s="744" t="s">
        <v>1695</v>
      </c>
      <c r="B78" s="744" t="s">
        <v>1694</v>
      </c>
      <c r="C78" s="744" t="s">
        <v>1693</v>
      </c>
      <c r="D78" s="744">
        <v>2</v>
      </c>
      <c r="E78" s="744">
        <v>0</v>
      </c>
      <c r="F78" s="743">
        <v>1050</v>
      </c>
      <c r="G78" s="742">
        <v>0</v>
      </c>
      <c r="H78" s="742">
        <v>0</v>
      </c>
      <c r="I78" s="742">
        <v>1050</v>
      </c>
      <c r="J78" s="741">
        <v>1</v>
      </c>
    </row>
    <row r="79" spans="1:10" ht="30" customHeight="1" x14ac:dyDescent="0.2">
      <c r="A79" s="450" t="s">
        <v>1111</v>
      </c>
      <c r="B79" s="450" t="s">
        <v>1979</v>
      </c>
      <c r="C79" s="450" t="s">
        <v>1978</v>
      </c>
      <c r="D79" s="450">
        <v>60</v>
      </c>
      <c r="E79" s="450">
        <v>27</v>
      </c>
      <c r="F79" s="449">
        <v>3014.4</v>
      </c>
      <c r="G79" s="448">
        <v>0</v>
      </c>
      <c r="H79" s="448">
        <v>2728.2</v>
      </c>
      <c r="I79" s="448">
        <v>286.2</v>
      </c>
      <c r="J79" s="447">
        <v>9.4944267515923567E-2</v>
      </c>
    </row>
    <row r="80" spans="1:10" ht="30" customHeight="1" x14ac:dyDescent="0.2">
      <c r="A80" s="450" t="s">
        <v>1158</v>
      </c>
      <c r="B80" s="450" t="s">
        <v>1975</v>
      </c>
      <c r="C80" s="450" t="s">
        <v>1115</v>
      </c>
      <c r="D80" s="450">
        <v>6</v>
      </c>
      <c r="E80" s="450">
        <v>68.111999999999995</v>
      </c>
      <c r="F80" s="449">
        <v>5262.36</v>
      </c>
      <c r="G80" s="448">
        <v>0</v>
      </c>
      <c r="H80" s="448">
        <v>4473</v>
      </c>
      <c r="I80" s="448">
        <v>789.36</v>
      </c>
      <c r="J80" s="447">
        <v>0.15000114017285021</v>
      </c>
    </row>
    <row r="81" spans="1:10" ht="30" customHeight="1" x14ac:dyDescent="0.2">
      <c r="A81" s="450" t="s">
        <v>1158</v>
      </c>
      <c r="B81" s="450" t="s">
        <v>1975</v>
      </c>
      <c r="C81" s="450" t="s">
        <v>1112</v>
      </c>
      <c r="D81" s="450">
        <v>144</v>
      </c>
      <c r="E81" s="450">
        <v>136.22399999999999</v>
      </c>
      <c r="F81" s="449">
        <v>13243.68</v>
      </c>
      <c r="G81" s="448">
        <v>0</v>
      </c>
      <c r="H81" s="448">
        <v>8946</v>
      </c>
      <c r="I81" s="448">
        <v>4297.68</v>
      </c>
      <c r="J81" s="447">
        <v>0.3245079917364358</v>
      </c>
    </row>
    <row r="82" spans="1:10" ht="30" customHeight="1" x14ac:dyDescent="0.2">
      <c r="A82" s="450" t="s">
        <v>1156</v>
      </c>
      <c r="B82" s="450" t="s">
        <v>1974</v>
      </c>
      <c r="C82" s="450" t="s">
        <v>1112</v>
      </c>
      <c r="D82" s="450">
        <v>240</v>
      </c>
      <c r="E82" s="450">
        <v>227.04</v>
      </c>
      <c r="F82" s="449">
        <v>22072.799999999999</v>
      </c>
      <c r="G82" s="448">
        <v>0</v>
      </c>
      <c r="H82" s="448">
        <v>14910.2</v>
      </c>
      <c r="I82" s="448">
        <v>7162.6</v>
      </c>
      <c r="J82" s="447">
        <v>0.32449893081077164</v>
      </c>
    </row>
    <row r="83" spans="1:10" ht="30" customHeight="1" x14ac:dyDescent="0.2">
      <c r="A83" s="450" t="s">
        <v>1153</v>
      </c>
      <c r="B83" s="450" t="s">
        <v>1973</v>
      </c>
      <c r="C83" s="450" t="s">
        <v>1119</v>
      </c>
      <c r="D83" s="450">
        <v>1</v>
      </c>
      <c r="E83" s="450">
        <v>6</v>
      </c>
      <c r="F83" s="449">
        <v>1284.3599999999999</v>
      </c>
      <c r="G83" s="448">
        <v>0</v>
      </c>
      <c r="H83" s="448">
        <v>760.79</v>
      </c>
      <c r="I83" s="448">
        <v>523.57000000000005</v>
      </c>
      <c r="J83" s="447">
        <v>0.40765050297424399</v>
      </c>
    </row>
    <row r="84" spans="1:10" ht="30" customHeight="1" x14ac:dyDescent="0.2">
      <c r="A84" s="450" t="s">
        <v>1153</v>
      </c>
      <c r="B84" s="450" t="s">
        <v>1973</v>
      </c>
      <c r="C84" s="450" t="s">
        <v>1116</v>
      </c>
      <c r="D84" s="450">
        <v>114</v>
      </c>
      <c r="E84" s="450">
        <v>114</v>
      </c>
      <c r="F84" s="449">
        <v>20231.580000000002</v>
      </c>
      <c r="G84" s="448">
        <v>0</v>
      </c>
      <c r="H84" s="448">
        <v>14455.01</v>
      </c>
      <c r="I84" s="448">
        <v>5776.57</v>
      </c>
      <c r="J84" s="447">
        <v>0.28552243571683478</v>
      </c>
    </row>
    <row r="85" spans="1:10" ht="30" customHeight="1" x14ac:dyDescent="0.2">
      <c r="A85" s="450" t="s">
        <v>1147</v>
      </c>
      <c r="B85" s="450" t="s">
        <v>1972</v>
      </c>
      <c r="C85" s="450" t="s">
        <v>1115</v>
      </c>
      <c r="D85" s="450">
        <v>1</v>
      </c>
      <c r="E85" s="450">
        <v>11.352</v>
      </c>
      <c r="F85" s="449">
        <v>877.06</v>
      </c>
      <c r="G85" s="448">
        <v>0</v>
      </c>
      <c r="H85" s="448">
        <v>745.5</v>
      </c>
      <c r="I85" s="448">
        <v>131.56</v>
      </c>
      <c r="J85" s="447">
        <v>0.15000114017285021</v>
      </c>
    </row>
    <row r="86" spans="1:10" ht="30" customHeight="1" x14ac:dyDescent="0.2">
      <c r="A86" s="450" t="s">
        <v>1147</v>
      </c>
      <c r="B86" s="450" t="s">
        <v>1972</v>
      </c>
      <c r="C86" s="450" t="s">
        <v>1112</v>
      </c>
      <c r="D86" s="450">
        <v>12</v>
      </c>
      <c r="E86" s="450">
        <v>11.352</v>
      </c>
      <c r="F86" s="449">
        <v>1103.6400000000001</v>
      </c>
      <c r="G86" s="448">
        <v>0</v>
      </c>
      <c r="H86" s="448">
        <v>745.5</v>
      </c>
      <c r="I86" s="448">
        <v>358.14</v>
      </c>
      <c r="J86" s="447">
        <v>0.3245079917364358</v>
      </c>
    </row>
    <row r="87" spans="1:10" ht="30" customHeight="1" x14ac:dyDescent="0.2">
      <c r="A87" s="450" t="s">
        <v>1118</v>
      </c>
      <c r="B87" s="450" t="s">
        <v>1971</v>
      </c>
      <c r="C87" s="450" t="s">
        <v>1116</v>
      </c>
      <c r="D87" s="450">
        <v>150</v>
      </c>
      <c r="E87" s="450">
        <v>150</v>
      </c>
      <c r="F87" s="449">
        <v>26620.5</v>
      </c>
      <c r="G87" s="448">
        <v>0</v>
      </c>
      <c r="H87" s="448">
        <v>19022.810000000001</v>
      </c>
      <c r="I87" s="448">
        <v>7597.69</v>
      </c>
      <c r="J87" s="447">
        <v>0.28540748671136906</v>
      </c>
    </row>
    <row r="88" spans="1:10" ht="30" customHeight="1" x14ac:dyDescent="0.2">
      <c r="A88" s="450" t="s">
        <v>2509</v>
      </c>
      <c r="B88" s="450" t="s">
        <v>2508</v>
      </c>
      <c r="C88" s="450" t="s">
        <v>1923</v>
      </c>
      <c r="D88" s="450">
        <v>4</v>
      </c>
      <c r="E88" s="450">
        <v>15.14</v>
      </c>
      <c r="F88" s="449">
        <v>410.8</v>
      </c>
      <c r="G88" s="448">
        <v>0</v>
      </c>
      <c r="H88" s="448">
        <v>337.52</v>
      </c>
      <c r="I88" s="448">
        <v>73.28</v>
      </c>
      <c r="J88" s="447">
        <v>0.17838364167478091</v>
      </c>
    </row>
    <row r="89" spans="1:10" ht="30" customHeight="1" x14ac:dyDescent="0.2">
      <c r="A89" s="450" t="s">
        <v>1969</v>
      </c>
      <c r="B89" s="450" t="s">
        <v>1968</v>
      </c>
      <c r="C89" s="450" t="s">
        <v>1112</v>
      </c>
      <c r="D89" s="450">
        <v>12</v>
      </c>
      <c r="E89" s="450">
        <v>11.352</v>
      </c>
      <c r="F89" s="449">
        <v>889.8</v>
      </c>
      <c r="G89" s="448">
        <v>0</v>
      </c>
      <c r="H89" s="448">
        <v>722.89</v>
      </c>
      <c r="I89" s="448">
        <v>166.91</v>
      </c>
      <c r="J89" s="447">
        <v>0.18758147898404134</v>
      </c>
    </row>
    <row r="90" spans="1:10" ht="30" customHeight="1" x14ac:dyDescent="0.2">
      <c r="A90" s="450" t="s">
        <v>1136</v>
      </c>
      <c r="B90" s="450" t="s">
        <v>1967</v>
      </c>
      <c r="C90" s="450" t="s">
        <v>1051</v>
      </c>
      <c r="D90" s="450">
        <v>94</v>
      </c>
      <c r="E90" s="450">
        <v>1786</v>
      </c>
      <c r="F90" s="449">
        <v>99112.66</v>
      </c>
      <c r="G90" s="448">
        <v>0</v>
      </c>
      <c r="H90" s="448">
        <v>77926.94</v>
      </c>
      <c r="I90" s="448">
        <v>21185.72</v>
      </c>
      <c r="J90" s="447">
        <v>0.21375392406984134</v>
      </c>
    </row>
    <row r="91" spans="1:10" ht="30" customHeight="1" x14ac:dyDescent="0.2">
      <c r="A91" s="450" t="s">
        <v>1130</v>
      </c>
      <c r="B91" s="450" t="s">
        <v>1965</v>
      </c>
      <c r="C91" s="450" t="s">
        <v>1051</v>
      </c>
      <c r="D91" s="450">
        <v>2</v>
      </c>
      <c r="E91" s="450">
        <v>38</v>
      </c>
      <c r="F91" s="449">
        <v>2578.86</v>
      </c>
      <c r="G91" s="448">
        <v>0</v>
      </c>
      <c r="H91" s="448">
        <v>1978.2</v>
      </c>
      <c r="I91" s="448">
        <v>600.66</v>
      </c>
      <c r="J91" s="447">
        <v>0.23291687024499197</v>
      </c>
    </row>
    <row r="92" spans="1:10" ht="30" customHeight="1" x14ac:dyDescent="0.2">
      <c r="A92" s="450" t="s">
        <v>1126</v>
      </c>
      <c r="B92" s="450" t="s">
        <v>1961</v>
      </c>
      <c r="C92" s="450" t="s">
        <v>1051</v>
      </c>
      <c r="D92" s="450">
        <v>42</v>
      </c>
      <c r="E92" s="450">
        <v>798</v>
      </c>
      <c r="F92" s="449">
        <v>33431.800000000003</v>
      </c>
      <c r="G92" s="448">
        <v>0</v>
      </c>
      <c r="H92" s="448">
        <v>4137.84</v>
      </c>
      <c r="I92" s="448">
        <v>29293.96</v>
      </c>
      <c r="J92" s="447">
        <v>0.87623041535304713</v>
      </c>
    </row>
    <row r="93" spans="1:10" ht="30" customHeight="1" x14ac:dyDescent="0.2">
      <c r="A93" s="450" t="s">
        <v>1114</v>
      </c>
      <c r="B93" s="450" t="s">
        <v>1960</v>
      </c>
      <c r="C93" s="450" t="s">
        <v>1112</v>
      </c>
      <c r="D93" s="450">
        <v>72</v>
      </c>
      <c r="E93" s="450">
        <v>68.111999999999995</v>
      </c>
      <c r="F93" s="449">
        <v>5338.8</v>
      </c>
      <c r="G93" s="448">
        <v>0</v>
      </c>
      <c r="H93" s="448">
        <v>4284</v>
      </c>
      <c r="I93" s="448">
        <v>1054.8</v>
      </c>
      <c r="J93" s="447">
        <v>0.19757248819959541</v>
      </c>
    </row>
    <row r="94" spans="1:10" ht="30" customHeight="1" x14ac:dyDescent="0.2">
      <c r="A94" s="450" t="s">
        <v>1958</v>
      </c>
      <c r="B94" s="450" t="s">
        <v>1957</v>
      </c>
      <c r="C94" s="450" t="s">
        <v>1809</v>
      </c>
      <c r="D94" s="450">
        <v>6</v>
      </c>
      <c r="E94" s="450">
        <v>36</v>
      </c>
      <c r="F94" s="449">
        <v>3495.66</v>
      </c>
      <c r="G94" s="448">
        <v>0</v>
      </c>
      <c r="H94" s="448">
        <v>3320.1</v>
      </c>
      <c r="I94" s="448">
        <v>175.56</v>
      </c>
      <c r="J94" s="447">
        <v>5.0222275621770993E-2</v>
      </c>
    </row>
    <row r="95" spans="1:10" ht="30" customHeight="1" x14ac:dyDescent="0.2">
      <c r="A95" s="450" t="s">
        <v>1072</v>
      </c>
      <c r="B95" s="450" t="s">
        <v>1956</v>
      </c>
      <c r="C95" s="450" t="s">
        <v>1070</v>
      </c>
      <c r="D95" s="450">
        <v>28</v>
      </c>
      <c r="E95" s="450">
        <v>140</v>
      </c>
      <c r="F95" s="449">
        <v>9824.64</v>
      </c>
      <c r="G95" s="448">
        <v>0</v>
      </c>
      <c r="H95" s="448">
        <v>7995.89</v>
      </c>
      <c r="I95" s="448">
        <v>1828.75</v>
      </c>
      <c r="J95" s="447">
        <v>0.18613913588691292</v>
      </c>
    </row>
    <row r="96" spans="1:10" ht="30" customHeight="1" x14ac:dyDescent="0.2">
      <c r="A96" s="450" t="s">
        <v>1067</v>
      </c>
      <c r="B96" s="450" t="s">
        <v>3975</v>
      </c>
      <c r="C96" s="450" t="s">
        <v>1059</v>
      </c>
      <c r="D96" s="450">
        <v>2</v>
      </c>
      <c r="E96" s="450">
        <v>40</v>
      </c>
      <c r="F96" s="449">
        <v>2692.66</v>
      </c>
      <c r="G96" s="448">
        <v>0</v>
      </c>
      <c r="H96" s="448">
        <v>2288.7600000000002</v>
      </c>
      <c r="I96" s="448">
        <v>403.9</v>
      </c>
      <c r="J96" s="447">
        <v>0.15000037137997371</v>
      </c>
    </row>
    <row r="97" spans="1:10" ht="30" customHeight="1" x14ac:dyDescent="0.2">
      <c r="A97" s="450" t="s">
        <v>1955</v>
      </c>
      <c r="B97" s="450" t="s">
        <v>1954</v>
      </c>
      <c r="C97" s="450" t="s">
        <v>1920</v>
      </c>
      <c r="D97" s="450">
        <v>10</v>
      </c>
      <c r="E97" s="450">
        <v>151.4</v>
      </c>
      <c r="F97" s="449">
        <v>14201.22</v>
      </c>
      <c r="G97" s="448">
        <v>0</v>
      </c>
      <c r="H97" s="448">
        <v>13460.6</v>
      </c>
      <c r="I97" s="448">
        <v>740.62</v>
      </c>
      <c r="J97" s="447">
        <v>5.2151857375633923E-2</v>
      </c>
    </row>
    <row r="98" spans="1:10" ht="30" customHeight="1" x14ac:dyDescent="0.2">
      <c r="A98" s="450" t="s">
        <v>1955</v>
      </c>
      <c r="B98" s="450" t="s">
        <v>1954</v>
      </c>
      <c r="C98" s="450" t="s">
        <v>1923</v>
      </c>
      <c r="D98" s="450">
        <v>68</v>
      </c>
      <c r="E98" s="450">
        <v>257.38</v>
      </c>
      <c r="F98" s="449">
        <v>23914.92</v>
      </c>
      <c r="G98" s="448">
        <v>0</v>
      </c>
      <c r="H98" s="448">
        <v>22888.12</v>
      </c>
      <c r="I98" s="448">
        <v>1026.8</v>
      </c>
      <c r="J98" s="447">
        <v>4.2935539822002329E-2</v>
      </c>
    </row>
    <row r="99" spans="1:10" ht="30" customHeight="1" x14ac:dyDescent="0.2">
      <c r="A99" s="450" t="s">
        <v>3829</v>
      </c>
      <c r="B99" s="450" t="s">
        <v>3828</v>
      </c>
      <c r="C99" s="450" t="s">
        <v>1048</v>
      </c>
      <c r="D99" s="450">
        <v>1</v>
      </c>
      <c r="E99" s="450">
        <v>0</v>
      </c>
      <c r="F99" s="449">
        <v>0.01</v>
      </c>
      <c r="G99" s="448">
        <v>-0.01</v>
      </c>
      <c r="H99" s="448">
        <v>0</v>
      </c>
      <c r="I99" s="448">
        <v>0</v>
      </c>
      <c r="J99" s="450" t="e">
        <v>#VALUE!</v>
      </c>
    </row>
    <row r="100" spans="1:10" ht="30" customHeight="1" x14ac:dyDescent="0.2">
      <c r="A100" s="450" t="s">
        <v>1053</v>
      </c>
      <c r="B100" s="450" t="s">
        <v>1953</v>
      </c>
      <c r="C100" s="450" t="s">
        <v>1051</v>
      </c>
      <c r="D100" s="450">
        <v>60</v>
      </c>
      <c r="E100" s="450">
        <v>1140</v>
      </c>
      <c r="F100" s="449">
        <v>65067.1</v>
      </c>
      <c r="G100" s="448">
        <v>0</v>
      </c>
      <c r="H100" s="448">
        <v>49608.24</v>
      </c>
      <c r="I100" s="448">
        <v>15458.86</v>
      </c>
      <c r="J100" s="447">
        <v>0.23758335625838559</v>
      </c>
    </row>
    <row r="101" spans="1:10" ht="30" customHeight="1" x14ac:dyDescent="0.2">
      <c r="A101" s="450" t="s">
        <v>4683</v>
      </c>
      <c r="B101" s="450" t="s">
        <v>4682</v>
      </c>
      <c r="C101" s="450" t="s">
        <v>1051</v>
      </c>
      <c r="D101" s="450">
        <v>119</v>
      </c>
      <c r="E101" s="450">
        <v>2261</v>
      </c>
      <c r="F101" s="449">
        <v>115127.64</v>
      </c>
      <c r="G101" s="448">
        <v>0</v>
      </c>
      <c r="H101" s="448">
        <v>114086.74</v>
      </c>
      <c r="I101" s="448">
        <v>1040.9000000000001</v>
      </c>
      <c r="J101" s="447">
        <v>9.0412693250725897E-3</v>
      </c>
    </row>
    <row r="102" spans="1:10" ht="30" customHeight="1" x14ac:dyDescent="0.2">
      <c r="A102" s="450" t="s">
        <v>4680</v>
      </c>
      <c r="B102" s="450" t="s">
        <v>4679</v>
      </c>
      <c r="C102" s="450" t="s">
        <v>1051</v>
      </c>
      <c r="D102" s="450">
        <v>131</v>
      </c>
      <c r="E102" s="450">
        <v>2489</v>
      </c>
      <c r="F102" s="449">
        <v>125721.13</v>
      </c>
      <c r="G102" s="448">
        <v>0</v>
      </c>
      <c r="H102" s="448">
        <v>127389.64</v>
      </c>
      <c r="I102" s="448">
        <v>-1668.51</v>
      </c>
      <c r="J102" s="447">
        <v>-1.3271516092799994E-2</v>
      </c>
    </row>
    <row r="103" spans="1:10" ht="30" customHeight="1" x14ac:dyDescent="0.2">
      <c r="A103" s="450" t="s">
        <v>5590</v>
      </c>
      <c r="B103" s="450" t="s">
        <v>5589</v>
      </c>
      <c r="C103" s="450" t="s">
        <v>1048</v>
      </c>
      <c r="D103" s="450">
        <v>9</v>
      </c>
      <c r="E103" s="450">
        <v>0</v>
      </c>
      <c r="F103" s="449">
        <v>0.09</v>
      </c>
      <c r="G103" s="448">
        <v>0</v>
      </c>
      <c r="H103" s="448">
        <v>0.09</v>
      </c>
      <c r="I103" s="448">
        <v>0</v>
      </c>
      <c r="J103" s="447">
        <v>0</v>
      </c>
    </row>
    <row r="104" spans="1:10" ht="30" customHeight="1" x14ac:dyDescent="0.2">
      <c r="A104" s="450" t="s">
        <v>5588</v>
      </c>
      <c r="B104" s="450" t="s">
        <v>5587</v>
      </c>
      <c r="C104" s="450" t="s">
        <v>1051</v>
      </c>
      <c r="D104" s="450">
        <v>1</v>
      </c>
      <c r="E104" s="450">
        <v>19</v>
      </c>
      <c r="F104" s="449">
        <v>1184.75</v>
      </c>
      <c r="G104" s="448">
        <v>0</v>
      </c>
      <c r="H104" s="448">
        <v>959</v>
      </c>
      <c r="I104" s="448">
        <v>225.75</v>
      </c>
      <c r="J104" s="447">
        <v>0.19054652880354506</v>
      </c>
    </row>
    <row r="105" spans="1:10" ht="30" customHeight="1" x14ac:dyDescent="0.2">
      <c r="A105" s="450" t="s">
        <v>4695</v>
      </c>
      <c r="B105" s="450" t="s">
        <v>5586</v>
      </c>
      <c r="C105" s="450" t="s">
        <v>1051</v>
      </c>
      <c r="D105" s="454">
        <v>4</v>
      </c>
      <c r="E105" s="454">
        <v>76</v>
      </c>
      <c r="F105" s="455">
        <v>5157.72</v>
      </c>
      <c r="G105" s="456">
        <v>0</v>
      </c>
      <c r="H105" s="456">
        <v>3956.2</v>
      </c>
      <c r="I105" s="456">
        <v>1201.52</v>
      </c>
      <c r="J105" s="457">
        <v>0.23295564706885988</v>
      </c>
    </row>
    <row r="106" spans="1:10" ht="19.5" customHeight="1" x14ac:dyDescent="0.2">
      <c r="D106" s="446">
        <f t="shared" ref="D106:I106" si="0">SUM(D9:D105)</f>
        <v>14386</v>
      </c>
      <c r="E106" s="446">
        <f t="shared" si="0"/>
        <v>46021.228000000003</v>
      </c>
      <c r="F106" s="469">
        <f t="shared" si="0"/>
        <v>2904733.1700000004</v>
      </c>
      <c r="G106" s="469">
        <f t="shared" si="0"/>
        <v>-0.01</v>
      </c>
      <c r="H106" s="469">
        <f t="shared" si="0"/>
        <v>2543423.67</v>
      </c>
      <c r="I106" s="469">
        <f t="shared" si="0"/>
        <v>361309.49000000005</v>
      </c>
    </row>
    <row r="107" spans="1:10" ht="18.25" customHeight="1" x14ac:dyDescent="0.2"/>
    <row r="117" spans="1:10" x14ac:dyDescent="0.2">
      <c r="A117" s="737" t="s">
        <v>5585</v>
      </c>
      <c r="B117" s="737" t="s">
        <v>5584</v>
      </c>
      <c r="C117" s="737" t="s">
        <v>1197</v>
      </c>
      <c r="D117" s="737">
        <v>1</v>
      </c>
      <c r="E117" s="737">
        <v>0</v>
      </c>
      <c r="F117" s="740">
        <v>639.26</v>
      </c>
      <c r="G117" s="739">
        <v>0</v>
      </c>
      <c r="H117" s="739">
        <v>341.38</v>
      </c>
      <c r="I117" s="739">
        <v>297.88</v>
      </c>
      <c r="J117" s="738">
        <v>0.4659762850796233</v>
      </c>
    </row>
    <row r="118" spans="1:10" ht="28" x14ac:dyDescent="0.2">
      <c r="A118" s="737" t="s">
        <v>1952</v>
      </c>
      <c r="B118" s="737" t="s">
        <v>1951</v>
      </c>
      <c r="C118" s="737" t="s">
        <v>1048</v>
      </c>
      <c r="D118" s="737">
        <v>12</v>
      </c>
      <c r="E118" s="737">
        <v>0</v>
      </c>
      <c r="F118" s="740">
        <v>2467.56</v>
      </c>
      <c r="G118" s="739">
        <v>0</v>
      </c>
      <c r="H118" s="739">
        <v>1712.4</v>
      </c>
      <c r="I118" s="739">
        <v>755.16</v>
      </c>
      <c r="J118" s="738">
        <v>0.30603511160822838</v>
      </c>
    </row>
    <row r="119" spans="1:10" x14ac:dyDescent="0.2">
      <c r="A119" s="737" t="s">
        <v>1977</v>
      </c>
      <c r="B119" s="737" t="s">
        <v>1976</v>
      </c>
      <c r="C119" s="737" t="s">
        <v>1913</v>
      </c>
      <c r="D119" s="736">
        <v>6</v>
      </c>
      <c r="E119" s="736">
        <v>136.26</v>
      </c>
      <c r="F119" s="735">
        <v>1296</v>
      </c>
      <c r="G119" s="734">
        <v>0</v>
      </c>
      <c r="H119" s="734">
        <v>828</v>
      </c>
      <c r="I119" s="734">
        <v>468</v>
      </c>
      <c r="J119" s="733">
        <v>0.3611111111111111</v>
      </c>
    </row>
    <row r="120" spans="1:10" x14ac:dyDescent="0.2">
      <c r="D120" s="446">
        <f t="shared" ref="D120:I120" si="1">SUM(D117:D119)</f>
        <v>19</v>
      </c>
      <c r="E120" s="446">
        <f t="shared" si="1"/>
        <v>136.26</v>
      </c>
      <c r="F120" s="469">
        <f t="shared" si="1"/>
        <v>4402.82</v>
      </c>
      <c r="G120" s="469">
        <f t="shared" si="1"/>
        <v>0</v>
      </c>
      <c r="H120" s="469">
        <f t="shared" si="1"/>
        <v>2881.78</v>
      </c>
      <c r="I120" s="469">
        <f t="shared" si="1"/>
        <v>1521.04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109C-9F63-41A9-9236-8A8914994FD4}">
  <sheetPr codeName="Hoja60"/>
  <dimension ref="A1:J347"/>
  <sheetViews>
    <sheetView showGridLines="0" workbookViewId="0">
      <pane ySplit="5" topLeftCell="A337" activePane="bottomLeft" state="frozen"/>
      <selection pane="bottomLeft" activeCell="H345" sqref="H345"/>
    </sheetView>
  </sheetViews>
  <sheetFormatPr baseColWidth="10" defaultColWidth="11.5" defaultRowHeight="14" x14ac:dyDescent="0.2"/>
  <cols>
    <col min="1" max="1" width="17.1640625" style="446" customWidth="1"/>
    <col min="2" max="2" width="52" style="446" customWidth="1"/>
    <col min="3" max="3" width="18.1640625" style="446" customWidth="1"/>
    <col min="4" max="4" width="12.5" style="446" customWidth="1"/>
    <col min="5" max="5" width="14" style="446" customWidth="1"/>
    <col min="6" max="14" width="18.164062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25.75" customHeight="1" x14ac:dyDescent="0.2">
      <c r="A4" s="453" t="s">
        <v>6388</v>
      </c>
    </row>
    <row r="5" spans="1:10" ht="2.5" customHeight="1" x14ac:dyDescent="0.2"/>
    <row r="6" spans="1:10" ht="23.75" customHeight="1" x14ac:dyDescent="0.2"/>
    <row r="7" spans="1:10" ht="22.5" customHeight="1" x14ac:dyDescent="0.2">
      <c r="A7" s="452" t="s">
        <v>1946</v>
      </c>
      <c r="B7" s="451" t="s">
        <v>1945</v>
      </c>
      <c r="C7" s="452" t="s">
        <v>1944</v>
      </c>
      <c r="D7" s="451" t="s">
        <v>1943</v>
      </c>
      <c r="E7" s="451" t="s">
        <v>1942</v>
      </c>
      <c r="F7" s="451" t="s">
        <v>261</v>
      </c>
      <c r="G7" s="452" t="s">
        <v>1941</v>
      </c>
      <c r="H7" s="452" t="s">
        <v>1940</v>
      </c>
      <c r="I7" s="452" t="s">
        <v>1939</v>
      </c>
      <c r="J7" s="451" t="s">
        <v>1938</v>
      </c>
    </row>
    <row r="8" spans="1:10" ht="23.25" customHeight="1" x14ac:dyDescent="0.2">
      <c r="A8" s="450" t="s">
        <v>6299</v>
      </c>
      <c r="B8" s="450" t="s">
        <v>6298</v>
      </c>
      <c r="C8" s="450" t="s">
        <v>1048</v>
      </c>
      <c r="D8" s="450">
        <v>4</v>
      </c>
      <c r="E8" s="450">
        <v>0</v>
      </c>
      <c r="F8" s="449">
        <v>11360</v>
      </c>
      <c r="G8" s="448">
        <v>0</v>
      </c>
      <c r="H8" s="448">
        <v>6328</v>
      </c>
      <c r="I8" s="448">
        <v>5032</v>
      </c>
      <c r="J8" s="447">
        <v>0.44295774647887326</v>
      </c>
    </row>
    <row r="9" spans="1:10" ht="23.25" customHeight="1" x14ac:dyDescent="0.2">
      <c r="A9" s="450" t="s">
        <v>6321</v>
      </c>
      <c r="B9" s="450" t="s">
        <v>6320</v>
      </c>
      <c r="C9" s="450" t="s">
        <v>1048</v>
      </c>
      <c r="D9" s="450">
        <v>1</v>
      </c>
      <c r="E9" s="450">
        <v>0</v>
      </c>
      <c r="F9" s="449">
        <v>1362.86</v>
      </c>
      <c r="G9" s="448">
        <v>0</v>
      </c>
      <c r="H9" s="448">
        <v>816.94</v>
      </c>
      <c r="I9" s="448">
        <v>545.91999999999996</v>
      </c>
      <c r="J9" s="447">
        <v>0.40056939083985149</v>
      </c>
    </row>
    <row r="10" spans="1:10" ht="23.25" customHeight="1" x14ac:dyDescent="0.2">
      <c r="A10" s="450" t="s">
        <v>6319</v>
      </c>
      <c r="B10" s="450" t="s">
        <v>6318</v>
      </c>
      <c r="C10" s="450" t="s">
        <v>1048</v>
      </c>
      <c r="D10" s="450">
        <v>1</v>
      </c>
      <c r="E10" s="450">
        <v>0</v>
      </c>
      <c r="F10" s="449">
        <v>1305</v>
      </c>
      <c r="G10" s="448">
        <v>0</v>
      </c>
      <c r="H10" s="448">
        <v>945.28</v>
      </c>
      <c r="I10" s="448">
        <v>359.72</v>
      </c>
      <c r="J10" s="447">
        <v>0.27564750957854406</v>
      </c>
    </row>
    <row r="11" spans="1:10" ht="23.25" customHeight="1" x14ac:dyDescent="0.2">
      <c r="A11" s="450" t="s">
        <v>6309</v>
      </c>
      <c r="B11" s="450" t="s">
        <v>6308</v>
      </c>
      <c r="C11" s="450" t="s">
        <v>1048</v>
      </c>
      <c r="D11" s="450">
        <v>6</v>
      </c>
      <c r="E11" s="450">
        <v>0</v>
      </c>
      <c r="F11" s="449">
        <v>7148.56</v>
      </c>
      <c r="G11" s="448">
        <v>0</v>
      </c>
      <c r="H11" s="448">
        <v>5688</v>
      </c>
      <c r="I11" s="448">
        <v>1460.56</v>
      </c>
      <c r="J11" s="447">
        <v>0.20431527468469174</v>
      </c>
    </row>
    <row r="12" spans="1:10" ht="23.25" customHeight="1" x14ac:dyDescent="0.2">
      <c r="A12" s="450" t="s">
        <v>6311</v>
      </c>
      <c r="B12" s="450" t="s">
        <v>6310</v>
      </c>
      <c r="C12" s="450" t="s">
        <v>1048</v>
      </c>
      <c r="D12" s="450">
        <v>4</v>
      </c>
      <c r="E12" s="450">
        <v>0</v>
      </c>
      <c r="F12" s="449">
        <v>5020.6400000000003</v>
      </c>
      <c r="G12" s="448">
        <v>0</v>
      </c>
      <c r="H12" s="448">
        <v>4480</v>
      </c>
      <c r="I12" s="448">
        <v>540.64</v>
      </c>
      <c r="J12" s="447">
        <v>0.10768348258389368</v>
      </c>
    </row>
    <row r="13" spans="1:10" ht="23.25" customHeight="1" x14ac:dyDescent="0.2">
      <c r="A13" s="450" t="s">
        <v>3801</v>
      </c>
      <c r="B13" s="450" t="s">
        <v>3800</v>
      </c>
      <c r="C13" s="450" t="s">
        <v>1048</v>
      </c>
      <c r="D13" s="450">
        <v>1</v>
      </c>
      <c r="E13" s="450">
        <v>0</v>
      </c>
      <c r="F13" s="449">
        <v>1715</v>
      </c>
      <c r="G13" s="448">
        <v>0</v>
      </c>
      <c r="H13" s="448">
        <v>1245.76</v>
      </c>
      <c r="I13" s="448">
        <v>469.24</v>
      </c>
      <c r="J13" s="447">
        <v>0.27360932944606414</v>
      </c>
    </row>
    <row r="14" spans="1:10" ht="23.25" customHeight="1" x14ac:dyDescent="0.2">
      <c r="A14" s="450" t="s">
        <v>1093</v>
      </c>
      <c r="B14" s="450" t="s">
        <v>1092</v>
      </c>
      <c r="C14" s="450" t="s">
        <v>1048</v>
      </c>
      <c r="D14" s="450">
        <v>15</v>
      </c>
      <c r="E14" s="450">
        <v>0</v>
      </c>
      <c r="F14" s="449">
        <v>27194.36</v>
      </c>
      <c r="G14" s="448">
        <v>-1737</v>
      </c>
      <c r="H14" s="448">
        <v>17864.28</v>
      </c>
      <c r="I14" s="448">
        <v>7593.08</v>
      </c>
      <c r="J14" s="447">
        <v>0.29826659166543584</v>
      </c>
    </row>
    <row r="15" spans="1:10" ht="23.25" customHeight="1" x14ac:dyDescent="0.2">
      <c r="A15" s="450" t="s">
        <v>1097</v>
      </c>
      <c r="B15" s="450" t="s">
        <v>1096</v>
      </c>
      <c r="C15" s="450" t="s">
        <v>1048</v>
      </c>
      <c r="D15" s="450">
        <v>8</v>
      </c>
      <c r="E15" s="450">
        <v>0</v>
      </c>
      <c r="F15" s="449">
        <v>11838.64</v>
      </c>
      <c r="G15" s="448">
        <v>0</v>
      </c>
      <c r="H15" s="448">
        <v>10060.74</v>
      </c>
      <c r="I15" s="448">
        <v>1777.9</v>
      </c>
      <c r="J15" s="447">
        <v>0.15017772311684449</v>
      </c>
    </row>
    <row r="16" spans="1:10" ht="23.25" customHeight="1" x14ac:dyDescent="0.2">
      <c r="A16" s="450" t="s">
        <v>3110</v>
      </c>
      <c r="B16" s="450" t="s">
        <v>3109</v>
      </c>
      <c r="C16" s="450" t="s">
        <v>1048</v>
      </c>
      <c r="D16" s="450">
        <v>8</v>
      </c>
      <c r="E16" s="450">
        <v>0</v>
      </c>
      <c r="F16" s="449">
        <v>25239.88</v>
      </c>
      <c r="G16" s="448">
        <v>0</v>
      </c>
      <c r="H16" s="448">
        <v>20661.28</v>
      </c>
      <c r="I16" s="448">
        <v>4578.6000000000004</v>
      </c>
      <c r="J16" s="447">
        <v>0.18140339811441258</v>
      </c>
    </row>
    <row r="17" spans="1:10" ht="23.25" customHeight="1" x14ac:dyDescent="0.2">
      <c r="A17" s="450" t="s">
        <v>6307</v>
      </c>
      <c r="B17" s="450" t="s">
        <v>6306</v>
      </c>
      <c r="C17" s="450" t="s">
        <v>1048</v>
      </c>
      <c r="D17" s="450">
        <v>4</v>
      </c>
      <c r="E17" s="450">
        <v>0</v>
      </c>
      <c r="F17" s="449">
        <v>13338</v>
      </c>
      <c r="G17" s="448">
        <v>0</v>
      </c>
      <c r="H17" s="448">
        <v>11432</v>
      </c>
      <c r="I17" s="448">
        <v>1906</v>
      </c>
      <c r="J17" s="447">
        <v>0.14289998500524817</v>
      </c>
    </row>
    <row r="18" spans="1:10" ht="23.25" customHeight="1" x14ac:dyDescent="0.2">
      <c r="A18" s="450" t="s">
        <v>6295</v>
      </c>
      <c r="B18" s="450" t="s">
        <v>6294</v>
      </c>
      <c r="C18" s="450" t="s">
        <v>1048</v>
      </c>
      <c r="D18" s="450">
        <v>1</v>
      </c>
      <c r="E18" s="450">
        <v>0</v>
      </c>
      <c r="F18" s="449">
        <v>3168.37</v>
      </c>
      <c r="G18" s="448">
        <v>0</v>
      </c>
      <c r="H18" s="448">
        <v>3150</v>
      </c>
      <c r="I18" s="448">
        <v>18.37</v>
      </c>
      <c r="J18" s="447">
        <v>5.7979339534208439E-3</v>
      </c>
    </row>
    <row r="19" spans="1:10" ht="23.25" customHeight="1" x14ac:dyDescent="0.2">
      <c r="A19" s="450" t="s">
        <v>1160</v>
      </c>
      <c r="B19" s="450" t="s">
        <v>1159</v>
      </c>
      <c r="C19" s="450" t="s">
        <v>1048</v>
      </c>
      <c r="D19" s="450">
        <v>3</v>
      </c>
      <c r="E19" s="450">
        <v>0</v>
      </c>
      <c r="F19" s="449">
        <v>10116.200000000001</v>
      </c>
      <c r="G19" s="448">
        <v>0</v>
      </c>
      <c r="H19" s="448">
        <v>8869.2000000000007</v>
      </c>
      <c r="I19" s="448">
        <v>1247</v>
      </c>
      <c r="J19" s="447">
        <v>0.12326763013779878</v>
      </c>
    </row>
    <row r="20" spans="1:10" ht="23.25" customHeight="1" x14ac:dyDescent="0.2">
      <c r="A20" s="450" t="s">
        <v>1091</v>
      </c>
      <c r="B20" s="450" t="s">
        <v>1090</v>
      </c>
      <c r="C20" s="450" t="s">
        <v>1048</v>
      </c>
      <c r="D20" s="450">
        <v>5</v>
      </c>
      <c r="E20" s="450">
        <v>0</v>
      </c>
      <c r="F20" s="449">
        <v>15318.87</v>
      </c>
      <c r="G20" s="448">
        <v>0</v>
      </c>
      <c r="H20" s="448">
        <v>10539.4</v>
      </c>
      <c r="I20" s="448">
        <v>4779.47</v>
      </c>
      <c r="J20" s="447">
        <v>0.31199886153482598</v>
      </c>
    </row>
    <row r="21" spans="1:10" ht="23.25" customHeight="1" x14ac:dyDescent="0.2">
      <c r="A21" s="450" t="s">
        <v>1108</v>
      </c>
      <c r="B21" s="450" t="s">
        <v>1107</v>
      </c>
      <c r="C21" s="450" t="s">
        <v>1048</v>
      </c>
      <c r="D21" s="450">
        <v>33</v>
      </c>
      <c r="E21" s="450">
        <v>0</v>
      </c>
      <c r="F21" s="449">
        <v>25125.22</v>
      </c>
      <c r="G21" s="448">
        <v>0</v>
      </c>
      <c r="H21" s="448">
        <v>20942.46</v>
      </c>
      <c r="I21" s="448">
        <v>4182.76</v>
      </c>
      <c r="J21" s="447">
        <v>0.16647655224511468</v>
      </c>
    </row>
    <row r="22" spans="1:10" ht="23.25" customHeight="1" x14ac:dyDescent="0.2">
      <c r="A22" s="450" t="s">
        <v>1089</v>
      </c>
      <c r="B22" s="450" t="s">
        <v>1088</v>
      </c>
      <c r="C22" s="450" t="s">
        <v>1048</v>
      </c>
      <c r="D22" s="450">
        <v>2</v>
      </c>
      <c r="E22" s="450">
        <v>0</v>
      </c>
      <c r="F22" s="449">
        <v>2487</v>
      </c>
      <c r="G22" s="448">
        <v>-1207.5</v>
      </c>
      <c r="H22" s="448">
        <v>864.94</v>
      </c>
      <c r="I22" s="448">
        <v>414.56</v>
      </c>
      <c r="J22" s="447">
        <v>0.32400156311059009</v>
      </c>
    </row>
    <row r="23" spans="1:10" ht="23.25" customHeight="1" x14ac:dyDescent="0.2">
      <c r="A23" s="450" t="s">
        <v>2146</v>
      </c>
      <c r="B23" s="450" t="s">
        <v>2145</v>
      </c>
      <c r="C23" s="450" t="s">
        <v>1048</v>
      </c>
      <c r="D23" s="450">
        <v>0</v>
      </c>
      <c r="E23" s="450">
        <v>0</v>
      </c>
      <c r="F23" s="449">
        <v>0</v>
      </c>
      <c r="G23" s="448">
        <v>-1286.25</v>
      </c>
      <c r="H23" s="448">
        <v>-924.93</v>
      </c>
      <c r="I23" s="448">
        <v>-361.32</v>
      </c>
      <c r="J23" s="447">
        <v>0.28090962099125366</v>
      </c>
    </row>
    <row r="24" spans="1:10" ht="23.25" customHeight="1" x14ac:dyDescent="0.2">
      <c r="A24" s="450" t="s">
        <v>3094</v>
      </c>
      <c r="B24" s="450" t="s">
        <v>3093</v>
      </c>
      <c r="C24" s="450" t="s">
        <v>1048</v>
      </c>
      <c r="D24" s="450">
        <v>15</v>
      </c>
      <c r="E24" s="450">
        <v>0</v>
      </c>
      <c r="F24" s="449">
        <v>20010</v>
      </c>
      <c r="G24" s="448">
        <v>-3858.75</v>
      </c>
      <c r="H24" s="448">
        <v>11268.21</v>
      </c>
      <c r="I24" s="448">
        <v>4883.04</v>
      </c>
      <c r="J24" s="447">
        <v>0.30233201764569306</v>
      </c>
    </row>
    <row r="25" spans="1:10" ht="23.25" customHeight="1" x14ac:dyDescent="0.2">
      <c r="A25" s="450" t="s">
        <v>4343</v>
      </c>
      <c r="B25" s="450" t="s">
        <v>4342</v>
      </c>
      <c r="C25" s="450" t="s">
        <v>1048</v>
      </c>
      <c r="D25" s="450">
        <v>2</v>
      </c>
      <c r="E25" s="450">
        <v>0</v>
      </c>
      <c r="F25" s="449">
        <v>3916.54</v>
      </c>
      <c r="G25" s="448">
        <v>0</v>
      </c>
      <c r="H25" s="448">
        <v>3786</v>
      </c>
      <c r="I25" s="448">
        <v>130.54</v>
      </c>
      <c r="J25" s="447">
        <v>3.3330439622728227E-2</v>
      </c>
    </row>
    <row r="26" spans="1:10" ht="23.25" customHeight="1" x14ac:dyDescent="0.2">
      <c r="A26" s="450" t="s">
        <v>6325</v>
      </c>
      <c r="B26" s="450" t="s">
        <v>6324</v>
      </c>
      <c r="C26" s="450" t="s">
        <v>1048</v>
      </c>
      <c r="D26" s="450">
        <v>6</v>
      </c>
      <c r="E26" s="450">
        <v>0</v>
      </c>
      <c r="F26" s="449">
        <v>17028</v>
      </c>
      <c r="G26" s="448">
        <v>0</v>
      </c>
      <c r="H26" s="448">
        <v>15480</v>
      </c>
      <c r="I26" s="448">
        <v>1548</v>
      </c>
      <c r="J26" s="447">
        <v>9.0909090909090912E-2</v>
      </c>
    </row>
    <row r="27" spans="1:10" ht="23.25" customHeight="1" x14ac:dyDescent="0.2">
      <c r="A27" s="450" t="s">
        <v>2152</v>
      </c>
      <c r="B27" s="450" t="s">
        <v>2151</v>
      </c>
      <c r="C27" s="450" t="s">
        <v>1048</v>
      </c>
      <c r="D27" s="450">
        <v>23</v>
      </c>
      <c r="E27" s="450">
        <v>0</v>
      </c>
      <c r="F27" s="449">
        <v>41216</v>
      </c>
      <c r="G27" s="448">
        <v>0</v>
      </c>
      <c r="H27" s="448">
        <v>27468.9</v>
      </c>
      <c r="I27" s="448">
        <v>13747.1</v>
      </c>
      <c r="J27" s="447">
        <v>0.33353794642857143</v>
      </c>
    </row>
    <row r="28" spans="1:10" ht="23.25" customHeight="1" x14ac:dyDescent="0.2">
      <c r="A28" s="450" t="s">
        <v>4333</v>
      </c>
      <c r="B28" s="450" t="s">
        <v>4332</v>
      </c>
      <c r="C28" s="450" t="s">
        <v>1048</v>
      </c>
      <c r="D28" s="450">
        <v>1</v>
      </c>
      <c r="E28" s="450">
        <v>0</v>
      </c>
      <c r="F28" s="449">
        <v>1649.25</v>
      </c>
      <c r="G28" s="448">
        <v>0</v>
      </c>
      <c r="H28" s="448">
        <v>1147.1600000000001</v>
      </c>
      <c r="I28" s="448">
        <v>502.09</v>
      </c>
      <c r="J28" s="447">
        <v>0.30443534940124301</v>
      </c>
    </row>
    <row r="29" spans="1:10" ht="23.25" customHeight="1" x14ac:dyDescent="0.2">
      <c r="A29" s="450" t="s">
        <v>1085</v>
      </c>
      <c r="B29" s="450" t="s">
        <v>1084</v>
      </c>
      <c r="C29" s="450" t="s">
        <v>1048</v>
      </c>
      <c r="D29" s="450">
        <v>2</v>
      </c>
      <c r="E29" s="450">
        <v>0</v>
      </c>
      <c r="F29" s="449">
        <v>2198.92</v>
      </c>
      <c r="G29" s="448">
        <v>0</v>
      </c>
      <c r="H29" s="448">
        <v>1701.44</v>
      </c>
      <c r="I29" s="448">
        <v>497.48</v>
      </c>
      <c r="J29" s="447">
        <v>0.22623833518272607</v>
      </c>
    </row>
    <row r="30" spans="1:10" ht="23.25" customHeight="1" x14ac:dyDescent="0.2">
      <c r="A30" s="450" t="s">
        <v>1083</v>
      </c>
      <c r="B30" s="450" t="s">
        <v>1082</v>
      </c>
      <c r="C30" s="450" t="s">
        <v>1048</v>
      </c>
      <c r="D30" s="450">
        <v>3</v>
      </c>
      <c r="E30" s="450">
        <v>0</v>
      </c>
      <c r="F30" s="449">
        <v>4448.6000000000004</v>
      </c>
      <c r="G30" s="448">
        <v>0</v>
      </c>
      <c r="H30" s="448">
        <v>3059.64</v>
      </c>
      <c r="I30" s="448">
        <v>1388.96</v>
      </c>
      <c r="J30" s="447">
        <v>0.31222407049408801</v>
      </c>
    </row>
    <row r="31" spans="1:10" ht="23.25" customHeight="1" x14ac:dyDescent="0.2">
      <c r="A31" s="450" t="s">
        <v>6297</v>
      </c>
      <c r="B31" s="450" t="s">
        <v>6296</v>
      </c>
      <c r="C31" s="450" t="s">
        <v>1048</v>
      </c>
      <c r="D31" s="450">
        <v>6</v>
      </c>
      <c r="E31" s="450">
        <v>0</v>
      </c>
      <c r="F31" s="449">
        <v>43560</v>
      </c>
      <c r="G31" s="448">
        <v>0</v>
      </c>
      <c r="H31" s="448">
        <v>38400</v>
      </c>
      <c r="I31" s="448">
        <v>5160</v>
      </c>
      <c r="J31" s="447">
        <v>0.1184573002754821</v>
      </c>
    </row>
    <row r="32" spans="1:10" ht="23.25" customHeight="1" x14ac:dyDescent="0.2">
      <c r="A32" s="450" t="s">
        <v>3086</v>
      </c>
      <c r="B32" s="450" t="s">
        <v>3085</v>
      </c>
      <c r="C32" s="450" t="s">
        <v>1048</v>
      </c>
      <c r="D32" s="450">
        <v>1</v>
      </c>
      <c r="E32" s="450">
        <v>0</v>
      </c>
      <c r="F32" s="449">
        <v>1450.8</v>
      </c>
      <c r="G32" s="448">
        <v>0</v>
      </c>
      <c r="H32" s="448">
        <v>1051.18</v>
      </c>
      <c r="I32" s="448">
        <v>399.62</v>
      </c>
      <c r="J32" s="447">
        <v>0.27544802867383511</v>
      </c>
    </row>
    <row r="33" spans="1:10" ht="23.25" customHeight="1" x14ac:dyDescent="0.2">
      <c r="A33" s="450" t="s">
        <v>1688</v>
      </c>
      <c r="B33" s="450" t="s">
        <v>1687</v>
      </c>
      <c r="C33" s="450" t="s">
        <v>1197</v>
      </c>
      <c r="D33" s="450">
        <v>8</v>
      </c>
      <c r="E33" s="450">
        <v>0</v>
      </c>
      <c r="F33" s="449">
        <v>5623.82</v>
      </c>
      <c r="G33" s="448">
        <v>0</v>
      </c>
      <c r="H33" s="448">
        <v>2266.2399999999998</v>
      </c>
      <c r="I33" s="448">
        <v>3357.58</v>
      </c>
      <c r="J33" s="447">
        <v>0.59702835439256585</v>
      </c>
    </row>
    <row r="34" spans="1:10" ht="23.25" customHeight="1" x14ac:dyDescent="0.2">
      <c r="A34" s="450" t="s">
        <v>1686</v>
      </c>
      <c r="B34" s="450" t="s">
        <v>1685</v>
      </c>
      <c r="C34" s="450" t="s">
        <v>1197</v>
      </c>
      <c r="D34" s="450">
        <v>1</v>
      </c>
      <c r="E34" s="450">
        <v>0</v>
      </c>
      <c r="F34" s="449">
        <v>2591.79</v>
      </c>
      <c r="G34" s="448">
        <v>0</v>
      </c>
      <c r="H34" s="448">
        <v>2056.8000000000002</v>
      </c>
      <c r="I34" s="448">
        <v>534.99</v>
      </c>
      <c r="J34" s="447">
        <v>0.20641718657761624</v>
      </c>
    </row>
    <row r="35" spans="1:10" ht="23.25" customHeight="1" x14ac:dyDescent="0.2">
      <c r="A35" s="450" t="s">
        <v>2382</v>
      </c>
      <c r="B35" s="450" t="s">
        <v>2381</v>
      </c>
      <c r="C35" s="450" t="s">
        <v>1197</v>
      </c>
      <c r="D35" s="450">
        <v>2</v>
      </c>
      <c r="E35" s="450">
        <v>0</v>
      </c>
      <c r="F35" s="449">
        <v>1398.46</v>
      </c>
      <c r="G35" s="448">
        <v>0</v>
      </c>
      <c r="H35" s="448">
        <v>1080.26</v>
      </c>
      <c r="I35" s="448">
        <v>318.2</v>
      </c>
      <c r="J35" s="447">
        <v>0.22753600388999329</v>
      </c>
    </row>
    <row r="36" spans="1:10" ht="23.25" customHeight="1" x14ac:dyDescent="0.2">
      <c r="A36" s="450" t="s">
        <v>1684</v>
      </c>
      <c r="B36" s="450" t="s">
        <v>1683</v>
      </c>
      <c r="C36" s="450" t="s">
        <v>1197</v>
      </c>
      <c r="D36" s="450">
        <v>15</v>
      </c>
      <c r="E36" s="450">
        <v>0</v>
      </c>
      <c r="F36" s="449">
        <v>12167.96</v>
      </c>
      <c r="G36" s="448">
        <v>0</v>
      </c>
      <c r="H36" s="448">
        <v>5197.3500000000004</v>
      </c>
      <c r="I36" s="448">
        <v>6970.61</v>
      </c>
      <c r="J36" s="447">
        <v>0.57286595287952957</v>
      </c>
    </row>
    <row r="37" spans="1:10" ht="23.25" customHeight="1" x14ac:dyDescent="0.2">
      <c r="A37" s="450" t="s">
        <v>2380</v>
      </c>
      <c r="B37" s="450" t="s">
        <v>2379</v>
      </c>
      <c r="C37" s="450" t="s">
        <v>1197</v>
      </c>
      <c r="D37" s="450">
        <v>1</v>
      </c>
      <c r="E37" s="450">
        <v>0</v>
      </c>
      <c r="F37" s="449">
        <v>622.98</v>
      </c>
      <c r="G37" s="448">
        <v>0</v>
      </c>
      <c r="H37" s="448">
        <v>491.59</v>
      </c>
      <c r="I37" s="448">
        <v>131.38999999999999</v>
      </c>
      <c r="J37" s="447">
        <v>0.21090564705126971</v>
      </c>
    </row>
    <row r="38" spans="1:10" ht="23.25" customHeight="1" x14ac:dyDescent="0.2">
      <c r="A38" s="450" t="s">
        <v>1682</v>
      </c>
      <c r="B38" s="450" t="s">
        <v>1681</v>
      </c>
      <c r="C38" s="450" t="s">
        <v>1197</v>
      </c>
      <c r="D38" s="450">
        <v>17</v>
      </c>
      <c r="E38" s="450">
        <v>0</v>
      </c>
      <c r="F38" s="449">
        <v>7778.96</v>
      </c>
      <c r="G38" s="448">
        <v>0</v>
      </c>
      <c r="H38" s="448">
        <v>1595.11</v>
      </c>
      <c r="I38" s="448">
        <v>6183.85</v>
      </c>
      <c r="J38" s="447">
        <v>0.79494559684070876</v>
      </c>
    </row>
    <row r="39" spans="1:10" ht="23.25" customHeight="1" x14ac:dyDescent="0.2">
      <c r="A39" s="450" t="s">
        <v>1199</v>
      </c>
      <c r="B39" s="450" t="s">
        <v>1198</v>
      </c>
      <c r="C39" s="450" t="s">
        <v>1197</v>
      </c>
      <c r="D39" s="450">
        <v>31</v>
      </c>
      <c r="E39" s="450">
        <v>0</v>
      </c>
      <c r="F39" s="449">
        <v>14905.85</v>
      </c>
      <c r="G39" s="448">
        <v>0</v>
      </c>
      <c r="H39" s="448">
        <v>10879.14</v>
      </c>
      <c r="I39" s="448">
        <v>4026.71</v>
      </c>
      <c r="J39" s="447">
        <v>0.27014293046018845</v>
      </c>
    </row>
    <row r="40" spans="1:10" ht="23.25" customHeight="1" x14ac:dyDescent="0.2">
      <c r="A40" s="450" t="s">
        <v>1680</v>
      </c>
      <c r="B40" s="450" t="s">
        <v>1679</v>
      </c>
      <c r="C40" s="450" t="s">
        <v>1197</v>
      </c>
      <c r="D40" s="450">
        <v>1</v>
      </c>
      <c r="E40" s="450">
        <v>0</v>
      </c>
      <c r="F40" s="449">
        <v>805.05</v>
      </c>
      <c r="G40" s="448">
        <v>0</v>
      </c>
      <c r="H40" s="448">
        <v>660.96</v>
      </c>
      <c r="I40" s="448">
        <v>144.09</v>
      </c>
      <c r="J40" s="447">
        <v>0.17898267188373393</v>
      </c>
    </row>
    <row r="41" spans="1:10" ht="23.25" customHeight="1" x14ac:dyDescent="0.2">
      <c r="A41" s="450" t="s">
        <v>1678</v>
      </c>
      <c r="B41" s="450" t="s">
        <v>1677</v>
      </c>
      <c r="C41" s="450" t="s">
        <v>1197</v>
      </c>
      <c r="D41" s="450">
        <v>4</v>
      </c>
      <c r="E41" s="450">
        <v>0</v>
      </c>
      <c r="F41" s="449">
        <v>2603.2399999999998</v>
      </c>
      <c r="G41" s="448">
        <v>0</v>
      </c>
      <c r="H41" s="448">
        <v>2323.1999999999998</v>
      </c>
      <c r="I41" s="448">
        <v>280.04000000000002</v>
      </c>
      <c r="J41" s="447">
        <v>0.10757363900370308</v>
      </c>
    </row>
    <row r="42" spans="1:10" ht="23.25" customHeight="1" x14ac:dyDescent="0.2">
      <c r="A42" s="450" t="s">
        <v>1676</v>
      </c>
      <c r="B42" s="450" t="s">
        <v>1675</v>
      </c>
      <c r="C42" s="450" t="s">
        <v>1197</v>
      </c>
      <c r="D42" s="450">
        <v>31</v>
      </c>
      <c r="E42" s="450">
        <v>0</v>
      </c>
      <c r="F42" s="449">
        <v>18879.27</v>
      </c>
      <c r="G42" s="448">
        <v>0</v>
      </c>
      <c r="H42" s="448">
        <v>17.05</v>
      </c>
      <c r="I42" s="448">
        <v>18862.22</v>
      </c>
      <c r="J42" s="447">
        <v>0.99909689304724181</v>
      </c>
    </row>
    <row r="43" spans="1:10" ht="23.25" customHeight="1" x14ac:dyDescent="0.2">
      <c r="A43" s="450" t="s">
        <v>1674</v>
      </c>
      <c r="B43" s="450" t="s">
        <v>1673</v>
      </c>
      <c r="C43" s="450" t="s">
        <v>1197</v>
      </c>
      <c r="D43" s="450">
        <v>3</v>
      </c>
      <c r="E43" s="450">
        <v>0</v>
      </c>
      <c r="F43" s="449">
        <v>1466.59</v>
      </c>
      <c r="G43" s="448">
        <v>0</v>
      </c>
      <c r="H43" s="448">
        <v>962.31</v>
      </c>
      <c r="I43" s="448">
        <v>504.28</v>
      </c>
      <c r="J43" s="447">
        <v>0.34384524645606473</v>
      </c>
    </row>
    <row r="44" spans="1:10" ht="23.25" customHeight="1" x14ac:dyDescent="0.2">
      <c r="A44" s="450" t="s">
        <v>1670</v>
      </c>
      <c r="B44" s="450" t="s">
        <v>1669</v>
      </c>
      <c r="C44" s="450" t="s">
        <v>1668</v>
      </c>
      <c r="D44" s="450">
        <v>1</v>
      </c>
      <c r="E44" s="450">
        <v>0</v>
      </c>
      <c r="F44" s="449">
        <v>766.08</v>
      </c>
      <c r="G44" s="448">
        <v>0</v>
      </c>
      <c r="H44" s="448">
        <v>464.09</v>
      </c>
      <c r="I44" s="448">
        <v>301.99</v>
      </c>
      <c r="J44" s="447">
        <v>0.39420164995822893</v>
      </c>
    </row>
    <row r="45" spans="1:10" ht="23.25" customHeight="1" x14ac:dyDescent="0.2">
      <c r="A45" s="450" t="s">
        <v>1076</v>
      </c>
      <c r="B45" s="450" t="s">
        <v>1075</v>
      </c>
      <c r="C45" s="450" t="s">
        <v>1048</v>
      </c>
      <c r="D45" s="450">
        <v>5</v>
      </c>
      <c r="E45" s="450">
        <v>0</v>
      </c>
      <c r="F45" s="449">
        <v>5325</v>
      </c>
      <c r="G45" s="448">
        <v>0</v>
      </c>
      <c r="H45" s="448">
        <v>4400</v>
      </c>
      <c r="I45" s="448">
        <v>925</v>
      </c>
      <c r="J45" s="447">
        <v>0.17370892018779344</v>
      </c>
    </row>
    <row r="46" spans="1:10" ht="23.25" customHeight="1" x14ac:dyDescent="0.2">
      <c r="A46" s="450" t="s">
        <v>1077</v>
      </c>
      <c r="B46" s="450" t="s">
        <v>234</v>
      </c>
      <c r="C46" s="450" t="s">
        <v>1048</v>
      </c>
      <c r="D46" s="450">
        <v>20</v>
      </c>
      <c r="E46" s="450">
        <v>0</v>
      </c>
      <c r="F46" s="449">
        <v>13320</v>
      </c>
      <c r="G46" s="448">
        <v>-550</v>
      </c>
      <c r="H46" s="448">
        <v>11817.52</v>
      </c>
      <c r="I46" s="448">
        <v>952.48</v>
      </c>
      <c r="J46" s="447">
        <v>7.4587314017227874E-2</v>
      </c>
    </row>
    <row r="47" spans="1:10" ht="23.25" customHeight="1" x14ac:dyDescent="0.2">
      <c r="A47" s="450" t="s">
        <v>1106</v>
      </c>
      <c r="B47" s="450" t="s">
        <v>231</v>
      </c>
      <c r="C47" s="450" t="s">
        <v>1048</v>
      </c>
      <c r="D47" s="450">
        <v>38</v>
      </c>
      <c r="E47" s="450">
        <v>0</v>
      </c>
      <c r="F47" s="449">
        <v>9652</v>
      </c>
      <c r="G47" s="448">
        <v>-840</v>
      </c>
      <c r="H47" s="448">
        <v>7950.16</v>
      </c>
      <c r="I47" s="448">
        <v>861.84</v>
      </c>
      <c r="J47" s="447">
        <v>9.7802995914661822E-2</v>
      </c>
    </row>
    <row r="48" spans="1:10" ht="23.25" customHeight="1" x14ac:dyDescent="0.2">
      <c r="A48" s="450" t="s">
        <v>1079</v>
      </c>
      <c r="B48" s="450" t="s">
        <v>1078</v>
      </c>
      <c r="C48" s="450" t="s">
        <v>1048</v>
      </c>
      <c r="D48" s="450">
        <v>4</v>
      </c>
      <c r="E48" s="450">
        <v>0</v>
      </c>
      <c r="F48" s="449">
        <v>3728</v>
      </c>
      <c r="G48" s="448">
        <v>0</v>
      </c>
      <c r="H48" s="448">
        <v>3697.16</v>
      </c>
      <c r="I48" s="448">
        <v>30.84</v>
      </c>
      <c r="J48" s="447">
        <v>8.2725321888412022E-3</v>
      </c>
    </row>
    <row r="49" spans="1:10" ht="23.25" customHeight="1" x14ac:dyDescent="0.2">
      <c r="A49" s="450" t="s">
        <v>1074</v>
      </c>
      <c r="B49" s="450" t="s">
        <v>1073</v>
      </c>
      <c r="C49" s="450" t="s">
        <v>1048</v>
      </c>
      <c r="D49" s="450">
        <v>7</v>
      </c>
      <c r="E49" s="450">
        <v>0</v>
      </c>
      <c r="F49" s="449">
        <v>2331</v>
      </c>
      <c r="G49" s="448">
        <v>0</v>
      </c>
      <c r="H49" s="448">
        <v>2146.61</v>
      </c>
      <c r="I49" s="448">
        <v>184.39</v>
      </c>
      <c r="J49" s="447">
        <v>7.9103389103389099E-2</v>
      </c>
    </row>
    <row r="50" spans="1:10" ht="23.25" customHeight="1" x14ac:dyDescent="0.2">
      <c r="A50" s="450" t="s">
        <v>2148</v>
      </c>
      <c r="B50" s="450" t="s">
        <v>2147</v>
      </c>
      <c r="C50" s="450" t="s">
        <v>1048</v>
      </c>
      <c r="D50" s="450">
        <v>1</v>
      </c>
      <c r="E50" s="450">
        <v>0</v>
      </c>
      <c r="F50" s="449">
        <v>411</v>
      </c>
      <c r="G50" s="448">
        <v>0</v>
      </c>
      <c r="H50" s="448">
        <v>355.78</v>
      </c>
      <c r="I50" s="448">
        <v>55.22</v>
      </c>
      <c r="J50" s="447">
        <v>0.1343552311435523</v>
      </c>
    </row>
    <row r="51" spans="1:10" ht="23.25" customHeight="1" x14ac:dyDescent="0.2">
      <c r="A51" s="450" t="s">
        <v>2150</v>
      </c>
      <c r="B51" s="450" t="s">
        <v>2149</v>
      </c>
      <c r="C51" s="450" t="s">
        <v>1048</v>
      </c>
      <c r="D51" s="450">
        <v>4</v>
      </c>
      <c r="E51" s="450">
        <v>0</v>
      </c>
      <c r="F51" s="449">
        <v>10409.56</v>
      </c>
      <c r="G51" s="448">
        <v>0</v>
      </c>
      <c r="H51" s="448">
        <v>7324.32</v>
      </c>
      <c r="I51" s="448">
        <v>3085.24</v>
      </c>
      <c r="J51" s="447">
        <v>0.29638524587014242</v>
      </c>
    </row>
    <row r="52" spans="1:10" ht="23.25" customHeight="1" x14ac:dyDescent="0.2">
      <c r="A52" s="450" t="s">
        <v>6329</v>
      </c>
      <c r="B52" s="450" t="s">
        <v>6328</v>
      </c>
      <c r="C52" s="450" t="s">
        <v>1048</v>
      </c>
      <c r="D52" s="450">
        <v>2</v>
      </c>
      <c r="E52" s="450">
        <v>0</v>
      </c>
      <c r="F52" s="449">
        <v>430.34</v>
      </c>
      <c r="G52" s="448">
        <v>0</v>
      </c>
      <c r="H52" s="448">
        <v>384</v>
      </c>
      <c r="I52" s="448">
        <v>46.34</v>
      </c>
      <c r="J52" s="447">
        <v>0.10768229771808338</v>
      </c>
    </row>
    <row r="53" spans="1:10" ht="23.25" customHeight="1" x14ac:dyDescent="0.2">
      <c r="A53" s="450" t="s">
        <v>1141</v>
      </c>
      <c r="B53" s="450" t="s">
        <v>1140</v>
      </c>
      <c r="C53" s="450" t="s">
        <v>1048</v>
      </c>
      <c r="D53" s="450">
        <v>1450</v>
      </c>
      <c r="E53" s="450">
        <v>0</v>
      </c>
      <c r="F53" s="449">
        <v>54781</v>
      </c>
      <c r="G53" s="448">
        <v>0</v>
      </c>
      <c r="H53" s="448">
        <v>30740</v>
      </c>
      <c r="I53" s="448">
        <v>24041</v>
      </c>
      <c r="J53" s="447">
        <v>0.43885653785071466</v>
      </c>
    </row>
    <row r="54" spans="1:10" ht="23.25" customHeight="1" x14ac:dyDescent="0.2">
      <c r="A54" s="450" t="s">
        <v>1145</v>
      </c>
      <c r="B54" s="450" t="s">
        <v>1144</v>
      </c>
      <c r="C54" s="450" t="s">
        <v>1048</v>
      </c>
      <c r="D54" s="450">
        <v>1000</v>
      </c>
      <c r="E54" s="450">
        <v>0</v>
      </c>
      <c r="F54" s="449">
        <v>15040</v>
      </c>
      <c r="G54" s="448">
        <v>0</v>
      </c>
      <c r="H54" s="448">
        <v>9950</v>
      </c>
      <c r="I54" s="448">
        <v>5090</v>
      </c>
      <c r="J54" s="447">
        <v>0.33843085106382981</v>
      </c>
    </row>
    <row r="55" spans="1:10" ht="23.25" customHeight="1" x14ac:dyDescent="0.2">
      <c r="A55" s="450" t="s">
        <v>6303</v>
      </c>
      <c r="B55" s="450" t="s">
        <v>6302</v>
      </c>
      <c r="C55" s="450" t="s">
        <v>1048</v>
      </c>
      <c r="D55" s="450">
        <v>2</v>
      </c>
      <c r="E55" s="450">
        <v>0</v>
      </c>
      <c r="F55" s="449">
        <v>2030.74</v>
      </c>
      <c r="G55" s="448">
        <v>0</v>
      </c>
      <c r="H55" s="448">
        <v>1624.6</v>
      </c>
      <c r="I55" s="448">
        <v>406.14</v>
      </c>
      <c r="J55" s="447">
        <v>0.1999960605493564</v>
      </c>
    </row>
    <row r="56" spans="1:10" ht="23.25" customHeight="1" x14ac:dyDescent="0.2">
      <c r="A56" s="450" t="s">
        <v>4341</v>
      </c>
      <c r="B56" s="450" t="s">
        <v>4340</v>
      </c>
      <c r="C56" s="450" t="s">
        <v>1048</v>
      </c>
      <c r="D56" s="450">
        <v>1</v>
      </c>
      <c r="E56" s="450">
        <v>0</v>
      </c>
      <c r="F56" s="449">
        <v>1232.25</v>
      </c>
      <c r="G56" s="448">
        <v>0</v>
      </c>
      <c r="H56" s="448">
        <v>797.12</v>
      </c>
      <c r="I56" s="448">
        <v>435.13</v>
      </c>
      <c r="J56" s="447">
        <v>0.35311827956989245</v>
      </c>
    </row>
    <row r="57" spans="1:10" ht="23.25" customHeight="1" x14ac:dyDescent="0.2">
      <c r="A57" s="450" t="s">
        <v>5496</v>
      </c>
      <c r="B57" s="450" t="s">
        <v>5495</v>
      </c>
      <c r="C57" s="450" t="s">
        <v>1048</v>
      </c>
      <c r="D57" s="450">
        <v>2</v>
      </c>
      <c r="E57" s="450">
        <v>0</v>
      </c>
      <c r="F57" s="449">
        <v>1388.4</v>
      </c>
      <c r="G57" s="448">
        <v>0</v>
      </c>
      <c r="H57" s="448">
        <v>1068</v>
      </c>
      <c r="I57" s="448">
        <v>320.39999999999998</v>
      </c>
      <c r="J57" s="447">
        <v>0.23076923076923078</v>
      </c>
    </row>
    <row r="58" spans="1:10" ht="23.25" customHeight="1" x14ac:dyDescent="0.2">
      <c r="A58" s="450" t="s">
        <v>6323</v>
      </c>
      <c r="B58" s="450" t="s">
        <v>6322</v>
      </c>
      <c r="C58" s="450" t="s">
        <v>1048</v>
      </c>
      <c r="D58" s="450">
        <v>21</v>
      </c>
      <c r="E58" s="450">
        <v>0</v>
      </c>
      <c r="F58" s="449">
        <v>52998</v>
      </c>
      <c r="G58" s="448">
        <v>0</v>
      </c>
      <c r="H58" s="448">
        <v>29268.33</v>
      </c>
      <c r="I58" s="448">
        <v>23729.67</v>
      </c>
      <c r="J58" s="447">
        <v>0.44774651873655608</v>
      </c>
    </row>
    <row r="59" spans="1:10" ht="23.25" customHeight="1" x14ac:dyDescent="0.2">
      <c r="A59" s="450" t="s">
        <v>6301</v>
      </c>
      <c r="B59" s="450" t="s">
        <v>6300</v>
      </c>
      <c r="C59" s="450" t="s">
        <v>1048</v>
      </c>
      <c r="D59" s="450">
        <v>2</v>
      </c>
      <c r="E59" s="450">
        <v>0</v>
      </c>
      <c r="F59" s="449">
        <v>1568.98</v>
      </c>
      <c r="G59" s="448">
        <v>0</v>
      </c>
      <c r="H59" s="448">
        <v>1206.8800000000001</v>
      </c>
      <c r="I59" s="448">
        <v>362.1</v>
      </c>
      <c r="J59" s="447">
        <v>0.23078688064857422</v>
      </c>
    </row>
    <row r="60" spans="1:10" ht="23.25" customHeight="1" x14ac:dyDescent="0.2">
      <c r="A60" s="450" t="s">
        <v>4796</v>
      </c>
      <c r="B60" s="450" t="s">
        <v>4795</v>
      </c>
      <c r="C60" s="450" t="s">
        <v>1048</v>
      </c>
      <c r="D60" s="450">
        <v>2</v>
      </c>
      <c r="E60" s="450">
        <v>0</v>
      </c>
      <c r="F60" s="449">
        <v>435.14</v>
      </c>
      <c r="G60" s="448">
        <v>0</v>
      </c>
      <c r="H60" s="448">
        <v>348.12</v>
      </c>
      <c r="I60" s="448">
        <v>87.02</v>
      </c>
      <c r="J60" s="447">
        <v>0.19998161511237764</v>
      </c>
    </row>
    <row r="61" spans="1:10" ht="23.25" customHeight="1" x14ac:dyDescent="0.2">
      <c r="A61" s="450" t="s">
        <v>6331</v>
      </c>
      <c r="B61" s="450" t="s">
        <v>6330</v>
      </c>
      <c r="C61" s="450" t="s">
        <v>1048</v>
      </c>
      <c r="D61" s="450">
        <v>2</v>
      </c>
      <c r="E61" s="450">
        <v>0</v>
      </c>
      <c r="F61" s="449">
        <v>4189.8</v>
      </c>
      <c r="G61" s="448">
        <v>0</v>
      </c>
      <c r="H61" s="448">
        <v>3491.5</v>
      </c>
      <c r="I61" s="448">
        <v>698.3</v>
      </c>
      <c r="J61" s="447">
        <v>0.16666666666666666</v>
      </c>
    </row>
    <row r="62" spans="1:10" ht="23.25" customHeight="1" x14ac:dyDescent="0.2">
      <c r="A62" s="450" t="s">
        <v>6337</v>
      </c>
      <c r="B62" s="450" t="s">
        <v>6336</v>
      </c>
      <c r="C62" s="450" t="s">
        <v>1048</v>
      </c>
      <c r="D62" s="454">
        <v>2</v>
      </c>
      <c r="E62" s="454">
        <v>0</v>
      </c>
      <c r="F62" s="455">
        <v>17156.7</v>
      </c>
      <c r="G62" s="456">
        <v>0</v>
      </c>
      <c r="H62" s="456">
        <v>14297.26</v>
      </c>
      <c r="I62" s="456">
        <v>2859.44</v>
      </c>
      <c r="J62" s="457">
        <v>0.16666608380399495</v>
      </c>
    </row>
    <row r="63" spans="1:10" ht="23.25" customHeight="1" x14ac:dyDescent="0.2">
      <c r="A63" s="450"/>
      <c r="B63" s="450"/>
      <c r="C63" s="450"/>
      <c r="D63" s="450">
        <f>SUM(D8:D62)</f>
        <v>2835</v>
      </c>
      <c r="E63" s="450">
        <f t="shared" ref="E63:I63" si="0">SUM(E8:E62)</f>
        <v>0</v>
      </c>
      <c r="F63" s="775">
        <f t="shared" si="0"/>
        <v>563254.67000000004</v>
      </c>
      <c r="G63" s="775">
        <f t="shared" si="0"/>
        <v>-9479.5</v>
      </c>
      <c r="H63" s="775">
        <f t="shared" si="0"/>
        <v>385187.33999999997</v>
      </c>
      <c r="I63" s="775">
        <f t="shared" si="0"/>
        <v>168587.83000000002</v>
      </c>
      <c r="J63" s="447"/>
    </row>
    <row r="64" spans="1:10" ht="23.25" customHeight="1" x14ac:dyDescent="0.2">
      <c r="A64" s="450"/>
      <c r="B64" s="450"/>
      <c r="C64" s="450"/>
      <c r="D64" s="450"/>
      <c r="E64" s="450"/>
      <c r="F64" s="449"/>
      <c r="G64" s="448"/>
      <c r="H64" s="448"/>
      <c r="I64" s="448"/>
      <c r="J64" s="447"/>
    </row>
    <row r="65" spans="1:10" ht="23.25" customHeight="1" x14ac:dyDescent="0.2">
      <c r="A65" s="744"/>
      <c r="B65" s="744"/>
      <c r="C65" s="744"/>
      <c r="D65" s="744"/>
      <c r="E65" s="744"/>
      <c r="F65" s="743"/>
      <c r="G65" s="742"/>
      <c r="H65" s="742"/>
      <c r="I65" s="742"/>
      <c r="J65" s="741"/>
    </row>
    <row r="66" spans="1:10" ht="23.25" customHeight="1" x14ac:dyDescent="0.2">
      <c r="A66" s="450"/>
      <c r="B66" s="450"/>
      <c r="C66" s="450"/>
      <c r="D66" s="450"/>
      <c r="E66" s="450"/>
      <c r="F66" s="449"/>
      <c r="G66" s="448"/>
      <c r="H66" s="448"/>
      <c r="I66" s="448"/>
      <c r="J66" s="447"/>
    </row>
    <row r="67" spans="1:10" ht="23.25" customHeight="1" x14ac:dyDescent="0.2">
      <c r="A67" s="450"/>
      <c r="B67" s="450"/>
      <c r="C67" s="450"/>
      <c r="D67" s="450"/>
      <c r="E67" s="450"/>
      <c r="F67" s="449"/>
      <c r="G67" s="448"/>
      <c r="H67" s="448"/>
      <c r="I67" s="448"/>
      <c r="J67" s="447"/>
    </row>
    <row r="68" spans="1:10" ht="23.25" customHeight="1" x14ac:dyDescent="0.2">
      <c r="A68" s="450" t="s">
        <v>1176</v>
      </c>
      <c r="B68" s="450" t="s">
        <v>1175</v>
      </c>
      <c r="C68" s="450" t="s">
        <v>1048</v>
      </c>
      <c r="D68" s="450">
        <v>5</v>
      </c>
      <c r="E68" s="450">
        <v>0</v>
      </c>
      <c r="F68" s="449">
        <v>1742.95</v>
      </c>
      <c r="G68" s="448">
        <v>0</v>
      </c>
      <c r="H68" s="448">
        <v>1474.1</v>
      </c>
      <c r="I68" s="448">
        <v>268.85000000000002</v>
      </c>
      <c r="J68" s="447">
        <v>0.15424997848475286</v>
      </c>
    </row>
    <row r="69" spans="1:10" ht="23.25" customHeight="1" x14ac:dyDescent="0.2">
      <c r="A69" s="450" t="s">
        <v>4264</v>
      </c>
      <c r="B69" s="450" t="s">
        <v>4263</v>
      </c>
      <c r="C69" s="450" t="s">
        <v>1048</v>
      </c>
      <c r="D69" s="450">
        <v>1</v>
      </c>
      <c r="E69" s="450">
        <v>0</v>
      </c>
      <c r="F69" s="449">
        <v>737.07</v>
      </c>
      <c r="G69" s="448">
        <v>0</v>
      </c>
      <c r="H69" s="448">
        <v>561.59</v>
      </c>
      <c r="I69" s="448">
        <v>175.48</v>
      </c>
      <c r="J69" s="447">
        <v>0.23807779451069777</v>
      </c>
    </row>
    <row r="70" spans="1:10" ht="23.25" customHeight="1" x14ac:dyDescent="0.2">
      <c r="A70" s="450" t="s">
        <v>2378</v>
      </c>
      <c r="B70" s="450" t="s">
        <v>2377</v>
      </c>
      <c r="C70" s="450" t="s">
        <v>1048</v>
      </c>
      <c r="D70" s="450">
        <v>1</v>
      </c>
      <c r="E70" s="450">
        <v>0</v>
      </c>
      <c r="F70" s="449">
        <v>387.84</v>
      </c>
      <c r="G70" s="448">
        <v>0</v>
      </c>
      <c r="H70" s="448">
        <v>281.89999999999998</v>
      </c>
      <c r="I70" s="448">
        <v>105.94</v>
      </c>
      <c r="J70" s="447">
        <v>0.27315387788778878</v>
      </c>
    </row>
    <row r="71" spans="1:10" ht="23.25" customHeight="1" x14ac:dyDescent="0.2">
      <c r="A71" s="450" t="s">
        <v>6339</v>
      </c>
      <c r="B71" s="450" t="s">
        <v>6338</v>
      </c>
      <c r="C71" s="450" t="s">
        <v>1048</v>
      </c>
      <c r="D71" s="450">
        <v>10</v>
      </c>
      <c r="E71" s="450">
        <v>0</v>
      </c>
      <c r="F71" s="449">
        <v>3171.42</v>
      </c>
      <c r="G71" s="448">
        <v>0</v>
      </c>
      <c r="H71" s="448">
        <v>2612.9</v>
      </c>
      <c r="I71" s="448">
        <v>558.52</v>
      </c>
      <c r="J71" s="447">
        <v>0.1761103858839258</v>
      </c>
    </row>
    <row r="72" spans="1:10" ht="23.25" customHeight="1" x14ac:dyDescent="0.2">
      <c r="A72" s="450" t="s">
        <v>6381</v>
      </c>
      <c r="B72" s="450" t="s">
        <v>6380</v>
      </c>
      <c r="C72" s="450" t="s">
        <v>1048</v>
      </c>
      <c r="D72" s="450">
        <v>3</v>
      </c>
      <c r="E72" s="450">
        <v>0</v>
      </c>
      <c r="F72" s="449">
        <v>1245.8900000000001</v>
      </c>
      <c r="G72" s="448">
        <v>0</v>
      </c>
      <c r="H72" s="448">
        <v>974.52</v>
      </c>
      <c r="I72" s="448">
        <v>271.37</v>
      </c>
      <c r="J72" s="447">
        <v>0.2178121664031335</v>
      </c>
    </row>
    <row r="73" spans="1:10" ht="23.25" customHeight="1" x14ac:dyDescent="0.2">
      <c r="A73" s="450" t="s">
        <v>6379</v>
      </c>
      <c r="B73" s="450" t="s">
        <v>6378</v>
      </c>
      <c r="C73" s="450" t="s">
        <v>1048</v>
      </c>
      <c r="D73" s="450">
        <v>2</v>
      </c>
      <c r="E73" s="450">
        <v>0</v>
      </c>
      <c r="F73" s="449">
        <v>1123.52</v>
      </c>
      <c r="G73" s="448">
        <v>0</v>
      </c>
      <c r="H73" s="448">
        <v>806.88</v>
      </c>
      <c r="I73" s="448">
        <v>316.64</v>
      </c>
      <c r="J73" s="447">
        <v>0.28182853887781256</v>
      </c>
    </row>
    <row r="74" spans="1:10" ht="23.25" customHeight="1" x14ac:dyDescent="0.2">
      <c r="A74" s="450" t="s">
        <v>2372</v>
      </c>
      <c r="B74" s="450" t="s">
        <v>2371</v>
      </c>
      <c r="C74" s="450" t="s">
        <v>1048</v>
      </c>
      <c r="D74" s="450">
        <v>1</v>
      </c>
      <c r="E74" s="450">
        <v>0</v>
      </c>
      <c r="F74" s="449">
        <v>165.81</v>
      </c>
      <c r="G74" s="448">
        <v>0</v>
      </c>
      <c r="H74" s="448">
        <v>136.63</v>
      </c>
      <c r="I74" s="448">
        <v>29.18</v>
      </c>
      <c r="J74" s="447">
        <v>0.17598456064169832</v>
      </c>
    </row>
    <row r="75" spans="1:10" ht="23.25" customHeight="1" x14ac:dyDescent="0.2">
      <c r="A75" s="450" t="s">
        <v>1657</v>
      </c>
      <c r="B75" s="450" t="s">
        <v>1656</v>
      </c>
      <c r="C75" s="450" t="s">
        <v>1048</v>
      </c>
      <c r="D75" s="450">
        <v>7</v>
      </c>
      <c r="E75" s="450">
        <v>0</v>
      </c>
      <c r="F75" s="449">
        <v>4316.3</v>
      </c>
      <c r="G75" s="448">
        <v>0</v>
      </c>
      <c r="H75" s="448">
        <v>3488.87</v>
      </c>
      <c r="I75" s="448">
        <v>827.43</v>
      </c>
      <c r="J75" s="447">
        <v>0.19169890878761903</v>
      </c>
    </row>
    <row r="76" spans="1:10" ht="23.25" customHeight="1" x14ac:dyDescent="0.2">
      <c r="A76" s="450" t="s">
        <v>2364</v>
      </c>
      <c r="B76" s="450" t="s">
        <v>2363</v>
      </c>
      <c r="C76" s="450" t="s">
        <v>1048</v>
      </c>
      <c r="D76" s="450">
        <v>1</v>
      </c>
      <c r="E76" s="450">
        <v>0</v>
      </c>
      <c r="F76" s="449">
        <v>564.41</v>
      </c>
      <c r="G76" s="448">
        <v>0</v>
      </c>
      <c r="H76" s="448">
        <v>492.58</v>
      </c>
      <c r="I76" s="448">
        <v>71.83</v>
      </c>
      <c r="J76" s="447">
        <v>0.12726564022607678</v>
      </c>
    </row>
    <row r="77" spans="1:10" ht="23.25" customHeight="1" x14ac:dyDescent="0.2">
      <c r="A77" s="450" t="s">
        <v>2360</v>
      </c>
      <c r="B77" s="450" t="s">
        <v>2359</v>
      </c>
      <c r="C77" s="450" t="s">
        <v>1048</v>
      </c>
      <c r="D77" s="450">
        <v>2</v>
      </c>
      <c r="E77" s="450">
        <v>0</v>
      </c>
      <c r="F77" s="449">
        <v>1465.82</v>
      </c>
      <c r="G77" s="448">
        <v>0</v>
      </c>
      <c r="H77" s="448">
        <v>1116.82</v>
      </c>
      <c r="I77" s="448">
        <v>349</v>
      </c>
      <c r="J77" s="447">
        <v>0.23809198946664664</v>
      </c>
    </row>
    <row r="78" spans="1:10" ht="23.25" customHeight="1" x14ac:dyDescent="0.2">
      <c r="A78" s="450" t="s">
        <v>3921</v>
      </c>
      <c r="B78" s="450" t="s">
        <v>3920</v>
      </c>
      <c r="C78" s="450" t="s">
        <v>1048</v>
      </c>
      <c r="D78" s="450">
        <v>1</v>
      </c>
      <c r="E78" s="450">
        <v>0</v>
      </c>
      <c r="F78" s="449">
        <v>815.63</v>
      </c>
      <c r="G78" s="448">
        <v>0</v>
      </c>
      <c r="H78" s="448">
        <v>424.18</v>
      </c>
      <c r="I78" s="448">
        <v>391.45</v>
      </c>
      <c r="J78" s="447">
        <v>0.47993575518310999</v>
      </c>
    </row>
    <row r="79" spans="1:10" ht="23.25" customHeight="1" x14ac:dyDescent="0.2">
      <c r="A79" s="450" t="s">
        <v>1655</v>
      </c>
      <c r="B79" s="450" t="s">
        <v>1654</v>
      </c>
      <c r="C79" s="450" t="s">
        <v>1048</v>
      </c>
      <c r="D79" s="450">
        <v>12</v>
      </c>
      <c r="E79" s="450">
        <v>0</v>
      </c>
      <c r="F79" s="449">
        <v>7955.04</v>
      </c>
      <c r="G79" s="448">
        <v>0</v>
      </c>
      <c r="H79" s="448">
        <v>6942.36</v>
      </c>
      <c r="I79" s="448">
        <v>1012.68</v>
      </c>
      <c r="J79" s="447">
        <v>0.12730042840765099</v>
      </c>
    </row>
    <row r="80" spans="1:10" ht="23.25" customHeight="1" x14ac:dyDescent="0.2">
      <c r="A80" s="450" t="s">
        <v>3236</v>
      </c>
      <c r="B80" s="450" t="s">
        <v>3235</v>
      </c>
      <c r="C80" s="450" t="s">
        <v>1048</v>
      </c>
      <c r="D80" s="450">
        <v>11</v>
      </c>
      <c r="E80" s="450">
        <v>0</v>
      </c>
      <c r="F80" s="449">
        <v>8067.95</v>
      </c>
      <c r="G80" s="448">
        <v>0</v>
      </c>
      <c r="H80" s="448">
        <v>7041.1</v>
      </c>
      <c r="I80" s="448">
        <v>1026.8499999999999</v>
      </c>
      <c r="J80" s="447">
        <v>0.12727520621719271</v>
      </c>
    </row>
    <row r="81" spans="1:10" ht="23.25" customHeight="1" x14ac:dyDescent="0.2">
      <c r="A81" s="450" t="s">
        <v>1651</v>
      </c>
      <c r="B81" s="450" t="s">
        <v>1650</v>
      </c>
      <c r="C81" s="450" t="s">
        <v>1048</v>
      </c>
      <c r="D81" s="450">
        <v>12</v>
      </c>
      <c r="E81" s="450">
        <v>0</v>
      </c>
      <c r="F81" s="449">
        <v>6820.92</v>
      </c>
      <c r="G81" s="448">
        <v>0</v>
      </c>
      <c r="H81" s="448">
        <v>5840.52</v>
      </c>
      <c r="I81" s="448">
        <v>980.4</v>
      </c>
      <c r="J81" s="447">
        <v>0.14373427631463204</v>
      </c>
    </row>
    <row r="82" spans="1:10" ht="23.25" customHeight="1" x14ac:dyDescent="0.2">
      <c r="A82" s="450" t="s">
        <v>2356</v>
      </c>
      <c r="B82" s="450" t="s">
        <v>2355</v>
      </c>
      <c r="C82" s="450" t="s">
        <v>1048</v>
      </c>
      <c r="D82" s="450">
        <v>24</v>
      </c>
      <c r="E82" s="450">
        <v>0</v>
      </c>
      <c r="F82" s="449">
        <v>13770.24</v>
      </c>
      <c r="G82" s="448">
        <v>0</v>
      </c>
      <c r="H82" s="448">
        <v>9384.24</v>
      </c>
      <c r="I82" s="448">
        <v>4386</v>
      </c>
      <c r="J82" s="447">
        <v>0.31851296709425542</v>
      </c>
    </row>
    <row r="83" spans="1:10" ht="23.25" customHeight="1" x14ac:dyDescent="0.2">
      <c r="A83" s="450" t="s">
        <v>2354</v>
      </c>
      <c r="B83" s="450" t="s">
        <v>2353</v>
      </c>
      <c r="C83" s="450" t="s">
        <v>1048</v>
      </c>
      <c r="D83" s="450">
        <v>2</v>
      </c>
      <c r="E83" s="450">
        <v>0</v>
      </c>
      <c r="F83" s="449">
        <v>2182.58</v>
      </c>
      <c r="G83" s="448">
        <v>0</v>
      </c>
      <c r="H83" s="448">
        <v>1460.94</v>
      </c>
      <c r="I83" s="448">
        <v>721.64</v>
      </c>
      <c r="J83" s="447">
        <v>0.33063621952001759</v>
      </c>
    </row>
    <row r="84" spans="1:10" ht="23.25" customHeight="1" x14ac:dyDescent="0.2">
      <c r="A84" s="450" t="s">
        <v>3234</v>
      </c>
      <c r="B84" s="450" t="s">
        <v>3233</v>
      </c>
      <c r="C84" s="450" t="s">
        <v>1048</v>
      </c>
      <c r="D84" s="450">
        <v>2</v>
      </c>
      <c r="E84" s="450">
        <v>0</v>
      </c>
      <c r="F84" s="449">
        <v>2578.88</v>
      </c>
      <c r="G84" s="448">
        <v>0</v>
      </c>
      <c r="H84" s="448">
        <v>1842.06</v>
      </c>
      <c r="I84" s="448">
        <v>736.82</v>
      </c>
      <c r="J84" s="447">
        <v>0.28571317781362454</v>
      </c>
    </row>
    <row r="85" spans="1:10" ht="23.25" customHeight="1" x14ac:dyDescent="0.2">
      <c r="A85" s="450" t="s">
        <v>6377</v>
      </c>
      <c r="B85" s="450" t="s">
        <v>6376</v>
      </c>
      <c r="C85" s="450" t="s">
        <v>1048</v>
      </c>
      <c r="D85" s="450">
        <v>1</v>
      </c>
      <c r="E85" s="450">
        <v>0</v>
      </c>
      <c r="F85" s="449">
        <v>1068.92</v>
      </c>
      <c r="G85" s="448">
        <v>0</v>
      </c>
      <c r="H85" s="448">
        <v>771.55</v>
      </c>
      <c r="I85" s="448">
        <v>297.37</v>
      </c>
      <c r="J85" s="447">
        <v>0.27819668450398533</v>
      </c>
    </row>
    <row r="86" spans="1:10" ht="23.25" customHeight="1" x14ac:dyDescent="0.2">
      <c r="A86" s="450" t="s">
        <v>1645</v>
      </c>
      <c r="B86" s="450" t="s">
        <v>1644</v>
      </c>
      <c r="C86" s="450" t="s">
        <v>1048</v>
      </c>
      <c r="D86" s="450">
        <v>2</v>
      </c>
      <c r="E86" s="450">
        <v>0</v>
      </c>
      <c r="F86" s="449">
        <v>1666.69</v>
      </c>
      <c r="G86" s="448">
        <v>0</v>
      </c>
      <c r="H86" s="448">
        <v>1309.2</v>
      </c>
      <c r="I86" s="448">
        <v>357.49</v>
      </c>
      <c r="J86" s="447">
        <v>0.21449099712604022</v>
      </c>
    </row>
    <row r="87" spans="1:10" ht="23.25" customHeight="1" x14ac:dyDescent="0.2">
      <c r="A87" s="450" t="s">
        <v>3913</v>
      </c>
      <c r="B87" s="450" t="s">
        <v>3912</v>
      </c>
      <c r="C87" s="450" t="s">
        <v>1048</v>
      </c>
      <c r="D87" s="450">
        <v>1</v>
      </c>
      <c r="E87" s="450">
        <v>0</v>
      </c>
      <c r="F87" s="449">
        <v>421.97</v>
      </c>
      <c r="G87" s="448">
        <v>0</v>
      </c>
      <c r="H87" s="448">
        <v>311.33999999999997</v>
      </c>
      <c r="I87" s="448">
        <v>110.63</v>
      </c>
      <c r="J87" s="447">
        <v>0.26217503614000998</v>
      </c>
    </row>
    <row r="88" spans="1:10" ht="23.25" customHeight="1" x14ac:dyDescent="0.2">
      <c r="A88" s="450" t="s">
        <v>2346</v>
      </c>
      <c r="B88" s="450" t="s">
        <v>2345</v>
      </c>
      <c r="C88" s="450" t="s">
        <v>1048</v>
      </c>
      <c r="D88" s="450">
        <v>1</v>
      </c>
      <c r="E88" s="450">
        <v>0</v>
      </c>
      <c r="F88" s="449">
        <v>399.43</v>
      </c>
      <c r="G88" s="448">
        <v>0</v>
      </c>
      <c r="H88" s="448">
        <v>326.16000000000003</v>
      </c>
      <c r="I88" s="448">
        <v>73.27</v>
      </c>
      <c r="J88" s="447">
        <v>0.1834363968655334</v>
      </c>
    </row>
    <row r="89" spans="1:10" ht="23.25" customHeight="1" x14ac:dyDescent="0.2">
      <c r="A89" s="450" t="s">
        <v>3909</v>
      </c>
      <c r="B89" s="450" t="s">
        <v>3908</v>
      </c>
      <c r="C89" s="450" t="s">
        <v>1048</v>
      </c>
      <c r="D89" s="450">
        <v>2</v>
      </c>
      <c r="E89" s="450">
        <v>0</v>
      </c>
      <c r="F89" s="449">
        <v>1581.98</v>
      </c>
      <c r="G89" s="448">
        <v>0</v>
      </c>
      <c r="H89" s="448">
        <v>1205.3</v>
      </c>
      <c r="I89" s="448">
        <v>376.68</v>
      </c>
      <c r="J89" s="447">
        <v>0.2381066764434443</v>
      </c>
    </row>
    <row r="90" spans="1:10" ht="23.25" customHeight="1" x14ac:dyDescent="0.2">
      <c r="A90" s="450" t="s">
        <v>1639</v>
      </c>
      <c r="B90" s="450" t="s">
        <v>1638</v>
      </c>
      <c r="C90" s="450" t="s">
        <v>1048</v>
      </c>
      <c r="D90" s="450">
        <v>1</v>
      </c>
      <c r="E90" s="450">
        <v>0</v>
      </c>
      <c r="F90" s="449">
        <v>773.46</v>
      </c>
      <c r="G90" s="448">
        <v>0</v>
      </c>
      <c r="H90" s="448">
        <v>629.26</v>
      </c>
      <c r="I90" s="448">
        <v>144.19999999999999</v>
      </c>
      <c r="J90" s="447">
        <v>0.18643498047733562</v>
      </c>
    </row>
    <row r="91" spans="1:10" ht="23.25" customHeight="1" x14ac:dyDescent="0.2">
      <c r="A91" s="450" t="s">
        <v>2344</v>
      </c>
      <c r="B91" s="450" t="s">
        <v>2343</v>
      </c>
      <c r="C91" s="450" t="s">
        <v>1048</v>
      </c>
      <c r="D91" s="450">
        <v>1</v>
      </c>
      <c r="E91" s="450">
        <v>0</v>
      </c>
      <c r="F91" s="449">
        <v>1269.6199999999999</v>
      </c>
      <c r="G91" s="448">
        <v>0</v>
      </c>
      <c r="H91" s="448">
        <v>1044.1500000000001</v>
      </c>
      <c r="I91" s="448">
        <v>225.47</v>
      </c>
      <c r="J91" s="447">
        <v>0.1775885698082891</v>
      </c>
    </row>
    <row r="92" spans="1:10" ht="23.25" customHeight="1" x14ac:dyDescent="0.2">
      <c r="A92" s="450" t="s">
        <v>1637</v>
      </c>
      <c r="B92" s="450" t="s">
        <v>1636</v>
      </c>
      <c r="C92" s="450" t="s">
        <v>1048</v>
      </c>
      <c r="D92" s="450">
        <v>1</v>
      </c>
      <c r="E92" s="450">
        <v>0</v>
      </c>
      <c r="F92" s="449">
        <v>289.06</v>
      </c>
      <c r="G92" s="448">
        <v>0</v>
      </c>
      <c r="H92" s="448">
        <v>238.81</v>
      </c>
      <c r="I92" s="448">
        <v>50.25</v>
      </c>
      <c r="J92" s="447">
        <v>0.17383934131322218</v>
      </c>
    </row>
    <row r="93" spans="1:10" ht="23.25" customHeight="1" x14ac:dyDescent="0.2">
      <c r="A93" s="450" t="s">
        <v>1635</v>
      </c>
      <c r="B93" s="450" t="s">
        <v>1634</v>
      </c>
      <c r="C93" s="450" t="s">
        <v>1048</v>
      </c>
      <c r="D93" s="450">
        <v>1</v>
      </c>
      <c r="E93" s="450">
        <v>0</v>
      </c>
      <c r="F93" s="449">
        <v>313.25</v>
      </c>
      <c r="G93" s="448">
        <v>0</v>
      </c>
      <c r="H93" s="448">
        <v>258.49</v>
      </c>
      <c r="I93" s="448">
        <v>54.76</v>
      </c>
      <c r="J93" s="447">
        <v>0.17481245011971269</v>
      </c>
    </row>
    <row r="94" spans="1:10" ht="23.25" customHeight="1" x14ac:dyDescent="0.2">
      <c r="A94" s="450" t="s">
        <v>2342</v>
      </c>
      <c r="B94" s="450" t="s">
        <v>2341</v>
      </c>
      <c r="C94" s="450" t="s">
        <v>1048</v>
      </c>
      <c r="D94" s="450">
        <v>7</v>
      </c>
      <c r="E94" s="450">
        <v>0</v>
      </c>
      <c r="F94" s="449">
        <v>4737.42</v>
      </c>
      <c r="G94" s="448">
        <v>0</v>
      </c>
      <c r="H94" s="448">
        <v>3817.24</v>
      </c>
      <c r="I94" s="448">
        <v>920.18</v>
      </c>
      <c r="J94" s="447">
        <v>0.19423652536612757</v>
      </c>
    </row>
    <row r="95" spans="1:10" ht="23.25" customHeight="1" x14ac:dyDescent="0.2">
      <c r="A95" s="450" t="s">
        <v>3228</v>
      </c>
      <c r="B95" s="450" t="s">
        <v>3227</v>
      </c>
      <c r="C95" s="450" t="s">
        <v>1048</v>
      </c>
      <c r="D95" s="450">
        <v>10</v>
      </c>
      <c r="E95" s="450">
        <v>0</v>
      </c>
      <c r="F95" s="449">
        <v>4181.38</v>
      </c>
      <c r="G95" s="448">
        <v>0</v>
      </c>
      <c r="H95" s="448">
        <v>3546.1</v>
      </c>
      <c r="I95" s="448">
        <v>635.28</v>
      </c>
      <c r="J95" s="447">
        <v>0.15193070230402403</v>
      </c>
    </row>
    <row r="96" spans="1:10" ht="23.25" customHeight="1" x14ac:dyDescent="0.2">
      <c r="A96" s="450" t="s">
        <v>4770</v>
      </c>
      <c r="B96" s="450" t="s">
        <v>4769</v>
      </c>
      <c r="C96" s="450" t="s">
        <v>1048</v>
      </c>
      <c r="D96" s="450">
        <v>3</v>
      </c>
      <c r="E96" s="450">
        <v>0</v>
      </c>
      <c r="F96" s="449">
        <v>1971.07</v>
      </c>
      <c r="G96" s="448">
        <v>0</v>
      </c>
      <c r="H96" s="448">
        <v>1231.6199999999999</v>
      </c>
      <c r="I96" s="448">
        <v>739.45</v>
      </c>
      <c r="J96" s="447">
        <v>0.37515156742277039</v>
      </c>
    </row>
    <row r="97" spans="1:10" ht="23.25" customHeight="1" x14ac:dyDescent="0.2">
      <c r="A97" s="450" t="s">
        <v>6375</v>
      </c>
      <c r="B97" s="450" t="s">
        <v>6374</v>
      </c>
      <c r="C97" s="450" t="s">
        <v>1048</v>
      </c>
      <c r="D97" s="450">
        <v>2</v>
      </c>
      <c r="E97" s="450">
        <v>0</v>
      </c>
      <c r="F97" s="449">
        <v>1993.9</v>
      </c>
      <c r="G97" s="448">
        <v>0</v>
      </c>
      <c r="H97" s="448">
        <v>1596.04</v>
      </c>
      <c r="I97" s="448">
        <v>397.86</v>
      </c>
      <c r="J97" s="447">
        <v>0.19953859270775867</v>
      </c>
    </row>
    <row r="98" spans="1:10" ht="23.25" customHeight="1" x14ac:dyDescent="0.2">
      <c r="A98" s="450" t="s">
        <v>1631</v>
      </c>
      <c r="B98" s="450" t="s">
        <v>1630</v>
      </c>
      <c r="C98" s="450" t="s">
        <v>1048</v>
      </c>
      <c r="D98" s="450">
        <v>2</v>
      </c>
      <c r="E98" s="450">
        <v>0</v>
      </c>
      <c r="F98" s="449">
        <v>913.26</v>
      </c>
      <c r="G98" s="448">
        <v>0</v>
      </c>
      <c r="H98" s="448">
        <v>695.82</v>
      </c>
      <c r="I98" s="448">
        <v>217.44</v>
      </c>
      <c r="J98" s="447">
        <v>0.23809210958544116</v>
      </c>
    </row>
    <row r="99" spans="1:10" ht="23.25" customHeight="1" x14ac:dyDescent="0.2">
      <c r="A99" s="450" t="s">
        <v>3224</v>
      </c>
      <c r="B99" s="450" t="s">
        <v>3223</v>
      </c>
      <c r="C99" s="450" t="s">
        <v>1048</v>
      </c>
      <c r="D99" s="450">
        <v>1</v>
      </c>
      <c r="E99" s="450">
        <v>0</v>
      </c>
      <c r="F99" s="449">
        <v>1184.92</v>
      </c>
      <c r="G99" s="448">
        <v>0</v>
      </c>
      <c r="H99" s="448">
        <v>862.83</v>
      </c>
      <c r="I99" s="448">
        <v>322.08999999999997</v>
      </c>
      <c r="J99" s="447">
        <v>0.27182425817776729</v>
      </c>
    </row>
    <row r="100" spans="1:10" ht="23.25" customHeight="1" x14ac:dyDescent="0.2">
      <c r="A100" s="450" t="s">
        <v>6373</v>
      </c>
      <c r="B100" s="450" t="s">
        <v>6372</v>
      </c>
      <c r="C100" s="450" t="s">
        <v>1048</v>
      </c>
      <c r="D100" s="450">
        <v>1</v>
      </c>
      <c r="E100" s="450">
        <v>0</v>
      </c>
      <c r="F100" s="449">
        <v>373.3</v>
      </c>
      <c r="G100" s="448">
        <v>0</v>
      </c>
      <c r="H100" s="448">
        <v>208.7</v>
      </c>
      <c r="I100" s="448">
        <v>164.6</v>
      </c>
      <c r="J100" s="447">
        <v>0.44093222609161531</v>
      </c>
    </row>
    <row r="101" spans="1:10" ht="23.25" customHeight="1" x14ac:dyDescent="0.2">
      <c r="A101" s="450" t="s">
        <v>6371</v>
      </c>
      <c r="B101" s="450" t="s">
        <v>6370</v>
      </c>
      <c r="C101" s="450" t="s">
        <v>1048</v>
      </c>
      <c r="D101" s="450">
        <v>1</v>
      </c>
      <c r="E101" s="450">
        <v>0</v>
      </c>
      <c r="F101" s="449">
        <v>694.99</v>
      </c>
      <c r="G101" s="448">
        <v>0</v>
      </c>
      <c r="H101" s="448">
        <v>565.41999999999996</v>
      </c>
      <c r="I101" s="448">
        <v>129.57</v>
      </c>
      <c r="J101" s="447">
        <v>0.1864343371847077</v>
      </c>
    </row>
    <row r="102" spans="1:10" ht="23.25" customHeight="1" x14ac:dyDescent="0.2">
      <c r="A102" s="450" t="s">
        <v>3903</v>
      </c>
      <c r="B102" s="450" t="s">
        <v>3902</v>
      </c>
      <c r="C102" s="450" t="s">
        <v>1048</v>
      </c>
      <c r="D102" s="450">
        <v>2</v>
      </c>
      <c r="E102" s="450">
        <v>0</v>
      </c>
      <c r="F102" s="449">
        <v>244.52</v>
      </c>
      <c r="G102" s="448">
        <v>0</v>
      </c>
      <c r="H102" s="448">
        <v>157.6</v>
      </c>
      <c r="I102" s="448">
        <v>86.92</v>
      </c>
      <c r="J102" s="447">
        <v>0.35547194503517093</v>
      </c>
    </row>
    <row r="103" spans="1:10" ht="23.25" customHeight="1" x14ac:dyDescent="0.2">
      <c r="A103" s="450" t="s">
        <v>3899</v>
      </c>
      <c r="B103" s="450" t="s">
        <v>3898</v>
      </c>
      <c r="C103" s="450" t="s">
        <v>1048</v>
      </c>
      <c r="D103" s="450">
        <v>2</v>
      </c>
      <c r="E103" s="450">
        <v>0</v>
      </c>
      <c r="F103" s="449">
        <v>787.4</v>
      </c>
      <c r="G103" s="448">
        <v>0</v>
      </c>
      <c r="H103" s="448">
        <v>574.70000000000005</v>
      </c>
      <c r="I103" s="448">
        <v>212.7</v>
      </c>
      <c r="J103" s="447">
        <v>0.27012954025908054</v>
      </c>
    </row>
    <row r="104" spans="1:10" ht="23.25" customHeight="1" x14ac:dyDescent="0.2">
      <c r="A104" s="450" t="s">
        <v>2326</v>
      </c>
      <c r="B104" s="450" t="s">
        <v>2325</v>
      </c>
      <c r="C104" s="450" t="s">
        <v>1048</v>
      </c>
      <c r="D104" s="450">
        <v>2</v>
      </c>
      <c r="E104" s="450">
        <v>0</v>
      </c>
      <c r="F104" s="449">
        <v>684.32</v>
      </c>
      <c r="G104" s="448">
        <v>0</v>
      </c>
      <c r="H104" s="448">
        <v>568.67999999999995</v>
      </c>
      <c r="I104" s="448">
        <v>115.64</v>
      </c>
      <c r="J104" s="447">
        <v>0.16898527004909983</v>
      </c>
    </row>
    <row r="105" spans="1:10" ht="23.25" customHeight="1" x14ac:dyDescent="0.2">
      <c r="A105" s="450" t="s">
        <v>1615</v>
      </c>
      <c r="B105" s="450" t="s">
        <v>1614</v>
      </c>
      <c r="C105" s="450" t="s">
        <v>1048</v>
      </c>
      <c r="D105" s="450">
        <v>1</v>
      </c>
      <c r="E105" s="450">
        <v>0</v>
      </c>
      <c r="F105" s="449">
        <v>1483.06</v>
      </c>
      <c r="G105" s="448">
        <v>0</v>
      </c>
      <c r="H105" s="448">
        <v>1206.56</v>
      </c>
      <c r="I105" s="448">
        <v>276.5</v>
      </c>
      <c r="J105" s="447">
        <v>0.18643884940595795</v>
      </c>
    </row>
    <row r="106" spans="1:10" ht="23.25" customHeight="1" x14ac:dyDescent="0.2">
      <c r="A106" s="450" t="s">
        <v>1613</v>
      </c>
      <c r="B106" s="450" t="s">
        <v>1612</v>
      </c>
      <c r="C106" s="450" t="s">
        <v>1048</v>
      </c>
      <c r="D106" s="450">
        <v>2</v>
      </c>
      <c r="E106" s="450">
        <v>0</v>
      </c>
      <c r="F106" s="449">
        <v>1262.5999999999999</v>
      </c>
      <c r="G106" s="448">
        <v>0</v>
      </c>
      <c r="H106" s="448">
        <v>962</v>
      </c>
      <c r="I106" s="448">
        <v>300.60000000000002</v>
      </c>
      <c r="J106" s="447">
        <v>0.23808015206716299</v>
      </c>
    </row>
    <row r="107" spans="1:10" ht="23.25" customHeight="1" x14ac:dyDescent="0.2">
      <c r="A107" s="450" t="s">
        <v>6343</v>
      </c>
      <c r="B107" s="450" t="s">
        <v>6342</v>
      </c>
      <c r="C107" s="450" t="s">
        <v>1048</v>
      </c>
      <c r="D107" s="450">
        <v>1</v>
      </c>
      <c r="E107" s="450">
        <v>0</v>
      </c>
      <c r="F107" s="449">
        <v>580.97</v>
      </c>
      <c r="G107" s="448">
        <v>0</v>
      </c>
      <c r="H107" s="448">
        <v>260.55</v>
      </c>
      <c r="I107" s="448">
        <v>320.42</v>
      </c>
      <c r="J107" s="447">
        <v>0.55152589634576654</v>
      </c>
    </row>
    <row r="108" spans="1:10" ht="23.25" customHeight="1" x14ac:dyDescent="0.2">
      <c r="A108" s="450" t="s">
        <v>1611</v>
      </c>
      <c r="B108" s="450" t="s">
        <v>1610</v>
      </c>
      <c r="C108" s="450" t="s">
        <v>1048</v>
      </c>
      <c r="D108" s="450">
        <v>1</v>
      </c>
      <c r="E108" s="450">
        <v>0</v>
      </c>
      <c r="F108" s="449">
        <v>320.35000000000002</v>
      </c>
      <c r="G108" s="448">
        <v>0</v>
      </c>
      <c r="H108" s="448">
        <v>224.84</v>
      </c>
      <c r="I108" s="448">
        <v>95.51</v>
      </c>
      <c r="J108" s="447">
        <v>0.29814265646948651</v>
      </c>
    </row>
    <row r="109" spans="1:10" ht="23.25" customHeight="1" x14ac:dyDescent="0.2">
      <c r="A109" s="450" t="s">
        <v>3220</v>
      </c>
      <c r="B109" s="450" t="s">
        <v>3219</v>
      </c>
      <c r="C109" s="450" t="s">
        <v>1048</v>
      </c>
      <c r="D109" s="450">
        <v>2</v>
      </c>
      <c r="E109" s="450">
        <v>0</v>
      </c>
      <c r="F109" s="449">
        <v>569.4</v>
      </c>
      <c r="G109" s="448">
        <v>0</v>
      </c>
      <c r="H109" s="448">
        <v>452.14</v>
      </c>
      <c r="I109" s="448">
        <v>117.26</v>
      </c>
      <c r="J109" s="447">
        <v>0.20593607305936074</v>
      </c>
    </row>
    <row r="110" spans="1:10" ht="23.25" customHeight="1" x14ac:dyDescent="0.2">
      <c r="A110" s="450" t="s">
        <v>3218</v>
      </c>
      <c r="B110" s="450" t="s">
        <v>3217</v>
      </c>
      <c r="C110" s="450" t="s">
        <v>1048</v>
      </c>
      <c r="D110" s="450">
        <v>1</v>
      </c>
      <c r="E110" s="450">
        <v>0</v>
      </c>
      <c r="F110" s="449">
        <v>2640.8</v>
      </c>
      <c r="G110" s="448">
        <v>0</v>
      </c>
      <c r="H110" s="448">
        <v>2181.73</v>
      </c>
      <c r="I110" s="448">
        <v>459.07</v>
      </c>
      <c r="J110" s="447">
        <v>0.17383747349288095</v>
      </c>
    </row>
    <row r="111" spans="1:10" ht="23.25" customHeight="1" x14ac:dyDescent="0.2">
      <c r="A111" s="450" t="s">
        <v>1609</v>
      </c>
      <c r="B111" s="450" t="s">
        <v>1608</v>
      </c>
      <c r="C111" s="450" t="s">
        <v>1048</v>
      </c>
      <c r="D111" s="450">
        <v>2</v>
      </c>
      <c r="E111" s="450">
        <v>0</v>
      </c>
      <c r="F111" s="449">
        <v>884.64</v>
      </c>
      <c r="G111" s="448">
        <v>0</v>
      </c>
      <c r="H111" s="448">
        <v>653.22</v>
      </c>
      <c r="I111" s="448">
        <v>231.42</v>
      </c>
      <c r="J111" s="447">
        <v>0.26159793814432991</v>
      </c>
    </row>
    <row r="112" spans="1:10" ht="23.25" customHeight="1" x14ac:dyDescent="0.2">
      <c r="A112" s="450" t="s">
        <v>1607</v>
      </c>
      <c r="B112" s="450" t="s">
        <v>1606</v>
      </c>
      <c r="C112" s="450" t="s">
        <v>1048</v>
      </c>
      <c r="D112" s="450">
        <v>2</v>
      </c>
      <c r="E112" s="450">
        <v>0</v>
      </c>
      <c r="F112" s="449">
        <v>830.76</v>
      </c>
      <c r="G112" s="448">
        <v>0</v>
      </c>
      <c r="H112" s="448">
        <v>612.72</v>
      </c>
      <c r="I112" s="448">
        <v>218.04</v>
      </c>
      <c r="J112" s="447">
        <v>0.26245847176079734</v>
      </c>
    </row>
    <row r="113" spans="1:10" ht="23.25" customHeight="1" x14ac:dyDescent="0.2">
      <c r="A113" s="450" t="s">
        <v>1605</v>
      </c>
      <c r="B113" s="450" t="s">
        <v>1604</v>
      </c>
      <c r="C113" s="450" t="s">
        <v>1048</v>
      </c>
      <c r="D113" s="450">
        <v>3</v>
      </c>
      <c r="E113" s="450">
        <v>0</v>
      </c>
      <c r="F113" s="449">
        <v>1947.91</v>
      </c>
      <c r="G113" s="448">
        <v>0</v>
      </c>
      <c r="H113" s="448">
        <v>1532.79</v>
      </c>
      <c r="I113" s="448">
        <v>415.12</v>
      </c>
      <c r="J113" s="447">
        <v>0.21311046198232977</v>
      </c>
    </row>
    <row r="114" spans="1:10" ht="23.25" customHeight="1" x14ac:dyDescent="0.2">
      <c r="A114" s="450" t="s">
        <v>1603</v>
      </c>
      <c r="B114" s="450" t="s">
        <v>1602</v>
      </c>
      <c r="C114" s="450" t="s">
        <v>1048</v>
      </c>
      <c r="D114" s="450">
        <v>2</v>
      </c>
      <c r="E114" s="450">
        <v>0</v>
      </c>
      <c r="F114" s="449">
        <v>972.49</v>
      </c>
      <c r="G114" s="448">
        <v>0</v>
      </c>
      <c r="H114" s="448">
        <v>729.36</v>
      </c>
      <c r="I114" s="448">
        <v>243.13</v>
      </c>
      <c r="J114" s="447">
        <v>0.25000771216156464</v>
      </c>
    </row>
    <row r="115" spans="1:10" ht="23.25" customHeight="1" x14ac:dyDescent="0.2">
      <c r="A115" s="450" t="s">
        <v>1601</v>
      </c>
      <c r="B115" s="450" t="s">
        <v>1600</v>
      </c>
      <c r="C115" s="450" t="s">
        <v>1048</v>
      </c>
      <c r="D115" s="450">
        <v>4</v>
      </c>
      <c r="E115" s="450">
        <v>0</v>
      </c>
      <c r="F115" s="449">
        <v>679.59</v>
      </c>
      <c r="G115" s="448">
        <v>0</v>
      </c>
      <c r="H115" s="448">
        <v>572.28</v>
      </c>
      <c r="I115" s="448">
        <v>107.31</v>
      </c>
      <c r="J115" s="447">
        <v>0.15790403037125325</v>
      </c>
    </row>
    <row r="116" spans="1:10" ht="23.25" customHeight="1" x14ac:dyDescent="0.2">
      <c r="A116" s="450" t="s">
        <v>2322</v>
      </c>
      <c r="B116" s="450" t="s">
        <v>2321</v>
      </c>
      <c r="C116" s="450" t="s">
        <v>1048</v>
      </c>
      <c r="D116" s="450">
        <v>1</v>
      </c>
      <c r="E116" s="450">
        <v>0</v>
      </c>
      <c r="F116" s="449">
        <v>573.05999999999995</v>
      </c>
      <c r="G116" s="448">
        <v>0</v>
      </c>
      <c r="H116" s="448">
        <v>436.62</v>
      </c>
      <c r="I116" s="448">
        <v>136.44</v>
      </c>
      <c r="J116" s="447">
        <v>0.23809025232959899</v>
      </c>
    </row>
    <row r="117" spans="1:10" ht="23.25" customHeight="1" x14ac:dyDescent="0.2">
      <c r="A117" s="450" t="s">
        <v>1595</v>
      </c>
      <c r="B117" s="450" t="s">
        <v>1594</v>
      </c>
      <c r="C117" s="450" t="s">
        <v>1048</v>
      </c>
      <c r="D117" s="450">
        <v>2</v>
      </c>
      <c r="E117" s="450">
        <v>0</v>
      </c>
      <c r="F117" s="449">
        <v>1098.8</v>
      </c>
      <c r="G117" s="448">
        <v>0</v>
      </c>
      <c r="H117" s="448">
        <v>871.06</v>
      </c>
      <c r="I117" s="448">
        <v>227.74</v>
      </c>
      <c r="J117" s="447">
        <v>0.20726246814706953</v>
      </c>
    </row>
    <row r="118" spans="1:10" ht="23.25" customHeight="1" x14ac:dyDescent="0.2">
      <c r="A118" s="450" t="s">
        <v>2320</v>
      </c>
      <c r="B118" s="450" t="s">
        <v>2319</v>
      </c>
      <c r="C118" s="450" t="s">
        <v>1048</v>
      </c>
      <c r="D118" s="450">
        <v>2</v>
      </c>
      <c r="E118" s="450">
        <v>0</v>
      </c>
      <c r="F118" s="449">
        <v>1049.54</v>
      </c>
      <c r="G118" s="448">
        <v>0</v>
      </c>
      <c r="H118" s="448">
        <v>831.76</v>
      </c>
      <c r="I118" s="448">
        <v>217.78</v>
      </c>
      <c r="J118" s="447">
        <v>0.20750042875926597</v>
      </c>
    </row>
    <row r="119" spans="1:10" ht="23.25" customHeight="1" x14ac:dyDescent="0.2">
      <c r="A119" s="450" t="s">
        <v>1593</v>
      </c>
      <c r="B119" s="450" t="s">
        <v>1592</v>
      </c>
      <c r="C119" s="450" t="s">
        <v>1048</v>
      </c>
      <c r="D119" s="450">
        <v>5</v>
      </c>
      <c r="E119" s="450">
        <v>0</v>
      </c>
      <c r="F119" s="449">
        <v>3221.76</v>
      </c>
      <c r="G119" s="448">
        <v>0</v>
      </c>
      <c r="H119" s="448">
        <v>2443.0500000000002</v>
      </c>
      <c r="I119" s="448">
        <v>778.71</v>
      </c>
      <c r="J119" s="447">
        <v>0.24170329261025031</v>
      </c>
    </row>
    <row r="120" spans="1:10" ht="23.25" customHeight="1" x14ac:dyDescent="0.2">
      <c r="A120" s="450" t="s">
        <v>1591</v>
      </c>
      <c r="B120" s="450" t="s">
        <v>1590</v>
      </c>
      <c r="C120" s="450" t="s">
        <v>1048</v>
      </c>
      <c r="D120" s="450">
        <v>5</v>
      </c>
      <c r="E120" s="450">
        <v>0</v>
      </c>
      <c r="F120" s="449">
        <v>3285.93</v>
      </c>
      <c r="G120" s="448">
        <v>0</v>
      </c>
      <c r="H120" s="448">
        <v>2491.75</v>
      </c>
      <c r="I120" s="448">
        <v>794.18</v>
      </c>
      <c r="J120" s="447">
        <v>0.24169108897633243</v>
      </c>
    </row>
    <row r="121" spans="1:10" ht="23.25" customHeight="1" x14ac:dyDescent="0.2">
      <c r="A121" s="450" t="s">
        <v>1589</v>
      </c>
      <c r="B121" s="450" t="s">
        <v>1588</v>
      </c>
      <c r="C121" s="450" t="s">
        <v>1048</v>
      </c>
      <c r="D121" s="450">
        <v>4</v>
      </c>
      <c r="E121" s="450">
        <v>0</v>
      </c>
      <c r="F121" s="449">
        <v>3831.4</v>
      </c>
      <c r="G121" s="448">
        <v>0</v>
      </c>
      <c r="H121" s="448">
        <v>3037.48</v>
      </c>
      <c r="I121" s="448">
        <v>793.92</v>
      </c>
      <c r="J121" s="447">
        <v>0.20721407318473664</v>
      </c>
    </row>
    <row r="122" spans="1:10" ht="23.25" customHeight="1" x14ac:dyDescent="0.2">
      <c r="A122" s="450" t="s">
        <v>1587</v>
      </c>
      <c r="B122" s="450" t="s">
        <v>1586</v>
      </c>
      <c r="C122" s="450" t="s">
        <v>1048</v>
      </c>
      <c r="D122" s="450">
        <v>2</v>
      </c>
      <c r="E122" s="450">
        <v>0</v>
      </c>
      <c r="F122" s="449">
        <v>1245.71</v>
      </c>
      <c r="G122" s="448">
        <v>0</v>
      </c>
      <c r="H122" s="448">
        <v>1029.98</v>
      </c>
      <c r="I122" s="448">
        <v>215.73</v>
      </c>
      <c r="J122" s="447">
        <v>0.17317834809064711</v>
      </c>
    </row>
    <row r="123" spans="1:10" ht="23.25" customHeight="1" x14ac:dyDescent="0.2">
      <c r="A123" s="450" t="s">
        <v>1585</v>
      </c>
      <c r="B123" s="450" t="s">
        <v>1584</v>
      </c>
      <c r="C123" s="450" t="s">
        <v>1048</v>
      </c>
      <c r="D123" s="450">
        <v>1</v>
      </c>
      <c r="E123" s="450">
        <v>0</v>
      </c>
      <c r="F123" s="449">
        <v>828.1</v>
      </c>
      <c r="G123" s="448">
        <v>0</v>
      </c>
      <c r="H123" s="448">
        <v>623.15</v>
      </c>
      <c r="I123" s="448">
        <v>204.95</v>
      </c>
      <c r="J123" s="447">
        <v>0.24749426397778046</v>
      </c>
    </row>
    <row r="124" spans="1:10" ht="23.25" customHeight="1" x14ac:dyDescent="0.2">
      <c r="A124" s="450" t="s">
        <v>1583</v>
      </c>
      <c r="B124" s="450" t="s">
        <v>1582</v>
      </c>
      <c r="C124" s="450" t="s">
        <v>1048</v>
      </c>
      <c r="D124" s="450">
        <v>2</v>
      </c>
      <c r="E124" s="450">
        <v>0</v>
      </c>
      <c r="F124" s="449">
        <v>1538.56</v>
      </c>
      <c r="G124" s="448">
        <v>0</v>
      </c>
      <c r="H124" s="448">
        <v>1140.26</v>
      </c>
      <c r="I124" s="448">
        <v>398.3</v>
      </c>
      <c r="J124" s="447">
        <v>0.25887843178036607</v>
      </c>
    </row>
    <row r="125" spans="1:10" ht="23.25" customHeight="1" x14ac:dyDescent="0.2">
      <c r="A125" s="450" t="s">
        <v>1581</v>
      </c>
      <c r="B125" s="450" t="s">
        <v>1580</v>
      </c>
      <c r="C125" s="450" t="s">
        <v>1048</v>
      </c>
      <c r="D125" s="450">
        <v>2</v>
      </c>
      <c r="E125" s="450">
        <v>0</v>
      </c>
      <c r="F125" s="449">
        <v>2641.66</v>
      </c>
      <c r="G125" s="448">
        <v>0</v>
      </c>
      <c r="H125" s="448">
        <v>2095.86</v>
      </c>
      <c r="I125" s="448">
        <v>545.79999999999995</v>
      </c>
      <c r="J125" s="447">
        <v>0.20661250880128404</v>
      </c>
    </row>
    <row r="126" spans="1:10" ht="23.25" customHeight="1" x14ac:dyDescent="0.2">
      <c r="A126" s="450" t="s">
        <v>1579</v>
      </c>
      <c r="B126" s="450" t="s">
        <v>1578</v>
      </c>
      <c r="C126" s="450" t="s">
        <v>1048</v>
      </c>
      <c r="D126" s="450">
        <v>1</v>
      </c>
      <c r="E126" s="450">
        <v>0</v>
      </c>
      <c r="F126" s="449">
        <v>796.02</v>
      </c>
      <c r="G126" s="448">
        <v>0</v>
      </c>
      <c r="H126" s="448">
        <v>644.24</v>
      </c>
      <c r="I126" s="448">
        <v>151.78</v>
      </c>
      <c r="J126" s="447">
        <v>0.19067360116579984</v>
      </c>
    </row>
    <row r="127" spans="1:10" ht="23.25" customHeight="1" x14ac:dyDescent="0.2">
      <c r="A127" s="450" t="s">
        <v>1577</v>
      </c>
      <c r="B127" s="450" t="s">
        <v>1576</v>
      </c>
      <c r="C127" s="450" t="s">
        <v>1048</v>
      </c>
      <c r="D127" s="450">
        <v>7</v>
      </c>
      <c r="E127" s="450">
        <v>0</v>
      </c>
      <c r="F127" s="449">
        <v>3504.68</v>
      </c>
      <c r="G127" s="448">
        <v>0</v>
      </c>
      <c r="H127" s="448">
        <v>2732.17</v>
      </c>
      <c r="I127" s="448">
        <v>772.51</v>
      </c>
      <c r="J127" s="447">
        <v>0.22042240661058926</v>
      </c>
    </row>
    <row r="128" spans="1:10" ht="23.25" customHeight="1" x14ac:dyDescent="0.2">
      <c r="A128" s="450" t="s">
        <v>1573</v>
      </c>
      <c r="B128" s="450" t="s">
        <v>1572</v>
      </c>
      <c r="C128" s="450" t="s">
        <v>1048</v>
      </c>
      <c r="D128" s="450">
        <v>7</v>
      </c>
      <c r="E128" s="450">
        <v>0</v>
      </c>
      <c r="F128" s="449">
        <v>2561.9699999999998</v>
      </c>
      <c r="G128" s="448">
        <v>0</v>
      </c>
      <c r="H128" s="448">
        <v>1990.38</v>
      </c>
      <c r="I128" s="448">
        <v>571.59</v>
      </c>
      <c r="J128" s="447">
        <v>0.22310565697490603</v>
      </c>
    </row>
    <row r="129" spans="1:10" ht="23.25" customHeight="1" x14ac:dyDescent="0.2">
      <c r="A129" s="450" t="s">
        <v>1569</v>
      </c>
      <c r="B129" s="450" t="s">
        <v>1568</v>
      </c>
      <c r="C129" s="450" t="s">
        <v>1048</v>
      </c>
      <c r="D129" s="450">
        <v>12</v>
      </c>
      <c r="E129" s="450">
        <v>0</v>
      </c>
      <c r="F129" s="449">
        <v>2835.84</v>
      </c>
      <c r="G129" s="448">
        <v>0</v>
      </c>
      <c r="H129" s="448">
        <v>2484.6</v>
      </c>
      <c r="I129" s="448">
        <v>351.24</v>
      </c>
      <c r="J129" s="447">
        <v>0.12385748138117807</v>
      </c>
    </row>
    <row r="130" spans="1:10" ht="23.25" customHeight="1" x14ac:dyDescent="0.2">
      <c r="A130" s="450" t="s">
        <v>1567</v>
      </c>
      <c r="B130" s="450" t="s">
        <v>1566</v>
      </c>
      <c r="C130" s="450" t="s">
        <v>1048</v>
      </c>
      <c r="D130" s="450">
        <v>6</v>
      </c>
      <c r="E130" s="450">
        <v>0</v>
      </c>
      <c r="F130" s="449">
        <v>2356.13</v>
      </c>
      <c r="G130" s="448">
        <v>0</v>
      </c>
      <c r="H130" s="448">
        <v>3427.14</v>
      </c>
      <c r="I130" s="448">
        <v>-1071.01</v>
      </c>
      <c r="J130" s="447">
        <v>-0.4545632032188377</v>
      </c>
    </row>
    <row r="131" spans="1:10" ht="23.25" customHeight="1" x14ac:dyDescent="0.2">
      <c r="A131" s="450" t="s">
        <v>1565</v>
      </c>
      <c r="B131" s="450" t="s">
        <v>1564</v>
      </c>
      <c r="C131" s="450" t="s">
        <v>1048</v>
      </c>
      <c r="D131" s="450">
        <v>6</v>
      </c>
      <c r="E131" s="450">
        <v>0</v>
      </c>
      <c r="F131" s="449">
        <v>2831.04</v>
      </c>
      <c r="G131" s="448">
        <v>0</v>
      </c>
      <c r="H131" s="448">
        <v>2157</v>
      </c>
      <c r="I131" s="448">
        <v>674.04</v>
      </c>
      <c r="J131" s="447">
        <v>0.23808918277382163</v>
      </c>
    </row>
    <row r="132" spans="1:10" ht="23.25" customHeight="1" x14ac:dyDescent="0.2">
      <c r="A132" s="450" t="s">
        <v>4764</v>
      </c>
      <c r="B132" s="450" t="s">
        <v>4763</v>
      </c>
      <c r="C132" s="450" t="s">
        <v>1048</v>
      </c>
      <c r="D132" s="450">
        <v>1</v>
      </c>
      <c r="E132" s="450">
        <v>0</v>
      </c>
      <c r="F132" s="449">
        <v>599.54</v>
      </c>
      <c r="G132" s="448">
        <v>0</v>
      </c>
      <c r="H132" s="448">
        <v>549.67999999999995</v>
      </c>
      <c r="I132" s="448">
        <v>49.86</v>
      </c>
      <c r="J132" s="447">
        <v>8.3163758881809394E-2</v>
      </c>
    </row>
    <row r="133" spans="1:10" ht="23.25" customHeight="1" x14ac:dyDescent="0.2">
      <c r="A133" s="450" t="s">
        <v>1563</v>
      </c>
      <c r="B133" s="450" t="s">
        <v>1562</v>
      </c>
      <c r="C133" s="450" t="s">
        <v>1048</v>
      </c>
      <c r="D133" s="450">
        <v>4</v>
      </c>
      <c r="E133" s="450">
        <v>0</v>
      </c>
      <c r="F133" s="449">
        <v>6407.44</v>
      </c>
      <c r="G133" s="448">
        <v>0</v>
      </c>
      <c r="H133" s="448">
        <v>4799.24</v>
      </c>
      <c r="I133" s="448">
        <v>1608.2</v>
      </c>
      <c r="J133" s="447">
        <v>0.25098947473561983</v>
      </c>
    </row>
    <row r="134" spans="1:10" ht="23.25" customHeight="1" x14ac:dyDescent="0.2">
      <c r="A134" s="450" t="s">
        <v>1561</v>
      </c>
      <c r="B134" s="450" t="s">
        <v>1560</v>
      </c>
      <c r="C134" s="450" t="s">
        <v>1048</v>
      </c>
      <c r="D134" s="450">
        <v>2</v>
      </c>
      <c r="E134" s="450">
        <v>0</v>
      </c>
      <c r="F134" s="449">
        <v>1423.96</v>
      </c>
      <c r="G134" s="448">
        <v>0</v>
      </c>
      <c r="H134" s="448">
        <v>1084.94</v>
      </c>
      <c r="I134" s="448">
        <v>339.02</v>
      </c>
      <c r="J134" s="447">
        <v>0.23808253040815752</v>
      </c>
    </row>
    <row r="135" spans="1:10" ht="23.25" customHeight="1" x14ac:dyDescent="0.2">
      <c r="A135" s="450" t="s">
        <v>1559</v>
      </c>
      <c r="B135" s="450" t="s">
        <v>1558</v>
      </c>
      <c r="C135" s="450" t="s">
        <v>1048</v>
      </c>
      <c r="D135" s="450">
        <v>3</v>
      </c>
      <c r="E135" s="450">
        <v>0</v>
      </c>
      <c r="F135" s="449">
        <v>1961.57</v>
      </c>
      <c r="G135" s="448">
        <v>0</v>
      </c>
      <c r="H135" s="448">
        <v>1632.75</v>
      </c>
      <c r="I135" s="448">
        <v>328.82</v>
      </c>
      <c r="J135" s="447">
        <v>0.16763103024618037</v>
      </c>
    </row>
    <row r="136" spans="1:10" ht="23.25" customHeight="1" x14ac:dyDescent="0.2">
      <c r="A136" s="450" t="s">
        <v>2318</v>
      </c>
      <c r="B136" s="450" t="s">
        <v>2317</v>
      </c>
      <c r="C136" s="450" t="s">
        <v>1048</v>
      </c>
      <c r="D136" s="450">
        <v>1</v>
      </c>
      <c r="E136" s="450">
        <v>0</v>
      </c>
      <c r="F136" s="449">
        <v>84.93</v>
      </c>
      <c r="G136" s="448">
        <v>0</v>
      </c>
      <c r="H136" s="448">
        <v>69.59</v>
      </c>
      <c r="I136" s="448">
        <v>15.34</v>
      </c>
      <c r="J136" s="447">
        <v>0.18061933356882137</v>
      </c>
    </row>
    <row r="137" spans="1:10" ht="23.25" customHeight="1" x14ac:dyDescent="0.2">
      <c r="A137" s="450" t="s">
        <v>1557</v>
      </c>
      <c r="B137" s="450" t="s">
        <v>1556</v>
      </c>
      <c r="C137" s="450" t="s">
        <v>1048</v>
      </c>
      <c r="D137" s="450">
        <v>14</v>
      </c>
      <c r="E137" s="450">
        <v>0</v>
      </c>
      <c r="F137" s="449">
        <v>1251.4000000000001</v>
      </c>
      <c r="G137" s="448">
        <v>0</v>
      </c>
      <c r="H137" s="448">
        <v>1048.5999999999999</v>
      </c>
      <c r="I137" s="448">
        <v>202.8</v>
      </c>
      <c r="J137" s="447">
        <v>0.16205849448617549</v>
      </c>
    </row>
    <row r="138" spans="1:10" ht="23.25" customHeight="1" x14ac:dyDescent="0.2">
      <c r="A138" s="450" t="s">
        <v>1555</v>
      </c>
      <c r="B138" s="450" t="s">
        <v>1554</v>
      </c>
      <c r="C138" s="450" t="s">
        <v>1048</v>
      </c>
      <c r="D138" s="450">
        <v>12</v>
      </c>
      <c r="E138" s="450">
        <v>0</v>
      </c>
      <c r="F138" s="449">
        <v>753.48</v>
      </c>
      <c r="G138" s="448">
        <v>0</v>
      </c>
      <c r="H138" s="448">
        <v>657.6</v>
      </c>
      <c r="I138" s="448">
        <v>95.88</v>
      </c>
      <c r="J138" s="447">
        <v>0.12724956203217072</v>
      </c>
    </row>
    <row r="139" spans="1:10" ht="23.25" customHeight="1" x14ac:dyDescent="0.2">
      <c r="A139" s="450" t="s">
        <v>1553</v>
      </c>
      <c r="B139" s="450" t="s">
        <v>1552</v>
      </c>
      <c r="C139" s="450" t="s">
        <v>1048</v>
      </c>
      <c r="D139" s="450">
        <v>6</v>
      </c>
      <c r="E139" s="450">
        <v>0</v>
      </c>
      <c r="F139" s="449">
        <v>519.07000000000005</v>
      </c>
      <c r="G139" s="448">
        <v>0</v>
      </c>
      <c r="H139" s="448">
        <v>374.58</v>
      </c>
      <c r="I139" s="448">
        <v>144.49</v>
      </c>
      <c r="J139" s="447">
        <v>0.27836322653977308</v>
      </c>
    </row>
    <row r="140" spans="1:10" ht="23.25" customHeight="1" x14ac:dyDescent="0.2">
      <c r="A140" s="450" t="s">
        <v>1551</v>
      </c>
      <c r="B140" s="450" t="s">
        <v>1550</v>
      </c>
      <c r="C140" s="450" t="s">
        <v>1048</v>
      </c>
      <c r="D140" s="450">
        <v>15</v>
      </c>
      <c r="E140" s="450">
        <v>0</v>
      </c>
      <c r="F140" s="449">
        <v>1919.47</v>
      </c>
      <c r="G140" s="448">
        <v>0</v>
      </c>
      <c r="H140" s="448">
        <v>1629.45</v>
      </c>
      <c r="I140" s="448">
        <v>290.02</v>
      </c>
      <c r="J140" s="447">
        <v>0.15109379151536623</v>
      </c>
    </row>
    <row r="141" spans="1:10" ht="23.25" customHeight="1" x14ac:dyDescent="0.2">
      <c r="A141" s="450" t="s">
        <v>1549</v>
      </c>
      <c r="B141" s="450" t="s">
        <v>1548</v>
      </c>
      <c r="C141" s="450" t="s">
        <v>1048</v>
      </c>
      <c r="D141" s="450">
        <v>4</v>
      </c>
      <c r="E141" s="450">
        <v>0</v>
      </c>
      <c r="F141" s="449">
        <v>448.62</v>
      </c>
      <c r="G141" s="448">
        <v>0</v>
      </c>
      <c r="H141" s="448">
        <v>350.6</v>
      </c>
      <c r="I141" s="448">
        <v>98.02</v>
      </c>
      <c r="J141" s="447">
        <v>0.21849226516873968</v>
      </c>
    </row>
    <row r="142" spans="1:10" ht="23.25" customHeight="1" x14ac:dyDescent="0.2">
      <c r="A142" s="450" t="s">
        <v>1547</v>
      </c>
      <c r="B142" s="450" t="s">
        <v>1546</v>
      </c>
      <c r="C142" s="450" t="s">
        <v>1048</v>
      </c>
      <c r="D142" s="450">
        <v>7</v>
      </c>
      <c r="E142" s="450">
        <v>0</v>
      </c>
      <c r="F142" s="449">
        <v>1090.32</v>
      </c>
      <c r="G142" s="448">
        <v>0</v>
      </c>
      <c r="H142" s="448">
        <v>818.79</v>
      </c>
      <c r="I142" s="448">
        <v>271.52999999999997</v>
      </c>
      <c r="J142" s="447">
        <v>0.24903697996918336</v>
      </c>
    </row>
    <row r="143" spans="1:10" ht="23.25" customHeight="1" x14ac:dyDescent="0.2">
      <c r="A143" s="450" t="s">
        <v>6333</v>
      </c>
      <c r="B143" s="450" t="s">
        <v>6332</v>
      </c>
      <c r="C143" s="450" t="s">
        <v>1048</v>
      </c>
      <c r="D143" s="450">
        <v>3</v>
      </c>
      <c r="E143" s="450">
        <v>0</v>
      </c>
      <c r="F143" s="449">
        <v>1350.72</v>
      </c>
      <c r="G143" s="448">
        <v>0</v>
      </c>
      <c r="H143" s="448">
        <v>919.86</v>
      </c>
      <c r="I143" s="448">
        <v>430.86</v>
      </c>
      <c r="J143" s="447">
        <v>0.3189854299928927</v>
      </c>
    </row>
    <row r="144" spans="1:10" ht="23.25" customHeight="1" x14ac:dyDescent="0.2">
      <c r="A144" s="450" t="s">
        <v>1545</v>
      </c>
      <c r="B144" s="450" t="s">
        <v>1544</v>
      </c>
      <c r="C144" s="450" t="s">
        <v>1048</v>
      </c>
      <c r="D144" s="450">
        <v>10</v>
      </c>
      <c r="E144" s="450">
        <v>0</v>
      </c>
      <c r="F144" s="449">
        <v>1432</v>
      </c>
      <c r="G144" s="448">
        <v>0</v>
      </c>
      <c r="H144" s="448">
        <v>966.8</v>
      </c>
      <c r="I144" s="448">
        <v>465.2</v>
      </c>
      <c r="J144" s="447">
        <v>0.3248603351955307</v>
      </c>
    </row>
    <row r="145" spans="1:10" ht="23.25" customHeight="1" x14ac:dyDescent="0.2">
      <c r="A145" s="450" t="s">
        <v>6369</v>
      </c>
      <c r="B145" s="450" t="s">
        <v>6368</v>
      </c>
      <c r="C145" s="450" t="s">
        <v>1048</v>
      </c>
      <c r="D145" s="450">
        <v>6</v>
      </c>
      <c r="E145" s="450">
        <v>0</v>
      </c>
      <c r="F145" s="449">
        <v>2937.18</v>
      </c>
      <c r="G145" s="448">
        <v>0</v>
      </c>
      <c r="H145" s="448">
        <v>1387.02</v>
      </c>
      <c r="I145" s="448">
        <v>1550.16</v>
      </c>
      <c r="J145" s="447">
        <v>0.52777153596306658</v>
      </c>
    </row>
    <row r="146" spans="1:10" ht="23.25" customHeight="1" x14ac:dyDescent="0.2">
      <c r="A146" s="450" t="s">
        <v>1543</v>
      </c>
      <c r="B146" s="450" t="s">
        <v>1542</v>
      </c>
      <c r="C146" s="450" t="s">
        <v>1048</v>
      </c>
      <c r="D146" s="450">
        <v>11</v>
      </c>
      <c r="E146" s="450">
        <v>0</v>
      </c>
      <c r="F146" s="449">
        <v>1448.64</v>
      </c>
      <c r="G146" s="448">
        <v>0</v>
      </c>
      <c r="H146" s="448">
        <v>1100.6600000000001</v>
      </c>
      <c r="I146" s="448">
        <v>347.98</v>
      </c>
      <c r="J146" s="447">
        <v>0.24021150872542524</v>
      </c>
    </row>
    <row r="147" spans="1:10" ht="23.25" customHeight="1" x14ac:dyDescent="0.2">
      <c r="A147" s="450" t="s">
        <v>1541</v>
      </c>
      <c r="B147" s="450" t="s">
        <v>1540</v>
      </c>
      <c r="C147" s="450" t="s">
        <v>1048</v>
      </c>
      <c r="D147" s="450">
        <v>3</v>
      </c>
      <c r="E147" s="450">
        <v>0</v>
      </c>
      <c r="F147" s="449">
        <v>398.82</v>
      </c>
      <c r="G147" s="448">
        <v>0</v>
      </c>
      <c r="H147" s="448">
        <v>248.94</v>
      </c>
      <c r="I147" s="448">
        <v>149.88</v>
      </c>
      <c r="J147" s="447">
        <v>0.37580863547465021</v>
      </c>
    </row>
    <row r="148" spans="1:10" ht="23.25" customHeight="1" x14ac:dyDescent="0.2">
      <c r="A148" s="450" t="s">
        <v>3204</v>
      </c>
      <c r="B148" s="450" t="s">
        <v>3203</v>
      </c>
      <c r="C148" s="450" t="s">
        <v>1048</v>
      </c>
      <c r="D148" s="450">
        <v>12</v>
      </c>
      <c r="E148" s="450">
        <v>0</v>
      </c>
      <c r="F148" s="449">
        <v>869.04</v>
      </c>
      <c r="G148" s="448">
        <v>0</v>
      </c>
      <c r="H148" s="448">
        <v>758.28</v>
      </c>
      <c r="I148" s="448">
        <v>110.76</v>
      </c>
      <c r="J148" s="447">
        <v>0.12745098039215685</v>
      </c>
    </row>
    <row r="149" spans="1:10" ht="23.25" customHeight="1" x14ac:dyDescent="0.2">
      <c r="A149" s="450" t="s">
        <v>2304</v>
      </c>
      <c r="B149" s="450" t="s">
        <v>2303</v>
      </c>
      <c r="C149" s="450" t="s">
        <v>1048</v>
      </c>
      <c r="D149" s="450">
        <v>1</v>
      </c>
      <c r="E149" s="450">
        <v>0</v>
      </c>
      <c r="F149" s="449">
        <v>136.6</v>
      </c>
      <c r="G149" s="448">
        <v>0</v>
      </c>
      <c r="H149" s="448">
        <v>108.29</v>
      </c>
      <c r="I149" s="448">
        <v>28.31</v>
      </c>
      <c r="J149" s="447">
        <v>0.20724743777452415</v>
      </c>
    </row>
    <row r="150" spans="1:10" ht="23.25" customHeight="1" x14ac:dyDescent="0.2">
      <c r="A150" s="450" t="s">
        <v>1535</v>
      </c>
      <c r="B150" s="450" t="s">
        <v>1534</v>
      </c>
      <c r="C150" s="450" t="s">
        <v>1048</v>
      </c>
      <c r="D150" s="450">
        <v>12</v>
      </c>
      <c r="E150" s="450">
        <v>0</v>
      </c>
      <c r="F150" s="449">
        <v>3531.46</v>
      </c>
      <c r="G150" s="448">
        <v>0</v>
      </c>
      <c r="H150" s="448">
        <v>2829.24</v>
      </c>
      <c r="I150" s="448">
        <v>702.22</v>
      </c>
      <c r="J150" s="447">
        <v>0.19884693582824101</v>
      </c>
    </row>
    <row r="151" spans="1:10" ht="23.25" customHeight="1" x14ac:dyDescent="0.2">
      <c r="A151" s="450" t="s">
        <v>1533</v>
      </c>
      <c r="B151" s="450" t="s">
        <v>1532</v>
      </c>
      <c r="C151" s="450" t="s">
        <v>1048</v>
      </c>
      <c r="D151" s="450">
        <v>10</v>
      </c>
      <c r="E151" s="450">
        <v>0</v>
      </c>
      <c r="F151" s="449">
        <v>2136.1</v>
      </c>
      <c r="G151" s="448">
        <v>0</v>
      </c>
      <c r="H151" s="448">
        <v>1627.5</v>
      </c>
      <c r="I151" s="448">
        <v>508.6</v>
      </c>
      <c r="J151" s="447">
        <v>0.23809746734703433</v>
      </c>
    </row>
    <row r="152" spans="1:10" ht="23.25" customHeight="1" x14ac:dyDescent="0.2">
      <c r="A152" s="450" t="s">
        <v>1531</v>
      </c>
      <c r="B152" s="450" t="s">
        <v>1530</v>
      </c>
      <c r="C152" s="450" t="s">
        <v>1048</v>
      </c>
      <c r="D152" s="450">
        <v>20</v>
      </c>
      <c r="E152" s="450">
        <v>0</v>
      </c>
      <c r="F152" s="449">
        <v>6850.62</v>
      </c>
      <c r="G152" s="448">
        <v>0</v>
      </c>
      <c r="H152" s="448">
        <v>5159</v>
      </c>
      <c r="I152" s="448">
        <v>1691.62</v>
      </c>
      <c r="J152" s="447">
        <v>0.24692947499642368</v>
      </c>
    </row>
    <row r="153" spans="1:10" ht="23.25" customHeight="1" x14ac:dyDescent="0.2">
      <c r="A153" s="450" t="s">
        <v>1529</v>
      </c>
      <c r="B153" s="450" t="s">
        <v>1528</v>
      </c>
      <c r="C153" s="450" t="s">
        <v>1048</v>
      </c>
      <c r="D153" s="450">
        <v>8</v>
      </c>
      <c r="E153" s="450">
        <v>0</v>
      </c>
      <c r="F153" s="449">
        <v>1982.02</v>
      </c>
      <c r="G153" s="448">
        <v>0</v>
      </c>
      <c r="H153" s="448">
        <v>1717.12</v>
      </c>
      <c r="I153" s="448">
        <v>264.89999999999998</v>
      </c>
      <c r="J153" s="447">
        <v>0.13365152722979587</v>
      </c>
    </row>
    <row r="154" spans="1:10" ht="23.25" customHeight="1" x14ac:dyDescent="0.2">
      <c r="A154" s="450" t="s">
        <v>1521</v>
      </c>
      <c r="B154" s="450" t="s">
        <v>1520</v>
      </c>
      <c r="C154" s="450" t="s">
        <v>1048</v>
      </c>
      <c r="D154" s="450">
        <v>7</v>
      </c>
      <c r="E154" s="450">
        <v>0</v>
      </c>
      <c r="F154" s="449">
        <v>1707.39</v>
      </c>
      <c r="G154" s="448">
        <v>0</v>
      </c>
      <c r="H154" s="448">
        <v>1486.94</v>
      </c>
      <c r="I154" s="448">
        <v>220.45</v>
      </c>
      <c r="J154" s="447">
        <v>0.12911519922220466</v>
      </c>
    </row>
    <row r="155" spans="1:10" ht="23.25" customHeight="1" x14ac:dyDescent="0.2">
      <c r="A155" s="450" t="s">
        <v>1519</v>
      </c>
      <c r="B155" s="450" t="s">
        <v>1518</v>
      </c>
      <c r="C155" s="450" t="s">
        <v>1048</v>
      </c>
      <c r="D155" s="450">
        <v>26</v>
      </c>
      <c r="E155" s="450">
        <v>0</v>
      </c>
      <c r="F155" s="449">
        <v>4232.79</v>
      </c>
      <c r="G155" s="448">
        <v>0</v>
      </c>
      <c r="H155" s="448">
        <v>3472.28</v>
      </c>
      <c r="I155" s="448">
        <v>760.51</v>
      </c>
      <c r="J155" s="447">
        <v>0.17967109164404566</v>
      </c>
    </row>
    <row r="156" spans="1:10" ht="23.25" customHeight="1" x14ac:dyDescent="0.2">
      <c r="A156" s="450" t="s">
        <v>1517</v>
      </c>
      <c r="B156" s="450" t="s">
        <v>1516</v>
      </c>
      <c r="C156" s="450" t="s">
        <v>1048</v>
      </c>
      <c r="D156" s="450">
        <v>2</v>
      </c>
      <c r="E156" s="450">
        <v>0</v>
      </c>
      <c r="F156" s="449">
        <v>207.54</v>
      </c>
      <c r="G156" s="448">
        <v>0</v>
      </c>
      <c r="H156" s="448">
        <v>158.12</v>
      </c>
      <c r="I156" s="448">
        <v>49.42</v>
      </c>
      <c r="J156" s="447">
        <v>0.23812277151392502</v>
      </c>
    </row>
    <row r="157" spans="1:10" ht="23.25" customHeight="1" x14ac:dyDescent="0.2">
      <c r="A157" s="450" t="s">
        <v>6317</v>
      </c>
      <c r="B157" s="450" t="s">
        <v>6316</v>
      </c>
      <c r="C157" s="450" t="s">
        <v>1048</v>
      </c>
      <c r="D157" s="450">
        <v>12</v>
      </c>
      <c r="E157" s="450">
        <v>0</v>
      </c>
      <c r="F157" s="449">
        <v>5149.68</v>
      </c>
      <c r="G157" s="448">
        <v>0</v>
      </c>
      <c r="H157" s="448">
        <v>4494.24</v>
      </c>
      <c r="I157" s="448">
        <v>655.44</v>
      </c>
      <c r="J157" s="447">
        <v>0.12727781143682715</v>
      </c>
    </row>
    <row r="158" spans="1:10" ht="23.25" customHeight="1" x14ac:dyDescent="0.2">
      <c r="A158" s="450" t="s">
        <v>1513</v>
      </c>
      <c r="B158" s="450" t="s">
        <v>1512</v>
      </c>
      <c r="C158" s="450" t="s">
        <v>1048</v>
      </c>
      <c r="D158" s="450">
        <v>2</v>
      </c>
      <c r="E158" s="450">
        <v>0</v>
      </c>
      <c r="F158" s="449">
        <v>417.35</v>
      </c>
      <c r="G158" s="448">
        <v>0</v>
      </c>
      <c r="H158" s="448">
        <v>312</v>
      </c>
      <c r="I158" s="448">
        <v>105.35</v>
      </c>
      <c r="J158" s="447">
        <v>0.25242602132502695</v>
      </c>
    </row>
    <row r="159" spans="1:10" ht="23.25" customHeight="1" x14ac:dyDescent="0.2">
      <c r="A159" s="450" t="s">
        <v>3198</v>
      </c>
      <c r="B159" s="450" t="s">
        <v>3197</v>
      </c>
      <c r="C159" s="450" t="s">
        <v>1048</v>
      </c>
      <c r="D159" s="450">
        <v>2</v>
      </c>
      <c r="E159" s="450">
        <v>0</v>
      </c>
      <c r="F159" s="449">
        <v>371.34</v>
      </c>
      <c r="G159" s="448">
        <v>0</v>
      </c>
      <c r="H159" s="448">
        <v>272.89999999999998</v>
      </c>
      <c r="I159" s="448">
        <v>98.44</v>
      </c>
      <c r="J159" s="447">
        <v>0.26509398395001887</v>
      </c>
    </row>
    <row r="160" spans="1:10" ht="23.25" customHeight="1" x14ac:dyDescent="0.2">
      <c r="A160" s="450" t="s">
        <v>2296</v>
      </c>
      <c r="B160" s="450" t="s">
        <v>2295</v>
      </c>
      <c r="C160" s="450" t="s">
        <v>1048</v>
      </c>
      <c r="D160" s="450">
        <v>1</v>
      </c>
      <c r="E160" s="450">
        <v>0</v>
      </c>
      <c r="F160" s="449">
        <v>333.96</v>
      </c>
      <c r="G160" s="448">
        <v>0</v>
      </c>
      <c r="H160" s="448">
        <v>254.45</v>
      </c>
      <c r="I160" s="448">
        <v>79.510000000000005</v>
      </c>
      <c r="J160" s="447">
        <v>0.23808240507845252</v>
      </c>
    </row>
    <row r="161" spans="1:10" ht="23.25" customHeight="1" x14ac:dyDescent="0.2">
      <c r="A161" s="450" t="s">
        <v>3196</v>
      </c>
      <c r="B161" s="450" t="s">
        <v>3195</v>
      </c>
      <c r="C161" s="450" t="s">
        <v>1048</v>
      </c>
      <c r="D161" s="450">
        <v>2</v>
      </c>
      <c r="E161" s="450">
        <v>0</v>
      </c>
      <c r="F161" s="449">
        <v>315.64</v>
      </c>
      <c r="G161" s="448">
        <v>0</v>
      </c>
      <c r="H161" s="448">
        <v>243.12</v>
      </c>
      <c r="I161" s="448">
        <v>72.52</v>
      </c>
      <c r="J161" s="447">
        <v>0.22975541756431378</v>
      </c>
    </row>
    <row r="162" spans="1:10" ht="23.25" customHeight="1" x14ac:dyDescent="0.2">
      <c r="A162" s="450" t="s">
        <v>6367</v>
      </c>
      <c r="B162" s="450" t="s">
        <v>6366</v>
      </c>
      <c r="C162" s="450" t="s">
        <v>1048</v>
      </c>
      <c r="D162" s="450">
        <v>1</v>
      </c>
      <c r="E162" s="450">
        <v>0</v>
      </c>
      <c r="F162" s="449">
        <v>545.23</v>
      </c>
      <c r="G162" s="448">
        <v>0</v>
      </c>
      <c r="H162" s="448">
        <v>273.41000000000003</v>
      </c>
      <c r="I162" s="448">
        <v>271.82</v>
      </c>
      <c r="J162" s="447">
        <v>0.49854189974872987</v>
      </c>
    </row>
    <row r="163" spans="1:10" ht="23.25" customHeight="1" x14ac:dyDescent="0.2">
      <c r="A163" s="450" t="s">
        <v>1509</v>
      </c>
      <c r="B163" s="450" t="s">
        <v>1508</v>
      </c>
      <c r="C163" s="450" t="s">
        <v>1048</v>
      </c>
      <c r="D163" s="450">
        <v>7</v>
      </c>
      <c r="E163" s="450">
        <v>0</v>
      </c>
      <c r="F163" s="449">
        <v>2255.7199999999998</v>
      </c>
      <c r="G163" s="448">
        <v>0</v>
      </c>
      <c r="H163" s="448">
        <v>1969.45</v>
      </c>
      <c r="I163" s="448">
        <v>286.27</v>
      </c>
      <c r="J163" s="447">
        <v>0.12690848154912843</v>
      </c>
    </row>
    <row r="164" spans="1:10" ht="23.25" customHeight="1" x14ac:dyDescent="0.2">
      <c r="A164" s="450" t="s">
        <v>6365</v>
      </c>
      <c r="B164" s="450" t="s">
        <v>6364</v>
      </c>
      <c r="C164" s="450" t="s">
        <v>1048</v>
      </c>
      <c r="D164" s="450">
        <v>1</v>
      </c>
      <c r="E164" s="450">
        <v>0</v>
      </c>
      <c r="F164" s="449">
        <v>727.24</v>
      </c>
      <c r="G164" s="448">
        <v>0</v>
      </c>
      <c r="H164" s="448">
        <v>403.62</v>
      </c>
      <c r="I164" s="448">
        <v>323.62</v>
      </c>
      <c r="J164" s="447">
        <v>0.44499752488861999</v>
      </c>
    </row>
    <row r="165" spans="1:10" ht="23.25" customHeight="1" x14ac:dyDescent="0.2">
      <c r="A165" s="450" t="s">
        <v>1507</v>
      </c>
      <c r="B165" s="450" t="s">
        <v>1506</v>
      </c>
      <c r="C165" s="450" t="s">
        <v>1048</v>
      </c>
      <c r="D165" s="450">
        <v>3</v>
      </c>
      <c r="E165" s="450">
        <v>0</v>
      </c>
      <c r="F165" s="449">
        <v>581.5</v>
      </c>
      <c r="G165" s="448">
        <v>0</v>
      </c>
      <c r="H165" s="448">
        <v>435</v>
      </c>
      <c r="I165" s="448">
        <v>146.5</v>
      </c>
      <c r="J165" s="447">
        <v>0.2519346517626827</v>
      </c>
    </row>
    <row r="166" spans="1:10" ht="23.25" customHeight="1" x14ac:dyDescent="0.2">
      <c r="A166" s="450" t="s">
        <v>1505</v>
      </c>
      <c r="B166" s="450" t="s">
        <v>1504</v>
      </c>
      <c r="C166" s="450" t="s">
        <v>1048</v>
      </c>
      <c r="D166" s="450">
        <v>15</v>
      </c>
      <c r="E166" s="450">
        <v>0</v>
      </c>
      <c r="F166" s="449">
        <v>2737.98</v>
      </c>
      <c r="G166" s="448">
        <v>0</v>
      </c>
      <c r="H166" s="448">
        <v>2300.34</v>
      </c>
      <c r="I166" s="448">
        <v>437.64</v>
      </c>
      <c r="J166" s="447">
        <v>0.15984046632919161</v>
      </c>
    </row>
    <row r="167" spans="1:10" ht="23.25" customHeight="1" x14ac:dyDescent="0.2">
      <c r="A167" s="450" t="s">
        <v>1503</v>
      </c>
      <c r="B167" s="450" t="s">
        <v>1502</v>
      </c>
      <c r="C167" s="450" t="s">
        <v>1048</v>
      </c>
      <c r="D167" s="450">
        <v>9</v>
      </c>
      <c r="E167" s="450">
        <v>0</v>
      </c>
      <c r="F167" s="449">
        <v>2973.78</v>
      </c>
      <c r="G167" s="448">
        <v>0</v>
      </c>
      <c r="H167" s="448">
        <v>2501.19</v>
      </c>
      <c r="I167" s="448">
        <v>472.59</v>
      </c>
      <c r="J167" s="447">
        <v>0.1589189516373101</v>
      </c>
    </row>
    <row r="168" spans="1:10" ht="23.25" customHeight="1" x14ac:dyDescent="0.2">
      <c r="A168" s="450" t="s">
        <v>1501</v>
      </c>
      <c r="B168" s="450" t="s">
        <v>1500</v>
      </c>
      <c r="C168" s="450" t="s">
        <v>1048</v>
      </c>
      <c r="D168" s="450">
        <v>3</v>
      </c>
      <c r="E168" s="450">
        <v>0</v>
      </c>
      <c r="F168" s="449">
        <v>549.84</v>
      </c>
      <c r="G168" s="448">
        <v>0</v>
      </c>
      <c r="H168" s="448">
        <v>484.26</v>
      </c>
      <c r="I168" s="448">
        <v>65.58</v>
      </c>
      <c r="J168" s="447">
        <v>0.11927106067219555</v>
      </c>
    </row>
    <row r="169" spans="1:10" ht="23.25" customHeight="1" x14ac:dyDescent="0.2">
      <c r="A169" s="450" t="s">
        <v>1499</v>
      </c>
      <c r="B169" s="450" t="s">
        <v>1498</v>
      </c>
      <c r="C169" s="450" t="s">
        <v>1048</v>
      </c>
      <c r="D169" s="450">
        <v>1</v>
      </c>
      <c r="E169" s="450">
        <v>0</v>
      </c>
      <c r="F169" s="449">
        <v>270.52</v>
      </c>
      <c r="G169" s="448">
        <v>0</v>
      </c>
      <c r="H169" s="448">
        <v>214.15</v>
      </c>
      <c r="I169" s="448">
        <v>56.37</v>
      </c>
      <c r="J169" s="447">
        <v>0.20837646015082065</v>
      </c>
    </row>
    <row r="170" spans="1:10" ht="23.25" customHeight="1" x14ac:dyDescent="0.2">
      <c r="A170" s="450" t="s">
        <v>6363</v>
      </c>
      <c r="B170" s="450" t="s">
        <v>6362</v>
      </c>
      <c r="C170" s="450" t="s">
        <v>1048</v>
      </c>
      <c r="D170" s="450">
        <v>2</v>
      </c>
      <c r="E170" s="450">
        <v>0</v>
      </c>
      <c r="F170" s="449">
        <v>699.7</v>
      </c>
      <c r="G170" s="448">
        <v>0</v>
      </c>
      <c r="H170" s="448">
        <v>362</v>
      </c>
      <c r="I170" s="448">
        <v>337.7</v>
      </c>
      <c r="J170" s="447">
        <v>0.4826354151779334</v>
      </c>
    </row>
    <row r="171" spans="1:10" ht="23.25" customHeight="1" x14ac:dyDescent="0.2">
      <c r="A171" s="450" t="s">
        <v>1495</v>
      </c>
      <c r="B171" s="450" t="s">
        <v>1494</v>
      </c>
      <c r="C171" s="450" t="s">
        <v>1048</v>
      </c>
      <c r="D171" s="450">
        <v>1</v>
      </c>
      <c r="E171" s="450">
        <v>0</v>
      </c>
      <c r="F171" s="449">
        <v>265.64999999999998</v>
      </c>
      <c r="G171" s="448">
        <v>0</v>
      </c>
      <c r="H171" s="448">
        <v>169.41</v>
      </c>
      <c r="I171" s="448">
        <v>96.24</v>
      </c>
      <c r="J171" s="447">
        <v>0.36228119706380574</v>
      </c>
    </row>
    <row r="172" spans="1:10" ht="23.25" customHeight="1" x14ac:dyDescent="0.2">
      <c r="A172" s="450" t="s">
        <v>1493</v>
      </c>
      <c r="B172" s="450" t="s">
        <v>1492</v>
      </c>
      <c r="C172" s="450" t="s">
        <v>1048</v>
      </c>
      <c r="D172" s="450">
        <v>3</v>
      </c>
      <c r="E172" s="450">
        <v>0</v>
      </c>
      <c r="F172" s="449">
        <v>1533.79</v>
      </c>
      <c r="G172" s="448">
        <v>0</v>
      </c>
      <c r="H172" s="448">
        <v>1156.3800000000001</v>
      </c>
      <c r="I172" s="448">
        <v>377.41</v>
      </c>
      <c r="J172" s="447">
        <v>0.24606367234106363</v>
      </c>
    </row>
    <row r="173" spans="1:10" ht="23.25" customHeight="1" x14ac:dyDescent="0.2">
      <c r="A173" s="450" t="s">
        <v>3190</v>
      </c>
      <c r="B173" s="450" t="s">
        <v>3189</v>
      </c>
      <c r="C173" s="450" t="s">
        <v>1048</v>
      </c>
      <c r="D173" s="450">
        <v>12</v>
      </c>
      <c r="E173" s="450">
        <v>0</v>
      </c>
      <c r="F173" s="449">
        <v>2441.4</v>
      </c>
      <c r="G173" s="448">
        <v>0</v>
      </c>
      <c r="H173" s="448">
        <v>1532.4</v>
      </c>
      <c r="I173" s="448">
        <v>909</v>
      </c>
      <c r="J173" s="447">
        <v>0.37232735315802407</v>
      </c>
    </row>
    <row r="174" spans="1:10" ht="23.25" customHeight="1" x14ac:dyDescent="0.2">
      <c r="A174" s="450" t="s">
        <v>1491</v>
      </c>
      <c r="B174" s="450" t="s">
        <v>1490</v>
      </c>
      <c r="C174" s="450" t="s">
        <v>1048</v>
      </c>
      <c r="D174" s="450">
        <v>2</v>
      </c>
      <c r="E174" s="450">
        <v>0</v>
      </c>
      <c r="F174" s="449">
        <v>326.72000000000003</v>
      </c>
      <c r="G174" s="448">
        <v>0</v>
      </c>
      <c r="H174" s="448">
        <v>269.98</v>
      </c>
      <c r="I174" s="448">
        <v>56.74</v>
      </c>
      <c r="J174" s="447">
        <v>0.17366552399608226</v>
      </c>
    </row>
    <row r="175" spans="1:10" ht="23.25" customHeight="1" x14ac:dyDescent="0.2">
      <c r="A175" s="450" t="s">
        <v>1489</v>
      </c>
      <c r="B175" s="450" t="s">
        <v>1488</v>
      </c>
      <c r="C175" s="450" t="s">
        <v>1048</v>
      </c>
      <c r="D175" s="450">
        <v>8</v>
      </c>
      <c r="E175" s="450">
        <v>0</v>
      </c>
      <c r="F175" s="449">
        <v>3057.89</v>
      </c>
      <c r="G175" s="448">
        <v>0</v>
      </c>
      <c r="H175" s="448">
        <v>2579.1999999999998</v>
      </c>
      <c r="I175" s="448">
        <v>478.69</v>
      </c>
      <c r="J175" s="447">
        <v>0.15654258328455242</v>
      </c>
    </row>
    <row r="176" spans="1:10" ht="23.25" customHeight="1" x14ac:dyDescent="0.2">
      <c r="A176" s="450" t="s">
        <v>1487</v>
      </c>
      <c r="B176" s="450" t="s">
        <v>1486</v>
      </c>
      <c r="C176" s="450" t="s">
        <v>1048</v>
      </c>
      <c r="D176" s="450">
        <v>5</v>
      </c>
      <c r="E176" s="450">
        <v>0</v>
      </c>
      <c r="F176" s="449">
        <v>597.79999999999995</v>
      </c>
      <c r="G176" s="448">
        <v>0</v>
      </c>
      <c r="H176" s="448">
        <v>568.54999999999995</v>
      </c>
      <c r="I176" s="448">
        <v>29.25</v>
      </c>
      <c r="J176" s="447">
        <v>4.8929407828705251E-2</v>
      </c>
    </row>
    <row r="177" spans="1:10" ht="23.25" customHeight="1" x14ac:dyDescent="0.2">
      <c r="A177" s="450" t="s">
        <v>3188</v>
      </c>
      <c r="B177" s="450" t="s">
        <v>3187</v>
      </c>
      <c r="C177" s="450" t="s">
        <v>1048</v>
      </c>
      <c r="D177" s="450">
        <v>1</v>
      </c>
      <c r="E177" s="450">
        <v>0</v>
      </c>
      <c r="F177" s="449">
        <v>472.85</v>
      </c>
      <c r="G177" s="448">
        <v>0</v>
      </c>
      <c r="H177" s="448">
        <v>348.79</v>
      </c>
      <c r="I177" s="448">
        <v>124.06</v>
      </c>
      <c r="J177" s="447">
        <v>0.26236650100454689</v>
      </c>
    </row>
    <row r="178" spans="1:10" ht="23.25" customHeight="1" x14ac:dyDescent="0.2">
      <c r="A178" s="450" t="s">
        <v>1485</v>
      </c>
      <c r="B178" s="450" t="s">
        <v>1484</v>
      </c>
      <c r="C178" s="450" t="s">
        <v>1048</v>
      </c>
      <c r="D178" s="450">
        <v>15</v>
      </c>
      <c r="E178" s="450">
        <v>0</v>
      </c>
      <c r="F178" s="449">
        <v>2582.6799999999998</v>
      </c>
      <c r="G178" s="448">
        <v>0</v>
      </c>
      <c r="H178" s="448">
        <v>2229.4499999999998</v>
      </c>
      <c r="I178" s="448">
        <v>353.23</v>
      </c>
      <c r="J178" s="447">
        <v>0.13676878281475058</v>
      </c>
    </row>
    <row r="179" spans="1:10" ht="23.25" customHeight="1" x14ac:dyDescent="0.2">
      <c r="A179" s="450" t="s">
        <v>1483</v>
      </c>
      <c r="B179" s="450" t="s">
        <v>1482</v>
      </c>
      <c r="C179" s="450" t="s">
        <v>1048</v>
      </c>
      <c r="D179" s="450">
        <v>3</v>
      </c>
      <c r="E179" s="450">
        <v>0</v>
      </c>
      <c r="F179" s="449">
        <v>443.77</v>
      </c>
      <c r="G179" s="448">
        <v>0</v>
      </c>
      <c r="H179" s="448">
        <v>544.91999999999996</v>
      </c>
      <c r="I179" s="448">
        <v>-101.15</v>
      </c>
      <c r="J179" s="447">
        <v>-0.22793338891768258</v>
      </c>
    </row>
    <row r="180" spans="1:10" ht="23.25" customHeight="1" x14ac:dyDescent="0.2">
      <c r="A180" s="450" t="s">
        <v>1481</v>
      </c>
      <c r="B180" s="450" t="s">
        <v>1480</v>
      </c>
      <c r="C180" s="450" t="s">
        <v>1048</v>
      </c>
      <c r="D180" s="450">
        <v>2</v>
      </c>
      <c r="E180" s="450">
        <v>0</v>
      </c>
      <c r="F180" s="449">
        <v>442.7</v>
      </c>
      <c r="G180" s="448">
        <v>0</v>
      </c>
      <c r="H180" s="448">
        <v>360.16</v>
      </c>
      <c r="I180" s="448">
        <v>82.54</v>
      </c>
      <c r="J180" s="447">
        <v>0.18644680370454031</v>
      </c>
    </row>
    <row r="181" spans="1:10" ht="23.25" customHeight="1" x14ac:dyDescent="0.2">
      <c r="A181" s="450" t="s">
        <v>3186</v>
      </c>
      <c r="B181" s="450" t="s">
        <v>3185</v>
      </c>
      <c r="C181" s="450" t="s">
        <v>1048</v>
      </c>
      <c r="D181" s="450">
        <v>1</v>
      </c>
      <c r="E181" s="450">
        <v>0</v>
      </c>
      <c r="F181" s="449">
        <v>2396.91</v>
      </c>
      <c r="G181" s="448">
        <v>0</v>
      </c>
      <c r="H181" s="448">
        <v>1128.53</v>
      </c>
      <c r="I181" s="448">
        <v>1268.3800000000001</v>
      </c>
      <c r="J181" s="447">
        <v>0.52917297687439246</v>
      </c>
    </row>
    <row r="182" spans="1:10" ht="23.25" customHeight="1" x14ac:dyDescent="0.2">
      <c r="A182" s="450" t="s">
        <v>2182</v>
      </c>
      <c r="B182" s="450" t="s">
        <v>2181</v>
      </c>
      <c r="C182" s="450" t="s">
        <v>1048</v>
      </c>
      <c r="D182" s="450">
        <v>1</v>
      </c>
      <c r="E182" s="450">
        <v>0</v>
      </c>
      <c r="F182" s="449">
        <v>918.16</v>
      </c>
      <c r="G182" s="448">
        <v>0</v>
      </c>
      <c r="H182" s="448">
        <v>662.74</v>
      </c>
      <c r="I182" s="448">
        <v>255.42</v>
      </c>
      <c r="J182" s="447">
        <v>0.27818680839940751</v>
      </c>
    </row>
    <row r="183" spans="1:10" ht="23.25" customHeight="1" x14ac:dyDescent="0.2">
      <c r="A183" s="450" t="s">
        <v>1479</v>
      </c>
      <c r="B183" s="450" t="s">
        <v>1478</v>
      </c>
      <c r="C183" s="450" t="s">
        <v>1048</v>
      </c>
      <c r="D183" s="450">
        <v>30</v>
      </c>
      <c r="E183" s="450">
        <v>0</v>
      </c>
      <c r="F183" s="449">
        <v>11147.45</v>
      </c>
      <c r="G183" s="448">
        <v>0</v>
      </c>
      <c r="H183" s="448">
        <v>9078.9</v>
      </c>
      <c r="I183" s="448">
        <v>2068.5500000000002</v>
      </c>
      <c r="J183" s="447">
        <v>0.18556261745959837</v>
      </c>
    </row>
    <row r="184" spans="1:10" ht="23.25" customHeight="1" x14ac:dyDescent="0.2">
      <c r="A184" s="450" t="s">
        <v>1477</v>
      </c>
      <c r="B184" s="450" t="s">
        <v>1476</v>
      </c>
      <c r="C184" s="450" t="s">
        <v>1048</v>
      </c>
      <c r="D184" s="450">
        <v>2</v>
      </c>
      <c r="E184" s="450">
        <v>0</v>
      </c>
      <c r="F184" s="449">
        <v>460.18</v>
      </c>
      <c r="G184" s="448">
        <v>0</v>
      </c>
      <c r="H184" s="448">
        <v>380.2</v>
      </c>
      <c r="I184" s="448">
        <v>79.98</v>
      </c>
      <c r="J184" s="447">
        <v>0.17380155591290364</v>
      </c>
    </row>
    <row r="185" spans="1:10" ht="23.25" customHeight="1" x14ac:dyDescent="0.2">
      <c r="A185" s="450" t="s">
        <v>6361</v>
      </c>
      <c r="B185" s="450" t="s">
        <v>6360</v>
      </c>
      <c r="C185" s="450" t="s">
        <v>1048</v>
      </c>
      <c r="D185" s="450">
        <v>2</v>
      </c>
      <c r="E185" s="450">
        <v>0</v>
      </c>
      <c r="F185" s="449">
        <v>583.54</v>
      </c>
      <c r="G185" s="448">
        <v>0</v>
      </c>
      <c r="H185" s="448">
        <v>321.39999999999998</v>
      </c>
      <c r="I185" s="448">
        <v>262.14</v>
      </c>
      <c r="J185" s="447">
        <v>0.44922370360215236</v>
      </c>
    </row>
    <row r="186" spans="1:10" ht="23.25" customHeight="1" x14ac:dyDescent="0.2">
      <c r="A186" s="450" t="s">
        <v>1475</v>
      </c>
      <c r="B186" s="450" t="s">
        <v>1474</v>
      </c>
      <c r="C186" s="450" t="s">
        <v>1048</v>
      </c>
      <c r="D186" s="450">
        <v>4</v>
      </c>
      <c r="E186" s="450">
        <v>0</v>
      </c>
      <c r="F186" s="449">
        <v>1356.04</v>
      </c>
      <c r="G186" s="448">
        <v>0</v>
      </c>
      <c r="H186" s="448">
        <v>1205.3599999999999</v>
      </c>
      <c r="I186" s="448">
        <v>150.68</v>
      </c>
      <c r="J186" s="447">
        <v>0.11111766614554143</v>
      </c>
    </row>
    <row r="187" spans="1:10" ht="23.25" customHeight="1" x14ac:dyDescent="0.2">
      <c r="A187" s="450" t="s">
        <v>2288</v>
      </c>
      <c r="B187" s="450" t="s">
        <v>2287</v>
      </c>
      <c r="C187" s="450" t="s">
        <v>1048</v>
      </c>
      <c r="D187" s="450">
        <v>30</v>
      </c>
      <c r="E187" s="450">
        <v>0</v>
      </c>
      <c r="F187" s="449">
        <v>4373.12</v>
      </c>
      <c r="G187" s="448">
        <v>0</v>
      </c>
      <c r="H187" s="448">
        <v>3730.5</v>
      </c>
      <c r="I187" s="448">
        <v>642.62</v>
      </c>
      <c r="J187" s="447">
        <v>0.146947716961803</v>
      </c>
    </row>
    <row r="188" spans="1:10" ht="23.25" customHeight="1" x14ac:dyDescent="0.2">
      <c r="A188" s="450" t="s">
        <v>1473</v>
      </c>
      <c r="B188" s="450" t="s">
        <v>1472</v>
      </c>
      <c r="C188" s="450" t="s">
        <v>1048</v>
      </c>
      <c r="D188" s="450">
        <v>13</v>
      </c>
      <c r="E188" s="450">
        <v>0</v>
      </c>
      <c r="F188" s="449">
        <v>1767.14</v>
      </c>
      <c r="G188" s="448">
        <v>0</v>
      </c>
      <c r="H188" s="448">
        <v>1525.16</v>
      </c>
      <c r="I188" s="448">
        <v>241.98</v>
      </c>
      <c r="J188" s="447">
        <v>0.13693312357821111</v>
      </c>
    </row>
    <row r="189" spans="1:10" ht="23.25" customHeight="1" x14ac:dyDescent="0.2">
      <c r="A189" s="450" t="s">
        <v>1471</v>
      </c>
      <c r="B189" s="450" t="s">
        <v>1470</v>
      </c>
      <c r="C189" s="450" t="s">
        <v>1048</v>
      </c>
      <c r="D189" s="450">
        <v>3</v>
      </c>
      <c r="E189" s="450">
        <v>0</v>
      </c>
      <c r="F189" s="449">
        <v>877.7</v>
      </c>
      <c r="G189" s="448">
        <v>0</v>
      </c>
      <c r="H189" s="448">
        <v>683.22</v>
      </c>
      <c r="I189" s="448">
        <v>194.48</v>
      </c>
      <c r="J189" s="447">
        <v>0.22157912726444115</v>
      </c>
    </row>
    <row r="190" spans="1:10" ht="23.25" customHeight="1" x14ac:dyDescent="0.2">
      <c r="A190" s="450" t="s">
        <v>1467</v>
      </c>
      <c r="B190" s="450" t="s">
        <v>1466</v>
      </c>
      <c r="C190" s="450" t="s">
        <v>1048</v>
      </c>
      <c r="D190" s="450">
        <v>25</v>
      </c>
      <c r="E190" s="450">
        <v>0</v>
      </c>
      <c r="F190" s="449">
        <v>14774.21</v>
      </c>
      <c r="G190" s="448">
        <v>0</v>
      </c>
      <c r="H190" s="448">
        <v>11372.25</v>
      </c>
      <c r="I190" s="448">
        <v>3401.96</v>
      </c>
      <c r="J190" s="447">
        <v>0.2302634117154149</v>
      </c>
    </row>
    <row r="191" spans="1:10" ht="23.25" customHeight="1" x14ac:dyDescent="0.2">
      <c r="A191" s="450" t="s">
        <v>1465</v>
      </c>
      <c r="B191" s="450" t="s">
        <v>1464</v>
      </c>
      <c r="C191" s="450" t="s">
        <v>1048</v>
      </c>
      <c r="D191" s="450">
        <v>2</v>
      </c>
      <c r="E191" s="450">
        <v>0</v>
      </c>
      <c r="F191" s="449">
        <v>662.18</v>
      </c>
      <c r="G191" s="448">
        <v>0</v>
      </c>
      <c r="H191" s="448">
        <v>547.05999999999995</v>
      </c>
      <c r="I191" s="448">
        <v>115.12</v>
      </c>
      <c r="J191" s="447">
        <v>0.1738500105711438</v>
      </c>
    </row>
    <row r="192" spans="1:10" ht="23.25" customHeight="1" x14ac:dyDescent="0.2">
      <c r="A192" s="450" t="s">
        <v>1463</v>
      </c>
      <c r="B192" s="450" t="s">
        <v>1462</v>
      </c>
      <c r="C192" s="450" t="s">
        <v>1048</v>
      </c>
      <c r="D192" s="450">
        <v>2</v>
      </c>
      <c r="E192" s="450">
        <v>0</v>
      </c>
      <c r="F192" s="449">
        <v>365.95</v>
      </c>
      <c r="G192" s="448">
        <v>0</v>
      </c>
      <c r="H192" s="448">
        <v>271.16000000000003</v>
      </c>
      <c r="I192" s="448">
        <v>94.79</v>
      </c>
      <c r="J192" s="447">
        <v>0.25902445689301817</v>
      </c>
    </row>
    <row r="193" spans="1:10" ht="23.25" customHeight="1" x14ac:dyDescent="0.2">
      <c r="A193" s="450" t="s">
        <v>1461</v>
      </c>
      <c r="B193" s="450" t="s">
        <v>1460</v>
      </c>
      <c r="C193" s="450" t="s">
        <v>1048</v>
      </c>
      <c r="D193" s="450">
        <v>2</v>
      </c>
      <c r="E193" s="450">
        <v>0</v>
      </c>
      <c r="F193" s="449">
        <v>473.04</v>
      </c>
      <c r="G193" s="448">
        <v>0</v>
      </c>
      <c r="H193" s="448">
        <v>356.24</v>
      </c>
      <c r="I193" s="448">
        <v>116.8</v>
      </c>
      <c r="J193" s="447">
        <v>0.24691358024691357</v>
      </c>
    </row>
    <row r="194" spans="1:10" ht="23.25" customHeight="1" x14ac:dyDescent="0.2">
      <c r="A194" s="450" t="s">
        <v>1455</v>
      </c>
      <c r="B194" s="450" t="s">
        <v>1454</v>
      </c>
      <c r="C194" s="450" t="s">
        <v>1048</v>
      </c>
      <c r="D194" s="450">
        <v>1</v>
      </c>
      <c r="E194" s="450">
        <v>0</v>
      </c>
      <c r="F194" s="449">
        <v>1017.89</v>
      </c>
      <c r="G194" s="448">
        <v>0</v>
      </c>
      <c r="H194" s="448">
        <v>833.06</v>
      </c>
      <c r="I194" s="448">
        <v>184.83</v>
      </c>
      <c r="J194" s="447">
        <v>0.18158150684258614</v>
      </c>
    </row>
    <row r="195" spans="1:10" ht="23.25" customHeight="1" x14ac:dyDescent="0.2">
      <c r="A195" s="450" t="s">
        <v>1453</v>
      </c>
      <c r="B195" s="450" t="s">
        <v>1452</v>
      </c>
      <c r="C195" s="450" t="s">
        <v>1048</v>
      </c>
      <c r="D195" s="450">
        <v>2</v>
      </c>
      <c r="E195" s="450">
        <v>0</v>
      </c>
      <c r="F195" s="449">
        <v>1015.62</v>
      </c>
      <c r="G195" s="448">
        <v>0</v>
      </c>
      <c r="H195" s="448">
        <v>828.28</v>
      </c>
      <c r="I195" s="448">
        <v>187.34</v>
      </c>
      <c r="J195" s="447">
        <v>0.18445875425848252</v>
      </c>
    </row>
    <row r="196" spans="1:10" ht="23.25" customHeight="1" x14ac:dyDescent="0.2">
      <c r="A196" s="450" t="s">
        <v>1449</v>
      </c>
      <c r="B196" s="450" t="s">
        <v>1448</v>
      </c>
      <c r="C196" s="450" t="s">
        <v>1048</v>
      </c>
      <c r="D196" s="450">
        <v>12</v>
      </c>
      <c r="E196" s="450">
        <v>0</v>
      </c>
      <c r="F196" s="449">
        <v>1534.44</v>
      </c>
      <c r="G196" s="448">
        <v>0</v>
      </c>
      <c r="H196" s="448">
        <v>1188</v>
      </c>
      <c r="I196" s="448">
        <v>346.44</v>
      </c>
      <c r="J196" s="447">
        <v>0.22577617893172752</v>
      </c>
    </row>
    <row r="197" spans="1:10" ht="23.25" customHeight="1" x14ac:dyDescent="0.2">
      <c r="A197" s="450" t="s">
        <v>2282</v>
      </c>
      <c r="B197" s="450" t="s">
        <v>2281</v>
      </c>
      <c r="C197" s="450" t="s">
        <v>1048</v>
      </c>
      <c r="D197" s="450">
        <v>12</v>
      </c>
      <c r="E197" s="450">
        <v>0</v>
      </c>
      <c r="F197" s="449">
        <v>1268.1600000000001</v>
      </c>
      <c r="G197" s="448">
        <v>0</v>
      </c>
      <c r="H197" s="448">
        <v>980.76</v>
      </c>
      <c r="I197" s="448">
        <v>287.39999999999998</v>
      </c>
      <c r="J197" s="447">
        <v>0.22662755488266464</v>
      </c>
    </row>
    <row r="198" spans="1:10" ht="23.25" customHeight="1" x14ac:dyDescent="0.2">
      <c r="A198" s="450" t="s">
        <v>1447</v>
      </c>
      <c r="B198" s="450" t="s">
        <v>1446</v>
      </c>
      <c r="C198" s="450" t="s">
        <v>1048</v>
      </c>
      <c r="D198" s="450">
        <v>11</v>
      </c>
      <c r="E198" s="450">
        <v>0</v>
      </c>
      <c r="F198" s="449">
        <v>2034.61</v>
      </c>
      <c r="G198" s="448">
        <v>0</v>
      </c>
      <c r="H198" s="448">
        <v>1391.39</v>
      </c>
      <c r="I198" s="448">
        <v>643.22</v>
      </c>
      <c r="J198" s="447">
        <v>0.31613921095443354</v>
      </c>
    </row>
    <row r="199" spans="1:10" ht="23.25" customHeight="1" x14ac:dyDescent="0.2">
      <c r="A199" s="450" t="s">
        <v>6359</v>
      </c>
      <c r="B199" s="450" t="s">
        <v>6358</v>
      </c>
      <c r="C199" s="450" t="s">
        <v>1048</v>
      </c>
      <c r="D199" s="450">
        <v>1</v>
      </c>
      <c r="E199" s="450">
        <v>0</v>
      </c>
      <c r="F199" s="449">
        <v>244.45</v>
      </c>
      <c r="G199" s="448">
        <v>0</v>
      </c>
      <c r="H199" s="448">
        <v>113.25</v>
      </c>
      <c r="I199" s="448">
        <v>131.19999999999999</v>
      </c>
      <c r="J199" s="447">
        <v>0.5367150746573941</v>
      </c>
    </row>
    <row r="200" spans="1:10" ht="23.25" customHeight="1" x14ac:dyDescent="0.2">
      <c r="A200" s="450" t="s">
        <v>2280</v>
      </c>
      <c r="B200" s="450" t="s">
        <v>2279</v>
      </c>
      <c r="C200" s="450" t="s">
        <v>1048</v>
      </c>
      <c r="D200" s="450">
        <v>1</v>
      </c>
      <c r="E200" s="450">
        <v>0</v>
      </c>
      <c r="F200" s="449">
        <v>802.86</v>
      </c>
      <c r="G200" s="448">
        <v>0</v>
      </c>
      <c r="H200" s="448">
        <v>517.48</v>
      </c>
      <c r="I200" s="448">
        <v>285.38</v>
      </c>
      <c r="J200" s="447">
        <v>0.35545425105248735</v>
      </c>
    </row>
    <row r="201" spans="1:10" ht="23.25" customHeight="1" x14ac:dyDescent="0.2">
      <c r="A201" s="450" t="s">
        <v>6341</v>
      </c>
      <c r="B201" s="450" t="s">
        <v>6340</v>
      </c>
      <c r="C201" s="450" t="s">
        <v>1048</v>
      </c>
      <c r="D201" s="450">
        <v>4</v>
      </c>
      <c r="E201" s="450">
        <v>0</v>
      </c>
      <c r="F201" s="449">
        <v>3830.6</v>
      </c>
      <c r="G201" s="448">
        <v>0</v>
      </c>
      <c r="H201" s="448">
        <v>2310.96</v>
      </c>
      <c r="I201" s="448">
        <v>1519.64</v>
      </c>
      <c r="J201" s="447">
        <v>0.39671069806296666</v>
      </c>
    </row>
    <row r="202" spans="1:10" ht="23.25" customHeight="1" x14ac:dyDescent="0.2">
      <c r="A202" s="450" t="s">
        <v>1445</v>
      </c>
      <c r="B202" s="450" t="s">
        <v>1444</v>
      </c>
      <c r="C202" s="450" t="s">
        <v>1048</v>
      </c>
      <c r="D202" s="450">
        <v>6</v>
      </c>
      <c r="E202" s="450">
        <v>0</v>
      </c>
      <c r="F202" s="449">
        <v>3370.27</v>
      </c>
      <c r="G202" s="448">
        <v>0</v>
      </c>
      <c r="H202" s="448">
        <v>2565.9</v>
      </c>
      <c r="I202" s="448">
        <v>804.37</v>
      </c>
      <c r="J202" s="447">
        <v>0.23866633830523964</v>
      </c>
    </row>
    <row r="203" spans="1:10" ht="23.25" customHeight="1" x14ac:dyDescent="0.2">
      <c r="A203" s="450" t="s">
        <v>1443</v>
      </c>
      <c r="B203" s="450" t="s">
        <v>1442</v>
      </c>
      <c r="C203" s="450" t="s">
        <v>1048</v>
      </c>
      <c r="D203" s="450">
        <v>1</v>
      </c>
      <c r="E203" s="450">
        <v>0</v>
      </c>
      <c r="F203" s="449">
        <v>679.53</v>
      </c>
      <c r="G203" s="448">
        <v>0</v>
      </c>
      <c r="H203" s="448">
        <v>591.16</v>
      </c>
      <c r="I203" s="448">
        <v>88.37</v>
      </c>
      <c r="J203" s="447">
        <v>0.13004576692714082</v>
      </c>
    </row>
    <row r="204" spans="1:10" ht="23.25" customHeight="1" x14ac:dyDescent="0.2">
      <c r="A204" s="450" t="s">
        <v>1441</v>
      </c>
      <c r="B204" s="450" t="s">
        <v>1440</v>
      </c>
      <c r="C204" s="450" t="s">
        <v>1048</v>
      </c>
      <c r="D204" s="450">
        <v>20</v>
      </c>
      <c r="E204" s="450">
        <v>0</v>
      </c>
      <c r="F204" s="449">
        <v>9980.76</v>
      </c>
      <c r="G204" s="448">
        <v>0</v>
      </c>
      <c r="H204" s="448">
        <v>8622.42</v>
      </c>
      <c r="I204" s="448">
        <v>1358.34</v>
      </c>
      <c r="J204" s="447">
        <v>0.13609584841234534</v>
      </c>
    </row>
    <row r="205" spans="1:10" ht="23.25" customHeight="1" x14ac:dyDescent="0.2">
      <c r="A205" s="450" t="s">
        <v>1439</v>
      </c>
      <c r="B205" s="450" t="s">
        <v>1438</v>
      </c>
      <c r="C205" s="450" t="s">
        <v>1048</v>
      </c>
      <c r="D205" s="450">
        <v>6</v>
      </c>
      <c r="E205" s="450">
        <v>0</v>
      </c>
      <c r="F205" s="449">
        <v>3076.05</v>
      </c>
      <c r="G205" s="448">
        <v>0</v>
      </c>
      <c r="H205" s="448">
        <v>2541.48</v>
      </c>
      <c r="I205" s="448">
        <v>534.57000000000005</v>
      </c>
      <c r="J205" s="447">
        <v>0.17378456136928855</v>
      </c>
    </row>
    <row r="206" spans="1:10" ht="23.25" customHeight="1" x14ac:dyDescent="0.2">
      <c r="A206" s="450" t="s">
        <v>4754</v>
      </c>
      <c r="B206" s="450" t="s">
        <v>4753</v>
      </c>
      <c r="C206" s="450" t="s">
        <v>1048</v>
      </c>
      <c r="D206" s="450">
        <v>1</v>
      </c>
      <c r="E206" s="450">
        <v>0</v>
      </c>
      <c r="F206" s="449">
        <v>645.49</v>
      </c>
      <c r="G206" s="448">
        <v>0</v>
      </c>
      <c r="H206" s="448">
        <v>411.79</v>
      </c>
      <c r="I206" s="448">
        <v>233.7</v>
      </c>
      <c r="J206" s="447">
        <v>0.36205053525228897</v>
      </c>
    </row>
    <row r="207" spans="1:10" ht="23.25" customHeight="1" x14ac:dyDescent="0.2">
      <c r="A207" s="450" t="s">
        <v>1437</v>
      </c>
      <c r="B207" s="450" t="s">
        <v>1436</v>
      </c>
      <c r="C207" s="450" t="s">
        <v>1048</v>
      </c>
      <c r="D207" s="450">
        <v>1</v>
      </c>
      <c r="E207" s="450">
        <v>0</v>
      </c>
      <c r="F207" s="449">
        <v>2806.22</v>
      </c>
      <c r="G207" s="448">
        <v>0</v>
      </c>
      <c r="H207" s="448">
        <v>2398.98</v>
      </c>
      <c r="I207" s="448">
        <v>407.24</v>
      </c>
      <c r="J207" s="447">
        <v>0.14512048235704969</v>
      </c>
    </row>
    <row r="208" spans="1:10" ht="23.25" customHeight="1" x14ac:dyDescent="0.2">
      <c r="A208" s="450" t="s">
        <v>1433</v>
      </c>
      <c r="B208" s="450" t="s">
        <v>1432</v>
      </c>
      <c r="C208" s="450" t="s">
        <v>1048</v>
      </c>
      <c r="D208" s="450">
        <v>22</v>
      </c>
      <c r="E208" s="450">
        <v>0</v>
      </c>
      <c r="F208" s="449">
        <v>5998.67</v>
      </c>
      <c r="G208" s="448">
        <v>0</v>
      </c>
      <c r="H208" s="448">
        <v>4334.12</v>
      </c>
      <c r="I208" s="448">
        <v>1664.55</v>
      </c>
      <c r="J208" s="447">
        <v>0.27748650950960796</v>
      </c>
    </row>
    <row r="209" spans="1:10" ht="23.25" customHeight="1" x14ac:dyDescent="0.2">
      <c r="A209" s="450" t="s">
        <v>1431</v>
      </c>
      <c r="B209" s="450" t="s">
        <v>1430</v>
      </c>
      <c r="C209" s="450" t="s">
        <v>1048</v>
      </c>
      <c r="D209" s="450">
        <v>4</v>
      </c>
      <c r="E209" s="450">
        <v>0</v>
      </c>
      <c r="F209" s="449">
        <v>1784.06</v>
      </c>
      <c r="G209" s="448">
        <v>0</v>
      </c>
      <c r="H209" s="448">
        <v>1392.44</v>
      </c>
      <c r="I209" s="448">
        <v>391.62</v>
      </c>
      <c r="J209" s="447">
        <v>0.21951055457776084</v>
      </c>
    </row>
    <row r="210" spans="1:10" ht="23.25" customHeight="1" x14ac:dyDescent="0.2">
      <c r="A210" s="450" t="s">
        <v>3108</v>
      </c>
      <c r="B210" s="450" t="s">
        <v>3107</v>
      </c>
      <c r="C210" s="450" t="s">
        <v>1048</v>
      </c>
      <c r="D210" s="450">
        <v>3</v>
      </c>
      <c r="E210" s="450">
        <v>0</v>
      </c>
      <c r="F210" s="449">
        <v>1786.83</v>
      </c>
      <c r="G210" s="448">
        <v>0</v>
      </c>
      <c r="H210" s="448">
        <v>1361.4</v>
      </c>
      <c r="I210" s="448">
        <v>425.43</v>
      </c>
      <c r="J210" s="447">
        <v>0.23809204009334967</v>
      </c>
    </row>
    <row r="211" spans="1:10" ht="23.25" customHeight="1" x14ac:dyDescent="0.2">
      <c r="A211" s="450" t="s">
        <v>6357</v>
      </c>
      <c r="B211" s="450" t="s">
        <v>6356</v>
      </c>
      <c r="C211" s="450" t="s">
        <v>1048</v>
      </c>
      <c r="D211" s="450">
        <v>1</v>
      </c>
      <c r="E211" s="450">
        <v>0</v>
      </c>
      <c r="F211" s="449">
        <v>459.51</v>
      </c>
      <c r="G211" s="448">
        <v>0</v>
      </c>
      <c r="H211" s="448">
        <v>246.58</v>
      </c>
      <c r="I211" s="448">
        <v>212.93</v>
      </c>
      <c r="J211" s="447">
        <v>0.46338491001283977</v>
      </c>
    </row>
    <row r="212" spans="1:10" ht="23.25" customHeight="1" x14ac:dyDescent="0.2">
      <c r="A212" s="450" t="s">
        <v>2268</v>
      </c>
      <c r="B212" s="450" t="s">
        <v>2267</v>
      </c>
      <c r="C212" s="450" t="s">
        <v>1048</v>
      </c>
      <c r="D212" s="450">
        <v>1</v>
      </c>
      <c r="E212" s="450">
        <v>0</v>
      </c>
      <c r="F212" s="449">
        <v>434.24</v>
      </c>
      <c r="G212" s="448">
        <v>0</v>
      </c>
      <c r="H212" s="448">
        <v>297.77</v>
      </c>
      <c r="I212" s="448">
        <v>136.47</v>
      </c>
      <c r="J212" s="447">
        <v>0.31427321296978628</v>
      </c>
    </row>
    <row r="213" spans="1:10" ht="23.25" customHeight="1" x14ac:dyDescent="0.2">
      <c r="A213" s="450" t="s">
        <v>3100</v>
      </c>
      <c r="B213" s="450" t="s">
        <v>3099</v>
      </c>
      <c r="C213" s="450" t="s">
        <v>1048</v>
      </c>
      <c r="D213" s="450">
        <v>2</v>
      </c>
      <c r="E213" s="450">
        <v>0</v>
      </c>
      <c r="F213" s="449">
        <v>264.60000000000002</v>
      </c>
      <c r="G213" s="448">
        <v>0</v>
      </c>
      <c r="H213" s="448">
        <v>218.62</v>
      </c>
      <c r="I213" s="448">
        <v>45.98</v>
      </c>
      <c r="J213" s="447">
        <v>0.17377173091458806</v>
      </c>
    </row>
    <row r="214" spans="1:10" ht="23.25" customHeight="1" x14ac:dyDescent="0.2">
      <c r="A214" s="450" t="s">
        <v>6345</v>
      </c>
      <c r="B214" s="450" t="s">
        <v>6344</v>
      </c>
      <c r="C214" s="450" t="s">
        <v>1048</v>
      </c>
      <c r="D214" s="450">
        <v>4</v>
      </c>
      <c r="E214" s="450">
        <v>0</v>
      </c>
      <c r="F214" s="449">
        <v>497.72</v>
      </c>
      <c r="G214" s="448">
        <v>0</v>
      </c>
      <c r="H214" s="448">
        <v>255.04</v>
      </c>
      <c r="I214" s="448">
        <v>242.68</v>
      </c>
      <c r="J214" s="447">
        <v>0.48758338021377479</v>
      </c>
    </row>
    <row r="215" spans="1:10" ht="23.25" customHeight="1" x14ac:dyDescent="0.2">
      <c r="A215" s="450" t="s">
        <v>1427</v>
      </c>
      <c r="B215" s="450" t="s">
        <v>1426</v>
      </c>
      <c r="C215" s="450" t="s">
        <v>1048</v>
      </c>
      <c r="D215" s="450">
        <v>5</v>
      </c>
      <c r="E215" s="450">
        <v>0</v>
      </c>
      <c r="F215" s="449">
        <v>752.9</v>
      </c>
      <c r="G215" s="448">
        <v>0</v>
      </c>
      <c r="H215" s="448">
        <v>657.05</v>
      </c>
      <c r="I215" s="448">
        <v>95.85</v>
      </c>
      <c r="J215" s="447">
        <v>0.12730774339221676</v>
      </c>
    </row>
    <row r="216" spans="1:10" ht="23.25" customHeight="1" x14ac:dyDescent="0.2">
      <c r="A216" s="450" t="s">
        <v>1423</v>
      </c>
      <c r="B216" s="450" t="s">
        <v>1422</v>
      </c>
      <c r="C216" s="450" t="s">
        <v>1048</v>
      </c>
      <c r="D216" s="450">
        <v>4</v>
      </c>
      <c r="E216" s="450">
        <v>0</v>
      </c>
      <c r="F216" s="449">
        <v>649.28</v>
      </c>
      <c r="G216" s="448">
        <v>0</v>
      </c>
      <c r="H216" s="448">
        <v>494.64</v>
      </c>
      <c r="I216" s="448">
        <v>154.63999999999999</v>
      </c>
      <c r="J216" s="447">
        <v>0.23817151306062098</v>
      </c>
    </row>
    <row r="217" spans="1:10" ht="23.25" customHeight="1" x14ac:dyDescent="0.2">
      <c r="A217" s="450" t="s">
        <v>1421</v>
      </c>
      <c r="B217" s="450" t="s">
        <v>1420</v>
      </c>
      <c r="C217" s="450" t="s">
        <v>1048</v>
      </c>
      <c r="D217" s="450">
        <v>27</v>
      </c>
      <c r="E217" s="450">
        <v>0</v>
      </c>
      <c r="F217" s="449">
        <v>3823.22</v>
      </c>
      <c r="G217" s="448">
        <v>0</v>
      </c>
      <c r="H217" s="448">
        <v>3083.4</v>
      </c>
      <c r="I217" s="448">
        <v>739.82</v>
      </c>
      <c r="J217" s="447">
        <v>0.19350704380077527</v>
      </c>
    </row>
    <row r="218" spans="1:10" ht="23.25" customHeight="1" x14ac:dyDescent="0.2">
      <c r="A218" s="450" t="s">
        <v>1419</v>
      </c>
      <c r="B218" s="450" t="s">
        <v>1418</v>
      </c>
      <c r="C218" s="450" t="s">
        <v>1048</v>
      </c>
      <c r="D218" s="450">
        <v>5</v>
      </c>
      <c r="E218" s="450">
        <v>0</v>
      </c>
      <c r="F218" s="449">
        <v>997.46</v>
      </c>
      <c r="G218" s="448">
        <v>0</v>
      </c>
      <c r="H218" s="448">
        <v>768.35</v>
      </c>
      <c r="I218" s="448">
        <v>229.11</v>
      </c>
      <c r="J218" s="447">
        <v>0.2296934212900768</v>
      </c>
    </row>
    <row r="219" spans="1:10" ht="23.25" customHeight="1" x14ac:dyDescent="0.2">
      <c r="A219" s="450" t="s">
        <v>1417</v>
      </c>
      <c r="B219" s="450" t="s">
        <v>1416</v>
      </c>
      <c r="C219" s="450" t="s">
        <v>1048</v>
      </c>
      <c r="D219" s="450">
        <v>29</v>
      </c>
      <c r="E219" s="450">
        <v>0</v>
      </c>
      <c r="F219" s="449">
        <v>4256.75</v>
      </c>
      <c r="G219" s="448">
        <v>0</v>
      </c>
      <c r="H219" s="448">
        <v>3240.46</v>
      </c>
      <c r="I219" s="448">
        <v>1016.29</v>
      </c>
      <c r="J219" s="447">
        <v>0.2387478710283667</v>
      </c>
    </row>
    <row r="220" spans="1:10" ht="23.25" customHeight="1" x14ac:dyDescent="0.2">
      <c r="A220" s="450" t="s">
        <v>1413</v>
      </c>
      <c r="B220" s="450" t="s">
        <v>1412</v>
      </c>
      <c r="C220" s="450" t="s">
        <v>1048</v>
      </c>
      <c r="D220" s="450">
        <v>1</v>
      </c>
      <c r="E220" s="450">
        <v>0</v>
      </c>
      <c r="F220" s="449">
        <v>336.65</v>
      </c>
      <c r="G220" s="448">
        <v>0</v>
      </c>
      <c r="H220" s="448">
        <v>256.5</v>
      </c>
      <c r="I220" s="448">
        <v>80.150000000000006</v>
      </c>
      <c r="J220" s="447">
        <v>0.23808109312342196</v>
      </c>
    </row>
    <row r="221" spans="1:10" ht="23.25" customHeight="1" x14ac:dyDescent="0.2">
      <c r="A221" s="450" t="s">
        <v>2264</v>
      </c>
      <c r="B221" s="450" t="s">
        <v>2263</v>
      </c>
      <c r="C221" s="450" t="s">
        <v>1048</v>
      </c>
      <c r="D221" s="450">
        <v>13</v>
      </c>
      <c r="E221" s="450">
        <v>0</v>
      </c>
      <c r="F221" s="449">
        <v>2233.4699999999998</v>
      </c>
      <c r="G221" s="448">
        <v>0</v>
      </c>
      <c r="H221" s="448">
        <v>1938.43</v>
      </c>
      <c r="I221" s="448">
        <v>295.04000000000002</v>
      </c>
      <c r="J221" s="447">
        <v>0.1320993789932258</v>
      </c>
    </row>
    <row r="222" spans="1:10" ht="23.25" customHeight="1" x14ac:dyDescent="0.2">
      <c r="A222" s="450" t="s">
        <v>1411</v>
      </c>
      <c r="B222" s="450" t="s">
        <v>1410</v>
      </c>
      <c r="C222" s="450" t="s">
        <v>1048</v>
      </c>
      <c r="D222" s="450">
        <v>6</v>
      </c>
      <c r="E222" s="450">
        <v>0</v>
      </c>
      <c r="F222" s="449">
        <v>3856.98</v>
      </c>
      <c r="G222" s="448">
        <v>0</v>
      </c>
      <c r="H222" s="448">
        <v>2986.02</v>
      </c>
      <c r="I222" s="448">
        <v>870.96</v>
      </c>
      <c r="J222" s="447">
        <v>0.22581397881243875</v>
      </c>
    </row>
    <row r="223" spans="1:10" ht="23.25" customHeight="1" x14ac:dyDescent="0.2">
      <c r="A223" s="450" t="s">
        <v>1407</v>
      </c>
      <c r="B223" s="450" t="s">
        <v>1406</v>
      </c>
      <c r="C223" s="450" t="s">
        <v>1048</v>
      </c>
      <c r="D223" s="450">
        <v>1</v>
      </c>
      <c r="E223" s="450">
        <v>0</v>
      </c>
      <c r="F223" s="449">
        <v>358.24</v>
      </c>
      <c r="G223" s="448">
        <v>0</v>
      </c>
      <c r="H223" s="448">
        <v>290.97000000000003</v>
      </c>
      <c r="I223" s="448">
        <v>67.27</v>
      </c>
      <c r="J223" s="447">
        <v>0.1877791424743189</v>
      </c>
    </row>
    <row r="224" spans="1:10" ht="23.25" customHeight="1" x14ac:dyDescent="0.2">
      <c r="A224" s="450" t="s">
        <v>2260</v>
      </c>
      <c r="B224" s="450" t="s">
        <v>2259</v>
      </c>
      <c r="C224" s="450" t="s">
        <v>1048</v>
      </c>
      <c r="D224" s="450">
        <v>15</v>
      </c>
      <c r="E224" s="450">
        <v>0</v>
      </c>
      <c r="F224" s="449">
        <v>5101.97</v>
      </c>
      <c r="G224" s="448">
        <v>0</v>
      </c>
      <c r="H224" s="448">
        <v>4368</v>
      </c>
      <c r="I224" s="448">
        <v>733.97</v>
      </c>
      <c r="J224" s="447">
        <v>0.14386011677842089</v>
      </c>
    </row>
    <row r="225" spans="1:10" ht="23.25" customHeight="1" x14ac:dyDescent="0.2">
      <c r="A225" s="450" t="s">
        <v>1405</v>
      </c>
      <c r="B225" s="450" t="s">
        <v>1404</v>
      </c>
      <c r="C225" s="450" t="s">
        <v>1048</v>
      </c>
      <c r="D225" s="450">
        <v>2</v>
      </c>
      <c r="E225" s="450">
        <v>0</v>
      </c>
      <c r="F225" s="449">
        <v>652.75</v>
      </c>
      <c r="G225" s="448">
        <v>0</v>
      </c>
      <c r="H225" s="448">
        <v>517.48</v>
      </c>
      <c r="I225" s="448">
        <v>135.27000000000001</v>
      </c>
      <c r="J225" s="447">
        <v>0.20723094599770203</v>
      </c>
    </row>
    <row r="226" spans="1:10" ht="23.25" customHeight="1" x14ac:dyDescent="0.2">
      <c r="A226" s="450" t="s">
        <v>1401</v>
      </c>
      <c r="B226" s="450" t="s">
        <v>1400</v>
      </c>
      <c r="C226" s="450" t="s">
        <v>1048</v>
      </c>
      <c r="D226" s="450">
        <v>24</v>
      </c>
      <c r="E226" s="450">
        <v>0</v>
      </c>
      <c r="F226" s="449">
        <v>7842.22</v>
      </c>
      <c r="G226" s="448">
        <v>0</v>
      </c>
      <c r="H226" s="448">
        <v>6465.12</v>
      </c>
      <c r="I226" s="448">
        <v>1377.1</v>
      </c>
      <c r="J226" s="447">
        <v>0.17560078651198258</v>
      </c>
    </row>
    <row r="227" spans="1:10" ht="23.25" customHeight="1" x14ac:dyDescent="0.2">
      <c r="A227" s="450" t="s">
        <v>1399</v>
      </c>
      <c r="B227" s="450" t="s">
        <v>1398</v>
      </c>
      <c r="C227" s="450" t="s">
        <v>1048</v>
      </c>
      <c r="D227" s="450">
        <v>1</v>
      </c>
      <c r="E227" s="450">
        <v>0</v>
      </c>
      <c r="F227" s="449">
        <v>343.98</v>
      </c>
      <c r="G227" s="448">
        <v>0</v>
      </c>
      <c r="H227" s="448">
        <v>251.15</v>
      </c>
      <c r="I227" s="448">
        <v>92.83</v>
      </c>
      <c r="J227" s="447">
        <v>0.26987034129891274</v>
      </c>
    </row>
    <row r="228" spans="1:10" ht="23.25" customHeight="1" x14ac:dyDescent="0.2">
      <c r="A228" s="450" t="s">
        <v>1397</v>
      </c>
      <c r="B228" s="450" t="s">
        <v>1396</v>
      </c>
      <c r="C228" s="450" t="s">
        <v>1048</v>
      </c>
      <c r="D228" s="450">
        <v>8</v>
      </c>
      <c r="E228" s="450">
        <v>0</v>
      </c>
      <c r="F228" s="449">
        <v>3940.33</v>
      </c>
      <c r="G228" s="448">
        <v>0</v>
      </c>
      <c r="H228" s="448">
        <v>3092.32</v>
      </c>
      <c r="I228" s="448">
        <v>848.01</v>
      </c>
      <c r="J228" s="447">
        <v>0.21521293901779801</v>
      </c>
    </row>
    <row r="229" spans="1:10" ht="23.25" customHeight="1" x14ac:dyDescent="0.2">
      <c r="A229" s="450" t="s">
        <v>1395</v>
      </c>
      <c r="B229" s="450" t="s">
        <v>1394</v>
      </c>
      <c r="C229" s="450" t="s">
        <v>1048</v>
      </c>
      <c r="D229" s="450">
        <v>9</v>
      </c>
      <c r="E229" s="450">
        <v>0</v>
      </c>
      <c r="F229" s="449">
        <v>3195.79</v>
      </c>
      <c r="G229" s="448">
        <v>0</v>
      </c>
      <c r="H229" s="448">
        <v>2496.5100000000002</v>
      </c>
      <c r="I229" s="448">
        <v>699.28</v>
      </c>
      <c r="J229" s="447">
        <v>0.21881287568957911</v>
      </c>
    </row>
    <row r="230" spans="1:10" ht="23.25" customHeight="1" x14ac:dyDescent="0.2">
      <c r="A230" s="450" t="s">
        <v>1391</v>
      </c>
      <c r="B230" s="450" t="s">
        <v>1390</v>
      </c>
      <c r="C230" s="450" t="s">
        <v>1048</v>
      </c>
      <c r="D230" s="450">
        <v>12</v>
      </c>
      <c r="E230" s="450">
        <v>0</v>
      </c>
      <c r="F230" s="449">
        <v>1371.36</v>
      </c>
      <c r="G230" s="448">
        <v>0</v>
      </c>
      <c r="H230" s="448">
        <v>1167.1199999999999</v>
      </c>
      <c r="I230" s="448">
        <v>204.24</v>
      </c>
      <c r="J230" s="447">
        <v>0.14893244662233113</v>
      </c>
    </row>
    <row r="231" spans="1:10" ht="23.25" customHeight="1" x14ac:dyDescent="0.2">
      <c r="A231" s="450" t="s">
        <v>2256</v>
      </c>
      <c r="B231" s="450" t="s">
        <v>2255</v>
      </c>
      <c r="C231" s="450" t="s">
        <v>1048</v>
      </c>
      <c r="D231" s="450">
        <v>12</v>
      </c>
      <c r="E231" s="450">
        <v>0</v>
      </c>
      <c r="F231" s="449">
        <v>1415.64</v>
      </c>
      <c r="G231" s="448">
        <v>0</v>
      </c>
      <c r="H231" s="448">
        <v>970.8</v>
      </c>
      <c r="I231" s="448">
        <v>444.84</v>
      </c>
      <c r="J231" s="447">
        <v>0.31423243197423073</v>
      </c>
    </row>
    <row r="232" spans="1:10" ht="23.25" customHeight="1" x14ac:dyDescent="0.2">
      <c r="A232" s="450" t="s">
        <v>1389</v>
      </c>
      <c r="B232" s="450" t="s">
        <v>1388</v>
      </c>
      <c r="C232" s="450" t="s">
        <v>1048</v>
      </c>
      <c r="D232" s="450">
        <v>8</v>
      </c>
      <c r="E232" s="450">
        <v>0</v>
      </c>
      <c r="F232" s="449">
        <v>1451.38</v>
      </c>
      <c r="G232" s="448">
        <v>0</v>
      </c>
      <c r="H232" s="448">
        <v>1127.76</v>
      </c>
      <c r="I232" s="448">
        <v>323.62</v>
      </c>
      <c r="J232" s="447">
        <v>0.22297399716132232</v>
      </c>
    </row>
    <row r="233" spans="1:10" ht="23.25" customHeight="1" x14ac:dyDescent="0.2">
      <c r="A233" s="450" t="s">
        <v>2252</v>
      </c>
      <c r="B233" s="450" t="s">
        <v>2251</v>
      </c>
      <c r="C233" s="450" t="s">
        <v>1048</v>
      </c>
      <c r="D233" s="450">
        <v>1</v>
      </c>
      <c r="E233" s="450">
        <v>0</v>
      </c>
      <c r="F233" s="449">
        <v>324.97000000000003</v>
      </c>
      <c r="G233" s="448">
        <v>0</v>
      </c>
      <c r="H233" s="448">
        <v>264.18</v>
      </c>
      <c r="I233" s="448">
        <v>60.79</v>
      </c>
      <c r="J233" s="447">
        <v>0.18706342123888359</v>
      </c>
    </row>
    <row r="234" spans="1:10" ht="23.25" customHeight="1" x14ac:dyDescent="0.2">
      <c r="A234" s="450" t="s">
        <v>4301</v>
      </c>
      <c r="B234" s="450" t="s">
        <v>4300</v>
      </c>
      <c r="C234" s="450" t="s">
        <v>1048</v>
      </c>
      <c r="D234" s="450">
        <v>1</v>
      </c>
      <c r="E234" s="450">
        <v>0</v>
      </c>
      <c r="F234" s="449">
        <v>531.25</v>
      </c>
      <c r="G234" s="448">
        <v>0</v>
      </c>
      <c r="H234" s="448">
        <v>404.76</v>
      </c>
      <c r="I234" s="448">
        <v>126.49</v>
      </c>
      <c r="J234" s="447">
        <v>0.23809882352941175</v>
      </c>
    </row>
    <row r="235" spans="1:10" ht="23.25" customHeight="1" x14ac:dyDescent="0.2">
      <c r="A235" s="450" t="s">
        <v>2250</v>
      </c>
      <c r="B235" s="450" t="s">
        <v>2249</v>
      </c>
      <c r="C235" s="450" t="s">
        <v>1048</v>
      </c>
      <c r="D235" s="450">
        <v>6</v>
      </c>
      <c r="E235" s="450">
        <v>0</v>
      </c>
      <c r="F235" s="449">
        <v>1123.6400000000001</v>
      </c>
      <c r="G235" s="448">
        <v>0</v>
      </c>
      <c r="H235" s="448">
        <v>946.2</v>
      </c>
      <c r="I235" s="448">
        <v>177.44</v>
      </c>
      <c r="J235" s="447">
        <v>0.15791534655227654</v>
      </c>
    </row>
    <row r="236" spans="1:10" ht="23.25" customHeight="1" x14ac:dyDescent="0.2">
      <c r="A236" s="450" t="s">
        <v>3875</v>
      </c>
      <c r="B236" s="450" t="s">
        <v>3874</v>
      </c>
      <c r="C236" s="450" t="s">
        <v>1048</v>
      </c>
      <c r="D236" s="450">
        <v>1</v>
      </c>
      <c r="E236" s="450">
        <v>0</v>
      </c>
      <c r="F236" s="449">
        <v>539.46</v>
      </c>
      <c r="G236" s="448">
        <v>0</v>
      </c>
      <c r="H236" s="448">
        <v>264.42</v>
      </c>
      <c r="I236" s="448">
        <v>275.04000000000002</v>
      </c>
      <c r="J236" s="447">
        <v>0.50984317650984312</v>
      </c>
    </row>
    <row r="237" spans="1:10" ht="23.25" customHeight="1" x14ac:dyDescent="0.2">
      <c r="A237" s="450" t="s">
        <v>1381</v>
      </c>
      <c r="B237" s="450" t="s">
        <v>1380</v>
      </c>
      <c r="C237" s="450" t="s">
        <v>1048</v>
      </c>
      <c r="D237" s="450">
        <v>2</v>
      </c>
      <c r="E237" s="450">
        <v>0</v>
      </c>
      <c r="F237" s="449">
        <v>995.37</v>
      </c>
      <c r="G237" s="448">
        <v>0</v>
      </c>
      <c r="H237" s="448">
        <v>783.26</v>
      </c>
      <c r="I237" s="448">
        <v>212.11</v>
      </c>
      <c r="J237" s="447">
        <v>0.21309663743130694</v>
      </c>
    </row>
    <row r="238" spans="1:10" ht="23.25" customHeight="1" x14ac:dyDescent="0.2">
      <c r="A238" s="450" t="s">
        <v>1373</v>
      </c>
      <c r="B238" s="450" t="s">
        <v>1372</v>
      </c>
      <c r="C238" s="450" t="s">
        <v>1048</v>
      </c>
      <c r="D238" s="450">
        <v>1</v>
      </c>
      <c r="E238" s="450">
        <v>0</v>
      </c>
      <c r="F238" s="449">
        <v>725.06</v>
      </c>
      <c r="G238" s="448">
        <v>0</v>
      </c>
      <c r="H238" s="448">
        <v>566.69000000000005</v>
      </c>
      <c r="I238" s="448">
        <v>158.37</v>
      </c>
      <c r="J238" s="447">
        <v>0.21842330289907042</v>
      </c>
    </row>
    <row r="239" spans="1:10" ht="23.25" customHeight="1" x14ac:dyDescent="0.2">
      <c r="A239" s="450" t="s">
        <v>1371</v>
      </c>
      <c r="B239" s="450" t="s">
        <v>1370</v>
      </c>
      <c r="C239" s="450" t="s">
        <v>1048</v>
      </c>
      <c r="D239" s="450">
        <v>2</v>
      </c>
      <c r="E239" s="450">
        <v>0</v>
      </c>
      <c r="F239" s="449">
        <v>262.95999999999998</v>
      </c>
      <c r="G239" s="448">
        <v>0</v>
      </c>
      <c r="H239" s="448">
        <v>198.62</v>
      </c>
      <c r="I239" s="448">
        <v>64.34</v>
      </c>
      <c r="J239" s="447">
        <v>0.24467599634925463</v>
      </c>
    </row>
    <row r="240" spans="1:10" ht="23.25" customHeight="1" x14ac:dyDescent="0.2">
      <c r="A240" s="450" t="s">
        <v>1369</v>
      </c>
      <c r="B240" s="450" t="s">
        <v>1368</v>
      </c>
      <c r="C240" s="450" t="s">
        <v>1048</v>
      </c>
      <c r="D240" s="450">
        <v>4</v>
      </c>
      <c r="E240" s="450">
        <v>0</v>
      </c>
      <c r="F240" s="449">
        <v>618.24</v>
      </c>
      <c r="G240" s="448">
        <v>0</v>
      </c>
      <c r="H240" s="448">
        <v>479.4</v>
      </c>
      <c r="I240" s="448">
        <v>138.84</v>
      </c>
      <c r="J240" s="447">
        <v>0.22457298136645962</v>
      </c>
    </row>
    <row r="241" spans="1:10" ht="23.25" customHeight="1" x14ac:dyDescent="0.2">
      <c r="A241" s="450" t="s">
        <v>1367</v>
      </c>
      <c r="B241" s="450" t="s">
        <v>1366</v>
      </c>
      <c r="C241" s="450" t="s">
        <v>1048</v>
      </c>
      <c r="D241" s="450">
        <v>13</v>
      </c>
      <c r="E241" s="450">
        <v>0</v>
      </c>
      <c r="F241" s="449">
        <v>2043.84</v>
      </c>
      <c r="G241" s="448">
        <v>0</v>
      </c>
      <c r="H241" s="448">
        <v>1760.98</v>
      </c>
      <c r="I241" s="448">
        <v>282.86</v>
      </c>
      <c r="J241" s="447">
        <v>0.13839635196492875</v>
      </c>
    </row>
    <row r="242" spans="1:10" ht="23.25" customHeight="1" x14ac:dyDescent="0.2">
      <c r="A242" s="450" t="s">
        <v>2244</v>
      </c>
      <c r="B242" s="450" t="s">
        <v>2243</v>
      </c>
      <c r="C242" s="450" t="s">
        <v>1048</v>
      </c>
      <c r="D242" s="450">
        <v>2</v>
      </c>
      <c r="E242" s="450">
        <v>0</v>
      </c>
      <c r="F242" s="449">
        <v>385.74</v>
      </c>
      <c r="G242" s="448">
        <v>0</v>
      </c>
      <c r="H242" s="448">
        <v>313.82</v>
      </c>
      <c r="I242" s="448">
        <v>71.92</v>
      </c>
      <c r="J242" s="447">
        <v>0.18644682947062788</v>
      </c>
    </row>
    <row r="243" spans="1:10" ht="23.25" customHeight="1" x14ac:dyDescent="0.2">
      <c r="A243" s="450" t="s">
        <v>1365</v>
      </c>
      <c r="B243" s="450" t="s">
        <v>1364</v>
      </c>
      <c r="C243" s="450" t="s">
        <v>1048</v>
      </c>
      <c r="D243" s="450">
        <v>2</v>
      </c>
      <c r="E243" s="450">
        <v>0</v>
      </c>
      <c r="F243" s="449">
        <v>384.06</v>
      </c>
      <c r="G243" s="448">
        <v>0</v>
      </c>
      <c r="H243" s="448">
        <v>316.12</v>
      </c>
      <c r="I243" s="448">
        <v>67.94</v>
      </c>
      <c r="J243" s="447">
        <v>0.17689944279539654</v>
      </c>
    </row>
    <row r="244" spans="1:10" ht="23.25" customHeight="1" x14ac:dyDescent="0.2">
      <c r="A244" s="450" t="s">
        <v>1363</v>
      </c>
      <c r="B244" s="450" t="s">
        <v>1362</v>
      </c>
      <c r="C244" s="450" t="s">
        <v>1048</v>
      </c>
      <c r="D244" s="450">
        <v>3</v>
      </c>
      <c r="E244" s="450">
        <v>0</v>
      </c>
      <c r="F244" s="449">
        <v>882.25</v>
      </c>
      <c r="G244" s="448">
        <v>0</v>
      </c>
      <c r="H244" s="448">
        <v>708.96</v>
      </c>
      <c r="I244" s="448">
        <v>173.29</v>
      </c>
      <c r="J244" s="447">
        <v>0.19641824879569283</v>
      </c>
    </row>
    <row r="245" spans="1:10" ht="23.25" customHeight="1" x14ac:dyDescent="0.2">
      <c r="A245" s="450" t="s">
        <v>3871</v>
      </c>
      <c r="B245" s="450" t="s">
        <v>3870</v>
      </c>
      <c r="C245" s="450" t="s">
        <v>1048</v>
      </c>
      <c r="D245" s="450">
        <v>1</v>
      </c>
      <c r="E245" s="450">
        <v>0</v>
      </c>
      <c r="F245" s="449">
        <v>268.52</v>
      </c>
      <c r="G245" s="448">
        <v>0</v>
      </c>
      <c r="H245" s="448">
        <v>209.78</v>
      </c>
      <c r="I245" s="448">
        <v>58.74</v>
      </c>
      <c r="J245" s="447">
        <v>0.21875465514673023</v>
      </c>
    </row>
    <row r="246" spans="1:10" ht="23.25" customHeight="1" x14ac:dyDescent="0.2">
      <c r="A246" s="450" t="s">
        <v>1359</v>
      </c>
      <c r="B246" s="450" t="s">
        <v>1358</v>
      </c>
      <c r="C246" s="450" t="s">
        <v>1048</v>
      </c>
      <c r="D246" s="450">
        <v>30</v>
      </c>
      <c r="E246" s="450">
        <v>0</v>
      </c>
      <c r="F246" s="449">
        <v>10553.94</v>
      </c>
      <c r="G246" s="448">
        <v>0</v>
      </c>
      <c r="H246" s="448">
        <v>8656.2000000000007</v>
      </c>
      <c r="I246" s="448">
        <v>1897.74</v>
      </c>
      <c r="J246" s="447">
        <v>0.17981341565330103</v>
      </c>
    </row>
    <row r="247" spans="1:10" ht="23.25" customHeight="1" x14ac:dyDescent="0.2">
      <c r="A247" s="450" t="s">
        <v>1357</v>
      </c>
      <c r="B247" s="450" t="s">
        <v>1356</v>
      </c>
      <c r="C247" s="450" t="s">
        <v>1048</v>
      </c>
      <c r="D247" s="450">
        <v>5</v>
      </c>
      <c r="E247" s="450">
        <v>0</v>
      </c>
      <c r="F247" s="449">
        <v>792.3</v>
      </c>
      <c r="G247" s="448">
        <v>0</v>
      </c>
      <c r="H247" s="448">
        <v>599.9</v>
      </c>
      <c r="I247" s="448">
        <v>192.4</v>
      </c>
      <c r="J247" s="447">
        <v>0.24283730910008836</v>
      </c>
    </row>
    <row r="248" spans="1:10" ht="23.25" customHeight="1" x14ac:dyDescent="0.2">
      <c r="A248" s="450" t="s">
        <v>1355</v>
      </c>
      <c r="B248" s="450" t="s">
        <v>1354</v>
      </c>
      <c r="C248" s="450" t="s">
        <v>1048</v>
      </c>
      <c r="D248" s="450">
        <v>7</v>
      </c>
      <c r="E248" s="450">
        <v>0</v>
      </c>
      <c r="F248" s="449">
        <v>1474.96</v>
      </c>
      <c r="G248" s="448">
        <v>0</v>
      </c>
      <c r="H248" s="448">
        <v>1144.57</v>
      </c>
      <c r="I248" s="448">
        <v>330.39</v>
      </c>
      <c r="J248" s="447">
        <v>0.22399929489613277</v>
      </c>
    </row>
    <row r="249" spans="1:10" ht="23.25" customHeight="1" x14ac:dyDescent="0.2">
      <c r="A249" s="450" t="s">
        <v>6355</v>
      </c>
      <c r="B249" s="450" t="s">
        <v>6354</v>
      </c>
      <c r="C249" s="450" t="s">
        <v>1048</v>
      </c>
      <c r="D249" s="450">
        <v>1</v>
      </c>
      <c r="E249" s="450">
        <v>0</v>
      </c>
      <c r="F249" s="449">
        <v>1033.6600000000001</v>
      </c>
      <c r="G249" s="448">
        <v>0</v>
      </c>
      <c r="H249" s="448">
        <v>802.91</v>
      </c>
      <c r="I249" s="448">
        <v>230.75</v>
      </c>
      <c r="J249" s="447">
        <v>0.22323588027010816</v>
      </c>
    </row>
    <row r="250" spans="1:10" ht="23.25" customHeight="1" x14ac:dyDescent="0.2">
      <c r="A250" s="450" t="s">
        <v>6353</v>
      </c>
      <c r="B250" s="450" t="s">
        <v>6352</v>
      </c>
      <c r="C250" s="450" t="s">
        <v>1048</v>
      </c>
      <c r="D250" s="450">
        <v>3</v>
      </c>
      <c r="E250" s="450">
        <v>0</v>
      </c>
      <c r="F250" s="449">
        <v>1207.1400000000001</v>
      </c>
      <c r="G250" s="448">
        <v>0</v>
      </c>
      <c r="H250" s="448">
        <v>832.32</v>
      </c>
      <c r="I250" s="448">
        <v>374.82</v>
      </c>
      <c r="J250" s="447">
        <v>0.31050251006511259</v>
      </c>
    </row>
    <row r="251" spans="1:10" ht="23.25" customHeight="1" x14ac:dyDescent="0.2">
      <c r="A251" s="450" t="s">
        <v>6351</v>
      </c>
      <c r="B251" s="450" t="s">
        <v>6350</v>
      </c>
      <c r="C251" s="450" t="s">
        <v>1048</v>
      </c>
      <c r="D251" s="450">
        <v>2</v>
      </c>
      <c r="E251" s="450">
        <v>0</v>
      </c>
      <c r="F251" s="449">
        <v>1353.5</v>
      </c>
      <c r="G251" s="448">
        <v>0</v>
      </c>
      <c r="H251" s="448">
        <v>922.6</v>
      </c>
      <c r="I251" s="448">
        <v>430.9</v>
      </c>
      <c r="J251" s="447">
        <v>0.31835980790543039</v>
      </c>
    </row>
    <row r="252" spans="1:10" ht="23.25" customHeight="1" x14ac:dyDescent="0.2">
      <c r="A252" s="450" t="s">
        <v>2238</v>
      </c>
      <c r="B252" s="450" t="s">
        <v>2237</v>
      </c>
      <c r="C252" s="450" t="s">
        <v>1048</v>
      </c>
      <c r="D252" s="450">
        <v>1</v>
      </c>
      <c r="E252" s="450">
        <v>0</v>
      </c>
      <c r="F252" s="449">
        <v>306.42</v>
      </c>
      <c r="G252" s="448">
        <v>0</v>
      </c>
      <c r="H252" s="448">
        <v>210.12</v>
      </c>
      <c r="I252" s="448">
        <v>96.3</v>
      </c>
      <c r="J252" s="447">
        <v>0.31427452516154297</v>
      </c>
    </row>
    <row r="253" spans="1:10" ht="23.25" customHeight="1" x14ac:dyDescent="0.2">
      <c r="A253" s="450" t="s">
        <v>1351</v>
      </c>
      <c r="B253" s="450" t="s">
        <v>1350</v>
      </c>
      <c r="C253" s="450" t="s">
        <v>1048</v>
      </c>
      <c r="D253" s="450">
        <v>1</v>
      </c>
      <c r="E253" s="450">
        <v>0</v>
      </c>
      <c r="F253" s="449">
        <v>117.41</v>
      </c>
      <c r="G253" s="448">
        <v>0</v>
      </c>
      <c r="H253" s="448">
        <v>61.6</v>
      </c>
      <c r="I253" s="448">
        <v>55.81</v>
      </c>
      <c r="J253" s="447">
        <v>0.47534281577378418</v>
      </c>
    </row>
    <row r="254" spans="1:10" ht="23.25" customHeight="1" x14ac:dyDescent="0.2">
      <c r="A254" s="450" t="s">
        <v>3168</v>
      </c>
      <c r="B254" s="450" t="s">
        <v>3167</v>
      </c>
      <c r="C254" s="450" t="s">
        <v>1048</v>
      </c>
      <c r="D254" s="450">
        <v>3</v>
      </c>
      <c r="E254" s="450">
        <v>0</v>
      </c>
      <c r="F254" s="449">
        <v>421.08</v>
      </c>
      <c r="G254" s="448">
        <v>0</v>
      </c>
      <c r="H254" s="448">
        <v>318.95999999999998</v>
      </c>
      <c r="I254" s="448">
        <v>102.12</v>
      </c>
      <c r="J254" s="447">
        <v>0.24251923624964378</v>
      </c>
    </row>
    <row r="255" spans="1:10" ht="23.25" customHeight="1" x14ac:dyDescent="0.2">
      <c r="A255" s="450" t="s">
        <v>1347</v>
      </c>
      <c r="B255" s="450" t="s">
        <v>1346</v>
      </c>
      <c r="C255" s="450" t="s">
        <v>1048</v>
      </c>
      <c r="D255" s="450">
        <v>4</v>
      </c>
      <c r="E255" s="450">
        <v>0</v>
      </c>
      <c r="F255" s="449">
        <v>976.56</v>
      </c>
      <c r="G255" s="448">
        <v>0</v>
      </c>
      <c r="H255" s="448">
        <v>721.16</v>
      </c>
      <c r="I255" s="448">
        <v>255.4</v>
      </c>
      <c r="J255" s="447">
        <v>0.26153026951748998</v>
      </c>
    </row>
    <row r="256" spans="1:10" ht="23.25" customHeight="1" x14ac:dyDescent="0.2">
      <c r="A256" s="450" t="s">
        <v>3865</v>
      </c>
      <c r="B256" s="450" t="s">
        <v>3864</v>
      </c>
      <c r="C256" s="450" t="s">
        <v>1048</v>
      </c>
      <c r="D256" s="450">
        <v>12</v>
      </c>
      <c r="E256" s="450">
        <v>0</v>
      </c>
      <c r="F256" s="449">
        <v>5469.84</v>
      </c>
      <c r="G256" s="448">
        <v>0</v>
      </c>
      <c r="H256" s="448">
        <v>4700.6400000000003</v>
      </c>
      <c r="I256" s="448">
        <v>769.2</v>
      </c>
      <c r="J256" s="447">
        <v>0.1406256855776403</v>
      </c>
    </row>
    <row r="257" spans="1:10" ht="23.25" customHeight="1" x14ac:dyDescent="0.2">
      <c r="A257" s="450" t="s">
        <v>1345</v>
      </c>
      <c r="B257" s="450" t="s">
        <v>1344</v>
      </c>
      <c r="C257" s="450" t="s">
        <v>1048</v>
      </c>
      <c r="D257" s="450">
        <v>37</v>
      </c>
      <c r="E257" s="450">
        <v>0</v>
      </c>
      <c r="F257" s="449">
        <v>6214.73</v>
      </c>
      <c r="G257" s="448">
        <v>0</v>
      </c>
      <c r="H257" s="448">
        <v>5159.6499999999996</v>
      </c>
      <c r="I257" s="448">
        <v>1055.08</v>
      </c>
      <c r="J257" s="447">
        <v>0.16977085086560478</v>
      </c>
    </row>
    <row r="258" spans="1:10" ht="23.25" customHeight="1" x14ac:dyDescent="0.2">
      <c r="A258" s="450" t="s">
        <v>1343</v>
      </c>
      <c r="B258" s="450" t="s">
        <v>1342</v>
      </c>
      <c r="C258" s="450" t="s">
        <v>1048</v>
      </c>
      <c r="D258" s="450">
        <v>18</v>
      </c>
      <c r="E258" s="450">
        <v>0</v>
      </c>
      <c r="F258" s="449">
        <v>5615.65</v>
      </c>
      <c r="G258" s="448">
        <v>0</v>
      </c>
      <c r="H258" s="448">
        <v>4240.26</v>
      </c>
      <c r="I258" s="448">
        <v>1375.39</v>
      </c>
      <c r="J258" s="447">
        <v>0.24492089072502737</v>
      </c>
    </row>
    <row r="259" spans="1:10" ht="23.25" customHeight="1" x14ac:dyDescent="0.2">
      <c r="A259" s="450" t="s">
        <v>1341</v>
      </c>
      <c r="B259" s="450" t="s">
        <v>1340</v>
      </c>
      <c r="C259" s="450" t="s">
        <v>1048</v>
      </c>
      <c r="D259" s="450">
        <v>1</v>
      </c>
      <c r="E259" s="450">
        <v>0</v>
      </c>
      <c r="F259" s="449">
        <v>129.75</v>
      </c>
      <c r="G259" s="448">
        <v>0</v>
      </c>
      <c r="H259" s="448">
        <v>80.97</v>
      </c>
      <c r="I259" s="448">
        <v>48.78</v>
      </c>
      <c r="J259" s="447">
        <v>0.3759537572254335</v>
      </c>
    </row>
    <row r="260" spans="1:10" ht="23.25" customHeight="1" x14ac:dyDescent="0.2">
      <c r="A260" s="450" t="s">
        <v>1339</v>
      </c>
      <c r="B260" s="450" t="s">
        <v>1338</v>
      </c>
      <c r="C260" s="450" t="s">
        <v>1048</v>
      </c>
      <c r="D260" s="450">
        <v>3</v>
      </c>
      <c r="E260" s="450">
        <v>0</v>
      </c>
      <c r="F260" s="449">
        <v>325.73</v>
      </c>
      <c r="G260" s="448">
        <v>0</v>
      </c>
      <c r="H260" s="448">
        <v>238.17</v>
      </c>
      <c r="I260" s="448">
        <v>87.56</v>
      </c>
      <c r="J260" s="447">
        <v>0.26881159242317254</v>
      </c>
    </row>
    <row r="261" spans="1:10" ht="23.25" customHeight="1" x14ac:dyDescent="0.2">
      <c r="A261" s="450" t="s">
        <v>2236</v>
      </c>
      <c r="B261" s="450" t="s">
        <v>2235</v>
      </c>
      <c r="C261" s="450" t="s">
        <v>1048</v>
      </c>
      <c r="D261" s="450">
        <v>5</v>
      </c>
      <c r="E261" s="450">
        <v>0</v>
      </c>
      <c r="F261" s="449">
        <v>668</v>
      </c>
      <c r="G261" s="448">
        <v>0</v>
      </c>
      <c r="H261" s="448">
        <v>508.05</v>
      </c>
      <c r="I261" s="448">
        <v>159.94999999999999</v>
      </c>
      <c r="J261" s="447">
        <v>0.23944610778443115</v>
      </c>
    </row>
    <row r="262" spans="1:10" ht="23.25" customHeight="1" x14ac:dyDescent="0.2">
      <c r="A262" s="450" t="s">
        <v>2234</v>
      </c>
      <c r="B262" s="450" t="s">
        <v>2233</v>
      </c>
      <c r="C262" s="450" t="s">
        <v>1048</v>
      </c>
      <c r="D262" s="450">
        <v>5</v>
      </c>
      <c r="E262" s="450">
        <v>0</v>
      </c>
      <c r="F262" s="449">
        <v>551.75</v>
      </c>
      <c r="G262" s="448">
        <v>0</v>
      </c>
      <c r="H262" s="448">
        <v>481.55</v>
      </c>
      <c r="I262" s="448">
        <v>70.2</v>
      </c>
      <c r="J262" s="447">
        <v>0.12723153602174897</v>
      </c>
    </row>
    <row r="263" spans="1:10" ht="23.25" customHeight="1" x14ac:dyDescent="0.2">
      <c r="A263" s="450" t="s">
        <v>1337</v>
      </c>
      <c r="B263" s="450" t="s">
        <v>1336</v>
      </c>
      <c r="C263" s="450" t="s">
        <v>1048</v>
      </c>
      <c r="D263" s="450">
        <v>11</v>
      </c>
      <c r="E263" s="450">
        <v>0</v>
      </c>
      <c r="F263" s="449">
        <v>2553.15</v>
      </c>
      <c r="G263" s="448">
        <v>0</v>
      </c>
      <c r="H263" s="448">
        <v>2205.06</v>
      </c>
      <c r="I263" s="448">
        <v>348.09</v>
      </c>
      <c r="J263" s="447">
        <v>0.13633746548381412</v>
      </c>
    </row>
    <row r="264" spans="1:10" ht="23.25" customHeight="1" x14ac:dyDescent="0.2">
      <c r="A264" s="450" t="s">
        <v>2230</v>
      </c>
      <c r="B264" s="450" t="s">
        <v>2229</v>
      </c>
      <c r="C264" s="450" t="s">
        <v>1048</v>
      </c>
      <c r="D264" s="450">
        <v>13</v>
      </c>
      <c r="E264" s="450">
        <v>0</v>
      </c>
      <c r="F264" s="449">
        <v>1854.95</v>
      </c>
      <c r="G264" s="448">
        <v>0</v>
      </c>
      <c r="H264" s="448">
        <v>1429.48</v>
      </c>
      <c r="I264" s="448">
        <v>425.47</v>
      </c>
      <c r="J264" s="447">
        <v>0.22937006388312353</v>
      </c>
    </row>
    <row r="265" spans="1:10" ht="23.25" customHeight="1" x14ac:dyDescent="0.2">
      <c r="A265" s="450" t="s">
        <v>1335</v>
      </c>
      <c r="B265" s="450" t="s">
        <v>1334</v>
      </c>
      <c r="C265" s="450" t="s">
        <v>1048</v>
      </c>
      <c r="D265" s="450">
        <v>15</v>
      </c>
      <c r="E265" s="450">
        <v>0</v>
      </c>
      <c r="F265" s="449">
        <v>2359.14</v>
      </c>
      <c r="G265" s="448">
        <v>0</v>
      </c>
      <c r="H265" s="448">
        <v>1820.55</v>
      </c>
      <c r="I265" s="448">
        <v>538.59</v>
      </c>
      <c r="J265" s="447">
        <v>0.22829929550598946</v>
      </c>
    </row>
    <row r="266" spans="1:10" ht="23.25" customHeight="1" x14ac:dyDescent="0.2">
      <c r="A266" s="450" t="s">
        <v>5534</v>
      </c>
      <c r="B266" s="450" t="s">
        <v>5533</v>
      </c>
      <c r="C266" s="450" t="s">
        <v>1048</v>
      </c>
      <c r="D266" s="450">
        <v>2</v>
      </c>
      <c r="E266" s="450">
        <v>0</v>
      </c>
      <c r="F266" s="449">
        <v>423.6</v>
      </c>
      <c r="G266" s="448">
        <v>0</v>
      </c>
      <c r="H266" s="448">
        <v>257.5</v>
      </c>
      <c r="I266" s="448">
        <v>166.1</v>
      </c>
      <c r="J266" s="447">
        <v>0.39211520302171859</v>
      </c>
    </row>
    <row r="267" spans="1:10" ht="23.25" customHeight="1" x14ac:dyDescent="0.2">
      <c r="A267" s="450" t="s">
        <v>4296</v>
      </c>
      <c r="B267" s="450" t="s">
        <v>4295</v>
      </c>
      <c r="C267" s="450" t="s">
        <v>1048</v>
      </c>
      <c r="D267" s="450">
        <v>2</v>
      </c>
      <c r="E267" s="450">
        <v>0</v>
      </c>
      <c r="F267" s="449">
        <v>457.86</v>
      </c>
      <c r="G267" s="448">
        <v>0</v>
      </c>
      <c r="H267" s="448">
        <v>278.33999999999997</v>
      </c>
      <c r="I267" s="448">
        <v>179.52</v>
      </c>
      <c r="J267" s="447">
        <v>0.39208491678679075</v>
      </c>
    </row>
    <row r="268" spans="1:10" ht="23.25" customHeight="1" x14ac:dyDescent="0.2">
      <c r="A268" s="450" t="s">
        <v>3863</v>
      </c>
      <c r="B268" s="450" t="s">
        <v>3862</v>
      </c>
      <c r="C268" s="450" t="s">
        <v>1048</v>
      </c>
      <c r="D268" s="450">
        <v>10</v>
      </c>
      <c r="E268" s="450">
        <v>0</v>
      </c>
      <c r="F268" s="449">
        <v>1987.3</v>
      </c>
      <c r="G268" s="448">
        <v>0</v>
      </c>
      <c r="H268" s="448">
        <v>1644.7</v>
      </c>
      <c r="I268" s="448">
        <v>342.6</v>
      </c>
      <c r="J268" s="447">
        <v>0.17239470638554824</v>
      </c>
    </row>
    <row r="269" spans="1:10" ht="23.25" customHeight="1" x14ac:dyDescent="0.2">
      <c r="A269" s="450" t="s">
        <v>1333</v>
      </c>
      <c r="B269" s="450" t="s">
        <v>1332</v>
      </c>
      <c r="C269" s="450" t="s">
        <v>1048</v>
      </c>
      <c r="D269" s="450">
        <v>12</v>
      </c>
      <c r="E269" s="450">
        <v>0</v>
      </c>
      <c r="F269" s="449">
        <v>1337.16</v>
      </c>
      <c r="G269" s="448">
        <v>0</v>
      </c>
      <c r="H269" s="448">
        <v>1162.2</v>
      </c>
      <c r="I269" s="448">
        <v>174.96</v>
      </c>
      <c r="J269" s="447">
        <v>0.13084447635286728</v>
      </c>
    </row>
    <row r="270" spans="1:10" ht="23.25" customHeight="1" x14ac:dyDescent="0.2">
      <c r="A270" s="450" t="s">
        <v>2226</v>
      </c>
      <c r="B270" s="450" t="s">
        <v>2225</v>
      </c>
      <c r="C270" s="450" t="s">
        <v>1048</v>
      </c>
      <c r="D270" s="450">
        <v>1</v>
      </c>
      <c r="E270" s="450">
        <v>0</v>
      </c>
      <c r="F270" s="449">
        <v>113.05</v>
      </c>
      <c r="G270" s="448">
        <v>0</v>
      </c>
      <c r="H270" s="448">
        <v>91.98</v>
      </c>
      <c r="I270" s="448">
        <v>21.07</v>
      </c>
      <c r="J270" s="447">
        <v>0.18637770897832817</v>
      </c>
    </row>
    <row r="271" spans="1:10" ht="23.25" customHeight="1" x14ac:dyDescent="0.2">
      <c r="A271" s="450" t="s">
        <v>4294</v>
      </c>
      <c r="B271" s="450" t="s">
        <v>4293</v>
      </c>
      <c r="C271" s="450" t="s">
        <v>1048</v>
      </c>
      <c r="D271" s="450">
        <v>3</v>
      </c>
      <c r="E271" s="450">
        <v>0</v>
      </c>
      <c r="F271" s="449">
        <v>2461.75</v>
      </c>
      <c r="G271" s="448">
        <v>0</v>
      </c>
      <c r="H271" s="448">
        <v>2020.2</v>
      </c>
      <c r="I271" s="448">
        <v>441.55</v>
      </c>
      <c r="J271" s="447">
        <v>0.17936427338275618</v>
      </c>
    </row>
    <row r="272" spans="1:10" ht="23.25" customHeight="1" x14ac:dyDescent="0.2">
      <c r="A272" s="450" t="s">
        <v>1329</v>
      </c>
      <c r="B272" s="450" t="s">
        <v>1328</v>
      </c>
      <c r="C272" s="450" t="s">
        <v>1048</v>
      </c>
      <c r="D272" s="450">
        <v>3</v>
      </c>
      <c r="E272" s="450">
        <v>0</v>
      </c>
      <c r="F272" s="449">
        <v>514.29</v>
      </c>
      <c r="G272" s="448">
        <v>0</v>
      </c>
      <c r="H272" s="448">
        <v>295.17</v>
      </c>
      <c r="I272" s="448">
        <v>219.12</v>
      </c>
      <c r="J272" s="447">
        <v>0.42606311614069881</v>
      </c>
    </row>
    <row r="273" spans="1:10" ht="23.25" customHeight="1" x14ac:dyDescent="0.2">
      <c r="A273" s="450" t="s">
        <v>1327</v>
      </c>
      <c r="B273" s="450" t="s">
        <v>1326</v>
      </c>
      <c r="C273" s="450" t="s">
        <v>1048</v>
      </c>
      <c r="D273" s="450">
        <v>1</v>
      </c>
      <c r="E273" s="450">
        <v>0</v>
      </c>
      <c r="F273" s="449">
        <v>99.87</v>
      </c>
      <c r="G273" s="448">
        <v>0</v>
      </c>
      <c r="H273" s="448">
        <v>68.489999999999995</v>
      </c>
      <c r="I273" s="448">
        <v>31.38</v>
      </c>
      <c r="J273" s="447">
        <v>0.31420847101231603</v>
      </c>
    </row>
    <row r="274" spans="1:10" ht="23.25" customHeight="1" x14ac:dyDescent="0.2">
      <c r="A274" s="450" t="s">
        <v>1325</v>
      </c>
      <c r="B274" s="450" t="s">
        <v>1324</v>
      </c>
      <c r="C274" s="450" t="s">
        <v>1048</v>
      </c>
      <c r="D274" s="450">
        <v>4</v>
      </c>
      <c r="E274" s="450">
        <v>0</v>
      </c>
      <c r="F274" s="449">
        <v>550.62</v>
      </c>
      <c r="G274" s="448">
        <v>0</v>
      </c>
      <c r="H274" s="448">
        <v>390.68</v>
      </c>
      <c r="I274" s="448">
        <v>159.94</v>
      </c>
      <c r="J274" s="447">
        <v>0.29047255820711199</v>
      </c>
    </row>
    <row r="275" spans="1:10" ht="23.25" customHeight="1" x14ac:dyDescent="0.2">
      <c r="A275" s="450" t="s">
        <v>1323</v>
      </c>
      <c r="B275" s="450" t="s">
        <v>1322</v>
      </c>
      <c r="C275" s="450" t="s">
        <v>1048</v>
      </c>
      <c r="D275" s="450">
        <v>1</v>
      </c>
      <c r="E275" s="450">
        <v>0</v>
      </c>
      <c r="F275" s="449">
        <v>99.44</v>
      </c>
      <c r="G275" s="448">
        <v>0</v>
      </c>
      <c r="H275" s="448">
        <v>81.319999999999993</v>
      </c>
      <c r="I275" s="448">
        <v>18.12</v>
      </c>
      <c r="J275" s="447">
        <v>0.18222043443282382</v>
      </c>
    </row>
    <row r="276" spans="1:10" ht="23.25" customHeight="1" x14ac:dyDescent="0.2">
      <c r="A276" s="450" t="s">
        <v>1321</v>
      </c>
      <c r="B276" s="450" t="s">
        <v>1320</v>
      </c>
      <c r="C276" s="450" t="s">
        <v>1048</v>
      </c>
      <c r="D276" s="450">
        <v>49</v>
      </c>
      <c r="E276" s="450">
        <v>0</v>
      </c>
      <c r="F276" s="449">
        <v>4487.47</v>
      </c>
      <c r="G276" s="448">
        <v>0</v>
      </c>
      <c r="H276" s="448">
        <v>3896.09</v>
      </c>
      <c r="I276" s="448">
        <v>591.38</v>
      </c>
      <c r="J276" s="447">
        <v>0.13178472502323135</v>
      </c>
    </row>
    <row r="277" spans="1:10" ht="23.25" customHeight="1" x14ac:dyDescent="0.2">
      <c r="A277" s="450" t="s">
        <v>1319</v>
      </c>
      <c r="B277" s="450" t="s">
        <v>1318</v>
      </c>
      <c r="C277" s="450" t="s">
        <v>1048</v>
      </c>
      <c r="D277" s="450">
        <v>1</v>
      </c>
      <c r="E277" s="450">
        <v>0</v>
      </c>
      <c r="F277" s="449">
        <v>107.37</v>
      </c>
      <c r="G277" s="448">
        <v>0</v>
      </c>
      <c r="H277" s="448">
        <v>77.150000000000006</v>
      </c>
      <c r="I277" s="448">
        <v>30.22</v>
      </c>
      <c r="J277" s="447">
        <v>0.28145664524541308</v>
      </c>
    </row>
    <row r="278" spans="1:10" ht="23.25" customHeight="1" x14ac:dyDescent="0.2">
      <c r="A278" s="450" t="s">
        <v>1317</v>
      </c>
      <c r="B278" s="450" t="s">
        <v>1316</v>
      </c>
      <c r="C278" s="450" t="s">
        <v>1048</v>
      </c>
      <c r="D278" s="450">
        <v>18</v>
      </c>
      <c r="E278" s="450">
        <v>0</v>
      </c>
      <c r="F278" s="449">
        <v>2795</v>
      </c>
      <c r="G278" s="448">
        <v>0</v>
      </c>
      <c r="H278" s="448">
        <v>2170.8000000000002</v>
      </c>
      <c r="I278" s="448">
        <v>624.20000000000005</v>
      </c>
      <c r="J278" s="447">
        <v>0.22332737030411448</v>
      </c>
    </row>
    <row r="279" spans="1:10" ht="23.25" customHeight="1" x14ac:dyDescent="0.2">
      <c r="A279" s="450" t="s">
        <v>2224</v>
      </c>
      <c r="B279" s="450" t="s">
        <v>2223</v>
      </c>
      <c r="C279" s="450" t="s">
        <v>1048</v>
      </c>
      <c r="D279" s="450">
        <v>3</v>
      </c>
      <c r="E279" s="450">
        <v>0</v>
      </c>
      <c r="F279" s="449">
        <v>462.63</v>
      </c>
      <c r="G279" s="448">
        <v>0</v>
      </c>
      <c r="H279" s="448">
        <v>352.5</v>
      </c>
      <c r="I279" s="448">
        <v>110.13</v>
      </c>
      <c r="J279" s="447">
        <v>0.23805200700343687</v>
      </c>
    </row>
    <row r="280" spans="1:10" ht="23.25" customHeight="1" x14ac:dyDescent="0.2">
      <c r="A280" s="450" t="s">
        <v>2222</v>
      </c>
      <c r="B280" s="450" t="s">
        <v>2221</v>
      </c>
      <c r="C280" s="450" t="s">
        <v>1048</v>
      </c>
      <c r="D280" s="450">
        <v>38</v>
      </c>
      <c r="E280" s="450">
        <v>0</v>
      </c>
      <c r="F280" s="449">
        <v>4901.32</v>
      </c>
      <c r="G280" s="448">
        <v>-1598.16</v>
      </c>
      <c r="H280" s="448">
        <v>2651.86</v>
      </c>
      <c r="I280" s="448">
        <v>651.29999999999995</v>
      </c>
      <c r="J280" s="447">
        <v>0.19717482652974727</v>
      </c>
    </row>
    <row r="281" spans="1:10" ht="23.25" customHeight="1" x14ac:dyDescent="0.2">
      <c r="A281" s="450" t="s">
        <v>1315</v>
      </c>
      <c r="B281" s="450" t="s">
        <v>1314</v>
      </c>
      <c r="C281" s="450" t="s">
        <v>1048</v>
      </c>
      <c r="D281" s="450">
        <v>21</v>
      </c>
      <c r="E281" s="450">
        <v>0</v>
      </c>
      <c r="F281" s="449">
        <v>2262.1</v>
      </c>
      <c r="G281" s="448">
        <v>0</v>
      </c>
      <c r="H281" s="448">
        <v>1720.95</v>
      </c>
      <c r="I281" s="448">
        <v>541.15</v>
      </c>
      <c r="J281" s="447">
        <v>0.2392246142964502</v>
      </c>
    </row>
    <row r="282" spans="1:10" ht="23.25" customHeight="1" x14ac:dyDescent="0.2">
      <c r="A282" s="450" t="s">
        <v>6349</v>
      </c>
      <c r="B282" s="450" t="s">
        <v>6348</v>
      </c>
      <c r="C282" s="450" t="s">
        <v>1048</v>
      </c>
      <c r="D282" s="450">
        <v>2</v>
      </c>
      <c r="E282" s="450">
        <v>0</v>
      </c>
      <c r="F282" s="449">
        <v>266.33999999999997</v>
      </c>
      <c r="G282" s="448">
        <v>0</v>
      </c>
      <c r="H282" s="448">
        <v>130.4</v>
      </c>
      <c r="I282" s="448">
        <v>135.94</v>
      </c>
      <c r="J282" s="447">
        <v>0.5104002402943606</v>
      </c>
    </row>
    <row r="283" spans="1:10" ht="23.25" customHeight="1" x14ac:dyDescent="0.2">
      <c r="A283" s="450" t="s">
        <v>1313</v>
      </c>
      <c r="B283" s="450" t="s">
        <v>1312</v>
      </c>
      <c r="C283" s="450" t="s">
        <v>1048</v>
      </c>
      <c r="D283" s="450">
        <v>26</v>
      </c>
      <c r="E283" s="450">
        <v>0</v>
      </c>
      <c r="F283" s="449">
        <v>12851.97</v>
      </c>
      <c r="G283" s="448">
        <v>0</v>
      </c>
      <c r="H283" s="448">
        <v>10894.26</v>
      </c>
      <c r="I283" s="448">
        <v>1957.71</v>
      </c>
      <c r="J283" s="447">
        <v>0.15232761981237117</v>
      </c>
    </row>
    <row r="284" spans="1:10" ht="23.25" customHeight="1" x14ac:dyDescent="0.2">
      <c r="A284" s="450" t="s">
        <v>3154</v>
      </c>
      <c r="B284" s="450" t="s">
        <v>3153</v>
      </c>
      <c r="C284" s="450" t="s">
        <v>1048</v>
      </c>
      <c r="D284" s="450">
        <v>1</v>
      </c>
      <c r="E284" s="450">
        <v>0</v>
      </c>
      <c r="F284" s="449">
        <v>155.19</v>
      </c>
      <c r="G284" s="448">
        <v>0</v>
      </c>
      <c r="H284" s="448">
        <v>85.3</v>
      </c>
      <c r="I284" s="448">
        <v>69.89</v>
      </c>
      <c r="J284" s="447">
        <v>0.45035118242154776</v>
      </c>
    </row>
    <row r="285" spans="1:10" ht="23.25" customHeight="1" x14ac:dyDescent="0.2">
      <c r="A285" s="450" t="s">
        <v>1174</v>
      </c>
      <c r="B285" s="450" t="s">
        <v>1173</v>
      </c>
      <c r="C285" s="450" t="s">
        <v>1048</v>
      </c>
      <c r="D285" s="450">
        <v>1</v>
      </c>
      <c r="E285" s="450">
        <v>0</v>
      </c>
      <c r="F285" s="449">
        <v>277.11</v>
      </c>
      <c r="G285" s="448">
        <v>0</v>
      </c>
      <c r="H285" s="448">
        <v>210.58</v>
      </c>
      <c r="I285" s="448">
        <v>66.53</v>
      </c>
      <c r="J285" s="447">
        <v>0.2400851647360254</v>
      </c>
    </row>
    <row r="286" spans="1:10" ht="23.25" customHeight="1" x14ac:dyDescent="0.2">
      <c r="A286" s="450" t="s">
        <v>3152</v>
      </c>
      <c r="B286" s="450" t="s">
        <v>3151</v>
      </c>
      <c r="C286" s="450" t="s">
        <v>1048</v>
      </c>
      <c r="D286" s="450">
        <v>1</v>
      </c>
      <c r="E286" s="450">
        <v>0</v>
      </c>
      <c r="F286" s="449">
        <v>1162.7</v>
      </c>
      <c r="G286" s="448">
        <v>0</v>
      </c>
      <c r="H286" s="448">
        <v>958.58</v>
      </c>
      <c r="I286" s="448">
        <v>204.12</v>
      </c>
      <c r="J286" s="447">
        <v>0.17555689343768813</v>
      </c>
    </row>
    <row r="287" spans="1:10" ht="23.25" customHeight="1" x14ac:dyDescent="0.2">
      <c r="A287" s="450" t="s">
        <v>1307</v>
      </c>
      <c r="B287" s="450" t="s">
        <v>1306</v>
      </c>
      <c r="C287" s="450" t="s">
        <v>1048</v>
      </c>
      <c r="D287" s="450">
        <v>1</v>
      </c>
      <c r="E287" s="450">
        <v>0</v>
      </c>
      <c r="F287" s="449">
        <v>2077.77</v>
      </c>
      <c r="G287" s="448">
        <v>0</v>
      </c>
      <c r="H287" s="448">
        <v>1583.07</v>
      </c>
      <c r="I287" s="448">
        <v>494.7</v>
      </c>
      <c r="J287" s="447">
        <v>0.23809180034363764</v>
      </c>
    </row>
    <row r="288" spans="1:10" ht="23.25" customHeight="1" x14ac:dyDescent="0.2">
      <c r="A288" s="450" t="s">
        <v>1305</v>
      </c>
      <c r="B288" s="450" t="s">
        <v>1304</v>
      </c>
      <c r="C288" s="450" t="s">
        <v>1048</v>
      </c>
      <c r="D288" s="450">
        <v>1</v>
      </c>
      <c r="E288" s="450">
        <v>0</v>
      </c>
      <c r="F288" s="449">
        <v>1145.1600000000001</v>
      </c>
      <c r="G288" s="448">
        <v>0</v>
      </c>
      <c r="H288" s="448">
        <v>872.51</v>
      </c>
      <c r="I288" s="448">
        <v>272.64999999999998</v>
      </c>
      <c r="J288" s="447">
        <v>0.23808900066366273</v>
      </c>
    </row>
    <row r="289" spans="1:10" ht="23.25" customHeight="1" x14ac:dyDescent="0.2">
      <c r="A289" s="450" t="s">
        <v>4286</v>
      </c>
      <c r="B289" s="450" t="s">
        <v>4285</v>
      </c>
      <c r="C289" s="450" t="s">
        <v>1048</v>
      </c>
      <c r="D289" s="450">
        <v>1</v>
      </c>
      <c r="E289" s="450">
        <v>0</v>
      </c>
      <c r="F289" s="449">
        <v>1434.02</v>
      </c>
      <c r="G289" s="448">
        <v>0</v>
      </c>
      <c r="H289" s="448">
        <v>1034.06</v>
      </c>
      <c r="I289" s="448">
        <v>399.96</v>
      </c>
      <c r="J289" s="447">
        <v>0.27890824395754593</v>
      </c>
    </row>
    <row r="290" spans="1:10" ht="23.25" customHeight="1" x14ac:dyDescent="0.2">
      <c r="A290" s="450" t="s">
        <v>1301</v>
      </c>
      <c r="B290" s="450" t="s">
        <v>1300</v>
      </c>
      <c r="C290" s="450" t="s">
        <v>1048</v>
      </c>
      <c r="D290" s="450">
        <v>4</v>
      </c>
      <c r="E290" s="450">
        <v>0</v>
      </c>
      <c r="F290" s="449">
        <v>1873.11</v>
      </c>
      <c r="G290" s="448">
        <v>0</v>
      </c>
      <c r="H290" s="448">
        <v>1294.76</v>
      </c>
      <c r="I290" s="448">
        <v>578.35</v>
      </c>
      <c r="J290" s="447">
        <v>0.30876456801789537</v>
      </c>
    </row>
    <row r="291" spans="1:10" ht="23.25" customHeight="1" x14ac:dyDescent="0.2">
      <c r="A291" s="450" t="s">
        <v>1299</v>
      </c>
      <c r="B291" s="450" t="s">
        <v>1298</v>
      </c>
      <c r="C291" s="450" t="s">
        <v>1048</v>
      </c>
      <c r="D291" s="450">
        <v>12</v>
      </c>
      <c r="E291" s="450">
        <v>0</v>
      </c>
      <c r="F291" s="449">
        <v>1847.88</v>
      </c>
      <c r="G291" s="448">
        <v>0</v>
      </c>
      <c r="H291" s="448">
        <v>1430.52</v>
      </c>
      <c r="I291" s="448">
        <v>417.36</v>
      </c>
      <c r="J291" s="447">
        <v>0.22585882200142868</v>
      </c>
    </row>
    <row r="292" spans="1:10" ht="23.25" customHeight="1" x14ac:dyDescent="0.2">
      <c r="A292" s="450" t="s">
        <v>2218</v>
      </c>
      <c r="B292" s="450" t="s">
        <v>2217</v>
      </c>
      <c r="C292" s="450" t="s">
        <v>1048</v>
      </c>
      <c r="D292" s="450">
        <v>2</v>
      </c>
      <c r="E292" s="450">
        <v>0</v>
      </c>
      <c r="F292" s="449">
        <v>935.7</v>
      </c>
      <c r="G292" s="448">
        <v>0</v>
      </c>
      <c r="H292" s="448">
        <v>772.08</v>
      </c>
      <c r="I292" s="448">
        <v>163.62</v>
      </c>
      <c r="J292" s="447">
        <v>0.17486373837768515</v>
      </c>
    </row>
    <row r="293" spans="1:10" ht="23.25" customHeight="1" x14ac:dyDescent="0.2">
      <c r="A293" s="450" t="s">
        <v>3150</v>
      </c>
      <c r="B293" s="450" t="s">
        <v>3149</v>
      </c>
      <c r="C293" s="450" t="s">
        <v>1048</v>
      </c>
      <c r="D293" s="450">
        <v>4</v>
      </c>
      <c r="E293" s="450">
        <v>0</v>
      </c>
      <c r="F293" s="449">
        <v>3139.28</v>
      </c>
      <c r="G293" s="448">
        <v>0</v>
      </c>
      <c r="H293" s="448">
        <v>2333.62</v>
      </c>
      <c r="I293" s="448">
        <v>805.66</v>
      </c>
      <c r="J293" s="447">
        <v>0.25663846487092584</v>
      </c>
    </row>
    <row r="294" spans="1:10" ht="23.25" customHeight="1" x14ac:dyDescent="0.2">
      <c r="A294" s="450" t="s">
        <v>6335</v>
      </c>
      <c r="B294" s="450" t="s">
        <v>6334</v>
      </c>
      <c r="C294" s="450" t="s">
        <v>1048</v>
      </c>
      <c r="D294" s="450">
        <v>1</v>
      </c>
      <c r="E294" s="450">
        <v>0</v>
      </c>
      <c r="F294" s="449">
        <v>541.33000000000004</v>
      </c>
      <c r="G294" s="448">
        <v>0</v>
      </c>
      <c r="H294" s="448">
        <v>279.77999999999997</v>
      </c>
      <c r="I294" s="448">
        <v>261.55</v>
      </c>
      <c r="J294" s="447">
        <v>0.48316184212956975</v>
      </c>
    </row>
    <row r="295" spans="1:10" ht="23.25" customHeight="1" x14ac:dyDescent="0.2">
      <c r="A295" s="450" t="s">
        <v>5530</v>
      </c>
      <c r="B295" s="450" t="s">
        <v>5529</v>
      </c>
      <c r="C295" s="450" t="s">
        <v>1048</v>
      </c>
      <c r="D295" s="450">
        <v>1</v>
      </c>
      <c r="E295" s="450">
        <v>0</v>
      </c>
      <c r="F295" s="449">
        <v>334.4</v>
      </c>
      <c r="G295" s="448">
        <v>0</v>
      </c>
      <c r="H295" s="448">
        <v>291.83999999999997</v>
      </c>
      <c r="I295" s="448">
        <v>42.56</v>
      </c>
      <c r="J295" s="447">
        <v>0.12727272727272726</v>
      </c>
    </row>
    <row r="296" spans="1:10" ht="23.25" customHeight="1" x14ac:dyDescent="0.2">
      <c r="A296" s="450" t="s">
        <v>2214</v>
      </c>
      <c r="B296" s="450" t="s">
        <v>2213</v>
      </c>
      <c r="C296" s="450" t="s">
        <v>1048</v>
      </c>
      <c r="D296" s="450">
        <v>1</v>
      </c>
      <c r="E296" s="450">
        <v>0</v>
      </c>
      <c r="F296" s="449">
        <v>520.33000000000004</v>
      </c>
      <c r="G296" s="448">
        <v>0</v>
      </c>
      <c r="H296" s="448">
        <v>454.11</v>
      </c>
      <c r="I296" s="448">
        <v>66.22</v>
      </c>
      <c r="J296" s="447">
        <v>0.12726538927219264</v>
      </c>
    </row>
    <row r="297" spans="1:10" ht="23.25" customHeight="1" x14ac:dyDescent="0.2">
      <c r="A297" s="450" t="s">
        <v>1293</v>
      </c>
      <c r="B297" s="450" t="s">
        <v>1292</v>
      </c>
      <c r="C297" s="450" t="s">
        <v>1048</v>
      </c>
      <c r="D297" s="450">
        <v>9</v>
      </c>
      <c r="E297" s="450">
        <v>0</v>
      </c>
      <c r="F297" s="449">
        <v>5287.16</v>
      </c>
      <c r="G297" s="448">
        <v>0</v>
      </c>
      <c r="H297" s="448">
        <v>4104.18</v>
      </c>
      <c r="I297" s="448">
        <v>1182.98</v>
      </c>
      <c r="J297" s="447">
        <v>0.22374582951906127</v>
      </c>
    </row>
    <row r="298" spans="1:10" ht="23.25" customHeight="1" x14ac:dyDescent="0.2">
      <c r="A298" s="450" t="s">
        <v>1289</v>
      </c>
      <c r="B298" s="450" t="s">
        <v>1288</v>
      </c>
      <c r="C298" s="450" t="s">
        <v>1048</v>
      </c>
      <c r="D298" s="450">
        <v>1</v>
      </c>
      <c r="E298" s="450">
        <v>0</v>
      </c>
      <c r="F298" s="449">
        <v>1121.74</v>
      </c>
      <c r="G298" s="448">
        <v>0</v>
      </c>
      <c r="H298" s="448">
        <v>828.16</v>
      </c>
      <c r="I298" s="448">
        <v>293.58</v>
      </c>
      <c r="J298" s="447">
        <v>0.26171840176868078</v>
      </c>
    </row>
    <row r="299" spans="1:10" ht="23.25" customHeight="1" x14ac:dyDescent="0.2">
      <c r="A299" s="450" t="s">
        <v>2212</v>
      </c>
      <c r="B299" s="450" t="s">
        <v>2211</v>
      </c>
      <c r="C299" s="450" t="s">
        <v>1048</v>
      </c>
      <c r="D299" s="450">
        <v>3</v>
      </c>
      <c r="E299" s="450">
        <v>0</v>
      </c>
      <c r="F299" s="449">
        <v>2112.9299999999998</v>
      </c>
      <c r="G299" s="448">
        <v>0</v>
      </c>
      <c r="H299" s="448">
        <v>1745.61</v>
      </c>
      <c r="I299" s="448">
        <v>367.32</v>
      </c>
      <c r="J299" s="447">
        <v>0.17384390396274368</v>
      </c>
    </row>
    <row r="300" spans="1:10" ht="23.25" customHeight="1" x14ac:dyDescent="0.2">
      <c r="A300" s="450" t="s">
        <v>1285</v>
      </c>
      <c r="B300" s="450" t="s">
        <v>1284</v>
      </c>
      <c r="C300" s="450" t="s">
        <v>1048</v>
      </c>
      <c r="D300" s="450">
        <v>1</v>
      </c>
      <c r="E300" s="450">
        <v>0</v>
      </c>
      <c r="F300" s="449">
        <v>1628.92</v>
      </c>
      <c r="G300" s="448">
        <v>0</v>
      </c>
      <c r="H300" s="448">
        <v>1241</v>
      </c>
      <c r="I300" s="448">
        <v>387.92</v>
      </c>
      <c r="J300" s="447">
        <v>0.23814551973086462</v>
      </c>
    </row>
    <row r="301" spans="1:10" ht="23.25" customHeight="1" x14ac:dyDescent="0.2">
      <c r="A301" s="450" t="s">
        <v>1281</v>
      </c>
      <c r="B301" s="450" t="s">
        <v>1280</v>
      </c>
      <c r="C301" s="450" t="s">
        <v>1048</v>
      </c>
      <c r="D301" s="450">
        <v>4</v>
      </c>
      <c r="E301" s="450">
        <v>0</v>
      </c>
      <c r="F301" s="449">
        <v>1937.89</v>
      </c>
      <c r="G301" s="448">
        <v>0</v>
      </c>
      <c r="H301" s="448">
        <v>1488.16</v>
      </c>
      <c r="I301" s="448">
        <v>449.73</v>
      </c>
      <c r="J301" s="447">
        <v>0.23207199583051669</v>
      </c>
    </row>
    <row r="302" spans="1:10" ht="23.25" customHeight="1" x14ac:dyDescent="0.2">
      <c r="A302" s="450" t="s">
        <v>3825</v>
      </c>
      <c r="B302" s="450" t="s">
        <v>3824</v>
      </c>
      <c r="C302" s="450" t="s">
        <v>1048</v>
      </c>
      <c r="D302" s="450">
        <v>3</v>
      </c>
      <c r="E302" s="450">
        <v>0</v>
      </c>
      <c r="F302" s="449">
        <v>707.88</v>
      </c>
      <c r="G302" s="448">
        <v>0</v>
      </c>
      <c r="H302" s="448">
        <v>578.30999999999995</v>
      </c>
      <c r="I302" s="448">
        <v>129.57</v>
      </c>
      <c r="J302" s="447">
        <v>0.18303949822003729</v>
      </c>
    </row>
    <row r="303" spans="1:10" ht="23.25" customHeight="1" x14ac:dyDescent="0.2">
      <c r="A303" s="450" t="s">
        <v>1279</v>
      </c>
      <c r="B303" s="450" t="s">
        <v>1278</v>
      </c>
      <c r="C303" s="450" t="s">
        <v>1048</v>
      </c>
      <c r="D303" s="450">
        <v>3</v>
      </c>
      <c r="E303" s="450">
        <v>0</v>
      </c>
      <c r="F303" s="449">
        <v>1865.44</v>
      </c>
      <c r="G303" s="448">
        <v>0</v>
      </c>
      <c r="H303" s="448">
        <v>1549.47</v>
      </c>
      <c r="I303" s="448">
        <v>315.97000000000003</v>
      </c>
      <c r="J303" s="447">
        <v>0.16938095033879408</v>
      </c>
    </row>
    <row r="304" spans="1:10" ht="23.25" customHeight="1" x14ac:dyDescent="0.2">
      <c r="A304" s="450" t="s">
        <v>1277</v>
      </c>
      <c r="B304" s="450" t="s">
        <v>1276</v>
      </c>
      <c r="C304" s="450" t="s">
        <v>1048</v>
      </c>
      <c r="D304" s="450">
        <v>1</v>
      </c>
      <c r="E304" s="450">
        <v>0</v>
      </c>
      <c r="F304" s="449">
        <v>500.29</v>
      </c>
      <c r="G304" s="448">
        <v>0</v>
      </c>
      <c r="H304" s="448">
        <v>378.56</v>
      </c>
      <c r="I304" s="448">
        <v>121.73</v>
      </c>
      <c r="J304" s="447">
        <v>0.24331887505246957</v>
      </c>
    </row>
    <row r="305" spans="1:10" ht="23.25" customHeight="1" x14ac:dyDescent="0.2">
      <c r="A305" s="450" t="s">
        <v>1275</v>
      </c>
      <c r="B305" s="450" t="s">
        <v>1274</v>
      </c>
      <c r="C305" s="450" t="s">
        <v>1048</v>
      </c>
      <c r="D305" s="450">
        <v>2</v>
      </c>
      <c r="E305" s="450">
        <v>0</v>
      </c>
      <c r="F305" s="449">
        <v>1800.22</v>
      </c>
      <c r="G305" s="448">
        <v>0</v>
      </c>
      <c r="H305" s="448">
        <v>1388.14</v>
      </c>
      <c r="I305" s="448">
        <v>412.08</v>
      </c>
      <c r="J305" s="447">
        <v>0.22890535601204298</v>
      </c>
    </row>
    <row r="306" spans="1:10" ht="23.25" customHeight="1" x14ac:dyDescent="0.2">
      <c r="A306" s="450" t="s">
        <v>1151</v>
      </c>
      <c r="B306" s="450" t="s">
        <v>1150</v>
      </c>
      <c r="C306" s="450" t="s">
        <v>1048</v>
      </c>
      <c r="D306" s="450">
        <v>5</v>
      </c>
      <c r="E306" s="450">
        <v>0</v>
      </c>
      <c r="F306" s="449">
        <v>756.15</v>
      </c>
      <c r="G306" s="448">
        <v>0</v>
      </c>
      <c r="H306" s="448">
        <v>659.95</v>
      </c>
      <c r="I306" s="448">
        <v>96.2</v>
      </c>
      <c r="J306" s="447">
        <v>0.12722343450373602</v>
      </c>
    </row>
    <row r="307" spans="1:10" ht="23.25" customHeight="1" x14ac:dyDescent="0.2">
      <c r="A307" s="450" t="s">
        <v>1269</v>
      </c>
      <c r="B307" s="450" t="s">
        <v>1268</v>
      </c>
      <c r="C307" s="450" t="s">
        <v>1048</v>
      </c>
      <c r="D307" s="450">
        <v>7</v>
      </c>
      <c r="E307" s="450">
        <v>0</v>
      </c>
      <c r="F307" s="449">
        <v>11246.54</v>
      </c>
      <c r="G307" s="448">
        <v>0</v>
      </c>
      <c r="H307" s="448">
        <v>9956.7999999999993</v>
      </c>
      <c r="I307" s="448">
        <v>1289.74</v>
      </c>
      <c r="J307" s="447">
        <v>0.11467882566549356</v>
      </c>
    </row>
    <row r="308" spans="1:10" ht="23.25" customHeight="1" x14ac:dyDescent="0.2">
      <c r="A308" s="450" t="s">
        <v>1265</v>
      </c>
      <c r="B308" s="450" t="s">
        <v>1264</v>
      </c>
      <c r="C308" s="450" t="s">
        <v>1048</v>
      </c>
      <c r="D308" s="450">
        <v>3</v>
      </c>
      <c r="E308" s="450">
        <v>0</v>
      </c>
      <c r="F308" s="449">
        <v>1513.68</v>
      </c>
      <c r="G308" s="448">
        <v>0</v>
      </c>
      <c r="H308" s="448">
        <v>1171.8900000000001</v>
      </c>
      <c r="I308" s="448">
        <v>341.79</v>
      </c>
      <c r="J308" s="447">
        <v>0.22580069763754559</v>
      </c>
    </row>
    <row r="309" spans="1:10" ht="23.25" customHeight="1" x14ac:dyDescent="0.2">
      <c r="A309" s="450" t="s">
        <v>1182</v>
      </c>
      <c r="B309" s="450" t="s">
        <v>1181</v>
      </c>
      <c r="C309" s="450" t="s">
        <v>1048</v>
      </c>
      <c r="D309" s="450">
        <v>11</v>
      </c>
      <c r="E309" s="450">
        <v>0</v>
      </c>
      <c r="F309" s="449">
        <v>1919.06</v>
      </c>
      <c r="G309" s="448">
        <v>0</v>
      </c>
      <c r="H309" s="448">
        <v>1690.26</v>
      </c>
      <c r="I309" s="448">
        <v>228.8</v>
      </c>
      <c r="J309" s="447">
        <v>0.11922503725782414</v>
      </c>
    </row>
    <row r="310" spans="1:10" ht="23.25" customHeight="1" x14ac:dyDescent="0.2">
      <c r="A310" s="450" t="s">
        <v>1263</v>
      </c>
      <c r="B310" s="450" t="s">
        <v>1262</v>
      </c>
      <c r="C310" s="450" t="s">
        <v>1048</v>
      </c>
      <c r="D310" s="450">
        <v>3</v>
      </c>
      <c r="E310" s="450">
        <v>0</v>
      </c>
      <c r="F310" s="449">
        <v>1651.02</v>
      </c>
      <c r="G310" s="448">
        <v>0</v>
      </c>
      <c r="H310" s="448">
        <v>1278.21</v>
      </c>
      <c r="I310" s="448">
        <v>372.81</v>
      </c>
      <c r="J310" s="447">
        <v>0.22580586546498529</v>
      </c>
    </row>
    <row r="311" spans="1:10" ht="23.25" customHeight="1" x14ac:dyDescent="0.2">
      <c r="A311" s="450" t="s">
        <v>3146</v>
      </c>
      <c r="B311" s="450" t="s">
        <v>3145</v>
      </c>
      <c r="C311" s="450" t="s">
        <v>1048</v>
      </c>
      <c r="D311" s="450">
        <v>4</v>
      </c>
      <c r="E311" s="450">
        <v>0</v>
      </c>
      <c r="F311" s="449">
        <v>1300.52</v>
      </c>
      <c r="G311" s="448">
        <v>0</v>
      </c>
      <c r="H311" s="448">
        <v>984.24</v>
      </c>
      <c r="I311" s="448">
        <v>316.27999999999997</v>
      </c>
      <c r="J311" s="447">
        <v>0.24319502968043552</v>
      </c>
    </row>
    <row r="312" spans="1:10" ht="23.25" customHeight="1" x14ac:dyDescent="0.2">
      <c r="A312" s="450" t="s">
        <v>6327</v>
      </c>
      <c r="B312" s="450" t="s">
        <v>6326</v>
      </c>
      <c r="C312" s="450" t="s">
        <v>1048</v>
      </c>
      <c r="D312" s="450">
        <v>2</v>
      </c>
      <c r="E312" s="450">
        <v>0</v>
      </c>
      <c r="F312" s="449">
        <v>704.56</v>
      </c>
      <c r="G312" s="448">
        <v>0</v>
      </c>
      <c r="H312" s="448">
        <v>402.86</v>
      </c>
      <c r="I312" s="448">
        <v>301.7</v>
      </c>
      <c r="J312" s="447">
        <v>0.42821051436357443</v>
      </c>
    </row>
    <row r="313" spans="1:10" ht="23.25" customHeight="1" x14ac:dyDescent="0.2">
      <c r="A313" s="450" t="s">
        <v>2200</v>
      </c>
      <c r="B313" s="450" t="s">
        <v>2199</v>
      </c>
      <c r="C313" s="450" t="s">
        <v>1048</v>
      </c>
      <c r="D313" s="450">
        <v>3</v>
      </c>
      <c r="E313" s="450">
        <v>0</v>
      </c>
      <c r="F313" s="449">
        <v>1358.07</v>
      </c>
      <c r="G313" s="448">
        <v>0</v>
      </c>
      <c r="H313" s="448">
        <v>1447.59</v>
      </c>
      <c r="I313" s="448">
        <v>-89.52</v>
      </c>
      <c r="J313" s="447">
        <v>-6.5917073494002512E-2</v>
      </c>
    </row>
    <row r="314" spans="1:10" ht="23.25" customHeight="1" x14ac:dyDescent="0.2">
      <c r="A314" s="450" t="s">
        <v>1253</v>
      </c>
      <c r="B314" s="450" t="s">
        <v>1252</v>
      </c>
      <c r="C314" s="450" t="s">
        <v>1048</v>
      </c>
      <c r="D314" s="450">
        <v>7</v>
      </c>
      <c r="E314" s="450">
        <v>0</v>
      </c>
      <c r="F314" s="449">
        <v>10436.01</v>
      </c>
      <c r="G314" s="448">
        <v>0</v>
      </c>
      <c r="H314" s="448">
        <v>8383.2199999999993</v>
      </c>
      <c r="I314" s="448">
        <v>2052.79</v>
      </c>
      <c r="J314" s="447">
        <v>0.19670257119339671</v>
      </c>
    </row>
    <row r="315" spans="1:10" ht="23.25" customHeight="1" x14ac:dyDescent="0.2">
      <c r="A315" s="450" t="s">
        <v>1251</v>
      </c>
      <c r="B315" s="450" t="s">
        <v>1250</v>
      </c>
      <c r="C315" s="450" t="s">
        <v>1048</v>
      </c>
      <c r="D315" s="450">
        <v>7</v>
      </c>
      <c r="E315" s="450">
        <v>0</v>
      </c>
      <c r="F315" s="449">
        <v>4641.76</v>
      </c>
      <c r="G315" s="448">
        <v>0</v>
      </c>
      <c r="H315" s="448">
        <v>3693.27</v>
      </c>
      <c r="I315" s="448">
        <v>948.49</v>
      </c>
      <c r="J315" s="447">
        <v>0.20433844059149978</v>
      </c>
    </row>
    <row r="316" spans="1:10" ht="23.25" customHeight="1" x14ac:dyDescent="0.2">
      <c r="A316" s="450" t="s">
        <v>3841</v>
      </c>
      <c r="B316" s="450" t="s">
        <v>3840</v>
      </c>
      <c r="C316" s="450" t="s">
        <v>1048</v>
      </c>
      <c r="D316" s="450">
        <v>1</v>
      </c>
      <c r="E316" s="450">
        <v>0</v>
      </c>
      <c r="F316" s="449">
        <v>503.51</v>
      </c>
      <c r="G316" s="448">
        <v>0</v>
      </c>
      <c r="H316" s="448">
        <v>389.82</v>
      </c>
      <c r="I316" s="448">
        <v>113.69</v>
      </c>
      <c r="J316" s="447">
        <v>0.22579491966395901</v>
      </c>
    </row>
    <row r="317" spans="1:10" ht="23.25" customHeight="1" x14ac:dyDescent="0.2">
      <c r="A317" s="450" t="s">
        <v>2190</v>
      </c>
      <c r="B317" s="450" t="s">
        <v>2189</v>
      </c>
      <c r="C317" s="450" t="s">
        <v>1048</v>
      </c>
      <c r="D317" s="450">
        <v>1</v>
      </c>
      <c r="E317" s="450">
        <v>0</v>
      </c>
      <c r="F317" s="449">
        <v>556.69000000000005</v>
      </c>
      <c r="G317" s="448">
        <v>0</v>
      </c>
      <c r="H317" s="448">
        <v>455.86</v>
      </c>
      <c r="I317" s="448">
        <v>100.83</v>
      </c>
      <c r="J317" s="447">
        <v>0.18112414449693726</v>
      </c>
    </row>
    <row r="318" spans="1:10" ht="23.25" customHeight="1" x14ac:dyDescent="0.2">
      <c r="A318" s="450" t="s">
        <v>1247</v>
      </c>
      <c r="B318" s="450" t="s">
        <v>1246</v>
      </c>
      <c r="C318" s="450" t="s">
        <v>1048</v>
      </c>
      <c r="D318" s="450">
        <v>1</v>
      </c>
      <c r="E318" s="450">
        <v>0</v>
      </c>
      <c r="F318" s="449">
        <v>561.54</v>
      </c>
      <c r="G318" s="448">
        <v>0</v>
      </c>
      <c r="H318" s="448">
        <v>433.38</v>
      </c>
      <c r="I318" s="448">
        <v>128.16</v>
      </c>
      <c r="J318" s="447">
        <v>0.22822951169996794</v>
      </c>
    </row>
    <row r="319" spans="1:10" ht="23.25" customHeight="1" x14ac:dyDescent="0.2">
      <c r="A319" s="450" t="s">
        <v>1245</v>
      </c>
      <c r="B319" s="450" t="s">
        <v>1244</v>
      </c>
      <c r="C319" s="450" t="s">
        <v>1048</v>
      </c>
      <c r="D319" s="450">
        <v>2</v>
      </c>
      <c r="E319" s="450">
        <v>0</v>
      </c>
      <c r="F319" s="449">
        <v>1701.86</v>
      </c>
      <c r="G319" s="448">
        <v>0</v>
      </c>
      <c r="H319" s="448">
        <v>1301.8399999999999</v>
      </c>
      <c r="I319" s="448">
        <v>400.02</v>
      </c>
      <c r="J319" s="447">
        <v>0.23504871140986922</v>
      </c>
    </row>
    <row r="320" spans="1:10" ht="23.25" customHeight="1" x14ac:dyDescent="0.2">
      <c r="A320" s="450" t="s">
        <v>1243</v>
      </c>
      <c r="B320" s="450" t="s">
        <v>1242</v>
      </c>
      <c r="C320" s="450" t="s">
        <v>1048</v>
      </c>
      <c r="D320" s="450">
        <v>2</v>
      </c>
      <c r="E320" s="450">
        <v>0</v>
      </c>
      <c r="F320" s="449">
        <v>1676.19</v>
      </c>
      <c r="G320" s="448">
        <v>0</v>
      </c>
      <c r="H320" s="448">
        <v>1279.9000000000001</v>
      </c>
      <c r="I320" s="448">
        <v>396.29</v>
      </c>
      <c r="J320" s="447">
        <v>0.23642307852928368</v>
      </c>
    </row>
    <row r="321" spans="1:10" ht="23.25" customHeight="1" x14ac:dyDescent="0.2">
      <c r="A321" s="450" t="s">
        <v>1241</v>
      </c>
      <c r="B321" s="450" t="s">
        <v>1240</v>
      </c>
      <c r="C321" s="450" t="s">
        <v>1048</v>
      </c>
      <c r="D321" s="450">
        <v>2</v>
      </c>
      <c r="E321" s="450">
        <v>0</v>
      </c>
      <c r="F321" s="449">
        <v>1686.97</v>
      </c>
      <c r="G321" s="448">
        <v>0</v>
      </c>
      <c r="H321" s="448">
        <v>1372.46</v>
      </c>
      <c r="I321" s="448">
        <v>314.51</v>
      </c>
      <c r="J321" s="447">
        <v>0.18643485064938914</v>
      </c>
    </row>
    <row r="322" spans="1:10" ht="23.25" customHeight="1" x14ac:dyDescent="0.2">
      <c r="A322" s="450" t="s">
        <v>1168</v>
      </c>
      <c r="B322" s="450" t="s">
        <v>1167</v>
      </c>
      <c r="C322" s="450" t="s">
        <v>1048</v>
      </c>
      <c r="D322" s="450">
        <v>2</v>
      </c>
      <c r="E322" s="450">
        <v>0</v>
      </c>
      <c r="F322" s="449">
        <v>3574.76</v>
      </c>
      <c r="G322" s="448">
        <v>0</v>
      </c>
      <c r="H322" s="448">
        <v>2958.42</v>
      </c>
      <c r="I322" s="448">
        <v>616.34</v>
      </c>
      <c r="J322" s="447">
        <v>0.17241437187391601</v>
      </c>
    </row>
    <row r="323" spans="1:10" ht="23.25" customHeight="1" x14ac:dyDescent="0.2">
      <c r="A323" s="450" t="s">
        <v>1239</v>
      </c>
      <c r="B323" s="450" t="s">
        <v>1238</v>
      </c>
      <c r="C323" s="450" t="s">
        <v>1048</v>
      </c>
      <c r="D323" s="450">
        <v>4</v>
      </c>
      <c r="E323" s="450">
        <v>0</v>
      </c>
      <c r="F323" s="449">
        <v>3624.2</v>
      </c>
      <c r="G323" s="448">
        <v>0</v>
      </c>
      <c r="H323" s="448">
        <v>2761.32</v>
      </c>
      <c r="I323" s="448">
        <v>862.88</v>
      </c>
      <c r="J323" s="447">
        <v>0.23808840571712378</v>
      </c>
    </row>
    <row r="324" spans="1:10" ht="23.25" customHeight="1" x14ac:dyDescent="0.2">
      <c r="A324" s="450" t="s">
        <v>1237</v>
      </c>
      <c r="B324" s="450" t="s">
        <v>1236</v>
      </c>
      <c r="C324" s="450" t="s">
        <v>1048</v>
      </c>
      <c r="D324" s="450">
        <v>2</v>
      </c>
      <c r="E324" s="450">
        <v>0</v>
      </c>
      <c r="F324" s="449">
        <v>2718.1</v>
      </c>
      <c r="G324" s="448">
        <v>0</v>
      </c>
      <c r="H324" s="448">
        <v>1961.94</v>
      </c>
      <c r="I324" s="448">
        <v>756.16</v>
      </c>
      <c r="J324" s="447">
        <v>0.27819432691953938</v>
      </c>
    </row>
    <row r="325" spans="1:10" ht="23.25" customHeight="1" x14ac:dyDescent="0.2">
      <c r="A325" s="450" t="s">
        <v>1233</v>
      </c>
      <c r="B325" s="450" t="s">
        <v>1232</v>
      </c>
      <c r="C325" s="450" t="s">
        <v>1048</v>
      </c>
      <c r="D325" s="450">
        <v>5</v>
      </c>
      <c r="E325" s="450">
        <v>0</v>
      </c>
      <c r="F325" s="449">
        <v>4102.03</v>
      </c>
      <c r="G325" s="448">
        <v>0</v>
      </c>
      <c r="H325" s="448">
        <v>3105.65</v>
      </c>
      <c r="I325" s="448">
        <v>996.38</v>
      </c>
      <c r="J325" s="447">
        <v>0.24289924744577684</v>
      </c>
    </row>
    <row r="326" spans="1:10" ht="23.25" customHeight="1" x14ac:dyDescent="0.2">
      <c r="A326" s="450" t="s">
        <v>1231</v>
      </c>
      <c r="B326" s="450" t="s">
        <v>1230</v>
      </c>
      <c r="C326" s="450" t="s">
        <v>1048</v>
      </c>
      <c r="D326" s="450">
        <v>1</v>
      </c>
      <c r="E326" s="450">
        <v>0</v>
      </c>
      <c r="F326" s="449">
        <v>819.43</v>
      </c>
      <c r="G326" s="448">
        <v>0</v>
      </c>
      <c r="H326" s="448">
        <v>624.33000000000004</v>
      </c>
      <c r="I326" s="448">
        <v>195.1</v>
      </c>
      <c r="J326" s="447">
        <v>0.23809233247501313</v>
      </c>
    </row>
    <row r="327" spans="1:10" ht="23.25" customHeight="1" x14ac:dyDescent="0.2">
      <c r="A327" s="450" t="s">
        <v>6347</v>
      </c>
      <c r="B327" s="450" t="s">
        <v>6346</v>
      </c>
      <c r="C327" s="450" t="s">
        <v>1048</v>
      </c>
      <c r="D327" s="450">
        <v>1</v>
      </c>
      <c r="E327" s="450">
        <v>0</v>
      </c>
      <c r="F327" s="449">
        <v>2801.86</v>
      </c>
      <c r="G327" s="448">
        <v>0</v>
      </c>
      <c r="H327" s="448">
        <v>2014.24</v>
      </c>
      <c r="I327" s="448">
        <v>787.62</v>
      </c>
      <c r="J327" s="447">
        <v>0.28110612236157412</v>
      </c>
    </row>
    <row r="328" spans="1:10" ht="23.25" customHeight="1" x14ac:dyDescent="0.2">
      <c r="A328" s="450" t="s">
        <v>1225</v>
      </c>
      <c r="B328" s="450" t="s">
        <v>1224</v>
      </c>
      <c r="C328" s="450" t="s">
        <v>1048</v>
      </c>
      <c r="D328" s="450">
        <v>2</v>
      </c>
      <c r="E328" s="450">
        <v>0</v>
      </c>
      <c r="F328" s="449">
        <v>1249.3800000000001</v>
      </c>
      <c r="G328" s="448">
        <v>0</v>
      </c>
      <c r="H328" s="448">
        <v>1077.92</v>
      </c>
      <c r="I328" s="448">
        <v>171.46</v>
      </c>
      <c r="J328" s="447">
        <v>0.13723606909026878</v>
      </c>
    </row>
    <row r="329" spans="1:10" ht="23.25" customHeight="1" x14ac:dyDescent="0.2">
      <c r="A329" s="450" t="s">
        <v>1223</v>
      </c>
      <c r="B329" s="450" t="s">
        <v>1222</v>
      </c>
      <c r="C329" s="450" t="s">
        <v>1048</v>
      </c>
      <c r="D329" s="450">
        <v>12</v>
      </c>
      <c r="E329" s="450">
        <v>0</v>
      </c>
      <c r="F329" s="449">
        <v>18808.919999999998</v>
      </c>
      <c r="G329" s="448">
        <v>-1642.48</v>
      </c>
      <c r="H329" s="448">
        <v>13987.38</v>
      </c>
      <c r="I329" s="448">
        <v>3179.06</v>
      </c>
      <c r="J329" s="447">
        <v>0.18519040639759904</v>
      </c>
    </row>
    <row r="330" spans="1:10" ht="23.25" customHeight="1" x14ac:dyDescent="0.2">
      <c r="A330" s="450" t="s">
        <v>1221</v>
      </c>
      <c r="B330" s="450" t="s">
        <v>1220</v>
      </c>
      <c r="C330" s="450" t="s">
        <v>1048</v>
      </c>
      <c r="D330" s="450">
        <v>16</v>
      </c>
      <c r="E330" s="450">
        <v>0</v>
      </c>
      <c r="F330" s="449">
        <v>4702.74</v>
      </c>
      <c r="G330" s="448">
        <v>0</v>
      </c>
      <c r="H330" s="448">
        <v>4019.52</v>
      </c>
      <c r="I330" s="448">
        <v>683.22</v>
      </c>
      <c r="J330" s="447">
        <v>0.14528126156240831</v>
      </c>
    </row>
    <row r="331" spans="1:10" ht="23.25" customHeight="1" x14ac:dyDescent="0.2">
      <c r="A331" s="450" t="s">
        <v>3839</v>
      </c>
      <c r="B331" s="450" t="s">
        <v>3838</v>
      </c>
      <c r="C331" s="450" t="s">
        <v>1048</v>
      </c>
      <c r="D331" s="450">
        <v>3</v>
      </c>
      <c r="E331" s="450">
        <v>0</v>
      </c>
      <c r="F331" s="449">
        <v>1424.28</v>
      </c>
      <c r="G331" s="448">
        <v>0</v>
      </c>
      <c r="H331" s="448">
        <v>1089.06</v>
      </c>
      <c r="I331" s="448">
        <v>335.22</v>
      </c>
      <c r="J331" s="447">
        <v>0.23536102451765104</v>
      </c>
    </row>
    <row r="332" spans="1:10" ht="23.25" customHeight="1" x14ac:dyDescent="0.2">
      <c r="A332" s="450" t="s">
        <v>1219</v>
      </c>
      <c r="B332" s="450" t="s">
        <v>1218</v>
      </c>
      <c r="C332" s="450" t="s">
        <v>1048</v>
      </c>
      <c r="D332" s="450">
        <v>2</v>
      </c>
      <c r="E332" s="450">
        <v>0</v>
      </c>
      <c r="F332" s="449">
        <v>361.34</v>
      </c>
      <c r="G332" s="448">
        <v>0</v>
      </c>
      <c r="H332" s="448">
        <v>279.74</v>
      </c>
      <c r="I332" s="448">
        <v>81.599999999999994</v>
      </c>
      <c r="J332" s="447">
        <v>0.22582609176952453</v>
      </c>
    </row>
    <row r="333" spans="1:10" ht="23.25" customHeight="1" x14ac:dyDescent="0.2">
      <c r="A333" s="450" t="s">
        <v>1217</v>
      </c>
      <c r="B333" s="450" t="s">
        <v>1216</v>
      </c>
      <c r="C333" s="450" t="s">
        <v>1048</v>
      </c>
      <c r="D333" s="450">
        <v>9</v>
      </c>
      <c r="E333" s="450">
        <v>0</v>
      </c>
      <c r="F333" s="449">
        <v>3739.4</v>
      </c>
      <c r="G333" s="448">
        <v>0</v>
      </c>
      <c r="H333" s="448">
        <v>2978.19</v>
      </c>
      <c r="I333" s="448">
        <v>761.21</v>
      </c>
      <c r="J333" s="447">
        <v>0.2035647430068995</v>
      </c>
    </row>
    <row r="334" spans="1:10" ht="23.25" customHeight="1" x14ac:dyDescent="0.2">
      <c r="A334" s="450" t="s">
        <v>1215</v>
      </c>
      <c r="B334" s="450" t="s">
        <v>1214</v>
      </c>
      <c r="C334" s="450" t="s">
        <v>1048</v>
      </c>
      <c r="D334" s="450">
        <v>33</v>
      </c>
      <c r="E334" s="450">
        <v>0</v>
      </c>
      <c r="F334" s="449">
        <v>13704.74</v>
      </c>
      <c r="G334" s="448">
        <v>0</v>
      </c>
      <c r="H334" s="448">
        <v>11470.14</v>
      </c>
      <c r="I334" s="448">
        <v>2234.6</v>
      </c>
      <c r="J334" s="447">
        <v>0.16305307506745842</v>
      </c>
    </row>
    <row r="335" spans="1:10" ht="23.25" customHeight="1" x14ac:dyDescent="0.2">
      <c r="A335" s="450" t="s">
        <v>1213</v>
      </c>
      <c r="B335" s="450" t="s">
        <v>1212</v>
      </c>
      <c r="C335" s="450" t="s">
        <v>1048</v>
      </c>
      <c r="D335" s="450">
        <v>8</v>
      </c>
      <c r="E335" s="450">
        <v>0</v>
      </c>
      <c r="F335" s="449">
        <v>2635.72</v>
      </c>
      <c r="G335" s="448">
        <v>0</v>
      </c>
      <c r="H335" s="448">
        <v>2089.6</v>
      </c>
      <c r="I335" s="448">
        <v>546.12</v>
      </c>
      <c r="J335" s="447">
        <v>0.20719955078688176</v>
      </c>
    </row>
    <row r="336" spans="1:10" ht="23.25" customHeight="1" x14ac:dyDescent="0.2">
      <c r="A336" s="450" t="s">
        <v>1211</v>
      </c>
      <c r="B336" s="450" t="s">
        <v>1210</v>
      </c>
      <c r="C336" s="450" t="s">
        <v>1048</v>
      </c>
      <c r="D336" s="450">
        <v>23</v>
      </c>
      <c r="E336" s="450">
        <v>0</v>
      </c>
      <c r="F336" s="449">
        <v>6796.89</v>
      </c>
      <c r="G336" s="448">
        <v>0</v>
      </c>
      <c r="H336" s="448">
        <v>5578.88</v>
      </c>
      <c r="I336" s="448">
        <v>1218.01</v>
      </c>
      <c r="J336" s="447">
        <v>0.17920107578613159</v>
      </c>
    </row>
    <row r="337" spans="1:10" ht="23.25" customHeight="1" x14ac:dyDescent="0.2">
      <c r="A337" s="450" t="s">
        <v>1209</v>
      </c>
      <c r="B337" s="450" t="s">
        <v>1208</v>
      </c>
      <c r="C337" s="450" t="s">
        <v>1048</v>
      </c>
      <c r="D337" s="450">
        <v>2</v>
      </c>
      <c r="E337" s="450">
        <v>0</v>
      </c>
      <c r="F337" s="449">
        <v>1504.54</v>
      </c>
      <c r="G337" s="448">
        <v>0</v>
      </c>
      <c r="H337" s="448">
        <v>926.2</v>
      </c>
      <c r="I337" s="448">
        <v>578.34</v>
      </c>
      <c r="J337" s="447">
        <v>0.38439655974583592</v>
      </c>
    </row>
    <row r="338" spans="1:10" ht="23.25" customHeight="1" x14ac:dyDescent="0.2">
      <c r="A338" s="450" t="s">
        <v>1207</v>
      </c>
      <c r="B338" s="450" t="s">
        <v>1206</v>
      </c>
      <c r="C338" s="450" t="s">
        <v>1048</v>
      </c>
      <c r="D338" s="454">
        <v>1</v>
      </c>
      <c r="E338" s="454">
        <v>0</v>
      </c>
      <c r="F338" s="455">
        <v>568.20000000000005</v>
      </c>
      <c r="G338" s="456">
        <v>0</v>
      </c>
      <c r="H338" s="456">
        <v>426.29</v>
      </c>
      <c r="I338" s="456">
        <v>141.91</v>
      </c>
      <c r="J338" s="457">
        <v>0.2497536078845477</v>
      </c>
    </row>
    <row r="339" spans="1:10" ht="23.25" customHeight="1" x14ac:dyDescent="0.2">
      <c r="A339" s="450"/>
      <c r="B339" s="450"/>
      <c r="C339" s="450"/>
      <c r="D339" s="450">
        <f>SUM(D68:D338)</f>
        <v>1613</v>
      </c>
      <c r="E339" s="450">
        <f t="shared" ref="E339:I339" si="1">SUM(E68:E338)</f>
        <v>0</v>
      </c>
      <c r="F339" s="775">
        <f t="shared" si="1"/>
        <v>568081.18999999983</v>
      </c>
      <c r="G339" s="775">
        <f t="shared" si="1"/>
        <v>-3240.6400000000003</v>
      </c>
      <c r="H339" s="775">
        <f t="shared" si="1"/>
        <v>448386.08000000019</v>
      </c>
      <c r="I339" s="775">
        <f t="shared" si="1"/>
        <v>116454.47000000003</v>
      </c>
      <c r="J339" s="447"/>
    </row>
    <row r="340" spans="1:10" ht="23.25" customHeight="1" x14ac:dyDescent="0.2">
      <c r="A340" s="450"/>
      <c r="B340" s="450"/>
      <c r="C340" s="450"/>
      <c r="D340" s="450"/>
      <c r="E340" s="450"/>
      <c r="F340" s="449"/>
      <c r="G340" s="448"/>
      <c r="H340" s="448"/>
      <c r="I340" s="448"/>
      <c r="J340" s="447"/>
    </row>
    <row r="341" spans="1:10" ht="23.25" customHeight="1" x14ac:dyDescent="0.2"/>
    <row r="342" spans="1:10" ht="23.25" customHeight="1" x14ac:dyDescent="0.2"/>
    <row r="343" spans="1:10" ht="23.25" customHeight="1" x14ac:dyDescent="0.2"/>
    <row r="344" spans="1:10" ht="23.25" customHeight="1" x14ac:dyDescent="0.2"/>
    <row r="345" spans="1:10" ht="23.25" customHeight="1" x14ac:dyDescent="0.2"/>
    <row r="346" spans="1:10" ht="23.25" customHeight="1" x14ac:dyDescent="0.2"/>
    <row r="347" spans="1:10" ht="18.25" customHeight="1" x14ac:dyDescent="0.2"/>
  </sheetData>
  <sortState xmlns:xlrd2="http://schemas.microsoft.com/office/spreadsheetml/2017/richdata2" ref="A8:J346">
    <sortCondition ref="A8:A346"/>
  </sortState>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D26-31F3-4BAC-A6EC-A1F8013221CD}">
  <sheetPr codeName="Hoja32"/>
  <dimension ref="A1:J164"/>
  <sheetViews>
    <sheetView showGridLines="0" workbookViewId="0">
      <pane ySplit="5" topLeftCell="A159" activePane="bottomLeft" state="frozen"/>
      <selection pane="bottomLeft" activeCell="G164" sqref="G164"/>
    </sheetView>
  </sheetViews>
  <sheetFormatPr baseColWidth="10" defaultColWidth="11.5" defaultRowHeight="14" x14ac:dyDescent="0.2"/>
  <cols>
    <col min="1" max="1" width="17.1640625" style="446" customWidth="1"/>
    <col min="2" max="2" width="44.6640625" style="446" customWidth="1"/>
    <col min="3" max="3" width="23.5" style="446" customWidth="1"/>
    <col min="4" max="14" width="18.1640625" style="446" customWidth="1"/>
    <col min="15" max="15" width="0" style="446" hidden="1" customWidth="1"/>
    <col min="16" max="16384" width="11.5" style="446"/>
  </cols>
  <sheetData>
    <row r="1" spans="1:10" ht="21" customHeight="1" x14ac:dyDescent="0.2">
      <c r="A1" s="450" t="s">
        <v>240</v>
      </c>
    </row>
    <row r="2" spans="1:10" ht="1" customHeight="1" x14ac:dyDescent="0.2"/>
    <row r="3" spans="1:10" ht="23" customHeight="1" x14ac:dyDescent="0.2">
      <c r="A3" s="450" t="s">
        <v>3282</v>
      </c>
    </row>
    <row r="4" spans="1:10" ht="25.75" customHeight="1" x14ac:dyDescent="0.2">
      <c r="A4" s="453" t="s">
        <v>6388</v>
      </c>
    </row>
    <row r="5" spans="1:10" ht="2.5" customHeight="1" x14ac:dyDescent="0.2"/>
    <row r="6" spans="1:10" ht="23.75" customHeight="1" x14ac:dyDescent="0.2"/>
    <row r="7" spans="1:10" ht="22.5" customHeight="1" x14ac:dyDescent="0.2">
      <c r="A7" s="452" t="s">
        <v>1946</v>
      </c>
      <c r="B7" s="451" t="s">
        <v>1945</v>
      </c>
      <c r="C7" s="452" t="s">
        <v>1944</v>
      </c>
      <c r="D7" s="451" t="s">
        <v>1943</v>
      </c>
      <c r="E7" s="451" t="s">
        <v>1942</v>
      </c>
      <c r="F7" s="451" t="s">
        <v>261</v>
      </c>
      <c r="G7" s="452" t="s">
        <v>1941</v>
      </c>
      <c r="H7" s="452" t="s">
        <v>1940</v>
      </c>
      <c r="I7" s="452" t="s">
        <v>1939</v>
      </c>
      <c r="J7" s="451" t="s">
        <v>1938</v>
      </c>
    </row>
    <row r="8" spans="1:10" ht="27" customHeight="1" x14ac:dyDescent="0.2">
      <c r="A8" s="450" t="s">
        <v>1937</v>
      </c>
      <c r="B8" s="450" t="s">
        <v>1936</v>
      </c>
      <c r="C8" s="450" t="s">
        <v>1809</v>
      </c>
      <c r="D8" s="450">
        <v>1</v>
      </c>
      <c r="E8" s="450">
        <v>6</v>
      </c>
      <c r="F8" s="449">
        <v>991.41</v>
      </c>
      <c r="G8" s="448">
        <v>0</v>
      </c>
      <c r="H8" s="448">
        <v>717.18</v>
      </c>
      <c r="I8" s="448">
        <v>274.23</v>
      </c>
      <c r="J8" s="447">
        <v>0.27660604593457805</v>
      </c>
    </row>
    <row r="9" spans="1:10" ht="27" customHeight="1" x14ac:dyDescent="0.2">
      <c r="A9" s="450" t="s">
        <v>1937</v>
      </c>
      <c r="B9" s="450" t="s">
        <v>1936</v>
      </c>
      <c r="C9" s="450" t="s">
        <v>1812</v>
      </c>
      <c r="D9" s="450">
        <v>24</v>
      </c>
      <c r="E9" s="450">
        <v>6</v>
      </c>
      <c r="F9" s="449">
        <v>894.72</v>
      </c>
      <c r="G9" s="448">
        <v>0</v>
      </c>
      <c r="H9" s="448">
        <v>717.18</v>
      </c>
      <c r="I9" s="448">
        <v>177.54</v>
      </c>
      <c r="J9" s="447">
        <v>0.1984307939914163</v>
      </c>
    </row>
    <row r="10" spans="1:10" ht="27" customHeight="1" x14ac:dyDescent="0.2">
      <c r="A10" s="450" t="s">
        <v>1935</v>
      </c>
      <c r="B10" s="450" t="s">
        <v>1934</v>
      </c>
      <c r="C10" s="450" t="s">
        <v>1812</v>
      </c>
      <c r="D10" s="450">
        <v>24</v>
      </c>
      <c r="E10" s="450">
        <v>6</v>
      </c>
      <c r="F10" s="449">
        <v>1050.24</v>
      </c>
      <c r="G10" s="448">
        <v>0</v>
      </c>
      <c r="H10" s="448">
        <v>595.19000000000005</v>
      </c>
      <c r="I10" s="448">
        <v>455.05</v>
      </c>
      <c r="J10" s="447">
        <v>0.43328191651432052</v>
      </c>
    </row>
    <row r="11" spans="1:10" ht="27" customHeight="1" x14ac:dyDescent="0.2">
      <c r="A11" s="450" t="s">
        <v>1929</v>
      </c>
      <c r="B11" s="450" t="s">
        <v>1928</v>
      </c>
      <c r="C11" s="450" t="s">
        <v>1115</v>
      </c>
      <c r="D11" s="450">
        <v>49</v>
      </c>
      <c r="E11" s="450">
        <v>556.24800000000005</v>
      </c>
      <c r="F11" s="449">
        <v>30063.67</v>
      </c>
      <c r="G11" s="448">
        <v>0</v>
      </c>
      <c r="H11" s="448">
        <v>27819.03</v>
      </c>
      <c r="I11" s="448">
        <v>2244.64</v>
      </c>
      <c r="J11" s="447">
        <v>7.466287382744688E-2</v>
      </c>
    </row>
    <row r="12" spans="1:10" ht="27" customHeight="1" x14ac:dyDescent="0.2">
      <c r="A12" s="450" t="s">
        <v>1929</v>
      </c>
      <c r="B12" s="450" t="s">
        <v>1928</v>
      </c>
      <c r="C12" s="450" t="s">
        <v>1112</v>
      </c>
      <c r="D12" s="450">
        <v>132</v>
      </c>
      <c r="E12" s="450">
        <v>124.872</v>
      </c>
      <c r="F12" s="449">
        <v>7220.4</v>
      </c>
      <c r="G12" s="448">
        <v>0</v>
      </c>
      <c r="H12" s="448">
        <v>6242.79</v>
      </c>
      <c r="I12" s="448">
        <v>977.61</v>
      </c>
      <c r="J12" s="447">
        <v>0.1353955459531328</v>
      </c>
    </row>
    <row r="13" spans="1:10" ht="27" customHeight="1" x14ac:dyDescent="0.2">
      <c r="A13" s="450" t="s">
        <v>3279</v>
      </c>
      <c r="B13" s="450" t="s">
        <v>3278</v>
      </c>
      <c r="C13" s="450" t="s">
        <v>1115</v>
      </c>
      <c r="D13" s="450">
        <v>1</v>
      </c>
      <c r="E13" s="450">
        <v>11.352</v>
      </c>
      <c r="F13" s="449">
        <v>1259.6199999999999</v>
      </c>
      <c r="G13" s="448">
        <v>0</v>
      </c>
      <c r="H13" s="448">
        <v>802.55</v>
      </c>
      <c r="I13" s="448">
        <v>457.07</v>
      </c>
      <c r="J13" s="447">
        <v>0.36286340324859878</v>
      </c>
    </row>
    <row r="14" spans="1:10" ht="27" customHeight="1" x14ac:dyDescent="0.2">
      <c r="A14" s="450" t="s">
        <v>1925</v>
      </c>
      <c r="B14" s="450" t="s">
        <v>1924</v>
      </c>
      <c r="C14" s="450" t="s">
        <v>1920</v>
      </c>
      <c r="D14" s="450">
        <v>23</v>
      </c>
      <c r="E14" s="450">
        <v>348.22</v>
      </c>
      <c r="F14" s="449">
        <v>9394.43</v>
      </c>
      <c r="G14" s="448">
        <v>0</v>
      </c>
      <c r="H14" s="448">
        <v>9956.76</v>
      </c>
      <c r="I14" s="448">
        <v>-562.33000000000004</v>
      </c>
      <c r="J14" s="447">
        <v>-5.9857809361504637E-2</v>
      </c>
    </row>
    <row r="15" spans="1:10" ht="27" customHeight="1" x14ac:dyDescent="0.2">
      <c r="A15" s="450" t="s">
        <v>1925</v>
      </c>
      <c r="B15" s="450" t="s">
        <v>1924</v>
      </c>
      <c r="C15" s="450" t="s">
        <v>1923</v>
      </c>
      <c r="D15" s="450">
        <v>40</v>
      </c>
      <c r="E15" s="450">
        <v>151.4</v>
      </c>
      <c r="F15" s="449">
        <v>5008</v>
      </c>
      <c r="G15" s="448">
        <v>0</v>
      </c>
      <c r="H15" s="448">
        <v>4434.5600000000004</v>
      </c>
      <c r="I15" s="448">
        <v>573.44000000000005</v>
      </c>
      <c r="J15" s="447">
        <v>0.11450479233226837</v>
      </c>
    </row>
    <row r="16" spans="1:10" ht="27" customHeight="1" x14ac:dyDescent="0.2">
      <c r="A16" s="450" t="s">
        <v>1922</v>
      </c>
      <c r="B16" s="450" t="s">
        <v>1921</v>
      </c>
      <c r="C16" s="450" t="s">
        <v>1920</v>
      </c>
      <c r="D16" s="450">
        <v>2</v>
      </c>
      <c r="E16" s="450">
        <v>30.28</v>
      </c>
      <c r="F16" s="449">
        <v>1994.82</v>
      </c>
      <c r="G16" s="448">
        <v>0</v>
      </c>
      <c r="H16" s="448">
        <v>1470.96</v>
      </c>
      <c r="I16" s="448">
        <v>523.86</v>
      </c>
      <c r="J16" s="447">
        <v>0.26261016031521639</v>
      </c>
    </row>
    <row r="17" spans="1:10" ht="27" customHeight="1" x14ac:dyDescent="0.2">
      <c r="A17" s="450" t="s">
        <v>1919</v>
      </c>
      <c r="B17" s="450" t="s">
        <v>1918</v>
      </c>
      <c r="C17" s="450" t="s">
        <v>1115</v>
      </c>
      <c r="D17" s="450">
        <v>717</v>
      </c>
      <c r="E17" s="450">
        <v>8139.384</v>
      </c>
      <c r="F17" s="449">
        <v>638294.31000000006</v>
      </c>
      <c r="G17" s="448">
        <v>0</v>
      </c>
      <c r="H17" s="448">
        <v>583638</v>
      </c>
      <c r="I17" s="448">
        <v>54656.31</v>
      </c>
      <c r="J17" s="447">
        <v>8.5628696893757364E-2</v>
      </c>
    </row>
    <row r="18" spans="1:10" ht="27" customHeight="1" x14ac:dyDescent="0.2">
      <c r="A18" s="450" t="s">
        <v>1919</v>
      </c>
      <c r="B18" s="450" t="s">
        <v>1918</v>
      </c>
      <c r="C18" s="450" t="s">
        <v>1112</v>
      </c>
      <c r="D18" s="450">
        <v>36</v>
      </c>
      <c r="E18" s="450">
        <v>34.055999999999997</v>
      </c>
      <c r="F18" s="449">
        <v>3092.4</v>
      </c>
      <c r="G18" s="448">
        <v>0</v>
      </c>
      <c r="H18" s="448">
        <v>2442</v>
      </c>
      <c r="I18" s="448">
        <v>650.4</v>
      </c>
      <c r="J18" s="447">
        <v>0.2103220799379123</v>
      </c>
    </row>
    <row r="19" spans="1:10" ht="27" customHeight="1" x14ac:dyDescent="0.2">
      <c r="A19" s="450" t="s">
        <v>1917</v>
      </c>
      <c r="B19" s="450" t="s">
        <v>1916</v>
      </c>
      <c r="C19" s="450" t="s">
        <v>1913</v>
      </c>
      <c r="D19" s="450">
        <v>44</v>
      </c>
      <c r="E19" s="450">
        <v>999.24</v>
      </c>
      <c r="F19" s="449">
        <v>19626.28</v>
      </c>
      <c r="G19" s="448">
        <v>0</v>
      </c>
      <c r="H19" s="448">
        <v>14687.64</v>
      </c>
      <c r="I19" s="448">
        <v>4938.6400000000003</v>
      </c>
      <c r="J19" s="447">
        <v>0.25163403355093272</v>
      </c>
    </row>
    <row r="20" spans="1:10" ht="27" customHeight="1" x14ac:dyDescent="0.2">
      <c r="A20" s="450" t="s">
        <v>1915</v>
      </c>
      <c r="B20" s="450" t="s">
        <v>1914</v>
      </c>
      <c r="C20" s="450" t="s">
        <v>1913</v>
      </c>
      <c r="D20" s="450">
        <v>45</v>
      </c>
      <c r="E20" s="450">
        <v>1021.95</v>
      </c>
      <c r="F20" s="449">
        <v>22258.1</v>
      </c>
      <c r="G20" s="448">
        <v>0</v>
      </c>
      <c r="H20" s="448">
        <v>19641.150000000001</v>
      </c>
      <c r="I20" s="448">
        <v>2616.9499999999998</v>
      </c>
      <c r="J20" s="447">
        <v>0.11757292850692556</v>
      </c>
    </row>
    <row r="21" spans="1:10" ht="27" customHeight="1" x14ac:dyDescent="0.2">
      <c r="A21" s="450" t="s">
        <v>2521</v>
      </c>
      <c r="B21" s="450" t="s">
        <v>2520</v>
      </c>
      <c r="C21" s="450" t="s">
        <v>1059</v>
      </c>
      <c r="D21" s="450">
        <v>1</v>
      </c>
      <c r="E21" s="450">
        <v>20</v>
      </c>
      <c r="F21" s="449">
        <v>1887.92</v>
      </c>
      <c r="G21" s="448">
        <v>0</v>
      </c>
      <c r="H21" s="448">
        <v>2008.85</v>
      </c>
      <c r="I21" s="448">
        <v>-120.93</v>
      </c>
      <c r="J21" s="447">
        <v>-6.405462095851519E-2</v>
      </c>
    </row>
    <row r="22" spans="1:10" ht="27" customHeight="1" x14ac:dyDescent="0.2">
      <c r="A22" s="450" t="s">
        <v>1912</v>
      </c>
      <c r="B22" s="450" t="s">
        <v>1911</v>
      </c>
      <c r="C22" s="450" t="s">
        <v>1715</v>
      </c>
      <c r="D22" s="450">
        <v>13</v>
      </c>
      <c r="E22" s="450">
        <v>156</v>
      </c>
      <c r="F22" s="449">
        <v>4293.25</v>
      </c>
      <c r="G22" s="448">
        <v>0</v>
      </c>
      <c r="H22" s="448">
        <v>3374.15</v>
      </c>
      <c r="I22" s="448">
        <v>919.1</v>
      </c>
      <c r="J22" s="447">
        <v>0.21408024224072672</v>
      </c>
    </row>
    <row r="23" spans="1:10" ht="27" customHeight="1" x14ac:dyDescent="0.2">
      <c r="A23" s="450" t="s">
        <v>1910</v>
      </c>
      <c r="B23" s="450" t="s">
        <v>1909</v>
      </c>
      <c r="C23" s="450" t="s">
        <v>1715</v>
      </c>
      <c r="D23" s="450">
        <v>4</v>
      </c>
      <c r="E23" s="450">
        <v>48</v>
      </c>
      <c r="F23" s="449">
        <v>1412</v>
      </c>
      <c r="G23" s="448">
        <v>0</v>
      </c>
      <c r="H23" s="448">
        <v>1022.44</v>
      </c>
      <c r="I23" s="448">
        <v>389.56</v>
      </c>
      <c r="J23" s="447">
        <v>0.27589235127478756</v>
      </c>
    </row>
    <row r="24" spans="1:10" ht="27" customHeight="1" x14ac:dyDescent="0.2">
      <c r="A24" s="450" t="s">
        <v>1908</v>
      </c>
      <c r="B24" s="450" t="s">
        <v>1907</v>
      </c>
      <c r="C24" s="450" t="s">
        <v>1809</v>
      </c>
      <c r="D24" s="450">
        <v>5</v>
      </c>
      <c r="E24" s="450">
        <v>30</v>
      </c>
      <c r="F24" s="449">
        <v>4826.53</v>
      </c>
      <c r="G24" s="448">
        <v>0</v>
      </c>
      <c r="H24" s="448">
        <v>3591.85</v>
      </c>
      <c r="I24" s="448">
        <v>1234.68</v>
      </c>
      <c r="J24" s="447">
        <v>0.25581111067371382</v>
      </c>
    </row>
    <row r="25" spans="1:10" ht="27" customHeight="1" x14ac:dyDescent="0.2">
      <c r="A25" s="450" t="s">
        <v>1903</v>
      </c>
      <c r="B25" s="450" t="s">
        <v>1902</v>
      </c>
      <c r="C25" s="450" t="s">
        <v>1901</v>
      </c>
      <c r="D25" s="450">
        <v>1</v>
      </c>
      <c r="E25" s="450">
        <v>11.28</v>
      </c>
      <c r="F25" s="449">
        <v>1657.02</v>
      </c>
      <c r="G25" s="448">
        <v>0</v>
      </c>
      <c r="H25" s="448">
        <v>1191.43</v>
      </c>
      <c r="I25" s="448">
        <v>465.59</v>
      </c>
      <c r="J25" s="447">
        <v>0.28098031405776636</v>
      </c>
    </row>
    <row r="26" spans="1:10" ht="27" customHeight="1" x14ac:dyDescent="0.2">
      <c r="A26" s="450" t="s">
        <v>4689</v>
      </c>
      <c r="B26" s="450" t="s">
        <v>4688</v>
      </c>
      <c r="C26" s="450" t="s">
        <v>1051</v>
      </c>
      <c r="D26" s="450">
        <v>49</v>
      </c>
      <c r="E26" s="450">
        <v>931</v>
      </c>
      <c r="F26" s="449">
        <v>52837.97</v>
      </c>
      <c r="G26" s="448">
        <v>0</v>
      </c>
      <c r="H26" s="448">
        <v>43387</v>
      </c>
      <c r="I26" s="448">
        <v>9450.9699999999993</v>
      </c>
      <c r="J26" s="447">
        <v>0.17886701551933201</v>
      </c>
    </row>
    <row r="27" spans="1:10" ht="27" customHeight="1" x14ac:dyDescent="0.2">
      <c r="A27" s="450" t="s">
        <v>2419</v>
      </c>
      <c r="B27" s="450" t="s">
        <v>2418</v>
      </c>
      <c r="C27" s="450" t="s">
        <v>1051</v>
      </c>
      <c r="D27" s="450">
        <v>3</v>
      </c>
      <c r="E27" s="450">
        <v>57</v>
      </c>
      <c r="F27" s="449">
        <v>5740.62</v>
      </c>
      <c r="G27" s="448">
        <v>0</v>
      </c>
      <c r="H27" s="448">
        <v>4301.9399999999996</v>
      </c>
      <c r="I27" s="448">
        <v>1438.68</v>
      </c>
      <c r="J27" s="447">
        <v>0.25061404517282104</v>
      </c>
    </row>
    <row r="28" spans="1:10" ht="27" customHeight="1" x14ac:dyDescent="0.2">
      <c r="A28" s="450" t="s">
        <v>1897</v>
      </c>
      <c r="B28" s="450" t="s">
        <v>1896</v>
      </c>
      <c r="C28" s="450" t="s">
        <v>1051</v>
      </c>
      <c r="D28" s="450">
        <v>1</v>
      </c>
      <c r="E28" s="450">
        <v>19</v>
      </c>
      <c r="F28" s="449">
        <v>2080.35</v>
      </c>
      <c r="G28" s="448">
        <v>0</v>
      </c>
      <c r="H28" s="448">
        <v>1523.57</v>
      </c>
      <c r="I28" s="448">
        <v>556.78</v>
      </c>
      <c r="J28" s="447">
        <v>0.26763765712500298</v>
      </c>
    </row>
    <row r="29" spans="1:10" ht="27" customHeight="1" x14ac:dyDescent="0.2">
      <c r="A29" s="450" t="s">
        <v>1895</v>
      </c>
      <c r="B29" s="450" t="s">
        <v>1894</v>
      </c>
      <c r="C29" s="450" t="s">
        <v>1051</v>
      </c>
      <c r="D29" s="450">
        <v>28</v>
      </c>
      <c r="E29" s="450">
        <v>532</v>
      </c>
      <c r="F29" s="449">
        <v>30308.880000000001</v>
      </c>
      <c r="G29" s="448">
        <v>0</v>
      </c>
      <c r="H29" s="448">
        <v>25436.2</v>
      </c>
      <c r="I29" s="448">
        <v>4872.68</v>
      </c>
      <c r="J29" s="447">
        <v>0.16076740546005</v>
      </c>
    </row>
    <row r="30" spans="1:10" ht="27" customHeight="1" x14ac:dyDescent="0.2">
      <c r="A30" s="450" t="s">
        <v>1893</v>
      </c>
      <c r="B30" s="450" t="s">
        <v>1892</v>
      </c>
      <c r="C30" s="450" t="s">
        <v>1051</v>
      </c>
      <c r="D30" s="450">
        <v>58</v>
      </c>
      <c r="E30" s="450">
        <v>1102</v>
      </c>
      <c r="F30" s="449">
        <v>62112.14</v>
      </c>
      <c r="G30" s="448">
        <v>0</v>
      </c>
      <c r="H30" s="448">
        <v>53284.02</v>
      </c>
      <c r="I30" s="448">
        <v>8828.1200000000008</v>
      </c>
      <c r="J30" s="447">
        <v>0.14213195681230756</v>
      </c>
    </row>
    <row r="31" spans="1:10" ht="27" customHeight="1" x14ac:dyDescent="0.2">
      <c r="A31" s="450" t="s">
        <v>1891</v>
      </c>
      <c r="B31" s="450" t="s">
        <v>1890</v>
      </c>
      <c r="C31" s="450" t="s">
        <v>1051</v>
      </c>
      <c r="D31" s="450">
        <v>54</v>
      </c>
      <c r="E31" s="450">
        <v>1026</v>
      </c>
      <c r="F31" s="449">
        <v>64805.78</v>
      </c>
      <c r="G31" s="448">
        <v>0</v>
      </c>
      <c r="H31" s="448">
        <v>51095.88</v>
      </c>
      <c r="I31" s="448">
        <v>13709.9</v>
      </c>
      <c r="J31" s="447">
        <v>0.2115536608000089</v>
      </c>
    </row>
    <row r="32" spans="1:10" ht="27" customHeight="1" x14ac:dyDescent="0.2">
      <c r="A32" s="450" t="s">
        <v>1889</v>
      </c>
      <c r="B32" s="450" t="s">
        <v>1888</v>
      </c>
      <c r="C32" s="450" t="s">
        <v>1051</v>
      </c>
      <c r="D32" s="450">
        <v>20</v>
      </c>
      <c r="E32" s="450">
        <v>380</v>
      </c>
      <c r="F32" s="449">
        <v>28653.05</v>
      </c>
      <c r="G32" s="448">
        <v>0</v>
      </c>
      <c r="H32" s="448">
        <v>23831.8</v>
      </c>
      <c r="I32" s="448">
        <v>4821.25</v>
      </c>
      <c r="J32" s="447">
        <v>0.16826306449051673</v>
      </c>
    </row>
    <row r="33" spans="1:10" ht="27" customHeight="1" x14ac:dyDescent="0.2">
      <c r="A33" s="450" t="s">
        <v>1887</v>
      </c>
      <c r="B33" s="450" t="s">
        <v>1886</v>
      </c>
      <c r="C33" s="450" t="s">
        <v>1051</v>
      </c>
      <c r="D33" s="450">
        <v>3</v>
      </c>
      <c r="E33" s="450">
        <v>57</v>
      </c>
      <c r="F33" s="449">
        <v>5199.78</v>
      </c>
      <c r="G33" s="448">
        <v>0</v>
      </c>
      <c r="H33" s="448">
        <v>3835.11</v>
      </c>
      <c r="I33" s="448">
        <v>1364.67</v>
      </c>
      <c r="J33" s="447">
        <v>0.26244764201562376</v>
      </c>
    </row>
    <row r="34" spans="1:10" ht="27" customHeight="1" x14ac:dyDescent="0.2">
      <c r="A34" s="450" t="s">
        <v>1885</v>
      </c>
      <c r="B34" s="450" t="s">
        <v>1884</v>
      </c>
      <c r="C34" s="450" t="s">
        <v>1051</v>
      </c>
      <c r="D34" s="450">
        <v>12</v>
      </c>
      <c r="E34" s="450">
        <v>228</v>
      </c>
      <c r="F34" s="449">
        <v>16004.27</v>
      </c>
      <c r="G34" s="448">
        <v>0</v>
      </c>
      <c r="H34" s="448">
        <v>12440.92</v>
      </c>
      <c r="I34" s="448">
        <v>3563.35</v>
      </c>
      <c r="J34" s="447">
        <v>0.22264995529318113</v>
      </c>
    </row>
    <row r="35" spans="1:10" ht="27" customHeight="1" x14ac:dyDescent="0.2">
      <c r="A35" s="450" t="s">
        <v>1883</v>
      </c>
      <c r="B35" s="450" t="s">
        <v>1882</v>
      </c>
      <c r="C35" s="450" t="s">
        <v>1051</v>
      </c>
      <c r="D35" s="450">
        <v>5</v>
      </c>
      <c r="E35" s="450">
        <v>95</v>
      </c>
      <c r="F35" s="449">
        <v>8541.15</v>
      </c>
      <c r="G35" s="448">
        <v>0</v>
      </c>
      <c r="H35" s="448">
        <v>7912.3</v>
      </c>
      <c r="I35" s="448">
        <v>628.85</v>
      </c>
      <c r="J35" s="447">
        <v>7.3625916884728637E-2</v>
      </c>
    </row>
    <row r="36" spans="1:10" ht="27" customHeight="1" x14ac:dyDescent="0.2">
      <c r="A36" s="450" t="s">
        <v>1879</v>
      </c>
      <c r="B36" s="450" t="s">
        <v>1878</v>
      </c>
      <c r="C36" s="450" t="s">
        <v>1051</v>
      </c>
      <c r="D36" s="450">
        <v>5</v>
      </c>
      <c r="E36" s="450">
        <v>95</v>
      </c>
      <c r="F36" s="449">
        <v>6637.9</v>
      </c>
      <c r="G36" s="448">
        <v>0</v>
      </c>
      <c r="H36" s="448">
        <v>5388.85</v>
      </c>
      <c r="I36" s="448">
        <v>1249.05</v>
      </c>
      <c r="J36" s="447">
        <v>0.18816945118184969</v>
      </c>
    </row>
    <row r="37" spans="1:10" ht="27" customHeight="1" x14ac:dyDescent="0.2">
      <c r="A37" s="450" t="s">
        <v>1877</v>
      </c>
      <c r="B37" s="450" t="s">
        <v>1876</v>
      </c>
      <c r="C37" s="450" t="s">
        <v>1051</v>
      </c>
      <c r="D37" s="450">
        <v>2</v>
      </c>
      <c r="E37" s="450">
        <v>38</v>
      </c>
      <c r="F37" s="449">
        <v>2970.27</v>
      </c>
      <c r="G37" s="448">
        <v>0</v>
      </c>
      <c r="H37" s="448">
        <v>2525.92</v>
      </c>
      <c r="I37" s="448">
        <v>444.35</v>
      </c>
      <c r="J37" s="447">
        <v>0.14959919468600497</v>
      </c>
    </row>
    <row r="38" spans="1:10" ht="27" customHeight="1" x14ac:dyDescent="0.2">
      <c r="A38" s="450" t="s">
        <v>3275</v>
      </c>
      <c r="B38" s="450" t="s">
        <v>3274</v>
      </c>
      <c r="C38" s="450" t="s">
        <v>1051</v>
      </c>
      <c r="D38" s="450">
        <v>10</v>
      </c>
      <c r="E38" s="450">
        <v>190</v>
      </c>
      <c r="F38" s="449">
        <v>13133.8</v>
      </c>
      <c r="G38" s="448">
        <v>0</v>
      </c>
      <c r="H38" s="448">
        <v>9684.7000000000007</v>
      </c>
      <c r="I38" s="448">
        <v>3449.1</v>
      </c>
      <c r="J38" s="447">
        <v>0.26261249600268011</v>
      </c>
    </row>
    <row r="39" spans="1:10" ht="27" customHeight="1" x14ac:dyDescent="0.2">
      <c r="A39" s="450" t="s">
        <v>1875</v>
      </c>
      <c r="B39" s="450" t="s">
        <v>1874</v>
      </c>
      <c r="C39" s="450" t="s">
        <v>1051</v>
      </c>
      <c r="D39" s="450">
        <v>781</v>
      </c>
      <c r="E39" s="450">
        <v>14839</v>
      </c>
      <c r="F39" s="449">
        <v>568495.42000000004</v>
      </c>
      <c r="G39" s="448">
        <v>0</v>
      </c>
      <c r="H39" s="448">
        <v>565587.68000000005</v>
      </c>
      <c r="I39" s="448">
        <v>2907.74</v>
      </c>
      <c r="J39" s="447">
        <v>5.1147993417431578E-3</v>
      </c>
    </row>
    <row r="40" spans="1:10" ht="27" customHeight="1" x14ac:dyDescent="0.2">
      <c r="A40" s="450" t="s">
        <v>3273</v>
      </c>
      <c r="B40" s="450" t="s">
        <v>3272</v>
      </c>
      <c r="C40" s="450" t="s">
        <v>1051</v>
      </c>
      <c r="D40" s="450">
        <v>7</v>
      </c>
      <c r="E40" s="450">
        <v>133</v>
      </c>
      <c r="F40" s="449">
        <v>8535.0400000000009</v>
      </c>
      <c r="G40" s="448">
        <v>0</v>
      </c>
      <c r="H40" s="448">
        <v>7386.47</v>
      </c>
      <c r="I40" s="448">
        <v>1148.57</v>
      </c>
      <c r="J40" s="447">
        <v>0.13457113264847032</v>
      </c>
    </row>
    <row r="41" spans="1:10" ht="27" customHeight="1" x14ac:dyDescent="0.2">
      <c r="A41" s="450" t="s">
        <v>5580</v>
      </c>
      <c r="B41" s="450" t="s">
        <v>5579</v>
      </c>
      <c r="C41" s="450" t="s">
        <v>1051</v>
      </c>
      <c r="D41" s="450">
        <v>1</v>
      </c>
      <c r="E41" s="450">
        <v>19</v>
      </c>
      <c r="F41" s="449">
        <v>1848.35</v>
      </c>
      <c r="G41" s="448">
        <v>0</v>
      </c>
      <c r="H41" s="448">
        <v>1270.52</v>
      </c>
      <c r="I41" s="448">
        <v>577.83000000000004</v>
      </c>
      <c r="J41" s="447">
        <v>0.31261936321584116</v>
      </c>
    </row>
    <row r="42" spans="1:10" ht="27" customHeight="1" x14ac:dyDescent="0.2">
      <c r="A42" s="450" t="s">
        <v>3937</v>
      </c>
      <c r="B42" s="450" t="s">
        <v>3936</v>
      </c>
      <c r="C42" s="450" t="s">
        <v>1051</v>
      </c>
      <c r="D42" s="450">
        <v>3</v>
      </c>
      <c r="E42" s="450">
        <v>57</v>
      </c>
      <c r="F42" s="449">
        <v>4352.9399999999996</v>
      </c>
      <c r="G42" s="448">
        <v>0</v>
      </c>
      <c r="H42" s="448">
        <v>3209.79</v>
      </c>
      <c r="I42" s="448">
        <v>1143.1500000000001</v>
      </c>
      <c r="J42" s="447">
        <v>0.26261561151773283</v>
      </c>
    </row>
    <row r="43" spans="1:10" ht="27" customHeight="1" x14ac:dyDescent="0.2">
      <c r="A43" s="450" t="s">
        <v>1863</v>
      </c>
      <c r="B43" s="450" t="s">
        <v>1862</v>
      </c>
      <c r="C43" s="450" t="s">
        <v>1051</v>
      </c>
      <c r="D43" s="450">
        <v>2</v>
      </c>
      <c r="E43" s="450">
        <v>38</v>
      </c>
      <c r="F43" s="449">
        <v>3348.54</v>
      </c>
      <c r="G43" s="448">
        <v>0</v>
      </c>
      <c r="H43" s="448">
        <v>2366.2800000000002</v>
      </c>
      <c r="I43" s="448">
        <v>982.26</v>
      </c>
      <c r="J43" s="447">
        <v>0.29333978390582166</v>
      </c>
    </row>
    <row r="44" spans="1:10" ht="27" customHeight="1" x14ac:dyDescent="0.2">
      <c r="A44" s="450" t="s">
        <v>3935</v>
      </c>
      <c r="B44" s="450" t="s">
        <v>3934</v>
      </c>
      <c r="C44" s="450" t="s">
        <v>1051</v>
      </c>
      <c r="D44" s="450">
        <v>2</v>
      </c>
      <c r="E44" s="450">
        <v>38</v>
      </c>
      <c r="F44" s="449">
        <v>3533.31</v>
      </c>
      <c r="G44" s="448">
        <v>0</v>
      </c>
      <c r="H44" s="448">
        <v>2669.36</v>
      </c>
      <c r="I44" s="448">
        <v>863.95</v>
      </c>
      <c r="J44" s="447">
        <v>0.24451576567015065</v>
      </c>
    </row>
    <row r="45" spans="1:10" ht="27" customHeight="1" x14ac:dyDescent="0.2">
      <c r="A45" s="450" t="s">
        <v>2409</v>
      </c>
      <c r="B45" s="450" t="s">
        <v>2408</v>
      </c>
      <c r="C45" s="450" t="s">
        <v>1051</v>
      </c>
      <c r="D45" s="450">
        <v>4</v>
      </c>
      <c r="E45" s="450">
        <v>76</v>
      </c>
      <c r="F45" s="449">
        <v>40379.279999999999</v>
      </c>
      <c r="G45" s="448">
        <v>0</v>
      </c>
      <c r="H45" s="448">
        <v>31694.400000000001</v>
      </c>
      <c r="I45" s="448">
        <v>8684.8799999999992</v>
      </c>
      <c r="J45" s="447">
        <v>0.21508258691091076</v>
      </c>
    </row>
    <row r="46" spans="1:10" ht="27" customHeight="1" x14ac:dyDescent="0.2">
      <c r="A46" s="450" t="s">
        <v>1861</v>
      </c>
      <c r="B46" s="450" t="s">
        <v>1860</v>
      </c>
      <c r="C46" s="450" t="s">
        <v>3271</v>
      </c>
      <c r="D46" s="450">
        <v>1</v>
      </c>
      <c r="E46" s="450">
        <v>10.632</v>
      </c>
      <c r="F46" s="449">
        <v>1738.97</v>
      </c>
      <c r="G46" s="448">
        <v>0</v>
      </c>
      <c r="H46" s="448">
        <v>814.21</v>
      </c>
      <c r="I46" s="448">
        <v>924.76</v>
      </c>
      <c r="J46" s="447">
        <v>0.53178605726378259</v>
      </c>
    </row>
    <row r="47" spans="1:10" ht="27" customHeight="1" x14ac:dyDescent="0.2">
      <c r="A47" s="450" t="s">
        <v>1858</v>
      </c>
      <c r="B47" s="450" t="s">
        <v>1857</v>
      </c>
      <c r="C47" s="450" t="s">
        <v>1856</v>
      </c>
      <c r="D47" s="450">
        <v>5</v>
      </c>
      <c r="E47" s="450">
        <v>55.2</v>
      </c>
      <c r="F47" s="449">
        <v>1731.52</v>
      </c>
      <c r="G47" s="448">
        <v>0</v>
      </c>
      <c r="H47" s="448">
        <v>1222.45</v>
      </c>
      <c r="I47" s="448">
        <v>509.07</v>
      </c>
      <c r="J47" s="447">
        <v>0.29400180188504899</v>
      </c>
    </row>
    <row r="48" spans="1:10" ht="27" customHeight="1" x14ac:dyDescent="0.2">
      <c r="A48" s="450" t="s">
        <v>1855</v>
      </c>
      <c r="B48" s="450" t="s">
        <v>1854</v>
      </c>
      <c r="C48" s="450" t="s">
        <v>1051</v>
      </c>
      <c r="D48" s="450">
        <v>28</v>
      </c>
      <c r="E48" s="450">
        <v>532</v>
      </c>
      <c r="F48" s="449">
        <v>18682.990000000002</v>
      </c>
      <c r="G48" s="448">
        <v>0</v>
      </c>
      <c r="H48" s="448">
        <v>14777.84</v>
      </c>
      <c r="I48" s="448">
        <v>3905.15</v>
      </c>
      <c r="J48" s="447">
        <v>0.2090216822896121</v>
      </c>
    </row>
    <row r="49" spans="1:10" ht="27" customHeight="1" x14ac:dyDescent="0.2">
      <c r="A49" s="450" t="s">
        <v>3270</v>
      </c>
      <c r="B49" s="450" t="s">
        <v>3269</v>
      </c>
      <c r="C49" s="450" t="s">
        <v>1051</v>
      </c>
      <c r="D49" s="450">
        <v>8</v>
      </c>
      <c r="E49" s="450">
        <v>152</v>
      </c>
      <c r="F49" s="449">
        <v>11990.87</v>
      </c>
      <c r="G49" s="448">
        <v>0</v>
      </c>
      <c r="H49" s="448">
        <v>9874.9599999999991</v>
      </c>
      <c r="I49" s="448">
        <v>2115.91</v>
      </c>
      <c r="J49" s="447">
        <v>0.17646009005184779</v>
      </c>
    </row>
    <row r="50" spans="1:10" ht="27" customHeight="1" x14ac:dyDescent="0.2">
      <c r="A50" s="450" t="s">
        <v>1853</v>
      </c>
      <c r="B50" s="450" t="s">
        <v>1852</v>
      </c>
      <c r="C50" s="450" t="s">
        <v>1051</v>
      </c>
      <c r="D50" s="450">
        <v>18</v>
      </c>
      <c r="E50" s="450">
        <v>342</v>
      </c>
      <c r="F50" s="449">
        <v>14236.07</v>
      </c>
      <c r="G50" s="448">
        <v>0</v>
      </c>
      <c r="H50" s="448">
        <v>13358.02</v>
      </c>
      <c r="I50" s="448">
        <v>878.05</v>
      </c>
      <c r="J50" s="447">
        <v>6.1677836650142912E-2</v>
      </c>
    </row>
    <row r="51" spans="1:10" ht="27" customHeight="1" x14ac:dyDescent="0.2">
      <c r="A51" s="450" t="s">
        <v>1849</v>
      </c>
      <c r="B51" s="450" t="s">
        <v>1848</v>
      </c>
      <c r="C51" s="450" t="s">
        <v>1051</v>
      </c>
      <c r="D51" s="450">
        <v>116</v>
      </c>
      <c r="E51" s="450">
        <v>2204</v>
      </c>
      <c r="F51" s="449">
        <v>133637.41</v>
      </c>
      <c r="G51" s="448">
        <v>0</v>
      </c>
      <c r="H51" s="448">
        <v>117221.24</v>
      </c>
      <c r="I51" s="448">
        <v>16416.169999999998</v>
      </c>
      <c r="J51" s="447">
        <v>0.12284112659770943</v>
      </c>
    </row>
    <row r="52" spans="1:10" ht="27" customHeight="1" x14ac:dyDescent="0.2">
      <c r="A52" s="450" t="s">
        <v>3268</v>
      </c>
      <c r="B52" s="450" t="s">
        <v>3267</v>
      </c>
      <c r="C52" s="450" t="s">
        <v>1051</v>
      </c>
      <c r="D52" s="450">
        <v>1</v>
      </c>
      <c r="E52" s="450">
        <v>19</v>
      </c>
      <c r="F52" s="449">
        <v>2007.16</v>
      </c>
      <c r="G52" s="448">
        <v>0</v>
      </c>
      <c r="H52" s="448">
        <v>1486.58</v>
      </c>
      <c r="I52" s="448">
        <v>520.58000000000004</v>
      </c>
      <c r="J52" s="447">
        <v>0.25936148588054764</v>
      </c>
    </row>
    <row r="53" spans="1:10" ht="27" customHeight="1" x14ac:dyDescent="0.2">
      <c r="A53" s="450" t="s">
        <v>1847</v>
      </c>
      <c r="B53" s="450" t="s">
        <v>1846</v>
      </c>
      <c r="C53" s="450" t="s">
        <v>1051</v>
      </c>
      <c r="D53" s="450">
        <v>2</v>
      </c>
      <c r="E53" s="450">
        <v>38</v>
      </c>
      <c r="F53" s="449">
        <v>0.02</v>
      </c>
      <c r="G53" s="448">
        <v>0</v>
      </c>
      <c r="H53" s="448">
        <v>1313.68</v>
      </c>
      <c r="I53" s="448">
        <v>-1313.66</v>
      </c>
      <c r="J53" s="447">
        <v>-65683</v>
      </c>
    </row>
    <row r="54" spans="1:10" ht="27" customHeight="1" x14ac:dyDescent="0.2">
      <c r="A54" s="450" t="s">
        <v>1845</v>
      </c>
      <c r="B54" s="450" t="s">
        <v>1844</v>
      </c>
      <c r="C54" s="450" t="s">
        <v>1051</v>
      </c>
      <c r="D54" s="450">
        <v>5</v>
      </c>
      <c r="E54" s="450">
        <v>95</v>
      </c>
      <c r="F54" s="449">
        <v>0.05</v>
      </c>
      <c r="G54" s="448">
        <v>0</v>
      </c>
      <c r="H54" s="448">
        <v>1883.77</v>
      </c>
      <c r="I54" s="448">
        <v>-1883.72</v>
      </c>
      <c r="J54" s="447">
        <v>-37674.400000000001</v>
      </c>
    </row>
    <row r="55" spans="1:10" ht="27" customHeight="1" x14ac:dyDescent="0.2">
      <c r="A55" s="450" t="s">
        <v>2405</v>
      </c>
      <c r="B55" s="450" t="s">
        <v>2404</v>
      </c>
      <c r="C55" s="450" t="s">
        <v>1051</v>
      </c>
      <c r="D55" s="450">
        <v>3</v>
      </c>
      <c r="E55" s="450">
        <v>57</v>
      </c>
      <c r="F55" s="449">
        <v>0.03</v>
      </c>
      <c r="G55" s="448">
        <v>0</v>
      </c>
      <c r="H55" s="448">
        <v>739.5</v>
      </c>
      <c r="I55" s="448">
        <v>-739.47</v>
      </c>
      <c r="J55" s="447">
        <v>-24649</v>
      </c>
    </row>
    <row r="56" spans="1:10" ht="27" customHeight="1" x14ac:dyDescent="0.2">
      <c r="A56" s="450" t="s">
        <v>1843</v>
      </c>
      <c r="B56" s="450" t="s">
        <v>1842</v>
      </c>
      <c r="C56" s="450" t="s">
        <v>1051</v>
      </c>
      <c r="D56" s="450">
        <v>1</v>
      </c>
      <c r="E56" s="450">
        <v>19</v>
      </c>
      <c r="F56" s="449">
        <v>1811.02</v>
      </c>
      <c r="G56" s="448">
        <v>0</v>
      </c>
      <c r="H56" s="448">
        <v>1364.13</v>
      </c>
      <c r="I56" s="448">
        <v>446.89</v>
      </c>
      <c r="J56" s="447">
        <v>0.24676149352298704</v>
      </c>
    </row>
    <row r="57" spans="1:10" ht="27" customHeight="1" x14ac:dyDescent="0.2">
      <c r="A57" s="450" t="s">
        <v>1840</v>
      </c>
      <c r="B57" s="450" t="s">
        <v>1839</v>
      </c>
      <c r="C57" s="450" t="s">
        <v>1841</v>
      </c>
      <c r="D57" s="450">
        <v>12</v>
      </c>
      <c r="E57" s="450">
        <v>68.111999999999995</v>
      </c>
      <c r="F57" s="449">
        <v>20573.61</v>
      </c>
      <c r="G57" s="448">
        <v>0</v>
      </c>
      <c r="H57" s="448">
        <v>15801.22</v>
      </c>
      <c r="I57" s="448">
        <v>4772.3900000000003</v>
      </c>
      <c r="J57" s="447">
        <v>0.23196658243254345</v>
      </c>
    </row>
    <row r="58" spans="1:10" ht="27" customHeight="1" x14ac:dyDescent="0.2">
      <c r="A58" s="450" t="s">
        <v>1840</v>
      </c>
      <c r="B58" s="450" t="s">
        <v>1839</v>
      </c>
      <c r="C58" s="450" t="s">
        <v>1838</v>
      </c>
      <c r="D58" s="450">
        <v>420</v>
      </c>
      <c r="E58" s="450">
        <v>198.66</v>
      </c>
      <c r="F58" s="449">
        <v>49177.8</v>
      </c>
      <c r="G58" s="448">
        <v>0</v>
      </c>
      <c r="H58" s="448">
        <v>46086.95</v>
      </c>
      <c r="I58" s="448">
        <v>3090.85</v>
      </c>
      <c r="J58" s="447">
        <v>6.2850513849745215E-2</v>
      </c>
    </row>
    <row r="59" spans="1:10" ht="27" customHeight="1" x14ac:dyDescent="0.2">
      <c r="A59" s="450" t="s">
        <v>1837</v>
      </c>
      <c r="B59" s="450" t="s">
        <v>1836</v>
      </c>
      <c r="C59" s="450" t="s">
        <v>1051</v>
      </c>
      <c r="D59" s="450">
        <v>15</v>
      </c>
      <c r="E59" s="450">
        <v>285</v>
      </c>
      <c r="F59" s="449">
        <v>25990.54</v>
      </c>
      <c r="G59" s="448">
        <v>0</v>
      </c>
      <c r="H59" s="448">
        <v>18295.2</v>
      </c>
      <c r="I59" s="448">
        <v>7695.34</v>
      </c>
      <c r="J59" s="447">
        <v>0.29608234380663118</v>
      </c>
    </row>
    <row r="60" spans="1:10" ht="27" customHeight="1" x14ac:dyDescent="0.2">
      <c r="A60" s="450" t="s">
        <v>1833</v>
      </c>
      <c r="B60" s="450" t="s">
        <v>1832</v>
      </c>
      <c r="C60" s="450" t="s">
        <v>1051</v>
      </c>
      <c r="D60" s="450">
        <v>277</v>
      </c>
      <c r="E60" s="450">
        <v>5263</v>
      </c>
      <c r="F60" s="449">
        <v>253946.94</v>
      </c>
      <c r="G60" s="448">
        <v>0</v>
      </c>
      <c r="H60" s="448">
        <v>17932.98</v>
      </c>
      <c r="I60" s="448">
        <v>236013.96</v>
      </c>
      <c r="J60" s="447">
        <v>0.92938296480359239</v>
      </c>
    </row>
    <row r="61" spans="1:10" ht="27" customHeight="1" x14ac:dyDescent="0.2">
      <c r="A61" s="450" t="s">
        <v>6387</v>
      </c>
      <c r="B61" s="450" t="s">
        <v>6386</v>
      </c>
      <c r="C61" s="450" t="s">
        <v>1051</v>
      </c>
      <c r="D61" s="450">
        <v>1</v>
      </c>
      <c r="E61" s="450">
        <v>19</v>
      </c>
      <c r="F61" s="449">
        <v>10359.42</v>
      </c>
      <c r="G61" s="448">
        <v>0</v>
      </c>
      <c r="H61" s="448">
        <v>7638.86</v>
      </c>
      <c r="I61" s="448">
        <v>2720.56</v>
      </c>
      <c r="J61" s="447">
        <v>0.2626170190995249</v>
      </c>
    </row>
    <row r="62" spans="1:10" ht="27" customHeight="1" x14ac:dyDescent="0.2">
      <c r="A62" s="450" t="s">
        <v>1827</v>
      </c>
      <c r="B62" s="450" t="s">
        <v>1826</v>
      </c>
      <c r="C62" s="450" t="s">
        <v>1823</v>
      </c>
      <c r="D62" s="450">
        <v>197</v>
      </c>
      <c r="E62" s="450">
        <v>3940</v>
      </c>
      <c r="F62" s="449">
        <v>76006.880000000005</v>
      </c>
      <c r="G62" s="448">
        <v>0</v>
      </c>
      <c r="H62" s="448">
        <v>65831.490000000005</v>
      </c>
      <c r="I62" s="448">
        <v>10175.39</v>
      </c>
      <c r="J62" s="447">
        <v>0.13387459135278279</v>
      </c>
    </row>
    <row r="63" spans="1:10" ht="27" customHeight="1" x14ac:dyDescent="0.2">
      <c r="A63" s="450" t="s">
        <v>1825</v>
      </c>
      <c r="B63" s="450" t="s">
        <v>1824</v>
      </c>
      <c r="C63" s="450" t="s">
        <v>1823</v>
      </c>
      <c r="D63" s="450">
        <v>26</v>
      </c>
      <c r="E63" s="450">
        <v>520</v>
      </c>
      <c r="F63" s="449">
        <v>11701.26</v>
      </c>
      <c r="G63" s="448">
        <v>0</v>
      </c>
      <c r="H63" s="448">
        <v>10772.18</v>
      </c>
      <c r="I63" s="448">
        <v>929.08</v>
      </c>
      <c r="J63" s="447">
        <v>7.9399996239721188E-2</v>
      </c>
    </row>
    <row r="64" spans="1:10" ht="27" customHeight="1" x14ac:dyDescent="0.2">
      <c r="A64" s="450" t="s">
        <v>1822</v>
      </c>
      <c r="B64" s="450" t="s">
        <v>1821</v>
      </c>
      <c r="C64" s="450" t="s">
        <v>1809</v>
      </c>
      <c r="D64" s="450">
        <v>70</v>
      </c>
      <c r="E64" s="450">
        <v>420</v>
      </c>
      <c r="F64" s="449">
        <v>44696.66</v>
      </c>
      <c r="G64" s="448">
        <v>0</v>
      </c>
      <c r="H64" s="448">
        <v>32899.07</v>
      </c>
      <c r="I64" s="448">
        <v>11797.59</v>
      </c>
      <c r="J64" s="447">
        <v>0.26394791020179137</v>
      </c>
    </row>
    <row r="65" spans="1:10" ht="27" customHeight="1" x14ac:dyDescent="0.2">
      <c r="A65" s="450" t="s">
        <v>1822</v>
      </c>
      <c r="B65" s="450" t="s">
        <v>1821</v>
      </c>
      <c r="C65" s="450" t="s">
        <v>1812</v>
      </c>
      <c r="D65" s="450">
        <v>480</v>
      </c>
      <c r="E65" s="450">
        <v>120</v>
      </c>
      <c r="F65" s="449">
        <v>11865.6</v>
      </c>
      <c r="G65" s="448">
        <v>0</v>
      </c>
      <c r="H65" s="448">
        <v>9278.82</v>
      </c>
      <c r="I65" s="448">
        <v>2586.7800000000002</v>
      </c>
      <c r="J65" s="447">
        <v>0.21800667475728155</v>
      </c>
    </row>
    <row r="66" spans="1:10" ht="27" customHeight="1" x14ac:dyDescent="0.2">
      <c r="A66" s="450" t="s">
        <v>1820</v>
      </c>
      <c r="B66" s="450" t="s">
        <v>1819</v>
      </c>
      <c r="C66" s="450" t="s">
        <v>1809</v>
      </c>
      <c r="D66" s="450">
        <v>83</v>
      </c>
      <c r="E66" s="450">
        <v>498</v>
      </c>
      <c r="F66" s="449">
        <v>67377.7</v>
      </c>
      <c r="G66" s="448">
        <v>0</v>
      </c>
      <c r="H66" s="448">
        <v>52002.080000000002</v>
      </c>
      <c r="I66" s="448">
        <v>15375.62</v>
      </c>
      <c r="J66" s="447">
        <v>0.22820042833162901</v>
      </c>
    </row>
    <row r="67" spans="1:10" ht="27" customHeight="1" x14ac:dyDescent="0.2">
      <c r="A67" s="450" t="s">
        <v>1820</v>
      </c>
      <c r="B67" s="450" t="s">
        <v>1819</v>
      </c>
      <c r="C67" s="450" t="s">
        <v>1812</v>
      </c>
      <c r="D67" s="450">
        <v>408</v>
      </c>
      <c r="E67" s="450">
        <v>102</v>
      </c>
      <c r="F67" s="449">
        <v>14879.76</v>
      </c>
      <c r="G67" s="448">
        <v>0</v>
      </c>
      <c r="H67" s="448">
        <v>10651.11</v>
      </c>
      <c r="I67" s="448">
        <v>4228.6499999999996</v>
      </c>
      <c r="J67" s="447">
        <v>0.28418805142018422</v>
      </c>
    </row>
    <row r="68" spans="1:10" ht="27" customHeight="1" x14ac:dyDescent="0.2">
      <c r="A68" s="450" t="s">
        <v>1818</v>
      </c>
      <c r="B68" s="450" t="s">
        <v>1817</v>
      </c>
      <c r="C68" s="450" t="s">
        <v>1809</v>
      </c>
      <c r="D68" s="450">
        <v>3</v>
      </c>
      <c r="E68" s="450">
        <v>18</v>
      </c>
      <c r="F68" s="449">
        <v>4830.82</v>
      </c>
      <c r="G68" s="448">
        <v>0</v>
      </c>
      <c r="H68" s="448">
        <v>2844.03</v>
      </c>
      <c r="I68" s="448">
        <v>1986.79</v>
      </c>
      <c r="J68" s="447">
        <v>0.41127386240845237</v>
      </c>
    </row>
    <row r="69" spans="1:10" ht="27" customHeight="1" x14ac:dyDescent="0.2">
      <c r="A69" s="450" t="s">
        <v>1818</v>
      </c>
      <c r="B69" s="450" t="s">
        <v>1817</v>
      </c>
      <c r="C69" s="450" t="s">
        <v>1812</v>
      </c>
      <c r="D69" s="450">
        <v>48</v>
      </c>
      <c r="E69" s="450">
        <v>12</v>
      </c>
      <c r="F69" s="449">
        <v>2567.04</v>
      </c>
      <c r="G69" s="448">
        <v>0</v>
      </c>
      <c r="H69" s="448">
        <v>1896.02</v>
      </c>
      <c r="I69" s="448">
        <v>671.02</v>
      </c>
      <c r="J69" s="447">
        <v>0.26139834205933682</v>
      </c>
    </row>
    <row r="70" spans="1:10" ht="27" customHeight="1" x14ac:dyDescent="0.2">
      <c r="A70" s="450" t="s">
        <v>1816</v>
      </c>
      <c r="B70" s="450" t="s">
        <v>1815</v>
      </c>
      <c r="C70" s="450" t="s">
        <v>1809</v>
      </c>
      <c r="D70" s="450">
        <v>73</v>
      </c>
      <c r="E70" s="450">
        <v>438</v>
      </c>
      <c r="F70" s="449">
        <v>50477.88</v>
      </c>
      <c r="G70" s="448">
        <v>0</v>
      </c>
      <c r="H70" s="448">
        <v>40635.67</v>
      </c>
      <c r="I70" s="448">
        <v>9842.2099999999991</v>
      </c>
      <c r="J70" s="447">
        <v>0.19498065291173083</v>
      </c>
    </row>
    <row r="71" spans="1:10" ht="27" customHeight="1" x14ac:dyDescent="0.2">
      <c r="A71" s="450" t="s">
        <v>1816</v>
      </c>
      <c r="B71" s="450" t="s">
        <v>1815</v>
      </c>
      <c r="C71" s="450" t="s">
        <v>1812</v>
      </c>
      <c r="D71" s="450">
        <v>120</v>
      </c>
      <c r="E71" s="450">
        <v>30</v>
      </c>
      <c r="F71" s="449">
        <v>3452.4</v>
      </c>
      <c r="G71" s="448">
        <v>0</v>
      </c>
      <c r="H71" s="448">
        <v>2783.37</v>
      </c>
      <c r="I71" s="448">
        <v>669.03</v>
      </c>
      <c r="J71" s="447">
        <v>0.19378693083072646</v>
      </c>
    </row>
    <row r="72" spans="1:10" ht="27" customHeight="1" x14ac:dyDescent="0.2">
      <c r="A72" s="450" t="s">
        <v>1814</v>
      </c>
      <c r="B72" s="450" t="s">
        <v>1813</v>
      </c>
      <c r="C72" s="450" t="s">
        <v>1809</v>
      </c>
      <c r="D72" s="450">
        <v>70</v>
      </c>
      <c r="E72" s="450">
        <v>420</v>
      </c>
      <c r="F72" s="449">
        <v>39416.85</v>
      </c>
      <c r="G72" s="448">
        <v>0</v>
      </c>
      <c r="H72" s="448">
        <v>33548.15</v>
      </c>
      <c r="I72" s="448">
        <v>5868.7</v>
      </c>
      <c r="J72" s="447">
        <v>0.14888810242320227</v>
      </c>
    </row>
    <row r="73" spans="1:10" ht="27" customHeight="1" x14ac:dyDescent="0.2">
      <c r="A73" s="450" t="s">
        <v>1814</v>
      </c>
      <c r="B73" s="450" t="s">
        <v>1813</v>
      </c>
      <c r="C73" s="450" t="s">
        <v>1812</v>
      </c>
      <c r="D73" s="450">
        <v>120</v>
      </c>
      <c r="E73" s="450">
        <v>30</v>
      </c>
      <c r="F73" s="449">
        <v>3258</v>
      </c>
      <c r="G73" s="448">
        <v>0</v>
      </c>
      <c r="H73" s="448">
        <v>2396.0500000000002</v>
      </c>
      <c r="I73" s="448">
        <v>861.95</v>
      </c>
      <c r="J73" s="447">
        <v>0.26456414978514425</v>
      </c>
    </row>
    <row r="74" spans="1:10" ht="27" customHeight="1" x14ac:dyDescent="0.2">
      <c r="A74" s="450" t="s">
        <v>1811</v>
      </c>
      <c r="B74" s="450" t="s">
        <v>1810</v>
      </c>
      <c r="C74" s="450" t="s">
        <v>1809</v>
      </c>
      <c r="D74" s="450">
        <v>39</v>
      </c>
      <c r="E74" s="450">
        <v>234</v>
      </c>
      <c r="F74" s="449">
        <v>23929.34</v>
      </c>
      <c r="G74" s="448">
        <v>0</v>
      </c>
      <c r="H74" s="448">
        <v>21386.51</v>
      </c>
      <c r="I74" s="448">
        <v>2542.83</v>
      </c>
      <c r="J74" s="447">
        <v>0.10626410924831191</v>
      </c>
    </row>
    <row r="75" spans="1:10" ht="27" customHeight="1" x14ac:dyDescent="0.2">
      <c r="A75" s="450" t="s">
        <v>1811</v>
      </c>
      <c r="B75" s="450" t="s">
        <v>1810</v>
      </c>
      <c r="C75" s="450" t="s">
        <v>1812</v>
      </c>
      <c r="D75" s="450">
        <v>96</v>
      </c>
      <c r="E75" s="450">
        <v>24</v>
      </c>
      <c r="F75" s="449">
        <v>2917.44</v>
      </c>
      <c r="G75" s="448">
        <v>0</v>
      </c>
      <c r="H75" s="448">
        <v>2193.48</v>
      </c>
      <c r="I75" s="448">
        <v>723.96</v>
      </c>
      <c r="J75" s="447">
        <v>0.24814906219151037</v>
      </c>
    </row>
    <row r="76" spans="1:10" ht="27" customHeight="1" x14ac:dyDescent="0.2">
      <c r="A76" s="450" t="s">
        <v>1808</v>
      </c>
      <c r="B76" s="450" t="s">
        <v>1807</v>
      </c>
      <c r="C76" s="450" t="s">
        <v>1802</v>
      </c>
      <c r="D76" s="450">
        <v>1</v>
      </c>
      <c r="E76" s="450">
        <v>14.19</v>
      </c>
      <c r="F76" s="449">
        <v>1294.8699999999999</v>
      </c>
      <c r="G76" s="448">
        <v>0</v>
      </c>
      <c r="H76" s="448">
        <v>955.11</v>
      </c>
      <c r="I76" s="448">
        <v>339.76</v>
      </c>
      <c r="J76" s="447">
        <v>0.26238927459899447</v>
      </c>
    </row>
    <row r="77" spans="1:10" ht="27" customHeight="1" x14ac:dyDescent="0.2">
      <c r="A77" s="450" t="s">
        <v>1808</v>
      </c>
      <c r="B77" s="450" t="s">
        <v>1807</v>
      </c>
      <c r="C77" s="450" t="s">
        <v>1112</v>
      </c>
      <c r="D77" s="450">
        <v>15</v>
      </c>
      <c r="E77" s="450">
        <v>14.19</v>
      </c>
      <c r="F77" s="449">
        <v>1087.95</v>
      </c>
      <c r="G77" s="448">
        <v>0</v>
      </c>
      <c r="H77" s="448">
        <v>955.11</v>
      </c>
      <c r="I77" s="448">
        <v>132.84</v>
      </c>
      <c r="J77" s="447">
        <v>0.12210119950365365</v>
      </c>
    </row>
    <row r="78" spans="1:10" ht="27" customHeight="1" x14ac:dyDescent="0.2">
      <c r="A78" s="450" t="s">
        <v>1806</v>
      </c>
      <c r="B78" s="450" t="s">
        <v>1805</v>
      </c>
      <c r="C78" s="450" t="s">
        <v>1802</v>
      </c>
      <c r="D78" s="450">
        <v>1</v>
      </c>
      <c r="E78" s="450">
        <v>14.19</v>
      </c>
      <c r="F78" s="449">
        <v>1396.71</v>
      </c>
      <c r="G78" s="448">
        <v>0</v>
      </c>
      <c r="H78" s="448">
        <v>987.61</v>
      </c>
      <c r="I78" s="448">
        <v>409.1</v>
      </c>
      <c r="J78" s="447">
        <v>0.29290260684036057</v>
      </c>
    </row>
    <row r="79" spans="1:10" ht="27" customHeight="1" x14ac:dyDescent="0.2">
      <c r="A79" s="450" t="s">
        <v>2511</v>
      </c>
      <c r="B79" s="450" t="s">
        <v>2510</v>
      </c>
      <c r="C79" s="450" t="s">
        <v>1802</v>
      </c>
      <c r="D79" s="450">
        <v>1</v>
      </c>
      <c r="E79" s="450">
        <v>14.19</v>
      </c>
      <c r="F79" s="449">
        <v>1719.58</v>
      </c>
      <c r="G79" s="448">
        <v>0</v>
      </c>
      <c r="H79" s="448">
        <v>1240.28</v>
      </c>
      <c r="I79" s="448">
        <v>479.3</v>
      </c>
      <c r="J79" s="447">
        <v>0.27873085288268068</v>
      </c>
    </row>
    <row r="80" spans="1:10" ht="27" customHeight="1" x14ac:dyDescent="0.2">
      <c r="A80" s="450" t="s">
        <v>1801</v>
      </c>
      <c r="B80" s="450" t="s">
        <v>1800</v>
      </c>
      <c r="C80" s="450" t="s">
        <v>1802</v>
      </c>
      <c r="D80" s="450">
        <v>68</v>
      </c>
      <c r="E80" s="450">
        <v>964.92</v>
      </c>
      <c r="F80" s="449">
        <v>70747.539999999994</v>
      </c>
      <c r="G80" s="448">
        <v>0</v>
      </c>
      <c r="H80" s="448">
        <v>62624.15</v>
      </c>
      <c r="I80" s="448">
        <v>8123.39</v>
      </c>
      <c r="J80" s="447">
        <v>0.11482222562084844</v>
      </c>
    </row>
    <row r="81" spans="1:10" ht="27" customHeight="1" x14ac:dyDescent="0.2">
      <c r="A81" s="450" t="s">
        <v>1801</v>
      </c>
      <c r="B81" s="450" t="s">
        <v>1800</v>
      </c>
      <c r="C81" s="450" t="s">
        <v>1112</v>
      </c>
      <c r="D81" s="450">
        <v>135</v>
      </c>
      <c r="E81" s="450">
        <v>127.71</v>
      </c>
      <c r="F81" s="449">
        <v>11159.1</v>
      </c>
      <c r="G81" s="448">
        <v>0</v>
      </c>
      <c r="H81" s="448">
        <v>8207.5499999999993</v>
      </c>
      <c r="I81" s="448">
        <v>2951.55</v>
      </c>
      <c r="J81" s="447">
        <v>0.26449713686587628</v>
      </c>
    </row>
    <row r="82" spans="1:10" ht="27" customHeight="1" x14ac:dyDescent="0.2">
      <c r="A82" s="450" t="s">
        <v>1799</v>
      </c>
      <c r="B82" s="450" t="s">
        <v>1798</v>
      </c>
      <c r="C82" s="450" t="s">
        <v>1137</v>
      </c>
      <c r="D82" s="450">
        <v>10000</v>
      </c>
      <c r="E82" s="450">
        <v>10000</v>
      </c>
      <c r="F82" s="449">
        <v>153120</v>
      </c>
      <c r="G82" s="448">
        <v>0</v>
      </c>
      <c r="H82" s="448">
        <v>128000</v>
      </c>
      <c r="I82" s="448">
        <v>25120</v>
      </c>
      <c r="J82" s="447">
        <v>0.16405433646812956</v>
      </c>
    </row>
    <row r="83" spans="1:10" ht="27" customHeight="1" x14ac:dyDescent="0.2">
      <c r="A83" s="450" t="s">
        <v>1793</v>
      </c>
      <c r="B83" s="450" t="s">
        <v>1792</v>
      </c>
      <c r="C83" s="450" t="s">
        <v>1056</v>
      </c>
      <c r="D83" s="450">
        <v>14</v>
      </c>
      <c r="E83" s="450">
        <v>2912</v>
      </c>
      <c r="F83" s="449">
        <v>57494.96</v>
      </c>
      <c r="G83" s="448">
        <v>-4181.62</v>
      </c>
      <c r="H83" s="448">
        <v>45170.77</v>
      </c>
      <c r="I83" s="448">
        <v>8142.57</v>
      </c>
      <c r="J83" s="447">
        <v>0.15273044232456642</v>
      </c>
    </row>
    <row r="84" spans="1:10" ht="27" customHeight="1" x14ac:dyDescent="0.2">
      <c r="A84" s="450" t="s">
        <v>1791</v>
      </c>
      <c r="B84" s="450" t="s">
        <v>1790</v>
      </c>
      <c r="C84" s="450" t="s">
        <v>1056</v>
      </c>
      <c r="D84" s="450">
        <v>5</v>
      </c>
      <c r="E84" s="450">
        <v>1040</v>
      </c>
      <c r="F84" s="449">
        <v>30317.42</v>
      </c>
      <c r="G84" s="448">
        <v>0</v>
      </c>
      <c r="H84" s="448">
        <v>23988.7</v>
      </c>
      <c r="I84" s="448">
        <v>6328.72</v>
      </c>
      <c r="J84" s="447">
        <v>0.20874863362383739</v>
      </c>
    </row>
    <row r="85" spans="1:10" ht="27" customHeight="1" x14ac:dyDescent="0.2">
      <c r="A85" s="450" t="s">
        <v>1789</v>
      </c>
      <c r="B85" s="450" t="s">
        <v>1788</v>
      </c>
      <c r="C85" s="450" t="s">
        <v>1056</v>
      </c>
      <c r="D85" s="450">
        <v>3</v>
      </c>
      <c r="E85" s="450">
        <v>624</v>
      </c>
      <c r="F85" s="449">
        <v>28773.279999999999</v>
      </c>
      <c r="G85" s="448">
        <v>0</v>
      </c>
      <c r="H85" s="448">
        <v>23028.959999999999</v>
      </c>
      <c r="I85" s="448">
        <v>5744.32</v>
      </c>
      <c r="J85" s="447">
        <v>0.19964077783276707</v>
      </c>
    </row>
    <row r="86" spans="1:10" ht="27" customHeight="1" x14ac:dyDescent="0.2">
      <c r="A86" s="450" t="s">
        <v>1787</v>
      </c>
      <c r="B86" s="450" t="s">
        <v>1786</v>
      </c>
      <c r="C86" s="450" t="s">
        <v>1056</v>
      </c>
      <c r="D86" s="450">
        <v>2</v>
      </c>
      <c r="E86" s="450">
        <v>416</v>
      </c>
      <c r="F86" s="449">
        <v>17189.57</v>
      </c>
      <c r="G86" s="448">
        <v>0</v>
      </c>
      <c r="H86" s="448">
        <v>19354.68</v>
      </c>
      <c r="I86" s="448">
        <v>-2165.11</v>
      </c>
      <c r="J86" s="447">
        <v>-0.12595486681749457</v>
      </c>
    </row>
    <row r="87" spans="1:10" ht="27" customHeight="1" x14ac:dyDescent="0.2">
      <c r="A87" s="450" t="s">
        <v>1785</v>
      </c>
      <c r="B87" s="450" t="s">
        <v>1784</v>
      </c>
      <c r="C87" s="450" t="s">
        <v>1056</v>
      </c>
      <c r="D87" s="450">
        <v>13</v>
      </c>
      <c r="E87" s="450">
        <v>2704</v>
      </c>
      <c r="F87" s="449">
        <v>155025.47</v>
      </c>
      <c r="G87" s="448">
        <v>0</v>
      </c>
      <c r="H87" s="448">
        <v>151091.85</v>
      </c>
      <c r="I87" s="448">
        <v>3933.62</v>
      </c>
      <c r="J87" s="447">
        <v>2.5374024023278239E-2</v>
      </c>
    </row>
    <row r="88" spans="1:10" ht="27" customHeight="1" x14ac:dyDescent="0.2">
      <c r="A88" s="450" t="s">
        <v>1783</v>
      </c>
      <c r="B88" s="450" t="s">
        <v>1782</v>
      </c>
      <c r="C88" s="450" t="s">
        <v>1056</v>
      </c>
      <c r="D88" s="450">
        <v>1</v>
      </c>
      <c r="E88" s="450">
        <v>208</v>
      </c>
      <c r="F88" s="449">
        <v>12119.6</v>
      </c>
      <c r="G88" s="448">
        <v>0</v>
      </c>
      <c r="H88" s="448">
        <v>11091.27</v>
      </c>
      <c r="I88" s="448">
        <v>1028.33</v>
      </c>
      <c r="J88" s="447">
        <v>8.4848509851810291E-2</v>
      </c>
    </row>
    <row r="89" spans="1:10" ht="27" customHeight="1" x14ac:dyDescent="0.2">
      <c r="A89" s="450" t="s">
        <v>1777</v>
      </c>
      <c r="B89" s="450" t="s">
        <v>1776</v>
      </c>
      <c r="C89" s="450" t="s">
        <v>1056</v>
      </c>
      <c r="D89" s="450">
        <v>1</v>
      </c>
      <c r="E89" s="450">
        <v>208</v>
      </c>
      <c r="F89" s="449">
        <v>11880</v>
      </c>
      <c r="G89" s="448">
        <v>0</v>
      </c>
      <c r="H89" s="448">
        <v>12642.59</v>
      </c>
      <c r="I89" s="448">
        <v>-762.59</v>
      </c>
      <c r="J89" s="447">
        <v>-6.4191077441077438E-2</v>
      </c>
    </row>
    <row r="90" spans="1:10" ht="27" customHeight="1" x14ac:dyDescent="0.2">
      <c r="A90" s="450" t="s">
        <v>1775</v>
      </c>
      <c r="B90" s="450" t="s">
        <v>1774</v>
      </c>
      <c r="C90" s="450" t="s">
        <v>1056</v>
      </c>
      <c r="D90" s="450">
        <v>1</v>
      </c>
      <c r="E90" s="450">
        <v>208</v>
      </c>
      <c r="F90" s="449">
        <v>11510.62</v>
      </c>
      <c r="G90" s="448">
        <v>0</v>
      </c>
      <c r="H90" s="448">
        <v>9046.69</v>
      </c>
      <c r="I90" s="448">
        <v>2463.9299999999998</v>
      </c>
      <c r="J90" s="447">
        <v>0.2140571055251585</v>
      </c>
    </row>
    <row r="91" spans="1:10" ht="27" customHeight="1" x14ac:dyDescent="0.2">
      <c r="A91" s="450" t="s">
        <v>2399</v>
      </c>
      <c r="B91" s="450" t="s">
        <v>2398</v>
      </c>
      <c r="C91" s="450" t="s">
        <v>1056</v>
      </c>
      <c r="D91" s="450">
        <v>1</v>
      </c>
      <c r="E91" s="450">
        <v>208</v>
      </c>
      <c r="F91" s="449">
        <v>18509.09</v>
      </c>
      <c r="G91" s="448">
        <v>0</v>
      </c>
      <c r="H91" s="448">
        <v>11928.61</v>
      </c>
      <c r="I91" s="448">
        <v>6580.48</v>
      </c>
      <c r="J91" s="447">
        <v>0.35552693298265881</v>
      </c>
    </row>
    <row r="92" spans="1:10" ht="27" customHeight="1" x14ac:dyDescent="0.2">
      <c r="A92" s="450" t="s">
        <v>1771</v>
      </c>
      <c r="B92" s="450" t="s">
        <v>1770</v>
      </c>
      <c r="C92" s="450" t="s">
        <v>1056</v>
      </c>
      <c r="D92" s="450">
        <v>4</v>
      </c>
      <c r="E92" s="450">
        <v>832</v>
      </c>
      <c r="F92" s="449">
        <v>55120.05</v>
      </c>
      <c r="G92" s="448">
        <v>0</v>
      </c>
      <c r="H92" s="448">
        <v>45506.52</v>
      </c>
      <c r="I92" s="448">
        <v>9613.5300000000007</v>
      </c>
      <c r="J92" s="447">
        <v>0.17441076341549036</v>
      </c>
    </row>
    <row r="93" spans="1:10" ht="27" customHeight="1" x14ac:dyDescent="0.2">
      <c r="A93" s="450" t="s">
        <v>1767</v>
      </c>
      <c r="B93" s="450" t="s">
        <v>1766</v>
      </c>
      <c r="C93" s="450" t="s">
        <v>1056</v>
      </c>
      <c r="D93" s="450">
        <v>1</v>
      </c>
      <c r="E93" s="450">
        <v>208</v>
      </c>
      <c r="F93" s="449">
        <v>15013.05</v>
      </c>
      <c r="G93" s="448">
        <v>0</v>
      </c>
      <c r="H93" s="448">
        <v>15213.05</v>
      </c>
      <c r="I93" s="448">
        <v>-200</v>
      </c>
      <c r="J93" s="447">
        <v>-1.3321743416560925E-2</v>
      </c>
    </row>
    <row r="94" spans="1:10" ht="27" customHeight="1" x14ac:dyDescent="0.2">
      <c r="A94" s="450" t="s">
        <v>6385</v>
      </c>
      <c r="B94" s="450" t="s">
        <v>6384</v>
      </c>
      <c r="C94" s="450" t="s">
        <v>1056</v>
      </c>
      <c r="D94" s="450">
        <v>1</v>
      </c>
      <c r="E94" s="450">
        <v>208</v>
      </c>
      <c r="F94" s="449">
        <v>10268</v>
      </c>
      <c r="G94" s="448">
        <v>0</v>
      </c>
      <c r="H94" s="448">
        <v>6240.56</v>
      </c>
      <c r="I94" s="448">
        <v>4027.44</v>
      </c>
      <c r="J94" s="447">
        <v>0.39223217763926765</v>
      </c>
    </row>
    <row r="95" spans="1:10" ht="27" customHeight="1" x14ac:dyDescent="0.2">
      <c r="A95" s="450" t="s">
        <v>3985</v>
      </c>
      <c r="B95" s="450" t="s">
        <v>3984</v>
      </c>
      <c r="C95" s="450" t="s">
        <v>1056</v>
      </c>
      <c r="D95" s="450">
        <v>4</v>
      </c>
      <c r="E95" s="450">
        <v>832</v>
      </c>
      <c r="F95" s="449">
        <v>36833.58</v>
      </c>
      <c r="G95" s="448">
        <v>0</v>
      </c>
      <c r="H95" s="448">
        <v>34879.68</v>
      </c>
      <c r="I95" s="448">
        <v>1953.9</v>
      </c>
      <c r="J95" s="447">
        <v>5.3046703578636667E-2</v>
      </c>
    </row>
    <row r="96" spans="1:10" ht="27" customHeight="1" x14ac:dyDescent="0.2">
      <c r="A96" s="450" t="s">
        <v>1990</v>
      </c>
      <c r="B96" s="450" t="s">
        <v>1989</v>
      </c>
      <c r="C96" s="450" t="s">
        <v>1056</v>
      </c>
      <c r="D96" s="450">
        <v>3</v>
      </c>
      <c r="E96" s="450">
        <v>624</v>
      </c>
      <c r="F96" s="449">
        <v>26004.41</v>
      </c>
      <c r="G96" s="448">
        <v>0</v>
      </c>
      <c r="H96" s="448">
        <v>23253.96</v>
      </c>
      <c r="I96" s="448">
        <v>2750.45</v>
      </c>
      <c r="J96" s="447">
        <v>0.10576859848002704</v>
      </c>
    </row>
    <row r="97" spans="1:10" ht="27" customHeight="1" x14ac:dyDescent="0.2">
      <c r="A97" s="450" t="s">
        <v>1763</v>
      </c>
      <c r="B97" s="450" t="s">
        <v>1762</v>
      </c>
      <c r="C97" s="450" t="s">
        <v>1056</v>
      </c>
      <c r="D97" s="450">
        <v>2</v>
      </c>
      <c r="E97" s="450">
        <v>416</v>
      </c>
      <c r="F97" s="449">
        <v>23874</v>
      </c>
      <c r="G97" s="448">
        <v>0</v>
      </c>
      <c r="H97" s="448">
        <v>19225.5</v>
      </c>
      <c r="I97" s="448">
        <v>4648.5</v>
      </c>
      <c r="J97" s="447">
        <v>0.19470972606182457</v>
      </c>
    </row>
    <row r="98" spans="1:10" ht="27" customHeight="1" x14ac:dyDescent="0.2">
      <c r="A98" s="450" t="s">
        <v>1761</v>
      </c>
      <c r="B98" s="450" t="s">
        <v>1760</v>
      </c>
      <c r="C98" s="450" t="s">
        <v>1056</v>
      </c>
      <c r="D98" s="450">
        <v>11</v>
      </c>
      <c r="E98" s="450">
        <v>2288</v>
      </c>
      <c r="F98" s="449">
        <v>112132</v>
      </c>
      <c r="G98" s="448">
        <v>0</v>
      </c>
      <c r="H98" s="448">
        <v>101078.56</v>
      </c>
      <c r="I98" s="448">
        <v>11053.44</v>
      </c>
      <c r="J98" s="447">
        <v>9.8575250597510072E-2</v>
      </c>
    </row>
    <row r="99" spans="1:10" ht="27" customHeight="1" x14ac:dyDescent="0.2">
      <c r="A99" s="450" t="s">
        <v>3258</v>
      </c>
      <c r="B99" s="450" t="s">
        <v>3257</v>
      </c>
      <c r="C99" s="450" t="s">
        <v>1056</v>
      </c>
      <c r="D99" s="450">
        <v>1</v>
      </c>
      <c r="E99" s="450">
        <v>208</v>
      </c>
      <c r="F99" s="449">
        <v>15531.99</v>
      </c>
      <c r="G99" s="448">
        <v>0</v>
      </c>
      <c r="H99" s="448">
        <v>11269.48</v>
      </c>
      <c r="I99" s="448">
        <v>4262.51</v>
      </c>
      <c r="J99" s="447">
        <v>0.2744342482837035</v>
      </c>
    </row>
    <row r="100" spans="1:10" ht="27" customHeight="1" x14ac:dyDescent="0.2">
      <c r="A100" s="450" t="s">
        <v>1759</v>
      </c>
      <c r="B100" s="450" t="s">
        <v>1758</v>
      </c>
      <c r="C100" s="450" t="s">
        <v>1757</v>
      </c>
      <c r="D100" s="450">
        <v>48</v>
      </c>
      <c r="E100" s="450">
        <v>43.2</v>
      </c>
      <c r="F100" s="449">
        <v>3870.24</v>
      </c>
      <c r="G100" s="448">
        <v>0</v>
      </c>
      <c r="H100" s="448">
        <v>2861.1</v>
      </c>
      <c r="I100" s="448">
        <v>1009.14</v>
      </c>
      <c r="J100" s="447">
        <v>0.26074351978171895</v>
      </c>
    </row>
    <row r="101" spans="1:10" ht="27" customHeight="1" x14ac:dyDescent="0.2">
      <c r="A101" s="450" t="s">
        <v>1756</v>
      </c>
      <c r="B101" s="450" t="s">
        <v>1755</v>
      </c>
      <c r="C101" s="450" t="s">
        <v>1752</v>
      </c>
      <c r="D101" s="450">
        <v>5</v>
      </c>
      <c r="E101" s="450">
        <v>108</v>
      </c>
      <c r="F101" s="449">
        <v>9925.98</v>
      </c>
      <c r="G101" s="448">
        <v>0</v>
      </c>
      <c r="H101" s="448">
        <v>7400.74</v>
      </c>
      <c r="I101" s="448">
        <v>2525.2399999999998</v>
      </c>
      <c r="J101" s="447">
        <v>0.25440712151344252</v>
      </c>
    </row>
    <row r="102" spans="1:10" ht="27" customHeight="1" x14ac:dyDescent="0.2">
      <c r="A102" s="450" t="s">
        <v>6383</v>
      </c>
      <c r="B102" s="450" t="s">
        <v>6382</v>
      </c>
      <c r="C102" s="450" t="s">
        <v>1752</v>
      </c>
      <c r="D102" s="450">
        <v>2</v>
      </c>
      <c r="E102" s="450">
        <v>43.2</v>
      </c>
      <c r="F102" s="449">
        <v>3868.14</v>
      </c>
      <c r="G102" s="448">
        <v>0</v>
      </c>
      <c r="H102" s="448">
        <v>2478.7800000000002</v>
      </c>
      <c r="I102" s="448">
        <v>1389.36</v>
      </c>
      <c r="J102" s="447">
        <v>0.35918038126851665</v>
      </c>
    </row>
    <row r="103" spans="1:10" ht="27" customHeight="1" x14ac:dyDescent="0.2">
      <c r="A103" s="450" t="s">
        <v>2397</v>
      </c>
      <c r="B103" s="450" t="s">
        <v>2396</v>
      </c>
      <c r="C103" s="450" t="s">
        <v>1752</v>
      </c>
      <c r="D103" s="450">
        <v>1</v>
      </c>
      <c r="E103" s="450">
        <v>21.6</v>
      </c>
      <c r="F103" s="449">
        <v>2103.73</v>
      </c>
      <c r="G103" s="448">
        <v>0</v>
      </c>
      <c r="H103" s="448">
        <v>1429.76</v>
      </c>
      <c r="I103" s="448">
        <v>673.97</v>
      </c>
      <c r="J103" s="447">
        <v>0.32036905876704708</v>
      </c>
    </row>
    <row r="104" spans="1:10" ht="27" customHeight="1" x14ac:dyDescent="0.2">
      <c r="A104" s="450" t="s">
        <v>1754</v>
      </c>
      <c r="B104" s="450" t="s">
        <v>1753</v>
      </c>
      <c r="C104" s="450" t="s">
        <v>1752</v>
      </c>
      <c r="D104" s="450">
        <v>1</v>
      </c>
      <c r="E104" s="450">
        <v>21.6</v>
      </c>
      <c r="F104" s="449">
        <v>2092.7600000000002</v>
      </c>
      <c r="G104" s="448">
        <v>0</v>
      </c>
      <c r="H104" s="448">
        <v>985.85</v>
      </c>
      <c r="I104" s="448">
        <v>1106.9100000000001</v>
      </c>
      <c r="J104" s="447">
        <v>0.52892352682581856</v>
      </c>
    </row>
    <row r="105" spans="1:10" ht="27" customHeight="1" x14ac:dyDescent="0.2">
      <c r="A105" s="450" t="s">
        <v>1751</v>
      </c>
      <c r="B105" s="450" t="s">
        <v>1750</v>
      </c>
      <c r="C105" s="450" t="s">
        <v>1137</v>
      </c>
      <c r="D105" s="450">
        <v>3000</v>
      </c>
      <c r="E105" s="450">
        <v>3000</v>
      </c>
      <c r="F105" s="449">
        <v>98980</v>
      </c>
      <c r="G105" s="448">
        <v>0</v>
      </c>
      <c r="H105" s="448">
        <v>92400</v>
      </c>
      <c r="I105" s="448">
        <v>6580</v>
      </c>
      <c r="J105" s="447">
        <v>6.6478076379066484E-2</v>
      </c>
    </row>
    <row r="106" spans="1:10" ht="27" customHeight="1" x14ac:dyDescent="0.2">
      <c r="A106" s="450" t="s">
        <v>1749</v>
      </c>
      <c r="B106" s="450" t="s">
        <v>1748</v>
      </c>
      <c r="C106" s="450" t="s">
        <v>1137</v>
      </c>
      <c r="D106" s="450">
        <v>1000</v>
      </c>
      <c r="E106" s="450">
        <v>1000</v>
      </c>
      <c r="F106" s="449">
        <v>50340</v>
      </c>
      <c r="G106" s="448">
        <v>0</v>
      </c>
      <c r="H106" s="448">
        <v>41310</v>
      </c>
      <c r="I106" s="448">
        <v>9030</v>
      </c>
      <c r="J106" s="447">
        <v>0.17938021454112038</v>
      </c>
    </row>
    <row r="107" spans="1:10" ht="27" customHeight="1" x14ac:dyDescent="0.2">
      <c r="A107" s="450" t="s">
        <v>1745</v>
      </c>
      <c r="B107" s="450" t="s">
        <v>1744</v>
      </c>
      <c r="C107" s="450" t="s">
        <v>1739</v>
      </c>
      <c r="D107" s="450">
        <v>3</v>
      </c>
      <c r="E107" s="450">
        <v>12</v>
      </c>
      <c r="F107" s="449">
        <v>1526.07</v>
      </c>
      <c r="G107" s="448">
        <v>0</v>
      </c>
      <c r="H107" s="448">
        <v>1096.08</v>
      </c>
      <c r="I107" s="448">
        <v>429.99</v>
      </c>
      <c r="J107" s="447">
        <v>0.28176295975938193</v>
      </c>
    </row>
    <row r="108" spans="1:10" ht="27" customHeight="1" x14ac:dyDescent="0.2">
      <c r="A108" s="450" t="s">
        <v>1741</v>
      </c>
      <c r="B108" s="450" t="s">
        <v>1740</v>
      </c>
      <c r="C108" s="450" t="s">
        <v>1739</v>
      </c>
      <c r="D108" s="450">
        <v>2</v>
      </c>
      <c r="E108" s="450">
        <v>8</v>
      </c>
      <c r="F108" s="449">
        <v>1038</v>
      </c>
      <c r="G108" s="448">
        <v>0</v>
      </c>
      <c r="H108" s="448">
        <v>766.3</v>
      </c>
      <c r="I108" s="448">
        <v>271.7</v>
      </c>
      <c r="J108" s="447">
        <v>0.26175337186897879</v>
      </c>
    </row>
    <row r="109" spans="1:10" ht="27" customHeight="1" x14ac:dyDescent="0.2">
      <c r="A109" s="450" t="s">
        <v>1738</v>
      </c>
      <c r="B109" s="450" t="s">
        <v>1737</v>
      </c>
      <c r="C109" s="450" t="s">
        <v>1722</v>
      </c>
      <c r="D109" s="450">
        <v>9</v>
      </c>
      <c r="E109" s="450">
        <v>144</v>
      </c>
      <c r="F109" s="449">
        <v>15686.4</v>
      </c>
      <c r="G109" s="448">
        <v>0</v>
      </c>
      <c r="H109" s="448">
        <v>11881.98</v>
      </c>
      <c r="I109" s="448">
        <v>3804.42</v>
      </c>
      <c r="J109" s="447">
        <v>0.24252983476132192</v>
      </c>
    </row>
    <row r="110" spans="1:10" ht="27" customHeight="1" x14ac:dyDescent="0.2">
      <c r="A110" s="450" t="s">
        <v>1736</v>
      </c>
      <c r="B110" s="450" t="s">
        <v>1735</v>
      </c>
      <c r="C110" s="450" t="s">
        <v>1722</v>
      </c>
      <c r="D110" s="450">
        <v>57</v>
      </c>
      <c r="E110" s="450">
        <v>912</v>
      </c>
      <c r="F110" s="449">
        <v>94847.3</v>
      </c>
      <c r="G110" s="448">
        <v>-5716.44</v>
      </c>
      <c r="H110" s="448">
        <v>73852.09</v>
      </c>
      <c r="I110" s="448">
        <v>15278.77</v>
      </c>
      <c r="J110" s="447">
        <v>0.17141952854488332</v>
      </c>
    </row>
    <row r="111" spans="1:10" ht="27" customHeight="1" x14ac:dyDescent="0.2">
      <c r="A111" s="450" t="s">
        <v>1732</v>
      </c>
      <c r="B111" s="450" t="s">
        <v>1731</v>
      </c>
      <c r="C111" s="450" t="s">
        <v>1722</v>
      </c>
      <c r="D111" s="450">
        <v>17</v>
      </c>
      <c r="E111" s="450">
        <v>272</v>
      </c>
      <c r="F111" s="449">
        <v>39161.51</v>
      </c>
      <c r="G111" s="448">
        <v>0</v>
      </c>
      <c r="H111" s="448">
        <v>30105.65</v>
      </c>
      <c r="I111" s="448">
        <v>9055.86</v>
      </c>
      <c r="J111" s="447">
        <v>0.2312438922809667</v>
      </c>
    </row>
    <row r="112" spans="1:10" ht="27" customHeight="1" x14ac:dyDescent="0.2">
      <c r="A112" s="450" t="s">
        <v>3256</v>
      </c>
      <c r="B112" s="450" t="s">
        <v>3255</v>
      </c>
      <c r="C112" s="450" t="s">
        <v>1722</v>
      </c>
      <c r="D112" s="450">
        <v>3</v>
      </c>
      <c r="E112" s="450">
        <v>48</v>
      </c>
      <c r="F112" s="449">
        <v>13367.34</v>
      </c>
      <c r="G112" s="448">
        <v>0</v>
      </c>
      <c r="H112" s="448">
        <v>9619.64</v>
      </c>
      <c r="I112" s="448">
        <v>3747.7</v>
      </c>
      <c r="J112" s="447">
        <v>0.28036243560798185</v>
      </c>
    </row>
    <row r="113" spans="1:10" ht="27" customHeight="1" x14ac:dyDescent="0.2">
      <c r="A113" s="450" t="s">
        <v>1730</v>
      </c>
      <c r="B113" s="450" t="s">
        <v>1729</v>
      </c>
      <c r="C113" s="450" t="s">
        <v>1722</v>
      </c>
      <c r="D113" s="450">
        <v>16</v>
      </c>
      <c r="E113" s="450">
        <v>256</v>
      </c>
      <c r="F113" s="449">
        <v>23275.38</v>
      </c>
      <c r="G113" s="448">
        <v>0</v>
      </c>
      <c r="H113" s="448">
        <v>19054.8</v>
      </c>
      <c r="I113" s="448">
        <v>4220.58</v>
      </c>
      <c r="J113" s="447">
        <v>0.18133237781724723</v>
      </c>
    </row>
    <row r="114" spans="1:10" ht="27" customHeight="1" x14ac:dyDescent="0.2">
      <c r="A114" s="450" t="s">
        <v>1728</v>
      </c>
      <c r="B114" s="450" t="s">
        <v>1727</v>
      </c>
      <c r="C114" s="450" t="s">
        <v>1722</v>
      </c>
      <c r="D114" s="450">
        <v>10</v>
      </c>
      <c r="E114" s="450">
        <v>160</v>
      </c>
      <c r="F114" s="449">
        <v>17605.2</v>
      </c>
      <c r="G114" s="448">
        <v>0</v>
      </c>
      <c r="H114" s="448">
        <v>12641.65</v>
      </c>
      <c r="I114" s="448">
        <v>4963.55</v>
      </c>
      <c r="J114" s="447">
        <v>0.28193658691750167</v>
      </c>
    </row>
    <row r="115" spans="1:10" ht="27" customHeight="1" x14ac:dyDescent="0.2">
      <c r="A115" s="450" t="s">
        <v>1726</v>
      </c>
      <c r="B115" s="450" t="s">
        <v>1725</v>
      </c>
      <c r="C115" s="450" t="s">
        <v>1722</v>
      </c>
      <c r="D115" s="450">
        <v>70</v>
      </c>
      <c r="E115" s="450">
        <v>1120</v>
      </c>
      <c r="F115" s="449">
        <v>117085.25</v>
      </c>
      <c r="G115" s="448">
        <v>0</v>
      </c>
      <c r="H115" s="448">
        <v>105503.18</v>
      </c>
      <c r="I115" s="448">
        <v>11582.07</v>
      </c>
      <c r="J115" s="447">
        <v>9.891997497549862E-2</v>
      </c>
    </row>
    <row r="116" spans="1:10" ht="27" customHeight="1" x14ac:dyDescent="0.2">
      <c r="A116" s="450" t="s">
        <v>1724</v>
      </c>
      <c r="B116" s="450" t="s">
        <v>1723</v>
      </c>
      <c r="C116" s="450" t="s">
        <v>1722</v>
      </c>
      <c r="D116" s="450">
        <v>5</v>
      </c>
      <c r="E116" s="450">
        <v>80</v>
      </c>
      <c r="F116" s="449">
        <v>15708.67</v>
      </c>
      <c r="G116" s="448">
        <v>0</v>
      </c>
      <c r="H116" s="448">
        <v>10724.4</v>
      </c>
      <c r="I116" s="448">
        <v>4984.2700000000004</v>
      </c>
      <c r="J116" s="447">
        <v>0.31729420759364096</v>
      </c>
    </row>
    <row r="117" spans="1:10" ht="27" customHeight="1" x14ac:dyDescent="0.2">
      <c r="A117" s="450" t="s">
        <v>1721</v>
      </c>
      <c r="B117" s="450" t="s">
        <v>1720</v>
      </c>
      <c r="C117" s="450" t="s">
        <v>1715</v>
      </c>
      <c r="D117" s="450">
        <v>1</v>
      </c>
      <c r="E117" s="450">
        <v>12</v>
      </c>
      <c r="F117" s="449">
        <v>1547.78</v>
      </c>
      <c r="G117" s="448">
        <v>0</v>
      </c>
      <c r="H117" s="448">
        <v>1108.5899999999999</v>
      </c>
      <c r="I117" s="448">
        <v>439.19</v>
      </c>
      <c r="J117" s="447">
        <v>0.28375479719339958</v>
      </c>
    </row>
    <row r="118" spans="1:10" ht="27" customHeight="1" x14ac:dyDescent="0.2">
      <c r="A118" s="450" t="s">
        <v>1721</v>
      </c>
      <c r="B118" s="450" t="s">
        <v>1720</v>
      </c>
      <c r="C118" s="450" t="s">
        <v>1116</v>
      </c>
      <c r="D118" s="450">
        <v>36</v>
      </c>
      <c r="E118" s="450">
        <v>36</v>
      </c>
      <c r="F118" s="449">
        <v>3733.92</v>
      </c>
      <c r="G118" s="448">
        <v>0</v>
      </c>
      <c r="H118" s="448">
        <v>3325.77</v>
      </c>
      <c r="I118" s="448">
        <v>408.15</v>
      </c>
      <c r="J118" s="447">
        <v>0.10930871577323563</v>
      </c>
    </row>
    <row r="119" spans="1:10" ht="27" customHeight="1" x14ac:dyDescent="0.2">
      <c r="A119" s="450" t="s">
        <v>1719</v>
      </c>
      <c r="B119" s="450" t="s">
        <v>1718</v>
      </c>
      <c r="C119" s="450" t="s">
        <v>1115</v>
      </c>
      <c r="D119" s="450">
        <v>1</v>
      </c>
      <c r="E119" s="450">
        <v>11.352</v>
      </c>
      <c r="F119" s="449">
        <v>1455.75</v>
      </c>
      <c r="G119" s="448">
        <v>0</v>
      </c>
      <c r="H119" s="448">
        <v>1042.44</v>
      </c>
      <c r="I119" s="448">
        <v>413.31</v>
      </c>
      <c r="J119" s="447">
        <v>0.28391550747037608</v>
      </c>
    </row>
    <row r="120" spans="1:10" ht="27" customHeight="1" x14ac:dyDescent="0.2">
      <c r="A120" s="450" t="s">
        <v>1717</v>
      </c>
      <c r="B120" s="450" t="s">
        <v>1716</v>
      </c>
      <c r="C120" s="450" t="s">
        <v>1115</v>
      </c>
      <c r="D120" s="450">
        <v>148</v>
      </c>
      <c r="E120" s="450">
        <v>1680.096</v>
      </c>
      <c r="F120" s="449">
        <v>53965.919999999998</v>
      </c>
      <c r="G120" s="448">
        <v>-362.04</v>
      </c>
      <c r="H120" s="448">
        <v>34913.199999999997</v>
      </c>
      <c r="I120" s="448">
        <v>18690.68</v>
      </c>
      <c r="J120" s="447">
        <v>0.3486814760424059</v>
      </c>
    </row>
    <row r="121" spans="1:10" ht="27" customHeight="1" x14ac:dyDescent="0.2">
      <c r="A121" s="450" t="s">
        <v>1717</v>
      </c>
      <c r="B121" s="450" t="s">
        <v>1716</v>
      </c>
      <c r="C121" s="450" t="s">
        <v>1112</v>
      </c>
      <c r="D121" s="450">
        <v>396</v>
      </c>
      <c r="E121" s="450">
        <v>374.61599999999999</v>
      </c>
      <c r="F121" s="449">
        <v>15242.04</v>
      </c>
      <c r="G121" s="448">
        <v>0</v>
      </c>
      <c r="H121" s="448">
        <v>8714.17</v>
      </c>
      <c r="I121" s="448">
        <v>6527.87</v>
      </c>
      <c r="J121" s="447">
        <v>0.42828059761029363</v>
      </c>
    </row>
    <row r="122" spans="1:10" ht="27" customHeight="1" x14ac:dyDescent="0.2">
      <c r="A122" s="450" t="s">
        <v>1714</v>
      </c>
      <c r="B122" s="450" t="s">
        <v>1713</v>
      </c>
      <c r="C122" s="450" t="s">
        <v>1715</v>
      </c>
      <c r="D122" s="450">
        <v>100</v>
      </c>
      <c r="E122" s="450">
        <v>1200</v>
      </c>
      <c r="F122" s="449">
        <v>30712.99</v>
      </c>
      <c r="G122" s="448">
        <v>0</v>
      </c>
      <c r="H122" s="448">
        <v>23089.5</v>
      </c>
      <c r="I122" s="448">
        <v>7623.49</v>
      </c>
      <c r="J122" s="447">
        <v>0.24821712246186386</v>
      </c>
    </row>
    <row r="123" spans="1:10" ht="27" customHeight="1" x14ac:dyDescent="0.2">
      <c r="A123" s="450" t="s">
        <v>1714</v>
      </c>
      <c r="B123" s="450" t="s">
        <v>1713</v>
      </c>
      <c r="C123" s="450" t="s">
        <v>1116</v>
      </c>
      <c r="D123" s="450">
        <v>396</v>
      </c>
      <c r="E123" s="450">
        <v>396</v>
      </c>
      <c r="F123" s="449">
        <v>10589.04</v>
      </c>
      <c r="G123" s="448">
        <v>0</v>
      </c>
      <c r="H123" s="448">
        <v>7596.72</v>
      </c>
      <c r="I123" s="448">
        <v>2992.32</v>
      </c>
      <c r="J123" s="447">
        <v>0.28258652342421975</v>
      </c>
    </row>
    <row r="124" spans="1:10" ht="27" customHeight="1" x14ac:dyDescent="0.2">
      <c r="A124" s="450" t="s">
        <v>1712</v>
      </c>
      <c r="B124" s="450" t="s">
        <v>1711</v>
      </c>
      <c r="C124" s="450" t="s">
        <v>1115</v>
      </c>
      <c r="D124" s="450">
        <v>10</v>
      </c>
      <c r="E124" s="450">
        <v>113.52</v>
      </c>
      <c r="F124" s="449">
        <v>10726.91</v>
      </c>
      <c r="G124" s="448">
        <v>0</v>
      </c>
      <c r="H124" s="448">
        <v>7841.9</v>
      </c>
      <c r="I124" s="448">
        <v>2885.01</v>
      </c>
      <c r="J124" s="447">
        <v>0.26895070435008778</v>
      </c>
    </row>
    <row r="125" spans="1:10" ht="27" customHeight="1" x14ac:dyDescent="0.2">
      <c r="A125" s="450" t="s">
        <v>1710</v>
      </c>
      <c r="B125" s="450" t="s">
        <v>1709</v>
      </c>
      <c r="C125" s="450" t="s">
        <v>1115</v>
      </c>
      <c r="D125" s="450">
        <v>83</v>
      </c>
      <c r="E125" s="450">
        <v>942.21600000000001</v>
      </c>
      <c r="F125" s="449">
        <v>83244.47</v>
      </c>
      <c r="G125" s="448">
        <v>0</v>
      </c>
      <c r="H125" s="448">
        <v>65087.77</v>
      </c>
      <c r="I125" s="448">
        <v>18156.7</v>
      </c>
      <c r="J125" s="447">
        <v>0.21811298696477976</v>
      </c>
    </row>
    <row r="126" spans="1:10" ht="27" customHeight="1" x14ac:dyDescent="0.2">
      <c r="A126" s="450" t="s">
        <v>1710</v>
      </c>
      <c r="B126" s="450" t="s">
        <v>1709</v>
      </c>
      <c r="C126" s="450" t="s">
        <v>1112</v>
      </c>
      <c r="D126" s="450">
        <v>96</v>
      </c>
      <c r="E126" s="450">
        <v>90.816000000000003</v>
      </c>
      <c r="F126" s="449">
        <v>7001.28</v>
      </c>
      <c r="G126" s="448">
        <v>0</v>
      </c>
      <c r="H126" s="448">
        <v>6273.52</v>
      </c>
      <c r="I126" s="448">
        <v>727.76</v>
      </c>
      <c r="J126" s="447">
        <v>0.10394670688788336</v>
      </c>
    </row>
    <row r="127" spans="1:10" ht="27" customHeight="1" x14ac:dyDescent="0.2">
      <c r="A127" s="450" t="s">
        <v>1708</v>
      </c>
      <c r="B127" s="450" t="s">
        <v>1707</v>
      </c>
      <c r="C127" s="450" t="s">
        <v>1115</v>
      </c>
      <c r="D127" s="450">
        <v>457</v>
      </c>
      <c r="E127" s="450">
        <v>5187.8639999999996</v>
      </c>
      <c r="F127" s="449">
        <v>350369.33</v>
      </c>
      <c r="G127" s="448">
        <v>0</v>
      </c>
      <c r="H127" s="448">
        <v>278658.38</v>
      </c>
      <c r="I127" s="448">
        <v>71710.95</v>
      </c>
      <c r="J127" s="447">
        <v>0.20467245235192247</v>
      </c>
    </row>
    <row r="128" spans="1:10" ht="27" customHeight="1" x14ac:dyDescent="0.2">
      <c r="A128" s="450" t="s">
        <v>1708</v>
      </c>
      <c r="B128" s="450" t="s">
        <v>1707</v>
      </c>
      <c r="C128" s="450" t="s">
        <v>1112</v>
      </c>
      <c r="D128" s="450">
        <v>564</v>
      </c>
      <c r="E128" s="450">
        <v>533.54399999999998</v>
      </c>
      <c r="F128" s="449">
        <v>41411.760000000002</v>
      </c>
      <c r="G128" s="448">
        <v>0</v>
      </c>
      <c r="H128" s="448">
        <v>29454.93</v>
      </c>
      <c r="I128" s="448">
        <v>11956.83</v>
      </c>
      <c r="J128" s="447">
        <v>0.28873030269662531</v>
      </c>
    </row>
    <row r="129" spans="1:10" ht="27" customHeight="1" x14ac:dyDescent="0.2">
      <c r="A129" s="450" t="s">
        <v>5564</v>
      </c>
      <c r="B129" s="450" t="s">
        <v>5563</v>
      </c>
      <c r="C129" s="450" t="s">
        <v>1115</v>
      </c>
      <c r="D129" s="450">
        <v>1</v>
      </c>
      <c r="E129" s="450">
        <v>11.352</v>
      </c>
      <c r="F129" s="449">
        <v>1878.63</v>
      </c>
      <c r="G129" s="448">
        <v>0</v>
      </c>
      <c r="H129" s="448">
        <v>1339.66</v>
      </c>
      <c r="I129" s="448">
        <v>538.97</v>
      </c>
      <c r="J129" s="447">
        <v>0.28689523748689205</v>
      </c>
    </row>
    <row r="130" spans="1:10" ht="27" customHeight="1" x14ac:dyDescent="0.2">
      <c r="A130" s="450" t="s">
        <v>1706</v>
      </c>
      <c r="B130" s="450" t="s">
        <v>1705</v>
      </c>
      <c r="C130" s="450" t="s">
        <v>1115</v>
      </c>
      <c r="D130" s="450">
        <v>3</v>
      </c>
      <c r="E130" s="450">
        <v>34.055999999999997</v>
      </c>
      <c r="F130" s="449">
        <v>3969.7</v>
      </c>
      <c r="G130" s="448">
        <v>0</v>
      </c>
      <c r="H130" s="448">
        <v>3724.17</v>
      </c>
      <c r="I130" s="448">
        <v>245.53</v>
      </c>
      <c r="J130" s="447">
        <v>6.1851021487769858E-2</v>
      </c>
    </row>
    <row r="131" spans="1:10" ht="27" customHeight="1" x14ac:dyDescent="0.2">
      <c r="A131" s="450" t="s">
        <v>3254</v>
      </c>
      <c r="B131" s="450" t="s">
        <v>3253</v>
      </c>
      <c r="C131" s="450" t="s">
        <v>1115</v>
      </c>
      <c r="D131" s="450">
        <v>2</v>
      </c>
      <c r="E131" s="450">
        <v>22.704000000000001</v>
      </c>
      <c r="F131" s="449">
        <v>2413.0500000000002</v>
      </c>
      <c r="G131" s="448">
        <v>0</v>
      </c>
      <c r="H131" s="448">
        <v>1766.68</v>
      </c>
      <c r="I131" s="448">
        <v>646.37</v>
      </c>
      <c r="J131" s="447">
        <v>0.26786432108742048</v>
      </c>
    </row>
    <row r="132" spans="1:10" ht="27" customHeight="1" x14ac:dyDescent="0.2">
      <c r="A132" s="450" t="s">
        <v>1704</v>
      </c>
      <c r="B132" s="450" t="s">
        <v>1703</v>
      </c>
      <c r="C132" s="450" t="s">
        <v>1115</v>
      </c>
      <c r="D132" s="450">
        <v>32</v>
      </c>
      <c r="E132" s="450">
        <v>363.26400000000001</v>
      </c>
      <c r="F132" s="449">
        <v>34653.410000000003</v>
      </c>
      <c r="G132" s="448">
        <v>0</v>
      </c>
      <c r="H132" s="448">
        <v>31046.41</v>
      </c>
      <c r="I132" s="448">
        <v>3607</v>
      </c>
      <c r="J132" s="447">
        <v>0.10408788052892919</v>
      </c>
    </row>
    <row r="133" spans="1:10" ht="27" customHeight="1" x14ac:dyDescent="0.2">
      <c r="A133" s="450" t="s">
        <v>1704</v>
      </c>
      <c r="B133" s="450" t="s">
        <v>1703</v>
      </c>
      <c r="C133" s="450" t="s">
        <v>1112</v>
      </c>
      <c r="D133" s="450">
        <v>1560</v>
      </c>
      <c r="E133" s="450">
        <v>1475.76</v>
      </c>
      <c r="F133" s="449">
        <v>139058.4</v>
      </c>
      <c r="G133" s="448">
        <v>0</v>
      </c>
      <c r="H133" s="448">
        <v>126094.39999999999</v>
      </c>
      <c r="I133" s="448">
        <v>12964</v>
      </c>
      <c r="J133" s="447">
        <v>9.3227018288718988E-2</v>
      </c>
    </row>
    <row r="134" spans="1:10" ht="27" customHeight="1" x14ac:dyDescent="0.2">
      <c r="A134" s="450" t="s">
        <v>1702</v>
      </c>
      <c r="B134" s="450" t="s">
        <v>1701</v>
      </c>
      <c r="C134" s="450" t="s">
        <v>1115</v>
      </c>
      <c r="D134" s="450">
        <v>5</v>
      </c>
      <c r="E134" s="450">
        <v>56.76</v>
      </c>
      <c r="F134" s="449">
        <v>6150.72</v>
      </c>
      <c r="G134" s="448">
        <v>0</v>
      </c>
      <c r="H134" s="448">
        <v>4510.49</v>
      </c>
      <c r="I134" s="448">
        <v>1640.23</v>
      </c>
      <c r="J134" s="447">
        <v>0.26667284480516101</v>
      </c>
    </row>
    <row r="135" spans="1:10" ht="27" customHeight="1" x14ac:dyDescent="0.2">
      <c r="A135" s="450" t="s">
        <v>1702</v>
      </c>
      <c r="B135" s="450" t="s">
        <v>1701</v>
      </c>
      <c r="C135" s="450" t="s">
        <v>1112</v>
      </c>
      <c r="D135" s="450">
        <v>24</v>
      </c>
      <c r="E135" s="450">
        <v>22.704000000000001</v>
      </c>
      <c r="F135" s="449">
        <v>2153.88</v>
      </c>
      <c r="G135" s="448">
        <v>0</v>
      </c>
      <c r="H135" s="448">
        <v>1804</v>
      </c>
      <c r="I135" s="448">
        <v>349.88</v>
      </c>
      <c r="J135" s="447">
        <v>0.1624417330584805</v>
      </c>
    </row>
    <row r="136" spans="1:10" ht="27" customHeight="1" x14ac:dyDescent="0.2">
      <c r="A136" s="450" t="s">
        <v>1690</v>
      </c>
      <c r="B136" s="450" t="s">
        <v>1689</v>
      </c>
      <c r="C136" s="450" t="s">
        <v>1115</v>
      </c>
      <c r="D136" s="450">
        <v>14</v>
      </c>
      <c r="E136" s="450">
        <v>158.928</v>
      </c>
      <c r="F136" s="449">
        <v>12379.24</v>
      </c>
      <c r="G136" s="448">
        <v>0</v>
      </c>
      <c r="H136" s="448">
        <v>12431.72</v>
      </c>
      <c r="I136" s="448">
        <v>-52.48</v>
      </c>
      <c r="J136" s="447">
        <v>-4.2393555662544715E-3</v>
      </c>
    </row>
    <row r="137" spans="1:10" ht="27" customHeight="1" x14ac:dyDescent="0.2">
      <c r="A137" s="450" t="s">
        <v>4235</v>
      </c>
      <c r="B137" s="450" t="s">
        <v>4234</v>
      </c>
      <c r="C137" s="450" t="s">
        <v>4233</v>
      </c>
      <c r="D137" s="450">
        <v>8</v>
      </c>
      <c r="E137" s="450">
        <v>35.423999999999999</v>
      </c>
      <c r="F137" s="449">
        <v>4776.6400000000003</v>
      </c>
      <c r="G137" s="448">
        <v>0</v>
      </c>
      <c r="H137" s="448">
        <v>4034.4</v>
      </c>
      <c r="I137" s="448">
        <v>742.24</v>
      </c>
      <c r="J137" s="447">
        <v>0.15538956253768338</v>
      </c>
    </row>
    <row r="138" spans="1:10" ht="27" customHeight="1" x14ac:dyDescent="0.2">
      <c r="A138" s="450" t="s">
        <v>2176</v>
      </c>
      <c r="B138" s="450" t="s">
        <v>2175</v>
      </c>
      <c r="C138" s="450" t="s">
        <v>1898</v>
      </c>
      <c r="D138" s="450">
        <v>2</v>
      </c>
      <c r="E138" s="450">
        <v>9.6</v>
      </c>
      <c r="F138" s="449">
        <v>860</v>
      </c>
      <c r="G138" s="448">
        <v>0</v>
      </c>
      <c r="H138" s="448">
        <v>779.56</v>
      </c>
      <c r="I138" s="448">
        <v>80.44</v>
      </c>
      <c r="J138" s="447">
        <v>9.3534883720930231E-2</v>
      </c>
    </row>
    <row r="139" spans="1:10" ht="27" customHeight="1" x14ac:dyDescent="0.2">
      <c r="A139" s="450" t="s">
        <v>1158</v>
      </c>
      <c r="B139" s="450" t="s">
        <v>1157</v>
      </c>
      <c r="C139" s="450" t="s">
        <v>1115</v>
      </c>
      <c r="D139" s="450">
        <v>106</v>
      </c>
      <c r="E139" s="450">
        <v>1203.3119999999999</v>
      </c>
      <c r="F139" s="449">
        <v>110058.32</v>
      </c>
      <c r="G139" s="448">
        <v>0</v>
      </c>
      <c r="H139" s="448">
        <v>79023</v>
      </c>
      <c r="I139" s="448">
        <v>31035.32</v>
      </c>
      <c r="J139" s="447">
        <v>0.28198976687995964</v>
      </c>
    </row>
    <row r="140" spans="1:10" ht="27" customHeight="1" x14ac:dyDescent="0.2">
      <c r="A140" s="450" t="s">
        <v>1158</v>
      </c>
      <c r="B140" s="450" t="s">
        <v>1157</v>
      </c>
      <c r="C140" s="450" t="s">
        <v>1112</v>
      </c>
      <c r="D140" s="450">
        <v>48</v>
      </c>
      <c r="E140" s="450">
        <v>45.408000000000001</v>
      </c>
      <c r="F140" s="449">
        <v>4414.5600000000004</v>
      </c>
      <c r="G140" s="448">
        <v>0</v>
      </c>
      <c r="H140" s="448">
        <v>2982</v>
      </c>
      <c r="I140" s="448">
        <v>1432.56</v>
      </c>
      <c r="J140" s="447">
        <v>0.3245079917364358</v>
      </c>
    </row>
    <row r="141" spans="1:10" ht="27" customHeight="1" x14ac:dyDescent="0.2">
      <c r="A141" s="450" t="s">
        <v>1156</v>
      </c>
      <c r="B141" s="450" t="s">
        <v>1155</v>
      </c>
      <c r="C141" s="450" t="s">
        <v>1115</v>
      </c>
      <c r="D141" s="450">
        <v>80</v>
      </c>
      <c r="E141" s="450">
        <v>908.16</v>
      </c>
      <c r="F141" s="449">
        <v>75389.259999999995</v>
      </c>
      <c r="G141" s="448">
        <v>0</v>
      </c>
      <c r="H141" s="448">
        <v>59640</v>
      </c>
      <c r="I141" s="448">
        <v>15749.26</v>
      </c>
      <c r="J141" s="447">
        <v>0.20890588394155879</v>
      </c>
    </row>
    <row r="142" spans="1:10" ht="27" customHeight="1" x14ac:dyDescent="0.2">
      <c r="A142" s="450" t="s">
        <v>1156</v>
      </c>
      <c r="B142" s="450" t="s">
        <v>1155</v>
      </c>
      <c r="C142" s="450" t="s">
        <v>1112</v>
      </c>
      <c r="D142" s="450">
        <v>24</v>
      </c>
      <c r="E142" s="450">
        <v>22.704000000000001</v>
      </c>
      <c r="F142" s="449">
        <v>2207.2800000000002</v>
      </c>
      <c r="G142" s="448">
        <v>0</v>
      </c>
      <c r="H142" s="448">
        <v>1491</v>
      </c>
      <c r="I142" s="448">
        <v>716.28</v>
      </c>
      <c r="J142" s="447">
        <v>0.3245079917364358</v>
      </c>
    </row>
    <row r="143" spans="1:10" ht="27" customHeight="1" x14ac:dyDescent="0.2">
      <c r="A143" s="450" t="s">
        <v>1153</v>
      </c>
      <c r="B143" s="450" t="s">
        <v>1152</v>
      </c>
      <c r="C143" s="450" t="s">
        <v>1154</v>
      </c>
      <c r="D143" s="450">
        <v>52</v>
      </c>
      <c r="E143" s="450">
        <v>295.15199999999999</v>
      </c>
      <c r="F143" s="449">
        <v>43525.31</v>
      </c>
      <c r="G143" s="448">
        <v>-671.29</v>
      </c>
      <c r="H143" s="448">
        <v>38800.29</v>
      </c>
      <c r="I143" s="448">
        <v>4053.73</v>
      </c>
      <c r="J143" s="447">
        <v>9.4593926077413501E-2</v>
      </c>
    </row>
    <row r="144" spans="1:10" ht="27" customHeight="1" x14ac:dyDescent="0.2">
      <c r="A144" s="450" t="s">
        <v>1153</v>
      </c>
      <c r="B144" s="450" t="s">
        <v>1152</v>
      </c>
      <c r="C144" s="450" t="s">
        <v>1112</v>
      </c>
      <c r="D144" s="450">
        <v>156</v>
      </c>
      <c r="E144" s="450">
        <v>147.57599999999999</v>
      </c>
      <c r="F144" s="449">
        <v>27685.32</v>
      </c>
      <c r="G144" s="448">
        <v>0</v>
      </c>
      <c r="H144" s="448">
        <v>19780.54</v>
      </c>
      <c r="I144" s="448">
        <v>7904.78</v>
      </c>
      <c r="J144" s="447">
        <v>0.28552243571683478</v>
      </c>
    </row>
    <row r="145" spans="1:10" ht="27" customHeight="1" x14ac:dyDescent="0.2">
      <c r="A145" s="450" t="s">
        <v>2160</v>
      </c>
      <c r="B145" s="450" t="s">
        <v>2159</v>
      </c>
      <c r="C145" s="450" t="s">
        <v>1115</v>
      </c>
      <c r="D145" s="450">
        <v>1</v>
      </c>
      <c r="E145" s="450">
        <v>11.352</v>
      </c>
      <c r="F145" s="449">
        <v>969.71</v>
      </c>
      <c r="G145" s="448">
        <v>0</v>
      </c>
      <c r="H145" s="448">
        <v>1289.19</v>
      </c>
      <c r="I145" s="448">
        <v>-319.48</v>
      </c>
      <c r="J145" s="447">
        <v>-0.32945932289034868</v>
      </c>
    </row>
    <row r="146" spans="1:10" ht="27" customHeight="1" x14ac:dyDescent="0.2">
      <c r="A146" s="450" t="s">
        <v>1147</v>
      </c>
      <c r="B146" s="450" t="s">
        <v>1146</v>
      </c>
      <c r="C146" s="450" t="s">
        <v>1115</v>
      </c>
      <c r="D146" s="450">
        <v>40</v>
      </c>
      <c r="E146" s="450">
        <v>454.08</v>
      </c>
      <c r="F146" s="449">
        <v>33297.64</v>
      </c>
      <c r="G146" s="448">
        <v>0</v>
      </c>
      <c r="H146" s="448">
        <v>29820</v>
      </c>
      <c r="I146" s="448">
        <v>3477.64</v>
      </c>
      <c r="J146" s="447">
        <v>0.10444103546077139</v>
      </c>
    </row>
    <row r="147" spans="1:10" ht="27" customHeight="1" x14ac:dyDescent="0.2">
      <c r="A147" s="450" t="s">
        <v>1136</v>
      </c>
      <c r="B147" s="450" t="s">
        <v>1135</v>
      </c>
      <c r="C147" s="450" t="s">
        <v>1051</v>
      </c>
      <c r="D147" s="450">
        <v>227</v>
      </c>
      <c r="E147" s="450">
        <v>4313</v>
      </c>
      <c r="F147" s="449">
        <v>215244.18</v>
      </c>
      <c r="G147" s="448">
        <v>0</v>
      </c>
      <c r="H147" s="448">
        <v>177484.49</v>
      </c>
      <c r="I147" s="448">
        <v>37759.69</v>
      </c>
      <c r="J147" s="447">
        <v>0.17542722874086539</v>
      </c>
    </row>
    <row r="148" spans="1:10" ht="27" customHeight="1" x14ac:dyDescent="0.2">
      <c r="A148" s="450" t="s">
        <v>1132</v>
      </c>
      <c r="B148" s="450" t="s">
        <v>1131</v>
      </c>
      <c r="C148" s="450" t="s">
        <v>1051</v>
      </c>
      <c r="D148" s="450">
        <v>122</v>
      </c>
      <c r="E148" s="450">
        <v>2318</v>
      </c>
      <c r="F148" s="449">
        <v>102741.2</v>
      </c>
      <c r="G148" s="448">
        <v>0</v>
      </c>
      <c r="H148" s="448">
        <v>84180</v>
      </c>
      <c r="I148" s="448">
        <v>18561.2</v>
      </c>
      <c r="J148" s="447">
        <v>0.18065975480138444</v>
      </c>
    </row>
    <row r="149" spans="1:10" ht="27" customHeight="1" x14ac:dyDescent="0.2">
      <c r="A149" s="450" t="s">
        <v>3815</v>
      </c>
      <c r="B149" s="450" t="s">
        <v>5512</v>
      </c>
      <c r="C149" s="450" t="s">
        <v>1056</v>
      </c>
      <c r="D149" s="450">
        <v>1</v>
      </c>
      <c r="E149" s="450">
        <v>208</v>
      </c>
      <c r="F149" s="449">
        <v>13264.66</v>
      </c>
      <c r="G149" s="448">
        <v>0</v>
      </c>
      <c r="H149" s="448">
        <v>10541.88</v>
      </c>
      <c r="I149" s="448">
        <v>2722.78</v>
      </c>
      <c r="J149" s="447">
        <v>0.20526572109650756</v>
      </c>
    </row>
    <row r="150" spans="1:10" ht="27" customHeight="1" x14ac:dyDescent="0.2">
      <c r="A150" s="450" t="s">
        <v>1122</v>
      </c>
      <c r="B150" s="450" t="s">
        <v>1121</v>
      </c>
      <c r="C150" s="450" t="s">
        <v>1120</v>
      </c>
      <c r="D150" s="450">
        <v>3</v>
      </c>
      <c r="E150" s="450">
        <v>19.62</v>
      </c>
      <c r="F150" s="449">
        <v>2525.9</v>
      </c>
      <c r="G150" s="448">
        <v>0</v>
      </c>
      <c r="H150" s="448">
        <v>2015.7</v>
      </c>
      <c r="I150" s="448">
        <v>510.2</v>
      </c>
      <c r="J150" s="447">
        <v>0.20198741042796628</v>
      </c>
    </row>
    <row r="151" spans="1:10" ht="27" customHeight="1" x14ac:dyDescent="0.2">
      <c r="A151" s="450" t="s">
        <v>1118</v>
      </c>
      <c r="B151" s="450" t="s">
        <v>1117</v>
      </c>
      <c r="C151" s="450" t="s">
        <v>1119</v>
      </c>
      <c r="D151" s="450">
        <v>8</v>
      </c>
      <c r="E151" s="450">
        <v>48</v>
      </c>
      <c r="F151" s="449">
        <v>5370.32</v>
      </c>
      <c r="G151" s="448">
        <v>0</v>
      </c>
      <c r="H151" s="448">
        <v>6086.32</v>
      </c>
      <c r="I151" s="448">
        <v>-716</v>
      </c>
      <c r="J151" s="447">
        <v>-0.13332538843122943</v>
      </c>
    </row>
    <row r="152" spans="1:10" ht="27" customHeight="1" x14ac:dyDescent="0.2">
      <c r="A152" s="450" t="s">
        <v>1067</v>
      </c>
      <c r="B152" s="450" t="s">
        <v>1066</v>
      </c>
      <c r="C152" s="450" t="s">
        <v>1059</v>
      </c>
      <c r="D152" s="450">
        <v>14</v>
      </c>
      <c r="E152" s="450">
        <v>280</v>
      </c>
      <c r="F152" s="449">
        <v>17098.43</v>
      </c>
      <c r="G152" s="448">
        <v>0</v>
      </c>
      <c r="H152" s="448">
        <v>16021.32</v>
      </c>
      <c r="I152" s="448">
        <v>1077.1099999999999</v>
      </c>
      <c r="J152" s="447">
        <v>6.299467261029229E-2</v>
      </c>
    </row>
    <row r="153" spans="1:10" ht="27" customHeight="1" x14ac:dyDescent="0.2">
      <c r="A153" s="450" t="s">
        <v>1065</v>
      </c>
      <c r="B153" s="450" t="s">
        <v>1064</v>
      </c>
      <c r="C153" s="450" t="s">
        <v>1059</v>
      </c>
      <c r="D153" s="450">
        <v>18</v>
      </c>
      <c r="E153" s="450">
        <v>360</v>
      </c>
      <c r="F153" s="449">
        <v>22618.38</v>
      </c>
      <c r="G153" s="448">
        <v>0</v>
      </c>
      <c r="H153" s="448">
        <v>20598.84</v>
      </c>
      <c r="I153" s="448">
        <v>2019.54</v>
      </c>
      <c r="J153" s="447">
        <v>8.928756170866349E-2</v>
      </c>
    </row>
    <row r="154" spans="1:10" ht="27" customHeight="1" x14ac:dyDescent="0.2">
      <c r="A154" s="450" t="s">
        <v>1061</v>
      </c>
      <c r="B154" s="450" t="s">
        <v>1060</v>
      </c>
      <c r="C154" s="450" t="s">
        <v>1059</v>
      </c>
      <c r="D154" s="450">
        <v>3</v>
      </c>
      <c r="E154" s="450">
        <v>60</v>
      </c>
      <c r="F154" s="449">
        <v>3635.1</v>
      </c>
      <c r="G154" s="448">
        <v>0</v>
      </c>
      <c r="H154" s="448">
        <v>3433.14</v>
      </c>
      <c r="I154" s="448">
        <v>201.96</v>
      </c>
      <c r="J154" s="447">
        <v>5.5558306511512751E-2</v>
      </c>
    </row>
    <row r="155" spans="1:10" ht="27" customHeight="1" x14ac:dyDescent="0.2">
      <c r="A155" s="450" t="s">
        <v>1058</v>
      </c>
      <c r="B155" s="450" t="s">
        <v>1057</v>
      </c>
      <c r="C155" s="450" t="s">
        <v>1056</v>
      </c>
      <c r="D155" s="450">
        <v>1</v>
      </c>
      <c r="E155" s="450">
        <v>208</v>
      </c>
      <c r="F155" s="449">
        <v>12506.53</v>
      </c>
      <c r="G155" s="448">
        <v>0</v>
      </c>
      <c r="H155" s="448">
        <v>10460.209999999999</v>
      </c>
      <c r="I155" s="448">
        <v>2046.32</v>
      </c>
      <c r="J155" s="447">
        <v>0.16362012484678004</v>
      </c>
    </row>
    <row r="156" spans="1:10" ht="27" customHeight="1" x14ac:dyDescent="0.2">
      <c r="A156" s="450" t="s">
        <v>1053</v>
      </c>
      <c r="B156" s="450" t="s">
        <v>1052</v>
      </c>
      <c r="C156" s="450" t="s">
        <v>1051</v>
      </c>
      <c r="D156" s="450">
        <v>190</v>
      </c>
      <c r="E156" s="450">
        <v>3610</v>
      </c>
      <c r="F156" s="449">
        <v>191588.32</v>
      </c>
      <c r="G156" s="448">
        <v>0</v>
      </c>
      <c r="H156" s="448">
        <v>147366.15</v>
      </c>
      <c r="I156" s="448">
        <v>44222.17</v>
      </c>
      <c r="J156" s="447">
        <v>0.23081871587996597</v>
      </c>
    </row>
    <row r="157" spans="1:10" ht="27" customHeight="1" x14ac:dyDescent="0.2">
      <c r="A157" s="450" t="s">
        <v>6315</v>
      </c>
      <c r="B157" s="450" t="s">
        <v>6314</v>
      </c>
      <c r="C157" s="450" t="s">
        <v>1115</v>
      </c>
      <c r="D157" s="450">
        <v>1</v>
      </c>
      <c r="E157" s="450">
        <v>11.352</v>
      </c>
      <c r="F157" s="449">
        <v>969.71</v>
      </c>
      <c r="G157" s="448">
        <v>0</v>
      </c>
      <c r="H157" s="448">
        <v>1099</v>
      </c>
      <c r="I157" s="448">
        <v>-129.29</v>
      </c>
      <c r="J157" s="447">
        <v>-0.13332852089800043</v>
      </c>
    </row>
    <row r="158" spans="1:10" ht="27" customHeight="1" x14ac:dyDescent="0.2">
      <c r="A158" s="450" t="s">
        <v>6313</v>
      </c>
      <c r="B158" s="450" t="s">
        <v>6312</v>
      </c>
      <c r="C158" s="450" t="s">
        <v>1051</v>
      </c>
      <c r="D158" s="450">
        <v>5</v>
      </c>
      <c r="E158" s="450">
        <v>95</v>
      </c>
      <c r="F158" s="449">
        <v>8159.75</v>
      </c>
      <c r="G158" s="448">
        <v>0</v>
      </c>
      <c r="H158" s="448">
        <v>7226.5</v>
      </c>
      <c r="I158" s="448">
        <v>933.25</v>
      </c>
      <c r="J158" s="447">
        <v>0.11437237660467539</v>
      </c>
    </row>
    <row r="159" spans="1:10" ht="27" customHeight="1" x14ac:dyDescent="0.2">
      <c r="A159" s="450" t="s">
        <v>4695</v>
      </c>
      <c r="B159" s="450" t="s">
        <v>4694</v>
      </c>
      <c r="C159" s="450" t="s">
        <v>1051</v>
      </c>
      <c r="D159" s="450">
        <v>44</v>
      </c>
      <c r="E159" s="450">
        <v>836</v>
      </c>
      <c r="F159" s="449">
        <v>57655.24</v>
      </c>
      <c r="G159" s="448">
        <v>0</v>
      </c>
      <c r="H159" s="448">
        <v>41965.69</v>
      </c>
      <c r="I159" s="448">
        <v>15689.55</v>
      </c>
      <c r="J159" s="447">
        <v>0.27212704343959021</v>
      </c>
    </row>
    <row r="160" spans="1:10" ht="27" customHeight="1" x14ac:dyDescent="0.2">
      <c r="A160" s="450" t="s">
        <v>4680</v>
      </c>
      <c r="B160" s="450" t="s">
        <v>4691</v>
      </c>
      <c r="C160" s="450" t="s">
        <v>1051</v>
      </c>
      <c r="D160" s="450">
        <v>127</v>
      </c>
      <c r="E160" s="450">
        <v>2413</v>
      </c>
      <c r="F160" s="449">
        <v>130891.48</v>
      </c>
      <c r="G160" s="448">
        <v>0</v>
      </c>
      <c r="H160" s="448">
        <v>121238.84</v>
      </c>
      <c r="I160" s="448">
        <v>9652.64</v>
      </c>
      <c r="J160" s="447">
        <v>7.3745365244552205E-2</v>
      </c>
    </row>
    <row r="161" spans="1:10" ht="27" customHeight="1" x14ac:dyDescent="0.2">
      <c r="A161" s="450" t="s">
        <v>6305</v>
      </c>
      <c r="B161" s="450" t="s">
        <v>6304</v>
      </c>
      <c r="C161" s="450" t="s">
        <v>1715</v>
      </c>
      <c r="D161" s="450">
        <v>815</v>
      </c>
      <c r="E161" s="450">
        <v>9780</v>
      </c>
      <c r="F161" s="449">
        <v>710276.4</v>
      </c>
      <c r="G161" s="448">
        <v>0</v>
      </c>
      <c r="H161" s="448">
        <v>663410</v>
      </c>
      <c r="I161" s="448">
        <v>46866.400000000001</v>
      </c>
      <c r="J161" s="447">
        <v>6.5983327054087673E-2</v>
      </c>
    </row>
    <row r="162" spans="1:10" ht="27" customHeight="1" x14ac:dyDescent="0.2">
      <c r="A162" s="627" t="s">
        <v>3252</v>
      </c>
      <c r="B162" s="627" t="s">
        <v>3251</v>
      </c>
      <c r="C162" s="627" t="s">
        <v>1693</v>
      </c>
      <c r="D162" s="627">
        <v>2</v>
      </c>
      <c r="E162" s="627">
        <v>0</v>
      </c>
      <c r="F162" s="626">
        <v>17000</v>
      </c>
      <c r="G162" s="625">
        <v>0</v>
      </c>
      <c r="H162" s="625">
        <v>0</v>
      </c>
      <c r="I162" s="625">
        <v>17000</v>
      </c>
      <c r="J162" s="624">
        <v>1</v>
      </c>
    </row>
    <row r="163" spans="1:10" ht="27" customHeight="1" x14ac:dyDescent="0.2">
      <c r="A163" s="627" t="s">
        <v>1692</v>
      </c>
      <c r="B163" s="627" t="s">
        <v>1691</v>
      </c>
      <c r="C163" s="627" t="s">
        <v>1048</v>
      </c>
      <c r="D163" s="654">
        <v>8</v>
      </c>
      <c r="E163" s="654">
        <v>0</v>
      </c>
      <c r="F163" s="653">
        <v>33600</v>
      </c>
      <c r="G163" s="652">
        <v>0</v>
      </c>
      <c r="H163" s="652">
        <v>34192</v>
      </c>
      <c r="I163" s="652">
        <v>-592</v>
      </c>
      <c r="J163" s="651">
        <v>-1.7619047619047618E-2</v>
      </c>
    </row>
    <row r="164" spans="1:10" ht="20.25" customHeight="1" x14ac:dyDescent="0.2">
      <c r="D164" s="446">
        <f>SUM(D8:D163)</f>
        <v>25531</v>
      </c>
      <c r="E164" s="776">
        <f t="shared" ref="E164:I164" si="0">SUM(E8:E163)</f>
        <v>120773.16800000001</v>
      </c>
      <c r="F164" s="458">
        <f t="shared" si="0"/>
        <v>6637598.6800000006</v>
      </c>
      <c r="G164" s="458">
        <f t="shared" si="0"/>
        <v>-10931.39</v>
      </c>
      <c r="H164" s="458">
        <f t="shared" si="0"/>
        <v>5527993.7600000007</v>
      </c>
      <c r="I164" s="458">
        <f t="shared" si="0"/>
        <v>1098673.5299999998</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5E2B-4EB4-48A4-95EE-8E28153BE67B}">
  <sheetPr codeName="Hoja61"/>
  <dimension ref="A1:J116"/>
  <sheetViews>
    <sheetView showGridLines="0" workbookViewId="0">
      <pane ySplit="2" topLeftCell="A97" activePane="bottomLeft" state="frozen"/>
      <selection pane="bottomLeft" activeCell="D101" sqref="D101"/>
    </sheetView>
  </sheetViews>
  <sheetFormatPr baseColWidth="10" defaultColWidth="11.5" defaultRowHeight="13" x14ac:dyDescent="0.15"/>
  <cols>
    <col min="1" max="1" width="11" style="460" customWidth="1"/>
    <col min="2" max="2" width="57.33203125" style="460" customWidth="1"/>
    <col min="3" max="3" width="17.6640625" style="460" customWidth="1"/>
    <col min="4" max="5" width="11" style="460" customWidth="1"/>
    <col min="6" max="6" width="17.1640625" style="460" customWidth="1"/>
    <col min="7" max="7" width="11" style="460" customWidth="1"/>
    <col min="8" max="8" width="15" style="460" customWidth="1"/>
    <col min="9" max="9" width="17" style="460" customWidth="1"/>
    <col min="10" max="12" width="11" style="460" customWidth="1"/>
    <col min="13" max="15" width="0" style="460" hidden="1" customWidth="1"/>
    <col min="16" max="16384" width="11.5" style="460"/>
  </cols>
  <sheetData>
    <row r="1" spans="1:10" ht="21" customHeight="1" x14ac:dyDescent="0.15">
      <c r="A1" s="989" t="s">
        <v>2007</v>
      </c>
      <c r="B1" s="989"/>
    </row>
    <row r="2" spans="1:10" ht="1" customHeight="1" x14ac:dyDescent="0.15"/>
    <row r="3" spans="1:10" ht="22.5" customHeight="1" x14ac:dyDescent="0.15">
      <c r="A3" s="452" t="s">
        <v>1946</v>
      </c>
      <c r="B3" s="451" t="s">
        <v>1945</v>
      </c>
      <c r="C3" s="452" t="s">
        <v>1944</v>
      </c>
      <c r="D3" s="451" t="s">
        <v>1943</v>
      </c>
      <c r="E3" s="451" t="s">
        <v>1942</v>
      </c>
      <c r="F3" s="451" t="s">
        <v>261</v>
      </c>
      <c r="G3" s="452" t="s">
        <v>1941</v>
      </c>
      <c r="H3" s="452" t="s">
        <v>1940</v>
      </c>
      <c r="I3" s="452" t="s">
        <v>1939</v>
      </c>
      <c r="J3" s="451" t="s">
        <v>1938</v>
      </c>
    </row>
    <row r="4" spans="1:10" ht="23.25" customHeight="1" x14ac:dyDescent="0.15">
      <c r="A4" s="450" t="s">
        <v>1937</v>
      </c>
      <c r="B4" s="450" t="s">
        <v>2004</v>
      </c>
      <c r="C4" s="450" t="s">
        <v>1812</v>
      </c>
      <c r="D4" s="450">
        <v>24</v>
      </c>
      <c r="E4" s="450">
        <v>6</v>
      </c>
      <c r="F4" s="449">
        <v>894.72</v>
      </c>
      <c r="G4" s="448">
        <v>0</v>
      </c>
      <c r="H4" s="448">
        <v>731.05</v>
      </c>
      <c r="I4" s="448">
        <v>163.66999999999999</v>
      </c>
      <c r="J4" s="447">
        <v>0.1829287374821173</v>
      </c>
    </row>
    <row r="5" spans="1:10" ht="23.25" customHeight="1" x14ac:dyDescent="0.15">
      <c r="A5" s="450" t="s">
        <v>1935</v>
      </c>
      <c r="B5" s="450" t="s">
        <v>1934</v>
      </c>
      <c r="C5" s="450" t="s">
        <v>1812</v>
      </c>
      <c r="D5" s="450">
        <v>24</v>
      </c>
      <c r="E5" s="450">
        <v>6</v>
      </c>
      <c r="F5" s="449">
        <v>1050.24</v>
      </c>
      <c r="G5" s="448">
        <v>0</v>
      </c>
      <c r="H5" s="448">
        <v>813.1</v>
      </c>
      <c r="I5" s="448">
        <v>237.14</v>
      </c>
      <c r="J5" s="447">
        <v>0.22579600853138329</v>
      </c>
    </row>
    <row r="6" spans="1:10" ht="23.25" customHeight="1" x14ac:dyDescent="0.15">
      <c r="A6" s="450" t="s">
        <v>1933</v>
      </c>
      <c r="B6" s="450" t="s">
        <v>1932</v>
      </c>
      <c r="C6" s="450" t="s">
        <v>1812</v>
      </c>
      <c r="D6" s="450">
        <v>120</v>
      </c>
      <c r="E6" s="450">
        <v>30</v>
      </c>
      <c r="F6" s="449">
        <v>3889.2</v>
      </c>
      <c r="G6" s="448">
        <v>0</v>
      </c>
      <c r="H6" s="448">
        <v>3542.35</v>
      </c>
      <c r="I6" s="448">
        <v>346.85</v>
      </c>
      <c r="J6" s="447">
        <v>8.9182865370770345E-2</v>
      </c>
    </row>
    <row r="7" spans="1:10" ht="23.25" customHeight="1" x14ac:dyDescent="0.15">
      <c r="A7" s="450" t="s">
        <v>1929</v>
      </c>
      <c r="B7" s="450" t="s">
        <v>1928</v>
      </c>
      <c r="C7" s="450" t="s">
        <v>1115</v>
      </c>
      <c r="D7" s="450">
        <v>5</v>
      </c>
      <c r="E7" s="450">
        <v>56.76</v>
      </c>
      <c r="F7" s="449">
        <v>4378.8</v>
      </c>
      <c r="G7" s="448">
        <v>0</v>
      </c>
      <c r="H7" s="448">
        <v>2842.6</v>
      </c>
      <c r="I7" s="448">
        <v>1536.2</v>
      </c>
      <c r="J7" s="447">
        <v>0.35082671051429615</v>
      </c>
    </row>
    <row r="8" spans="1:10" ht="23.25" customHeight="1" x14ac:dyDescent="0.15">
      <c r="A8" s="450" t="s">
        <v>1929</v>
      </c>
      <c r="B8" s="450" t="s">
        <v>1928</v>
      </c>
      <c r="C8" s="450" t="s">
        <v>1112</v>
      </c>
      <c r="D8" s="450">
        <v>276</v>
      </c>
      <c r="E8" s="450">
        <v>261.096</v>
      </c>
      <c r="F8" s="449">
        <v>15097.2</v>
      </c>
      <c r="G8" s="448">
        <v>0</v>
      </c>
      <c r="H8" s="448">
        <v>13080.73</v>
      </c>
      <c r="I8" s="448">
        <v>2016.47</v>
      </c>
      <c r="J8" s="447">
        <v>0.13356582677582599</v>
      </c>
    </row>
    <row r="9" spans="1:10" ht="23.25" customHeight="1" x14ac:dyDescent="0.15">
      <c r="A9" s="450" t="s">
        <v>1925</v>
      </c>
      <c r="B9" s="450" t="s">
        <v>1924</v>
      </c>
      <c r="C9" s="450" t="s">
        <v>1920</v>
      </c>
      <c r="D9" s="450">
        <v>5</v>
      </c>
      <c r="E9" s="450">
        <v>75.7</v>
      </c>
      <c r="F9" s="449">
        <v>3353.8</v>
      </c>
      <c r="G9" s="448">
        <v>0</v>
      </c>
      <c r="H9" s="448">
        <v>2284.0500000000002</v>
      </c>
      <c r="I9" s="448">
        <v>1069.75</v>
      </c>
      <c r="J9" s="447">
        <v>0.31896654541117536</v>
      </c>
    </row>
    <row r="10" spans="1:10" ht="23.25" customHeight="1" x14ac:dyDescent="0.15">
      <c r="A10" s="450" t="s">
        <v>1925</v>
      </c>
      <c r="B10" s="450" t="s">
        <v>1924</v>
      </c>
      <c r="C10" s="450" t="s">
        <v>1923</v>
      </c>
      <c r="D10" s="450">
        <v>112</v>
      </c>
      <c r="E10" s="450">
        <v>423.92</v>
      </c>
      <c r="F10" s="449">
        <v>14022.4</v>
      </c>
      <c r="G10" s="448">
        <v>0</v>
      </c>
      <c r="H10" s="448">
        <v>12790.68</v>
      </c>
      <c r="I10" s="448">
        <v>1231.72</v>
      </c>
      <c r="J10" s="447">
        <v>8.7839456869009583E-2</v>
      </c>
    </row>
    <row r="11" spans="1:10" ht="23.25" customHeight="1" x14ac:dyDescent="0.15">
      <c r="A11" s="450" t="s">
        <v>1922</v>
      </c>
      <c r="B11" s="450" t="s">
        <v>1921</v>
      </c>
      <c r="C11" s="450" t="s">
        <v>1920</v>
      </c>
      <c r="D11" s="450">
        <v>5</v>
      </c>
      <c r="E11" s="450">
        <v>75.7</v>
      </c>
      <c r="F11" s="449">
        <v>5264.4</v>
      </c>
      <c r="G11" s="448">
        <v>0</v>
      </c>
      <c r="H11" s="448">
        <v>3677.4</v>
      </c>
      <c r="I11" s="448">
        <v>1587</v>
      </c>
      <c r="J11" s="447">
        <v>0.30145885571005243</v>
      </c>
    </row>
    <row r="12" spans="1:10" ht="23.25" customHeight="1" x14ac:dyDescent="0.15">
      <c r="A12" s="450" t="s">
        <v>1919</v>
      </c>
      <c r="B12" s="450" t="s">
        <v>1918</v>
      </c>
      <c r="C12" s="450" t="s">
        <v>1115</v>
      </c>
      <c r="D12" s="450">
        <v>333</v>
      </c>
      <c r="E12" s="450">
        <v>3780.2159999999999</v>
      </c>
      <c r="F12" s="449">
        <v>292588.76</v>
      </c>
      <c r="G12" s="448">
        <v>0</v>
      </c>
      <c r="H12" s="448">
        <v>271062</v>
      </c>
      <c r="I12" s="448">
        <v>21526.76</v>
      </c>
      <c r="J12" s="447">
        <v>7.3573434604938343E-2</v>
      </c>
    </row>
    <row r="13" spans="1:10" ht="23.25" customHeight="1" x14ac:dyDescent="0.15">
      <c r="A13" s="450" t="s">
        <v>1919</v>
      </c>
      <c r="B13" s="450" t="s">
        <v>1918</v>
      </c>
      <c r="C13" s="450" t="s">
        <v>1112</v>
      </c>
      <c r="D13" s="450">
        <v>96</v>
      </c>
      <c r="E13" s="450">
        <v>90.816000000000003</v>
      </c>
      <c r="F13" s="449">
        <v>8246.4</v>
      </c>
      <c r="G13" s="448">
        <v>0</v>
      </c>
      <c r="H13" s="448">
        <v>6512</v>
      </c>
      <c r="I13" s="448">
        <v>1734.4</v>
      </c>
      <c r="J13" s="447">
        <v>0.2103220799379123</v>
      </c>
    </row>
    <row r="14" spans="1:10" ht="23.25" customHeight="1" x14ac:dyDescent="0.15">
      <c r="A14" s="450" t="s">
        <v>1917</v>
      </c>
      <c r="B14" s="450" t="s">
        <v>1916</v>
      </c>
      <c r="C14" s="450" t="s">
        <v>1913</v>
      </c>
      <c r="D14" s="450">
        <v>7</v>
      </c>
      <c r="E14" s="450">
        <v>158.97</v>
      </c>
      <c r="F14" s="449">
        <v>3107.77</v>
      </c>
      <c r="G14" s="448">
        <v>0</v>
      </c>
      <c r="H14" s="448">
        <v>2342.9699999999998</v>
      </c>
      <c r="I14" s="448">
        <v>764.8</v>
      </c>
      <c r="J14" s="447">
        <v>0.2460928575795506</v>
      </c>
    </row>
    <row r="15" spans="1:10" ht="23.25" customHeight="1" x14ac:dyDescent="0.15">
      <c r="A15" s="450" t="s">
        <v>1908</v>
      </c>
      <c r="B15" s="450" t="s">
        <v>1907</v>
      </c>
      <c r="C15" s="450" t="s">
        <v>1809</v>
      </c>
      <c r="D15" s="450">
        <v>1</v>
      </c>
      <c r="E15" s="450">
        <v>6</v>
      </c>
      <c r="F15" s="449">
        <v>974.22</v>
      </c>
      <c r="G15" s="448">
        <v>0</v>
      </c>
      <c r="H15" s="448">
        <v>723.13</v>
      </c>
      <c r="I15" s="448">
        <v>251.09</v>
      </c>
      <c r="J15" s="447">
        <v>0.25773439264231901</v>
      </c>
    </row>
    <row r="16" spans="1:10" ht="23.25" customHeight="1" x14ac:dyDescent="0.15">
      <c r="A16" s="450" t="s">
        <v>1900</v>
      </c>
      <c r="B16" s="450" t="s">
        <v>1899</v>
      </c>
      <c r="C16" s="450" t="s">
        <v>1898</v>
      </c>
      <c r="D16" s="450">
        <v>1</v>
      </c>
      <c r="E16" s="450">
        <v>4.8</v>
      </c>
      <c r="F16" s="449">
        <v>879.12</v>
      </c>
      <c r="G16" s="448">
        <v>0</v>
      </c>
      <c r="H16" s="448">
        <v>596.39</v>
      </c>
      <c r="I16" s="448">
        <v>282.73</v>
      </c>
      <c r="J16" s="447">
        <v>0.3216056966056966</v>
      </c>
    </row>
    <row r="17" spans="1:10" ht="23.25" customHeight="1" x14ac:dyDescent="0.15">
      <c r="A17" s="450" t="s">
        <v>2003</v>
      </c>
      <c r="B17" s="450" t="s">
        <v>2002</v>
      </c>
      <c r="C17" s="450" t="s">
        <v>1898</v>
      </c>
      <c r="D17" s="450">
        <v>1</v>
      </c>
      <c r="E17" s="450">
        <v>4.8</v>
      </c>
      <c r="F17" s="449">
        <v>891.97</v>
      </c>
      <c r="G17" s="448">
        <v>0</v>
      </c>
      <c r="H17" s="448">
        <v>605.67999999999995</v>
      </c>
      <c r="I17" s="448">
        <v>286.29000000000002</v>
      </c>
      <c r="J17" s="447">
        <v>0.32096370954180076</v>
      </c>
    </row>
    <row r="18" spans="1:10" ht="23.25" customHeight="1" x14ac:dyDescent="0.15">
      <c r="A18" s="450" t="s">
        <v>4689</v>
      </c>
      <c r="B18" s="450" t="s">
        <v>4688</v>
      </c>
      <c r="C18" s="450" t="s">
        <v>1051</v>
      </c>
      <c r="D18" s="450">
        <v>114</v>
      </c>
      <c r="E18" s="450">
        <v>2166</v>
      </c>
      <c r="F18" s="449">
        <v>110634.34</v>
      </c>
      <c r="G18" s="448">
        <v>0</v>
      </c>
      <c r="H18" s="448">
        <v>95823.72</v>
      </c>
      <c r="I18" s="448">
        <v>14810.62</v>
      </c>
      <c r="J18" s="447">
        <v>0.13387000817286929</v>
      </c>
    </row>
    <row r="19" spans="1:10" ht="23.25" customHeight="1" x14ac:dyDescent="0.15">
      <c r="A19" s="450" t="s">
        <v>1897</v>
      </c>
      <c r="B19" s="450" t="s">
        <v>1896</v>
      </c>
      <c r="C19" s="450" t="s">
        <v>1051</v>
      </c>
      <c r="D19" s="450">
        <v>11</v>
      </c>
      <c r="E19" s="450">
        <v>209</v>
      </c>
      <c r="F19" s="449">
        <v>21843.8</v>
      </c>
      <c r="G19" s="448">
        <v>0</v>
      </c>
      <c r="H19" s="448">
        <v>16404.939999999999</v>
      </c>
      <c r="I19" s="448">
        <v>5438.86</v>
      </c>
      <c r="J19" s="447">
        <v>0.24898872906728683</v>
      </c>
    </row>
    <row r="20" spans="1:10" ht="23.25" customHeight="1" x14ac:dyDescent="0.15">
      <c r="A20" s="450" t="s">
        <v>1895</v>
      </c>
      <c r="B20" s="450" t="s">
        <v>1894</v>
      </c>
      <c r="C20" s="450" t="s">
        <v>1051</v>
      </c>
      <c r="D20" s="450">
        <v>10</v>
      </c>
      <c r="E20" s="450">
        <v>190</v>
      </c>
      <c r="F20" s="449">
        <v>11643.8</v>
      </c>
      <c r="G20" s="448">
        <v>0</v>
      </c>
      <c r="H20" s="448">
        <v>9089.2000000000007</v>
      </c>
      <c r="I20" s="448">
        <v>2554.6</v>
      </c>
      <c r="J20" s="447">
        <v>0.21939572991635034</v>
      </c>
    </row>
    <row r="21" spans="1:10" ht="23.25" customHeight="1" x14ac:dyDescent="0.15">
      <c r="A21" s="450" t="s">
        <v>1893</v>
      </c>
      <c r="B21" s="450" t="s">
        <v>1892</v>
      </c>
      <c r="C21" s="450" t="s">
        <v>1051</v>
      </c>
      <c r="D21" s="450">
        <v>20</v>
      </c>
      <c r="E21" s="450">
        <v>380</v>
      </c>
      <c r="F21" s="449">
        <v>23287.599999999999</v>
      </c>
      <c r="G21" s="448">
        <v>0</v>
      </c>
      <c r="H21" s="448">
        <v>18374.8</v>
      </c>
      <c r="I21" s="448">
        <v>4912.8</v>
      </c>
      <c r="J21" s="447">
        <v>0.21096205706040982</v>
      </c>
    </row>
    <row r="22" spans="1:10" ht="23.25" customHeight="1" x14ac:dyDescent="0.15">
      <c r="A22" s="450" t="s">
        <v>1891</v>
      </c>
      <c r="B22" s="450" t="s">
        <v>1890</v>
      </c>
      <c r="C22" s="450" t="s">
        <v>1051</v>
      </c>
      <c r="D22" s="450">
        <v>27</v>
      </c>
      <c r="E22" s="450">
        <v>513</v>
      </c>
      <c r="F22" s="449">
        <v>33121.15</v>
      </c>
      <c r="G22" s="448">
        <v>0</v>
      </c>
      <c r="H22" s="448">
        <v>25547.94</v>
      </c>
      <c r="I22" s="448">
        <v>7573.21</v>
      </c>
      <c r="J22" s="447">
        <v>0.22865178292420402</v>
      </c>
    </row>
    <row r="23" spans="1:10" ht="23.25" customHeight="1" x14ac:dyDescent="0.15">
      <c r="A23" s="450" t="s">
        <v>1879</v>
      </c>
      <c r="B23" s="450" t="s">
        <v>1878</v>
      </c>
      <c r="C23" s="450" t="s">
        <v>1051</v>
      </c>
      <c r="D23" s="450">
        <v>32</v>
      </c>
      <c r="E23" s="450">
        <v>608</v>
      </c>
      <c r="F23" s="449">
        <v>41760</v>
      </c>
      <c r="G23" s="448">
        <v>0</v>
      </c>
      <c r="H23" s="448">
        <v>34488.639999999999</v>
      </c>
      <c r="I23" s="448">
        <v>7271.36</v>
      </c>
      <c r="J23" s="447">
        <v>0.17412260536398466</v>
      </c>
    </row>
    <row r="24" spans="1:10" ht="23.25" customHeight="1" x14ac:dyDescent="0.15">
      <c r="A24" s="450" t="s">
        <v>1875</v>
      </c>
      <c r="B24" s="450" t="s">
        <v>1874</v>
      </c>
      <c r="C24" s="450" t="s">
        <v>1051</v>
      </c>
      <c r="D24" s="450">
        <v>608</v>
      </c>
      <c r="E24" s="450">
        <v>11552</v>
      </c>
      <c r="F24" s="449">
        <v>452883.43</v>
      </c>
      <c r="G24" s="448">
        <v>0</v>
      </c>
      <c r="H24" s="448">
        <v>500547.97</v>
      </c>
      <c r="I24" s="448">
        <v>-47664.54</v>
      </c>
      <c r="J24" s="447">
        <v>-0.10524681814920894</v>
      </c>
    </row>
    <row r="25" spans="1:10" ht="23.25" customHeight="1" x14ac:dyDescent="0.15">
      <c r="A25" s="450" t="s">
        <v>3937</v>
      </c>
      <c r="B25" s="450" t="s">
        <v>3936</v>
      </c>
      <c r="C25" s="450" t="s">
        <v>1051</v>
      </c>
      <c r="D25" s="450">
        <v>1</v>
      </c>
      <c r="E25" s="450">
        <v>19</v>
      </c>
      <c r="F25" s="449">
        <v>1444.33</v>
      </c>
      <c r="G25" s="448">
        <v>0</v>
      </c>
      <c r="H25" s="448">
        <v>662.2</v>
      </c>
      <c r="I25" s="448">
        <v>782.13</v>
      </c>
      <c r="J25" s="447">
        <v>0.54151752023429545</v>
      </c>
    </row>
    <row r="26" spans="1:10" ht="23.25" customHeight="1" x14ac:dyDescent="0.15">
      <c r="A26" s="450" t="s">
        <v>1865</v>
      </c>
      <c r="B26" s="450" t="s">
        <v>1864</v>
      </c>
      <c r="C26" s="450" t="s">
        <v>1051</v>
      </c>
      <c r="D26" s="450">
        <v>2</v>
      </c>
      <c r="E26" s="450">
        <v>38</v>
      </c>
      <c r="F26" s="449">
        <v>4947.5200000000004</v>
      </c>
      <c r="G26" s="448">
        <v>0</v>
      </c>
      <c r="H26" s="448">
        <v>3696.54</v>
      </c>
      <c r="I26" s="448">
        <v>1250.98</v>
      </c>
      <c r="J26" s="447">
        <v>0.2528499126835263</v>
      </c>
    </row>
    <row r="27" spans="1:10" ht="23.25" customHeight="1" x14ac:dyDescent="0.15">
      <c r="A27" s="450" t="s">
        <v>1858</v>
      </c>
      <c r="B27" s="450" t="s">
        <v>1857</v>
      </c>
      <c r="C27" s="450" t="s">
        <v>1856</v>
      </c>
      <c r="D27" s="450">
        <v>2</v>
      </c>
      <c r="E27" s="450">
        <v>22.08</v>
      </c>
      <c r="F27" s="449">
        <v>660.48</v>
      </c>
      <c r="G27" s="448">
        <v>0</v>
      </c>
      <c r="H27" s="448">
        <v>488.1</v>
      </c>
      <c r="I27" s="448">
        <v>172.38</v>
      </c>
      <c r="J27" s="447">
        <v>0.26099200581395349</v>
      </c>
    </row>
    <row r="28" spans="1:10" ht="23.25" customHeight="1" x14ac:dyDescent="0.15">
      <c r="A28" s="450" t="s">
        <v>1858</v>
      </c>
      <c r="B28" s="450" t="s">
        <v>1857</v>
      </c>
      <c r="C28" s="450" t="s">
        <v>1999</v>
      </c>
      <c r="D28" s="450">
        <v>312</v>
      </c>
      <c r="E28" s="450">
        <v>143.52000000000001</v>
      </c>
      <c r="F28" s="449">
        <v>4046.64</v>
      </c>
      <c r="G28" s="448">
        <v>0</v>
      </c>
      <c r="H28" s="448">
        <v>3172.65</v>
      </c>
      <c r="I28" s="448">
        <v>873.99</v>
      </c>
      <c r="J28" s="447">
        <v>0.21597918272937547</v>
      </c>
    </row>
    <row r="29" spans="1:10" ht="23.25" customHeight="1" x14ac:dyDescent="0.15">
      <c r="A29" s="450" t="s">
        <v>1855</v>
      </c>
      <c r="B29" s="450" t="s">
        <v>1854</v>
      </c>
      <c r="C29" s="450" t="s">
        <v>1051</v>
      </c>
      <c r="D29" s="450">
        <v>3</v>
      </c>
      <c r="E29" s="450">
        <v>57</v>
      </c>
      <c r="F29" s="449">
        <v>2063.67</v>
      </c>
      <c r="G29" s="448">
        <v>0</v>
      </c>
      <c r="H29" s="448">
        <v>1604.94</v>
      </c>
      <c r="I29" s="448">
        <v>458.73</v>
      </c>
      <c r="J29" s="447">
        <v>0.22228844728081526</v>
      </c>
    </row>
    <row r="30" spans="1:10" ht="23.25" customHeight="1" x14ac:dyDescent="0.15">
      <c r="A30" s="450" t="s">
        <v>1998</v>
      </c>
      <c r="B30" s="450" t="s">
        <v>1997</v>
      </c>
      <c r="C30" s="450" t="s">
        <v>1051</v>
      </c>
      <c r="D30" s="450">
        <v>1</v>
      </c>
      <c r="E30" s="450">
        <v>19</v>
      </c>
      <c r="F30" s="449">
        <v>1302.48</v>
      </c>
      <c r="G30" s="448">
        <v>0</v>
      </c>
      <c r="H30" s="448">
        <v>973.15</v>
      </c>
      <c r="I30" s="448">
        <v>329.33</v>
      </c>
      <c r="J30" s="447">
        <v>0.25284841225968918</v>
      </c>
    </row>
    <row r="31" spans="1:10" ht="23.25" customHeight="1" x14ac:dyDescent="0.15">
      <c r="A31" s="450" t="s">
        <v>1849</v>
      </c>
      <c r="B31" s="450" t="s">
        <v>1848</v>
      </c>
      <c r="C31" s="450" t="s">
        <v>1051</v>
      </c>
      <c r="D31" s="450">
        <v>1</v>
      </c>
      <c r="E31" s="450">
        <v>19</v>
      </c>
      <c r="F31" s="449">
        <v>1520.13</v>
      </c>
      <c r="G31" s="448">
        <v>0</v>
      </c>
      <c r="H31" s="448">
        <v>970.89</v>
      </c>
      <c r="I31" s="448">
        <v>549.24</v>
      </c>
      <c r="J31" s="447">
        <v>0.36131120364705649</v>
      </c>
    </row>
    <row r="32" spans="1:10" ht="23.25" customHeight="1" x14ac:dyDescent="0.15">
      <c r="A32" s="450" t="s">
        <v>1847</v>
      </c>
      <c r="B32" s="450" t="s">
        <v>1846</v>
      </c>
      <c r="C32" s="450" t="s">
        <v>1051</v>
      </c>
      <c r="D32" s="450">
        <v>1</v>
      </c>
      <c r="E32" s="450">
        <v>19</v>
      </c>
      <c r="F32" s="449">
        <v>0.01</v>
      </c>
      <c r="G32" s="448">
        <v>0</v>
      </c>
      <c r="H32" s="448">
        <v>104.85</v>
      </c>
      <c r="I32" s="448">
        <v>-104.84</v>
      </c>
      <c r="J32" s="447">
        <v>-10484</v>
      </c>
    </row>
    <row r="33" spans="1:10" ht="23.25" customHeight="1" x14ac:dyDescent="0.15">
      <c r="A33" s="450" t="s">
        <v>1845</v>
      </c>
      <c r="B33" s="450" t="s">
        <v>1844</v>
      </c>
      <c r="C33" s="450" t="s">
        <v>1051</v>
      </c>
      <c r="D33" s="450">
        <v>2</v>
      </c>
      <c r="E33" s="450">
        <v>38</v>
      </c>
      <c r="F33" s="449">
        <v>0.02</v>
      </c>
      <c r="G33" s="448">
        <v>0</v>
      </c>
      <c r="H33" s="448">
        <v>320.06</v>
      </c>
      <c r="I33" s="448">
        <v>-320.04000000000002</v>
      </c>
      <c r="J33" s="447">
        <v>-16002</v>
      </c>
    </row>
    <row r="34" spans="1:10" ht="23.25" customHeight="1" x14ac:dyDescent="0.15">
      <c r="A34" s="450" t="s">
        <v>2405</v>
      </c>
      <c r="B34" s="450" t="s">
        <v>2514</v>
      </c>
      <c r="C34" s="450" t="s">
        <v>1051</v>
      </c>
      <c r="D34" s="450">
        <v>2</v>
      </c>
      <c r="E34" s="450">
        <v>38</v>
      </c>
      <c r="F34" s="449">
        <v>0.02</v>
      </c>
      <c r="G34" s="448">
        <v>0</v>
      </c>
      <c r="H34" s="448">
        <v>533.9</v>
      </c>
      <c r="I34" s="448">
        <v>-533.88</v>
      </c>
      <c r="J34" s="447">
        <v>-26694</v>
      </c>
    </row>
    <row r="35" spans="1:10" ht="23.25" customHeight="1" x14ac:dyDescent="0.15">
      <c r="A35" s="450" t="s">
        <v>1840</v>
      </c>
      <c r="B35" s="450" t="s">
        <v>1839</v>
      </c>
      <c r="C35" s="450" t="s">
        <v>1841</v>
      </c>
      <c r="D35" s="450">
        <v>3</v>
      </c>
      <c r="E35" s="450">
        <v>17.027999999999999</v>
      </c>
      <c r="F35" s="449">
        <v>5948.28</v>
      </c>
      <c r="G35" s="448">
        <v>0</v>
      </c>
      <c r="H35" s="448">
        <v>3950.28</v>
      </c>
      <c r="I35" s="448">
        <v>1998</v>
      </c>
      <c r="J35" s="447">
        <v>0.33589541850753496</v>
      </c>
    </row>
    <row r="36" spans="1:10" ht="23.25" customHeight="1" x14ac:dyDescent="0.15">
      <c r="A36" s="450" t="s">
        <v>1840</v>
      </c>
      <c r="B36" s="450" t="s">
        <v>1839</v>
      </c>
      <c r="C36" s="450" t="s">
        <v>1838</v>
      </c>
      <c r="D36" s="450">
        <v>600</v>
      </c>
      <c r="E36" s="450">
        <v>283.8</v>
      </c>
      <c r="F36" s="449">
        <v>70254</v>
      </c>
      <c r="G36" s="448">
        <v>0</v>
      </c>
      <c r="H36" s="448">
        <v>65838</v>
      </c>
      <c r="I36" s="448">
        <v>4416</v>
      </c>
      <c r="J36" s="447">
        <v>6.2857630882227344E-2</v>
      </c>
    </row>
    <row r="37" spans="1:10" ht="23.25" customHeight="1" x14ac:dyDescent="0.15">
      <c r="A37" s="450" t="s">
        <v>1837</v>
      </c>
      <c r="B37" s="450" t="s">
        <v>1836</v>
      </c>
      <c r="C37" s="450" t="s">
        <v>1051</v>
      </c>
      <c r="D37" s="450">
        <v>4</v>
      </c>
      <c r="E37" s="450">
        <v>76</v>
      </c>
      <c r="F37" s="449">
        <v>6699.57</v>
      </c>
      <c r="G37" s="448">
        <v>0</v>
      </c>
      <c r="H37" s="448">
        <v>4875.8999999999996</v>
      </c>
      <c r="I37" s="448">
        <v>1823.67</v>
      </c>
      <c r="J37" s="447">
        <v>0.27220702224172594</v>
      </c>
    </row>
    <row r="38" spans="1:10" ht="23.25" customHeight="1" x14ac:dyDescent="0.15">
      <c r="A38" s="450" t="s">
        <v>1833</v>
      </c>
      <c r="B38" s="450" t="s">
        <v>1832</v>
      </c>
      <c r="C38" s="450" t="s">
        <v>1051</v>
      </c>
      <c r="D38" s="450">
        <v>1</v>
      </c>
      <c r="E38" s="450">
        <v>19</v>
      </c>
      <c r="F38" s="449">
        <v>1080.26</v>
      </c>
      <c r="G38" s="448">
        <v>0</v>
      </c>
      <c r="H38" s="448">
        <v>0.01</v>
      </c>
      <c r="I38" s="448">
        <v>1080.25</v>
      </c>
      <c r="J38" s="447">
        <v>0.99999074296928514</v>
      </c>
    </row>
    <row r="39" spans="1:10" ht="23.25" customHeight="1" x14ac:dyDescent="0.15">
      <c r="A39" s="450" t="s">
        <v>1827</v>
      </c>
      <c r="B39" s="450" t="s">
        <v>1826</v>
      </c>
      <c r="C39" s="450" t="s">
        <v>1823</v>
      </c>
      <c r="D39" s="450">
        <v>105</v>
      </c>
      <c r="E39" s="450">
        <v>2100</v>
      </c>
      <c r="F39" s="449">
        <v>41062.53</v>
      </c>
      <c r="G39" s="448">
        <v>0</v>
      </c>
      <c r="H39" s="448">
        <v>35087.85</v>
      </c>
      <c r="I39" s="448">
        <v>5974.68</v>
      </c>
      <c r="J39" s="447">
        <v>0.14550199415379422</v>
      </c>
    </row>
    <row r="40" spans="1:10" ht="23.25" customHeight="1" x14ac:dyDescent="0.15">
      <c r="A40" s="450" t="s">
        <v>1822</v>
      </c>
      <c r="B40" s="450" t="s">
        <v>1821</v>
      </c>
      <c r="C40" s="450" t="s">
        <v>1809</v>
      </c>
      <c r="D40" s="450">
        <v>4</v>
      </c>
      <c r="E40" s="450">
        <v>24</v>
      </c>
      <c r="F40" s="449">
        <v>3447.43</v>
      </c>
      <c r="G40" s="448">
        <v>0</v>
      </c>
      <c r="H40" s="448">
        <v>2157.84</v>
      </c>
      <c r="I40" s="448">
        <v>1289.5899999999999</v>
      </c>
      <c r="J40" s="447">
        <v>0.37407286007257579</v>
      </c>
    </row>
    <row r="41" spans="1:10" ht="23.25" customHeight="1" x14ac:dyDescent="0.15">
      <c r="A41" s="450" t="s">
        <v>1822</v>
      </c>
      <c r="B41" s="450" t="s">
        <v>1821</v>
      </c>
      <c r="C41" s="450" t="s">
        <v>1812</v>
      </c>
      <c r="D41" s="450">
        <v>2280</v>
      </c>
      <c r="E41" s="450">
        <v>570</v>
      </c>
      <c r="F41" s="449">
        <v>56361.599999999999</v>
      </c>
      <c r="G41" s="448">
        <v>0</v>
      </c>
      <c r="H41" s="448">
        <v>51248.7</v>
      </c>
      <c r="I41" s="448">
        <v>5112.8999999999996</v>
      </c>
      <c r="J41" s="447">
        <v>9.071601941747573E-2</v>
      </c>
    </row>
    <row r="42" spans="1:10" ht="23.25" customHeight="1" x14ac:dyDescent="0.15">
      <c r="A42" s="450" t="s">
        <v>1820</v>
      </c>
      <c r="B42" s="450" t="s">
        <v>1819</v>
      </c>
      <c r="C42" s="450" t="s">
        <v>1809</v>
      </c>
      <c r="D42" s="450">
        <v>5</v>
      </c>
      <c r="E42" s="450">
        <v>30</v>
      </c>
      <c r="F42" s="449">
        <v>5146.8100000000004</v>
      </c>
      <c r="G42" s="448">
        <v>0</v>
      </c>
      <c r="H42" s="448">
        <v>3132.6</v>
      </c>
      <c r="I42" s="448">
        <v>2014.21</v>
      </c>
      <c r="J42" s="447">
        <v>0.39135114760404988</v>
      </c>
    </row>
    <row r="43" spans="1:10" ht="23.25" customHeight="1" x14ac:dyDescent="0.15">
      <c r="A43" s="450" t="s">
        <v>1820</v>
      </c>
      <c r="B43" s="450" t="s">
        <v>1819</v>
      </c>
      <c r="C43" s="450" t="s">
        <v>1812</v>
      </c>
      <c r="D43" s="450">
        <v>1008</v>
      </c>
      <c r="E43" s="450">
        <v>252</v>
      </c>
      <c r="F43" s="449">
        <v>36761.760000000002</v>
      </c>
      <c r="G43" s="448">
        <v>0</v>
      </c>
      <c r="H43" s="448">
        <v>26313.84</v>
      </c>
      <c r="I43" s="448">
        <v>10447.92</v>
      </c>
      <c r="J43" s="447">
        <v>0.28420619687414311</v>
      </c>
    </row>
    <row r="44" spans="1:10" ht="23.25" customHeight="1" x14ac:dyDescent="0.15">
      <c r="A44" s="450" t="s">
        <v>1818</v>
      </c>
      <c r="B44" s="450" t="s">
        <v>1817</v>
      </c>
      <c r="C44" s="450" t="s">
        <v>1812</v>
      </c>
      <c r="D44" s="450">
        <v>24</v>
      </c>
      <c r="E44" s="450">
        <v>6</v>
      </c>
      <c r="F44" s="449">
        <v>1283.52</v>
      </c>
      <c r="G44" s="448">
        <v>0</v>
      </c>
      <c r="H44" s="448">
        <v>962.86</v>
      </c>
      <c r="I44" s="448">
        <v>320.66000000000003</v>
      </c>
      <c r="J44" s="447">
        <v>0.24982859636000998</v>
      </c>
    </row>
    <row r="45" spans="1:10" ht="23.25" customHeight="1" x14ac:dyDescent="0.15">
      <c r="A45" s="450" t="s">
        <v>1816</v>
      </c>
      <c r="B45" s="450" t="s">
        <v>1815</v>
      </c>
      <c r="C45" s="450" t="s">
        <v>1809</v>
      </c>
      <c r="D45" s="450">
        <v>1</v>
      </c>
      <c r="E45" s="450">
        <v>6</v>
      </c>
      <c r="F45" s="449">
        <v>863.64</v>
      </c>
      <c r="G45" s="448">
        <v>0</v>
      </c>
      <c r="H45" s="448">
        <v>557.01</v>
      </c>
      <c r="I45" s="448">
        <v>306.63</v>
      </c>
      <c r="J45" s="447">
        <v>0.35504376823676531</v>
      </c>
    </row>
    <row r="46" spans="1:10" ht="23.25" customHeight="1" x14ac:dyDescent="0.15">
      <c r="A46" s="450" t="s">
        <v>1816</v>
      </c>
      <c r="B46" s="450" t="s">
        <v>1815</v>
      </c>
      <c r="C46" s="450" t="s">
        <v>1812</v>
      </c>
      <c r="D46" s="450">
        <v>336</v>
      </c>
      <c r="E46" s="450">
        <v>84</v>
      </c>
      <c r="F46" s="449">
        <v>9666.7199999999993</v>
      </c>
      <c r="G46" s="448">
        <v>0</v>
      </c>
      <c r="H46" s="448">
        <v>7798.44</v>
      </c>
      <c r="I46" s="448">
        <v>1868.28</v>
      </c>
      <c r="J46" s="447">
        <v>0.19326927851432543</v>
      </c>
    </row>
    <row r="47" spans="1:10" ht="23.25" customHeight="1" x14ac:dyDescent="0.15">
      <c r="A47" s="450" t="s">
        <v>1814</v>
      </c>
      <c r="B47" s="450" t="s">
        <v>1813</v>
      </c>
      <c r="C47" s="450" t="s">
        <v>1812</v>
      </c>
      <c r="D47" s="450">
        <v>504</v>
      </c>
      <c r="E47" s="450">
        <v>126</v>
      </c>
      <c r="F47" s="449">
        <v>13683.6</v>
      </c>
      <c r="G47" s="448">
        <v>0</v>
      </c>
      <c r="H47" s="448">
        <v>10072.02</v>
      </c>
      <c r="I47" s="448">
        <v>3611.58</v>
      </c>
      <c r="J47" s="447">
        <v>0.26393492940454266</v>
      </c>
    </row>
    <row r="48" spans="1:10" ht="23.25" customHeight="1" x14ac:dyDescent="0.15">
      <c r="A48" s="450" t="s">
        <v>1811</v>
      </c>
      <c r="B48" s="450" t="s">
        <v>1810</v>
      </c>
      <c r="C48" s="450" t="s">
        <v>1812</v>
      </c>
      <c r="D48" s="450">
        <v>192</v>
      </c>
      <c r="E48" s="450">
        <v>48</v>
      </c>
      <c r="F48" s="449">
        <v>5834.88</v>
      </c>
      <c r="G48" s="448">
        <v>0</v>
      </c>
      <c r="H48" s="448">
        <v>4394.28</v>
      </c>
      <c r="I48" s="448">
        <v>1440.6</v>
      </c>
      <c r="J48" s="447">
        <v>0.24689453767686739</v>
      </c>
    </row>
    <row r="49" spans="1:10" ht="23.25" customHeight="1" x14ac:dyDescent="0.15">
      <c r="A49" s="450" t="s">
        <v>1808</v>
      </c>
      <c r="B49" s="450" t="s">
        <v>1807</v>
      </c>
      <c r="C49" s="450" t="s">
        <v>1802</v>
      </c>
      <c r="D49" s="450">
        <v>1</v>
      </c>
      <c r="E49" s="450">
        <v>14.19</v>
      </c>
      <c r="F49" s="449">
        <v>1288.94</v>
      </c>
      <c r="G49" s="448">
        <v>0</v>
      </c>
      <c r="H49" s="448">
        <v>959.64</v>
      </c>
      <c r="I49" s="448">
        <v>329.3</v>
      </c>
      <c r="J49" s="447">
        <v>0.25548124815740064</v>
      </c>
    </row>
    <row r="50" spans="1:10" ht="23.25" customHeight="1" x14ac:dyDescent="0.15">
      <c r="A50" s="450" t="s">
        <v>2511</v>
      </c>
      <c r="B50" s="450" t="s">
        <v>2510</v>
      </c>
      <c r="C50" s="450" t="s">
        <v>1802</v>
      </c>
      <c r="D50" s="450">
        <v>1</v>
      </c>
      <c r="E50" s="450">
        <v>14.19</v>
      </c>
      <c r="F50" s="449">
        <v>1711.71</v>
      </c>
      <c r="G50" s="448">
        <v>0</v>
      </c>
      <c r="H50" s="448">
        <v>1267.98</v>
      </c>
      <c r="I50" s="448">
        <v>443.73</v>
      </c>
      <c r="J50" s="447">
        <v>0.25923199607410136</v>
      </c>
    </row>
    <row r="51" spans="1:10" ht="23.25" customHeight="1" x14ac:dyDescent="0.15">
      <c r="A51" s="450" t="s">
        <v>1801</v>
      </c>
      <c r="B51" s="450" t="s">
        <v>1800</v>
      </c>
      <c r="C51" s="450" t="s">
        <v>1802</v>
      </c>
      <c r="D51" s="450">
        <v>12</v>
      </c>
      <c r="E51" s="450">
        <v>170.28</v>
      </c>
      <c r="F51" s="449">
        <v>14260.49</v>
      </c>
      <c r="G51" s="448">
        <v>0</v>
      </c>
      <c r="H51" s="448">
        <v>12063.29</v>
      </c>
      <c r="I51" s="448">
        <v>2197.1999999999998</v>
      </c>
      <c r="J51" s="447">
        <v>0.15407605208516678</v>
      </c>
    </row>
    <row r="52" spans="1:10" ht="23.25" customHeight="1" x14ac:dyDescent="0.15">
      <c r="A52" s="450" t="s">
        <v>1801</v>
      </c>
      <c r="B52" s="450" t="s">
        <v>1800</v>
      </c>
      <c r="C52" s="450" t="s">
        <v>1112</v>
      </c>
      <c r="D52" s="450">
        <v>495</v>
      </c>
      <c r="E52" s="450">
        <v>468.27</v>
      </c>
      <c r="F52" s="449">
        <v>40916.699999999997</v>
      </c>
      <c r="G52" s="448">
        <v>0</v>
      </c>
      <c r="H52" s="448">
        <v>33288.379999999997</v>
      </c>
      <c r="I52" s="448">
        <v>7628.32</v>
      </c>
      <c r="J52" s="447">
        <v>0.18643536746609576</v>
      </c>
    </row>
    <row r="53" spans="1:10" ht="23.25" customHeight="1" x14ac:dyDescent="0.15">
      <c r="A53" s="450" t="s">
        <v>1994</v>
      </c>
      <c r="B53" s="450" t="s">
        <v>1993</v>
      </c>
      <c r="C53" s="450" t="s">
        <v>1137</v>
      </c>
      <c r="D53" s="450">
        <v>1000</v>
      </c>
      <c r="E53" s="450">
        <v>1000</v>
      </c>
      <c r="F53" s="449">
        <v>72540</v>
      </c>
      <c r="G53" s="448">
        <v>0</v>
      </c>
      <c r="H53" s="448">
        <v>56260</v>
      </c>
      <c r="I53" s="448">
        <v>16280</v>
      </c>
      <c r="J53" s="447">
        <v>0.22442790184725669</v>
      </c>
    </row>
    <row r="54" spans="1:10" ht="23.25" customHeight="1" x14ac:dyDescent="0.15">
      <c r="A54" s="450" t="s">
        <v>1990</v>
      </c>
      <c r="B54" s="450" t="s">
        <v>1989</v>
      </c>
      <c r="C54" s="450" t="s">
        <v>1056</v>
      </c>
      <c r="D54" s="450">
        <v>1</v>
      </c>
      <c r="E54" s="450">
        <v>208</v>
      </c>
      <c r="F54" s="449">
        <v>8641.4699999999993</v>
      </c>
      <c r="G54" s="448">
        <v>0</v>
      </c>
      <c r="H54" s="448">
        <v>7751.32</v>
      </c>
      <c r="I54" s="448">
        <v>890.15</v>
      </c>
      <c r="J54" s="447">
        <v>0.10300909451748372</v>
      </c>
    </row>
    <row r="55" spans="1:10" ht="23.25" customHeight="1" x14ac:dyDescent="0.15">
      <c r="A55" s="450" t="s">
        <v>3258</v>
      </c>
      <c r="B55" s="450" t="s">
        <v>3257</v>
      </c>
      <c r="C55" s="450" t="s">
        <v>1056</v>
      </c>
      <c r="D55" s="450">
        <v>1</v>
      </c>
      <c r="E55" s="450">
        <v>208</v>
      </c>
      <c r="F55" s="449">
        <v>15014.26</v>
      </c>
      <c r="G55" s="448">
        <v>0</v>
      </c>
      <c r="H55" s="448">
        <v>11122.17</v>
      </c>
      <c r="I55" s="448">
        <v>3892.09</v>
      </c>
      <c r="J55" s="447">
        <v>0.25922622893169561</v>
      </c>
    </row>
    <row r="56" spans="1:10" ht="23.25" customHeight="1" x14ac:dyDescent="0.15">
      <c r="A56" s="450" t="s">
        <v>1759</v>
      </c>
      <c r="B56" s="450" t="s">
        <v>1758</v>
      </c>
      <c r="C56" s="450" t="s">
        <v>1757</v>
      </c>
      <c r="D56" s="450">
        <v>72</v>
      </c>
      <c r="E56" s="450">
        <v>64.8</v>
      </c>
      <c r="F56" s="449">
        <v>5805.36</v>
      </c>
      <c r="G56" s="448">
        <v>0</v>
      </c>
      <c r="H56" s="448">
        <v>4286.82</v>
      </c>
      <c r="I56" s="448">
        <v>1518.54</v>
      </c>
      <c r="J56" s="447">
        <v>0.26157550952912478</v>
      </c>
    </row>
    <row r="57" spans="1:10" ht="23.25" customHeight="1" x14ac:dyDescent="0.15">
      <c r="A57" s="450" t="s">
        <v>1747</v>
      </c>
      <c r="B57" s="450" t="s">
        <v>1746</v>
      </c>
      <c r="C57" s="450" t="s">
        <v>1739</v>
      </c>
      <c r="D57" s="450">
        <v>1</v>
      </c>
      <c r="E57" s="450">
        <v>4</v>
      </c>
      <c r="F57" s="449">
        <v>525.44000000000005</v>
      </c>
      <c r="G57" s="448">
        <v>0</v>
      </c>
      <c r="H57" s="448">
        <v>361.18</v>
      </c>
      <c r="I57" s="448">
        <v>164.26</v>
      </c>
      <c r="J57" s="447">
        <v>0.31261419001218027</v>
      </c>
    </row>
    <row r="58" spans="1:10" ht="23.25" customHeight="1" x14ac:dyDescent="0.15">
      <c r="A58" s="450" t="s">
        <v>1743</v>
      </c>
      <c r="B58" s="450" t="s">
        <v>1742</v>
      </c>
      <c r="C58" s="450" t="s">
        <v>1739</v>
      </c>
      <c r="D58" s="450">
        <v>1</v>
      </c>
      <c r="E58" s="450">
        <v>4</v>
      </c>
      <c r="F58" s="449">
        <v>476.28</v>
      </c>
      <c r="G58" s="448">
        <v>0</v>
      </c>
      <c r="H58" s="448">
        <v>364.68</v>
      </c>
      <c r="I58" s="448">
        <v>111.6</v>
      </c>
      <c r="J58" s="447">
        <v>0.23431594860166288</v>
      </c>
    </row>
    <row r="59" spans="1:10" ht="23.25" customHeight="1" x14ac:dyDescent="0.15">
      <c r="A59" s="450" t="s">
        <v>1736</v>
      </c>
      <c r="B59" s="450" t="s">
        <v>1735</v>
      </c>
      <c r="C59" s="450" t="s">
        <v>1722</v>
      </c>
      <c r="D59" s="450">
        <v>2</v>
      </c>
      <c r="E59" s="450">
        <v>32</v>
      </c>
      <c r="F59" s="449">
        <v>3556.9</v>
      </c>
      <c r="G59" s="448">
        <v>0</v>
      </c>
      <c r="H59" s="448">
        <v>2738.7</v>
      </c>
      <c r="I59" s="448">
        <v>818.2</v>
      </c>
      <c r="J59" s="447">
        <v>0.23003176923725716</v>
      </c>
    </row>
    <row r="60" spans="1:10" ht="23.25" customHeight="1" x14ac:dyDescent="0.15">
      <c r="A60" s="450" t="s">
        <v>1734</v>
      </c>
      <c r="B60" s="450" t="s">
        <v>1733</v>
      </c>
      <c r="C60" s="450" t="s">
        <v>1722</v>
      </c>
      <c r="D60" s="450">
        <v>1</v>
      </c>
      <c r="E60" s="450">
        <v>16</v>
      </c>
      <c r="F60" s="449">
        <v>1908.62</v>
      </c>
      <c r="G60" s="448">
        <v>0</v>
      </c>
      <c r="H60" s="448">
        <v>1446.43</v>
      </c>
      <c r="I60" s="448">
        <v>462.19</v>
      </c>
      <c r="J60" s="447">
        <v>0.24215925642610892</v>
      </c>
    </row>
    <row r="61" spans="1:10" ht="23.25" customHeight="1" x14ac:dyDescent="0.15">
      <c r="A61" s="450" t="s">
        <v>1728</v>
      </c>
      <c r="B61" s="450" t="s">
        <v>1727</v>
      </c>
      <c r="C61" s="450" t="s">
        <v>1722</v>
      </c>
      <c r="D61" s="450">
        <v>15</v>
      </c>
      <c r="E61" s="450">
        <v>240</v>
      </c>
      <c r="F61" s="449">
        <v>20370</v>
      </c>
      <c r="G61" s="448">
        <v>0</v>
      </c>
      <c r="H61" s="448">
        <v>18985.95</v>
      </c>
      <c r="I61" s="448">
        <v>1384.05</v>
      </c>
      <c r="J61" s="447">
        <v>6.7945508100147281E-2</v>
      </c>
    </row>
    <row r="62" spans="1:10" ht="23.25" customHeight="1" x14ac:dyDescent="0.15">
      <c r="A62" s="450" t="s">
        <v>1726</v>
      </c>
      <c r="B62" s="450" t="s">
        <v>1725</v>
      </c>
      <c r="C62" s="450" t="s">
        <v>1722</v>
      </c>
      <c r="D62" s="450">
        <v>15</v>
      </c>
      <c r="E62" s="450">
        <v>240</v>
      </c>
      <c r="F62" s="449">
        <v>24316.799999999999</v>
      </c>
      <c r="G62" s="448">
        <v>0</v>
      </c>
      <c r="H62" s="448">
        <v>22641.3</v>
      </c>
      <c r="I62" s="448">
        <v>1675.5</v>
      </c>
      <c r="J62" s="447">
        <v>6.8902980655349388E-2</v>
      </c>
    </row>
    <row r="63" spans="1:10" ht="23.25" customHeight="1" x14ac:dyDescent="0.15">
      <c r="A63" s="450" t="s">
        <v>3979</v>
      </c>
      <c r="B63" s="450" t="s">
        <v>3978</v>
      </c>
      <c r="C63" s="450" t="s">
        <v>1722</v>
      </c>
      <c r="D63" s="450">
        <v>2</v>
      </c>
      <c r="E63" s="450">
        <v>32</v>
      </c>
      <c r="F63" s="449">
        <v>5120.6400000000003</v>
      </c>
      <c r="G63" s="448">
        <v>0</v>
      </c>
      <c r="H63" s="448">
        <v>3473.8</v>
      </c>
      <c r="I63" s="448">
        <v>1646.84</v>
      </c>
      <c r="J63" s="447">
        <v>0.32160823647044118</v>
      </c>
    </row>
    <row r="64" spans="1:10" ht="23.25" customHeight="1" x14ac:dyDescent="0.15">
      <c r="A64" s="450" t="s">
        <v>1721</v>
      </c>
      <c r="B64" s="450" t="s">
        <v>1720</v>
      </c>
      <c r="C64" s="450" t="s">
        <v>1116</v>
      </c>
      <c r="D64" s="450">
        <v>108</v>
      </c>
      <c r="E64" s="450">
        <v>108</v>
      </c>
      <c r="F64" s="449">
        <v>11201.76</v>
      </c>
      <c r="G64" s="448">
        <v>0</v>
      </c>
      <c r="H64" s="448">
        <v>9986.8799999999992</v>
      </c>
      <c r="I64" s="448">
        <v>1214.8800000000001</v>
      </c>
      <c r="J64" s="447">
        <v>0.1084543857393838</v>
      </c>
    </row>
    <row r="65" spans="1:10" ht="23.25" customHeight="1" x14ac:dyDescent="0.15">
      <c r="A65" s="450" t="s">
        <v>1717</v>
      </c>
      <c r="B65" s="450" t="s">
        <v>1716</v>
      </c>
      <c r="C65" s="450" t="s">
        <v>1115</v>
      </c>
      <c r="D65" s="450">
        <v>5</v>
      </c>
      <c r="E65" s="450">
        <v>56.76</v>
      </c>
      <c r="F65" s="449">
        <v>2902.8</v>
      </c>
      <c r="G65" s="448">
        <v>0</v>
      </c>
      <c r="H65" s="448">
        <v>1768.3</v>
      </c>
      <c r="I65" s="448">
        <v>1134.5</v>
      </c>
      <c r="J65" s="447">
        <v>0.3908295438886592</v>
      </c>
    </row>
    <row r="66" spans="1:10" ht="23.25" customHeight="1" x14ac:dyDescent="0.15">
      <c r="A66" s="450" t="s">
        <v>1717</v>
      </c>
      <c r="B66" s="450" t="s">
        <v>1716</v>
      </c>
      <c r="C66" s="450" t="s">
        <v>1112</v>
      </c>
      <c r="D66" s="450">
        <v>732</v>
      </c>
      <c r="E66" s="450">
        <v>692.47199999999998</v>
      </c>
      <c r="F66" s="449">
        <v>28174.68</v>
      </c>
      <c r="G66" s="448">
        <v>0</v>
      </c>
      <c r="H66" s="448">
        <v>21775.78</v>
      </c>
      <c r="I66" s="448">
        <v>6398.9</v>
      </c>
      <c r="J66" s="447">
        <v>0.22711526803498744</v>
      </c>
    </row>
    <row r="67" spans="1:10" ht="23.25" customHeight="1" x14ac:dyDescent="0.15">
      <c r="A67" s="450" t="s">
        <v>1714</v>
      </c>
      <c r="B67" s="450" t="s">
        <v>1713</v>
      </c>
      <c r="C67" s="450" t="s">
        <v>1715</v>
      </c>
      <c r="D67" s="450">
        <v>6</v>
      </c>
      <c r="E67" s="450">
        <v>72</v>
      </c>
      <c r="F67" s="449">
        <v>2579.34</v>
      </c>
      <c r="G67" s="448">
        <v>0</v>
      </c>
      <c r="H67" s="448">
        <v>1681.88</v>
      </c>
      <c r="I67" s="448">
        <v>897.46</v>
      </c>
      <c r="J67" s="447">
        <v>0.34794172152566161</v>
      </c>
    </row>
    <row r="68" spans="1:10" ht="23.25" customHeight="1" x14ac:dyDescent="0.15">
      <c r="A68" s="450" t="s">
        <v>1714</v>
      </c>
      <c r="B68" s="450" t="s">
        <v>1713</v>
      </c>
      <c r="C68" s="450" t="s">
        <v>1116</v>
      </c>
      <c r="D68" s="450">
        <v>1080</v>
      </c>
      <c r="E68" s="450">
        <v>1080</v>
      </c>
      <c r="F68" s="449">
        <v>28879.200000000001</v>
      </c>
      <c r="G68" s="448">
        <v>0</v>
      </c>
      <c r="H68" s="448">
        <v>25229.7</v>
      </c>
      <c r="I68" s="448">
        <v>3649.5</v>
      </c>
      <c r="J68" s="447">
        <v>0.12637122911992021</v>
      </c>
    </row>
    <row r="69" spans="1:10" ht="23.25" customHeight="1" x14ac:dyDescent="0.15">
      <c r="A69" s="450" t="s">
        <v>1712</v>
      </c>
      <c r="B69" s="450" t="s">
        <v>1711</v>
      </c>
      <c r="C69" s="450" t="s">
        <v>1115</v>
      </c>
      <c r="D69" s="450">
        <v>5</v>
      </c>
      <c r="E69" s="450">
        <v>56.76</v>
      </c>
      <c r="F69" s="449">
        <v>6076.2</v>
      </c>
      <c r="G69" s="448">
        <v>0</v>
      </c>
      <c r="H69" s="448">
        <v>3920.95</v>
      </c>
      <c r="I69" s="448">
        <v>2155.25</v>
      </c>
      <c r="J69" s="447">
        <v>0.35470359764326387</v>
      </c>
    </row>
    <row r="70" spans="1:10" ht="23.25" customHeight="1" x14ac:dyDescent="0.15">
      <c r="A70" s="450" t="s">
        <v>1712</v>
      </c>
      <c r="B70" s="450" t="s">
        <v>1711</v>
      </c>
      <c r="C70" s="450" t="s">
        <v>1112</v>
      </c>
      <c r="D70" s="450">
        <v>156</v>
      </c>
      <c r="E70" s="450">
        <v>147.57599999999999</v>
      </c>
      <c r="F70" s="449">
        <v>11377.08</v>
      </c>
      <c r="G70" s="448">
        <v>0</v>
      </c>
      <c r="H70" s="448">
        <v>10194.469999999999</v>
      </c>
      <c r="I70" s="448">
        <v>1182.6099999999999</v>
      </c>
      <c r="J70" s="447">
        <v>0.10394670688788336</v>
      </c>
    </row>
    <row r="71" spans="1:10" ht="23.25" customHeight="1" x14ac:dyDescent="0.15">
      <c r="A71" s="450" t="s">
        <v>1710</v>
      </c>
      <c r="B71" s="450" t="s">
        <v>1709</v>
      </c>
      <c r="C71" s="450" t="s">
        <v>1115</v>
      </c>
      <c r="D71" s="450">
        <v>6</v>
      </c>
      <c r="E71" s="450">
        <v>68.111999999999995</v>
      </c>
      <c r="F71" s="449">
        <v>7139.67</v>
      </c>
      <c r="G71" s="448">
        <v>0</v>
      </c>
      <c r="H71" s="448">
        <v>4705.1400000000003</v>
      </c>
      <c r="I71" s="448">
        <v>2434.5300000000002</v>
      </c>
      <c r="J71" s="447">
        <v>0.34098634810852602</v>
      </c>
    </row>
    <row r="72" spans="1:10" ht="23.25" customHeight="1" x14ac:dyDescent="0.15">
      <c r="A72" s="450" t="s">
        <v>1710</v>
      </c>
      <c r="B72" s="450" t="s">
        <v>1709</v>
      </c>
      <c r="C72" s="450" t="s">
        <v>1112</v>
      </c>
      <c r="D72" s="450">
        <v>132</v>
      </c>
      <c r="E72" s="450">
        <v>124.872</v>
      </c>
      <c r="F72" s="449">
        <v>9626.76</v>
      </c>
      <c r="G72" s="448">
        <v>0</v>
      </c>
      <c r="H72" s="448">
        <v>8626.09</v>
      </c>
      <c r="I72" s="448">
        <v>1000.67</v>
      </c>
      <c r="J72" s="447">
        <v>0.10394670688788336</v>
      </c>
    </row>
    <row r="73" spans="1:10" ht="23.25" customHeight="1" x14ac:dyDescent="0.15">
      <c r="A73" s="450" t="s">
        <v>1708</v>
      </c>
      <c r="B73" s="450" t="s">
        <v>1707</v>
      </c>
      <c r="C73" s="450" t="s">
        <v>1115</v>
      </c>
      <c r="D73" s="450">
        <v>15</v>
      </c>
      <c r="E73" s="450">
        <v>170.28</v>
      </c>
      <c r="F73" s="449">
        <v>13728.9</v>
      </c>
      <c r="G73" s="448">
        <v>0</v>
      </c>
      <c r="H73" s="448">
        <v>11095.35</v>
      </c>
      <c r="I73" s="448">
        <v>2633.55</v>
      </c>
      <c r="J73" s="447">
        <v>0.1918252736927212</v>
      </c>
    </row>
    <row r="74" spans="1:10" ht="23.25" customHeight="1" x14ac:dyDescent="0.15">
      <c r="A74" s="450" t="s">
        <v>1708</v>
      </c>
      <c r="B74" s="450" t="s">
        <v>1707</v>
      </c>
      <c r="C74" s="450" t="s">
        <v>1112</v>
      </c>
      <c r="D74" s="450">
        <v>1728</v>
      </c>
      <c r="E74" s="450">
        <v>1634.6880000000001</v>
      </c>
      <c r="F74" s="449">
        <v>126731.52</v>
      </c>
      <c r="G74" s="448">
        <v>0</v>
      </c>
      <c r="H74" s="448">
        <v>106045.06</v>
      </c>
      <c r="I74" s="448">
        <v>20686.46</v>
      </c>
      <c r="J74" s="447">
        <v>0.1632305838358129</v>
      </c>
    </row>
    <row r="75" spans="1:10" ht="23.25" customHeight="1" x14ac:dyDescent="0.15">
      <c r="A75" s="450" t="s">
        <v>3254</v>
      </c>
      <c r="B75" s="450" t="s">
        <v>3253</v>
      </c>
      <c r="C75" s="450" t="s">
        <v>1115</v>
      </c>
      <c r="D75" s="450">
        <v>1</v>
      </c>
      <c r="E75" s="450">
        <v>11.352</v>
      </c>
      <c r="F75" s="449">
        <v>1302.1099999999999</v>
      </c>
      <c r="G75" s="448">
        <v>0</v>
      </c>
      <c r="H75" s="448">
        <v>616.19000000000005</v>
      </c>
      <c r="I75" s="448">
        <v>685.92</v>
      </c>
      <c r="J75" s="447">
        <v>0.52677577163219702</v>
      </c>
    </row>
    <row r="76" spans="1:10" ht="23.25" customHeight="1" x14ac:dyDescent="0.15">
      <c r="A76" s="450" t="s">
        <v>1704</v>
      </c>
      <c r="B76" s="450" t="s">
        <v>1703</v>
      </c>
      <c r="C76" s="450" t="s">
        <v>1115</v>
      </c>
      <c r="D76" s="450">
        <v>9</v>
      </c>
      <c r="E76" s="450">
        <v>102.16800000000001</v>
      </c>
      <c r="F76" s="449">
        <v>9646.7000000000007</v>
      </c>
      <c r="G76" s="448">
        <v>0</v>
      </c>
      <c r="H76" s="448">
        <v>8717.1299999999992</v>
      </c>
      <c r="I76" s="448">
        <v>929.57</v>
      </c>
      <c r="J76" s="447">
        <v>9.6361450029543785E-2</v>
      </c>
    </row>
    <row r="77" spans="1:10" ht="23.25" customHeight="1" x14ac:dyDescent="0.15">
      <c r="A77" s="450" t="s">
        <v>1704</v>
      </c>
      <c r="B77" s="450" t="s">
        <v>1703</v>
      </c>
      <c r="C77" s="450" t="s">
        <v>1112</v>
      </c>
      <c r="D77" s="450">
        <v>2052</v>
      </c>
      <c r="E77" s="450">
        <v>1941.192</v>
      </c>
      <c r="F77" s="449">
        <v>182915.28</v>
      </c>
      <c r="G77" s="448">
        <v>0</v>
      </c>
      <c r="H77" s="448">
        <v>165624.94</v>
      </c>
      <c r="I77" s="448">
        <v>17290.34</v>
      </c>
      <c r="J77" s="447">
        <v>9.4526493358017979E-2</v>
      </c>
    </row>
    <row r="78" spans="1:10" ht="23.25" customHeight="1" x14ac:dyDescent="0.15">
      <c r="A78" s="450" t="s">
        <v>1702</v>
      </c>
      <c r="B78" s="450" t="s">
        <v>1701</v>
      </c>
      <c r="C78" s="450" t="s">
        <v>1115</v>
      </c>
      <c r="D78" s="450">
        <v>1</v>
      </c>
      <c r="E78" s="450">
        <v>11.352</v>
      </c>
      <c r="F78" s="449">
        <v>972</v>
      </c>
      <c r="G78" s="448">
        <v>0</v>
      </c>
      <c r="H78" s="448">
        <v>904.33</v>
      </c>
      <c r="I78" s="448">
        <v>67.67</v>
      </c>
      <c r="J78" s="447">
        <v>6.9619341563786005E-2</v>
      </c>
    </row>
    <row r="79" spans="1:10" ht="23.25" customHeight="1" x14ac:dyDescent="0.15">
      <c r="A79" s="450" t="s">
        <v>1702</v>
      </c>
      <c r="B79" s="450" t="s">
        <v>1701</v>
      </c>
      <c r="C79" s="450" t="s">
        <v>1112</v>
      </c>
      <c r="D79" s="450">
        <v>144</v>
      </c>
      <c r="E79" s="450">
        <v>136.22399999999999</v>
      </c>
      <c r="F79" s="449">
        <v>13010.4</v>
      </c>
      <c r="G79" s="448">
        <v>0</v>
      </c>
      <c r="H79" s="448">
        <v>10851.02</v>
      </c>
      <c r="I79" s="448">
        <v>2159.38</v>
      </c>
      <c r="J79" s="447">
        <v>0.16597337514603702</v>
      </c>
    </row>
    <row r="80" spans="1:10" ht="23.25" customHeight="1" x14ac:dyDescent="0.15">
      <c r="A80" s="450" t="s">
        <v>1692</v>
      </c>
      <c r="B80" s="450" t="s">
        <v>1986</v>
      </c>
      <c r="C80" s="450" t="s">
        <v>1048</v>
      </c>
      <c r="D80" s="450">
        <v>2</v>
      </c>
      <c r="E80" s="450">
        <v>0</v>
      </c>
      <c r="F80" s="449">
        <v>8548</v>
      </c>
      <c r="G80" s="448">
        <v>0</v>
      </c>
      <c r="H80" s="448">
        <v>8548</v>
      </c>
      <c r="I80" s="448">
        <v>0</v>
      </c>
      <c r="J80" s="447">
        <v>0</v>
      </c>
    </row>
    <row r="81" spans="1:10" ht="23.25" customHeight="1" x14ac:dyDescent="0.15">
      <c r="A81" s="450" t="s">
        <v>1690</v>
      </c>
      <c r="B81" s="450" t="s">
        <v>3317</v>
      </c>
      <c r="C81" s="450" t="s">
        <v>1115</v>
      </c>
      <c r="D81" s="450">
        <v>5</v>
      </c>
      <c r="E81" s="450">
        <v>56.76</v>
      </c>
      <c r="F81" s="449">
        <v>4151.05</v>
      </c>
      <c r="G81" s="448">
        <v>0</v>
      </c>
      <c r="H81" s="448">
        <v>4500.8</v>
      </c>
      <c r="I81" s="448">
        <v>-349.75</v>
      </c>
      <c r="J81" s="447">
        <v>-8.4255790703556932E-2</v>
      </c>
    </row>
    <row r="82" spans="1:10" ht="23.25" customHeight="1" x14ac:dyDescent="0.15">
      <c r="A82" s="450" t="s">
        <v>1111</v>
      </c>
      <c r="B82" s="450" t="s">
        <v>1979</v>
      </c>
      <c r="C82" s="450" t="s">
        <v>1978</v>
      </c>
      <c r="D82" s="450">
        <v>72</v>
      </c>
      <c r="E82" s="450">
        <v>32.4</v>
      </c>
      <c r="F82" s="449">
        <v>3617.28</v>
      </c>
      <c r="G82" s="448">
        <v>0</v>
      </c>
      <c r="H82" s="448">
        <v>3273.84</v>
      </c>
      <c r="I82" s="448">
        <v>343.44</v>
      </c>
      <c r="J82" s="447">
        <v>9.4944267515923567E-2</v>
      </c>
    </row>
    <row r="83" spans="1:10" ht="23.25" customHeight="1" x14ac:dyDescent="0.15">
      <c r="A83" s="450" t="s">
        <v>1158</v>
      </c>
      <c r="B83" s="450" t="s">
        <v>1975</v>
      </c>
      <c r="C83" s="450" t="s">
        <v>1115</v>
      </c>
      <c r="D83" s="450">
        <v>3</v>
      </c>
      <c r="E83" s="450">
        <v>34.055999999999997</v>
      </c>
      <c r="F83" s="449">
        <v>2631.18</v>
      </c>
      <c r="G83" s="448">
        <v>0</v>
      </c>
      <c r="H83" s="448">
        <v>2236.5</v>
      </c>
      <c r="I83" s="448">
        <v>394.68</v>
      </c>
      <c r="J83" s="447">
        <v>0.15000114017285021</v>
      </c>
    </row>
    <row r="84" spans="1:10" ht="23.25" customHeight="1" x14ac:dyDescent="0.15">
      <c r="A84" s="450" t="s">
        <v>1158</v>
      </c>
      <c r="B84" s="450" t="s">
        <v>1975</v>
      </c>
      <c r="C84" s="450" t="s">
        <v>1112</v>
      </c>
      <c r="D84" s="450">
        <v>144</v>
      </c>
      <c r="E84" s="450">
        <v>136.22399999999999</v>
      </c>
      <c r="F84" s="449">
        <v>13243.68</v>
      </c>
      <c r="G84" s="448">
        <v>0</v>
      </c>
      <c r="H84" s="448">
        <v>8946</v>
      </c>
      <c r="I84" s="448">
        <v>4297.68</v>
      </c>
      <c r="J84" s="447">
        <v>0.3245079917364358</v>
      </c>
    </row>
    <row r="85" spans="1:10" ht="23.25" customHeight="1" x14ac:dyDescent="0.15">
      <c r="A85" s="450" t="s">
        <v>1156</v>
      </c>
      <c r="B85" s="450" t="s">
        <v>1974</v>
      </c>
      <c r="C85" s="450" t="s">
        <v>1115</v>
      </c>
      <c r="D85" s="450">
        <v>2</v>
      </c>
      <c r="E85" s="450">
        <v>22.704000000000001</v>
      </c>
      <c r="F85" s="449">
        <v>1754.12</v>
      </c>
      <c r="G85" s="448">
        <v>0</v>
      </c>
      <c r="H85" s="448">
        <v>1491.01</v>
      </c>
      <c r="I85" s="448">
        <v>263.11</v>
      </c>
      <c r="J85" s="447">
        <v>0.14999543930859918</v>
      </c>
    </row>
    <row r="86" spans="1:10" ht="23.25" customHeight="1" x14ac:dyDescent="0.15">
      <c r="A86" s="450" t="s">
        <v>1156</v>
      </c>
      <c r="B86" s="450" t="s">
        <v>1974</v>
      </c>
      <c r="C86" s="450" t="s">
        <v>1112</v>
      </c>
      <c r="D86" s="450">
        <v>288</v>
      </c>
      <c r="E86" s="450">
        <v>272.44799999999998</v>
      </c>
      <c r="F86" s="449">
        <v>26487.360000000001</v>
      </c>
      <c r="G86" s="448">
        <v>0</v>
      </c>
      <c r="H86" s="448">
        <v>17892.2</v>
      </c>
      <c r="I86" s="448">
        <v>8595.16</v>
      </c>
      <c r="J86" s="447">
        <v>0.32450044096504899</v>
      </c>
    </row>
    <row r="87" spans="1:10" ht="23.25" customHeight="1" x14ac:dyDescent="0.15">
      <c r="A87" s="450" t="s">
        <v>1153</v>
      </c>
      <c r="B87" s="450" t="s">
        <v>1973</v>
      </c>
      <c r="C87" s="450" t="s">
        <v>1119</v>
      </c>
      <c r="D87" s="450">
        <v>2</v>
      </c>
      <c r="E87" s="450">
        <v>12</v>
      </c>
      <c r="F87" s="449">
        <v>1342.58</v>
      </c>
      <c r="G87" s="448">
        <v>0</v>
      </c>
      <c r="H87" s="448">
        <v>1521.58</v>
      </c>
      <c r="I87" s="448">
        <v>-179</v>
      </c>
      <c r="J87" s="447">
        <v>-0.13332538843122943</v>
      </c>
    </row>
    <row r="88" spans="1:10" ht="23.25" customHeight="1" x14ac:dyDescent="0.15">
      <c r="A88" s="450" t="s">
        <v>1153</v>
      </c>
      <c r="B88" s="450" t="s">
        <v>1973</v>
      </c>
      <c r="C88" s="450" t="s">
        <v>1116</v>
      </c>
      <c r="D88" s="450">
        <v>96</v>
      </c>
      <c r="E88" s="450">
        <v>96</v>
      </c>
      <c r="F88" s="449">
        <v>17037.12</v>
      </c>
      <c r="G88" s="448">
        <v>0</v>
      </c>
      <c r="H88" s="448">
        <v>12172.64</v>
      </c>
      <c r="I88" s="448">
        <v>4864.4799999999996</v>
      </c>
      <c r="J88" s="447">
        <v>0.28552243571683478</v>
      </c>
    </row>
    <row r="89" spans="1:10" ht="23.25" customHeight="1" x14ac:dyDescent="0.15">
      <c r="A89" s="450" t="s">
        <v>1147</v>
      </c>
      <c r="B89" s="450" t="s">
        <v>1972</v>
      </c>
      <c r="C89" s="450" t="s">
        <v>1115</v>
      </c>
      <c r="D89" s="450">
        <v>3</v>
      </c>
      <c r="E89" s="450">
        <v>34.055999999999997</v>
      </c>
      <c r="F89" s="449">
        <v>2631.15</v>
      </c>
      <c r="G89" s="448">
        <v>0</v>
      </c>
      <c r="H89" s="448">
        <v>2236.5</v>
      </c>
      <c r="I89" s="448">
        <v>394.65</v>
      </c>
      <c r="J89" s="447">
        <v>0.14999144860612279</v>
      </c>
    </row>
    <row r="90" spans="1:10" ht="23.25" customHeight="1" x14ac:dyDescent="0.15">
      <c r="A90" s="450" t="s">
        <v>1118</v>
      </c>
      <c r="B90" s="450" t="s">
        <v>1971</v>
      </c>
      <c r="C90" s="450" t="s">
        <v>1116</v>
      </c>
      <c r="D90" s="450">
        <v>66</v>
      </c>
      <c r="E90" s="450">
        <v>66</v>
      </c>
      <c r="F90" s="449">
        <v>11713.02</v>
      </c>
      <c r="G90" s="448">
        <v>0</v>
      </c>
      <c r="H90" s="448">
        <v>8368.69</v>
      </c>
      <c r="I90" s="448">
        <v>3344.33</v>
      </c>
      <c r="J90" s="447">
        <v>0.28552243571683478</v>
      </c>
    </row>
    <row r="91" spans="1:10" ht="23.25" customHeight="1" x14ac:dyDescent="0.15">
      <c r="A91" s="450" t="s">
        <v>1128</v>
      </c>
      <c r="B91" s="450" t="s">
        <v>1962</v>
      </c>
      <c r="C91" s="450" t="s">
        <v>1051</v>
      </c>
      <c r="D91" s="450">
        <v>1</v>
      </c>
      <c r="E91" s="450">
        <v>19</v>
      </c>
      <c r="F91" s="449">
        <v>1225.71</v>
      </c>
      <c r="G91" s="448">
        <v>0</v>
      </c>
      <c r="H91" s="448">
        <v>957.52</v>
      </c>
      <c r="I91" s="448">
        <v>268.19</v>
      </c>
      <c r="J91" s="447">
        <v>0.21880379535126579</v>
      </c>
    </row>
    <row r="92" spans="1:10" ht="23.25" customHeight="1" x14ac:dyDescent="0.15">
      <c r="A92" s="450" t="s">
        <v>1126</v>
      </c>
      <c r="B92" s="450" t="s">
        <v>1961</v>
      </c>
      <c r="C92" s="450" t="s">
        <v>1051</v>
      </c>
      <c r="D92" s="450">
        <v>20</v>
      </c>
      <c r="E92" s="450">
        <v>380</v>
      </c>
      <c r="F92" s="449">
        <v>18000</v>
      </c>
      <c r="G92" s="448">
        <v>0</v>
      </c>
      <c r="H92" s="448">
        <v>1970.4</v>
      </c>
      <c r="I92" s="448">
        <v>16029.6</v>
      </c>
      <c r="J92" s="447">
        <v>0.89053333333333329</v>
      </c>
    </row>
    <row r="93" spans="1:10" ht="23.25" customHeight="1" x14ac:dyDescent="0.15">
      <c r="A93" s="450" t="s">
        <v>1114</v>
      </c>
      <c r="B93" s="450" t="s">
        <v>1960</v>
      </c>
      <c r="C93" s="450" t="s">
        <v>1112</v>
      </c>
      <c r="D93" s="450">
        <v>24</v>
      </c>
      <c r="E93" s="450">
        <v>22.704000000000001</v>
      </c>
      <c r="F93" s="449">
        <v>1779.6</v>
      </c>
      <c r="G93" s="448">
        <v>0</v>
      </c>
      <c r="H93" s="448">
        <v>1572.08</v>
      </c>
      <c r="I93" s="448">
        <v>207.52</v>
      </c>
      <c r="J93" s="447">
        <v>0.11661047426387952</v>
      </c>
    </row>
    <row r="94" spans="1:10" ht="23.25" customHeight="1" x14ac:dyDescent="0.15">
      <c r="A94" s="450" t="s">
        <v>1072</v>
      </c>
      <c r="B94" s="450" t="s">
        <v>1956</v>
      </c>
      <c r="C94" s="450" t="s">
        <v>1070</v>
      </c>
      <c r="D94" s="450">
        <v>24</v>
      </c>
      <c r="E94" s="450">
        <v>120</v>
      </c>
      <c r="F94" s="449">
        <v>8421.1200000000008</v>
      </c>
      <c r="G94" s="448">
        <v>0</v>
      </c>
      <c r="H94" s="448">
        <v>6853.62</v>
      </c>
      <c r="I94" s="448">
        <v>1567.5</v>
      </c>
      <c r="J94" s="447">
        <v>0.18613913588691292</v>
      </c>
    </row>
    <row r="95" spans="1:10" ht="23.25" customHeight="1" x14ac:dyDescent="0.15">
      <c r="A95" s="450" t="s">
        <v>1067</v>
      </c>
      <c r="B95" s="450" t="s">
        <v>3975</v>
      </c>
      <c r="C95" s="450" t="s">
        <v>1059</v>
      </c>
      <c r="D95" s="450">
        <v>2</v>
      </c>
      <c r="E95" s="450">
        <v>40</v>
      </c>
      <c r="F95" s="449">
        <v>2692.66</v>
      </c>
      <c r="G95" s="448">
        <v>0</v>
      </c>
      <c r="H95" s="448">
        <v>2288.7600000000002</v>
      </c>
      <c r="I95" s="448">
        <v>403.9</v>
      </c>
      <c r="J95" s="447">
        <v>0.15000037137997371</v>
      </c>
    </row>
    <row r="96" spans="1:10" ht="23.25" customHeight="1" x14ac:dyDescent="0.15">
      <c r="A96" s="450" t="s">
        <v>1065</v>
      </c>
      <c r="B96" s="450" t="s">
        <v>2506</v>
      </c>
      <c r="C96" s="450" t="s">
        <v>1059</v>
      </c>
      <c r="D96" s="450">
        <v>2</v>
      </c>
      <c r="E96" s="450">
        <v>40</v>
      </c>
      <c r="F96" s="449">
        <v>2558.0300000000002</v>
      </c>
      <c r="G96" s="448">
        <v>0</v>
      </c>
      <c r="H96" s="448">
        <v>2288.7600000000002</v>
      </c>
      <c r="I96" s="448">
        <v>269.27</v>
      </c>
      <c r="J96" s="447">
        <v>0.10526459814779342</v>
      </c>
    </row>
    <row r="97" spans="1:10" ht="23.25" customHeight="1" x14ac:dyDescent="0.15">
      <c r="A97" s="450" t="s">
        <v>1955</v>
      </c>
      <c r="B97" s="450" t="s">
        <v>1954</v>
      </c>
      <c r="C97" s="450" t="s">
        <v>1923</v>
      </c>
      <c r="D97" s="450">
        <v>96</v>
      </c>
      <c r="E97" s="450">
        <v>363.36</v>
      </c>
      <c r="F97" s="449">
        <v>33762.239999999998</v>
      </c>
      <c r="G97" s="448">
        <v>0</v>
      </c>
      <c r="H97" s="448">
        <v>32214.25</v>
      </c>
      <c r="I97" s="448">
        <v>1547.99</v>
      </c>
      <c r="J97" s="447">
        <v>4.5849742197200186E-2</v>
      </c>
    </row>
    <row r="98" spans="1:10" ht="23.25" customHeight="1" x14ac:dyDescent="0.15">
      <c r="A98" s="450" t="s">
        <v>1053</v>
      </c>
      <c r="B98" s="450" t="s">
        <v>1953</v>
      </c>
      <c r="C98" s="450" t="s">
        <v>1051</v>
      </c>
      <c r="D98" s="450">
        <v>27</v>
      </c>
      <c r="E98" s="450">
        <v>513</v>
      </c>
      <c r="F98" s="449">
        <v>29930.86</v>
      </c>
      <c r="G98" s="448">
        <v>0</v>
      </c>
      <c r="H98" s="448">
        <v>23190.6</v>
      </c>
      <c r="I98" s="448">
        <v>6740.26</v>
      </c>
      <c r="J98" s="447">
        <v>0.22519433120197682</v>
      </c>
    </row>
    <row r="99" spans="1:10" ht="23.25" customHeight="1" x14ac:dyDescent="0.15">
      <c r="A99" s="450" t="s">
        <v>2144</v>
      </c>
      <c r="B99" s="450" t="s">
        <v>4513</v>
      </c>
      <c r="C99" s="450" t="s">
        <v>1137</v>
      </c>
      <c r="D99" s="450">
        <v>1000</v>
      </c>
      <c r="E99" s="450">
        <v>1000</v>
      </c>
      <c r="F99" s="449">
        <v>54960</v>
      </c>
      <c r="G99" s="448">
        <v>0</v>
      </c>
      <c r="H99" s="448">
        <v>44240</v>
      </c>
      <c r="I99" s="448">
        <v>10720</v>
      </c>
      <c r="J99" s="447">
        <v>0.1950509461426492</v>
      </c>
    </row>
    <row r="100" spans="1:10" ht="23.25" customHeight="1" x14ac:dyDescent="0.15">
      <c r="A100" s="450" t="s">
        <v>4683</v>
      </c>
      <c r="B100" s="450" t="s">
        <v>4682</v>
      </c>
      <c r="C100" s="450" t="s">
        <v>1051</v>
      </c>
      <c r="D100" s="450">
        <v>179</v>
      </c>
      <c r="E100" s="450">
        <v>3401</v>
      </c>
      <c r="F100" s="449">
        <v>158158.79</v>
      </c>
      <c r="G100" s="448">
        <v>0</v>
      </c>
      <c r="H100" s="448">
        <v>170792.15</v>
      </c>
      <c r="I100" s="448">
        <v>-12633.36</v>
      </c>
      <c r="J100" s="447">
        <v>-7.9877697597458858E-2</v>
      </c>
    </row>
    <row r="101" spans="1:10" ht="23.25" customHeight="1" x14ac:dyDescent="0.15">
      <c r="A101" s="450" t="s">
        <v>4680</v>
      </c>
      <c r="B101" s="450" t="s">
        <v>4679</v>
      </c>
      <c r="C101" s="450" t="s">
        <v>1051</v>
      </c>
      <c r="D101" s="450">
        <v>194</v>
      </c>
      <c r="E101" s="450">
        <v>3686</v>
      </c>
      <c r="F101" s="449">
        <v>186085.98</v>
      </c>
      <c r="G101" s="448">
        <v>0</v>
      </c>
      <c r="H101" s="448">
        <v>181900.93</v>
      </c>
      <c r="I101" s="448">
        <v>4185.05</v>
      </c>
      <c r="J101" s="447">
        <v>2.2489872692182399E-2</v>
      </c>
    </row>
    <row r="102" spans="1:10" ht="23.25" customHeight="1" x14ac:dyDescent="0.15">
      <c r="A102" s="450" t="s">
        <v>5590</v>
      </c>
      <c r="B102" s="450" t="s">
        <v>5589</v>
      </c>
      <c r="C102" s="450" t="s">
        <v>1048</v>
      </c>
      <c r="D102" s="450">
        <v>26</v>
      </c>
      <c r="E102" s="450">
        <v>0</v>
      </c>
      <c r="F102" s="449">
        <v>0.26</v>
      </c>
      <c r="G102" s="448">
        <v>0</v>
      </c>
      <c r="H102" s="448">
        <v>0.26</v>
      </c>
      <c r="I102" s="448">
        <v>0</v>
      </c>
      <c r="J102" s="447">
        <v>0</v>
      </c>
    </row>
    <row r="103" spans="1:10" ht="23.25" customHeight="1" x14ac:dyDescent="0.15">
      <c r="A103" s="450" t="s">
        <v>4695</v>
      </c>
      <c r="B103" s="450" t="s">
        <v>5586</v>
      </c>
      <c r="C103" s="450" t="s">
        <v>1051</v>
      </c>
      <c r="D103" s="450">
        <v>12</v>
      </c>
      <c r="E103" s="450">
        <v>228</v>
      </c>
      <c r="F103" s="449">
        <v>12891.22</v>
      </c>
      <c r="G103" s="448">
        <v>0</v>
      </c>
      <c r="H103" s="448">
        <v>11868.6</v>
      </c>
      <c r="I103" s="448">
        <v>1022.62</v>
      </c>
      <c r="J103" s="447">
        <v>7.9326859676586078E-2</v>
      </c>
    </row>
    <row r="104" spans="1:10" ht="23.25" customHeight="1" x14ac:dyDescent="0.15">
      <c r="A104" s="450" t="s">
        <v>6305</v>
      </c>
      <c r="B104" s="450" t="s">
        <v>6389</v>
      </c>
      <c r="C104" s="450" t="s">
        <v>1115</v>
      </c>
      <c r="D104" s="454">
        <v>127</v>
      </c>
      <c r="E104" s="454">
        <v>1441.704</v>
      </c>
      <c r="F104" s="455">
        <v>111548.54</v>
      </c>
      <c r="G104" s="456">
        <v>0</v>
      </c>
      <c r="H104" s="456">
        <v>103378</v>
      </c>
      <c r="I104" s="456">
        <v>8170.54</v>
      </c>
      <c r="J104" s="457">
        <v>7.3246498788778411E-2</v>
      </c>
    </row>
    <row r="105" spans="1:10" ht="0" hidden="1" customHeight="1" x14ac:dyDescent="0.15"/>
    <row r="106" spans="1:10" x14ac:dyDescent="0.15">
      <c r="D106" s="460">
        <f>SUM(D4:D105)</f>
        <v>17443</v>
      </c>
      <c r="E106" s="460">
        <f t="shared" ref="E106:I106" si="0">SUM(E4:E105)</f>
        <v>45800.159999999982</v>
      </c>
      <c r="F106" s="462">
        <f t="shared" si="0"/>
        <v>2711782.58</v>
      </c>
      <c r="G106" s="462">
        <f t="shared" si="0"/>
        <v>0</v>
      </c>
      <c r="H106" s="462">
        <f t="shared" si="0"/>
        <v>2474256.79</v>
      </c>
      <c r="I106" s="462">
        <f t="shared" si="0"/>
        <v>237525.78999999995</v>
      </c>
    </row>
    <row r="108" spans="1:10" x14ac:dyDescent="0.15">
      <c r="A108" s="777"/>
      <c r="B108" s="777"/>
      <c r="C108" s="777"/>
      <c r="D108" s="777"/>
      <c r="E108" s="777"/>
      <c r="F108" s="777"/>
      <c r="G108" s="777"/>
      <c r="H108" s="777"/>
      <c r="I108" s="777"/>
      <c r="J108" s="777"/>
    </row>
    <row r="112" spans="1:10" ht="28" x14ac:dyDescent="0.15">
      <c r="A112" s="450" t="s">
        <v>1983</v>
      </c>
      <c r="B112" s="450" t="s">
        <v>1982</v>
      </c>
      <c r="C112" s="450" t="s">
        <v>1197</v>
      </c>
      <c r="D112" s="450">
        <v>2</v>
      </c>
      <c r="E112" s="450">
        <v>0</v>
      </c>
      <c r="F112" s="449">
        <v>1850.68</v>
      </c>
      <c r="G112" s="448">
        <v>0</v>
      </c>
      <c r="H112" s="448">
        <v>784.34</v>
      </c>
      <c r="I112" s="448">
        <v>1066.3399999999999</v>
      </c>
      <c r="J112" s="447">
        <v>0.57618821190049063</v>
      </c>
    </row>
    <row r="113" spans="1:10" ht="28" x14ac:dyDescent="0.15">
      <c r="A113" s="450" t="s">
        <v>6391</v>
      </c>
      <c r="B113" s="450" t="s">
        <v>6390</v>
      </c>
      <c r="C113" s="450" t="s">
        <v>1197</v>
      </c>
      <c r="D113" s="450">
        <v>1</v>
      </c>
      <c r="E113" s="450">
        <v>0</v>
      </c>
      <c r="F113" s="449">
        <v>778.4</v>
      </c>
      <c r="G113" s="448">
        <v>0</v>
      </c>
      <c r="H113" s="448">
        <v>395.17</v>
      </c>
      <c r="I113" s="448">
        <v>383.23</v>
      </c>
      <c r="J113" s="447">
        <v>0.49233042137718397</v>
      </c>
    </row>
    <row r="114" spans="1:10" ht="28" x14ac:dyDescent="0.15">
      <c r="A114" s="450" t="s">
        <v>2501</v>
      </c>
      <c r="B114" s="450" t="s">
        <v>2500</v>
      </c>
      <c r="C114" s="450" t="s">
        <v>1197</v>
      </c>
      <c r="D114" s="450">
        <v>2</v>
      </c>
      <c r="E114" s="450">
        <v>0</v>
      </c>
      <c r="F114" s="449">
        <v>1309.28</v>
      </c>
      <c r="G114" s="448">
        <v>0</v>
      </c>
      <c r="H114" s="448">
        <v>1045.4000000000001</v>
      </c>
      <c r="I114" s="448">
        <v>263.88</v>
      </c>
      <c r="J114" s="447">
        <v>0.20154588781620433</v>
      </c>
    </row>
    <row r="115" spans="1:10" ht="28" x14ac:dyDescent="0.15">
      <c r="A115" s="450" t="s">
        <v>1981</v>
      </c>
      <c r="B115" s="450" t="s">
        <v>1980</v>
      </c>
      <c r="C115" s="450" t="s">
        <v>1197</v>
      </c>
      <c r="D115" s="454">
        <v>3</v>
      </c>
      <c r="E115" s="454">
        <v>0</v>
      </c>
      <c r="F115" s="455">
        <v>1647.79</v>
      </c>
      <c r="G115" s="456">
        <v>0</v>
      </c>
      <c r="H115" s="456">
        <v>1145.1600000000001</v>
      </c>
      <c r="I115" s="456">
        <v>502.63</v>
      </c>
      <c r="J115" s="457">
        <v>0.30503280150990114</v>
      </c>
    </row>
    <row r="116" spans="1:10" x14ac:dyDescent="0.15">
      <c r="D116" s="460">
        <f>SUM(D112:D115)</f>
        <v>8</v>
      </c>
      <c r="E116" s="460">
        <f t="shared" ref="E116:I116" si="1">SUM(E112:E115)</f>
        <v>0</v>
      </c>
      <c r="F116" s="462">
        <f t="shared" si="1"/>
        <v>5586.15</v>
      </c>
      <c r="G116" s="462">
        <f t="shared" si="1"/>
        <v>0</v>
      </c>
      <c r="H116" s="462">
        <f t="shared" si="1"/>
        <v>3370.0699999999997</v>
      </c>
      <c r="I116" s="462">
        <f t="shared" si="1"/>
        <v>2216.08</v>
      </c>
    </row>
  </sheetData>
  <mergeCells count="1">
    <mergeCell ref="A1:B1"/>
  </mergeCells>
  <pageMargins left="0" right="0" top="1" bottom="1.3541653543307099" header="1" footer="1"/>
  <pageSetup paperSize="9" orientation="portrait" horizontalDpi="300" verticalDpi="300"/>
  <headerFooter alignWithMargins="0">
    <oddFooter>&amp;C&amp;"Arial,Regular"&amp;10&amp;P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FBFD-D0AA-4297-8846-A887898D7D62}">
  <sheetPr codeName="Hoja62"/>
  <dimension ref="A1:J156"/>
  <sheetViews>
    <sheetView showGridLines="0" workbookViewId="0">
      <pane ySplit="6" topLeftCell="A136" activePane="bottomLeft" state="frozen"/>
      <selection pane="bottomLeft" activeCell="H152" sqref="H152"/>
    </sheetView>
  </sheetViews>
  <sheetFormatPr baseColWidth="10" defaultColWidth="11.5" defaultRowHeight="12" x14ac:dyDescent="0.15"/>
  <cols>
    <col min="1" max="1" width="19.5" style="375" customWidth="1"/>
    <col min="2" max="2" width="56.1640625" style="375" customWidth="1"/>
    <col min="3" max="3" width="17.6640625" style="375" customWidth="1"/>
    <col min="4" max="4" width="13" style="835" customWidth="1"/>
    <col min="5" max="5" width="16.1640625" style="835" customWidth="1"/>
    <col min="6" max="10" width="19.5" style="835" customWidth="1"/>
    <col min="11" max="14" width="19.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7108</v>
      </c>
    </row>
    <row r="6" spans="1:10" ht="2.5" customHeight="1" x14ac:dyDescent="0.15"/>
    <row r="7" spans="1:10" ht="23.75" customHeight="1" x14ac:dyDescent="0.15"/>
    <row r="8" spans="1:10" ht="22.5" customHeight="1" x14ac:dyDescent="0.15">
      <c r="A8" s="381" t="s">
        <v>1946</v>
      </c>
      <c r="B8" s="380" t="s">
        <v>1945</v>
      </c>
      <c r="C8" s="381" t="s">
        <v>1944</v>
      </c>
      <c r="D8" s="848" t="s">
        <v>1943</v>
      </c>
      <c r="E8" s="848" t="s">
        <v>1942</v>
      </c>
      <c r="F8" s="848" t="s">
        <v>261</v>
      </c>
      <c r="G8" s="848" t="s">
        <v>1941</v>
      </c>
      <c r="H8" s="848" t="s">
        <v>1940</v>
      </c>
      <c r="I8" s="848" t="s">
        <v>1939</v>
      </c>
      <c r="J8" s="848" t="s">
        <v>1938</v>
      </c>
    </row>
    <row r="9" spans="1:10" ht="14.25" customHeight="1" x14ac:dyDescent="0.15">
      <c r="A9" s="379" t="s">
        <v>1937</v>
      </c>
      <c r="B9" s="379" t="s">
        <v>1936</v>
      </c>
      <c r="C9" s="379" t="s">
        <v>1809</v>
      </c>
      <c r="D9" s="842">
        <v>2</v>
      </c>
      <c r="E9" s="842">
        <v>12</v>
      </c>
      <c r="F9" s="841">
        <v>2229.89</v>
      </c>
      <c r="G9" s="841">
        <v>0</v>
      </c>
      <c r="H9" s="841">
        <v>1438.11</v>
      </c>
      <c r="I9" s="841">
        <v>791.78</v>
      </c>
      <c r="J9" s="840">
        <v>0.35507581091443974</v>
      </c>
    </row>
    <row r="10" spans="1:10" ht="14.25" customHeight="1" x14ac:dyDescent="0.15">
      <c r="A10" s="379" t="s">
        <v>1937</v>
      </c>
      <c r="B10" s="379" t="s">
        <v>1936</v>
      </c>
      <c r="C10" s="379" t="s">
        <v>1812</v>
      </c>
      <c r="D10" s="842">
        <v>24</v>
      </c>
      <c r="E10" s="842">
        <v>6</v>
      </c>
      <c r="F10" s="841">
        <v>894.72</v>
      </c>
      <c r="G10" s="841">
        <v>0</v>
      </c>
      <c r="H10" s="841">
        <v>717.18</v>
      </c>
      <c r="I10" s="841">
        <v>177.54</v>
      </c>
      <c r="J10" s="840">
        <v>0.1984307939914163</v>
      </c>
    </row>
    <row r="11" spans="1:10" ht="14.25" customHeight="1" x14ac:dyDescent="0.15">
      <c r="A11" s="379" t="s">
        <v>1933</v>
      </c>
      <c r="B11" s="379" t="s">
        <v>1932</v>
      </c>
      <c r="C11" s="379" t="s">
        <v>1809</v>
      </c>
      <c r="D11" s="842">
        <v>11</v>
      </c>
      <c r="E11" s="842">
        <v>66</v>
      </c>
      <c r="F11" s="841">
        <v>10566.46</v>
      </c>
      <c r="G11" s="841">
        <v>0</v>
      </c>
      <c r="H11" s="841">
        <v>7118.76</v>
      </c>
      <c r="I11" s="841">
        <v>3447.7</v>
      </c>
      <c r="J11" s="840">
        <v>0.32628713873899112</v>
      </c>
    </row>
    <row r="12" spans="1:10" ht="14.25" customHeight="1" x14ac:dyDescent="0.15">
      <c r="A12" s="379" t="s">
        <v>1929</v>
      </c>
      <c r="B12" s="379" t="s">
        <v>1928</v>
      </c>
      <c r="C12" s="379" t="s">
        <v>1115</v>
      </c>
      <c r="D12" s="842">
        <v>24</v>
      </c>
      <c r="E12" s="842">
        <v>272.44799999999998</v>
      </c>
      <c r="F12" s="841">
        <v>14701.64</v>
      </c>
      <c r="G12" s="841">
        <v>0</v>
      </c>
      <c r="H12" s="841">
        <v>13637.58</v>
      </c>
      <c r="I12" s="841">
        <v>1064.06</v>
      </c>
      <c r="J12" s="840">
        <v>7.2376959305220367E-2</v>
      </c>
    </row>
    <row r="13" spans="1:10" ht="14.25" customHeight="1" x14ac:dyDescent="0.15">
      <c r="A13" s="379" t="s">
        <v>1929</v>
      </c>
      <c r="B13" s="379" t="s">
        <v>1928</v>
      </c>
      <c r="C13" s="379" t="s">
        <v>1112</v>
      </c>
      <c r="D13" s="842">
        <v>60</v>
      </c>
      <c r="E13" s="842">
        <v>56.76</v>
      </c>
      <c r="F13" s="841">
        <v>3282</v>
      </c>
      <c r="G13" s="841">
        <v>0</v>
      </c>
      <c r="H13" s="841">
        <v>2841.04</v>
      </c>
      <c r="I13" s="841">
        <v>440.96</v>
      </c>
      <c r="J13" s="840">
        <v>0.13435709932967702</v>
      </c>
    </row>
    <row r="14" spans="1:10" ht="14.25" customHeight="1" x14ac:dyDescent="0.15">
      <c r="A14" s="379" t="s">
        <v>2523</v>
      </c>
      <c r="B14" s="379" t="s">
        <v>2522</v>
      </c>
      <c r="C14" s="379" t="s">
        <v>1115</v>
      </c>
      <c r="D14" s="842">
        <v>2</v>
      </c>
      <c r="E14" s="842">
        <v>22.704000000000001</v>
      </c>
      <c r="F14" s="841">
        <v>2417.58</v>
      </c>
      <c r="G14" s="841">
        <v>0</v>
      </c>
      <c r="H14" s="841">
        <v>1977.82</v>
      </c>
      <c r="I14" s="841">
        <v>439.76</v>
      </c>
      <c r="J14" s="840">
        <v>0.18190090917363644</v>
      </c>
    </row>
    <row r="15" spans="1:10" ht="14.25" customHeight="1" x14ac:dyDescent="0.15">
      <c r="A15" s="379" t="s">
        <v>1925</v>
      </c>
      <c r="B15" s="379" t="s">
        <v>1924</v>
      </c>
      <c r="C15" s="379" t="s">
        <v>1920</v>
      </c>
      <c r="D15" s="842">
        <v>16</v>
      </c>
      <c r="E15" s="842">
        <v>242.24</v>
      </c>
      <c r="F15" s="841">
        <v>7446.64</v>
      </c>
      <c r="G15" s="841">
        <v>0</v>
      </c>
      <c r="H15" s="841">
        <v>7011.76</v>
      </c>
      <c r="I15" s="841">
        <v>434.88</v>
      </c>
      <c r="J15" s="840">
        <v>5.8399492925668491E-2</v>
      </c>
    </row>
    <row r="16" spans="1:10" ht="14.25" customHeight="1" x14ac:dyDescent="0.15">
      <c r="A16" s="379" t="s">
        <v>1925</v>
      </c>
      <c r="B16" s="379" t="s">
        <v>1924</v>
      </c>
      <c r="C16" s="379" t="s">
        <v>1923</v>
      </c>
      <c r="D16" s="842">
        <v>32</v>
      </c>
      <c r="E16" s="842">
        <v>121.12</v>
      </c>
      <c r="F16" s="841">
        <v>4006.4</v>
      </c>
      <c r="G16" s="841">
        <v>0</v>
      </c>
      <c r="H16" s="841">
        <v>3521.02</v>
      </c>
      <c r="I16" s="841">
        <v>485.38</v>
      </c>
      <c r="J16" s="840">
        <v>0.12115115814696485</v>
      </c>
    </row>
    <row r="17" spans="1:10" ht="14.25" customHeight="1" x14ac:dyDescent="0.15">
      <c r="A17" s="379" t="s">
        <v>1922</v>
      </c>
      <c r="B17" s="379" t="s">
        <v>1921</v>
      </c>
      <c r="C17" s="379" t="s">
        <v>1920</v>
      </c>
      <c r="D17" s="842">
        <v>1</v>
      </c>
      <c r="E17" s="842">
        <v>15.14</v>
      </c>
      <c r="F17" s="841">
        <v>997.41</v>
      </c>
      <c r="G17" s="841">
        <v>0</v>
      </c>
      <c r="H17" s="841">
        <v>735.48</v>
      </c>
      <c r="I17" s="841">
        <v>261.93</v>
      </c>
      <c r="J17" s="840">
        <v>0.26261016031521639</v>
      </c>
    </row>
    <row r="18" spans="1:10" ht="14.25" customHeight="1" x14ac:dyDescent="0.15">
      <c r="A18" s="379" t="s">
        <v>3943</v>
      </c>
      <c r="B18" s="379" t="s">
        <v>3942</v>
      </c>
      <c r="C18" s="379" t="s">
        <v>1154</v>
      </c>
      <c r="D18" s="842">
        <v>1</v>
      </c>
      <c r="E18" s="842">
        <v>5.6760000000000002</v>
      </c>
      <c r="F18" s="841">
        <v>764.38</v>
      </c>
      <c r="G18" s="841">
        <v>0</v>
      </c>
      <c r="H18" s="841">
        <v>817.57</v>
      </c>
      <c r="I18" s="841">
        <v>-53.19</v>
      </c>
      <c r="J18" s="840">
        <v>-6.95858081059159E-2</v>
      </c>
    </row>
    <row r="19" spans="1:10" ht="14.25" customHeight="1" x14ac:dyDescent="0.15">
      <c r="A19" s="379" t="s">
        <v>1919</v>
      </c>
      <c r="B19" s="379" t="s">
        <v>1918</v>
      </c>
      <c r="C19" s="379" t="s">
        <v>1115</v>
      </c>
      <c r="D19" s="842">
        <v>11</v>
      </c>
      <c r="E19" s="842">
        <v>124.872</v>
      </c>
      <c r="F19" s="841">
        <v>9097.77</v>
      </c>
      <c r="G19" s="841">
        <v>0</v>
      </c>
      <c r="H19" s="841">
        <v>8954</v>
      </c>
      <c r="I19" s="841">
        <v>143.77000000000001</v>
      </c>
      <c r="J19" s="840">
        <v>1.5802773646728815E-2</v>
      </c>
    </row>
    <row r="20" spans="1:10" ht="14.25" customHeight="1" x14ac:dyDescent="0.15">
      <c r="A20" s="379" t="s">
        <v>1917</v>
      </c>
      <c r="B20" s="379" t="s">
        <v>1916</v>
      </c>
      <c r="C20" s="379" t="s">
        <v>1913</v>
      </c>
      <c r="D20" s="842">
        <v>39</v>
      </c>
      <c r="E20" s="842">
        <v>885.69</v>
      </c>
      <c r="F20" s="841">
        <v>17299.169999999998</v>
      </c>
      <c r="G20" s="841">
        <v>0</v>
      </c>
      <c r="H20" s="841">
        <v>13019.4</v>
      </c>
      <c r="I20" s="841">
        <v>4279.7700000000004</v>
      </c>
      <c r="J20" s="840">
        <v>0.24739741848886393</v>
      </c>
    </row>
    <row r="21" spans="1:10" ht="14.25" customHeight="1" x14ac:dyDescent="0.15">
      <c r="A21" s="379" t="s">
        <v>1915</v>
      </c>
      <c r="B21" s="379" t="s">
        <v>1914</v>
      </c>
      <c r="C21" s="379" t="s">
        <v>1913</v>
      </c>
      <c r="D21" s="842">
        <v>50</v>
      </c>
      <c r="E21" s="842">
        <v>1135.5</v>
      </c>
      <c r="F21" s="841">
        <v>25555.200000000001</v>
      </c>
      <c r="G21" s="841">
        <v>0</v>
      </c>
      <c r="H21" s="841">
        <v>21823.5</v>
      </c>
      <c r="I21" s="841">
        <v>3731.7</v>
      </c>
      <c r="J21" s="840">
        <v>0.14602507513148008</v>
      </c>
    </row>
    <row r="22" spans="1:10" ht="14.25" customHeight="1" x14ac:dyDescent="0.15">
      <c r="A22" s="379" t="s">
        <v>1912</v>
      </c>
      <c r="B22" s="379" t="s">
        <v>1911</v>
      </c>
      <c r="C22" s="379" t="s">
        <v>1715</v>
      </c>
      <c r="D22" s="842">
        <v>9</v>
      </c>
      <c r="E22" s="842">
        <v>108</v>
      </c>
      <c r="F22" s="841">
        <v>3090.62</v>
      </c>
      <c r="G22" s="841">
        <v>0</v>
      </c>
      <c r="H22" s="841">
        <v>2335.9499999999998</v>
      </c>
      <c r="I22" s="841">
        <v>754.67</v>
      </c>
      <c r="J22" s="840">
        <v>0.24418077926111914</v>
      </c>
    </row>
    <row r="23" spans="1:10" ht="14.25" customHeight="1" x14ac:dyDescent="0.15">
      <c r="A23" s="379" t="s">
        <v>1910</v>
      </c>
      <c r="B23" s="379" t="s">
        <v>1909</v>
      </c>
      <c r="C23" s="379" t="s">
        <v>1715</v>
      </c>
      <c r="D23" s="842">
        <v>4</v>
      </c>
      <c r="E23" s="842">
        <v>48</v>
      </c>
      <c r="F23" s="841">
        <v>1372.35</v>
      </c>
      <c r="G23" s="841">
        <v>0</v>
      </c>
      <c r="H23" s="841">
        <v>1022.44</v>
      </c>
      <c r="I23" s="841">
        <v>349.91</v>
      </c>
      <c r="J23" s="840">
        <v>0.2549713994243451</v>
      </c>
    </row>
    <row r="24" spans="1:10" ht="14.25" customHeight="1" x14ac:dyDescent="0.15">
      <c r="A24" s="379" t="s">
        <v>2423</v>
      </c>
      <c r="B24" s="379" t="s">
        <v>2422</v>
      </c>
      <c r="C24" s="379" t="s">
        <v>1809</v>
      </c>
      <c r="D24" s="842">
        <v>1</v>
      </c>
      <c r="E24" s="842">
        <v>6</v>
      </c>
      <c r="F24" s="841">
        <v>954.29</v>
      </c>
      <c r="G24" s="841">
        <v>0</v>
      </c>
      <c r="H24" s="841">
        <v>694.2</v>
      </c>
      <c r="I24" s="841">
        <v>260.08999999999997</v>
      </c>
      <c r="J24" s="840">
        <v>0.272548177178845</v>
      </c>
    </row>
    <row r="25" spans="1:10" ht="14.25" customHeight="1" x14ac:dyDescent="0.15">
      <c r="A25" s="379" t="s">
        <v>1908</v>
      </c>
      <c r="B25" s="379" t="s">
        <v>1907</v>
      </c>
      <c r="C25" s="379" t="s">
        <v>1809</v>
      </c>
      <c r="D25" s="842">
        <v>3</v>
      </c>
      <c r="E25" s="842">
        <v>18</v>
      </c>
      <c r="F25" s="841">
        <v>2871.4</v>
      </c>
      <c r="G25" s="841">
        <v>0</v>
      </c>
      <c r="H25" s="841">
        <v>2155.11</v>
      </c>
      <c r="I25" s="841">
        <v>716.29</v>
      </c>
      <c r="J25" s="840">
        <v>0.24945671101204986</v>
      </c>
    </row>
    <row r="26" spans="1:10" ht="14.25" customHeight="1" x14ac:dyDescent="0.15">
      <c r="A26" s="379" t="s">
        <v>1903</v>
      </c>
      <c r="B26" s="379" t="s">
        <v>1902</v>
      </c>
      <c r="C26" s="379" t="s">
        <v>1901</v>
      </c>
      <c r="D26" s="842">
        <v>2</v>
      </c>
      <c r="E26" s="842">
        <v>22.56</v>
      </c>
      <c r="F26" s="841">
        <v>3302.74</v>
      </c>
      <c r="G26" s="841">
        <v>0</v>
      </c>
      <c r="H26" s="841">
        <v>2382.86</v>
      </c>
      <c r="I26" s="841">
        <v>919.88</v>
      </c>
      <c r="J26" s="840">
        <v>0.27852025893651938</v>
      </c>
    </row>
    <row r="27" spans="1:10" ht="14.25" customHeight="1" x14ac:dyDescent="0.15">
      <c r="A27" s="379" t="s">
        <v>1900</v>
      </c>
      <c r="B27" s="379" t="s">
        <v>1899</v>
      </c>
      <c r="C27" s="379" t="s">
        <v>1898</v>
      </c>
      <c r="D27" s="842">
        <v>8</v>
      </c>
      <c r="E27" s="842">
        <v>38.4</v>
      </c>
      <c r="F27" s="841">
        <v>6662.8</v>
      </c>
      <c r="G27" s="841">
        <v>0</v>
      </c>
      <c r="H27" s="841">
        <v>4771.12</v>
      </c>
      <c r="I27" s="841">
        <v>1891.68</v>
      </c>
      <c r="J27" s="840">
        <v>0.28391667166956835</v>
      </c>
    </row>
    <row r="28" spans="1:10" ht="14.25" customHeight="1" x14ac:dyDescent="0.15">
      <c r="A28" s="379" t="s">
        <v>2003</v>
      </c>
      <c r="B28" s="379" t="s">
        <v>2002</v>
      </c>
      <c r="C28" s="379" t="s">
        <v>1898</v>
      </c>
      <c r="D28" s="842">
        <v>8</v>
      </c>
      <c r="E28" s="842">
        <v>38.4</v>
      </c>
      <c r="F28" s="841">
        <v>6760.16</v>
      </c>
      <c r="G28" s="841">
        <v>0</v>
      </c>
      <c r="H28" s="841">
        <v>4840.88</v>
      </c>
      <c r="I28" s="841">
        <v>1919.28</v>
      </c>
      <c r="J28" s="840">
        <v>0.28391043998958604</v>
      </c>
    </row>
    <row r="29" spans="1:10" ht="14.25" customHeight="1" x14ac:dyDescent="0.15">
      <c r="A29" s="379" t="s">
        <v>4689</v>
      </c>
      <c r="B29" s="379" t="s">
        <v>4688</v>
      </c>
      <c r="C29" s="379" t="s">
        <v>1051</v>
      </c>
      <c r="D29" s="842">
        <v>128</v>
      </c>
      <c r="E29" s="842">
        <v>2432</v>
      </c>
      <c r="F29" s="841">
        <v>127785.32</v>
      </c>
      <c r="G29" s="841">
        <v>0</v>
      </c>
      <c r="H29" s="841">
        <v>104188.4</v>
      </c>
      <c r="I29" s="841">
        <v>23596.92</v>
      </c>
      <c r="J29" s="840">
        <v>0.18466064803061885</v>
      </c>
    </row>
    <row r="30" spans="1:10" ht="14.25" customHeight="1" x14ac:dyDescent="0.15">
      <c r="A30" s="379" t="s">
        <v>1895</v>
      </c>
      <c r="B30" s="379" t="s">
        <v>1894</v>
      </c>
      <c r="C30" s="379" t="s">
        <v>1051</v>
      </c>
      <c r="D30" s="842">
        <v>26</v>
      </c>
      <c r="E30" s="842">
        <v>494</v>
      </c>
      <c r="F30" s="841">
        <v>29246.9</v>
      </c>
      <c r="G30" s="841">
        <v>0</v>
      </c>
      <c r="H30" s="841">
        <v>23605.84</v>
      </c>
      <c r="I30" s="841">
        <v>5641.06</v>
      </c>
      <c r="J30" s="840">
        <v>0.19287719382225124</v>
      </c>
    </row>
    <row r="31" spans="1:10" ht="14.25" customHeight="1" x14ac:dyDescent="0.15">
      <c r="A31" s="379" t="s">
        <v>1893</v>
      </c>
      <c r="B31" s="379" t="s">
        <v>1892</v>
      </c>
      <c r="C31" s="379" t="s">
        <v>1051</v>
      </c>
      <c r="D31" s="842">
        <v>44</v>
      </c>
      <c r="E31" s="842">
        <v>836</v>
      </c>
      <c r="F31" s="841">
        <v>53187.96</v>
      </c>
      <c r="G31" s="841">
        <v>0</v>
      </c>
      <c r="H31" s="841">
        <v>40422.36</v>
      </c>
      <c r="I31" s="841">
        <v>12765.6</v>
      </c>
      <c r="J31" s="840">
        <v>0.2400092050907762</v>
      </c>
    </row>
    <row r="32" spans="1:10" ht="14.25" customHeight="1" x14ac:dyDescent="0.15">
      <c r="A32" s="379" t="s">
        <v>1891</v>
      </c>
      <c r="B32" s="379" t="s">
        <v>1890</v>
      </c>
      <c r="C32" s="379" t="s">
        <v>1051</v>
      </c>
      <c r="D32" s="842">
        <v>84</v>
      </c>
      <c r="E32" s="842">
        <v>1596</v>
      </c>
      <c r="F32" s="841">
        <v>100376.81</v>
      </c>
      <c r="G32" s="841">
        <v>0</v>
      </c>
      <c r="H32" s="841">
        <v>79491.28</v>
      </c>
      <c r="I32" s="841">
        <v>20885.53</v>
      </c>
      <c r="J32" s="840">
        <v>0.20807126666009809</v>
      </c>
    </row>
    <row r="33" spans="1:10" ht="14.25" customHeight="1" x14ac:dyDescent="0.15">
      <c r="A33" s="379" t="s">
        <v>1889</v>
      </c>
      <c r="B33" s="379" t="s">
        <v>1888</v>
      </c>
      <c r="C33" s="379" t="s">
        <v>1051</v>
      </c>
      <c r="D33" s="842">
        <v>12</v>
      </c>
      <c r="E33" s="842">
        <v>228</v>
      </c>
      <c r="F33" s="841">
        <v>14892.06</v>
      </c>
      <c r="G33" s="841">
        <v>0</v>
      </c>
      <c r="H33" s="841">
        <v>14298.99</v>
      </c>
      <c r="I33" s="841">
        <v>593.07000000000005</v>
      </c>
      <c r="J33" s="840">
        <v>3.982457766084746E-2</v>
      </c>
    </row>
    <row r="34" spans="1:10" ht="14.25" customHeight="1" x14ac:dyDescent="0.15">
      <c r="A34" s="379" t="s">
        <v>1887</v>
      </c>
      <c r="B34" s="379" t="s">
        <v>1886</v>
      </c>
      <c r="C34" s="379" t="s">
        <v>1051</v>
      </c>
      <c r="D34" s="842">
        <v>1</v>
      </c>
      <c r="E34" s="842">
        <v>19</v>
      </c>
      <c r="F34" s="841">
        <v>1884.41</v>
      </c>
      <c r="G34" s="841">
        <v>0</v>
      </c>
      <c r="H34" s="841">
        <v>1278.3699999999999</v>
      </c>
      <c r="I34" s="841">
        <v>606.04</v>
      </c>
      <c r="J34" s="840">
        <v>0.32160729352953976</v>
      </c>
    </row>
    <row r="35" spans="1:10" ht="14.25" customHeight="1" x14ac:dyDescent="0.15">
      <c r="A35" s="379" t="s">
        <v>1885</v>
      </c>
      <c r="B35" s="379" t="s">
        <v>1884</v>
      </c>
      <c r="C35" s="379" t="s">
        <v>1051</v>
      </c>
      <c r="D35" s="842">
        <v>11</v>
      </c>
      <c r="E35" s="842">
        <v>209</v>
      </c>
      <c r="F35" s="841">
        <v>14987.99</v>
      </c>
      <c r="G35" s="841">
        <v>0</v>
      </c>
      <c r="H35" s="841">
        <v>11403.26</v>
      </c>
      <c r="I35" s="841">
        <v>3584.73</v>
      </c>
      <c r="J35" s="840">
        <v>0.2391734982475969</v>
      </c>
    </row>
    <row r="36" spans="1:10" ht="14.25" customHeight="1" x14ac:dyDescent="0.15">
      <c r="A36" s="379" t="s">
        <v>1883</v>
      </c>
      <c r="B36" s="379" t="s">
        <v>1882</v>
      </c>
      <c r="C36" s="379" t="s">
        <v>1051</v>
      </c>
      <c r="D36" s="842">
        <v>1</v>
      </c>
      <c r="E36" s="842">
        <v>19</v>
      </c>
      <c r="F36" s="841">
        <v>2332.67</v>
      </c>
      <c r="G36" s="841">
        <v>0</v>
      </c>
      <c r="H36" s="841">
        <v>1582.46</v>
      </c>
      <c r="I36" s="841">
        <v>750.21</v>
      </c>
      <c r="J36" s="840">
        <v>0.32161000055730127</v>
      </c>
    </row>
    <row r="37" spans="1:10" ht="14.25" customHeight="1" x14ac:dyDescent="0.15">
      <c r="A37" s="379" t="s">
        <v>1881</v>
      </c>
      <c r="B37" s="379" t="s">
        <v>1880</v>
      </c>
      <c r="C37" s="379" t="s">
        <v>1051</v>
      </c>
      <c r="D37" s="842">
        <v>10</v>
      </c>
      <c r="E37" s="842">
        <v>190</v>
      </c>
      <c r="F37" s="841">
        <v>10539</v>
      </c>
      <c r="G37" s="841">
        <v>0</v>
      </c>
      <c r="H37" s="841">
        <v>9696.5</v>
      </c>
      <c r="I37" s="841">
        <v>842.5</v>
      </c>
      <c r="J37" s="840">
        <v>7.9941170889078664E-2</v>
      </c>
    </row>
    <row r="38" spans="1:10" ht="14.25" customHeight="1" x14ac:dyDescent="0.15">
      <c r="A38" s="379" t="s">
        <v>1879</v>
      </c>
      <c r="B38" s="379" t="s">
        <v>1878</v>
      </c>
      <c r="C38" s="379" t="s">
        <v>1051</v>
      </c>
      <c r="D38" s="842">
        <v>12</v>
      </c>
      <c r="E38" s="842">
        <v>228</v>
      </c>
      <c r="F38" s="841">
        <v>13275.82</v>
      </c>
      <c r="G38" s="841">
        <v>0</v>
      </c>
      <c r="H38" s="841">
        <v>12933.24</v>
      </c>
      <c r="I38" s="841">
        <v>342.58</v>
      </c>
      <c r="J38" s="840">
        <v>2.5804809043810478E-2</v>
      </c>
    </row>
    <row r="39" spans="1:10" ht="14.25" customHeight="1" x14ac:dyDescent="0.15">
      <c r="A39" s="379" t="s">
        <v>3275</v>
      </c>
      <c r="B39" s="379" t="s">
        <v>3274</v>
      </c>
      <c r="C39" s="379" t="s">
        <v>1051</v>
      </c>
      <c r="D39" s="842">
        <v>4</v>
      </c>
      <c r="E39" s="842">
        <v>76</v>
      </c>
      <c r="F39" s="841">
        <v>5253.52</v>
      </c>
      <c r="G39" s="841">
        <v>0</v>
      </c>
      <c r="H39" s="841">
        <v>3896.56</v>
      </c>
      <c r="I39" s="841">
        <v>1356.96</v>
      </c>
      <c r="J39" s="840">
        <v>0.2582953905191186</v>
      </c>
    </row>
    <row r="40" spans="1:10" ht="14.25" customHeight="1" x14ac:dyDescent="0.15">
      <c r="A40" s="379" t="s">
        <v>1875</v>
      </c>
      <c r="B40" s="379" t="s">
        <v>1874</v>
      </c>
      <c r="C40" s="379" t="s">
        <v>1051</v>
      </c>
      <c r="D40" s="842">
        <v>1285</v>
      </c>
      <c r="E40" s="842">
        <v>24415</v>
      </c>
      <c r="F40" s="841">
        <v>937109.74</v>
      </c>
      <c r="G40" s="841">
        <v>0</v>
      </c>
      <c r="H40" s="841">
        <v>956656.78</v>
      </c>
      <c r="I40" s="841">
        <v>-19547.04</v>
      </c>
      <c r="J40" s="840">
        <v>-2.0858859070230131E-2</v>
      </c>
    </row>
    <row r="41" spans="1:10" ht="14.25" customHeight="1" x14ac:dyDescent="0.15">
      <c r="A41" s="379" t="s">
        <v>3273</v>
      </c>
      <c r="B41" s="379" t="s">
        <v>3272</v>
      </c>
      <c r="C41" s="379" t="s">
        <v>1051</v>
      </c>
      <c r="D41" s="842">
        <v>5</v>
      </c>
      <c r="E41" s="842">
        <v>95</v>
      </c>
      <c r="F41" s="841">
        <v>5695.35</v>
      </c>
      <c r="G41" s="841">
        <v>0</v>
      </c>
      <c r="H41" s="841">
        <v>5276.05</v>
      </c>
      <c r="I41" s="841">
        <v>419.3</v>
      </c>
      <c r="J41" s="840">
        <v>7.3621463123425254E-2</v>
      </c>
    </row>
    <row r="42" spans="1:10" ht="14.25" customHeight="1" x14ac:dyDescent="0.15">
      <c r="A42" s="379" t="s">
        <v>5580</v>
      </c>
      <c r="B42" s="379" t="s">
        <v>5579</v>
      </c>
      <c r="C42" s="379" t="s">
        <v>1051</v>
      </c>
      <c r="D42" s="842">
        <v>5</v>
      </c>
      <c r="E42" s="842">
        <v>95</v>
      </c>
      <c r="F42" s="841">
        <v>9319.94</v>
      </c>
      <c r="G42" s="841">
        <v>0</v>
      </c>
      <c r="H42" s="841">
        <v>6288.03</v>
      </c>
      <c r="I42" s="841">
        <v>3031.91</v>
      </c>
      <c r="J42" s="840">
        <v>0.32531432605789307</v>
      </c>
    </row>
    <row r="43" spans="1:10" ht="14.25" customHeight="1" x14ac:dyDescent="0.15">
      <c r="A43" s="379" t="s">
        <v>1867</v>
      </c>
      <c r="B43" s="379" t="s">
        <v>1866</v>
      </c>
      <c r="C43" s="379" t="s">
        <v>1051</v>
      </c>
      <c r="D43" s="842">
        <v>3</v>
      </c>
      <c r="E43" s="842">
        <v>57</v>
      </c>
      <c r="F43" s="841">
        <v>4742.5200000000004</v>
      </c>
      <c r="G43" s="841">
        <v>0</v>
      </c>
      <c r="H43" s="841">
        <v>3503.67</v>
      </c>
      <c r="I43" s="841">
        <v>1238.8499999999999</v>
      </c>
      <c r="J43" s="840">
        <v>0.26122188203739782</v>
      </c>
    </row>
    <row r="44" spans="1:10" ht="14.25" customHeight="1" x14ac:dyDescent="0.15">
      <c r="A44" s="379" t="s">
        <v>1865</v>
      </c>
      <c r="B44" s="379" t="s">
        <v>1864</v>
      </c>
      <c r="C44" s="379" t="s">
        <v>1051</v>
      </c>
      <c r="D44" s="842">
        <v>5</v>
      </c>
      <c r="E44" s="842">
        <v>95</v>
      </c>
      <c r="F44" s="841">
        <v>10486.5</v>
      </c>
      <c r="G44" s="841">
        <v>0</v>
      </c>
      <c r="H44" s="841">
        <v>9139.15</v>
      </c>
      <c r="I44" s="841">
        <v>1347.35</v>
      </c>
      <c r="J44" s="840">
        <v>0.1284842416440185</v>
      </c>
    </row>
    <row r="45" spans="1:10" ht="14.25" customHeight="1" x14ac:dyDescent="0.15">
      <c r="A45" s="379" t="s">
        <v>1863</v>
      </c>
      <c r="B45" s="379" t="s">
        <v>1862</v>
      </c>
      <c r="C45" s="379" t="s">
        <v>1051</v>
      </c>
      <c r="D45" s="842">
        <v>4</v>
      </c>
      <c r="E45" s="842">
        <v>76</v>
      </c>
      <c r="F45" s="841">
        <v>6976.12</v>
      </c>
      <c r="G45" s="841">
        <v>0</v>
      </c>
      <c r="H45" s="841">
        <v>4732.5600000000004</v>
      </c>
      <c r="I45" s="841">
        <v>2243.56</v>
      </c>
      <c r="J45" s="840">
        <v>0.3216057063238591</v>
      </c>
    </row>
    <row r="46" spans="1:10" ht="14.25" customHeight="1" x14ac:dyDescent="0.15">
      <c r="A46" s="379" t="s">
        <v>1858</v>
      </c>
      <c r="B46" s="379" t="s">
        <v>1857</v>
      </c>
      <c r="C46" s="379" t="s">
        <v>1856</v>
      </c>
      <c r="D46" s="842">
        <v>8</v>
      </c>
      <c r="E46" s="842">
        <v>88.32</v>
      </c>
      <c r="F46" s="841">
        <v>2753.95</v>
      </c>
      <c r="G46" s="841">
        <v>0</v>
      </c>
      <c r="H46" s="841">
        <v>1955.82</v>
      </c>
      <c r="I46" s="841">
        <v>798.13</v>
      </c>
      <c r="J46" s="840">
        <v>0.28981281432124767</v>
      </c>
    </row>
    <row r="47" spans="1:10" ht="14.25" customHeight="1" x14ac:dyDescent="0.15">
      <c r="A47" s="379" t="s">
        <v>1855</v>
      </c>
      <c r="B47" s="379" t="s">
        <v>1854</v>
      </c>
      <c r="C47" s="379" t="s">
        <v>1051</v>
      </c>
      <c r="D47" s="842">
        <v>34</v>
      </c>
      <c r="E47" s="842">
        <v>646</v>
      </c>
      <c r="F47" s="841">
        <v>23071.26</v>
      </c>
      <c r="G47" s="841">
        <v>0</v>
      </c>
      <c r="H47" s="841">
        <v>17944.52</v>
      </c>
      <c r="I47" s="841">
        <v>5126.74</v>
      </c>
      <c r="J47" s="840">
        <v>0.2222132644684339</v>
      </c>
    </row>
    <row r="48" spans="1:10" ht="14.25" customHeight="1" x14ac:dyDescent="0.15">
      <c r="A48" s="379" t="s">
        <v>1853</v>
      </c>
      <c r="B48" s="379" t="s">
        <v>1852</v>
      </c>
      <c r="C48" s="379" t="s">
        <v>1051</v>
      </c>
      <c r="D48" s="842">
        <v>12</v>
      </c>
      <c r="E48" s="842">
        <v>228</v>
      </c>
      <c r="F48" s="841">
        <v>10118.92</v>
      </c>
      <c r="G48" s="841">
        <v>0</v>
      </c>
      <c r="H48" s="841">
        <v>8902.68</v>
      </c>
      <c r="I48" s="841">
        <v>1216.24</v>
      </c>
      <c r="J48" s="840">
        <v>0.12019464527834986</v>
      </c>
    </row>
    <row r="49" spans="1:10" ht="14.25" customHeight="1" x14ac:dyDescent="0.15">
      <c r="A49" s="379" t="s">
        <v>1998</v>
      </c>
      <c r="B49" s="379" t="s">
        <v>1997</v>
      </c>
      <c r="C49" s="379" t="s">
        <v>1051</v>
      </c>
      <c r="D49" s="842">
        <v>1</v>
      </c>
      <c r="E49" s="842">
        <v>19</v>
      </c>
      <c r="F49" s="841">
        <v>1385.93</v>
      </c>
      <c r="G49" s="841">
        <v>0</v>
      </c>
      <c r="H49" s="841">
        <v>985.87</v>
      </c>
      <c r="I49" s="841">
        <v>400.06</v>
      </c>
      <c r="J49" s="840">
        <v>0.28865815733839373</v>
      </c>
    </row>
    <row r="50" spans="1:10" ht="14.25" customHeight="1" x14ac:dyDescent="0.15">
      <c r="A50" s="379" t="s">
        <v>1851</v>
      </c>
      <c r="B50" s="379" t="s">
        <v>1850</v>
      </c>
      <c r="C50" s="379" t="s">
        <v>1051</v>
      </c>
      <c r="D50" s="842">
        <v>2</v>
      </c>
      <c r="E50" s="842">
        <v>38</v>
      </c>
      <c r="F50" s="841">
        <v>3427.94</v>
      </c>
      <c r="G50" s="841">
        <v>0</v>
      </c>
      <c r="H50" s="841">
        <v>2375.5</v>
      </c>
      <c r="I50" s="841">
        <v>1052.44</v>
      </c>
      <c r="J50" s="840">
        <v>0.30701820918685857</v>
      </c>
    </row>
    <row r="51" spans="1:10" ht="14.25" customHeight="1" x14ac:dyDescent="0.15">
      <c r="A51" s="379" t="s">
        <v>2407</v>
      </c>
      <c r="B51" s="379" t="s">
        <v>2406</v>
      </c>
      <c r="C51" s="379" t="s">
        <v>1051</v>
      </c>
      <c r="D51" s="842">
        <v>2</v>
      </c>
      <c r="E51" s="842">
        <v>38</v>
      </c>
      <c r="F51" s="841">
        <v>3477.79</v>
      </c>
      <c r="G51" s="841">
        <v>0</v>
      </c>
      <c r="H51" s="841">
        <v>2392.04</v>
      </c>
      <c r="I51" s="841">
        <v>1085.75</v>
      </c>
      <c r="J51" s="840">
        <v>0.31219538845071154</v>
      </c>
    </row>
    <row r="52" spans="1:10" ht="14.25" customHeight="1" x14ac:dyDescent="0.15">
      <c r="A52" s="379" t="s">
        <v>1849</v>
      </c>
      <c r="B52" s="379" t="s">
        <v>1848</v>
      </c>
      <c r="C52" s="379" t="s">
        <v>1051</v>
      </c>
      <c r="D52" s="842">
        <v>105</v>
      </c>
      <c r="E52" s="842">
        <v>1995</v>
      </c>
      <c r="F52" s="841">
        <v>123372.18</v>
      </c>
      <c r="G52" s="841">
        <v>0</v>
      </c>
      <c r="H52" s="841">
        <v>102736.39</v>
      </c>
      <c r="I52" s="841">
        <v>20635.79</v>
      </c>
      <c r="J52" s="840">
        <v>0.16726453240917036</v>
      </c>
    </row>
    <row r="53" spans="1:10" ht="14.25" customHeight="1" x14ac:dyDescent="0.15">
      <c r="A53" s="379" t="s">
        <v>3268</v>
      </c>
      <c r="B53" s="379" t="s">
        <v>3267</v>
      </c>
      <c r="C53" s="379" t="s">
        <v>1051</v>
      </c>
      <c r="D53" s="842">
        <v>1</v>
      </c>
      <c r="E53" s="842">
        <v>19</v>
      </c>
      <c r="F53" s="841">
        <v>2181.89</v>
      </c>
      <c r="G53" s="841">
        <v>0</v>
      </c>
      <c r="H53" s="841">
        <v>1486.58</v>
      </c>
      <c r="I53" s="841">
        <v>695.31</v>
      </c>
      <c r="J53" s="840">
        <v>0.31867326033851384</v>
      </c>
    </row>
    <row r="54" spans="1:10" ht="14.25" customHeight="1" x14ac:dyDescent="0.15">
      <c r="A54" s="379" t="s">
        <v>1847</v>
      </c>
      <c r="B54" s="379" t="s">
        <v>1846</v>
      </c>
      <c r="C54" s="379" t="s">
        <v>1051</v>
      </c>
      <c r="D54" s="842">
        <v>4</v>
      </c>
      <c r="E54" s="842">
        <v>76</v>
      </c>
      <c r="F54" s="841">
        <v>0.04</v>
      </c>
      <c r="G54" s="841">
        <v>0</v>
      </c>
      <c r="H54" s="841">
        <v>2463.16</v>
      </c>
      <c r="I54" s="841">
        <v>-2463.12</v>
      </c>
      <c r="J54" s="840">
        <v>-61578</v>
      </c>
    </row>
    <row r="55" spans="1:10" ht="14.25" customHeight="1" x14ac:dyDescent="0.15">
      <c r="A55" s="379" t="s">
        <v>1845</v>
      </c>
      <c r="B55" s="379" t="s">
        <v>1844</v>
      </c>
      <c r="C55" s="379" t="s">
        <v>1051</v>
      </c>
      <c r="D55" s="842">
        <v>6</v>
      </c>
      <c r="E55" s="842">
        <v>114</v>
      </c>
      <c r="F55" s="841">
        <v>0.06</v>
      </c>
      <c r="G55" s="841">
        <v>0</v>
      </c>
      <c r="H55" s="841">
        <v>2132.33</v>
      </c>
      <c r="I55" s="841">
        <v>-2132.27</v>
      </c>
      <c r="J55" s="840">
        <v>-35537.833333333336</v>
      </c>
    </row>
    <row r="56" spans="1:10" ht="14.25" customHeight="1" x14ac:dyDescent="0.15">
      <c r="A56" s="379" t="s">
        <v>2405</v>
      </c>
      <c r="B56" s="379" t="s">
        <v>2404</v>
      </c>
      <c r="C56" s="379" t="s">
        <v>1051</v>
      </c>
      <c r="D56" s="842">
        <v>33</v>
      </c>
      <c r="E56" s="842">
        <v>627</v>
      </c>
      <c r="F56" s="841">
        <v>18211.68</v>
      </c>
      <c r="G56" s="841">
        <v>0</v>
      </c>
      <c r="H56" s="841">
        <v>13333.64</v>
      </c>
      <c r="I56" s="841">
        <v>4878.04</v>
      </c>
      <c r="J56" s="840">
        <v>0.2678522794162867</v>
      </c>
    </row>
    <row r="57" spans="1:10" ht="14.25" customHeight="1" x14ac:dyDescent="0.15">
      <c r="A57" s="379" t="s">
        <v>1840</v>
      </c>
      <c r="B57" s="379" t="s">
        <v>1839</v>
      </c>
      <c r="C57" s="379" t="s">
        <v>1841</v>
      </c>
      <c r="D57" s="842">
        <v>7</v>
      </c>
      <c r="E57" s="842">
        <v>39.731999999999999</v>
      </c>
      <c r="F57" s="841">
        <v>12156.89</v>
      </c>
      <c r="G57" s="841">
        <v>0</v>
      </c>
      <c r="H57" s="841">
        <v>9217.32</v>
      </c>
      <c r="I57" s="841">
        <v>2939.57</v>
      </c>
      <c r="J57" s="840">
        <v>0.24180279660340762</v>
      </c>
    </row>
    <row r="58" spans="1:10" ht="14.25" customHeight="1" x14ac:dyDescent="0.15">
      <c r="A58" s="379" t="s">
        <v>1840</v>
      </c>
      <c r="B58" s="379" t="s">
        <v>1839</v>
      </c>
      <c r="C58" s="379" t="s">
        <v>1838</v>
      </c>
      <c r="D58" s="842">
        <v>132</v>
      </c>
      <c r="E58" s="842">
        <v>62.436</v>
      </c>
      <c r="F58" s="841">
        <v>15455.88</v>
      </c>
      <c r="G58" s="841">
        <v>0</v>
      </c>
      <c r="H58" s="841">
        <v>14484.36</v>
      </c>
      <c r="I58" s="841">
        <v>971.52</v>
      </c>
      <c r="J58" s="840">
        <v>6.2857630882227344E-2</v>
      </c>
    </row>
    <row r="59" spans="1:10" ht="14.25" customHeight="1" x14ac:dyDescent="0.15">
      <c r="A59" s="379" t="s">
        <v>1837</v>
      </c>
      <c r="B59" s="379" t="s">
        <v>1836</v>
      </c>
      <c r="C59" s="379" t="s">
        <v>1051</v>
      </c>
      <c r="D59" s="842">
        <v>21</v>
      </c>
      <c r="E59" s="842">
        <v>399</v>
      </c>
      <c r="F59" s="841">
        <v>34293.449999999997</v>
      </c>
      <c r="G59" s="841">
        <v>0</v>
      </c>
      <c r="H59" s="841">
        <v>25613.279999999999</v>
      </c>
      <c r="I59" s="841">
        <v>8680.17</v>
      </c>
      <c r="J59" s="840">
        <v>0.2531145160373191</v>
      </c>
    </row>
    <row r="60" spans="1:10" ht="14.25" customHeight="1" x14ac:dyDescent="0.15">
      <c r="A60" s="379" t="s">
        <v>1833</v>
      </c>
      <c r="B60" s="379" t="s">
        <v>1832</v>
      </c>
      <c r="C60" s="379" t="s">
        <v>1051</v>
      </c>
      <c r="D60" s="842">
        <v>37</v>
      </c>
      <c r="E60" s="842">
        <v>703</v>
      </c>
      <c r="F60" s="841">
        <v>28538.06</v>
      </c>
      <c r="G60" s="841">
        <v>0</v>
      </c>
      <c r="H60" s="841">
        <v>272.32</v>
      </c>
      <c r="I60" s="841">
        <v>28265.74</v>
      </c>
      <c r="J60" s="840">
        <v>0.99045765549585363</v>
      </c>
    </row>
    <row r="61" spans="1:10" ht="14.25" customHeight="1" x14ac:dyDescent="0.15">
      <c r="A61" s="379" t="s">
        <v>1831</v>
      </c>
      <c r="B61" s="379" t="s">
        <v>1830</v>
      </c>
      <c r="C61" s="379" t="s">
        <v>1051</v>
      </c>
      <c r="D61" s="842">
        <v>3</v>
      </c>
      <c r="E61" s="842">
        <v>57</v>
      </c>
      <c r="F61" s="841">
        <v>4896.18</v>
      </c>
      <c r="G61" s="841">
        <v>0</v>
      </c>
      <c r="H61" s="841">
        <v>3506.07</v>
      </c>
      <c r="I61" s="841">
        <v>1390.11</v>
      </c>
      <c r="J61" s="840">
        <v>0.28391725794394812</v>
      </c>
    </row>
    <row r="62" spans="1:10" ht="14.25" customHeight="1" x14ac:dyDescent="0.15">
      <c r="A62" s="379" t="s">
        <v>1827</v>
      </c>
      <c r="B62" s="379" t="s">
        <v>1826</v>
      </c>
      <c r="C62" s="379" t="s">
        <v>1823</v>
      </c>
      <c r="D62" s="842">
        <v>120</v>
      </c>
      <c r="E62" s="842">
        <v>2400</v>
      </c>
      <c r="F62" s="841">
        <v>45898.400000000001</v>
      </c>
      <c r="G62" s="841">
        <v>0</v>
      </c>
      <c r="H62" s="841">
        <v>40100.400000000001</v>
      </c>
      <c r="I62" s="841">
        <v>5798</v>
      </c>
      <c r="J62" s="840">
        <v>0.12632248618688233</v>
      </c>
    </row>
    <row r="63" spans="1:10" ht="14.25" customHeight="1" x14ac:dyDescent="0.15">
      <c r="A63" s="379" t="s">
        <v>1825</v>
      </c>
      <c r="B63" s="379" t="s">
        <v>1824</v>
      </c>
      <c r="C63" s="379" t="s">
        <v>1823</v>
      </c>
      <c r="D63" s="842">
        <v>4</v>
      </c>
      <c r="E63" s="842">
        <v>80</v>
      </c>
      <c r="F63" s="841">
        <v>1976.28</v>
      </c>
      <c r="G63" s="841">
        <v>0</v>
      </c>
      <c r="H63" s="841">
        <v>1657.48</v>
      </c>
      <c r="I63" s="841">
        <v>318.8</v>
      </c>
      <c r="J63" s="840">
        <v>0.16131317424656424</v>
      </c>
    </row>
    <row r="64" spans="1:10" ht="14.25" customHeight="1" x14ac:dyDescent="0.15">
      <c r="A64" s="379" t="s">
        <v>1822</v>
      </c>
      <c r="B64" s="379" t="s">
        <v>1821</v>
      </c>
      <c r="C64" s="379" t="s">
        <v>1809</v>
      </c>
      <c r="D64" s="842">
        <v>46</v>
      </c>
      <c r="E64" s="842">
        <v>276</v>
      </c>
      <c r="F64" s="841">
        <v>25998.71</v>
      </c>
      <c r="G64" s="841">
        <v>0</v>
      </c>
      <c r="H64" s="841">
        <v>22766.31</v>
      </c>
      <c r="I64" s="841">
        <v>3232.4</v>
      </c>
      <c r="J64" s="840">
        <v>0.12432924556641464</v>
      </c>
    </row>
    <row r="65" spans="1:10" ht="14.25" customHeight="1" x14ac:dyDescent="0.15">
      <c r="A65" s="379" t="s">
        <v>1822</v>
      </c>
      <c r="B65" s="379" t="s">
        <v>1821</v>
      </c>
      <c r="C65" s="379" t="s">
        <v>1812</v>
      </c>
      <c r="D65" s="842">
        <v>432</v>
      </c>
      <c r="E65" s="842">
        <v>108</v>
      </c>
      <c r="F65" s="841">
        <v>10679.04</v>
      </c>
      <c r="G65" s="841">
        <v>0</v>
      </c>
      <c r="H65" s="841">
        <v>7989.59</v>
      </c>
      <c r="I65" s="841">
        <v>2689.45</v>
      </c>
      <c r="J65" s="840">
        <v>0.25184379869351553</v>
      </c>
    </row>
    <row r="66" spans="1:10" ht="14.25" customHeight="1" x14ac:dyDescent="0.15">
      <c r="A66" s="379" t="s">
        <v>1820</v>
      </c>
      <c r="B66" s="379" t="s">
        <v>1819</v>
      </c>
      <c r="C66" s="379" t="s">
        <v>1809</v>
      </c>
      <c r="D66" s="842">
        <v>65</v>
      </c>
      <c r="E66" s="842">
        <v>390</v>
      </c>
      <c r="F66" s="841">
        <v>50103.31</v>
      </c>
      <c r="G66" s="841">
        <v>0</v>
      </c>
      <c r="H66" s="841">
        <v>40723.94</v>
      </c>
      <c r="I66" s="841">
        <v>9379.3700000000008</v>
      </c>
      <c r="J66" s="840">
        <v>0.18720060610766034</v>
      </c>
    </row>
    <row r="67" spans="1:10" ht="14.25" customHeight="1" x14ac:dyDescent="0.15">
      <c r="A67" s="379" t="s">
        <v>1820</v>
      </c>
      <c r="B67" s="379" t="s">
        <v>1819</v>
      </c>
      <c r="C67" s="379" t="s">
        <v>1812</v>
      </c>
      <c r="D67" s="842">
        <v>168</v>
      </c>
      <c r="E67" s="842">
        <v>42</v>
      </c>
      <c r="F67" s="841">
        <v>6126.96</v>
      </c>
      <c r="G67" s="841">
        <v>0</v>
      </c>
      <c r="H67" s="841">
        <v>4385.7</v>
      </c>
      <c r="I67" s="841">
        <v>1741.26</v>
      </c>
      <c r="J67" s="840">
        <v>0.28419640408946689</v>
      </c>
    </row>
    <row r="68" spans="1:10" ht="14.25" customHeight="1" x14ac:dyDescent="0.15">
      <c r="A68" s="379" t="s">
        <v>1818</v>
      </c>
      <c r="B68" s="379" t="s">
        <v>1817</v>
      </c>
      <c r="C68" s="379" t="s">
        <v>1809</v>
      </c>
      <c r="D68" s="842">
        <v>1</v>
      </c>
      <c r="E68" s="842">
        <v>6</v>
      </c>
      <c r="F68" s="841">
        <v>1647.72</v>
      </c>
      <c r="G68" s="841">
        <v>0</v>
      </c>
      <c r="H68" s="841">
        <v>951.14</v>
      </c>
      <c r="I68" s="841">
        <v>696.58</v>
      </c>
      <c r="J68" s="840">
        <v>0.422753865948098</v>
      </c>
    </row>
    <row r="69" spans="1:10" ht="14.25" customHeight="1" x14ac:dyDescent="0.15">
      <c r="A69" s="379" t="s">
        <v>1816</v>
      </c>
      <c r="B69" s="379" t="s">
        <v>1815</v>
      </c>
      <c r="C69" s="379" t="s">
        <v>1809</v>
      </c>
      <c r="D69" s="842">
        <v>62</v>
      </c>
      <c r="E69" s="842">
        <v>372</v>
      </c>
      <c r="F69" s="841">
        <v>42504.06</v>
      </c>
      <c r="G69" s="841">
        <v>0</v>
      </c>
      <c r="H69" s="841">
        <v>34510.120000000003</v>
      </c>
      <c r="I69" s="841">
        <v>7993.94</v>
      </c>
      <c r="J69" s="840">
        <v>0.1880747392131481</v>
      </c>
    </row>
    <row r="70" spans="1:10" ht="14.25" customHeight="1" x14ac:dyDescent="0.15">
      <c r="A70" s="379" t="s">
        <v>1816</v>
      </c>
      <c r="B70" s="379" t="s">
        <v>1815</v>
      </c>
      <c r="C70" s="379" t="s">
        <v>1812</v>
      </c>
      <c r="D70" s="842">
        <v>96</v>
      </c>
      <c r="E70" s="842">
        <v>24</v>
      </c>
      <c r="F70" s="841">
        <v>2761.92</v>
      </c>
      <c r="G70" s="841">
        <v>0</v>
      </c>
      <c r="H70" s="841">
        <v>2226.5</v>
      </c>
      <c r="I70" s="841">
        <v>535.41999999999996</v>
      </c>
      <c r="J70" s="840">
        <v>0.1938578959564361</v>
      </c>
    </row>
    <row r="71" spans="1:10" ht="14.25" customHeight="1" x14ac:dyDescent="0.15">
      <c r="A71" s="379" t="s">
        <v>1814</v>
      </c>
      <c r="B71" s="379" t="s">
        <v>1813</v>
      </c>
      <c r="C71" s="379" t="s">
        <v>1809</v>
      </c>
      <c r="D71" s="842">
        <v>46</v>
      </c>
      <c r="E71" s="842">
        <v>276</v>
      </c>
      <c r="F71" s="841">
        <v>25795.599999999999</v>
      </c>
      <c r="G71" s="841">
        <v>0</v>
      </c>
      <c r="H71" s="841">
        <v>22057.34</v>
      </c>
      <c r="I71" s="841">
        <v>3738.26</v>
      </c>
      <c r="J71" s="840">
        <v>0.14491851323481525</v>
      </c>
    </row>
    <row r="72" spans="1:10" ht="14.25" customHeight="1" x14ac:dyDescent="0.15">
      <c r="A72" s="379" t="s">
        <v>1814</v>
      </c>
      <c r="B72" s="379" t="s">
        <v>1813</v>
      </c>
      <c r="C72" s="379" t="s">
        <v>1812</v>
      </c>
      <c r="D72" s="842">
        <v>24</v>
      </c>
      <c r="E72" s="842">
        <v>6</v>
      </c>
      <c r="F72" s="841">
        <v>651.6</v>
      </c>
      <c r="G72" s="841">
        <v>0</v>
      </c>
      <c r="H72" s="841">
        <v>479.43</v>
      </c>
      <c r="I72" s="841">
        <v>172.17</v>
      </c>
      <c r="J72" s="840">
        <v>0.26422651933701657</v>
      </c>
    </row>
    <row r="73" spans="1:10" ht="14.25" customHeight="1" x14ac:dyDescent="0.15">
      <c r="A73" s="379" t="s">
        <v>1811</v>
      </c>
      <c r="B73" s="379" t="s">
        <v>1810</v>
      </c>
      <c r="C73" s="379" t="s">
        <v>1809</v>
      </c>
      <c r="D73" s="842">
        <v>39</v>
      </c>
      <c r="E73" s="842">
        <v>234</v>
      </c>
      <c r="F73" s="841">
        <v>24246.57</v>
      </c>
      <c r="G73" s="841">
        <v>0</v>
      </c>
      <c r="H73" s="841">
        <v>21386.04</v>
      </c>
      <c r="I73" s="841">
        <v>2860.53</v>
      </c>
      <c r="J73" s="840">
        <v>0.1179766870118124</v>
      </c>
    </row>
    <row r="74" spans="1:10" ht="14.25" customHeight="1" x14ac:dyDescent="0.15">
      <c r="A74" s="379" t="s">
        <v>1808</v>
      </c>
      <c r="B74" s="379" t="s">
        <v>1807</v>
      </c>
      <c r="C74" s="379" t="s">
        <v>1802</v>
      </c>
      <c r="D74" s="842">
        <v>3</v>
      </c>
      <c r="E74" s="842">
        <v>42.57</v>
      </c>
      <c r="F74" s="841">
        <v>3560.19</v>
      </c>
      <c r="G74" s="841">
        <v>0</v>
      </c>
      <c r="H74" s="841">
        <v>2865.24</v>
      </c>
      <c r="I74" s="841">
        <v>694.95</v>
      </c>
      <c r="J74" s="840">
        <v>0.19520025616610348</v>
      </c>
    </row>
    <row r="75" spans="1:10" ht="14.25" customHeight="1" x14ac:dyDescent="0.15">
      <c r="A75" s="379" t="s">
        <v>1808</v>
      </c>
      <c r="B75" s="379" t="s">
        <v>1807</v>
      </c>
      <c r="C75" s="379" t="s">
        <v>1112</v>
      </c>
      <c r="D75" s="842">
        <v>15</v>
      </c>
      <c r="E75" s="842">
        <v>14.19</v>
      </c>
      <c r="F75" s="841">
        <v>1087.95</v>
      </c>
      <c r="G75" s="841">
        <v>0</v>
      </c>
      <c r="H75" s="841">
        <v>955.08</v>
      </c>
      <c r="I75" s="841">
        <v>132.87</v>
      </c>
      <c r="J75" s="840">
        <v>0.12212877430028954</v>
      </c>
    </row>
    <row r="76" spans="1:10" ht="14.25" customHeight="1" x14ac:dyDescent="0.15">
      <c r="A76" s="379" t="s">
        <v>1806</v>
      </c>
      <c r="B76" s="379" t="s">
        <v>1805</v>
      </c>
      <c r="C76" s="379" t="s">
        <v>1802</v>
      </c>
      <c r="D76" s="842">
        <v>1</v>
      </c>
      <c r="E76" s="842">
        <v>14.19</v>
      </c>
      <c r="F76" s="841">
        <v>1356.37</v>
      </c>
      <c r="G76" s="841">
        <v>0</v>
      </c>
      <c r="H76" s="841">
        <v>987.61</v>
      </c>
      <c r="I76" s="841">
        <v>368.76</v>
      </c>
      <c r="J76" s="840">
        <v>0.27187271909582195</v>
      </c>
    </row>
    <row r="77" spans="1:10" ht="14.25" customHeight="1" x14ac:dyDescent="0.15">
      <c r="A77" s="379" t="s">
        <v>1806</v>
      </c>
      <c r="B77" s="379" t="s">
        <v>1805</v>
      </c>
      <c r="C77" s="379" t="s">
        <v>1112</v>
      </c>
      <c r="D77" s="842">
        <v>15</v>
      </c>
      <c r="E77" s="842">
        <v>14.19</v>
      </c>
      <c r="F77" s="841">
        <v>1087.95</v>
      </c>
      <c r="G77" s="841">
        <v>0</v>
      </c>
      <c r="H77" s="841">
        <v>988.66</v>
      </c>
      <c r="I77" s="841">
        <v>99.29</v>
      </c>
      <c r="J77" s="840">
        <v>9.1263385265866998E-2</v>
      </c>
    </row>
    <row r="78" spans="1:10" ht="14.25" customHeight="1" x14ac:dyDescent="0.15">
      <c r="A78" s="379" t="s">
        <v>1801</v>
      </c>
      <c r="B78" s="379" t="s">
        <v>1800</v>
      </c>
      <c r="C78" s="379" t="s">
        <v>1802</v>
      </c>
      <c r="D78" s="842">
        <v>60</v>
      </c>
      <c r="E78" s="842">
        <v>851.4</v>
      </c>
      <c r="F78" s="841">
        <v>59679.67</v>
      </c>
      <c r="G78" s="841">
        <v>0</v>
      </c>
      <c r="H78" s="841">
        <v>59770.64</v>
      </c>
      <c r="I78" s="841">
        <v>-90.97</v>
      </c>
      <c r="J78" s="840">
        <v>-1.5243046752771924E-3</v>
      </c>
    </row>
    <row r="79" spans="1:10" ht="14.25" customHeight="1" x14ac:dyDescent="0.15">
      <c r="A79" s="379" t="s">
        <v>1801</v>
      </c>
      <c r="B79" s="379" t="s">
        <v>1800</v>
      </c>
      <c r="C79" s="379" t="s">
        <v>1112</v>
      </c>
      <c r="D79" s="842">
        <v>45</v>
      </c>
      <c r="E79" s="842">
        <v>42.57</v>
      </c>
      <c r="F79" s="841">
        <v>3719.7</v>
      </c>
      <c r="G79" s="841">
        <v>0</v>
      </c>
      <c r="H79" s="841">
        <v>2918.88</v>
      </c>
      <c r="I79" s="841">
        <v>800.82</v>
      </c>
      <c r="J79" s="840">
        <v>0.21529155577062667</v>
      </c>
    </row>
    <row r="80" spans="1:10" ht="14.25" customHeight="1" x14ac:dyDescent="0.15">
      <c r="A80" s="379" t="s">
        <v>1799</v>
      </c>
      <c r="B80" s="379" t="s">
        <v>1798</v>
      </c>
      <c r="C80" s="379" t="s">
        <v>1137</v>
      </c>
      <c r="D80" s="842">
        <v>10000</v>
      </c>
      <c r="E80" s="842">
        <v>10000</v>
      </c>
      <c r="F80" s="841">
        <v>153120</v>
      </c>
      <c r="G80" s="841">
        <v>0</v>
      </c>
      <c r="H80" s="841">
        <v>118000</v>
      </c>
      <c r="I80" s="841">
        <v>35120</v>
      </c>
      <c r="J80" s="840">
        <v>0.22936259143155696</v>
      </c>
    </row>
    <row r="81" spans="1:10" ht="14.25" customHeight="1" x14ac:dyDescent="0.15">
      <c r="A81" s="379" t="s">
        <v>1793</v>
      </c>
      <c r="B81" s="379" t="s">
        <v>1792</v>
      </c>
      <c r="C81" s="379" t="s">
        <v>1056</v>
      </c>
      <c r="D81" s="842">
        <v>17</v>
      </c>
      <c r="E81" s="842">
        <v>3536</v>
      </c>
      <c r="F81" s="841">
        <v>69515.960000000006</v>
      </c>
      <c r="G81" s="841">
        <v>0</v>
      </c>
      <c r="H81" s="841">
        <v>55417.65</v>
      </c>
      <c r="I81" s="841">
        <v>14098.31</v>
      </c>
      <c r="J81" s="840">
        <v>0.20280680868105683</v>
      </c>
    </row>
    <row r="82" spans="1:10" ht="14.25" customHeight="1" x14ac:dyDescent="0.15">
      <c r="A82" s="379" t="s">
        <v>1791</v>
      </c>
      <c r="B82" s="379" t="s">
        <v>1790</v>
      </c>
      <c r="C82" s="379" t="s">
        <v>1056</v>
      </c>
      <c r="D82" s="842">
        <v>5</v>
      </c>
      <c r="E82" s="842">
        <v>1040</v>
      </c>
      <c r="F82" s="841">
        <v>27919.02</v>
      </c>
      <c r="G82" s="841">
        <v>0</v>
      </c>
      <c r="H82" s="841">
        <v>23988.7</v>
      </c>
      <c r="I82" s="841">
        <v>3930.32</v>
      </c>
      <c r="J82" s="840">
        <v>0.14077571490689861</v>
      </c>
    </row>
    <row r="83" spans="1:10" ht="14.25" customHeight="1" x14ac:dyDescent="0.15">
      <c r="A83" s="379" t="s">
        <v>1789</v>
      </c>
      <c r="B83" s="379" t="s">
        <v>1788</v>
      </c>
      <c r="C83" s="379" t="s">
        <v>1056</v>
      </c>
      <c r="D83" s="842">
        <v>2</v>
      </c>
      <c r="E83" s="842">
        <v>416</v>
      </c>
      <c r="F83" s="841">
        <v>18529.82</v>
      </c>
      <c r="G83" s="841">
        <v>0</v>
      </c>
      <c r="H83" s="841">
        <v>15352.64</v>
      </c>
      <c r="I83" s="841">
        <v>3177.18</v>
      </c>
      <c r="J83" s="840">
        <v>0.17146307951183551</v>
      </c>
    </row>
    <row r="84" spans="1:10" ht="14.25" customHeight="1" x14ac:dyDescent="0.15">
      <c r="A84" s="379" t="s">
        <v>1787</v>
      </c>
      <c r="B84" s="379" t="s">
        <v>1786</v>
      </c>
      <c r="C84" s="379" t="s">
        <v>1056</v>
      </c>
      <c r="D84" s="842">
        <v>1</v>
      </c>
      <c r="E84" s="842">
        <v>208</v>
      </c>
      <c r="F84" s="841">
        <v>6615</v>
      </c>
      <c r="G84" s="841">
        <v>0</v>
      </c>
      <c r="H84" s="841">
        <v>9677.34</v>
      </c>
      <c r="I84" s="841">
        <v>-3062.34</v>
      </c>
      <c r="J84" s="840">
        <v>-0.46293877551020407</v>
      </c>
    </row>
    <row r="85" spans="1:10" ht="14.25" customHeight="1" x14ac:dyDescent="0.15">
      <c r="A85" s="379" t="s">
        <v>1785</v>
      </c>
      <c r="B85" s="379" t="s">
        <v>1784</v>
      </c>
      <c r="C85" s="379" t="s">
        <v>1056</v>
      </c>
      <c r="D85" s="842">
        <v>12</v>
      </c>
      <c r="E85" s="842">
        <v>2496</v>
      </c>
      <c r="F85" s="841">
        <v>143287.18</v>
      </c>
      <c r="G85" s="841">
        <v>0</v>
      </c>
      <c r="H85" s="841">
        <v>139469.4</v>
      </c>
      <c r="I85" s="841">
        <v>3817.78</v>
      </c>
      <c r="J85" s="840">
        <v>2.6644253868350259E-2</v>
      </c>
    </row>
    <row r="86" spans="1:10" ht="14.25" customHeight="1" x14ac:dyDescent="0.15">
      <c r="A86" s="379" t="s">
        <v>1783</v>
      </c>
      <c r="B86" s="379" t="s">
        <v>1782</v>
      </c>
      <c r="C86" s="379" t="s">
        <v>1056</v>
      </c>
      <c r="D86" s="842">
        <v>2</v>
      </c>
      <c r="E86" s="842">
        <v>416</v>
      </c>
      <c r="F86" s="841">
        <v>24239.200000000001</v>
      </c>
      <c r="G86" s="841">
        <v>0</v>
      </c>
      <c r="H86" s="841">
        <v>22182.54</v>
      </c>
      <c r="I86" s="841">
        <v>2056.66</v>
      </c>
      <c r="J86" s="840">
        <v>8.4848509851810291E-2</v>
      </c>
    </row>
    <row r="87" spans="1:10" ht="14.25" customHeight="1" x14ac:dyDescent="0.15">
      <c r="A87" s="379" t="s">
        <v>1781</v>
      </c>
      <c r="B87" s="379" t="s">
        <v>1780</v>
      </c>
      <c r="C87" s="379" t="s">
        <v>1056</v>
      </c>
      <c r="D87" s="842">
        <v>1</v>
      </c>
      <c r="E87" s="842">
        <v>208</v>
      </c>
      <c r="F87" s="841">
        <v>14567.01</v>
      </c>
      <c r="G87" s="841">
        <v>0</v>
      </c>
      <c r="H87" s="841">
        <v>13425.64</v>
      </c>
      <c r="I87" s="841">
        <v>1141.3699999999999</v>
      </c>
      <c r="J87" s="840">
        <v>7.8353073142669635E-2</v>
      </c>
    </row>
    <row r="88" spans="1:10" ht="14.25" customHeight="1" x14ac:dyDescent="0.15">
      <c r="A88" s="379" t="s">
        <v>1775</v>
      </c>
      <c r="B88" s="379" t="s">
        <v>1774</v>
      </c>
      <c r="C88" s="379" t="s">
        <v>1056</v>
      </c>
      <c r="D88" s="842">
        <v>1</v>
      </c>
      <c r="E88" s="842">
        <v>208</v>
      </c>
      <c r="F88" s="841">
        <v>13780</v>
      </c>
      <c r="G88" s="841">
        <v>0</v>
      </c>
      <c r="H88" s="841">
        <v>9046.69</v>
      </c>
      <c r="I88" s="841">
        <v>4733.3100000000004</v>
      </c>
      <c r="J88" s="840">
        <v>0.34349129172714077</v>
      </c>
    </row>
    <row r="89" spans="1:10" ht="14.25" customHeight="1" x14ac:dyDescent="0.15">
      <c r="A89" s="379" t="s">
        <v>2399</v>
      </c>
      <c r="B89" s="379" t="s">
        <v>2398</v>
      </c>
      <c r="C89" s="379" t="s">
        <v>1056</v>
      </c>
      <c r="D89" s="842">
        <v>3</v>
      </c>
      <c r="E89" s="842">
        <v>624</v>
      </c>
      <c r="F89" s="841">
        <v>55527.27</v>
      </c>
      <c r="G89" s="841">
        <v>0</v>
      </c>
      <c r="H89" s="841">
        <v>35785.83</v>
      </c>
      <c r="I89" s="841">
        <v>19741.439999999999</v>
      </c>
      <c r="J89" s="840">
        <v>0.35552693298265881</v>
      </c>
    </row>
    <row r="90" spans="1:10" ht="14.25" customHeight="1" x14ac:dyDescent="0.15">
      <c r="A90" s="379" t="s">
        <v>3985</v>
      </c>
      <c r="B90" s="379" t="s">
        <v>3984</v>
      </c>
      <c r="C90" s="379" t="s">
        <v>1056</v>
      </c>
      <c r="D90" s="842">
        <v>2</v>
      </c>
      <c r="E90" s="842">
        <v>416</v>
      </c>
      <c r="F90" s="841">
        <v>17439.84</v>
      </c>
      <c r="G90" s="841">
        <v>0</v>
      </c>
      <c r="H90" s="841">
        <v>17439.84</v>
      </c>
      <c r="I90" s="841">
        <v>0</v>
      </c>
      <c r="J90" s="840">
        <v>0</v>
      </c>
    </row>
    <row r="91" spans="1:10" ht="14.25" customHeight="1" x14ac:dyDescent="0.15">
      <c r="A91" s="379" t="s">
        <v>1763</v>
      </c>
      <c r="B91" s="379" t="s">
        <v>1762</v>
      </c>
      <c r="C91" s="379" t="s">
        <v>1056</v>
      </c>
      <c r="D91" s="842">
        <v>2</v>
      </c>
      <c r="E91" s="842">
        <v>416</v>
      </c>
      <c r="F91" s="841">
        <v>23874</v>
      </c>
      <c r="G91" s="841">
        <v>0</v>
      </c>
      <c r="H91" s="841">
        <v>19225.5</v>
      </c>
      <c r="I91" s="841">
        <v>4648.5</v>
      </c>
      <c r="J91" s="840">
        <v>0.19470972606182457</v>
      </c>
    </row>
    <row r="92" spans="1:10" ht="14.25" customHeight="1" x14ac:dyDescent="0.15">
      <c r="A92" s="379" t="s">
        <v>1761</v>
      </c>
      <c r="B92" s="379" t="s">
        <v>1760</v>
      </c>
      <c r="C92" s="379" t="s">
        <v>1056</v>
      </c>
      <c r="D92" s="842">
        <v>9</v>
      </c>
      <c r="E92" s="842">
        <v>1872</v>
      </c>
      <c r="F92" s="841">
        <v>82752.600000000006</v>
      </c>
      <c r="G92" s="841">
        <v>0</v>
      </c>
      <c r="H92" s="841">
        <v>82700.639999999999</v>
      </c>
      <c r="I92" s="841">
        <v>51.96</v>
      </c>
      <c r="J92" s="840">
        <v>6.2789567941067708E-4</v>
      </c>
    </row>
    <row r="93" spans="1:10" ht="14.25" customHeight="1" x14ac:dyDescent="0.15">
      <c r="A93" s="379" t="s">
        <v>1756</v>
      </c>
      <c r="B93" s="379" t="s">
        <v>1755</v>
      </c>
      <c r="C93" s="379" t="s">
        <v>1752</v>
      </c>
      <c r="D93" s="842">
        <v>3</v>
      </c>
      <c r="E93" s="842">
        <v>64.8</v>
      </c>
      <c r="F93" s="841">
        <v>6048.67</v>
      </c>
      <c r="G93" s="841">
        <v>0</v>
      </c>
      <c r="H93" s="841">
        <v>4436.88</v>
      </c>
      <c r="I93" s="841">
        <v>1611.79</v>
      </c>
      <c r="J93" s="840">
        <v>0.26647014963620103</v>
      </c>
    </row>
    <row r="94" spans="1:10" ht="14.25" customHeight="1" x14ac:dyDescent="0.15">
      <c r="A94" s="379" t="s">
        <v>6383</v>
      </c>
      <c r="B94" s="379" t="s">
        <v>6382</v>
      </c>
      <c r="C94" s="379" t="s">
        <v>1752</v>
      </c>
      <c r="D94" s="842">
        <v>1</v>
      </c>
      <c r="E94" s="842">
        <v>21.6</v>
      </c>
      <c r="F94" s="841">
        <v>1934.07</v>
      </c>
      <c r="G94" s="841">
        <v>0</v>
      </c>
      <c r="H94" s="841">
        <v>1242.6400000000001</v>
      </c>
      <c r="I94" s="841">
        <v>691.43</v>
      </c>
      <c r="J94" s="840">
        <v>0.3574999870738908</v>
      </c>
    </row>
    <row r="95" spans="1:10" ht="14.25" customHeight="1" x14ac:dyDescent="0.15">
      <c r="A95" s="379" t="s">
        <v>2397</v>
      </c>
      <c r="B95" s="379" t="s">
        <v>2396</v>
      </c>
      <c r="C95" s="379" t="s">
        <v>1752</v>
      </c>
      <c r="D95" s="842">
        <v>2</v>
      </c>
      <c r="E95" s="842">
        <v>43.2</v>
      </c>
      <c r="F95" s="841">
        <v>4207.46</v>
      </c>
      <c r="G95" s="841">
        <v>0</v>
      </c>
      <c r="H95" s="841">
        <v>2859.52</v>
      </c>
      <c r="I95" s="841">
        <v>1347.94</v>
      </c>
      <c r="J95" s="840">
        <v>0.32036905876704708</v>
      </c>
    </row>
    <row r="96" spans="1:10" ht="14.25" customHeight="1" x14ac:dyDescent="0.15">
      <c r="A96" s="379" t="s">
        <v>1751</v>
      </c>
      <c r="B96" s="379" t="s">
        <v>1750</v>
      </c>
      <c r="C96" s="379" t="s">
        <v>1137</v>
      </c>
      <c r="D96" s="842">
        <v>3000</v>
      </c>
      <c r="E96" s="842">
        <v>3000</v>
      </c>
      <c r="F96" s="841">
        <v>90000</v>
      </c>
      <c r="G96" s="841">
        <v>0</v>
      </c>
      <c r="H96" s="841">
        <v>92400</v>
      </c>
      <c r="I96" s="841">
        <v>-2400</v>
      </c>
      <c r="J96" s="840">
        <v>-2.6666666666666668E-2</v>
      </c>
    </row>
    <row r="97" spans="1:10" ht="14.25" customHeight="1" x14ac:dyDescent="0.15">
      <c r="A97" s="379" t="s">
        <v>1747</v>
      </c>
      <c r="B97" s="379" t="s">
        <v>1746</v>
      </c>
      <c r="C97" s="379" t="s">
        <v>1739</v>
      </c>
      <c r="D97" s="842">
        <v>1</v>
      </c>
      <c r="E97" s="842">
        <v>4</v>
      </c>
      <c r="F97" s="841">
        <v>356.56</v>
      </c>
      <c r="G97" s="841">
        <v>0</v>
      </c>
      <c r="H97" s="841">
        <v>289.17</v>
      </c>
      <c r="I97" s="841">
        <v>67.39</v>
      </c>
      <c r="J97" s="840">
        <v>0.18900044873233116</v>
      </c>
    </row>
    <row r="98" spans="1:10" ht="14.25" customHeight="1" x14ac:dyDescent="0.15">
      <c r="A98" s="379" t="s">
        <v>1745</v>
      </c>
      <c r="B98" s="379" t="s">
        <v>1744</v>
      </c>
      <c r="C98" s="379" t="s">
        <v>1739</v>
      </c>
      <c r="D98" s="842">
        <v>7</v>
      </c>
      <c r="E98" s="842">
        <v>28</v>
      </c>
      <c r="F98" s="841">
        <v>2932.37</v>
      </c>
      <c r="G98" s="841">
        <v>0</v>
      </c>
      <c r="H98" s="841">
        <v>2556.0500000000002</v>
      </c>
      <c r="I98" s="841">
        <v>376.32</v>
      </c>
      <c r="J98" s="840">
        <v>0.12833305483278032</v>
      </c>
    </row>
    <row r="99" spans="1:10" ht="14.25" customHeight="1" x14ac:dyDescent="0.15">
      <c r="A99" s="379" t="s">
        <v>2393</v>
      </c>
      <c r="B99" s="379" t="s">
        <v>2392</v>
      </c>
      <c r="C99" s="379" t="s">
        <v>1739</v>
      </c>
      <c r="D99" s="842">
        <v>4</v>
      </c>
      <c r="E99" s="842">
        <v>16</v>
      </c>
      <c r="F99" s="841">
        <v>1834.24</v>
      </c>
      <c r="G99" s="841">
        <v>0</v>
      </c>
      <c r="H99" s="841">
        <v>1287.92</v>
      </c>
      <c r="I99" s="841">
        <v>546.32000000000005</v>
      </c>
      <c r="J99" s="840">
        <v>0.29784542916957429</v>
      </c>
    </row>
    <row r="100" spans="1:10" ht="14.25" customHeight="1" x14ac:dyDescent="0.15">
      <c r="A100" s="379" t="s">
        <v>1741</v>
      </c>
      <c r="B100" s="379" t="s">
        <v>1740</v>
      </c>
      <c r="C100" s="379" t="s">
        <v>1739</v>
      </c>
      <c r="D100" s="842">
        <v>18</v>
      </c>
      <c r="E100" s="842">
        <v>72</v>
      </c>
      <c r="F100" s="841">
        <v>8228.2800000000007</v>
      </c>
      <c r="G100" s="841">
        <v>0</v>
      </c>
      <c r="H100" s="841">
        <v>6896.7</v>
      </c>
      <c r="I100" s="841">
        <v>1331.58</v>
      </c>
      <c r="J100" s="840">
        <v>0.1618296898015138</v>
      </c>
    </row>
    <row r="101" spans="1:10" ht="14.25" customHeight="1" x14ac:dyDescent="0.15">
      <c r="A101" s="379" t="s">
        <v>1738</v>
      </c>
      <c r="B101" s="379" t="s">
        <v>1737</v>
      </c>
      <c r="C101" s="379" t="s">
        <v>1722</v>
      </c>
      <c r="D101" s="842">
        <v>5</v>
      </c>
      <c r="E101" s="842">
        <v>80</v>
      </c>
      <c r="F101" s="841">
        <v>8573.9699999999993</v>
      </c>
      <c r="G101" s="841">
        <v>0</v>
      </c>
      <c r="H101" s="841">
        <v>6601.1</v>
      </c>
      <c r="I101" s="841">
        <v>1972.87</v>
      </c>
      <c r="J101" s="840">
        <v>0.23009994203385362</v>
      </c>
    </row>
    <row r="102" spans="1:10" ht="14.25" customHeight="1" x14ac:dyDescent="0.15">
      <c r="A102" s="379" t="s">
        <v>1736</v>
      </c>
      <c r="B102" s="379" t="s">
        <v>1735</v>
      </c>
      <c r="C102" s="379" t="s">
        <v>1722</v>
      </c>
      <c r="D102" s="842">
        <v>62</v>
      </c>
      <c r="E102" s="842">
        <v>992</v>
      </c>
      <c r="F102" s="841">
        <v>96963.520000000004</v>
      </c>
      <c r="G102" s="841">
        <v>0</v>
      </c>
      <c r="H102" s="841">
        <v>84597.14</v>
      </c>
      <c r="I102" s="841">
        <v>12366.38</v>
      </c>
      <c r="J102" s="840">
        <v>0.12753641781981512</v>
      </c>
    </row>
    <row r="103" spans="1:10" ht="14.25" customHeight="1" x14ac:dyDescent="0.15">
      <c r="A103" s="379" t="s">
        <v>1734</v>
      </c>
      <c r="B103" s="379" t="s">
        <v>1733</v>
      </c>
      <c r="C103" s="379" t="s">
        <v>1722</v>
      </c>
      <c r="D103" s="842">
        <v>3</v>
      </c>
      <c r="E103" s="842">
        <v>48</v>
      </c>
      <c r="F103" s="841">
        <v>6174.92</v>
      </c>
      <c r="G103" s="841">
        <v>0</v>
      </c>
      <c r="H103" s="841">
        <v>4341.3599999999997</v>
      </c>
      <c r="I103" s="841">
        <v>1833.56</v>
      </c>
      <c r="J103" s="840">
        <v>0.29693664047469442</v>
      </c>
    </row>
    <row r="104" spans="1:10" ht="14.25" customHeight="1" x14ac:dyDescent="0.15">
      <c r="A104" s="379" t="s">
        <v>1732</v>
      </c>
      <c r="B104" s="379" t="s">
        <v>1731</v>
      </c>
      <c r="C104" s="379" t="s">
        <v>1722</v>
      </c>
      <c r="D104" s="842">
        <v>7</v>
      </c>
      <c r="E104" s="842">
        <v>112</v>
      </c>
      <c r="F104" s="841">
        <v>15982.44</v>
      </c>
      <c r="G104" s="841">
        <v>0</v>
      </c>
      <c r="H104" s="841">
        <v>12396.67</v>
      </c>
      <c r="I104" s="841">
        <v>3585.77</v>
      </c>
      <c r="J104" s="840">
        <v>0.22435685665017358</v>
      </c>
    </row>
    <row r="105" spans="1:10" ht="14.25" customHeight="1" x14ac:dyDescent="0.15">
      <c r="A105" s="379" t="s">
        <v>1730</v>
      </c>
      <c r="B105" s="379" t="s">
        <v>1729</v>
      </c>
      <c r="C105" s="379" t="s">
        <v>1722</v>
      </c>
      <c r="D105" s="842">
        <v>9</v>
      </c>
      <c r="E105" s="842">
        <v>144</v>
      </c>
      <c r="F105" s="841">
        <v>11361.49</v>
      </c>
      <c r="G105" s="841">
        <v>0</v>
      </c>
      <c r="H105" s="841">
        <v>10765.44</v>
      </c>
      <c r="I105" s="841">
        <v>596.04999999999995</v>
      </c>
      <c r="J105" s="840">
        <v>5.2462309080939205E-2</v>
      </c>
    </row>
    <row r="106" spans="1:10" ht="14.25" customHeight="1" x14ac:dyDescent="0.15">
      <c r="A106" s="379" t="s">
        <v>1728</v>
      </c>
      <c r="B106" s="379" t="s">
        <v>1727</v>
      </c>
      <c r="C106" s="379" t="s">
        <v>1722</v>
      </c>
      <c r="D106" s="842">
        <v>15</v>
      </c>
      <c r="E106" s="842">
        <v>240</v>
      </c>
      <c r="F106" s="841">
        <v>24181.27</v>
      </c>
      <c r="G106" s="841">
        <v>0</v>
      </c>
      <c r="H106" s="841">
        <v>18910.2</v>
      </c>
      <c r="I106" s="841">
        <v>5271.07</v>
      </c>
      <c r="J106" s="840">
        <v>0.21798152040815061</v>
      </c>
    </row>
    <row r="107" spans="1:10" ht="14.25" customHeight="1" x14ac:dyDescent="0.15">
      <c r="A107" s="379" t="s">
        <v>1726</v>
      </c>
      <c r="B107" s="379" t="s">
        <v>1725</v>
      </c>
      <c r="C107" s="379" t="s">
        <v>1722</v>
      </c>
      <c r="D107" s="842">
        <v>59</v>
      </c>
      <c r="E107" s="842">
        <v>944</v>
      </c>
      <c r="F107" s="841">
        <v>88018.25</v>
      </c>
      <c r="G107" s="841">
        <v>0</v>
      </c>
      <c r="H107" s="841">
        <v>88764.3</v>
      </c>
      <c r="I107" s="841">
        <v>-746.05</v>
      </c>
      <c r="J107" s="840">
        <v>-8.4760830850420226E-3</v>
      </c>
    </row>
    <row r="108" spans="1:10" ht="14.25" customHeight="1" x14ac:dyDescent="0.15">
      <c r="A108" s="379" t="s">
        <v>1724</v>
      </c>
      <c r="B108" s="379" t="s">
        <v>1723</v>
      </c>
      <c r="C108" s="379" t="s">
        <v>1722</v>
      </c>
      <c r="D108" s="842">
        <v>2</v>
      </c>
      <c r="E108" s="842">
        <v>32</v>
      </c>
      <c r="F108" s="841">
        <v>5724.34</v>
      </c>
      <c r="G108" s="841">
        <v>0</v>
      </c>
      <c r="H108" s="841">
        <v>4289.76</v>
      </c>
      <c r="I108" s="841">
        <v>1434.58</v>
      </c>
      <c r="J108" s="840">
        <v>0.25061055073598004</v>
      </c>
    </row>
    <row r="109" spans="1:10" ht="14.25" customHeight="1" x14ac:dyDescent="0.15">
      <c r="A109" s="379" t="s">
        <v>1721</v>
      </c>
      <c r="B109" s="379" t="s">
        <v>1720</v>
      </c>
      <c r="C109" s="379" t="s">
        <v>1715</v>
      </c>
      <c r="D109" s="842">
        <v>2</v>
      </c>
      <c r="E109" s="842">
        <v>24</v>
      </c>
      <c r="F109" s="841">
        <v>2994.02</v>
      </c>
      <c r="G109" s="841">
        <v>0</v>
      </c>
      <c r="H109" s="841">
        <v>2216.94</v>
      </c>
      <c r="I109" s="841">
        <v>777.08</v>
      </c>
      <c r="J109" s="840">
        <v>0.25954402442201457</v>
      </c>
    </row>
    <row r="110" spans="1:10" ht="14.25" customHeight="1" x14ac:dyDescent="0.15">
      <c r="A110" s="379" t="s">
        <v>1721</v>
      </c>
      <c r="B110" s="379" t="s">
        <v>1720</v>
      </c>
      <c r="C110" s="379" t="s">
        <v>1116</v>
      </c>
      <c r="D110" s="842">
        <v>36</v>
      </c>
      <c r="E110" s="842">
        <v>36</v>
      </c>
      <c r="F110" s="841">
        <v>3733.92</v>
      </c>
      <c r="G110" s="841">
        <v>0</v>
      </c>
      <c r="H110" s="841">
        <v>3325.62</v>
      </c>
      <c r="I110" s="841">
        <v>408.3</v>
      </c>
      <c r="J110" s="840">
        <v>0.1093488880318807</v>
      </c>
    </row>
    <row r="111" spans="1:10" ht="14.25" customHeight="1" x14ac:dyDescent="0.15">
      <c r="A111" s="379" t="s">
        <v>1719</v>
      </c>
      <c r="B111" s="379" t="s">
        <v>1718</v>
      </c>
      <c r="C111" s="379" t="s">
        <v>1115</v>
      </c>
      <c r="D111" s="842">
        <v>1</v>
      </c>
      <c r="E111" s="842">
        <v>11.352</v>
      </c>
      <c r="F111" s="841">
        <v>1455.75</v>
      </c>
      <c r="G111" s="841">
        <v>0</v>
      </c>
      <c r="H111" s="841">
        <v>1042.44</v>
      </c>
      <c r="I111" s="841">
        <v>413.31</v>
      </c>
      <c r="J111" s="840">
        <v>0.28391550747037608</v>
      </c>
    </row>
    <row r="112" spans="1:10" ht="14.25" customHeight="1" x14ac:dyDescent="0.15">
      <c r="A112" s="379" t="s">
        <v>1717</v>
      </c>
      <c r="B112" s="379" t="s">
        <v>1716</v>
      </c>
      <c r="C112" s="379" t="s">
        <v>1115</v>
      </c>
      <c r="D112" s="842">
        <v>149</v>
      </c>
      <c r="E112" s="842">
        <v>1691.4480000000001</v>
      </c>
      <c r="F112" s="841">
        <v>54293.38</v>
      </c>
      <c r="G112" s="841">
        <v>0</v>
      </c>
      <c r="H112" s="841">
        <v>39089.93</v>
      </c>
      <c r="I112" s="841">
        <v>15203.45</v>
      </c>
      <c r="J112" s="840">
        <v>0.28002401029370433</v>
      </c>
    </row>
    <row r="113" spans="1:10" ht="14.25" customHeight="1" x14ac:dyDescent="0.15">
      <c r="A113" s="379" t="s">
        <v>1717</v>
      </c>
      <c r="B113" s="379" t="s">
        <v>1716</v>
      </c>
      <c r="C113" s="379" t="s">
        <v>1112</v>
      </c>
      <c r="D113" s="842">
        <v>72</v>
      </c>
      <c r="E113" s="842">
        <v>68.111999999999995</v>
      </c>
      <c r="F113" s="841">
        <v>2771.28</v>
      </c>
      <c r="G113" s="841">
        <v>0</v>
      </c>
      <c r="H113" s="841">
        <v>1543.08</v>
      </c>
      <c r="I113" s="841">
        <v>1228.2</v>
      </c>
      <c r="J113" s="840">
        <v>0.4431887070234693</v>
      </c>
    </row>
    <row r="114" spans="1:10" ht="14.25" customHeight="1" x14ac:dyDescent="0.15">
      <c r="A114" s="379" t="s">
        <v>1714</v>
      </c>
      <c r="B114" s="379" t="s">
        <v>1713</v>
      </c>
      <c r="C114" s="379" t="s">
        <v>1715</v>
      </c>
      <c r="D114" s="842">
        <v>93</v>
      </c>
      <c r="E114" s="842">
        <v>1116</v>
      </c>
      <c r="F114" s="841">
        <v>26294.91</v>
      </c>
      <c r="G114" s="841">
        <v>0</v>
      </c>
      <c r="H114" s="841">
        <v>22509.24</v>
      </c>
      <c r="I114" s="841">
        <v>3785.67</v>
      </c>
      <c r="J114" s="840">
        <v>0.14396968843019428</v>
      </c>
    </row>
    <row r="115" spans="1:10" ht="14.25" customHeight="1" x14ac:dyDescent="0.15">
      <c r="A115" s="379" t="s">
        <v>1714</v>
      </c>
      <c r="B115" s="379" t="s">
        <v>1713</v>
      </c>
      <c r="C115" s="379" t="s">
        <v>1116</v>
      </c>
      <c r="D115" s="842">
        <v>396</v>
      </c>
      <c r="E115" s="842">
        <v>396</v>
      </c>
      <c r="F115" s="841">
        <v>10589.04</v>
      </c>
      <c r="G115" s="841">
        <v>0</v>
      </c>
      <c r="H115" s="841">
        <v>7812.29</v>
      </c>
      <c r="I115" s="841">
        <v>2776.75</v>
      </c>
      <c r="J115" s="840">
        <v>0.26222868173129954</v>
      </c>
    </row>
    <row r="116" spans="1:10" ht="14.25" customHeight="1" x14ac:dyDescent="0.15">
      <c r="A116" s="379" t="s">
        <v>1712</v>
      </c>
      <c r="B116" s="379" t="s">
        <v>1711</v>
      </c>
      <c r="C116" s="379" t="s">
        <v>1115</v>
      </c>
      <c r="D116" s="842">
        <v>8</v>
      </c>
      <c r="E116" s="842">
        <v>90.816000000000003</v>
      </c>
      <c r="F116" s="841">
        <v>6980.35</v>
      </c>
      <c r="G116" s="841">
        <v>0</v>
      </c>
      <c r="H116" s="841">
        <v>6273.52</v>
      </c>
      <c r="I116" s="841">
        <v>706.83</v>
      </c>
      <c r="J116" s="840">
        <v>0.10125996547451059</v>
      </c>
    </row>
    <row r="117" spans="1:10" ht="14.25" customHeight="1" x14ac:dyDescent="0.15">
      <c r="A117" s="379" t="s">
        <v>1712</v>
      </c>
      <c r="B117" s="379" t="s">
        <v>1711</v>
      </c>
      <c r="C117" s="379" t="s">
        <v>1112</v>
      </c>
      <c r="D117" s="842">
        <v>12</v>
      </c>
      <c r="E117" s="842">
        <v>11.352</v>
      </c>
      <c r="F117" s="841">
        <v>875.16</v>
      </c>
      <c r="G117" s="841">
        <v>0</v>
      </c>
      <c r="H117" s="841">
        <v>784.19</v>
      </c>
      <c r="I117" s="841">
        <v>90.97</v>
      </c>
      <c r="J117" s="840">
        <v>0.10394670688788336</v>
      </c>
    </row>
    <row r="118" spans="1:10" ht="14.25" customHeight="1" x14ac:dyDescent="0.15">
      <c r="A118" s="379" t="s">
        <v>1710</v>
      </c>
      <c r="B118" s="379" t="s">
        <v>1709</v>
      </c>
      <c r="C118" s="379" t="s">
        <v>1115</v>
      </c>
      <c r="D118" s="842">
        <v>65</v>
      </c>
      <c r="E118" s="842">
        <v>737.88</v>
      </c>
      <c r="F118" s="841">
        <v>63095.4</v>
      </c>
      <c r="G118" s="841">
        <v>0</v>
      </c>
      <c r="H118" s="841">
        <v>50972.35</v>
      </c>
      <c r="I118" s="841">
        <v>12123.05</v>
      </c>
      <c r="J118" s="840">
        <v>0.19213841262596004</v>
      </c>
    </row>
    <row r="119" spans="1:10" ht="14.25" customHeight="1" x14ac:dyDescent="0.15">
      <c r="A119" s="379" t="s">
        <v>1710</v>
      </c>
      <c r="B119" s="379" t="s">
        <v>1709</v>
      </c>
      <c r="C119" s="379" t="s">
        <v>1112</v>
      </c>
      <c r="D119" s="842">
        <v>36</v>
      </c>
      <c r="E119" s="842">
        <v>34.055999999999997</v>
      </c>
      <c r="F119" s="841">
        <v>2625.48</v>
      </c>
      <c r="G119" s="841">
        <v>0</v>
      </c>
      <c r="H119" s="841">
        <v>2352.5700000000002</v>
      </c>
      <c r="I119" s="841">
        <v>272.91000000000003</v>
      </c>
      <c r="J119" s="840">
        <v>0.10394670688788336</v>
      </c>
    </row>
    <row r="120" spans="1:10" ht="14.25" customHeight="1" x14ac:dyDescent="0.15">
      <c r="A120" s="379" t="s">
        <v>1708</v>
      </c>
      <c r="B120" s="379" t="s">
        <v>1707</v>
      </c>
      <c r="C120" s="379" t="s">
        <v>1115</v>
      </c>
      <c r="D120" s="842">
        <v>559</v>
      </c>
      <c r="E120" s="842">
        <v>6345.76799999998</v>
      </c>
      <c r="F120" s="841">
        <v>385075.18</v>
      </c>
      <c r="G120" s="841">
        <v>0</v>
      </c>
      <c r="H120" s="841">
        <v>365987.1</v>
      </c>
      <c r="I120" s="841">
        <v>19088.080000000002</v>
      </c>
      <c r="J120" s="840">
        <v>4.9569748951360612E-2</v>
      </c>
    </row>
    <row r="121" spans="1:10" ht="14.25" customHeight="1" x14ac:dyDescent="0.15">
      <c r="A121" s="379" t="s">
        <v>1708</v>
      </c>
      <c r="B121" s="379" t="s">
        <v>1707</v>
      </c>
      <c r="C121" s="379" t="s">
        <v>1112</v>
      </c>
      <c r="D121" s="842">
        <v>444</v>
      </c>
      <c r="E121" s="842">
        <v>420.024</v>
      </c>
      <c r="F121" s="841">
        <v>32562.959999999999</v>
      </c>
      <c r="G121" s="841">
        <v>0</v>
      </c>
      <c r="H121" s="841">
        <v>27177.83</v>
      </c>
      <c r="I121" s="841">
        <v>5385.13</v>
      </c>
      <c r="J121" s="840">
        <v>0.16537593633993961</v>
      </c>
    </row>
    <row r="122" spans="1:10" ht="14.25" customHeight="1" x14ac:dyDescent="0.15">
      <c r="A122" s="379" t="s">
        <v>3254</v>
      </c>
      <c r="B122" s="379" t="s">
        <v>3253</v>
      </c>
      <c r="C122" s="379" t="s">
        <v>1115</v>
      </c>
      <c r="D122" s="842">
        <v>2</v>
      </c>
      <c r="E122" s="842">
        <v>22.704000000000001</v>
      </c>
      <c r="F122" s="841">
        <v>2120.02</v>
      </c>
      <c r="G122" s="841">
        <v>0</v>
      </c>
      <c r="H122" s="841">
        <v>1766.68</v>
      </c>
      <c r="I122" s="841">
        <v>353.34</v>
      </c>
      <c r="J122" s="840">
        <v>0.16666823897887756</v>
      </c>
    </row>
    <row r="123" spans="1:10" ht="14.25" customHeight="1" x14ac:dyDescent="0.15">
      <c r="A123" s="379" t="s">
        <v>1704</v>
      </c>
      <c r="B123" s="379" t="s">
        <v>1703</v>
      </c>
      <c r="C123" s="379" t="s">
        <v>1115</v>
      </c>
      <c r="D123" s="842">
        <v>46</v>
      </c>
      <c r="E123" s="842">
        <v>522.19200000000001</v>
      </c>
      <c r="F123" s="841">
        <v>47611.01</v>
      </c>
      <c r="G123" s="841">
        <v>0</v>
      </c>
      <c r="H123" s="841">
        <v>44558.29</v>
      </c>
      <c r="I123" s="841">
        <v>3052.72</v>
      </c>
      <c r="J123" s="840">
        <v>6.4117942467509084E-2</v>
      </c>
    </row>
    <row r="124" spans="1:10" ht="14.25" customHeight="1" x14ac:dyDescent="0.15">
      <c r="A124" s="379" t="s">
        <v>1704</v>
      </c>
      <c r="B124" s="379" t="s">
        <v>1703</v>
      </c>
      <c r="C124" s="379" t="s">
        <v>1112</v>
      </c>
      <c r="D124" s="842">
        <v>420</v>
      </c>
      <c r="E124" s="842">
        <v>397.32</v>
      </c>
      <c r="F124" s="841">
        <v>37438.800000000003</v>
      </c>
      <c r="G124" s="841">
        <v>0</v>
      </c>
      <c r="H124" s="841">
        <v>33907.94</v>
      </c>
      <c r="I124" s="841">
        <v>3530.86</v>
      </c>
      <c r="J124" s="840">
        <v>9.4310180881865865E-2</v>
      </c>
    </row>
    <row r="125" spans="1:10" ht="14.25" customHeight="1" x14ac:dyDescent="0.15">
      <c r="A125" s="379" t="s">
        <v>1702</v>
      </c>
      <c r="B125" s="379" t="s">
        <v>1701</v>
      </c>
      <c r="C125" s="379" t="s">
        <v>1115</v>
      </c>
      <c r="D125" s="842">
        <v>8</v>
      </c>
      <c r="E125" s="842">
        <v>90.816000000000003</v>
      </c>
      <c r="F125" s="841">
        <v>9549</v>
      </c>
      <c r="G125" s="841">
        <v>0</v>
      </c>
      <c r="H125" s="841">
        <v>7215.46</v>
      </c>
      <c r="I125" s="841">
        <v>2333.54</v>
      </c>
      <c r="J125" s="840">
        <v>0.24437532725939889</v>
      </c>
    </row>
    <row r="126" spans="1:10" ht="14.25" customHeight="1" x14ac:dyDescent="0.15">
      <c r="A126" s="379" t="s">
        <v>1702</v>
      </c>
      <c r="B126" s="379" t="s">
        <v>1701</v>
      </c>
      <c r="C126" s="379" t="s">
        <v>1112</v>
      </c>
      <c r="D126" s="842">
        <v>12</v>
      </c>
      <c r="E126" s="842">
        <v>11.352</v>
      </c>
      <c r="F126" s="841">
        <v>1084.2</v>
      </c>
      <c r="G126" s="841">
        <v>0</v>
      </c>
      <c r="H126" s="841">
        <v>901.91</v>
      </c>
      <c r="I126" s="841">
        <v>182.29</v>
      </c>
      <c r="J126" s="840">
        <v>0.16813318575908504</v>
      </c>
    </row>
    <row r="127" spans="1:10" ht="14.25" customHeight="1" x14ac:dyDescent="0.15">
      <c r="A127" s="379" t="s">
        <v>1690</v>
      </c>
      <c r="B127" s="379" t="s">
        <v>1689</v>
      </c>
      <c r="C127" s="379" t="s">
        <v>1115</v>
      </c>
      <c r="D127" s="842">
        <v>10</v>
      </c>
      <c r="E127" s="842">
        <v>113.52</v>
      </c>
      <c r="F127" s="841">
        <v>10678.8</v>
      </c>
      <c r="G127" s="841">
        <v>0</v>
      </c>
      <c r="H127" s="841">
        <v>8879.7999999999993</v>
      </c>
      <c r="I127" s="841">
        <v>1799</v>
      </c>
      <c r="J127" s="840">
        <v>0.16846462149305166</v>
      </c>
    </row>
    <row r="128" spans="1:10" ht="14.25" customHeight="1" x14ac:dyDescent="0.15">
      <c r="A128" s="379" t="s">
        <v>1201</v>
      </c>
      <c r="B128" s="379" t="s">
        <v>1200</v>
      </c>
      <c r="C128" s="379" t="s">
        <v>1056</v>
      </c>
      <c r="D128" s="842">
        <v>2</v>
      </c>
      <c r="E128" s="842">
        <v>416</v>
      </c>
      <c r="F128" s="841">
        <v>35090.559999999998</v>
      </c>
      <c r="G128" s="841">
        <v>0</v>
      </c>
      <c r="H128" s="841">
        <v>36650.559999999998</v>
      </c>
      <c r="I128" s="841">
        <v>-1560</v>
      </c>
      <c r="J128" s="840">
        <v>-4.4456400809790436E-2</v>
      </c>
    </row>
    <row r="129" spans="1:10" ht="14.25" customHeight="1" x14ac:dyDescent="0.15">
      <c r="A129" s="379" t="s">
        <v>4235</v>
      </c>
      <c r="B129" s="379" t="s">
        <v>4234</v>
      </c>
      <c r="C129" s="379" t="s">
        <v>4233</v>
      </c>
      <c r="D129" s="842">
        <v>2</v>
      </c>
      <c r="E129" s="842">
        <v>8.8559999999999999</v>
      </c>
      <c r="F129" s="841">
        <v>1088.76</v>
      </c>
      <c r="G129" s="841">
        <v>0</v>
      </c>
      <c r="H129" s="841">
        <v>1008.6</v>
      </c>
      <c r="I129" s="841">
        <v>80.16</v>
      </c>
      <c r="J129" s="840">
        <v>7.3625041331422905E-2</v>
      </c>
    </row>
    <row r="130" spans="1:10" ht="14.25" customHeight="1" x14ac:dyDescent="0.15">
      <c r="A130" s="379" t="s">
        <v>2176</v>
      </c>
      <c r="B130" s="379" t="s">
        <v>2175</v>
      </c>
      <c r="C130" s="379" t="s">
        <v>1898</v>
      </c>
      <c r="D130" s="842">
        <v>1</v>
      </c>
      <c r="E130" s="842">
        <v>4.8</v>
      </c>
      <c r="F130" s="841">
        <v>423.8</v>
      </c>
      <c r="G130" s="841">
        <v>0</v>
      </c>
      <c r="H130" s="841">
        <v>389.78</v>
      </c>
      <c r="I130" s="841">
        <v>34.020000000000003</v>
      </c>
      <c r="J130" s="840">
        <v>8.02737140160453E-2</v>
      </c>
    </row>
    <row r="131" spans="1:10" ht="14.25" customHeight="1" x14ac:dyDescent="0.15">
      <c r="A131" s="379" t="s">
        <v>1158</v>
      </c>
      <c r="B131" s="379" t="s">
        <v>1157</v>
      </c>
      <c r="C131" s="379" t="s">
        <v>1115</v>
      </c>
      <c r="D131" s="842">
        <v>164</v>
      </c>
      <c r="E131" s="842">
        <v>1861.7280000000001</v>
      </c>
      <c r="F131" s="841">
        <v>156175.6</v>
      </c>
      <c r="G131" s="841">
        <v>0</v>
      </c>
      <c r="H131" s="841">
        <v>122262</v>
      </c>
      <c r="I131" s="841">
        <v>33913.599999999999</v>
      </c>
      <c r="J131" s="840">
        <v>0.21715043835272604</v>
      </c>
    </row>
    <row r="132" spans="1:10" ht="14.25" customHeight="1" x14ac:dyDescent="0.15">
      <c r="A132" s="379" t="s">
        <v>1158</v>
      </c>
      <c r="B132" s="379" t="s">
        <v>1157</v>
      </c>
      <c r="C132" s="379" t="s">
        <v>1112</v>
      </c>
      <c r="D132" s="842">
        <v>48</v>
      </c>
      <c r="E132" s="842">
        <v>45.408000000000001</v>
      </c>
      <c r="F132" s="841">
        <v>4414.5600000000004</v>
      </c>
      <c r="G132" s="841">
        <v>0</v>
      </c>
      <c r="H132" s="841">
        <v>2982</v>
      </c>
      <c r="I132" s="841">
        <v>1432.56</v>
      </c>
      <c r="J132" s="840">
        <v>0.3245079917364358</v>
      </c>
    </row>
    <row r="133" spans="1:10" ht="14.25" customHeight="1" x14ac:dyDescent="0.15">
      <c r="A133" s="379" t="s">
        <v>1156</v>
      </c>
      <c r="B133" s="379" t="s">
        <v>1155</v>
      </c>
      <c r="C133" s="379" t="s">
        <v>1115</v>
      </c>
      <c r="D133" s="842">
        <v>55</v>
      </c>
      <c r="E133" s="842">
        <v>624.36</v>
      </c>
      <c r="F133" s="841">
        <v>55936.45</v>
      </c>
      <c r="G133" s="841">
        <v>0</v>
      </c>
      <c r="H133" s="841">
        <v>41002.5</v>
      </c>
      <c r="I133" s="841">
        <v>14933.95</v>
      </c>
      <c r="J133" s="840">
        <v>0.26698065393853204</v>
      </c>
    </row>
    <row r="134" spans="1:10" ht="14.25" customHeight="1" x14ac:dyDescent="0.15">
      <c r="A134" s="379" t="s">
        <v>1156</v>
      </c>
      <c r="B134" s="379" t="s">
        <v>1155</v>
      </c>
      <c r="C134" s="379" t="s">
        <v>1112</v>
      </c>
      <c r="D134" s="842">
        <v>12</v>
      </c>
      <c r="E134" s="842">
        <v>11.352</v>
      </c>
      <c r="F134" s="841">
        <v>1103.6400000000001</v>
      </c>
      <c r="G134" s="841">
        <v>0</v>
      </c>
      <c r="H134" s="841">
        <v>745.5</v>
      </c>
      <c r="I134" s="841">
        <v>358.14</v>
      </c>
      <c r="J134" s="840">
        <v>0.3245079917364358</v>
      </c>
    </row>
    <row r="135" spans="1:10" ht="14.25" customHeight="1" x14ac:dyDescent="0.15">
      <c r="A135" s="379" t="s">
        <v>1153</v>
      </c>
      <c r="B135" s="379" t="s">
        <v>1152</v>
      </c>
      <c r="C135" s="379" t="s">
        <v>1154</v>
      </c>
      <c r="D135" s="842">
        <v>31</v>
      </c>
      <c r="E135" s="842">
        <v>175.95599999999999</v>
      </c>
      <c r="F135" s="841">
        <v>28965.32</v>
      </c>
      <c r="G135" s="841">
        <v>0</v>
      </c>
      <c r="H135" s="841">
        <v>23584.49</v>
      </c>
      <c r="I135" s="841">
        <v>5380.83</v>
      </c>
      <c r="J135" s="840">
        <v>0.18576801499172113</v>
      </c>
    </row>
    <row r="136" spans="1:10" ht="14.25" customHeight="1" x14ac:dyDescent="0.15">
      <c r="A136" s="379" t="s">
        <v>1153</v>
      </c>
      <c r="B136" s="379" t="s">
        <v>1152</v>
      </c>
      <c r="C136" s="379" t="s">
        <v>1112</v>
      </c>
      <c r="D136" s="842">
        <v>18</v>
      </c>
      <c r="E136" s="842">
        <v>17.027999999999999</v>
      </c>
      <c r="F136" s="841">
        <v>3194.46</v>
      </c>
      <c r="G136" s="841">
        <v>0</v>
      </c>
      <c r="H136" s="841">
        <v>2282.37</v>
      </c>
      <c r="I136" s="841">
        <v>912.09</v>
      </c>
      <c r="J136" s="840">
        <v>0.28552243571683478</v>
      </c>
    </row>
    <row r="137" spans="1:10" ht="14.25" customHeight="1" x14ac:dyDescent="0.15">
      <c r="A137" s="379" t="s">
        <v>2160</v>
      </c>
      <c r="B137" s="379" t="s">
        <v>2159</v>
      </c>
      <c r="C137" s="379" t="s">
        <v>1115</v>
      </c>
      <c r="D137" s="842">
        <v>2</v>
      </c>
      <c r="E137" s="842">
        <v>22.704000000000001</v>
      </c>
      <c r="F137" s="841">
        <v>2808.5</v>
      </c>
      <c r="G137" s="841">
        <v>0</v>
      </c>
      <c r="H137" s="841">
        <v>2578.38</v>
      </c>
      <c r="I137" s="841">
        <v>230.12</v>
      </c>
      <c r="J137" s="840">
        <v>8.1936977034003919E-2</v>
      </c>
    </row>
    <row r="138" spans="1:10" ht="14.25" customHeight="1" x14ac:dyDescent="0.15">
      <c r="A138" s="379" t="s">
        <v>1147</v>
      </c>
      <c r="B138" s="379" t="s">
        <v>1146</v>
      </c>
      <c r="C138" s="379" t="s">
        <v>1115</v>
      </c>
      <c r="D138" s="842">
        <v>25</v>
      </c>
      <c r="E138" s="842">
        <v>283.8</v>
      </c>
      <c r="F138" s="841">
        <v>19569.52</v>
      </c>
      <c r="G138" s="841">
        <v>0</v>
      </c>
      <c r="H138" s="841">
        <v>18637.5</v>
      </c>
      <c r="I138" s="841">
        <v>932.02</v>
      </c>
      <c r="J138" s="840">
        <v>4.7626104268270249E-2</v>
      </c>
    </row>
    <row r="139" spans="1:10" ht="14.25" customHeight="1" x14ac:dyDescent="0.15">
      <c r="A139" s="379" t="s">
        <v>1136</v>
      </c>
      <c r="B139" s="379" t="s">
        <v>1135</v>
      </c>
      <c r="C139" s="379" t="s">
        <v>1051</v>
      </c>
      <c r="D139" s="842">
        <v>50</v>
      </c>
      <c r="E139" s="842">
        <v>950</v>
      </c>
      <c r="F139" s="841">
        <v>47984.93</v>
      </c>
      <c r="G139" s="841">
        <v>0</v>
      </c>
      <c r="H139" s="841">
        <v>39093.5</v>
      </c>
      <c r="I139" s="841">
        <v>8891.43</v>
      </c>
      <c r="J139" s="840">
        <v>0.18529630031762057</v>
      </c>
    </row>
    <row r="140" spans="1:10" ht="14.25" customHeight="1" x14ac:dyDescent="0.15">
      <c r="A140" s="379" t="s">
        <v>1122</v>
      </c>
      <c r="B140" s="379" t="s">
        <v>1121</v>
      </c>
      <c r="C140" s="379" t="s">
        <v>1120</v>
      </c>
      <c r="D140" s="842">
        <v>6</v>
      </c>
      <c r="E140" s="842">
        <v>39.24</v>
      </c>
      <c r="F140" s="841">
        <v>5580.42</v>
      </c>
      <c r="G140" s="841">
        <v>0</v>
      </c>
      <c r="H140" s="841">
        <v>4008.81</v>
      </c>
      <c r="I140" s="841">
        <v>1571.61</v>
      </c>
      <c r="J140" s="840">
        <v>0.28162933972711729</v>
      </c>
    </row>
    <row r="141" spans="1:10" ht="14.25" customHeight="1" x14ac:dyDescent="0.15">
      <c r="A141" s="379" t="s">
        <v>1118</v>
      </c>
      <c r="B141" s="379" t="s">
        <v>1117</v>
      </c>
      <c r="C141" s="379" t="s">
        <v>1119</v>
      </c>
      <c r="D141" s="842">
        <v>3</v>
      </c>
      <c r="E141" s="842">
        <v>18</v>
      </c>
      <c r="F141" s="841">
        <v>3042.52</v>
      </c>
      <c r="G141" s="841">
        <v>0</v>
      </c>
      <c r="H141" s="841">
        <v>2282.37</v>
      </c>
      <c r="I141" s="841">
        <v>760.15</v>
      </c>
      <c r="J141" s="840">
        <v>0.24984223604117639</v>
      </c>
    </row>
    <row r="142" spans="1:10" ht="14.25" customHeight="1" x14ac:dyDescent="0.15">
      <c r="A142" s="379" t="s">
        <v>1955</v>
      </c>
      <c r="B142" s="379" t="s">
        <v>4698</v>
      </c>
      <c r="C142" s="379" t="s">
        <v>1059</v>
      </c>
      <c r="D142" s="842">
        <v>5</v>
      </c>
      <c r="E142" s="842">
        <v>100</v>
      </c>
      <c r="F142" s="841">
        <v>7518.25</v>
      </c>
      <c r="G142" s="841">
        <v>0</v>
      </c>
      <c r="H142" s="841">
        <v>6878.2</v>
      </c>
      <c r="I142" s="841">
        <v>640.04999999999995</v>
      </c>
      <c r="J142" s="840">
        <v>8.5132843414358395E-2</v>
      </c>
    </row>
    <row r="143" spans="1:10" ht="14.25" customHeight="1" x14ac:dyDescent="0.15">
      <c r="A143" s="379" t="s">
        <v>1072</v>
      </c>
      <c r="B143" s="379" t="s">
        <v>1071</v>
      </c>
      <c r="C143" s="379" t="s">
        <v>1070</v>
      </c>
      <c r="D143" s="842">
        <v>8</v>
      </c>
      <c r="E143" s="842">
        <v>40</v>
      </c>
      <c r="F143" s="841">
        <v>2807.04</v>
      </c>
      <c r="G143" s="841">
        <v>0</v>
      </c>
      <c r="H143" s="841">
        <v>2827.22</v>
      </c>
      <c r="I143" s="841">
        <v>-20.18</v>
      </c>
      <c r="J143" s="840">
        <v>-7.1890674874601004E-3</v>
      </c>
    </row>
    <row r="144" spans="1:10" ht="14.25" customHeight="1" x14ac:dyDescent="0.15">
      <c r="A144" s="379" t="s">
        <v>1067</v>
      </c>
      <c r="B144" s="379" t="s">
        <v>1066</v>
      </c>
      <c r="C144" s="379" t="s">
        <v>1059</v>
      </c>
      <c r="D144" s="842">
        <v>8</v>
      </c>
      <c r="E144" s="842">
        <v>160</v>
      </c>
      <c r="F144" s="841">
        <v>10770.64</v>
      </c>
      <c r="G144" s="841">
        <v>0</v>
      </c>
      <c r="H144" s="841">
        <v>9155.0400000000009</v>
      </c>
      <c r="I144" s="841">
        <v>1615.6</v>
      </c>
      <c r="J144" s="840">
        <v>0.15000037137997371</v>
      </c>
    </row>
    <row r="145" spans="1:10" ht="14.25" customHeight="1" x14ac:dyDescent="0.15">
      <c r="A145" s="379" t="s">
        <v>1065</v>
      </c>
      <c r="B145" s="379" t="s">
        <v>1064</v>
      </c>
      <c r="C145" s="379" t="s">
        <v>1059</v>
      </c>
      <c r="D145" s="842">
        <v>11</v>
      </c>
      <c r="E145" s="842">
        <v>220</v>
      </c>
      <c r="F145" s="841">
        <v>13463.31</v>
      </c>
      <c r="G145" s="841">
        <v>0</v>
      </c>
      <c r="H145" s="841">
        <v>12588.18</v>
      </c>
      <c r="I145" s="841">
        <v>875.13</v>
      </c>
      <c r="J145" s="840">
        <v>6.5001102997702648E-2</v>
      </c>
    </row>
    <row r="146" spans="1:10" ht="14.25" customHeight="1" x14ac:dyDescent="0.15">
      <c r="A146" s="379" t="s">
        <v>1061</v>
      </c>
      <c r="B146" s="379" t="s">
        <v>1060</v>
      </c>
      <c r="C146" s="379" t="s">
        <v>1059</v>
      </c>
      <c r="D146" s="842">
        <v>2</v>
      </c>
      <c r="E146" s="842">
        <v>40</v>
      </c>
      <c r="F146" s="841">
        <v>2692.66</v>
      </c>
      <c r="G146" s="841">
        <v>0</v>
      </c>
      <c r="H146" s="841">
        <v>2288.7600000000002</v>
      </c>
      <c r="I146" s="841">
        <v>403.9</v>
      </c>
      <c r="J146" s="840">
        <v>0.15000037137997371</v>
      </c>
    </row>
    <row r="147" spans="1:10" ht="14.25" customHeight="1" x14ac:dyDescent="0.15">
      <c r="A147" s="379" t="s">
        <v>1058</v>
      </c>
      <c r="B147" s="379" t="s">
        <v>1057</v>
      </c>
      <c r="C147" s="379" t="s">
        <v>1056</v>
      </c>
      <c r="D147" s="842">
        <v>2</v>
      </c>
      <c r="E147" s="842">
        <v>416</v>
      </c>
      <c r="F147" s="841">
        <v>25013.06</v>
      </c>
      <c r="G147" s="841">
        <v>0</v>
      </c>
      <c r="H147" s="841">
        <v>20920.419999999998</v>
      </c>
      <c r="I147" s="841">
        <v>4092.64</v>
      </c>
      <c r="J147" s="840">
        <v>0.16362012484678004</v>
      </c>
    </row>
    <row r="148" spans="1:10" ht="14.25" customHeight="1" x14ac:dyDescent="0.15">
      <c r="A148" s="379" t="s">
        <v>1053</v>
      </c>
      <c r="B148" s="379" t="s">
        <v>1052</v>
      </c>
      <c r="C148" s="379" t="s">
        <v>1051</v>
      </c>
      <c r="D148" s="842">
        <v>409</v>
      </c>
      <c r="E148" s="842">
        <v>7771</v>
      </c>
      <c r="F148" s="841">
        <v>411518.45</v>
      </c>
      <c r="G148" s="841">
        <v>0</v>
      </c>
      <c r="H148" s="841">
        <v>344750.8</v>
      </c>
      <c r="I148" s="841">
        <v>66767.649999999994</v>
      </c>
      <c r="J148" s="840">
        <v>0.16224703898452184</v>
      </c>
    </row>
    <row r="149" spans="1:10" ht="14.25" customHeight="1" x14ac:dyDescent="0.15">
      <c r="A149" s="379" t="s">
        <v>4695</v>
      </c>
      <c r="B149" s="379" t="s">
        <v>4694</v>
      </c>
      <c r="C149" s="379" t="s">
        <v>1051</v>
      </c>
      <c r="D149" s="842">
        <v>58</v>
      </c>
      <c r="E149" s="842">
        <v>1102</v>
      </c>
      <c r="F149" s="841">
        <v>68835.77</v>
      </c>
      <c r="G149" s="841">
        <v>0</v>
      </c>
      <c r="H149" s="841">
        <v>53085.919999999998</v>
      </c>
      <c r="I149" s="841">
        <v>15749.85</v>
      </c>
      <c r="J149" s="840">
        <v>0.22880328061994512</v>
      </c>
    </row>
    <row r="150" spans="1:10" ht="14.25" customHeight="1" x14ac:dyDescent="0.15">
      <c r="A150" s="379" t="s">
        <v>4680</v>
      </c>
      <c r="B150" s="379" t="s">
        <v>4691</v>
      </c>
      <c r="C150" s="379" t="s">
        <v>1051</v>
      </c>
      <c r="D150" s="842">
        <v>138</v>
      </c>
      <c r="E150" s="842">
        <v>2622</v>
      </c>
      <c r="F150" s="841">
        <v>139653.18</v>
      </c>
      <c r="G150" s="841">
        <v>0</v>
      </c>
      <c r="H150" s="841">
        <v>128597.75999999999</v>
      </c>
      <c r="I150" s="841">
        <v>11055.42</v>
      </c>
      <c r="J150" s="840">
        <v>7.9163396064450525E-2</v>
      </c>
    </row>
    <row r="151" spans="1:10" ht="14.25" customHeight="1" x14ac:dyDescent="0.15">
      <c r="A151" s="379" t="s">
        <v>6305</v>
      </c>
      <c r="B151" s="379" t="s">
        <v>6304</v>
      </c>
      <c r="C151" s="379" t="s">
        <v>1715</v>
      </c>
      <c r="D151" s="842">
        <v>1007</v>
      </c>
      <c r="E151" s="842">
        <v>12084</v>
      </c>
      <c r="F151" s="841">
        <v>916901.36</v>
      </c>
      <c r="G151" s="841">
        <v>0</v>
      </c>
      <c r="H151" s="841">
        <v>819698</v>
      </c>
      <c r="I151" s="841">
        <v>97203.36</v>
      </c>
      <c r="J151" s="840">
        <v>0.10601288670790061</v>
      </c>
    </row>
    <row r="152" spans="1:10" ht="14.25" customHeight="1" x14ac:dyDescent="0.15">
      <c r="A152" s="379" t="s">
        <v>6305</v>
      </c>
      <c r="B152" s="379" t="s">
        <v>6304</v>
      </c>
      <c r="C152" s="379" t="s">
        <v>1116</v>
      </c>
      <c r="D152" s="842">
        <v>48</v>
      </c>
      <c r="E152" s="842">
        <v>48</v>
      </c>
      <c r="F152" s="841">
        <v>4123.2</v>
      </c>
      <c r="G152" s="841">
        <v>0</v>
      </c>
      <c r="H152" s="841">
        <v>3256</v>
      </c>
      <c r="I152" s="841">
        <v>867.2</v>
      </c>
      <c r="J152" s="840">
        <v>0.2103220799379123</v>
      </c>
    </row>
    <row r="153" spans="1:10" ht="14.25" customHeight="1" x14ac:dyDescent="0.15">
      <c r="A153" s="379" t="s">
        <v>4683</v>
      </c>
      <c r="B153" s="379" t="s">
        <v>7111</v>
      </c>
      <c r="C153" s="379" t="s">
        <v>1051</v>
      </c>
      <c r="D153" s="842">
        <v>68</v>
      </c>
      <c r="E153" s="842">
        <v>1292</v>
      </c>
      <c r="F153" s="841">
        <v>68089.83</v>
      </c>
      <c r="G153" s="841">
        <v>0</v>
      </c>
      <c r="H153" s="841">
        <v>65212</v>
      </c>
      <c r="I153" s="841">
        <v>2877.83</v>
      </c>
      <c r="J153" s="840">
        <v>4.2265195844959517E-2</v>
      </c>
    </row>
    <row r="154" spans="1:10" ht="18.5" customHeight="1" x14ac:dyDescent="0.15">
      <c r="A154" s="379" t="s">
        <v>1692</v>
      </c>
      <c r="B154" s="379" t="s">
        <v>1691</v>
      </c>
      <c r="C154" s="379" t="s">
        <v>1048</v>
      </c>
      <c r="D154" s="842">
        <v>8</v>
      </c>
      <c r="E154" s="842">
        <v>0</v>
      </c>
      <c r="F154" s="841">
        <v>33600</v>
      </c>
      <c r="G154" s="841">
        <v>0</v>
      </c>
      <c r="H154" s="841">
        <v>34192</v>
      </c>
      <c r="I154" s="841">
        <v>-592</v>
      </c>
      <c r="J154" s="840">
        <v>-1.7619047619047618E-2</v>
      </c>
    </row>
    <row r="155" spans="1:10" ht="13" x14ac:dyDescent="0.15">
      <c r="A155" s="501" t="s">
        <v>7110</v>
      </c>
      <c r="B155" s="501" t="s">
        <v>7109</v>
      </c>
      <c r="C155" s="501" t="s">
        <v>1693</v>
      </c>
      <c r="D155" s="849">
        <v>2</v>
      </c>
      <c r="E155" s="849">
        <v>0</v>
      </c>
      <c r="F155" s="850">
        <v>3000</v>
      </c>
      <c r="G155" s="850">
        <v>0</v>
      </c>
      <c r="H155" s="850">
        <v>0</v>
      </c>
      <c r="I155" s="850">
        <v>3000</v>
      </c>
      <c r="J155" s="851">
        <v>1</v>
      </c>
    </row>
    <row r="156" spans="1:10" x14ac:dyDescent="0.15">
      <c r="D156" s="835">
        <f>SUM(D9:D155)</f>
        <v>21417</v>
      </c>
      <c r="E156" s="835">
        <f t="shared" ref="E156:I156" si="0">SUM(E9:E155)</f>
        <v>114960.65200000003</v>
      </c>
      <c r="F156" s="852">
        <f t="shared" si="0"/>
        <v>5863473.5499999998</v>
      </c>
      <c r="G156" s="852">
        <f t="shared" si="0"/>
        <v>0</v>
      </c>
      <c r="H156" s="852">
        <f t="shared" si="0"/>
        <v>5201354.3600000013</v>
      </c>
      <c r="I156" s="852">
        <f t="shared" si="0"/>
        <v>662119.19000000006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CC0E-E9AF-4095-94D6-52B8CEDB1B9C}">
  <sheetPr codeName="Hoja63"/>
  <dimension ref="A1:J327"/>
  <sheetViews>
    <sheetView showGridLines="0" workbookViewId="0">
      <pane ySplit="6" topLeftCell="A312" activePane="bottomLeft" state="frozen"/>
      <selection pane="bottomLeft" activeCell="I289" sqref="I289"/>
    </sheetView>
  </sheetViews>
  <sheetFormatPr baseColWidth="10" defaultColWidth="11.5" defaultRowHeight="12" x14ac:dyDescent="0.15"/>
  <cols>
    <col min="1" max="1" width="19.5" style="375" customWidth="1"/>
    <col min="2" max="2" width="56.1640625" style="375" customWidth="1"/>
    <col min="3" max="3" width="17.6640625" style="375" customWidth="1"/>
    <col min="4" max="4" width="13" style="835" customWidth="1"/>
    <col min="5" max="5" width="16.1640625" style="835" customWidth="1"/>
    <col min="6" max="10" width="19.5" style="835" customWidth="1"/>
    <col min="11" max="14" width="19.5"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7108</v>
      </c>
    </row>
    <row r="6" spans="1:10" ht="2.5" customHeight="1" x14ac:dyDescent="0.15"/>
    <row r="7" spans="1:10" ht="23.75" customHeight="1" x14ac:dyDescent="0.15"/>
    <row r="8" spans="1:10" ht="22.5" customHeight="1" x14ac:dyDescent="0.15">
      <c r="A8" s="844" t="s">
        <v>1946</v>
      </c>
      <c r="B8" s="382" t="s">
        <v>1945</v>
      </c>
      <c r="C8" s="844" t="s">
        <v>1944</v>
      </c>
      <c r="D8" s="843" t="s">
        <v>1943</v>
      </c>
      <c r="E8" s="843" t="s">
        <v>1942</v>
      </c>
      <c r="F8" s="843" t="s">
        <v>261</v>
      </c>
      <c r="G8" s="843" t="s">
        <v>1941</v>
      </c>
      <c r="H8" s="843" t="s">
        <v>1940</v>
      </c>
      <c r="I8" s="843" t="s">
        <v>1939</v>
      </c>
      <c r="J8" s="843" t="s">
        <v>1938</v>
      </c>
    </row>
    <row r="9" spans="1:10" ht="15" customHeight="1" x14ac:dyDescent="0.15">
      <c r="A9" s="379" t="s">
        <v>3248</v>
      </c>
      <c r="B9" s="379" t="s">
        <v>3247</v>
      </c>
      <c r="C9" s="379" t="s">
        <v>1048</v>
      </c>
      <c r="D9" s="842">
        <v>3</v>
      </c>
      <c r="E9" s="842">
        <v>0</v>
      </c>
      <c r="F9" s="841">
        <v>1422.33</v>
      </c>
      <c r="G9" s="841">
        <v>0</v>
      </c>
      <c r="H9" s="841">
        <v>1241.31</v>
      </c>
      <c r="I9" s="841">
        <v>181.02</v>
      </c>
      <c r="J9" s="840">
        <v>0.12727004281706777</v>
      </c>
    </row>
    <row r="10" spans="1:10" ht="15" customHeight="1" x14ac:dyDescent="0.15">
      <c r="A10" s="379" t="s">
        <v>1665</v>
      </c>
      <c r="B10" s="379" t="s">
        <v>1664</v>
      </c>
      <c r="C10" s="379" t="s">
        <v>1048</v>
      </c>
      <c r="D10" s="842">
        <v>1</v>
      </c>
      <c r="E10" s="842">
        <v>0</v>
      </c>
      <c r="F10" s="841">
        <v>839.76</v>
      </c>
      <c r="G10" s="841">
        <v>0</v>
      </c>
      <c r="H10" s="841">
        <v>732.88</v>
      </c>
      <c r="I10" s="841">
        <v>106.88</v>
      </c>
      <c r="J10" s="840">
        <v>0.12727445936934362</v>
      </c>
    </row>
    <row r="11" spans="1:10" ht="13" x14ac:dyDescent="0.15">
      <c r="A11" s="379" t="s">
        <v>4780</v>
      </c>
      <c r="B11" s="379" t="s">
        <v>4779</v>
      </c>
      <c r="C11" s="379" t="s">
        <v>1048</v>
      </c>
      <c r="D11" s="842">
        <v>1</v>
      </c>
      <c r="E11" s="842">
        <v>0</v>
      </c>
      <c r="F11" s="841">
        <v>517.37</v>
      </c>
      <c r="G11" s="841">
        <v>0</v>
      </c>
      <c r="H11" s="841">
        <v>398.13</v>
      </c>
      <c r="I11" s="841">
        <v>119.24</v>
      </c>
      <c r="J11" s="840">
        <v>0.23047335562556778</v>
      </c>
    </row>
    <row r="12" spans="1:10" ht="13" x14ac:dyDescent="0.15">
      <c r="A12" s="379" t="s">
        <v>1663</v>
      </c>
      <c r="B12" s="379" t="s">
        <v>1662</v>
      </c>
      <c r="C12" s="379" t="s">
        <v>1048</v>
      </c>
      <c r="D12" s="842">
        <v>1</v>
      </c>
      <c r="E12" s="842">
        <v>0</v>
      </c>
      <c r="F12" s="841">
        <v>638.12</v>
      </c>
      <c r="G12" s="841">
        <v>0</v>
      </c>
      <c r="H12" s="841">
        <v>519.15</v>
      </c>
      <c r="I12" s="841">
        <v>118.97</v>
      </c>
      <c r="J12" s="840">
        <v>0.18643828746944149</v>
      </c>
    </row>
    <row r="13" spans="1:10" ht="13" x14ac:dyDescent="0.15">
      <c r="A13" s="379" t="s">
        <v>3925</v>
      </c>
      <c r="B13" s="379" t="s">
        <v>3924</v>
      </c>
      <c r="C13" s="379" t="s">
        <v>1048</v>
      </c>
      <c r="D13" s="842">
        <v>2</v>
      </c>
      <c r="E13" s="842">
        <v>0</v>
      </c>
      <c r="F13" s="841">
        <v>1253.4000000000001</v>
      </c>
      <c r="G13" s="841">
        <v>0</v>
      </c>
      <c r="H13" s="841">
        <v>1093.8800000000001</v>
      </c>
      <c r="I13" s="841">
        <v>159.52000000000001</v>
      </c>
      <c r="J13" s="840">
        <v>0.12726982607308121</v>
      </c>
    </row>
    <row r="14" spans="1:10" ht="15" customHeight="1" x14ac:dyDescent="0.15">
      <c r="A14" s="379" t="s">
        <v>2376</v>
      </c>
      <c r="B14" s="379" t="s">
        <v>2375</v>
      </c>
      <c r="C14" s="379" t="s">
        <v>1048</v>
      </c>
      <c r="D14" s="842">
        <v>3</v>
      </c>
      <c r="E14" s="842">
        <v>0</v>
      </c>
      <c r="F14" s="841">
        <v>2364.27</v>
      </c>
      <c r="G14" s="841">
        <v>0</v>
      </c>
      <c r="H14" s="841">
        <v>1716.12</v>
      </c>
      <c r="I14" s="841">
        <v>648.15</v>
      </c>
      <c r="J14" s="840">
        <v>0.27414381606161731</v>
      </c>
    </row>
    <row r="15" spans="1:10" ht="15" customHeight="1" x14ac:dyDescent="0.15">
      <c r="A15" s="379" t="s">
        <v>2372</v>
      </c>
      <c r="B15" s="379" t="s">
        <v>2371</v>
      </c>
      <c r="C15" s="379" t="s">
        <v>1048</v>
      </c>
      <c r="D15" s="842">
        <v>5</v>
      </c>
      <c r="E15" s="842">
        <v>0</v>
      </c>
      <c r="F15" s="841">
        <v>793.65</v>
      </c>
      <c r="G15" s="841">
        <v>0</v>
      </c>
      <c r="H15" s="841">
        <v>684.4</v>
      </c>
      <c r="I15" s="841">
        <v>109.25</v>
      </c>
      <c r="J15" s="840">
        <v>0.13765513765513765</v>
      </c>
    </row>
    <row r="16" spans="1:10" ht="15" customHeight="1" x14ac:dyDescent="0.15">
      <c r="A16" s="379" t="s">
        <v>1657</v>
      </c>
      <c r="B16" s="379" t="s">
        <v>1656</v>
      </c>
      <c r="C16" s="379" t="s">
        <v>1048</v>
      </c>
      <c r="D16" s="842">
        <v>25</v>
      </c>
      <c r="E16" s="842">
        <v>0</v>
      </c>
      <c r="F16" s="841">
        <v>15240.18</v>
      </c>
      <c r="G16" s="841">
        <v>0</v>
      </c>
      <c r="H16" s="841">
        <v>12466.56</v>
      </c>
      <c r="I16" s="841">
        <v>2773.62</v>
      </c>
      <c r="J16" s="840">
        <v>0.18199391345771507</v>
      </c>
    </row>
    <row r="17" spans="1:10" ht="13" x14ac:dyDescent="0.15">
      <c r="A17" s="379" t="s">
        <v>2364</v>
      </c>
      <c r="B17" s="379" t="s">
        <v>2363</v>
      </c>
      <c r="C17" s="379" t="s">
        <v>1048</v>
      </c>
      <c r="D17" s="842">
        <v>1</v>
      </c>
      <c r="E17" s="842">
        <v>0</v>
      </c>
      <c r="F17" s="841">
        <v>605.46</v>
      </c>
      <c r="G17" s="841">
        <v>0</v>
      </c>
      <c r="H17" s="841">
        <v>492.58</v>
      </c>
      <c r="I17" s="841">
        <v>112.88</v>
      </c>
      <c r="J17" s="840">
        <v>0.18643675882799854</v>
      </c>
    </row>
    <row r="18" spans="1:10" ht="13" x14ac:dyDescent="0.15">
      <c r="A18" s="379" t="s">
        <v>2360</v>
      </c>
      <c r="B18" s="379" t="s">
        <v>2359</v>
      </c>
      <c r="C18" s="379" t="s">
        <v>1048</v>
      </c>
      <c r="D18" s="842">
        <v>1</v>
      </c>
      <c r="E18" s="842">
        <v>0</v>
      </c>
      <c r="F18" s="841">
        <v>732.91</v>
      </c>
      <c r="G18" s="841">
        <v>0</v>
      </c>
      <c r="H18" s="841">
        <v>558.41</v>
      </c>
      <c r="I18" s="841">
        <v>174.5</v>
      </c>
      <c r="J18" s="840">
        <v>0.23809198946664664</v>
      </c>
    </row>
    <row r="19" spans="1:10" ht="13" x14ac:dyDescent="0.15">
      <c r="A19" s="379" t="s">
        <v>7107</v>
      </c>
      <c r="B19" s="379" t="s">
        <v>7106</v>
      </c>
      <c r="C19" s="379" t="s">
        <v>1048</v>
      </c>
      <c r="D19" s="842">
        <v>1</v>
      </c>
      <c r="E19" s="842">
        <v>0</v>
      </c>
      <c r="F19" s="841">
        <v>903.26</v>
      </c>
      <c r="G19" s="841">
        <v>0</v>
      </c>
      <c r="H19" s="841">
        <v>606.54</v>
      </c>
      <c r="I19" s="841">
        <v>296.72000000000003</v>
      </c>
      <c r="J19" s="840">
        <v>0.32849899253813963</v>
      </c>
    </row>
    <row r="20" spans="1:10" ht="15" customHeight="1" x14ac:dyDescent="0.15">
      <c r="A20" s="379" t="s">
        <v>3236</v>
      </c>
      <c r="B20" s="379" t="s">
        <v>3235</v>
      </c>
      <c r="C20" s="379" t="s">
        <v>1048</v>
      </c>
      <c r="D20" s="842">
        <v>1</v>
      </c>
      <c r="E20" s="842">
        <v>0</v>
      </c>
      <c r="F20" s="841">
        <v>774.78</v>
      </c>
      <c r="G20" s="841">
        <v>0</v>
      </c>
      <c r="H20" s="841">
        <v>640.1</v>
      </c>
      <c r="I20" s="841">
        <v>134.68</v>
      </c>
      <c r="J20" s="840">
        <v>0.17382999044890163</v>
      </c>
    </row>
    <row r="21" spans="1:10" ht="15" customHeight="1" x14ac:dyDescent="0.15">
      <c r="A21" s="379" t="s">
        <v>1651</v>
      </c>
      <c r="B21" s="379" t="s">
        <v>1650</v>
      </c>
      <c r="C21" s="379" t="s">
        <v>1048</v>
      </c>
      <c r="D21" s="842">
        <v>5</v>
      </c>
      <c r="E21" s="842">
        <v>0</v>
      </c>
      <c r="F21" s="841">
        <v>2989.23</v>
      </c>
      <c r="G21" s="841">
        <v>0</v>
      </c>
      <c r="H21" s="841">
        <v>2434.4699999999998</v>
      </c>
      <c r="I21" s="841">
        <v>554.76</v>
      </c>
      <c r="J21" s="840">
        <v>0.18558625465420861</v>
      </c>
    </row>
    <row r="22" spans="1:10" ht="15" customHeight="1" x14ac:dyDescent="0.15">
      <c r="A22" s="379" t="s">
        <v>1649</v>
      </c>
      <c r="B22" s="379" t="s">
        <v>1648</v>
      </c>
      <c r="C22" s="379" t="s">
        <v>1048</v>
      </c>
      <c r="D22" s="842">
        <v>4</v>
      </c>
      <c r="E22" s="842">
        <v>0</v>
      </c>
      <c r="F22" s="841">
        <v>4359.08</v>
      </c>
      <c r="G22" s="841">
        <v>0</v>
      </c>
      <c r="H22" s="841">
        <v>3638.88</v>
      </c>
      <c r="I22" s="841">
        <v>720.2</v>
      </c>
      <c r="J22" s="840">
        <v>0.16521834882589903</v>
      </c>
    </row>
    <row r="23" spans="1:10" ht="15" customHeight="1" x14ac:dyDescent="0.15">
      <c r="A23" s="379" t="s">
        <v>4776</v>
      </c>
      <c r="B23" s="379" t="s">
        <v>4775</v>
      </c>
      <c r="C23" s="379" t="s">
        <v>1048</v>
      </c>
      <c r="D23" s="842">
        <v>1</v>
      </c>
      <c r="E23" s="842">
        <v>0</v>
      </c>
      <c r="F23" s="841">
        <v>566.59</v>
      </c>
      <c r="G23" s="841">
        <v>0</v>
      </c>
      <c r="H23" s="841">
        <v>438.65</v>
      </c>
      <c r="I23" s="841">
        <v>127.94</v>
      </c>
      <c r="J23" s="840">
        <v>0.22580702094989322</v>
      </c>
    </row>
    <row r="24" spans="1:10" ht="15" customHeight="1" x14ac:dyDescent="0.15">
      <c r="A24" s="379" t="s">
        <v>2348</v>
      </c>
      <c r="B24" s="379" t="s">
        <v>2347</v>
      </c>
      <c r="C24" s="379" t="s">
        <v>1048</v>
      </c>
      <c r="D24" s="842">
        <v>1</v>
      </c>
      <c r="E24" s="842">
        <v>0</v>
      </c>
      <c r="F24" s="841">
        <v>939.67</v>
      </c>
      <c r="G24" s="841">
        <v>0</v>
      </c>
      <c r="H24" s="841">
        <v>727.49</v>
      </c>
      <c r="I24" s="841">
        <v>212.18</v>
      </c>
      <c r="J24" s="840">
        <v>0.22580267540732385</v>
      </c>
    </row>
    <row r="25" spans="1:10" ht="15" customHeight="1" x14ac:dyDescent="0.15">
      <c r="A25" s="379" t="s">
        <v>1645</v>
      </c>
      <c r="B25" s="379" t="s">
        <v>1644</v>
      </c>
      <c r="C25" s="379" t="s">
        <v>1048</v>
      </c>
      <c r="D25" s="842">
        <v>8</v>
      </c>
      <c r="E25" s="842">
        <v>0</v>
      </c>
      <c r="F25" s="841">
        <v>6509.67</v>
      </c>
      <c r="G25" s="841">
        <v>0</v>
      </c>
      <c r="H25" s="841">
        <v>5240.1000000000004</v>
      </c>
      <c r="I25" s="841">
        <v>1269.57</v>
      </c>
      <c r="J25" s="840">
        <v>0.19502831940789625</v>
      </c>
    </row>
    <row r="26" spans="1:10" ht="13" x14ac:dyDescent="0.15">
      <c r="A26" s="379" t="s">
        <v>5550</v>
      </c>
      <c r="B26" s="379" t="s">
        <v>5549</v>
      </c>
      <c r="C26" s="379" t="s">
        <v>1048</v>
      </c>
      <c r="D26" s="842">
        <v>1</v>
      </c>
      <c r="E26" s="842">
        <v>0</v>
      </c>
      <c r="F26" s="841">
        <v>839.97</v>
      </c>
      <c r="G26" s="841">
        <v>0</v>
      </c>
      <c r="H26" s="841">
        <v>620.66999999999996</v>
      </c>
      <c r="I26" s="841">
        <v>219.3</v>
      </c>
      <c r="J26" s="840">
        <v>0.2610807528840316</v>
      </c>
    </row>
    <row r="27" spans="1:10" ht="13" x14ac:dyDescent="0.15">
      <c r="A27" s="379" t="s">
        <v>2346</v>
      </c>
      <c r="B27" s="379" t="s">
        <v>2345</v>
      </c>
      <c r="C27" s="379" t="s">
        <v>1048</v>
      </c>
      <c r="D27" s="842">
        <v>9</v>
      </c>
      <c r="E27" s="842">
        <v>0</v>
      </c>
      <c r="F27" s="841">
        <v>3500.08</v>
      </c>
      <c r="G27" s="841">
        <v>0</v>
      </c>
      <c r="H27" s="841">
        <v>2946.91</v>
      </c>
      <c r="I27" s="841">
        <v>553.16999999999996</v>
      </c>
      <c r="J27" s="840">
        <v>0.15804495897236634</v>
      </c>
    </row>
    <row r="28" spans="1:10" ht="13" x14ac:dyDescent="0.15">
      <c r="A28" s="379" t="s">
        <v>4774</v>
      </c>
      <c r="B28" s="379" t="s">
        <v>4773</v>
      </c>
      <c r="C28" s="379" t="s">
        <v>1048</v>
      </c>
      <c r="D28" s="842">
        <v>1</v>
      </c>
      <c r="E28" s="842">
        <v>0</v>
      </c>
      <c r="F28" s="841">
        <v>1063.1400000000001</v>
      </c>
      <c r="G28" s="841">
        <v>0</v>
      </c>
      <c r="H28" s="841">
        <v>785.09</v>
      </c>
      <c r="I28" s="841">
        <v>278.05</v>
      </c>
      <c r="J28" s="840">
        <v>0.26153658031867866</v>
      </c>
    </row>
    <row r="29" spans="1:10" ht="13" x14ac:dyDescent="0.15">
      <c r="A29" s="379" t="s">
        <v>3909</v>
      </c>
      <c r="B29" s="379" t="s">
        <v>3908</v>
      </c>
      <c r="C29" s="379" t="s">
        <v>1048</v>
      </c>
      <c r="D29" s="842">
        <v>2</v>
      </c>
      <c r="E29" s="842">
        <v>0</v>
      </c>
      <c r="F29" s="841">
        <v>1468.97</v>
      </c>
      <c r="G29" s="841">
        <v>0</v>
      </c>
      <c r="H29" s="841">
        <v>1205.3</v>
      </c>
      <c r="I29" s="841">
        <v>263.67</v>
      </c>
      <c r="J29" s="840">
        <v>0.17949311422289088</v>
      </c>
    </row>
    <row r="30" spans="1:10" ht="13" x14ac:dyDescent="0.15">
      <c r="A30" s="379" t="s">
        <v>4772</v>
      </c>
      <c r="B30" s="379" t="s">
        <v>4771</v>
      </c>
      <c r="C30" s="379" t="s">
        <v>1048</v>
      </c>
      <c r="D30" s="842">
        <v>1</v>
      </c>
      <c r="E30" s="842">
        <v>0</v>
      </c>
      <c r="F30" s="841">
        <v>704.47</v>
      </c>
      <c r="G30" s="841">
        <v>0</v>
      </c>
      <c r="H30" s="841">
        <v>549.54</v>
      </c>
      <c r="I30" s="841">
        <v>154.93</v>
      </c>
      <c r="J30" s="840">
        <v>0.21992419833349894</v>
      </c>
    </row>
    <row r="31" spans="1:10" ht="13" x14ac:dyDescent="0.15">
      <c r="A31" s="379" t="s">
        <v>1639</v>
      </c>
      <c r="B31" s="379" t="s">
        <v>1638</v>
      </c>
      <c r="C31" s="379" t="s">
        <v>1048</v>
      </c>
      <c r="D31" s="842">
        <v>1</v>
      </c>
      <c r="E31" s="842">
        <v>0</v>
      </c>
      <c r="F31" s="841">
        <v>773.46</v>
      </c>
      <c r="G31" s="841">
        <v>0</v>
      </c>
      <c r="H31" s="841">
        <v>629.26</v>
      </c>
      <c r="I31" s="841">
        <v>144.19999999999999</v>
      </c>
      <c r="J31" s="840">
        <v>0.18643498047733562</v>
      </c>
    </row>
    <row r="32" spans="1:10" ht="15" customHeight="1" x14ac:dyDescent="0.15">
      <c r="A32" s="379" t="s">
        <v>2344</v>
      </c>
      <c r="B32" s="379" t="s">
        <v>2343</v>
      </c>
      <c r="C32" s="379" t="s">
        <v>1048</v>
      </c>
      <c r="D32" s="842">
        <v>2</v>
      </c>
      <c r="E32" s="842">
        <v>0</v>
      </c>
      <c r="F32" s="841">
        <v>2906.36</v>
      </c>
      <c r="G32" s="841">
        <v>0</v>
      </c>
      <c r="H32" s="841">
        <v>2090.6799999999998</v>
      </c>
      <c r="I32" s="841">
        <v>815.68</v>
      </c>
      <c r="J32" s="840">
        <v>0.28065346343880315</v>
      </c>
    </row>
    <row r="33" spans="1:10" ht="13" x14ac:dyDescent="0.15">
      <c r="A33" s="379" t="s">
        <v>1635</v>
      </c>
      <c r="B33" s="379" t="s">
        <v>1634</v>
      </c>
      <c r="C33" s="379" t="s">
        <v>1048</v>
      </c>
      <c r="D33" s="842">
        <v>5</v>
      </c>
      <c r="E33" s="842">
        <v>0</v>
      </c>
      <c r="F33" s="841">
        <v>1520.44</v>
      </c>
      <c r="G33" s="841">
        <v>0</v>
      </c>
      <c r="H33" s="841">
        <v>1292.79</v>
      </c>
      <c r="I33" s="841">
        <v>227.65</v>
      </c>
      <c r="J33" s="840">
        <v>0.14972639499092369</v>
      </c>
    </row>
    <row r="34" spans="1:10" ht="13" x14ac:dyDescent="0.15">
      <c r="A34" s="379" t="s">
        <v>2342</v>
      </c>
      <c r="B34" s="379" t="s">
        <v>2341</v>
      </c>
      <c r="C34" s="379" t="s">
        <v>1048</v>
      </c>
      <c r="D34" s="842">
        <v>1</v>
      </c>
      <c r="E34" s="842">
        <v>0</v>
      </c>
      <c r="F34" s="841">
        <v>738.45</v>
      </c>
      <c r="G34" s="841">
        <v>0</v>
      </c>
      <c r="H34" s="841">
        <v>545.32000000000005</v>
      </c>
      <c r="I34" s="841">
        <v>193.13</v>
      </c>
      <c r="J34" s="840">
        <v>0.26153429480668972</v>
      </c>
    </row>
    <row r="35" spans="1:10" ht="15" customHeight="1" x14ac:dyDescent="0.15">
      <c r="A35" s="379" t="s">
        <v>2340</v>
      </c>
      <c r="B35" s="379" t="s">
        <v>2339</v>
      </c>
      <c r="C35" s="379" t="s">
        <v>1048</v>
      </c>
      <c r="D35" s="842">
        <v>2</v>
      </c>
      <c r="E35" s="842">
        <v>0</v>
      </c>
      <c r="F35" s="841">
        <v>1063.96</v>
      </c>
      <c r="G35" s="841">
        <v>0</v>
      </c>
      <c r="H35" s="841">
        <v>928.54</v>
      </c>
      <c r="I35" s="841">
        <v>135.41999999999999</v>
      </c>
      <c r="J35" s="840">
        <v>0.12727922102334674</v>
      </c>
    </row>
    <row r="36" spans="1:10" ht="15" customHeight="1" x14ac:dyDescent="0.15">
      <c r="A36" s="379" t="s">
        <v>3226</v>
      </c>
      <c r="B36" s="379" t="s">
        <v>3225</v>
      </c>
      <c r="C36" s="379" t="s">
        <v>1048</v>
      </c>
      <c r="D36" s="842">
        <v>1</v>
      </c>
      <c r="E36" s="842">
        <v>0</v>
      </c>
      <c r="F36" s="841">
        <v>899.64</v>
      </c>
      <c r="G36" s="841">
        <v>0</v>
      </c>
      <c r="H36" s="841">
        <v>731.91</v>
      </c>
      <c r="I36" s="841">
        <v>167.73</v>
      </c>
      <c r="J36" s="840">
        <v>0.18644124316393224</v>
      </c>
    </row>
    <row r="37" spans="1:10" ht="15" customHeight="1" x14ac:dyDescent="0.15">
      <c r="A37" s="379" t="s">
        <v>7105</v>
      </c>
      <c r="B37" s="379" t="s">
        <v>7104</v>
      </c>
      <c r="C37" s="379" t="s">
        <v>1048</v>
      </c>
      <c r="D37" s="842">
        <v>1</v>
      </c>
      <c r="E37" s="842">
        <v>0</v>
      </c>
      <c r="F37" s="841">
        <v>1067.78</v>
      </c>
      <c r="G37" s="841">
        <v>0</v>
      </c>
      <c r="H37" s="841">
        <v>565.86</v>
      </c>
      <c r="I37" s="841">
        <v>501.92</v>
      </c>
      <c r="J37" s="840">
        <v>0.47005937552679389</v>
      </c>
    </row>
    <row r="38" spans="1:10" ht="13" x14ac:dyDescent="0.15">
      <c r="A38" s="379" t="s">
        <v>2338</v>
      </c>
      <c r="B38" s="379" t="s">
        <v>2337</v>
      </c>
      <c r="C38" s="379" t="s">
        <v>1048</v>
      </c>
      <c r="D38" s="842">
        <v>1</v>
      </c>
      <c r="E38" s="842">
        <v>0</v>
      </c>
      <c r="F38" s="841">
        <v>401.76</v>
      </c>
      <c r="G38" s="841">
        <v>0</v>
      </c>
      <c r="H38" s="841">
        <v>350.63</v>
      </c>
      <c r="I38" s="841">
        <v>51.13</v>
      </c>
      <c r="J38" s="840">
        <v>0.12726503385105536</v>
      </c>
    </row>
    <row r="39" spans="1:10" ht="15" customHeight="1" x14ac:dyDescent="0.15">
      <c r="A39" s="379" t="s">
        <v>1631</v>
      </c>
      <c r="B39" s="379" t="s">
        <v>1630</v>
      </c>
      <c r="C39" s="379" t="s">
        <v>1048</v>
      </c>
      <c r="D39" s="842">
        <v>2</v>
      </c>
      <c r="E39" s="842">
        <v>0</v>
      </c>
      <c r="F39" s="841">
        <v>797.3</v>
      </c>
      <c r="G39" s="841">
        <v>0</v>
      </c>
      <c r="H39" s="841">
        <v>695.82</v>
      </c>
      <c r="I39" s="841">
        <v>101.48</v>
      </c>
      <c r="J39" s="840">
        <v>0.12727956854383546</v>
      </c>
    </row>
    <row r="40" spans="1:10" ht="15" customHeight="1" x14ac:dyDescent="0.15">
      <c r="A40" s="379" t="s">
        <v>7103</v>
      </c>
      <c r="B40" s="379" t="s">
        <v>7102</v>
      </c>
      <c r="C40" s="379" t="s">
        <v>1048</v>
      </c>
      <c r="D40" s="842">
        <v>1</v>
      </c>
      <c r="E40" s="842">
        <v>0</v>
      </c>
      <c r="F40" s="841">
        <v>602.87</v>
      </c>
      <c r="G40" s="841">
        <v>0</v>
      </c>
      <c r="H40" s="841">
        <v>466.74</v>
      </c>
      <c r="I40" s="841">
        <v>136.13</v>
      </c>
      <c r="J40" s="840">
        <v>0.22580324116310316</v>
      </c>
    </row>
    <row r="41" spans="1:10" ht="15" customHeight="1" x14ac:dyDescent="0.15">
      <c r="A41" s="379" t="s">
        <v>7101</v>
      </c>
      <c r="B41" s="379" t="s">
        <v>7100</v>
      </c>
      <c r="C41" s="379" t="s">
        <v>1048</v>
      </c>
      <c r="D41" s="842">
        <v>2</v>
      </c>
      <c r="E41" s="842">
        <v>0</v>
      </c>
      <c r="F41" s="841">
        <v>1101.5999999999999</v>
      </c>
      <c r="G41" s="841">
        <v>0</v>
      </c>
      <c r="H41" s="841">
        <v>879.66</v>
      </c>
      <c r="I41" s="841">
        <v>221.94</v>
      </c>
      <c r="J41" s="840">
        <v>0.20147058823529412</v>
      </c>
    </row>
    <row r="42" spans="1:10" ht="13" x14ac:dyDescent="0.15">
      <c r="A42" s="379" t="s">
        <v>2336</v>
      </c>
      <c r="B42" s="379" t="s">
        <v>2335</v>
      </c>
      <c r="C42" s="379" t="s">
        <v>1048</v>
      </c>
      <c r="D42" s="842">
        <v>1</v>
      </c>
      <c r="E42" s="842">
        <v>0</v>
      </c>
      <c r="F42" s="841">
        <v>759.13</v>
      </c>
      <c r="G42" s="841">
        <v>0</v>
      </c>
      <c r="H42" s="841">
        <v>638.85</v>
      </c>
      <c r="I42" s="841">
        <v>120.28</v>
      </c>
      <c r="J42" s="840">
        <v>0.1584445351916009</v>
      </c>
    </row>
    <row r="43" spans="1:10" ht="13" x14ac:dyDescent="0.15">
      <c r="A43" s="379" t="s">
        <v>7099</v>
      </c>
      <c r="B43" s="379" t="s">
        <v>7098</v>
      </c>
      <c r="C43" s="379" t="s">
        <v>1048</v>
      </c>
      <c r="D43" s="842">
        <v>1</v>
      </c>
      <c r="E43" s="842">
        <v>0</v>
      </c>
      <c r="F43" s="841">
        <v>1352.44</v>
      </c>
      <c r="G43" s="841">
        <v>0</v>
      </c>
      <c r="H43" s="841">
        <v>638.57000000000005</v>
      </c>
      <c r="I43" s="841">
        <v>713.87</v>
      </c>
      <c r="J43" s="840">
        <v>0.52783857324539352</v>
      </c>
    </row>
    <row r="44" spans="1:10" ht="13" x14ac:dyDescent="0.15">
      <c r="A44" s="379" t="s">
        <v>7097</v>
      </c>
      <c r="B44" s="379" t="s">
        <v>7096</v>
      </c>
      <c r="C44" s="379" t="s">
        <v>1048</v>
      </c>
      <c r="D44" s="842">
        <v>1</v>
      </c>
      <c r="E44" s="842">
        <v>0</v>
      </c>
      <c r="F44" s="841">
        <v>419.09</v>
      </c>
      <c r="G44" s="841">
        <v>0</v>
      </c>
      <c r="H44" s="841">
        <v>319.32</v>
      </c>
      <c r="I44" s="841">
        <v>99.77</v>
      </c>
      <c r="J44" s="840">
        <v>0.23806342313106971</v>
      </c>
    </row>
    <row r="45" spans="1:10" ht="15" customHeight="1" x14ac:dyDescent="0.15">
      <c r="A45" s="379" t="s">
        <v>1629</v>
      </c>
      <c r="B45" s="379" t="s">
        <v>1628</v>
      </c>
      <c r="C45" s="379" t="s">
        <v>1048</v>
      </c>
      <c r="D45" s="842">
        <v>1</v>
      </c>
      <c r="E45" s="842">
        <v>0</v>
      </c>
      <c r="F45" s="841">
        <v>124.24</v>
      </c>
      <c r="G45" s="841">
        <v>0</v>
      </c>
      <c r="H45" s="841">
        <v>101.08</v>
      </c>
      <c r="I45" s="841">
        <v>23.16</v>
      </c>
      <c r="J45" s="840">
        <v>0.18641339343206698</v>
      </c>
    </row>
    <row r="46" spans="1:10" ht="15" customHeight="1" x14ac:dyDescent="0.15">
      <c r="A46" s="379" t="s">
        <v>2330</v>
      </c>
      <c r="B46" s="379" t="s">
        <v>2329</v>
      </c>
      <c r="C46" s="379" t="s">
        <v>1048</v>
      </c>
      <c r="D46" s="842">
        <v>1</v>
      </c>
      <c r="E46" s="842">
        <v>0</v>
      </c>
      <c r="F46" s="841">
        <v>1618.46</v>
      </c>
      <c r="G46" s="841">
        <v>0</v>
      </c>
      <c r="H46" s="841">
        <v>799.02</v>
      </c>
      <c r="I46" s="841">
        <v>819.44</v>
      </c>
      <c r="J46" s="840">
        <v>0.50630846607268643</v>
      </c>
    </row>
    <row r="47" spans="1:10" ht="15" customHeight="1" x14ac:dyDescent="0.15">
      <c r="A47" s="379" t="s">
        <v>1617</v>
      </c>
      <c r="B47" s="379" t="s">
        <v>1616</v>
      </c>
      <c r="C47" s="379" t="s">
        <v>1048</v>
      </c>
      <c r="D47" s="842">
        <v>12</v>
      </c>
      <c r="E47" s="842">
        <v>0</v>
      </c>
      <c r="F47" s="841">
        <v>1934.52</v>
      </c>
      <c r="G47" s="841">
        <v>0</v>
      </c>
      <c r="H47" s="841">
        <v>1640.04</v>
      </c>
      <c r="I47" s="841">
        <v>294.48</v>
      </c>
      <c r="J47" s="840">
        <v>0.15222380745611314</v>
      </c>
    </row>
    <row r="48" spans="1:10" ht="15" customHeight="1" x14ac:dyDescent="0.15">
      <c r="A48" s="379" t="s">
        <v>2328</v>
      </c>
      <c r="B48" s="379" t="s">
        <v>2327</v>
      </c>
      <c r="C48" s="379" t="s">
        <v>1048</v>
      </c>
      <c r="D48" s="842">
        <v>12</v>
      </c>
      <c r="E48" s="842">
        <v>0</v>
      </c>
      <c r="F48" s="841">
        <v>3312.48</v>
      </c>
      <c r="G48" s="841">
        <v>0</v>
      </c>
      <c r="H48" s="841">
        <v>2564.52</v>
      </c>
      <c r="I48" s="841">
        <v>747.96</v>
      </c>
      <c r="J48" s="840">
        <v>0.22580060860744819</v>
      </c>
    </row>
    <row r="49" spans="1:10" ht="15" customHeight="1" x14ac:dyDescent="0.15">
      <c r="A49" s="379" t="s">
        <v>1615</v>
      </c>
      <c r="B49" s="379" t="s">
        <v>1614</v>
      </c>
      <c r="C49" s="379" t="s">
        <v>1048</v>
      </c>
      <c r="D49" s="842">
        <v>4</v>
      </c>
      <c r="E49" s="842">
        <v>0</v>
      </c>
      <c r="F49" s="841">
        <v>6535.48</v>
      </c>
      <c r="G49" s="841">
        <v>0</v>
      </c>
      <c r="H49" s="841">
        <v>4826.24</v>
      </c>
      <c r="I49" s="841">
        <v>1709.24</v>
      </c>
      <c r="J49" s="840">
        <v>0.26153243526106729</v>
      </c>
    </row>
    <row r="50" spans="1:10" ht="15" customHeight="1" x14ac:dyDescent="0.15">
      <c r="A50" s="379" t="s">
        <v>1611</v>
      </c>
      <c r="B50" s="379" t="s">
        <v>1610</v>
      </c>
      <c r="C50" s="379" t="s">
        <v>1048</v>
      </c>
      <c r="D50" s="842">
        <v>2</v>
      </c>
      <c r="E50" s="842">
        <v>0</v>
      </c>
      <c r="F50" s="841">
        <v>626.26</v>
      </c>
      <c r="G50" s="841">
        <v>0</v>
      </c>
      <c r="H50" s="841">
        <v>449.68</v>
      </c>
      <c r="I50" s="841">
        <v>176.58</v>
      </c>
      <c r="J50" s="840">
        <v>0.28195956950787215</v>
      </c>
    </row>
    <row r="51" spans="1:10" ht="13" x14ac:dyDescent="0.15">
      <c r="A51" s="379" t="s">
        <v>3220</v>
      </c>
      <c r="B51" s="379" t="s">
        <v>3219</v>
      </c>
      <c r="C51" s="379" t="s">
        <v>1048</v>
      </c>
      <c r="D51" s="842">
        <v>1</v>
      </c>
      <c r="E51" s="842">
        <v>0</v>
      </c>
      <c r="F51" s="841">
        <v>284.7</v>
      </c>
      <c r="G51" s="841">
        <v>0</v>
      </c>
      <c r="H51" s="841">
        <v>226.07</v>
      </c>
      <c r="I51" s="841">
        <v>58.63</v>
      </c>
      <c r="J51" s="840">
        <v>0.20593607305936074</v>
      </c>
    </row>
    <row r="52" spans="1:10" ht="15" customHeight="1" x14ac:dyDescent="0.15">
      <c r="A52" s="379" t="s">
        <v>1609</v>
      </c>
      <c r="B52" s="379" t="s">
        <v>1608</v>
      </c>
      <c r="C52" s="379" t="s">
        <v>1048</v>
      </c>
      <c r="D52" s="842">
        <v>11</v>
      </c>
      <c r="E52" s="842">
        <v>0</v>
      </c>
      <c r="F52" s="841">
        <v>4368.7700000000004</v>
      </c>
      <c r="G52" s="841">
        <v>0</v>
      </c>
      <c r="H52" s="841">
        <v>3592.77</v>
      </c>
      <c r="I52" s="841">
        <v>776</v>
      </c>
      <c r="J52" s="840">
        <v>0.17762436566813999</v>
      </c>
    </row>
    <row r="53" spans="1:10" ht="13" x14ac:dyDescent="0.15">
      <c r="A53" s="379" t="s">
        <v>7095</v>
      </c>
      <c r="B53" s="379" t="s">
        <v>7094</v>
      </c>
      <c r="C53" s="379" t="s">
        <v>1048</v>
      </c>
      <c r="D53" s="842">
        <v>2</v>
      </c>
      <c r="E53" s="842">
        <v>0</v>
      </c>
      <c r="F53" s="841">
        <v>1355.2</v>
      </c>
      <c r="G53" s="841">
        <v>0</v>
      </c>
      <c r="H53" s="841">
        <v>1164.6199999999999</v>
      </c>
      <c r="I53" s="841">
        <v>190.58</v>
      </c>
      <c r="J53" s="840">
        <v>0.14062868949232585</v>
      </c>
    </row>
    <row r="54" spans="1:10" ht="15" customHeight="1" x14ac:dyDescent="0.15">
      <c r="A54" s="379" t="s">
        <v>1607</v>
      </c>
      <c r="B54" s="379" t="s">
        <v>1606</v>
      </c>
      <c r="C54" s="379" t="s">
        <v>1048</v>
      </c>
      <c r="D54" s="842">
        <v>6</v>
      </c>
      <c r="E54" s="842">
        <v>0</v>
      </c>
      <c r="F54" s="841">
        <v>2243.0700000000002</v>
      </c>
      <c r="G54" s="841">
        <v>0</v>
      </c>
      <c r="H54" s="841">
        <v>1838.61</v>
      </c>
      <c r="I54" s="841">
        <v>404.46</v>
      </c>
      <c r="J54" s="840">
        <v>0.18031537134373871</v>
      </c>
    </row>
    <row r="55" spans="1:10" ht="15" customHeight="1" x14ac:dyDescent="0.15">
      <c r="A55" s="379" t="s">
        <v>1605</v>
      </c>
      <c r="B55" s="379" t="s">
        <v>1604</v>
      </c>
      <c r="C55" s="379" t="s">
        <v>1048</v>
      </c>
      <c r="D55" s="842">
        <v>15</v>
      </c>
      <c r="E55" s="842">
        <v>0</v>
      </c>
      <c r="F55" s="841">
        <v>9430.19</v>
      </c>
      <c r="G55" s="841">
        <v>0</v>
      </c>
      <c r="H55" s="841">
        <v>7663.95</v>
      </c>
      <c r="I55" s="841">
        <v>1766.24</v>
      </c>
      <c r="J55" s="840">
        <v>0.18729633231143805</v>
      </c>
    </row>
    <row r="56" spans="1:10" ht="15" customHeight="1" x14ac:dyDescent="0.15">
      <c r="A56" s="379" t="s">
        <v>1603</v>
      </c>
      <c r="B56" s="379" t="s">
        <v>1602</v>
      </c>
      <c r="C56" s="379" t="s">
        <v>1048</v>
      </c>
      <c r="D56" s="842">
        <v>6</v>
      </c>
      <c r="E56" s="842">
        <v>0</v>
      </c>
      <c r="F56" s="841">
        <v>2674.36</v>
      </c>
      <c r="G56" s="841">
        <v>0</v>
      </c>
      <c r="H56" s="841">
        <v>2188.08</v>
      </c>
      <c r="I56" s="841">
        <v>486.28</v>
      </c>
      <c r="J56" s="840">
        <v>0.18183041924049118</v>
      </c>
    </row>
    <row r="57" spans="1:10" ht="15" customHeight="1" x14ac:dyDescent="0.15">
      <c r="A57" s="379" t="s">
        <v>1599</v>
      </c>
      <c r="B57" s="379" t="s">
        <v>1598</v>
      </c>
      <c r="C57" s="379" t="s">
        <v>1048</v>
      </c>
      <c r="D57" s="842">
        <v>2</v>
      </c>
      <c r="E57" s="842">
        <v>0</v>
      </c>
      <c r="F57" s="841">
        <v>1329.92</v>
      </c>
      <c r="G57" s="841">
        <v>0</v>
      </c>
      <c r="H57" s="841">
        <v>1013.28</v>
      </c>
      <c r="I57" s="841">
        <v>316.64</v>
      </c>
      <c r="J57" s="840">
        <v>0.23808950914340712</v>
      </c>
    </row>
    <row r="58" spans="1:10" ht="15" customHeight="1" x14ac:dyDescent="0.15">
      <c r="A58" s="379" t="s">
        <v>1597</v>
      </c>
      <c r="B58" s="379" t="s">
        <v>1596</v>
      </c>
      <c r="C58" s="379" t="s">
        <v>1048</v>
      </c>
      <c r="D58" s="842">
        <v>5</v>
      </c>
      <c r="E58" s="842">
        <v>0</v>
      </c>
      <c r="F58" s="841">
        <v>3002.05</v>
      </c>
      <c r="G58" s="841">
        <v>0</v>
      </c>
      <c r="H58" s="841">
        <v>2287.3000000000002</v>
      </c>
      <c r="I58" s="841">
        <v>714.75</v>
      </c>
      <c r="J58" s="840">
        <v>0.23808730700687863</v>
      </c>
    </row>
    <row r="59" spans="1:10" ht="13" x14ac:dyDescent="0.15">
      <c r="A59" s="379" t="s">
        <v>1595</v>
      </c>
      <c r="B59" s="379" t="s">
        <v>1594</v>
      </c>
      <c r="C59" s="379" t="s">
        <v>1048</v>
      </c>
      <c r="D59" s="842">
        <v>3</v>
      </c>
      <c r="E59" s="842">
        <v>0</v>
      </c>
      <c r="F59" s="841">
        <v>1497.12</v>
      </c>
      <c r="G59" s="841">
        <v>0</v>
      </c>
      <c r="H59" s="841">
        <v>1306.5899999999999</v>
      </c>
      <c r="I59" s="841">
        <v>190.53</v>
      </c>
      <c r="J59" s="840">
        <v>0.1272643475472908</v>
      </c>
    </row>
    <row r="60" spans="1:10" ht="13" x14ac:dyDescent="0.15">
      <c r="A60" s="379" t="s">
        <v>2320</v>
      </c>
      <c r="B60" s="379" t="s">
        <v>2319</v>
      </c>
      <c r="C60" s="379" t="s">
        <v>1048</v>
      </c>
      <c r="D60" s="842">
        <v>3</v>
      </c>
      <c r="E60" s="842">
        <v>0</v>
      </c>
      <c r="F60" s="841">
        <v>1430.01</v>
      </c>
      <c r="G60" s="841">
        <v>0</v>
      </c>
      <c r="H60" s="841">
        <v>1248.03</v>
      </c>
      <c r="I60" s="841">
        <v>181.98</v>
      </c>
      <c r="J60" s="840">
        <v>0.12725785134369691</v>
      </c>
    </row>
    <row r="61" spans="1:10" ht="15" customHeight="1" x14ac:dyDescent="0.15">
      <c r="A61" s="379" t="s">
        <v>1593</v>
      </c>
      <c r="B61" s="379" t="s">
        <v>1592</v>
      </c>
      <c r="C61" s="379" t="s">
        <v>1048</v>
      </c>
      <c r="D61" s="842">
        <v>9</v>
      </c>
      <c r="E61" s="842">
        <v>0</v>
      </c>
      <c r="F61" s="841">
        <v>5395.04</v>
      </c>
      <c r="G61" s="841">
        <v>0</v>
      </c>
      <c r="H61" s="841">
        <v>4397.49</v>
      </c>
      <c r="I61" s="841">
        <v>997.55</v>
      </c>
      <c r="J61" s="840">
        <v>0.18490131676502861</v>
      </c>
    </row>
    <row r="62" spans="1:10" ht="15" customHeight="1" x14ac:dyDescent="0.15">
      <c r="A62" s="379" t="s">
        <v>1591</v>
      </c>
      <c r="B62" s="379" t="s">
        <v>1590</v>
      </c>
      <c r="C62" s="379" t="s">
        <v>1048</v>
      </c>
      <c r="D62" s="842">
        <v>7</v>
      </c>
      <c r="E62" s="842">
        <v>0</v>
      </c>
      <c r="F62" s="841">
        <v>4360.49</v>
      </c>
      <c r="G62" s="841">
        <v>0</v>
      </c>
      <c r="H62" s="841">
        <v>3488.45</v>
      </c>
      <c r="I62" s="841">
        <v>872.04</v>
      </c>
      <c r="J62" s="840">
        <v>0.19998669874257252</v>
      </c>
    </row>
    <row r="63" spans="1:10" ht="15" customHeight="1" x14ac:dyDescent="0.15">
      <c r="A63" s="379" t="s">
        <v>1589</v>
      </c>
      <c r="B63" s="379" t="s">
        <v>1588</v>
      </c>
      <c r="C63" s="379" t="s">
        <v>1048</v>
      </c>
      <c r="D63" s="842">
        <v>7</v>
      </c>
      <c r="E63" s="842">
        <v>0</v>
      </c>
      <c r="F63" s="841">
        <v>6583.52</v>
      </c>
      <c r="G63" s="841">
        <v>0</v>
      </c>
      <c r="H63" s="841">
        <v>5316.46</v>
      </c>
      <c r="I63" s="841">
        <v>1267.06</v>
      </c>
      <c r="J63" s="840">
        <v>0.19245935305125525</v>
      </c>
    </row>
    <row r="64" spans="1:10" ht="13" x14ac:dyDescent="0.15">
      <c r="A64" s="379" t="s">
        <v>1587</v>
      </c>
      <c r="B64" s="379" t="s">
        <v>1586</v>
      </c>
      <c r="C64" s="379" t="s">
        <v>1048</v>
      </c>
      <c r="D64" s="842">
        <v>8</v>
      </c>
      <c r="E64" s="842">
        <v>0</v>
      </c>
      <c r="F64" s="841">
        <v>5053.72</v>
      </c>
      <c r="G64" s="841">
        <v>0</v>
      </c>
      <c r="H64" s="841">
        <v>4120.04</v>
      </c>
      <c r="I64" s="841">
        <v>933.68</v>
      </c>
      <c r="J64" s="840">
        <v>0.18475103488123601</v>
      </c>
    </row>
    <row r="65" spans="1:10" ht="15" customHeight="1" x14ac:dyDescent="0.15">
      <c r="A65" s="379" t="s">
        <v>1585</v>
      </c>
      <c r="B65" s="379" t="s">
        <v>1584</v>
      </c>
      <c r="C65" s="379" t="s">
        <v>1048</v>
      </c>
      <c r="D65" s="842">
        <v>3</v>
      </c>
      <c r="E65" s="842">
        <v>0</v>
      </c>
      <c r="F65" s="841">
        <v>2274</v>
      </c>
      <c r="G65" s="841">
        <v>0</v>
      </c>
      <c r="H65" s="841">
        <v>1869.45</v>
      </c>
      <c r="I65" s="841">
        <v>404.55</v>
      </c>
      <c r="J65" s="840">
        <v>0.17790237467018469</v>
      </c>
    </row>
    <row r="66" spans="1:10" ht="15" customHeight="1" x14ac:dyDescent="0.15">
      <c r="A66" s="379" t="s">
        <v>1583</v>
      </c>
      <c r="B66" s="379" t="s">
        <v>1582</v>
      </c>
      <c r="C66" s="379" t="s">
        <v>1048</v>
      </c>
      <c r="D66" s="842">
        <v>1</v>
      </c>
      <c r="E66" s="842">
        <v>0</v>
      </c>
      <c r="F66" s="841">
        <v>748.49</v>
      </c>
      <c r="G66" s="841">
        <v>0</v>
      </c>
      <c r="H66" s="841">
        <v>570.15</v>
      </c>
      <c r="I66" s="841">
        <v>178.34</v>
      </c>
      <c r="J66" s="840">
        <v>0.23826637630429265</v>
      </c>
    </row>
    <row r="67" spans="1:10" ht="13" x14ac:dyDescent="0.15">
      <c r="A67" s="379" t="s">
        <v>1581</v>
      </c>
      <c r="B67" s="379" t="s">
        <v>1580</v>
      </c>
      <c r="C67" s="379" t="s">
        <v>1048</v>
      </c>
      <c r="D67" s="842">
        <v>1</v>
      </c>
      <c r="E67" s="842">
        <v>0</v>
      </c>
      <c r="F67" s="841">
        <v>1353.58</v>
      </c>
      <c r="G67" s="841">
        <v>0</v>
      </c>
      <c r="H67" s="841">
        <v>1047.93</v>
      </c>
      <c r="I67" s="841">
        <v>305.64999999999998</v>
      </c>
      <c r="J67" s="840">
        <v>0.2258085964627137</v>
      </c>
    </row>
    <row r="68" spans="1:10" ht="13" x14ac:dyDescent="0.15">
      <c r="A68" s="379" t="s">
        <v>1579</v>
      </c>
      <c r="B68" s="379" t="s">
        <v>1578</v>
      </c>
      <c r="C68" s="379" t="s">
        <v>1048</v>
      </c>
      <c r="D68" s="842">
        <v>1</v>
      </c>
      <c r="E68" s="842">
        <v>0</v>
      </c>
      <c r="F68" s="841">
        <v>836.5</v>
      </c>
      <c r="G68" s="841">
        <v>0</v>
      </c>
      <c r="H68" s="841">
        <v>644.72</v>
      </c>
      <c r="I68" s="841">
        <v>191.78</v>
      </c>
      <c r="J68" s="840">
        <v>0.22926479378362224</v>
      </c>
    </row>
    <row r="69" spans="1:10" ht="15" customHeight="1" x14ac:dyDescent="0.15">
      <c r="A69" s="379" t="s">
        <v>1577</v>
      </c>
      <c r="B69" s="379" t="s">
        <v>1576</v>
      </c>
      <c r="C69" s="379" t="s">
        <v>1048</v>
      </c>
      <c r="D69" s="842">
        <v>5</v>
      </c>
      <c r="E69" s="842">
        <v>0</v>
      </c>
      <c r="F69" s="841">
        <v>2351.6</v>
      </c>
      <c r="G69" s="841">
        <v>0</v>
      </c>
      <c r="H69" s="841">
        <v>1951.55</v>
      </c>
      <c r="I69" s="841">
        <v>400.05</v>
      </c>
      <c r="J69" s="840">
        <v>0.17011821738390884</v>
      </c>
    </row>
    <row r="70" spans="1:10" ht="13" x14ac:dyDescent="0.15">
      <c r="A70" s="379" t="s">
        <v>1573</v>
      </c>
      <c r="B70" s="379" t="s">
        <v>1572</v>
      </c>
      <c r="C70" s="379" t="s">
        <v>1048</v>
      </c>
      <c r="D70" s="842">
        <v>7</v>
      </c>
      <c r="E70" s="842">
        <v>0</v>
      </c>
      <c r="F70" s="841">
        <v>2471.3200000000002</v>
      </c>
      <c r="G70" s="841">
        <v>0</v>
      </c>
      <c r="H70" s="841">
        <v>1990.38</v>
      </c>
      <c r="I70" s="841">
        <v>480.94</v>
      </c>
      <c r="J70" s="840">
        <v>0.19460854927730928</v>
      </c>
    </row>
    <row r="71" spans="1:10" ht="15" customHeight="1" x14ac:dyDescent="0.15">
      <c r="A71" s="379" t="s">
        <v>4768</v>
      </c>
      <c r="B71" s="379" t="s">
        <v>4767</v>
      </c>
      <c r="C71" s="379" t="s">
        <v>1048</v>
      </c>
      <c r="D71" s="842">
        <v>4</v>
      </c>
      <c r="E71" s="842">
        <v>0</v>
      </c>
      <c r="F71" s="841">
        <v>1047</v>
      </c>
      <c r="G71" s="841">
        <v>0</v>
      </c>
      <c r="H71" s="841">
        <v>901.8</v>
      </c>
      <c r="I71" s="841">
        <v>145.19999999999999</v>
      </c>
      <c r="J71" s="840">
        <v>0.13868194842406878</v>
      </c>
    </row>
    <row r="72" spans="1:10" ht="15" customHeight="1" x14ac:dyDescent="0.15">
      <c r="A72" s="379" t="s">
        <v>1571</v>
      </c>
      <c r="B72" s="379" t="s">
        <v>1570</v>
      </c>
      <c r="C72" s="379" t="s">
        <v>1048</v>
      </c>
      <c r="D72" s="842">
        <v>5</v>
      </c>
      <c r="E72" s="842">
        <v>0</v>
      </c>
      <c r="F72" s="841">
        <v>2736.37</v>
      </c>
      <c r="G72" s="841">
        <v>0</v>
      </c>
      <c r="H72" s="841">
        <v>2308.44</v>
      </c>
      <c r="I72" s="841">
        <v>427.93</v>
      </c>
      <c r="J72" s="840">
        <v>0.15638601504913444</v>
      </c>
    </row>
    <row r="73" spans="1:10" ht="15" customHeight="1" x14ac:dyDescent="0.15">
      <c r="A73" s="379" t="s">
        <v>1569</v>
      </c>
      <c r="B73" s="379" t="s">
        <v>1568</v>
      </c>
      <c r="C73" s="379" t="s">
        <v>1048</v>
      </c>
      <c r="D73" s="842">
        <v>3</v>
      </c>
      <c r="E73" s="842">
        <v>0</v>
      </c>
      <c r="F73" s="841">
        <v>705.18</v>
      </c>
      <c r="G73" s="841">
        <v>0</v>
      </c>
      <c r="H73" s="841">
        <v>621.15</v>
      </c>
      <c r="I73" s="841">
        <v>84.03</v>
      </c>
      <c r="J73" s="840">
        <v>0.11916106525993364</v>
      </c>
    </row>
    <row r="74" spans="1:10" ht="13" x14ac:dyDescent="0.15">
      <c r="A74" s="379" t="s">
        <v>1567</v>
      </c>
      <c r="B74" s="379" t="s">
        <v>1566</v>
      </c>
      <c r="C74" s="379" t="s">
        <v>1048</v>
      </c>
      <c r="D74" s="842">
        <v>14</v>
      </c>
      <c r="E74" s="842">
        <v>0</v>
      </c>
      <c r="F74" s="841">
        <v>9924.3799999999992</v>
      </c>
      <c r="G74" s="841">
        <v>0</v>
      </c>
      <c r="H74" s="841">
        <v>7996.66</v>
      </c>
      <c r="I74" s="841">
        <v>1927.72</v>
      </c>
      <c r="J74" s="840">
        <v>0.19424084930242494</v>
      </c>
    </row>
    <row r="75" spans="1:10" ht="13" x14ac:dyDescent="0.15">
      <c r="A75" s="379" t="s">
        <v>1565</v>
      </c>
      <c r="B75" s="379" t="s">
        <v>1564</v>
      </c>
      <c r="C75" s="379" t="s">
        <v>1048</v>
      </c>
      <c r="D75" s="842">
        <v>16</v>
      </c>
      <c r="E75" s="842">
        <v>0</v>
      </c>
      <c r="F75" s="841">
        <v>7204.96</v>
      </c>
      <c r="G75" s="841">
        <v>0</v>
      </c>
      <c r="H75" s="841">
        <v>5752</v>
      </c>
      <c r="I75" s="841">
        <v>1452.96</v>
      </c>
      <c r="J75" s="840">
        <v>0.20166107792409674</v>
      </c>
    </row>
    <row r="76" spans="1:10" ht="15" customHeight="1" x14ac:dyDescent="0.15">
      <c r="A76" s="379" t="s">
        <v>3214</v>
      </c>
      <c r="B76" s="379" t="s">
        <v>3213</v>
      </c>
      <c r="C76" s="379" t="s">
        <v>1048</v>
      </c>
      <c r="D76" s="842">
        <v>2</v>
      </c>
      <c r="E76" s="842">
        <v>0</v>
      </c>
      <c r="F76" s="841">
        <v>793.22</v>
      </c>
      <c r="G76" s="841">
        <v>0</v>
      </c>
      <c r="H76" s="841">
        <v>690.44</v>
      </c>
      <c r="I76" s="841">
        <v>102.78</v>
      </c>
      <c r="J76" s="840">
        <v>0.12957313229621037</v>
      </c>
    </row>
    <row r="77" spans="1:10" ht="15" customHeight="1" x14ac:dyDescent="0.15">
      <c r="A77" s="379" t="s">
        <v>3212</v>
      </c>
      <c r="B77" s="379" t="s">
        <v>3211</v>
      </c>
      <c r="C77" s="379" t="s">
        <v>1048</v>
      </c>
      <c r="D77" s="842">
        <v>2</v>
      </c>
      <c r="E77" s="842">
        <v>0</v>
      </c>
      <c r="F77" s="841">
        <v>1096.5999999999999</v>
      </c>
      <c r="G77" s="841">
        <v>0</v>
      </c>
      <c r="H77" s="841">
        <v>957.02</v>
      </c>
      <c r="I77" s="841">
        <v>139.58000000000001</v>
      </c>
      <c r="J77" s="840">
        <v>0.12728433339412731</v>
      </c>
    </row>
    <row r="78" spans="1:10" ht="15" customHeight="1" x14ac:dyDescent="0.15">
      <c r="A78" s="379" t="s">
        <v>1563</v>
      </c>
      <c r="B78" s="379" t="s">
        <v>1562</v>
      </c>
      <c r="C78" s="379" t="s">
        <v>1048</v>
      </c>
      <c r="D78" s="842">
        <v>7</v>
      </c>
      <c r="E78" s="842">
        <v>0</v>
      </c>
      <c r="F78" s="841">
        <v>10948.21</v>
      </c>
      <c r="G78" s="841">
        <v>0</v>
      </c>
      <c r="H78" s="841">
        <v>8398.67</v>
      </c>
      <c r="I78" s="841">
        <v>2549.54</v>
      </c>
      <c r="J78" s="840">
        <v>0.2328727709826538</v>
      </c>
    </row>
    <row r="79" spans="1:10" ht="15" customHeight="1" x14ac:dyDescent="0.15">
      <c r="A79" s="379" t="s">
        <v>1561</v>
      </c>
      <c r="B79" s="379" t="s">
        <v>1560</v>
      </c>
      <c r="C79" s="379" t="s">
        <v>1048</v>
      </c>
      <c r="D79" s="842">
        <v>7</v>
      </c>
      <c r="E79" s="842">
        <v>0</v>
      </c>
      <c r="F79" s="841">
        <v>4949.99</v>
      </c>
      <c r="G79" s="841">
        <v>0</v>
      </c>
      <c r="H79" s="841">
        <v>3797.29</v>
      </c>
      <c r="I79" s="841">
        <v>1152.7</v>
      </c>
      <c r="J79" s="840">
        <v>0.2328691573114289</v>
      </c>
    </row>
    <row r="80" spans="1:10" ht="15" customHeight="1" x14ac:dyDescent="0.15">
      <c r="A80" s="379" t="s">
        <v>1559</v>
      </c>
      <c r="B80" s="379" t="s">
        <v>1558</v>
      </c>
      <c r="C80" s="379" t="s">
        <v>1048</v>
      </c>
      <c r="D80" s="842">
        <v>3</v>
      </c>
      <c r="E80" s="842">
        <v>0</v>
      </c>
      <c r="F80" s="841">
        <v>1870.86</v>
      </c>
      <c r="G80" s="841">
        <v>0</v>
      </c>
      <c r="H80" s="841">
        <v>1632.75</v>
      </c>
      <c r="I80" s="841">
        <v>238.11</v>
      </c>
      <c r="J80" s="840">
        <v>0.12727301882556685</v>
      </c>
    </row>
    <row r="81" spans="1:10" ht="15" customHeight="1" x14ac:dyDescent="0.15">
      <c r="A81" s="379" t="s">
        <v>2318</v>
      </c>
      <c r="B81" s="379" t="s">
        <v>2317</v>
      </c>
      <c r="C81" s="379" t="s">
        <v>1048</v>
      </c>
      <c r="D81" s="842">
        <v>12</v>
      </c>
      <c r="E81" s="842">
        <v>0</v>
      </c>
      <c r="F81" s="841">
        <v>964.8</v>
      </c>
      <c r="G81" s="841">
        <v>0</v>
      </c>
      <c r="H81" s="841">
        <v>836.28</v>
      </c>
      <c r="I81" s="841">
        <v>128.52000000000001</v>
      </c>
      <c r="J81" s="840">
        <v>0.1332089552238806</v>
      </c>
    </row>
    <row r="82" spans="1:10" ht="15" customHeight="1" x14ac:dyDescent="0.15">
      <c r="A82" s="379" t="s">
        <v>1555</v>
      </c>
      <c r="B82" s="379" t="s">
        <v>1554</v>
      </c>
      <c r="C82" s="379" t="s">
        <v>1048</v>
      </c>
      <c r="D82" s="842">
        <v>2</v>
      </c>
      <c r="E82" s="842">
        <v>0</v>
      </c>
      <c r="F82" s="841">
        <v>159.82</v>
      </c>
      <c r="G82" s="841">
        <v>0</v>
      </c>
      <c r="H82" s="841">
        <v>109.6</v>
      </c>
      <c r="I82" s="841">
        <v>50.22</v>
      </c>
      <c r="J82" s="840">
        <v>0.31422850707045424</v>
      </c>
    </row>
    <row r="83" spans="1:10" ht="15" customHeight="1" x14ac:dyDescent="0.15">
      <c r="A83" s="379" t="s">
        <v>2314</v>
      </c>
      <c r="B83" s="379" t="s">
        <v>2313</v>
      </c>
      <c r="C83" s="379" t="s">
        <v>1048</v>
      </c>
      <c r="D83" s="842">
        <v>5</v>
      </c>
      <c r="E83" s="842">
        <v>0</v>
      </c>
      <c r="F83" s="841">
        <v>464.3</v>
      </c>
      <c r="G83" s="841">
        <v>0</v>
      </c>
      <c r="H83" s="841">
        <v>346.05</v>
      </c>
      <c r="I83" s="841">
        <v>118.25</v>
      </c>
      <c r="J83" s="840">
        <v>0.25468447124703858</v>
      </c>
    </row>
    <row r="84" spans="1:10" ht="15" customHeight="1" x14ac:dyDescent="0.15">
      <c r="A84" s="379" t="s">
        <v>1553</v>
      </c>
      <c r="B84" s="379" t="s">
        <v>1552</v>
      </c>
      <c r="C84" s="379" t="s">
        <v>1048</v>
      </c>
      <c r="D84" s="842">
        <v>20</v>
      </c>
      <c r="E84" s="842">
        <v>0</v>
      </c>
      <c r="F84" s="841">
        <v>1722.31</v>
      </c>
      <c r="G84" s="841">
        <v>0</v>
      </c>
      <c r="H84" s="841">
        <v>1248.5999999999999</v>
      </c>
      <c r="I84" s="841">
        <v>473.71</v>
      </c>
      <c r="J84" s="840">
        <v>0.2750434010137548</v>
      </c>
    </row>
    <row r="85" spans="1:10" ht="15" customHeight="1" x14ac:dyDescent="0.15">
      <c r="A85" s="379" t="s">
        <v>1551</v>
      </c>
      <c r="B85" s="379" t="s">
        <v>1550</v>
      </c>
      <c r="C85" s="379" t="s">
        <v>1048</v>
      </c>
      <c r="D85" s="842">
        <v>7</v>
      </c>
      <c r="E85" s="842">
        <v>0</v>
      </c>
      <c r="F85" s="841">
        <v>993.29</v>
      </c>
      <c r="G85" s="841">
        <v>0</v>
      </c>
      <c r="H85" s="841">
        <v>760.41</v>
      </c>
      <c r="I85" s="841">
        <v>232.88</v>
      </c>
      <c r="J85" s="840">
        <v>0.23445318084345962</v>
      </c>
    </row>
    <row r="86" spans="1:10" ht="15" customHeight="1" x14ac:dyDescent="0.15">
      <c r="A86" s="379" t="s">
        <v>1549</v>
      </c>
      <c r="B86" s="379" t="s">
        <v>1548</v>
      </c>
      <c r="C86" s="379" t="s">
        <v>1048</v>
      </c>
      <c r="D86" s="842">
        <v>4</v>
      </c>
      <c r="E86" s="842">
        <v>0</v>
      </c>
      <c r="F86" s="841">
        <v>536.36</v>
      </c>
      <c r="G86" s="841">
        <v>0</v>
      </c>
      <c r="H86" s="841">
        <v>350.6</v>
      </c>
      <c r="I86" s="841">
        <v>185.76</v>
      </c>
      <c r="J86" s="840">
        <v>0.34633455142068759</v>
      </c>
    </row>
    <row r="87" spans="1:10" ht="15" customHeight="1" x14ac:dyDescent="0.15">
      <c r="A87" s="379" t="s">
        <v>3889</v>
      </c>
      <c r="B87" s="379" t="s">
        <v>3888</v>
      </c>
      <c r="C87" s="379" t="s">
        <v>1048</v>
      </c>
      <c r="D87" s="842">
        <v>12</v>
      </c>
      <c r="E87" s="842">
        <v>0</v>
      </c>
      <c r="F87" s="841">
        <v>2189.64</v>
      </c>
      <c r="G87" s="841">
        <v>0</v>
      </c>
      <c r="H87" s="841">
        <v>1865.28</v>
      </c>
      <c r="I87" s="841">
        <v>324.36</v>
      </c>
      <c r="J87" s="840">
        <v>0.14813393982572479</v>
      </c>
    </row>
    <row r="88" spans="1:10" ht="15" customHeight="1" x14ac:dyDescent="0.15">
      <c r="A88" s="379" t="s">
        <v>1545</v>
      </c>
      <c r="B88" s="379" t="s">
        <v>1544</v>
      </c>
      <c r="C88" s="379" t="s">
        <v>1048</v>
      </c>
      <c r="D88" s="842">
        <v>2</v>
      </c>
      <c r="E88" s="842">
        <v>0</v>
      </c>
      <c r="F88" s="841">
        <v>264.12</v>
      </c>
      <c r="G88" s="841">
        <v>0</v>
      </c>
      <c r="H88" s="841">
        <v>193.36</v>
      </c>
      <c r="I88" s="841">
        <v>70.760000000000005</v>
      </c>
      <c r="J88" s="840">
        <v>0.2679085264273815</v>
      </c>
    </row>
    <row r="89" spans="1:10" ht="15" customHeight="1" x14ac:dyDescent="0.15">
      <c r="A89" s="379" t="s">
        <v>1543</v>
      </c>
      <c r="B89" s="379" t="s">
        <v>1542</v>
      </c>
      <c r="C89" s="379" t="s">
        <v>1048</v>
      </c>
      <c r="D89" s="842">
        <v>39</v>
      </c>
      <c r="E89" s="842">
        <v>0</v>
      </c>
      <c r="F89" s="841">
        <v>4850.6000000000004</v>
      </c>
      <c r="G89" s="841">
        <v>0</v>
      </c>
      <c r="H89" s="841">
        <v>3902.34</v>
      </c>
      <c r="I89" s="841">
        <v>948.26</v>
      </c>
      <c r="J89" s="840">
        <v>0.19549334102997568</v>
      </c>
    </row>
    <row r="90" spans="1:10" ht="15" customHeight="1" x14ac:dyDescent="0.15">
      <c r="A90" s="379" t="s">
        <v>1541</v>
      </c>
      <c r="B90" s="379" t="s">
        <v>1540</v>
      </c>
      <c r="C90" s="379" t="s">
        <v>1048</v>
      </c>
      <c r="D90" s="842">
        <v>27</v>
      </c>
      <c r="E90" s="842">
        <v>0</v>
      </c>
      <c r="F90" s="841">
        <v>2601.7399999999998</v>
      </c>
      <c r="G90" s="841">
        <v>0</v>
      </c>
      <c r="H90" s="841">
        <v>2240.46</v>
      </c>
      <c r="I90" s="841">
        <v>361.28</v>
      </c>
      <c r="J90" s="840">
        <v>0.1388609161561109</v>
      </c>
    </row>
    <row r="91" spans="1:10" ht="15" customHeight="1" x14ac:dyDescent="0.15">
      <c r="A91" s="379" t="s">
        <v>1537</v>
      </c>
      <c r="B91" s="379" t="s">
        <v>1536</v>
      </c>
      <c r="C91" s="379" t="s">
        <v>1048</v>
      </c>
      <c r="D91" s="842">
        <v>24</v>
      </c>
      <c r="E91" s="842">
        <v>0</v>
      </c>
      <c r="F91" s="841">
        <v>3738</v>
      </c>
      <c r="G91" s="841">
        <v>0</v>
      </c>
      <c r="H91" s="841">
        <v>3262.32</v>
      </c>
      <c r="I91" s="841">
        <v>475.68</v>
      </c>
      <c r="J91" s="840">
        <v>0.12725521669341894</v>
      </c>
    </row>
    <row r="92" spans="1:10" ht="15" customHeight="1" x14ac:dyDescent="0.15">
      <c r="A92" s="379" t="s">
        <v>1535</v>
      </c>
      <c r="B92" s="379" t="s">
        <v>1534</v>
      </c>
      <c r="C92" s="379" t="s">
        <v>1048</v>
      </c>
      <c r="D92" s="842">
        <v>1</v>
      </c>
      <c r="E92" s="842">
        <v>0</v>
      </c>
      <c r="F92" s="841">
        <v>312.47000000000003</v>
      </c>
      <c r="G92" s="841">
        <v>0</v>
      </c>
      <c r="H92" s="841">
        <v>236.54</v>
      </c>
      <c r="I92" s="841">
        <v>75.930000000000007</v>
      </c>
      <c r="J92" s="840">
        <v>0.24299932793548182</v>
      </c>
    </row>
    <row r="93" spans="1:10" ht="15" customHeight="1" x14ac:dyDescent="0.15">
      <c r="A93" s="379" t="s">
        <v>1533</v>
      </c>
      <c r="B93" s="379" t="s">
        <v>1532</v>
      </c>
      <c r="C93" s="379" t="s">
        <v>1048</v>
      </c>
      <c r="D93" s="842">
        <v>2</v>
      </c>
      <c r="E93" s="842">
        <v>0</v>
      </c>
      <c r="F93" s="841">
        <v>372.96</v>
      </c>
      <c r="G93" s="841">
        <v>0</v>
      </c>
      <c r="H93" s="841">
        <v>325.5</v>
      </c>
      <c r="I93" s="841">
        <v>47.46</v>
      </c>
      <c r="J93" s="840">
        <v>0.12725225225225226</v>
      </c>
    </row>
    <row r="94" spans="1:10" ht="15" customHeight="1" x14ac:dyDescent="0.15">
      <c r="A94" s="379" t="s">
        <v>1531</v>
      </c>
      <c r="B94" s="379" t="s">
        <v>1530</v>
      </c>
      <c r="C94" s="379" t="s">
        <v>1048</v>
      </c>
      <c r="D94" s="842">
        <v>13</v>
      </c>
      <c r="E94" s="842">
        <v>0</v>
      </c>
      <c r="F94" s="841">
        <v>4017.05</v>
      </c>
      <c r="G94" s="841">
        <v>0</v>
      </c>
      <c r="H94" s="841">
        <v>3353.35</v>
      </c>
      <c r="I94" s="841">
        <v>663.7</v>
      </c>
      <c r="J94" s="840">
        <v>0.16522074656775496</v>
      </c>
    </row>
    <row r="95" spans="1:10" ht="15" customHeight="1" x14ac:dyDescent="0.15">
      <c r="A95" s="379" t="s">
        <v>1529</v>
      </c>
      <c r="B95" s="379" t="s">
        <v>1528</v>
      </c>
      <c r="C95" s="379" t="s">
        <v>1048</v>
      </c>
      <c r="D95" s="842">
        <v>36</v>
      </c>
      <c r="E95" s="842">
        <v>0</v>
      </c>
      <c r="F95" s="841">
        <v>8828.0400000000009</v>
      </c>
      <c r="G95" s="841">
        <v>0</v>
      </c>
      <c r="H95" s="841">
        <v>7727.72</v>
      </c>
      <c r="I95" s="841">
        <v>1100.32</v>
      </c>
      <c r="J95" s="840">
        <v>0.12463921776521175</v>
      </c>
    </row>
    <row r="96" spans="1:10" ht="15" customHeight="1" x14ac:dyDescent="0.15">
      <c r="A96" s="379" t="s">
        <v>1527</v>
      </c>
      <c r="B96" s="379" t="s">
        <v>1526</v>
      </c>
      <c r="C96" s="379" t="s">
        <v>1048</v>
      </c>
      <c r="D96" s="842">
        <v>12</v>
      </c>
      <c r="E96" s="842">
        <v>0</v>
      </c>
      <c r="F96" s="841">
        <v>1403.16</v>
      </c>
      <c r="G96" s="841">
        <v>0</v>
      </c>
      <c r="H96" s="841">
        <v>1014.12</v>
      </c>
      <c r="I96" s="841">
        <v>389.04</v>
      </c>
      <c r="J96" s="840">
        <v>0.2772598990849226</v>
      </c>
    </row>
    <row r="97" spans="1:10" ht="15" customHeight="1" x14ac:dyDescent="0.15">
      <c r="A97" s="379" t="s">
        <v>1525</v>
      </c>
      <c r="B97" s="379" t="s">
        <v>1524</v>
      </c>
      <c r="C97" s="379" t="s">
        <v>1048</v>
      </c>
      <c r="D97" s="842">
        <v>2</v>
      </c>
      <c r="E97" s="842">
        <v>0</v>
      </c>
      <c r="F97" s="841">
        <v>513.05999999999995</v>
      </c>
      <c r="G97" s="841">
        <v>0</v>
      </c>
      <c r="H97" s="841">
        <v>336.34</v>
      </c>
      <c r="I97" s="841">
        <v>176.72</v>
      </c>
      <c r="J97" s="840">
        <v>0.34444314505126106</v>
      </c>
    </row>
    <row r="98" spans="1:10" ht="15" customHeight="1" x14ac:dyDescent="0.15">
      <c r="A98" s="379" t="s">
        <v>1523</v>
      </c>
      <c r="B98" s="379" t="s">
        <v>1522</v>
      </c>
      <c r="C98" s="379" t="s">
        <v>1048</v>
      </c>
      <c r="D98" s="842">
        <v>60</v>
      </c>
      <c r="E98" s="842">
        <v>0</v>
      </c>
      <c r="F98" s="841">
        <v>17940</v>
      </c>
      <c r="G98" s="841">
        <v>0</v>
      </c>
      <c r="H98" s="841">
        <v>15656.4</v>
      </c>
      <c r="I98" s="841">
        <v>2283.6</v>
      </c>
      <c r="J98" s="840">
        <v>0.12729096989966554</v>
      </c>
    </row>
    <row r="99" spans="1:10" ht="15" customHeight="1" x14ac:dyDescent="0.15">
      <c r="A99" s="379" t="s">
        <v>1519</v>
      </c>
      <c r="B99" s="379" t="s">
        <v>1518</v>
      </c>
      <c r="C99" s="379" t="s">
        <v>1048</v>
      </c>
      <c r="D99" s="842">
        <v>13</v>
      </c>
      <c r="E99" s="842">
        <v>0</v>
      </c>
      <c r="F99" s="841">
        <v>2012.04</v>
      </c>
      <c r="G99" s="841">
        <v>0</v>
      </c>
      <c r="H99" s="841">
        <v>1736.4</v>
      </c>
      <c r="I99" s="841">
        <v>275.64</v>
      </c>
      <c r="J99" s="840">
        <v>0.13699528836404842</v>
      </c>
    </row>
    <row r="100" spans="1:10" ht="15" customHeight="1" x14ac:dyDescent="0.15">
      <c r="A100" s="379" t="s">
        <v>1517</v>
      </c>
      <c r="B100" s="379" t="s">
        <v>1516</v>
      </c>
      <c r="C100" s="379" t="s">
        <v>1048</v>
      </c>
      <c r="D100" s="842">
        <v>3</v>
      </c>
      <c r="E100" s="842">
        <v>0</v>
      </c>
      <c r="F100" s="841">
        <v>288.56</v>
      </c>
      <c r="G100" s="841">
        <v>0</v>
      </c>
      <c r="H100" s="841">
        <v>237.18</v>
      </c>
      <c r="I100" s="841">
        <v>51.38</v>
      </c>
      <c r="J100" s="840">
        <v>0.17805655669531467</v>
      </c>
    </row>
    <row r="101" spans="1:10" ht="15" customHeight="1" x14ac:dyDescent="0.15">
      <c r="A101" s="379" t="s">
        <v>1515</v>
      </c>
      <c r="B101" s="379" t="s">
        <v>1514</v>
      </c>
      <c r="C101" s="379" t="s">
        <v>1048</v>
      </c>
      <c r="D101" s="842">
        <v>15</v>
      </c>
      <c r="E101" s="842">
        <v>0</v>
      </c>
      <c r="F101" s="841">
        <v>2130.88</v>
      </c>
      <c r="G101" s="841">
        <v>0</v>
      </c>
      <c r="H101" s="841">
        <v>1616.7</v>
      </c>
      <c r="I101" s="841">
        <v>514.17999999999995</v>
      </c>
      <c r="J101" s="840">
        <v>0.24129936927466586</v>
      </c>
    </row>
    <row r="102" spans="1:10" ht="15" customHeight="1" x14ac:dyDescent="0.15">
      <c r="A102" s="379" t="s">
        <v>1513</v>
      </c>
      <c r="B102" s="379" t="s">
        <v>1512</v>
      </c>
      <c r="C102" s="379" t="s">
        <v>1048</v>
      </c>
      <c r="D102" s="842">
        <v>1</v>
      </c>
      <c r="E102" s="842">
        <v>0</v>
      </c>
      <c r="F102" s="841">
        <v>222.74</v>
      </c>
      <c r="G102" s="841">
        <v>0</v>
      </c>
      <c r="H102" s="841">
        <v>156</v>
      </c>
      <c r="I102" s="841">
        <v>66.739999999999995</v>
      </c>
      <c r="J102" s="840">
        <v>0.29963185777139267</v>
      </c>
    </row>
    <row r="103" spans="1:10" ht="15" customHeight="1" x14ac:dyDescent="0.15">
      <c r="A103" s="379" t="s">
        <v>2296</v>
      </c>
      <c r="B103" s="379" t="s">
        <v>2295</v>
      </c>
      <c r="C103" s="379" t="s">
        <v>1048</v>
      </c>
      <c r="D103" s="842">
        <v>1</v>
      </c>
      <c r="E103" s="842">
        <v>0</v>
      </c>
      <c r="F103" s="841">
        <v>307.45999999999998</v>
      </c>
      <c r="G103" s="841">
        <v>0</v>
      </c>
      <c r="H103" s="841">
        <v>254.45</v>
      </c>
      <c r="I103" s="841">
        <v>53.01</v>
      </c>
      <c r="J103" s="840">
        <v>0.1724126715670331</v>
      </c>
    </row>
    <row r="104" spans="1:10" ht="15" customHeight="1" x14ac:dyDescent="0.15">
      <c r="A104" s="379" t="s">
        <v>7093</v>
      </c>
      <c r="B104" s="379" t="s">
        <v>7092</v>
      </c>
      <c r="C104" s="379" t="s">
        <v>1048</v>
      </c>
      <c r="D104" s="842">
        <v>1</v>
      </c>
      <c r="E104" s="842">
        <v>0</v>
      </c>
      <c r="F104" s="841">
        <v>202.13</v>
      </c>
      <c r="G104" s="841">
        <v>0</v>
      </c>
      <c r="H104" s="841">
        <v>102.6</v>
      </c>
      <c r="I104" s="841">
        <v>99.53</v>
      </c>
      <c r="J104" s="840">
        <v>0.49240587740563002</v>
      </c>
    </row>
    <row r="105" spans="1:10" ht="15" customHeight="1" x14ac:dyDescent="0.15">
      <c r="A105" s="379" t="s">
        <v>3192</v>
      </c>
      <c r="B105" s="379" t="s">
        <v>3191</v>
      </c>
      <c r="C105" s="379" t="s">
        <v>1048</v>
      </c>
      <c r="D105" s="842">
        <v>1</v>
      </c>
      <c r="E105" s="842">
        <v>0</v>
      </c>
      <c r="F105" s="841">
        <v>443.99</v>
      </c>
      <c r="G105" s="841">
        <v>0</v>
      </c>
      <c r="H105" s="841">
        <v>324.85000000000002</v>
      </c>
      <c r="I105" s="841">
        <v>119.14</v>
      </c>
      <c r="J105" s="840">
        <v>0.26833937701299576</v>
      </c>
    </row>
    <row r="106" spans="1:10" ht="15" customHeight="1" x14ac:dyDescent="0.15">
      <c r="A106" s="379" t="s">
        <v>1507</v>
      </c>
      <c r="B106" s="379" t="s">
        <v>1506</v>
      </c>
      <c r="C106" s="379" t="s">
        <v>1048</v>
      </c>
      <c r="D106" s="842">
        <v>18</v>
      </c>
      <c r="E106" s="842">
        <v>0</v>
      </c>
      <c r="F106" s="841">
        <v>3365.3</v>
      </c>
      <c r="G106" s="841">
        <v>0</v>
      </c>
      <c r="H106" s="841">
        <v>2610</v>
      </c>
      <c r="I106" s="841">
        <v>755.3</v>
      </c>
      <c r="J106" s="840">
        <v>0.22443764300359553</v>
      </c>
    </row>
    <row r="107" spans="1:10" ht="15" customHeight="1" x14ac:dyDescent="0.15">
      <c r="A107" s="379" t="s">
        <v>1503</v>
      </c>
      <c r="B107" s="379" t="s">
        <v>1502</v>
      </c>
      <c r="C107" s="379" t="s">
        <v>1048</v>
      </c>
      <c r="D107" s="842">
        <v>16</v>
      </c>
      <c r="E107" s="842">
        <v>0</v>
      </c>
      <c r="F107" s="841">
        <v>5619.66</v>
      </c>
      <c r="G107" s="841">
        <v>0</v>
      </c>
      <c r="H107" s="841">
        <v>4455.04</v>
      </c>
      <c r="I107" s="841">
        <v>1164.6199999999999</v>
      </c>
      <c r="J107" s="840">
        <v>0.20724029567625088</v>
      </c>
    </row>
    <row r="108" spans="1:10" ht="15" customHeight="1" x14ac:dyDescent="0.15">
      <c r="A108" s="379" t="s">
        <v>1501</v>
      </c>
      <c r="B108" s="379" t="s">
        <v>1500</v>
      </c>
      <c r="C108" s="379" t="s">
        <v>1048</v>
      </c>
      <c r="D108" s="842">
        <v>11</v>
      </c>
      <c r="E108" s="842">
        <v>0</v>
      </c>
      <c r="F108" s="841">
        <v>1992.6</v>
      </c>
      <c r="G108" s="841">
        <v>0</v>
      </c>
      <c r="H108" s="841">
        <v>1775.62</v>
      </c>
      <c r="I108" s="841">
        <v>216.98</v>
      </c>
      <c r="J108" s="840">
        <v>0.10889290374385226</v>
      </c>
    </row>
    <row r="109" spans="1:10" ht="15" customHeight="1" x14ac:dyDescent="0.15">
      <c r="A109" s="379" t="s">
        <v>1499</v>
      </c>
      <c r="B109" s="379" t="s">
        <v>1498</v>
      </c>
      <c r="C109" s="379" t="s">
        <v>1048</v>
      </c>
      <c r="D109" s="842">
        <v>9</v>
      </c>
      <c r="E109" s="842">
        <v>0</v>
      </c>
      <c r="F109" s="841">
        <v>2563.06</v>
      </c>
      <c r="G109" s="841">
        <v>0</v>
      </c>
      <c r="H109" s="841">
        <v>1927.35</v>
      </c>
      <c r="I109" s="841">
        <v>635.71</v>
      </c>
      <c r="J109" s="840">
        <v>0.2480277480823703</v>
      </c>
    </row>
    <row r="110" spans="1:10" ht="15" customHeight="1" x14ac:dyDescent="0.15">
      <c r="A110" s="379" t="s">
        <v>1497</v>
      </c>
      <c r="B110" s="379" t="s">
        <v>1496</v>
      </c>
      <c r="C110" s="379" t="s">
        <v>1048</v>
      </c>
      <c r="D110" s="842">
        <v>6</v>
      </c>
      <c r="E110" s="842">
        <v>0</v>
      </c>
      <c r="F110" s="841">
        <v>1037.33</v>
      </c>
      <c r="G110" s="841">
        <v>0</v>
      </c>
      <c r="H110" s="841">
        <v>773.28</v>
      </c>
      <c r="I110" s="841">
        <v>264.05</v>
      </c>
      <c r="J110" s="840">
        <v>0.25454773312253576</v>
      </c>
    </row>
    <row r="111" spans="1:10" ht="15" customHeight="1" x14ac:dyDescent="0.15">
      <c r="A111" s="379" t="s">
        <v>4311</v>
      </c>
      <c r="B111" s="379" t="s">
        <v>4310</v>
      </c>
      <c r="C111" s="379" t="s">
        <v>1048</v>
      </c>
      <c r="D111" s="842">
        <v>3</v>
      </c>
      <c r="E111" s="842">
        <v>0</v>
      </c>
      <c r="F111" s="841">
        <v>574.91999999999996</v>
      </c>
      <c r="G111" s="841">
        <v>0</v>
      </c>
      <c r="H111" s="841">
        <v>471.06</v>
      </c>
      <c r="I111" s="841">
        <v>103.86</v>
      </c>
      <c r="J111" s="840">
        <v>0.18065122103944897</v>
      </c>
    </row>
    <row r="112" spans="1:10" ht="15" customHeight="1" x14ac:dyDescent="0.15">
      <c r="A112" s="379" t="s">
        <v>3885</v>
      </c>
      <c r="B112" s="379" t="s">
        <v>3884</v>
      </c>
      <c r="C112" s="379" t="s">
        <v>1048</v>
      </c>
      <c r="D112" s="842">
        <v>2</v>
      </c>
      <c r="E112" s="842">
        <v>0</v>
      </c>
      <c r="F112" s="841">
        <v>680.74</v>
      </c>
      <c r="G112" s="841">
        <v>0</v>
      </c>
      <c r="H112" s="841">
        <v>452.52</v>
      </c>
      <c r="I112" s="841">
        <v>228.22</v>
      </c>
      <c r="J112" s="840">
        <v>0.33525281311513938</v>
      </c>
    </row>
    <row r="113" spans="1:10" ht="15" customHeight="1" x14ac:dyDescent="0.15">
      <c r="A113" s="379" t="s">
        <v>1491</v>
      </c>
      <c r="B113" s="379" t="s">
        <v>1490</v>
      </c>
      <c r="C113" s="379" t="s">
        <v>1048</v>
      </c>
      <c r="D113" s="842">
        <v>5</v>
      </c>
      <c r="E113" s="842">
        <v>0</v>
      </c>
      <c r="F113" s="841">
        <v>785.83</v>
      </c>
      <c r="G113" s="841">
        <v>0</v>
      </c>
      <c r="H113" s="841">
        <v>675.35</v>
      </c>
      <c r="I113" s="841">
        <v>110.48</v>
      </c>
      <c r="J113" s="840">
        <v>0.14059020398813993</v>
      </c>
    </row>
    <row r="114" spans="1:10" ht="15" customHeight="1" x14ac:dyDescent="0.15">
      <c r="A114" s="379" t="s">
        <v>1489</v>
      </c>
      <c r="B114" s="379" t="s">
        <v>1488</v>
      </c>
      <c r="C114" s="379" t="s">
        <v>1048</v>
      </c>
      <c r="D114" s="842">
        <v>6</v>
      </c>
      <c r="E114" s="842">
        <v>0</v>
      </c>
      <c r="F114" s="841">
        <v>2202.48</v>
      </c>
      <c r="G114" s="841">
        <v>0</v>
      </c>
      <c r="H114" s="841">
        <v>1939.34</v>
      </c>
      <c r="I114" s="841">
        <v>263.14</v>
      </c>
      <c r="J114" s="840">
        <v>0.11947441066434202</v>
      </c>
    </row>
    <row r="115" spans="1:10" ht="15" customHeight="1" x14ac:dyDescent="0.15">
      <c r="A115" s="379" t="s">
        <v>1487</v>
      </c>
      <c r="B115" s="379" t="s">
        <v>1486</v>
      </c>
      <c r="C115" s="379" t="s">
        <v>1048</v>
      </c>
      <c r="D115" s="842">
        <v>4</v>
      </c>
      <c r="E115" s="842">
        <v>0</v>
      </c>
      <c r="F115" s="841">
        <v>478.24</v>
      </c>
      <c r="G115" s="841">
        <v>0</v>
      </c>
      <c r="H115" s="841">
        <v>454.84</v>
      </c>
      <c r="I115" s="841">
        <v>23.4</v>
      </c>
      <c r="J115" s="840">
        <v>4.8929407828705251E-2</v>
      </c>
    </row>
    <row r="116" spans="1:10" ht="15" customHeight="1" x14ac:dyDescent="0.15">
      <c r="A116" s="379" t="s">
        <v>1485</v>
      </c>
      <c r="B116" s="379" t="s">
        <v>1484</v>
      </c>
      <c r="C116" s="379" t="s">
        <v>1048</v>
      </c>
      <c r="D116" s="842">
        <v>27</v>
      </c>
      <c r="E116" s="842">
        <v>0</v>
      </c>
      <c r="F116" s="841">
        <v>5042.49</v>
      </c>
      <c r="G116" s="841">
        <v>0</v>
      </c>
      <c r="H116" s="841">
        <v>4013.01</v>
      </c>
      <c r="I116" s="841">
        <v>1029.48</v>
      </c>
      <c r="J116" s="840">
        <v>0.20416103948644421</v>
      </c>
    </row>
    <row r="117" spans="1:10" ht="15" customHeight="1" x14ac:dyDescent="0.15">
      <c r="A117" s="379" t="s">
        <v>1483</v>
      </c>
      <c r="B117" s="379" t="s">
        <v>1482</v>
      </c>
      <c r="C117" s="379" t="s">
        <v>1048</v>
      </c>
      <c r="D117" s="842">
        <v>22</v>
      </c>
      <c r="E117" s="842">
        <v>0</v>
      </c>
      <c r="F117" s="841">
        <v>5039.4399999999996</v>
      </c>
      <c r="G117" s="841">
        <v>0</v>
      </c>
      <c r="H117" s="841">
        <v>3997.48</v>
      </c>
      <c r="I117" s="841">
        <v>1041.96</v>
      </c>
      <c r="J117" s="840">
        <v>0.20676106869017191</v>
      </c>
    </row>
    <row r="118" spans="1:10" ht="15" customHeight="1" x14ac:dyDescent="0.15">
      <c r="A118" s="379" t="s">
        <v>1481</v>
      </c>
      <c r="B118" s="379" t="s">
        <v>1480</v>
      </c>
      <c r="C118" s="379" t="s">
        <v>1048</v>
      </c>
      <c r="D118" s="842">
        <v>14</v>
      </c>
      <c r="E118" s="842">
        <v>0</v>
      </c>
      <c r="F118" s="841">
        <v>3271.4</v>
      </c>
      <c r="G118" s="841">
        <v>0</v>
      </c>
      <c r="H118" s="841">
        <v>2521.12</v>
      </c>
      <c r="I118" s="841">
        <v>750.28</v>
      </c>
      <c r="J118" s="840">
        <v>0.22934523445619612</v>
      </c>
    </row>
    <row r="119" spans="1:10" ht="15" customHeight="1" x14ac:dyDescent="0.15">
      <c r="A119" s="379" t="s">
        <v>7091</v>
      </c>
      <c r="B119" s="379" t="s">
        <v>7090</v>
      </c>
      <c r="C119" s="379" t="s">
        <v>1048</v>
      </c>
      <c r="D119" s="842">
        <v>1</v>
      </c>
      <c r="E119" s="842">
        <v>0</v>
      </c>
      <c r="F119" s="841">
        <v>342.43</v>
      </c>
      <c r="G119" s="841">
        <v>0</v>
      </c>
      <c r="H119" s="841">
        <v>195.94</v>
      </c>
      <c r="I119" s="841">
        <v>146.49</v>
      </c>
      <c r="J119" s="840">
        <v>0.42779546184621675</v>
      </c>
    </row>
    <row r="120" spans="1:10" ht="15" customHeight="1" x14ac:dyDescent="0.15">
      <c r="A120" s="379" t="s">
        <v>3186</v>
      </c>
      <c r="B120" s="379" t="s">
        <v>3185</v>
      </c>
      <c r="C120" s="379" t="s">
        <v>1048</v>
      </c>
      <c r="D120" s="842">
        <v>2</v>
      </c>
      <c r="E120" s="842">
        <v>0</v>
      </c>
      <c r="F120" s="841">
        <v>4685.7</v>
      </c>
      <c r="G120" s="841">
        <v>0</v>
      </c>
      <c r="H120" s="841">
        <v>2257.06</v>
      </c>
      <c r="I120" s="841">
        <v>2428.64</v>
      </c>
      <c r="J120" s="840">
        <v>0.51830889728322338</v>
      </c>
    </row>
    <row r="121" spans="1:10" ht="15" customHeight="1" x14ac:dyDescent="0.15">
      <c r="A121" s="379" t="s">
        <v>1479</v>
      </c>
      <c r="B121" s="379" t="s">
        <v>1478</v>
      </c>
      <c r="C121" s="379" t="s">
        <v>1048</v>
      </c>
      <c r="D121" s="842">
        <v>15</v>
      </c>
      <c r="E121" s="842">
        <v>0</v>
      </c>
      <c r="F121" s="841">
        <v>5352.7</v>
      </c>
      <c r="G121" s="841">
        <v>0</v>
      </c>
      <c r="H121" s="841">
        <v>4539.45</v>
      </c>
      <c r="I121" s="841">
        <v>813.25</v>
      </c>
      <c r="J121" s="840">
        <v>0.15193266949390027</v>
      </c>
    </row>
    <row r="122" spans="1:10" ht="15" customHeight="1" x14ac:dyDescent="0.15">
      <c r="A122" s="379" t="s">
        <v>1477</v>
      </c>
      <c r="B122" s="379" t="s">
        <v>1476</v>
      </c>
      <c r="C122" s="379" t="s">
        <v>1048</v>
      </c>
      <c r="D122" s="842">
        <v>2</v>
      </c>
      <c r="E122" s="842">
        <v>0</v>
      </c>
      <c r="F122" s="841">
        <v>459.4</v>
      </c>
      <c r="G122" s="841">
        <v>0</v>
      </c>
      <c r="H122" s="841">
        <v>380.2</v>
      </c>
      <c r="I122" s="841">
        <v>79.2</v>
      </c>
      <c r="J122" s="840">
        <v>0.17239878101872008</v>
      </c>
    </row>
    <row r="123" spans="1:10" ht="13" x14ac:dyDescent="0.15">
      <c r="A123" s="379" t="s">
        <v>1475</v>
      </c>
      <c r="B123" s="379" t="s">
        <v>1474</v>
      </c>
      <c r="C123" s="379" t="s">
        <v>1048</v>
      </c>
      <c r="D123" s="842">
        <v>2</v>
      </c>
      <c r="E123" s="842">
        <v>0</v>
      </c>
      <c r="F123" s="841">
        <v>690.8</v>
      </c>
      <c r="G123" s="841">
        <v>0</v>
      </c>
      <c r="H123" s="841">
        <v>602.67999999999995</v>
      </c>
      <c r="I123" s="841">
        <v>88.12</v>
      </c>
      <c r="J123" s="840">
        <v>0.12756224667052693</v>
      </c>
    </row>
    <row r="124" spans="1:10" ht="15" customHeight="1" x14ac:dyDescent="0.15">
      <c r="A124" s="379" t="s">
        <v>2288</v>
      </c>
      <c r="B124" s="379" t="s">
        <v>2287</v>
      </c>
      <c r="C124" s="379" t="s">
        <v>1048</v>
      </c>
      <c r="D124" s="842">
        <v>9</v>
      </c>
      <c r="E124" s="842">
        <v>0</v>
      </c>
      <c r="F124" s="841">
        <v>1427.45</v>
      </c>
      <c r="G124" s="841">
        <v>0</v>
      </c>
      <c r="H124" s="841">
        <v>1119.1500000000001</v>
      </c>
      <c r="I124" s="841">
        <v>308.3</v>
      </c>
      <c r="J124" s="840">
        <v>0.21597954394199448</v>
      </c>
    </row>
    <row r="125" spans="1:10" ht="13" x14ac:dyDescent="0.15">
      <c r="A125" s="379" t="s">
        <v>1473</v>
      </c>
      <c r="B125" s="379" t="s">
        <v>1472</v>
      </c>
      <c r="C125" s="379" t="s">
        <v>1048</v>
      </c>
      <c r="D125" s="842">
        <v>27</v>
      </c>
      <c r="E125" s="842">
        <v>0</v>
      </c>
      <c r="F125" s="841">
        <v>3893.58</v>
      </c>
      <c r="G125" s="841">
        <v>0</v>
      </c>
      <c r="H125" s="841">
        <v>3167.64</v>
      </c>
      <c r="I125" s="841">
        <v>725.94</v>
      </c>
      <c r="J125" s="840">
        <v>0.18644537931672137</v>
      </c>
    </row>
    <row r="126" spans="1:10" ht="15" customHeight="1" x14ac:dyDescent="0.15">
      <c r="A126" s="379" t="s">
        <v>1471</v>
      </c>
      <c r="B126" s="379" t="s">
        <v>1470</v>
      </c>
      <c r="C126" s="379" t="s">
        <v>1048</v>
      </c>
      <c r="D126" s="842">
        <v>24</v>
      </c>
      <c r="E126" s="842">
        <v>0</v>
      </c>
      <c r="F126" s="841">
        <v>6262.8</v>
      </c>
      <c r="G126" s="841">
        <v>0</v>
      </c>
      <c r="H126" s="841">
        <v>5465.76</v>
      </c>
      <c r="I126" s="841">
        <v>797.04</v>
      </c>
      <c r="J126" s="840">
        <v>0.12726575972408508</v>
      </c>
    </row>
    <row r="127" spans="1:10" ht="15" customHeight="1" x14ac:dyDescent="0.15">
      <c r="A127" s="379" t="s">
        <v>1467</v>
      </c>
      <c r="B127" s="379" t="s">
        <v>1466</v>
      </c>
      <c r="C127" s="379" t="s">
        <v>1048</v>
      </c>
      <c r="D127" s="842">
        <v>20</v>
      </c>
      <c r="E127" s="842">
        <v>0</v>
      </c>
      <c r="F127" s="841">
        <v>10955.08</v>
      </c>
      <c r="G127" s="841">
        <v>0</v>
      </c>
      <c r="H127" s="841">
        <v>9097.7999999999993</v>
      </c>
      <c r="I127" s="841">
        <v>1857.28</v>
      </c>
      <c r="J127" s="840">
        <v>0.16953595957309303</v>
      </c>
    </row>
    <row r="128" spans="1:10" ht="15" customHeight="1" x14ac:dyDescent="0.15">
      <c r="A128" s="379" t="s">
        <v>1465</v>
      </c>
      <c r="B128" s="379" t="s">
        <v>1464</v>
      </c>
      <c r="C128" s="379" t="s">
        <v>1048</v>
      </c>
      <c r="D128" s="842">
        <v>1</v>
      </c>
      <c r="E128" s="842">
        <v>0</v>
      </c>
      <c r="F128" s="841">
        <v>359.01</v>
      </c>
      <c r="G128" s="841">
        <v>0</v>
      </c>
      <c r="H128" s="841">
        <v>273.52999999999997</v>
      </c>
      <c r="I128" s="841">
        <v>85.48</v>
      </c>
      <c r="J128" s="840">
        <v>0.23809921729199743</v>
      </c>
    </row>
    <row r="129" spans="1:10" ht="15" customHeight="1" x14ac:dyDescent="0.15">
      <c r="A129" s="379" t="s">
        <v>1463</v>
      </c>
      <c r="B129" s="379" t="s">
        <v>1462</v>
      </c>
      <c r="C129" s="379" t="s">
        <v>1048</v>
      </c>
      <c r="D129" s="842">
        <v>2</v>
      </c>
      <c r="E129" s="842">
        <v>0</v>
      </c>
      <c r="F129" s="841">
        <v>356.08</v>
      </c>
      <c r="G129" s="841">
        <v>0</v>
      </c>
      <c r="H129" s="841">
        <v>271.16000000000003</v>
      </c>
      <c r="I129" s="841">
        <v>84.92</v>
      </c>
      <c r="J129" s="840">
        <v>0.23848573354302405</v>
      </c>
    </row>
    <row r="130" spans="1:10" ht="15" customHeight="1" x14ac:dyDescent="0.15">
      <c r="A130" s="379" t="s">
        <v>3184</v>
      </c>
      <c r="B130" s="379" t="s">
        <v>3183</v>
      </c>
      <c r="C130" s="379" t="s">
        <v>1048</v>
      </c>
      <c r="D130" s="842">
        <v>12</v>
      </c>
      <c r="E130" s="842">
        <v>0</v>
      </c>
      <c r="F130" s="841">
        <v>1160.8800000000001</v>
      </c>
      <c r="G130" s="841">
        <v>0</v>
      </c>
      <c r="H130" s="841">
        <v>1013.04</v>
      </c>
      <c r="I130" s="841">
        <v>147.84</v>
      </c>
      <c r="J130" s="840">
        <v>0.12735166425470332</v>
      </c>
    </row>
    <row r="131" spans="1:10" ht="15" customHeight="1" x14ac:dyDescent="0.15">
      <c r="A131" s="379" t="s">
        <v>1455</v>
      </c>
      <c r="B131" s="379" t="s">
        <v>1454</v>
      </c>
      <c r="C131" s="379" t="s">
        <v>1048</v>
      </c>
      <c r="D131" s="842">
        <v>4</v>
      </c>
      <c r="E131" s="842">
        <v>0</v>
      </c>
      <c r="F131" s="841">
        <v>4555.12</v>
      </c>
      <c r="G131" s="841">
        <v>0</v>
      </c>
      <c r="H131" s="841">
        <v>3332.24</v>
      </c>
      <c r="I131" s="841">
        <v>1222.8800000000001</v>
      </c>
      <c r="J131" s="840">
        <v>0.26846274082790356</v>
      </c>
    </row>
    <row r="132" spans="1:10" ht="15" customHeight="1" x14ac:dyDescent="0.15">
      <c r="A132" s="379" t="s">
        <v>1453</v>
      </c>
      <c r="B132" s="379" t="s">
        <v>1452</v>
      </c>
      <c r="C132" s="379" t="s">
        <v>1048</v>
      </c>
      <c r="D132" s="842">
        <v>1</v>
      </c>
      <c r="E132" s="842">
        <v>0</v>
      </c>
      <c r="F132" s="841">
        <v>474.54</v>
      </c>
      <c r="G132" s="841">
        <v>0</v>
      </c>
      <c r="H132" s="841">
        <v>414.14</v>
      </c>
      <c r="I132" s="841">
        <v>60.4</v>
      </c>
      <c r="J132" s="840">
        <v>0.12728115648838875</v>
      </c>
    </row>
    <row r="133" spans="1:10" ht="15" customHeight="1" x14ac:dyDescent="0.15">
      <c r="A133" s="379" t="s">
        <v>2282</v>
      </c>
      <c r="B133" s="379" t="s">
        <v>2281</v>
      </c>
      <c r="C133" s="379" t="s">
        <v>1048</v>
      </c>
      <c r="D133" s="842">
        <v>12</v>
      </c>
      <c r="E133" s="842">
        <v>0</v>
      </c>
      <c r="F133" s="841">
        <v>1268.1600000000001</v>
      </c>
      <c r="G133" s="841">
        <v>0</v>
      </c>
      <c r="H133" s="841">
        <v>981.6</v>
      </c>
      <c r="I133" s="841">
        <v>286.56</v>
      </c>
      <c r="J133" s="840">
        <v>0.22596517789553369</v>
      </c>
    </row>
    <row r="134" spans="1:10" ht="15" customHeight="1" x14ac:dyDescent="0.15">
      <c r="A134" s="379" t="s">
        <v>1447</v>
      </c>
      <c r="B134" s="379" t="s">
        <v>1446</v>
      </c>
      <c r="C134" s="379" t="s">
        <v>1048</v>
      </c>
      <c r="D134" s="842">
        <v>26</v>
      </c>
      <c r="E134" s="842">
        <v>0</v>
      </c>
      <c r="F134" s="841">
        <v>4582.38</v>
      </c>
      <c r="G134" s="841">
        <v>0</v>
      </c>
      <c r="H134" s="841">
        <v>3401.48</v>
      </c>
      <c r="I134" s="841">
        <v>1180.9000000000001</v>
      </c>
      <c r="J134" s="840">
        <v>0.257704511629328</v>
      </c>
    </row>
    <row r="135" spans="1:10" ht="15" customHeight="1" x14ac:dyDescent="0.15">
      <c r="A135" s="379" t="s">
        <v>2280</v>
      </c>
      <c r="B135" s="379" t="s">
        <v>2279</v>
      </c>
      <c r="C135" s="379" t="s">
        <v>1048</v>
      </c>
      <c r="D135" s="842">
        <v>3</v>
      </c>
      <c r="E135" s="842">
        <v>0</v>
      </c>
      <c r="F135" s="841">
        <v>2642.16</v>
      </c>
      <c r="G135" s="841">
        <v>0</v>
      </c>
      <c r="H135" s="841">
        <v>1758.54</v>
      </c>
      <c r="I135" s="841">
        <v>883.62</v>
      </c>
      <c r="J135" s="840">
        <v>0.33443092015623582</v>
      </c>
    </row>
    <row r="136" spans="1:10" ht="15" customHeight="1" x14ac:dyDescent="0.15">
      <c r="A136" s="379" t="s">
        <v>1445</v>
      </c>
      <c r="B136" s="379" t="s">
        <v>1444</v>
      </c>
      <c r="C136" s="379" t="s">
        <v>1048</v>
      </c>
      <c r="D136" s="842">
        <v>7</v>
      </c>
      <c r="E136" s="842">
        <v>0</v>
      </c>
      <c r="F136" s="841">
        <v>3968.25</v>
      </c>
      <c r="G136" s="841">
        <v>0</v>
      </c>
      <c r="H136" s="841">
        <v>2999.43</v>
      </c>
      <c r="I136" s="841">
        <v>968.82</v>
      </c>
      <c r="J136" s="840">
        <v>0.24414288414288415</v>
      </c>
    </row>
    <row r="137" spans="1:10" ht="15" customHeight="1" x14ac:dyDescent="0.15">
      <c r="A137" s="379" t="s">
        <v>7089</v>
      </c>
      <c r="B137" s="379" t="s">
        <v>7088</v>
      </c>
      <c r="C137" s="379" t="s">
        <v>1048</v>
      </c>
      <c r="D137" s="842">
        <v>2</v>
      </c>
      <c r="E137" s="842">
        <v>0</v>
      </c>
      <c r="F137" s="841">
        <v>346.49</v>
      </c>
      <c r="G137" s="841">
        <v>0</v>
      </c>
      <c r="H137" s="841">
        <v>263.88</v>
      </c>
      <c r="I137" s="841">
        <v>82.61</v>
      </c>
      <c r="J137" s="840">
        <v>0.23841957920863516</v>
      </c>
    </row>
    <row r="138" spans="1:10" ht="15" customHeight="1" x14ac:dyDescent="0.15">
      <c r="A138" s="379" t="s">
        <v>1441</v>
      </c>
      <c r="B138" s="379" t="s">
        <v>1440</v>
      </c>
      <c r="C138" s="379" t="s">
        <v>1048</v>
      </c>
      <c r="D138" s="842">
        <v>11</v>
      </c>
      <c r="E138" s="842">
        <v>0</v>
      </c>
      <c r="F138" s="841">
        <v>5493.4</v>
      </c>
      <c r="G138" s="841">
        <v>0</v>
      </c>
      <c r="H138" s="841">
        <v>4743.0600000000004</v>
      </c>
      <c r="I138" s="841">
        <v>750.34</v>
      </c>
      <c r="J138" s="840">
        <v>0.13658936177959005</v>
      </c>
    </row>
    <row r="139" spans="1:10" ht="15" customHeight="1" x14ac:dyDescent="0.15">
      <c r="A139" s="379" t="s">
        <v>1439</v>
      </c>
      <c r="B139" s="379" t="s">
        <v>1438</v>
      </c>
      <c r="C139" s="379" t="s">
        <v>1048</v>
      </c>
      <c r="D139" s="842">
        <v>4</v>
      </c>
      <c r="E139" s="842">
        <v>0</v>
      </c>
      <c r="F139" s="841">
        <v>2047.72</v>
      </c>
      <c r="G139" s="841">
        <v>0</v>
      </c>
      <c r="H139" s="841">
        <v>1698.18</v>
      </c>
      <c r="I139" s="841">
        <v>349.54</v>
      </c>
      <c r="J139" s="840">
        <v>0.17069716562811321</v>
      </c>
    </row>
    <row r="140" spans="1:10" ht="15" customHeight="1" x14ac:dyDescent="0.15">
      <c r="A140" s="379" t="s">
        <v>2272</v>
      </c>
      <c r="B140" s="379" t="s">
        <v>2271</v>
      </c>
      <c r="C140" s="379" t="s">
        <v>1048</v>
      </c>
      <c r="D140" s="842">
        <v>12</v>
      </c>
      <c r="E140" s="842">
        <v>0</v>
      </c>
      <c r="F140" s="841">
        <v>4456.32</v>
      </c>
      <c r="G140" s="841">
        <v>0</v>
      </c>
      <c r="H140" s="841">
        <v>3737.16</v>
      </c>
      <c r="I140" s="841">
        <v>719.16</v>
      </c>
      <c r="J140" s="840">
        <v>0.16137979319258941</v>
      </c>
    </row>
    <row r="141" spans="1:10" ht="15" customHeight="1" x14ac:dyDescent="0.15">
      <c r="A141" s="379" t="s">
        <v>1435</v>
      </c>
      <c r="B141" s="379" t="s">
        <v>1434</v>
      </c>
      <c r="C141" s="379" t="s">
        <v>1048</v>
      </c>
      <c r="D141" s="842">
        <v>2</v>
      </c>
      <c r="E141" s="842">
        <v>0</v>
      </c>
      <c r="F141" s="841">
        <v>833.6</v>
      </c>
      <c r="G141" s="841">
        <v>0</v>
      </c>
      <c r="H141" s="841">
        <v>689.88</v>
      </c>
      <c r="I141" s="841">
        <v>143.72</v>
      </c>
      <c r="J141" s="840">
        <v>0.1724088291746641</v>
      </c>
    </row>
    <row r="142" spans="1:10" ht="15" customHeight="1" x14ac:dyDescent="0.15">
      <c r="A142" s="379" t="s">
        <v>7087</v>
      </c>
      <c r="B142" s="379" t="s">
        <v>7086</v>
      </c>
      <c r="C142" s="379" t="s">
        <v>1048</v>
      </c>
      <c r="D142" s="842">
        <v>1</v>
      </c>
      <c r="E142" s="842">
        <v>0</v>
      </c>
      <c r="F142" s="841">
        <v>384.88</v>
      </c>
      <c r="G142" s="841">
        <v>0</v>
      </c>
      <c r="H142" s="841">
        <v>227.42</v>
      </c>
      <c r="I142" s="841">
        <v>157.46</v>
      </c>
      <c r="J142" s="840">
        <v>0.40911452920390773</v>
      </c>
    </row>
    <row r="143" spans="1:10" ht="15" customHeight="1" x14ac:dyDescent="0.15">
      <c r="A143" s="379" t="s">
        <v>1433</v>
      </c>
      <c r="B143" s="379" t="s">
        <v>1432</v>
      </c>
      <c r="C143" s="379" t="s">
        <v>1048</v>
      </c>
      <c r="D143" s="842">
        <v>32</v>
      </c>
      <c r="E143" s="842">
        <v>0</v>
      </c>
      <c r="F143" s="841">
        <v>7997.72</v>
      </c>
      <c r="G143" s="841">
        <v>0</v>
      </c>
      <c r="H143" s="841">
        <v>6478.44</v>
      </c>
      <c r="I143" s="841">
        <v>1519.28</v>
      </c>
      <c r="J143" s="840">
        <v>0.18996413977983725</v>
      </c>
    </row>
    <row r="144" spans="1:10" ht="15" customHeight="1" x14ac:dyDescent="0.15">
      <c r="A144" s="379" t="s">
        <v>1431</v>
      </c>
      <c r="B144" s="379" t="s">
        <v>1430</v>
      </c>
      <c r="C144" s="379" t="s">
        <v>1048</v>
      </c>
      <c r="D144" s="842">
        <v>18</v>
      </c>
      <c r="E144" s="842">
        <v>0</v>
      </c>
      <c r="F144" s="841">
        <v>7553.16</v>
      </c>
      <c r="G144" s="841">
        <v>0</v>
      </c>
      <c r="H144" s="841">
        <v>6265.98</v>
      </c>
      <c r="I144" s="841">
        <v>1287.18</v>
      </c>
      <c r="J144" s="840">
        <v>0.1704160907487727</v>
      </c>
    </row>
    <row r="145" spans="1:10" ht="15" customHeight="1" x14ac:dyDescent="0.15">
      <c r="A145" s="379" t="s">
        <v>2268</v>
      </c>
      <c r="B145" s="379" t="s">
        <v>2267</v>
      </c>
      <c r="C145" s="379" t="s">
        <v>1048</v>
      </c>
      <c r="D145" s="842">
        <v>5</v>
      </c>
      <c r="E145" s="842">
        <v>0</v>
      </c>
      <c r="F145" s="841">
        <v>1954.1</v>
      </c>
      <c r="G145" s="841">
        <v>0</v>
      </c>
      <c r="H145" s="841">
        <v>1488.85</v>
      </c>
      <c r="I145" s="841">
        <v>465.25</v>
      </c>
      <c r="J145" s="840">
        <v>0.23808914589836752</v>
      </c>
    </row>
    <row r="146" spans="1:10" ht="15" customHeight="1" x14ac:dyDescent="0.15">
      <c r="A146" s="379" t="s">
        <v>1427</v>
      </c>
      <c r="B146" s="379" t="s">
        <v>1426</v>
      </c>
      <c r="C146" s="379" t="s">
        <v>1048</v>
      </c>
      <c r="D146" s="842">
        <v>22</v>
      </c>
      <c r="E146" s="842">
        <v>0</v>
      </c>
      <c r="F146" s="841">
        <v>3531.9</v>
      </c>
      <c r="G146" s="841">
        <v>0</v>
      </c>
      <c r="H146" s="841">
        <v>2891.14</v>
      </c>
      <c r="I146" s="841">
        <v>640.76</v>
      </c>
      <c r="J146" s="840">
        <v>0.18142076502732241</v>
      </c>
    </row>
    <row r="147" spans="1:10" ht="15" customHeight="1" x14ac:dyDescent="0.15">
      <c r="A147" s="379" t="s">
        <v>1425</v>
      </c>
      <c r="B147" s="379" t="s">
        <v>1424</v>
      </c>
      <c r="C147" s="379" t="s">
        <v>1048</v>
      </c>
      <c r="D147" s="842">
        <v>3</v>
      </c>
      <c r="E147" s="842">
        <v>0</v>
      </c>
      <c r="F147" s="841">
        <v>627.17999999999995</v>
      </c>
      <c r="G147" s="841">
        <v>0</v>
      </c>
      <c r="H147" s="841">
        <v>470.61</v>
      </c>
      <c r="I147" s="841">
        <v>156.57</v>
      </c>
      <c r="J147" s="840">
        <v>0.24964125131541184</v>
      </c>
    </row>
    <row r="148" spans="1:10" ht="15" customHeight="1" x14ac:dyDescent="0.15">
      <c r="A148" s="379" t="s">
        <v>1423</v>
      </c>
      <c r="B148" s="379" t="s">
        <v>1422</v>
      </c>
      <c r="C148" s="379" t="s">
        <v>1048</v>
      </c>
      <c r="D148" s="842">
        <v>5</v>
      </c>
      <c r="E148" s="842">
        <v>0</v>
      </c>
      <c r="F148" s="841">
        <v>801.3</v>
      </c>
      <c r="G148" s="841">
        <v>0</v>
      </c>
      <c r="H148" s="841">
        <v>618.29999999999995</v>
      </c>
      <c r="I148" s="841">
        <v>183</v>
      </c>
      <c r="J148" s="840">
        <v>0.22837888431299139</v>
      </c>
    </row>
    <row r="149" spans="1:10" ht="15" customHeight="1" x14ac:dyDescent="0.15">
      <c r="A149" s="379" t="s">
        <v>1421</v>
      </c>
      <c r="B149" s="379" t="s">
        <v>1420</v>
      </c>
      <c r="C149" s="379" t="s">
        <v>1048</v>
      </c>
      <c r="D149" s="842">
        <v>43</v>
      </c>
      <c r="E149" s="842">
        <v>0</v>
      </c>
      <c r="F149" s="841">
        <v>5938.28</v>
      </c>
      <c r="G149" s="841">
        <v>0</v>
      </c>
      <c r="H149" s="841">
        <v>4910.6000000000004</v>
      </c>
      <c r="I149" s="841">
        <v>1027.68</v>
      </c>
      <c r="J149" s="840">
        <v>0.1730602127215288</v>
      </c>
    </row>
    <row r="150" spans="1:10" ht="15" customHeight="1" x14ac:dyDescent="0.15">
      <c r="A150" s="379" t="s">
        <v>1417</v>
      </c>
      <c r="B150" s="379" t="s">
        <v>1416</v>
      </c>
      <c r="C150" s="379" t="s">
        <v>1048</v>
      </c>
      <c r="D150" s="842">
        <v>17</v>
      </c>
      <c r="E150" s="842">
        <v>0</v>
      </c>
      <c r="F150" s="841">
        <v>2209.27</v>
      </c>
      <c r="G150" s="841">
        <v>0</v>
      </c>
      <c r="H150" s="841">
        <v>1899.58</v>
      </c>
      <c r="I150" s="841">
        <v>309.69</v>
      </c>
      <c r="J150" s="840">
        <v>0.14017752470272987</v>
      </c>
    </row>
    <row r="151" spans="1:10" ht="15" customHeight="1" x14ac:dyDescent="0.15">
      <c r="A151" s="379" t="s">
        <v>1413</v>
      </c>
      <c r="B151" s="379" t="s">
        <v>1412</v>
      </c>
      <c r="C151" s="379" t="s">
        <v>1048</v>
      </c>
      <c r="D151" s="842">
        <v>13</v>
      </c>
      <c r="E151" s="842">
        <v>0</v>
      </c>
      <c r="F151" s="841">
        <v>3900.99</v>
      </c>
      <c r="G151" s="841">
        <v>0</v>
      </c>
      <c r="H151" s="841">
        <v>3334.5</v>
      </c>
      <c r="I151" s="841">
        <v>566.49</v>
      </c>
      <c r="J151" s="840">
        <v>0.14521698338114172</v>
      </c>
    </row>
    <row r="152" spans="1:10" ht="15" customHeight="1" x14ac:dyDescent="0.15">
      <c r="A152" s="379" t="s">
        <v>2264</v>
      </c>
      <c r="B152" s="379" t="s">
        <v>2263</v>
      </c>
      <c r="C152" s="379" t="s">
        <v>1048</v>
      </c>
      <c r="D152" s="842">
        <v>14</v>
      </c>
      <c r="E152" s="842">
        <v>0</v>
      </c>
      <c r="F152" s="841">
        <v>2727.46</v>
      </c>
      <c r="G152" s="841">
        <v>0</v>
      </c>
      <c r="H152" s="841">
        <v>2087.54</v>
      </c>
      <c r="I152" s="841">
        <v>639.91999999999996</v>
      </c>
      <c r="J152" s="840">
        <v>0.23462122267604291</v>
      </c>
    </row>
    <row r="153" spans="1:10" ht="15" customHeight="1" x14ac:dyDescent="0.15">
      <c r="A153" s="379" t="s">
        <v>1411</v>
      </c>
      <c r="B153" s="379" t="s">
        <v>1410</v>
      </c>
      <c r="C153" s="379" t="s">
        <v>1048</v>
      </c>
      <c r="D153" s="842">
        <v>1</v>
      </c>
      <c r="E153" s="842">
        <v>0</v>
      </c>
      <c r="F153" s="841">
        <v>689.48</v>
      </c>
      <c r="G153" s="841">
        <v>0</v>
      </c>
      <c r="H153" s="841">
        <v>497.67</v>
      </c>
      <c r="I153" s="841">
        <v>191.81</v>
      </c>
      <c r="J153" s="840">
        <v>0.27819516157103902</v>
      </c>
    </row>
    <row r="154" spans="1:10" ht="15" customHeight="1" x14ac:dyDescent="0.15">
      <c r="A154" s="379" t="s">
        <v>1409</v>
      </c>
      <c r="B154" s="379" t="s">
        <v>1408</v>
      </c>
      <c r="C154" s="379" t="s">
        <v>1048</v>
      </c>
      <c r="D154" s="842">
        <v>5</v>
      </c>
      <c r="E154" s="842">
        <v>0</v>
      </c>
      <c r="F154" s="841">
        <v>2628.06</v>
      </c>
      <c r="G154" s="841">
        <v>0</v>
      </c>
      <c r="H154" s="841">
        <v>2147.15</v>
      </c>
      <c r="I154" s="841">
        <v>480.91</v>
      </c>
      <c r="J154" s="840">
        <v>0.1829904948897666</v>
      </c>
    </row>
    <row r="155" spans="1:10" ht="15" customHeight="1" x14ac:dyDescent="0.15">
      <c r="A155" s="379" t="s">
        <v>2262</v>
      </c>
      <c r="B155" s="379" t="s">
        <v>2261</v>
      </c>
      <c r="C155" s="379" t="s">
        <v>1048</v>
      </c>
      <c r="D155" s="842">
        <v>1</v>
      </c>
      <c r="E155" s="842">
        <v>0</v>
      </c>
      <c r="F155" s="841">
        <v>373.72</v>
      </c>
      <c r="G155" s="841">
        <v>0</v>
      </c>
      <c r="H155" s="841">
        <v>271.69</v>
      </c>
      <c r="I155" s="841">
        <v>102.03</v>
      </c>
      <c r="J155" s="840">
        <v>0.27301188055228515</v>
      </c>
    </row>
    <row r="156" spans="1:10" ht="15" customHeight="1" x14ac:dyDescent="0.15">
      <c r="A156" s="379" t="s">
        <v>1407</v>
      </c>
      <c r="B156" s="379" t="s">
        <v>1406</v>
      </c>
      <c r="C156" s="379" t="s">
        <v>1048</v>
      </c>
      <c r="D156" s="842">
        <v>1</v>
      </c>
      <c r="E156" s="842">
        <v>0</v>
      </c>
      <c r="F156" s="841">
        <v>382.53</v>
      </c>
      <c r="G156" s="841">
        <v>0</v>
      </c>
      <c r="H156" s="841">
        <v>290.97000000000003</v>
      </c>
      <c r="I156" s="841">
        <v>91.56</v>
      </c>
      <c r="J156" s="840">
        <v>0.23935377617441769</v>
      </c>
    </row>
    <row r="157" spans="1:10" ht="15" customHeight="1" x14ac:dyDescent="0.15">
      <c r="A157" s="379" t="s">
        <v>2260</v>
      </c>
      <c r="B157" s="379" t="s">
        <v>2259</v>
      </c>
      <c r="C157" s="379" t="s">
        <v>1048</v>
      </c>
      <c r="D157" s="842">
        <v>21</v>
      </c>
      <c r="E157" s="842">
        <v>0</v>
      </c>
      <c r="F157" s="841">
        <v>7383.01</v>
      </c>
      <c r="G157" s="841">
        <v>0</v>
      </c>
      <c r="H157" s="841">
        <v>6115.2</v>
      </c>
      <c r="I157" s="841">
        <v>1267.81</v>
      </c>
      <c r="J157" s="840">
        <v>0.17171993536511532</v>
      </c>
    </row>
    <row r="158" spans="1:10" ht="15" customHeight="1" x14ac:dyDescent="0.15">
      <c r="A158" s="379" t="s">
        <v>1405</v>
      </c>
      <c r="B158" s="379" t="s">
        <v>1404</v>
      </c>
      <c r="C158" s="379" t="s">
        <v>1048</v>
      </c>
      <c r="D158" s="842">
        <v>17</v>
      </c>
      <c r="E158" s="842">
        <v>0</v>
      </c>
      <c r="F158" s="841">
        <v>5204.37</v>
      </c>
      <c r="G158" s="841">
        <v>0</v>
      </c>
      <c r="H158" s="841">
        <v>4398.58</v>
      </c>
      <c r="I158" s="841">
        <v>805.79</v>
      </c>
      <c r="J158" s="840">
        <v>0.15482949905560134</v>
      </c>
    </row>
    <row r="159" spans="1:10" ht="15" customHeight="1" x14ac:dyDescent="0.15">
      <c r="A159" s="379" t="s">
        <v>2258</v>
      </c>
      <c r="B159" s="379" t="s">
        <v>2257</v>
      </c>
      <c r="C159" s="379" t="s">
        <v>1048</v>
      </c>
      <c r="D159" s="842">
        <v>2</v>
      </c>
      <c r="E159" s="842">
        <v>0</v>
      </c>
      <c r="F159" s="841">
        <v>885.38</v>
      </c>
      <c r="G159" s="841">
        <v>0</v>
      </c>
      <c r="H159" s="841">
        <v>664.38</v>
      </c>
      <c r="I159" s="841">
        <v>221</v>
      </c>
      <c r="J159" s="840">
        <v>0.2496103368045359</v>
      </c>
    </row>
    <row r="160" spans="1:10" ht="15" customHeight="1" x14ac:dyDescent="0.15">
      <c r="A160" s="379" t="s">
        <v>1401</v>
      </c>
      <c r="B160" s="379" t="s">
        <v>1400</v>
      </c>
      <c r="C160" s="379" t="s">
        <v>1048</v>
      </c>
      <c r="D160" s="842">
        <v>19</v>
      </c>
      <c r="E160" s="842">
        <v>0</v>
      </c>
      <c r="F160" s="841">
        <v>6117.11</v>
      </c>
      <c r="G160" s="841">
        <v>0</v>
      </c>
      <c r="H160" s="841">
        <v>5118.22</v>
      </c>
      <c r="I160" s="841">
        <v>998.89</v>
      </c>
      <c r="J160" s="840">
        <v>0.16329443152076717</v>
      </c>
    </row>
    <row r="161" spans="1:10" ht="15" customHeight="1" x14ac:dyDescent="0.15">
      <c r="A161" s="379" t="s">
        <v>1399</v>
      </c>
      <c r="B161" s="379" t="s">
        <v>1398</v>
      </c>
      <c r="C161" s="379" t="s">
        <v>1048</v>
      </c>
      <c r="D161" s="842">
        <v>14</v>
      </c>
      <c r="E161" s="842">
        <v>0</v>
      </c>
      <c r="F161" s="841">
        <v>4264.8</v>
      </c>
      <c r="G161" s="841">
        <v>0</v>
      </c>
      <c r="H161" s="841">
        <v>3615.08</v>
      </c>
      <c r="I161" s="841">
        <v>649.72</v>
      </c>
      <c r="J161" s="840">
        <v>0.15234477583942976</v>
      </c>
    </row>
    <row r="162" spans="1:10" ht="15" customHeight="1" x14ac:dyDescent="0.15">
      <c r="A162" s="379" t="s">
        <v>1397</v>
      </c>
      <c r="B162" s="379" t="s">
        <v>1396</v>
      </c>
      <c r="C162" s="379" t="s">
        <v>1048</v>
      </c>
      <c r="D162" s="842">
        <v>2</v>
      </c>
      <c r="E162" s="842">
        <v>0</v>
      </c>
      <c r="F162" s="841">
        <v>1015.08</v>
      </c>
      <c r="G162" s="841">
        <v>0</v>
      </c>
      <c r="H162" s="841">
        <v>773.4</v>
      </c>
      <c r="I162" s="841">
        <v>241.68</v>
      </c>
      <c r="J162" s="840">
        <v>0.23808960870079204</v>
      </c>
    </row>
    <row r="163" spans="1:10" ht="15" customHeight="1" x14ac:dyDescent="0.15">
      <c r="A163" s="379" t="s">
        <v>1395</v>
      </c>
      <c r="B163" s="379" t="s">
        <v>1394</v>
      </c>
      <c r="C163" s="379" t="s">
        <v>1048</v>
      </c>
      <c r="D163" s="842">
        <v>1</v>
      </c>
      <c r="E163" s="842">
        <v>0</v>
      </c>
      <c r="F163" s="841">
        <v>364.07</v>
      </c>
      <c r="G163" s="841">
        <v>0</v>
      </c>
      <c r="H163" s="841">
        <v>277.39</v>
      </c>
      <c r="I163" s="841">
        <v>86.68</v>
      </c>
      <c r="J163" s="840">
        <v>0.23808608234680145</v>
      </c>
    </row>
    <row r="164" spans="1:10" ht="15" customHeight="1" x14ac:dyDescent="0.15">
      <c r="A164" s="379" t="s">
        <v>1389</v>
      </c>
      <c r="B164" s="379" t="s">
        <v>1388</v>
      </c>
      <c r="C164" s="379" t="s">
        <v>1048</v>
      </c>
      <c r="D164" s="842">
        <v>16</v>
      </c>
      <c r="E164" s="842">
        <v>0</v>
      </c>
      <c r="F164" s="841">
        <v>2780.03</v>
      </c>
      <c r="G164" s="841">
        <v>0</v>
      </c>
      <c r="H164" s="841">
        <v>2255.52</v>
      </c>
      <c r="I164" s="841">
        <v>524.51</v>
      </c>
      <c r="J164" s="840">
        <v>0.1886706258565555</v>
      </c>
    </row>
    <row r="165" spans="1:10" ht="15" customHeight="1" x14ac:dyDescent="0.15">
      <c r="A165" s="379" t="s">
        <v>2252</v>
      </c>
      <c r="B165" s="379" t="s">
        <v>2251</v>
      </c>
      <c r="C165" s="379" t="s">
        <v>1048</v>
      </c>
      <c r="D165" s="842">
        <v>1</v>
      </c>
      <c r="E165" s="842">
        <v>0</v>
      </c>
      <c r="F165" s="841">
        <v>371.95</v>
      </c>
      <c r="G165" s="841">
        <v>0</v>
      </c>
      <c r="H165" s="841">
        <v>264.18</v>
      </c>
      <c r="I165" s="841">
        <v>107.77</v>
      </c>
      <c r="J165" s="840">
        <v>0.28974324505981985</v>
      </c>
    </row>
    <row r="166" spans="1:10" ht="15" customHeight="1" x14ac:dyDescent="0.15">
      <c r="A166" s="379" t="s">
        <v>4301</v>
      </c>
      <c r="B166" s="379" t="s">
        <v>4300</v>
      </c>
      <c r="C166" s="379" t="s">
        <v>1048</v>
      </c>
      <c r="D166" s="842">
        <v>1</v>
      </c>
      <c r="E166" s="842">
        <v>0</v>
      </c>
      <c r="F166" s="841">
        <v>548.12</v>
      </c>
      <c r="G166" s="841">
        <v>0</v>
      </c>
      <c r="H166" s="841">
        <v>404.76</v>
      </c>
      <c r="I166" s="841">
        <v>143.36000000000001</v>
      </c>
      <c r="J166" s="840">
        <v>0.26154856600744364</v>
      </c>
    </row>
    <row r="167" spans="1:10" ht="15" customHeight="1" x14ac:dyDescent="0.15">
      <c r="A167" s="379" t="s">
        <v>1387</v>
      </c>
      <c r="B167" s="379" t="s">
        <v>1386</v>
      </c>
      <c r="C167" s="379" t="s">
        <v>1048</v>
      </c>
      <c r="D167" s="842">
        <v>1</v>
      </c>
      <c r="E167" s="842">
        <v>0</v>
      </c>
      <c r="F167" s="841">
        <v>185.32</v>
      </c>
      <c r="G167" s="841">
        <v>0</v>
      </c>
      <c r="H167" s="841">
        <v>139.65</v>
      </c>
      <c r="I167" s="841">
        <v>45.67</v>
      </c>
      <c r="J167" s="840">
        <v>0.24643859270451113</v>
      </c>
    </row>
    <row r="168" spans="1:10" ht="15" customHeight="1" x14ac:dyDescent="0.15">
      <c r="A168" s="379" t="s">
        <v>1385</v>
      </c>
      <c r="B168" s="379" t="s">
        <v>1384</v>
      </c>
      <c r="C168" s="379" t="s">
        <v>1048</v>
      </c>
      <c r="D168" s="842">
        <v>9</v>
      </c>
      <c r="E168" s="842">
        <v>0</v>
      </c>
      <c r="F168" s="841">
        <v>7491.53</v>
      </c>
      <c r="G168" s="841">
        <v>0</v>
      </c>
      <c r="H168" s="841">
        <v>5873.58</v>
      </c>
      <c r="I168" s="841">
        <v>1617.95</v>
      </c>
      <c r="J168" s="840">
        <v>0.21597056942974266</v>
      </c>
    </row>
    <row r="169" spans="1:10" ht="15" customHeight="1" x14ac:dyDescent="0.15">
      <c r="A169" s="379" t="s">
        <v>4299</v>
      </c>
      <c r="B169" s="379" t="s">
        <v>4298</v>
      </c>
      <c r="C169" s="379" t="s">
        <v>1048</v>
      </c>
      <c r="D169" s="842">
        <v>2</v>
      </c>
      <c r="E169" s="842">
        <v>0</v>
      </c>
      <c r="F169" s="841">
        <v>916.42</v>
      </c>
      <c r="G169" s="841">
        <v>0</v>
      </c>
      <c r="H169" s="841">
        <v>688.12</v>
      </c>
      <c r="I169" s="841">
        <v>228.3</v>
      </c>
      <c r="J169" s="840">
        <v>0.24912158180746818</v>
      </c>
    </row>
    <row r="170" spans="1:10" ht="15" customHeight="1" x14ac:dyDescent="0.15">
      <c r="A170" s="379" t="s">
        <v>1377</v>
      </c>
      <c r="B170" s="379" t="s">
        <v>1376</v>
      </c>
      <c r="C170" s="379" t="s">
        <v>1048</v>
      </c>
      <c r="D170" s="842">
        <v>15</v>
      </c>
      <c r="E170" s="842">
        <v>0</v>
      </c>
      <c r="F170" s="841">
        <v>7049.16</v>
      </c>
      <c r="G170" s="841">
        <v>0</v>
      </c>
      <c r="H170" s="841">
        <v>5264.4</v>
      </c>
      <c r="I170" s="841">
        <v>1784.76</v>
      </c>
      <c r="J170" s="840">
        <v>0.25318761384335153</v>
      </c>
    </row>
    <row r="171" spans="1:10" ht="15" customHeight="1" x14ac:dyDescent="0.15">
      <c r="A171" s="379" t="s">
        <v>3873</v>
      </c>
      <c r="B171" s="379" t="s">
        <v>3872</v>
      </c>
      <c r="C171" s="379" t="s">
        <v>1048</v>
      </c>
      <c r="D171" s="842">
        <v>2</v>
      </c>
      <c r="E171" s="842">
        <v>0</v>
      </c>
      <c r="F171" s="841">
        <v>1226.0999999999999</v>
      </c>
      <c r="G171" s="841">
        <v>0</v>
      </c>
      <c r="H171" s="841">
        <v>974.98</v>
      </c>
      <c r="I171" s="841">
        <v>251.12</v>
      </c>
      <c r="J171" s="840">
        <v>0.20481200554604029</v>
      </c>
    </row>
    <row r="172" spans="1:10" ht="15" customHeight="1" x14ac:dyDescent="0.15">
      <c r="A172" s="379" t="s">
        <v>1373</v>
      </c>
      <c r="B172" s="379" t="s">
        <v>1372</v>
      </c>
      <c r="C172" s="379" t="s">
        <v>1048</v>
      </c>
      <c r="D172" s="842">
        <v>6</v>
      </c>
      <c r="E172" s="842">
        <v>0</v>
      </c>
      <c r="F172" s="841">
        <v>4547.01</v>
      </c>
      <c r="G172" s="841">
        <v>0</v>
      </c>
      <c r="H172" s="841">
        <v>3455.82</v>
      </c>
      <c r="I172" s="841">
        <v>1091.19</v>
      </c>
      <c r="J172" s="840">
        <v>0.23997967895386199</v>
      </c>
    </row>
    <row r="173" spans="1:10" ht="15" customHeight="1" x14ac:dyDescent="0.15">
      <c r="A173" s="379" t="s">
        <v>1371</v>
      </c>
      <c r="B173" s="379" t="s">
        <v>1370</v>
      </c>
      <c r="C173" s="379" t="s">
        <v>1048</v>
      </c>
      <c r="D173" s="842">
        <v>6</v>
      </c>
      <c r="E173" s="842">
        <v>0</v>
      </c>
      <c r="F173" s="841">
        <v>779.5</v>
      </c>
      <c r="G173" s="841">
        <v>0</v>
      </c>
      <c r="H173" s="841">
        <v>597.96</v>
      </c>
      <c r="I173" s="841">
        <v>181.54</v>
      </c>
      <c r="J173" s="840">
        <v>0.23289288005131495</v>
      </c>
    </row>
    <row r="174" spans="1:10" ht="15" customHeight="1" x14ac:dyDescent="0.15">
      <c r="A174" s="379" t="s">
        <v>1369</v>
      </c>
      <c r="B174" s="379" t="s">
        <v>1368</v>
      </c>
      <c r="C174" s="379" t="s">
        <v>1048</v>
      </c>
      <c r="D174" s="842">
        <v>2</v>
      </c>
      <c r="E174" s="842">
        <v>0</v>
      </c>
      <c r="F174" s="841">
        <v>302.25</v>
      </c>
      <c r="G174" s="841">
        <v>0</v>
      </c>
      <c r="H174" s="841">
        <v>239.74</v>
      </c>
      <c r="I174" s="841">
        <v>62.51</v>
      </c>
      <c r="J174" s="840">
        <v>0.20681555004135649</v>
      </c>
    </row>
    <row r="175" spans="1:10" ht="13" x14ac:dyDescent="0.15">
      <c r="A175" s="379" t="s">
        <v>1367</v>
      </c>
      <c r="B175" s="379" t="s">
        <v>1366</v>
      </c>
      <c r="C175" s="379" t="s">
        <v>1048</v>
      </c>
      <c r="D175" s="842">
        <v>9</v>
      </c>
      <c r="E175" s="842">
        <v>0</v>
      </c>
      <c r="F175" s="841">
        <v>1467.56</v>
      </c>
      <c r="G175" s="841">
        <v>0</v>
      </c>
      <c r="H175" s="841">
        <v>1219.18</v>
      </c>
      <c r="I175" s="841">
        <v>248.38</v>
      </c>
      <c r="J175" s="840">
        <v>0.16924691324375155</v>
      </c>
    </row>
    <row r="176" spans="1:10" ht="13" x14ac:dyDescent="0.15">
      <c r="A176" s="379" t="s">
        <v>2244</v>
      </c>
      <c r="B176" s="379" t="s">
        <v>2243</v>
      </c>
      <c r="C176" s="379" t="s">
        <v>1048</v>
      </c>
      <c r="D176" s="842">
        <v>3</v>
      </c>
      <c r="E176" s="842">
        <v>0</v>
      </c>
      <c r="F176" s="841">
        <v>603.12</v>
      </c>
      <c r="G176" s="841">
        <v>0</v>
      </c>
      <c r="H176" s="841">
        <v>470.73</v>
      </c>
      <c r="I176" s="841">
        <v>132.38999999999999</v>
      </c>
      <c r="J176" s="840">
        <v>0.21950855551134102</v>
      </c>
    </row>
    <row r="177" spans="1:10" ht="15" customHeight="1" x14ac:dyDescent="0.15">
      <c r="A177" s="379" t="s">
        <v>1365</v>
      </c>
      <c r="B177" s="379" t="s">
        <v>1364</v>
      </c>
      <c r="C177" s="379" t="s">
        <v>1048</v>
      </c>
      <c r="D177" s="842">
        <v>29</v>
      </c>
      <c r="E177" s="842">
        <v>0</v>
      </c>
      <c r="F177" s="841">
        <v>5376.42</v>
      </c>
      <c r="G177" s="841">
        <v>0</v>
      </c>
      <c r="H177" s="841">
        <v>4583.6000000000004</v>
      </c>
      <c r="I177" s="841">
        <v>792.82</v>
      </c>
      <c r="J177" s="840">
        <v>0.14746243783037782</v>
      </c>
    </row>
    <row r="178" spans="1:10" ht="15" customHeight="1" x14ac:dyDescent="0.15">
      <c r="A178" s="379" t="s">
        <v>1363</v>
      </c>
      <c r="B178" s="379" t="s">
        <v>1362</v>
      </c>
      <c r="C178" s="379" t="s">
        <v>1048</v>
      </c>
      <c r="D178" s="842">
        <v>22</v>
      </c>
      <c r="E178" s="842">
        <v>0</v>
      </c>
      <c r="F178" s="841">
        <v>6301.9</v>
      </c>
      <c r="G178" s="841">
        <v>0</v>
      </c>
      <c r="H178" s="841">
        <v>5199.04</v>
      </c>
      <c r="I178" s="841">
        <v>1102.8599999999999</v>
      </c>
      <c r="J178" s="840">
        <v>0.17500436376330947</v>
      </c>
    </row>
    <row r="179" spans="1:10" ht="15" customHeight="1" x14ac:dyDescent="0.15">
      <c r="A179" s="379" t="s">
        <v>3871</v>
      </c>
      <c r="B179" s="379" t="s">
        <v>3870</v>
      </c>
      <c r="C179" s="379" t="s">
        <v>1048</v>
      </c>
      <c r="D179" s="842">
        <v>6</v>
      </c>
      <c r="E179" s="842">
        <v>0</v>
      </c>
      <c r="F179" s="841">
        <v>1501.92</v>
      </c>
      <c r="G179" s="841">
        <v>0</v>
      </c>
      <c r="H179" s="841">
        <v>1276.02</v>
      </c>
      <c r="I179" s="841">
        <v>225.9</v>
      </c>
      <c r="J179" s="840">
        <v>0.15040747842761265</v>
      </c>
    </row>
    <row r="180" spans="1:10" ht="15" customHeight="1" x14ac:dyDescent="0.15">
      <c r="A180" s="379" t="s">
        <v>2242</v>
      </c>
      <c r="B180" s="379" t="s">
        <v>2241</v>
      </c>
      <c r="C180" s="379" t="s">
        <v>1048</v>
      </c>
      <c r="D180" s="842">
        <v>25</v>
      </c>
      <c r="E180" s="842">
        <v>0</v>
      </c>
      <c r="F180" s="841">
        <v>2352.0700000000002</v>
      </c>
      <c r="G180" s="841">
        <v>0</v>
      </c>
      <c r="H180" s="841">
        <v>1991.75</v>
      </c>
      <c r="I180" s="841">
        <v>360.32</v>
      </c>
      <c r="J180" s="840">
        <v>0.15319271960443354</v>
      </c>
    </row>
    <row r="181" spans="1:10" ht="15" customHeight="1" x14ac:dyDescent="0.15">
      <c r="A181" s="379" t="s">
        <v>1361</v>
      </c>
      <c r="B181" s="379" t="s">
        <v>1360</v>
      </c>
      <c r="C181" s="379" t="s">
        <v>1048</v>
      </c>
      <c r="D181" s="842">
        <v>24</v>
      </c>
      <c r="E181" s="842">
        <v>0</v>
      </c>
      <c r="F181" s="841">
        <v>3392.64</v>
      </c>
      <c r="G181" s="841">
        <v>0</v>
      </c>
      <c r="H181" s="841">
        <v>2960.88</v>
      </c>
      <c r="I181" s="841">
        <v>431.76</v>
      </c>
      <c r="J181" s="840">
        <v>0.12726372382569326</v>
      </c>
    </row>
    <row r="182" spans="1:10" ht="15" customHeight="1" x14ac:dyDescent="0.15">
      <c r="A182" s="379" t="s">
        <v>1359</v>
      </c>
      <c r="B182" s="379" t="s">
        <v>1358</v>
      </c>
      <c r="C182" s="379" t="s">
        <v>1048</v>
      </c>
      <c r="D182" s="842">
        <v>43</v>
      </c>
      <c r="E182" s="842">
        <v>0</v>
      </c>
      <c r="F182" s="841">
        <v>15612.34</v>
      </c>
      <c r="G182" s="841">
        <v>0</v>
      </c>
      <c r="H182" s="841">
        <v>12407.22</v>
      </c>
      <c r="I182" s="841">
        <v>3205.12</v>
      </c>
      <c r="J182" s="840">
        <v>0.20529401742467818</v>
      </c>
    </row>
    <row r="183" spans="1:10" ht="13" x14ac:dyDescent="0.15">
      <c r="A183" s="379" t="s">
        <v>1355</v>
      </c>
      <c r="B183" s="379" t="s">
        <v>1354</v>
      </c>
      <c r="C183" s="379" t="s">
        <v>1048</v>
      </c>
      <c r="D183" s="842">
        <v>16</v>
      </c>
      <c r="E183" s="842">
        <v>0</v>
      </c>
      <c r="F183" s="841">
        <v>3079.48</v>
      </c>
      <c r="G183" s="841">
        <v>0</v>
      </c>
      <c r="H183" s="841">
        <v>2616.16</v>
      </c>
      <c r="I183" s="841">
        <v>463.32</v>
      </c>
      <c r="J183" s="840">
        <v>0.15045397274864589</v>
      </c>
    </row>
    <row r="184" spans="1:10" ht="15" customHeight="1" x14ac:dyDescent="0.15">
      <c r="A184" s="379" t="s">
        <v>1353</v>
      </c>
      <c r="B184" s="379" t="s">
        <v>1352</v>
      </c>
      <c r="C184" s="379" t="s">
        <v>1048</v>
      </c>
      <c r="D184" s="842">
        <v>1</v>
      </c>
      <c r="E184" s="842">
        <v>0</v>
      </c>
      <c r="F184" s="841">
        <v>432.9</v>
      </c>
      <c r="G184" s="841">
        <v>0</v>
      </c>
      <c r="H184" s="841">
        <v>316.43</v>
      </c>
      <c r="I184" s="841">
        <v>116.47</v>
      </c>
      <c r="J184" s="840">
        <v>0.26904596904596906</v>
      </c>
    </row>
    <row r="185" spans="1:10" ht="15" customHeight="1" x14ac:dyDescent="0.15">
      <c r="A185" s="379" t="s">
        <v>3170</v>
      </c>
      <c r="B185" s="379" t="s">
        <v>3169</v>
      </c>
      <c r="C185" s="379" t="s">
        <v>1048</v>
      </c>
      <c r="D185" s="842">
        <v>1</v>
      </c>
      <c r="E185" s="842">
        <v>0</v>
      </c>
      <c r="F185" s="841">
        <v>89.15</v>
      </c>
      <c r="G185" s="841">
        <v>0</v>
      </c>
      <c r="H185" s="841">
        <v>45.89</v>
      </c>
      <c r="I185" s="841">
        <v>43.26</v>
      </c>
      <c r="J185" s="840">
        <v>0.48524957936062818</v>
      </c>
    </row>
    <row r="186" spans="1:10" ht="15" customHeight="1" x14ac:dyDescent="0.15">
      <c r="A186" s="379" t="s">
        <v>1349</v>
      </c>
      <c r="B186" s="379" t="s">
        <v>1348</v>
      </c>
      <c r="C186" s="379" t="s">
        <v>1048</v>
      </c>
      <c r="D186" s="842">
        <v>12</v>
      </c>
      <c r="E186" s="842">
        <v>0</v>
      </c>
      <c r="F186" s="841">
        <v>2478.6</v>
      </c>
      <c r="G186" s="841">
        <v>0</v>
      </c>
      <c r="H186" s="841">
        <v>2051.2800000000002</v>
      </c>
      <c r="I186" s="841">
        <v>427.32</v>
      </c>
      <c r="J186" s="840">
        <v>0.17240377632534495</v>
      </c>
    </row>
    <row r="187" spans="1:10" ht="15" customHeight="1" x14ac:dyDescent="0.15">
      <c r="A187" s="379" t="s">
        <v>3168</v>
      </c>
      <c r="B187" s="379" t="s">
        <v>3167</v>
      </c>
      <c r="C187" s="379" t="s">
        <v>1048</v>
      </c>
      <c r="D187" s="842">
        <v>11</v>
      </c>
      <c r="E187" s="842">
        <v>0</v>
      </c>
      <c r="F187" s="841">
        <v>1526.14</v>
      </c>
      <c r="G187" s="841">
        <v>0</v>
      </c>
      <c r="H187" s="841">
        <v>1175.22</v>
      </c>
      <c r="I187" s="841">
        <v>350.92</v>
      </c>
      <c r="J187" s="840">
        <v>0.22993958614543883</v>
      </c>
    </row>
    <row r="188" spans="1:10" ht="15" customHeight="1" x14ac:dyDescent="0.15">
      <c r="A188" s="379" t="s">
        <v>1345</v>
      </c>
      <c r="B188" s="379" t="s">
        <v>1344</v>
      </c>
      <c r="C188" s="379" t="s">
        <v>1048</v>
      </c>
      <c r="D188" s="842">
        <v>16</v>
      </c>
      <c r="E188" s="842">
        <v>0</v>
      </c>
      <c r="F188" s="841">
        <v>2902.5</v>
      </c>
      <c r="G188" s="841">
        <v>0</v>
      </c>
      <c r="H188" s="841">
        <v>2231.1999999999998</v>
      </c>
      <c r="I188" s="841">
        <v>671.3</v>
      </c>
      <c r="J188" s="840">
        <v>0.23128337639965546</v>
      </c>
    </row>
    <row r="189" spans="1:10" ht="15" customHeight="1" x14ac:dyDescent="0.15">
      <c r="A189" s="379" t="s">
        <v>1343</v>
      </c>
      <c r="B189" s="379" t="s">
        <v>1342</v>
      </c>
      <c r="C189" s="379" t="s">
        <v>1048</v>
      </c>
      <c r="D189" s="842">
        <v>19</v>
      </c>
      <c r="E189" s="842">
        <v>0</v>
      </c>
      <c r="F189" s="841">
        <v>5336.71</v>
      </c>
      <c r="G189" s="841">
        <v>0</v>
      </c>
      <c r="H189" s="841">
        <v>4475.83</v>
      </c>
      <c r="I189" s="841">
        <v>860.88</v>
      </c>
      <c r="J189" s="840">
        <v>0.16131286878994736</v>
      </c>
    </row>
    <row r="190" spans="1:10" ht="13" x14ac:dyDescent="0.15">
      <c r="A190" s="379" t="s">
        <v>1339</v>
      </c>
      <c r="B190" s="379" t="s">
        <v>1338</v>
      </c>
      <c r="C190" s="379" t="s">
        <v>1048</v>
      </c>
      <c r="D190" s="842">
        <v>1</v>
      </c>
      <c r="E190" s="842">
        <v>0</v>
      </c>
      <c r="F190" s="841">
        <v>104.44</v>
      </c>
      <c r="G190" s="841">
        <v>0</v>
      </c>
      <c r="H190" s="841">
        <v>83.33</v>
      </c>
      <c r="I190" s="841">
        <v>21.11</v>
      </c>
      <c r="J190" s="840">
        <v>0.20212562236690923</v>
      </c>
    </row>
    <row r="191" spans="1:10" ht="15" customHeight="1" x14ac:dyDescent="0.15">
      <c r="A191" s="379" t="s">
        <v>2236</v>
      </c>
      <c r="B191" s="379" t="s">
        <v>2235</v>
      </c>
      <c r="C191" s="379" t="s">
        <v>1048</v>
      </c>
      <c r="D191" s="842">
        <v>1</v>
      </c>
      <c r="E191" s="842">
        <v>0</v>
      </c>
      <c r="F191" s="841">
        <v>137.84</v>
      </c>
      <c r="G191" s="841">
        <v>0</v>
      </c>
      <c r="H191" s="841">
        <v>101.61</v>
      </c>
      <c r="I191" s="841">
        <v>36.229999999999997</v>
      </c>
      <c r="J191" s="840">
        <v>0.26284097504352871</v>
      </c>
    </row>
    <row r="192" spans="1:10" ht="13" x14ac:dyDescent="0.15">
      <c r="A192" s="379" t="s">
        <v>2234</v>
      </c>
      <c r="B192" s="379" t="s">
        <v>2233</v>
      </c>
      <c r="C192" s="379" t="s">
        <v>1048</v>
      </c>
      <c r="D192" s="842">
        <v>12</v>
      </c>
      <c r="E192" s="842">
        <v>0</v>
      </c>
      <c r="F192" s="841">
        <v>1324.2</v>
      </c>
      <c r="G192" s="841">
        <v>0</v>
      </c>
      <c r="H192" s="841">
        <v>1155.72</v>
      </c>
      <c r="I192" s="841">
        <v>168.48</v>
      </c>
      <c r="J192" s="840">
        <v>0.12723153602174897</v>
      </c>
    </row>
    <row r="193" spans="1:10" ht="15" customHeight="1" x14ac:dyDescent="0.15">
      <c r="A193" s="379" t="s">
        <v>1337</v>
      </c>
      <c r="B193" s="379" t="s">
        <v>1336</v>
      </c>
      <c r="C193" s="379" t="s">
        <v>1048</v>
      </c>
      <c r="D193" s="842">
        <v>4</v>
      </c>
      <c r="E193" s="842">
        <v>0</v>
      </c>
      <c r="F193" s="841">
        <v>981.02</v>
      </c>
      <c r="G193" s="841">
        <v>0</v>
      </c>
      <c r="H193" s="841">
        <v>803.64</v>
      </c>
      <c r="I193" s="841">
        <v>177.38</v>
      </c>
      <c r="J193" s="840">
        <v>0.18081180811808117</v>
      </c>
    </row>
    <row r="194" spans="1:10" ht="15" customHeight="1" x14ac:dyDescent="0.15">
      <c r="A194" s="379" t="s">
        <v>1335</v>
      </c>
      <c r="B194" s="379" t="s">
        <v>1334</v>
      </c>
      <c r="C194" s="379" t="s">
        <v>1048</v>
      </c>
      <c r="D194" s="842">
        <v>3</v>
      </c>
      <c r="E194" s="842">
        <v>0</v>
      </c>
      <c r="F194" s="841">
        <v>445.01</v>
      </c>
      <c r="G194" s="841">
        <v>0</v>
      </c>
      <c r="H194" s="841">
        <v>364.11</v>
      </c>
      <c r="I194" s="841">
        <v>80.900000000000006</v>
      </c>
      <c r="J194" s="840">
        <v>0.18179366755803239</v>
      </c>
    </row>
    <row r="195" spans="1:10" ht="15" customHeight="1" x14ac:dyDescent="0.15">
      <c r="A195" s="379" t="s">
        <v>5534</v>
      </c>
      <c r="B195" s="379" t="s">
        <v>5533</v>
      </c>
      <c r="C195" s="379" t="s">
        <v>1048</v>
      </c>
      <c r="D195" s="842">
        <v>8</v>
      </c>
      <c r="E195" s="842">
        <v>0</v>
      </c>
      <c r="F195" s="841">
        <v>1698.74</v>
      </c>
      <c r="G195" s="841">
        <v>0</v>
      </c>
      <c r="H195" s="841">
        <v>1228.1500000000001</v>
      </c>
      <c r="I195" s="841">
        <v>470.59</v>
      </c>
      <c r="J195" s="840">
        <v>0.27702296996597481</v>
      </c>
    </row>
    <row r="196" spans="1:10" ht="15" customHeight="1" x14ac:dyDescent="0.15">
      <c r="A196" s="379" t="s">
        <v>4296</v>
      </c>
      <c r="B196" s="379" t="s">
        <v>4295</v>
      </c>
      <c r="C196" s="379" t="s">
        <v>1048</v>
      </c>
      <c r="D196" s="842">
        <v>2</v>
      </c>
      <c r="E196" s="842">
        <v>0</v>
      </c>
      <c r="F196" s="841">
        <v>464.98</v>
      </c>
      <c r="G196" s="841">
        <v>0</v>
      </c>
      <c r="H196" s="841">
        <v>364</v>
      </c>
      <c r="I196" s="841">
        <v>100.98</v>
      </c>
      <c r="J196" s="840">
        <v>0.21717063099488151</v>
      </c>
    </row>
    <row r="197" spans="1:10" ht="15" customHeight="1" x14ac:dyDescent="0.15">
      <c r="A197" s="379" t="s">
        <v>4740</v>
      </c>
      <c r="B197" s="379" t="s">
        <v>4739</v>
      </c>
      <c r="C197" s="379" t="s">
        <v>1048</v>
      </c>
      <c r="D197" s="842">
        <v>2</v>
      </c>
      <c r="E197" s="842">
        <v>0</v>
      </c>
      <c r="F197" s="841">
        <v>351.74</v>
      </c>
      <c r="G197" s="841">
        <v>0</v>
      </c>
      <c r="H197" s="841">
        <v>181.06</v>
      </c>
      <c r="I197" s="841">
        <v>170.68</v>
      </c>
      <c r="J197" s="840">
        <v>0.48524478307841018</v>
      </c>
    </row>
    <row r="198" spans="1:10" ht="15" customHeight="1" x14ac:dyDescent="0.15">
      <c r="A198" s="379" t="s">
        <v>7085</v>
      </c>
      <c r="B198" s="379" t="s">
        <v>7084</v>
      </c>
      <c r="C198" s="379" t="s">
        <v>1048</v>
      </c>
      <c r="D198" s="842">
        <v>4</v>
      </c>
      <c r="E198" s="842">
        <v>0</v>
      </c>
      <c r="F198" s="841">
        <v>482.88</v>
      </c>
      <c r="G198" s="841">
        <v>0</v>
      </c>
      <c r="H198" s="841">
        <v>252.16</v>
      </c>
      <c r="I198" s="841">
        <v>230.72</v>
      </c>
      <c r="J198" s="840">
        <v>0.47779986746189529</v>
      </c>
    </row>
    <row r="199" spans="1:10" ht="13" x14ac:dyDescent="0.15">
      <c r="A199" s="379" t="s">
        <v>2226</v>
      </c>
      <c r="B199" s="379" t="s">
        <v>2225</v>
      </c>
      <c r="C199" s="379" t="s">
        <v>1048</v>
      </c>
      <c r="D199" s="842">
        <v>1</v>
      </c>
      <c r="E199" s="842">
        <v>0</v>
      </c>
      <c r="F199" s="841">
        <v>111.32</v>
      </c>
      <c r="G199" s="841">
        <v>0</v>
      </c>
      <c r="H199" s="841">
        <v>91.98</v>
      </c>
      <c r="I199" s="841">
        <v>19.34</v>
      </c>
      <c r="J199" s="840">
        <v>0.17373338124326268</v>
      </c>
    </row>
    <row r="200" spans="1:10" ht="15" customHeight="1" x14ac:dyDescent="0.15">
      <c r="A200" s="379" t="s">
        <v>1331</v>
      </c>
      <c r="B200" s="379" t="s">
        <v>1330</v>
      </c>
      <c r="C200" s="379" t="s">
        <v>1048</v>
      </c>
      <c r="D200" s="842">
        <v>6</v>
      </c>
      <c r="E200" s="842">
        <v>0</v>
      </c>
      <c r="F200" s="841">
        <v>1279.5</v>
      </c>
      <c r="G200" s="841">
        <v>0</v>
      </c>
      <c r="H200" s="841">
        <v>1006.2</v>
      </c>
      <c r="I200" s="841">
        <v>273.3</v>
      </c>
      <c r="J200" s="840">
        <v>0.21359906213364596</v>
      </c>
    </row>
    <row r="201" spans="1:10" ht="15" customHeight="1" x14ac:dyDescent="0.15">
      <c r="A201" s="379" t="s">
        <v>1327</v>
      </c>
      <c r="B201" s="379" t="s">
        <v>1326</v>
      </c>
      <c r="C201" s="379" t="s">
        <v>1048</v>
      </c>
      <c r="D201" s="842">
        <v>12</v>
      </c>
      <c r="E201" s="842">
        <v>0</v>
      </c>
      <c r="F201" s="841">
        <v>941.64</v>
      </c>
      <c r="G201" s="841">
        <v>0</v>
      </c>
      <c r="H201" s="841">
        <v>821.88</v>
      </c>
      <c r="I201" s="841">
        <v>119.76</v>
      </c>
      <c r="J201" s="840">
        <v>0.12718236268637695</v>
      </c>
    </row>
    <row r="202" spans="1:10" ht="15" customHeight="1" x14ac:dyDescent="0.15">
      <c r="A202" s="379" t="s">
        <v>1325</v>
      </c>
      <c r="B202" s="379" t="s">
        <v>1324</v>
      </c>
      <c r="C202" s="379" t="s">
        <v>1048</v>
      </c>
      <c r="D202" s="842">
        <v>2</v>
      </c>
      <c r="E202" s="842">
        <v>0</v>
      </c>
      <c r="F202" s="841">
        <v>241.98</v>
      </c>
      <c r="G202" s="841">
        <v>0</v>
      </c>
      <c r="H202" s="841">
        <v>195.34</v>
      </c>
      <c r="I202" s="841">
        <v>46.64</v>
      </c>
      <c r="J202" s="840">
        <v>0.19274320191751385</v>
      </c>
    </row>
    <row r="203" spans="1:10" ht="15" customHeight="1" x14ac:dyDescent="0.15">
      <c r="A203" s="379" t="s">
        <v>4738</v>
      </c>
      <c r="B203" s="379" t="s">
        <v>4737</v>
      </c>
      <c r="C203" s="379" t="s">
        <v>1048</v>
      </c>
      <c r="D203" s="842">
        <v>2</v>
      </c>
      <c r="E203" s="842">
        <v>0</v>
      </c>
      <c r="F203" s="841">
        <v>1169.18</v>
      </c>
      <c r="G203" s="841">
        <v>0</v>
      </c>
      <c r="H203" s="841">
        <v>674.22</v>
      </c>
      <c r="I203" s="841">
        <v>494.96</v>
      </c>
      <c r="J203" s="840">
        <v>0.42333943447544431</v>
      </c>
    </row>
    <row r="204" spans="1:10" ht="15" customHeight="1" x14ac:dyDescent="0.15">
      <c r="A204" s="379" t="s">
        <v>1323</v>
      </c>
      <c r="B204" s="379" t="s">
        <v>1322</v>
      </c>
      <c r="C204" s="379" t="s">
        <v>1048</v>
      </c>
      <c r="D204" s="842">
        <v>16</v>
      </c>
      <c r="E204" s="842">
        <v>0</v>
      </c>
      <c r="F204" s="841">
        <v>1535.83</v>
      </c>
      <c r="G204" s="841">
        <v>0</v>
      </c>
      <c r="H204" s="841">
        <v>1304.6400000000001</v>
      </c>
      <c r="I204" s="841">
        <v>231.19</v>
      </c>
      <c r="J204" s="840">
        <v>0.15053098324684372</v>
      </c>
    </row>
    <row r="205" spans="1:10" ht="15" customHeight="1" x14ac:dyDescent="0.15">
      <c r="A205" s="379" t="s">
        <v>1321</v>
      </c>
      <c r="B205" s="379" t="s">
        <v>1320</v>
      </c>
      <c r="C205" s="379" t="s">
        <v>1048</v>
      </c>
      <c r="D205" s="842">
        <v>15</v>
      </c>
      <c r="E205" s="842">
        <v>0</v>
      </c>
      <c r="F205" s="841">
        <v>1540.63</v>
      </c>
      <c r="G205" s="841">
        <v>0</v>
      </c>
      <c r="H205" s="841">
        <v>1194.5999999999999</v>
      </c>
      <c r="I205" s="841">
        <v>346.03</v>
      </c>
      <c r="J205" s="840">
        <v>0.22460292218118563</v>
      </c>
    </row>
    <row r="206" spans="1:10" ht="15" customHeight="1" x14ac:dyDescent="0.15">
      <c r="A206" s="379" t="s">
        <v>3160</v>
      </c>
      <c r="B206" s="379" t="s">
        <v>3159</v>
      </c>
      <c r="C206" s="379" t="s">
        <v>1048</v>
      </c>
      <c r="D206" s="842">
        <v>2</v>
      </c>
      <c r="E206" s="842">
        <v>0</v>
      </c>
      <c r="F206" s="841">
        <v>1686.24</v>
      </c>
      <c r="G206" s="841">
        <v>0</v>
      </c>
      <c r="H206" s="841">
        <v>923.7</v>
      </c>
      <c r="I206" s="841">
        <v>762.54</v>
      </c>
      <c r="J206" s="840">
        <v>0.45221320808425847</v>
      </c>
    </row>
    <row r="207" spans="1:10" ht="15" customHeight="1" x14ac:dyDescent="0.15">
      <c r="A207" s="379" t="s">
        <v>1319</v>
      </c>
      <c r="B207" s="379" t="s">
        <v>1318</v>
      </c>
      <c r="C207" s="379" t="s">
        <v>1048</v>
      </c>
      <c r="D207" s="842">
        <v>43</v>
      </c>
      <c r="E207" s="842">
        <v>0</v>
      </c>
      <c r="F207" s="841">
        <v>4167.47</v>
      </c>
      <c r="G207" s="841">
        <v>0</v>
      </c>
      <c r="H207" s="841">
        <v>3332.45</v>
      </c>
      <c r="I207" s="841">
        <v>835.02</v>
      </c>
      <c r="J207" s="840">
        <v>0.20036616940253918</v>
      </c>
    </row>
    <row r="208" spans="1:10" ht="15" customHeight="1" x14ac:dyDescent="0.15">
      <c r="A208" s="379" t="s">
        <v>1317</v>
      </c>
      <c r="B208" s="379" t="s">
        <v>1316</v>
      </c>
      <c r="C208" s="379" t="s">
        <v>1048</v>
      </c>
      <c r="D208" s="842">
        <v>4</v>
      </c>
      <c r="E208" s="842">
        <v>0</v>
      </c>
      <c r="F208" s="841">
        <v>618.28</v>
      </c>
      <c r="G208" s="841">
        <v>0</v>
      </c>
      <c r="H208" s="841">
        <v>482.4</v>
      </c>
      <c r="I208" s="841">
        <v>135.88</v>
      </c>
      <c r="J208" s="840">
        <v>0.2197709775506243</v>
      </c>
    </row>
    <row r="209" spans="1:10" ht="15" customHeight="1" x14ac:dyDescent="0.15">
      <c r="A209" s="379" t="s">
        <v>4736</v>
      </c>
      <c r="B209" s="379" t="s">
        <v>4735</v>
      </c>
      <c r="C209" s="379" t="s">
        <v>1048</v>
      </c>
      <c r="D209" s="842">
        <v>1</v>
      </c>
      <c r="E209" s="842">
        <v>0</v>
      </c>
      <c r="F209" s="841">
        <v>212.06</v>
      </c>
      <c r="G209" s="841">
        <v>0</v>
      </c>
      <c r="H209" s="841">
        <v>120.07</v>
      </c>
      <c r="I209" s="841">
        <v>91.99</v>
      </c>
      <c r="J209" s="840">
        <v>0.43379232292747338</v>
      </c>
    </row>
    <row r="210" spans="1:10" ht="15" customHeight="1" x14ac:dyDescent="0.15">
      <c r="A210" s="379" t="s">
        <v>2222</v>
      </c>
      <c r="B210" s="379" t="s">
        <v>2221</v>
      </c>
      <c r="C210" s="379" t="s">
        <v>1048</v>
      </c>
      <c r="D210" s="842">
        <v>3</v>
      </c>
      <c r="E210" s="842">
        <v>0</v>
      </c>
      <c r="F210" s="841">
        <v>413.49</v>
      </c>
      <c r="G210" s="841">
        <v>0</v>
      </c>
      <c r="H210" s="841">
        <v>306.60000000000002</v>
      </c>
      <c r="I210" s="841">
        <v>106.89</v>
      </c>
      <c r="J210" s="840">
        <v>0.25850685627221942</v>
      </c>
    </row>
    <row r="211" spans="1:10" ht="15" customHeight="1" x14ac:dyDescent="0.15">
      <c r="A211" s="379" t="s">
        <v>1315</v>
      </c>
      <c r="B211" s="379" t="s">
        <v>1314</v>
      </c>
      <c r="C211" s="379" t="s">
        <v>1048</v>
      </c>
      <c r="D211" s="842">
        <v>18</v>
      </c>
      <c r="E211" s="842">
        <v>0</v>
      </c>
      <c r="F211" s="841">
        <v>1717.51</v>
      </c>
      <c r="G211" s="841">
        <v>0</v>
      </c>
      <c r="H211" s="841">
        <v>1475.1</v>
      </c>
      <c r="I211" s="841">
        <v>242.41</v>
      </c>
      <c r="J211" s="840">
        <v>0.14114037181734021</v>
      </c>
    </row>
    <row r="212" spans="1:10" ht="15" customHeight="1" x14ac:dyDescent="0.15">
      <c r="A212" s="379" t="s">
        <v>1313</v>
      </c>
      <c r="B212" s="379" t="s">
        <v>1312</v>
      </c>
      <c r="C212" s="379" t="s">
        <v>1048</v>
      </c>
      <c r="D212" s="842">
        <v>45</v>
      </c>
      <c r="E212" s="842">
        <v>0</v>
      </c>
      <c r="F212" s="841">
        <v>23422.13</v>
      </c>
      <c r="G212" s="841">
        <v>0</v>
      </c>
      <c r="H212" s="841">
        <v>18836.009999999998</v>
      </c>
      <c r="I212" s="841">
        <v>4586.12</v>
      </c>
      <c r="J212" s="840">
        <v>0.19580285823706042</v>
      </c>
    </row>
    <row r="213" spans="1:10" ht="15" customHeight="1" x14ac:dyDescent="0.15">
      <c r="A213" s="379" t="s">
        <v>3154</v>
      </c>
      <c r="B213" s="379" t="s">
        <v>3153</v>
      </c>
      <c r="C213" s="379" t="s">
        <v>1048</v>
      </c>
      <c r="D213" s="842">
        <v>2</v>
      </c>
      <c r="E213" s="842">
        <v>0</v>
      </c>
      <c r="F213" s="841">
        <v>289.33999999999997</v>
      </c>
      <c r="G213" s="841">
        <v>0</v>
      </c>
      <c r="H213" s="841">
        <v>170.6</v>
      </c>
      <c r="I213" s="841">
        <v>118.74</v>
      </c>
      <c r="J213" s="840">
        <v>0.41038224925692957</v>
      </c>
    </row>
    <row r="214" spans="1:10" ht="15" customHeight="1" x14ac:dyDescent="0.15">
      <c r="A214" s="379" t="s">
        <v>2220</v>
      </c>
      <c r="B214" s="379" t="s">
        <v>2219</v>
      </c>
      <c r="C214" s="379" t="s">
        <v>1048</v>
      </c>
      <c r="D214" s="842">
        <v>1</v>
      </c>
      <c r="E214" s="842">
        <v>0</v>
      </c>
      <c r="F214" s="841">
        <v>522.54</v>
      </c>
      <c r="G214" s="841">
        <v>0</v>
      </c>
      <c r="H214" s="841">
        <v>377.18</v>
      </c>
      <c r="I214" s="841">
        <v>145.36000000000001</v>
      </c>
      <c r="J214" s="840">
        <v>0.2781796608872048</v>
      </c>
    </row>
    <row r="215" spans="1:10" ht="15" customHeight="1" x14ac:dyDescent="0.15">
      <c r="A215" s="379" t="s">
        <v>1309</v>
      </c>
      <c r="B215" s="379" t="s">
        <v>1308</v>
      </c>
      <c r="C215" s="379" t="s">
        <v>1048</v>
      </c>
      <c r="D215" s="842">
        <v>2</v>
      </c>
      <c r="E215" s="842">
        <v>0</v>
      </c>
      <c r="F215" s="841">
        <v>2363.06</v>
      </c>
      <c r="G215" s="841">
        <v>0</v>
      </c>
      <c r="H215" s="841">
        <v>1922.5</v>
      </c>
      <c r="I215" s="841">
        <v>440.56</v>
      </c>
      <c r="J215" s="840">
        <v>0.18643623098863338</v>
      </c>
    </row>
    <row r="216" spans="1:10" ht="15" customHeight="1" x14ac:dyDescent="0.15">
      <c r="A216" s="379" t="s">
        <v>1305</v>
      </c>
      <c r="B216" s="379" t="s">
        <v>1304</v>
      </c>
      <c r="C216" s="379" t="s">
        <v>1048</v>
      </c>
      <c r="D216" s="842">
        <v>1</v>
      </c>
      <c r="E216" s="842">
        <v>0</v>
      </c>
      <c r="F216" s="841">
        <v>1272.4100000000001</v>
      </c>
      <c r="G216" s="841">
        <v>0</v>
      </c>
      <c r="H216" s="841">
        <v>872.51</v>
      </c>
      <c r="I216" s="841">
        <v>399.9</v>
      </c>
      <c r="J216" s="840">
        <v>0.3142854897399423</v>
      </c>
    </row>
    <row r="217" spans="1:10" ht="15" customHeight="1" x14ac:dyDescent="0.15">
      <c r="A217" s="379" t="s">
        <v>3855</v>
      </c>
      <c r="B217" s="379" t="s">
        <v>3854</v>
      </c>
      <c r="C217" s="379" t="s">
        <v>1048</v>
      </c>
      <c r="D217" s="842">
        <v>1</v>
      </c>
      <c r="E217" s="842">
        <v>0</v>
      </c>
      <c r="F217" s="841">
        <v>913.13</v>
      </c>
      <c r="G217" s="841">
        <v>0</v>
      </c>
      <c r="H217" s="841">
        <v>674.31</v>
      </c>
      <c r="I217" s="841">
        <v>238.82</v>
      </c>
      <c r="J217" s="840">
        <v>0.26153997787828676</v>
      </c>
    </row>
    <row r="218" spans="1:10" ht="13" x14ac:dyDescent="0.15">
      <c r="A218" s="379" t="s">
        <v>1299</v>
      </c>
      <c r="B218" s="379" t="s">
        <v>1298</v>
      </c>
      <c r="C218" s="379" t="s">
        <v>1048</v>
      </c>
      <c r="D218" s="842">
        <v>1</v>
      </c>
      <c r="E218" s="842">
        <v>0</v>
      </c>
      <c r="F218" s="841">
        <v>146.53</v>
      </c>
      <c r="G218" s="841">
        <v>0</v>
      </c>
      <c r="H218" s="841">
        <v>119.21</v>
      </c>
      <c r="I218" s="841">
        <v>27.32</v>
      </c>
      <c r="J218" s="840">
        <v>0.18644646147546579</v>
      </c>
    </row>
    <row r="219" spans="1:10" ht="15" customHeight="1" x14ac:dyDescent="0.15">
      <c r="A219" s="379" t="s">
        <v>1293</v>
      </c>
      <c r="B219" s="379" t="s">
        <v>1292</v>
      </c>
      <c r="C219" s="379" t="s">
        <v>1048</v>
      </c>
      <c r="D219" s="842">
        <v>13</v>
      </c>
      <c r="E219" s="842">
        <v>0</v>
      </c>
      <c r="F219" s="841">
        <v>6778.76</v>
      </c>
      <c r="G219" s="841">
        <v>0</v>
      </c>
      <c r="H219" s="841">
        <v>5928.26</v>
      </c>
      <c r="I219" s="841">
        <v>850.5</v>
      </c>
      <c r="J219" s="840">
        <v>0.12546542435489677</v>
      </c>
    </row>
    <row r="220" spans="1:10" ht="15" customHeight="1" x14ac:dyDescent="0.15">
      <c r="A220" s="379" t="s">
        <v>3853</v>
      </c>
      <c r="B220" s="379" t="s">
        <v>3852</v>
      </c>
      <c r="C220" s="379" t="s">
        <v>1048</v>
      </c>
      <c r="D220" s="842">
        <v>1</v>
      </c>
      <c r="E220" s="842">
        <v>0</v>
      </c>
      <c r="F220" s="841">
        <v>424.12</v>
      </c>
      <c r="G220" s="841">
        <v>0</v>
      </c>
      <c r="H220" s="841">
        <v>342.75</v>
      </c>
      <c r="I220" s="841">
        <v>81.37</v>
      </c>
      <c r="J220" s="840">
        <v>0.191856078468358</v>
      </c>
    </row>
    <row r="221" spans="1:10" ht="13" x14ac:dyDescent="0.15">
      <c r="A221" s="379" t="s">
        <v>1289</v>
      </c>
      <c r="B221" s="379" t="s">
        <v>1288</v>
      </c>
      <c r="C221" s="379" t="s">
        <v>1048</v>
      </c>
      <c r="D221" s="842">
        <v>9</v>
      </c>
      <c r="E221" s="842">
        <v>0</v>
      </c>
      <c r="F221" s="841">
        <v>8922.15</v>
      </c>
      <c r="G221" s="841">
        <v>0</v>
      </c>
      <c r="H221" s="841">
        <v>7454.07</v>
      </c>
      <c r="I221" s="841">
        <v>1468.08</v>
      </c>
      <c r="J221" s="840">
        <v>0.16454329954102992</v>
      </c>
    </row>
    <row r="222" spans="1:10" ht="13" x14ac:dyDescent="0.15">
      <c r="A222" s="379" t="s">
        <v>1285</v>
      </c>
      <c r="B222" s="379" t="s">
        <v>1284</v>
      </c>
      <c r="C222" s="379" t="s">
        <v>1048</v>
      </c>
      <c r="D222" s="842">
        <v>5</v>
      </c>
      <c r="E222" s="842">
        <v>0</v>
      </c>
      <c r="F222" s="841">
        <v>8067.04</v>
      </c>
      <c r="G222" s="841">
        <v>0</v>
      </c>
      <c r="H222" s="841">
        <v>6205.15</v>
      </c>
      <c r="I222" s="841">
        <v>1861.89</v>
      </c>
      <c r="J222" s="840">
        <v>0.23080212816596918</v>
      </c>
    </row>
    <row r="223" spans="1:10" ht="13" x14ac:dyDescent="0.15">
      <c r="A223" s="379" t="s">
        <v>1283</v>
      </c>
      <c r="B223" s="379" t="s">
        <v>1282</v>
      </c>
      <c r="C223" s="379" t="s">
        <v>1048</v>
      </c>
      <c r="D223" s="842">
        <v>2</v>
      </c>
      <c r="E223" s="842">
        <v>0</v>
      </c>
      <c r="F223" s="841">
        <v>4945.72</v>
      </c>
      <c r="G223" s="841">
        <v>0</v>
      </c>
      <c r="H223" s="841">
        <v>3652.24</v>
      </c>
      <c r="I223" s="841">
        <v>1293.48</v>
      </c>
      <c r="J223" s="840">
        <v>0.26153522641799376</v>
      </c>
    </row>
    <row r="224" spans="1:10" ht="13" x14ac:dyDescent="0.15">
      <c r="A224" s="379" t="s">
        <v>1281</v>
      </c>
      <c r="B224" s="379" t="s">
        <v>1280</v>
      </c>
      <c r="C224" s="379" t="s">
        <v>1048</v>
      </c>
      <c r="D224" s="842">
        <v>5</v>
      </c>
      <c r="E224" s="842">
        <v>0</v>
      </c>
      <c r="F224" s="841">
        <v>2131.69</v>
      </c>
      <c r="G224" s="841">
        <v>0</v>
      </c>
      <c r="H224" s="841">
        <v>1860.2</v>
      </c>
      <c r="I224" s="841">
        <v>271.49</v>
      </c>
      <c r="J224" s="840">
        <v>0.12735904376339899</v>
      </c>
    </row>
    <row r="225" spans="1:10" ht="13" x14ac:dyDescent="0.15">
      <c r="A225" s="379" t="s">
        <v>4284</v>
      </c>
      <c r="B225" s="379" t="s">
        <v>4283</v>
      </c>
      <c r="C225" s="379" t="s">
        <v>1048</v>
      </c>
      <c r="D225" s="842">
        <v>1</v>
      </c>
      <c r="E225" s="842">
        <v>0</v>
      </c>
      <c r="F225" s="841">
        <v>451.13</v>
      </c>
      <c r="G225" s="841">
        <v>0</v>
      </c>
      <c r="H225" s="841">
        <v>372.72</v>
      </c>
      <c r="I225" s="841">
        <v>78.41</v>
      </c>
      <c r="J225" s="840">
        <v>0.1738079932613659</v>
      </c>
    </row>
    <row r="226" spans="1:10" ht="13" x14ac:dyDescent="0.15">
      <c r="A226" s="379" t="s">
        <v>1279</v>
      </c>
      <c r="B226" s="379" t="s">
        <v>1278</v>
      </c>
      <c r="C226" s="379" t="s">
        <v>1048</v>
      </c>
      <c r="D226" s="842">
        <v>2</v>
      </c>
      <c r="E226" s="842">
        <v>0</v>
      </c>
      <c r="F226" s="841">
        <v>1272.3800000000001</v>
      </c>
      <c r="G226" s="841">
        <v>0</v>
      </c>
      <c r="H226" s="841">
        <v>1033.3399999999999</v>
      </c>
      <c r="I226" s="841">
        <v>239.04</v>
      </c>
      <c r="J226" s="840">
        <v>0.18786840409311684</v>
      </c>
    </row>
    <row r="227" spans="1:10" ht="15" customHeight="1" x14ac:dyDescent="0.15">
      <c r="A227" s="379" t="s">
        <v>1275</v>
      </c>
      <c r="B227" s="379" t="s">
        <v>1274</v>
      </c>
      <c r="C227" s="379" t="s">
        <v>1048</v>
      </c>
      <c r="D227" s="842">
        <v>7</v>
      </c>
      <c r="E227" s="842">
        <v>0</v>
      </c>
      <c r="F227" s="841">
        <v>5856.16</v>
      </c>
      <c r="G227" s="841">
        <v>0</v>
      </c>
      <c r="H227" s="841">
        <v>4858.49</v>
      </c>
      <c r="I227" s="841">
        <v>997.67</v>
      </c>
      <c r="J227" s="840">
        <v>0.17036249009589902</v>
      </c>
    </row>
    <row r="228" spans="1:10" ht="15" customHeight="1" x14ac:dyDescent="0.15">
      <c r="A228" s="379" t="s">
        <v>1273</v>
      </c>
      <c r="B228" s="379" t="s">
        <v>1272</v>
      </c>
      <c r="C228" s="379" t="s">
        <v>1048</v>
      </c>
      <c r="D228" s="842">
        <v>6</v>
      </c>
      <c r="E228" s="842">
        <v>0</v>
      </c>
      <c r="F228" s="841">
        <v>2750.16</v>
      </c>
      <c r="G228" s="841">
        <v>0</v>
      </c>
      <c r="H228" s="841">
        <v>2371.44</v>
      </c>
      <c r="I228" s="841">
        <v>378.72</v>
      </c>
      <c r="J228" s="840">
        <v>0.13770835151409372</v>
      </c>
    </row>
    <row r="229" spans="1:10" ht="13" x14ac:dyDescent="0.15">
      <c r="A229" s="379" t="s">
        <v>1271</v>
      </c>
      <c r="B229" s="379" t="s">
        <v>1270</v>
      </c>
      <c r="C229" s="379" t="s">
        <v>1048</v>
      </c>
      <c r="D229" s="842">
        <v>1</v>
      </c>
      <c r="E229" s="842">
        <v>0</v>
      </c>
      <c r="F229" s="841">
        <v>2130.85</v>
      </c>
      <c r="G229" s="841">
        <v>0</v>
      </c>
      <c r="H229" s="841">
        <v>1763.47</v>
      </c>
      <c r="I229" s="841">
        <v>367.38</v>
      </c>
      <c r="J229" s="840">
        <v>0.17241007109838796</v>
      </c>
    </row>
    <row r="230" spans="1:10" ht="15" customHeight="1" x14ac:dyDescent="0.15">
      <c r="A230" s="379" t="s">
        <v>1269</v>
      </c>
      <c r="B230" s="379" t="s">
        <v>1268</v>
      </c>
      <c r="C230" s="379" t="s">
        <v>1048</v>
      </c>
      <c r="D230" s="842">
        <v>3</v>
      </c>
      <c r="E230" s="842">
        <v>0</v>
      </c>
      <c r="F230" s="841">
        <v>4949.0600000000004</v>
      </c>
      <c r="G230" s="841">
        <v>0</v>
      </c>
      <c r="H230" s="841">
        <v>4267.3500000000004</v>
      </c>
      <c r="I230" s="841">
        <v>681.71</v>
      </c>
      <c r="J230" s="840">
        <v>0.1377453496219484</v>
      </c>
    </row>
    <row r="231" spans="1:10" ht="15" customHeight="1" x14ac:dyDescent="0.15">
      <c r="A231" s="379" t="s">
        <v>1265</v>
      </c>
      <c r="B231" s="379" t="s">
        <v>1264</v>
      </c>
      <c r="C231" s="379" t="s">
        <v>1048</v>
      </c>
      <c r="D231" s="842">
        <v>2</v>
      </c>
      <c r="E231" s="842">
        <v>0</v>
      </c>
      <c r="F231" s="841">
        <v>1009.12</v>
      </c>
      <c r="G231" s="841">
        <v>0</v>
      </c>
      <c r="H231" s="841">
        <v>781.26</v>
      </c>
      <c r="I231" s="841">
        <v>227.86</v>
      </c>
      <c r="J231" s="840">
        <v>0.22580069763754559</v>
      </c>
    </row>
    <row r="232" spans="1:10" ht="13" x14ac:dyDescent="0.15">
      <c r="A232" s="379" t="s">
        <v>1263</v>
      </c>
      <c r="B232" s="379" t="s">
        <v>1262</v>
      </c>
      <c r="C232" s="379" t="s">
        <v>1048</v>
      </c>
      <c r="D232" s="842">
        <v>3</v>
      </c>
      <c r="E232" s="842">
        <v>0</v>
      </c>
      <c r="F232" s="841">
        <v>1659.89</v>
      </c>
      <c r="G232" s="841">
        <v>0</v>
      </c>
      <c r="H232" s="841">
        <v>1278.21</v>
      </c>
      <c r="I232" s="841">
        <v>381.68</v>
      </c>
      <c r="J232" s="840">
        <v>0.22994294802667647</v>
      </c>
    </row>
    <row r="233" spans="1:10" ht="15" customHeight="1" x14ac:dyDescent="0.15">
      <c r="A233" s="379" t="s">
        <v>1259</v>
      </c>
      <c r="B233" s="379" t="s">
        <v>1258</v>
      </c>
      <c r="C233" s="379" t="s">
        <v>1048</v>
      </c>
      <c r="D233" s="842">
        <v>2</v>
      </c>
      <c r="E233" s="842">
        <v>0</v>
      </c>
      <c r="F233" s="841">
        <v>2478.6</v>
      </c>
      <c r="G233" s="841">
        <v>0</v>
      </c>
      <c r="H233" s="841">
        <v>1692.12</v>
      </c>
      <c r="I233" s="841">
        <v>786.48</v>
      </c>
      <c r="J233" s="840">
        <v>0.31730815783103367</v>
      </c>
    </row>
    <row r="234" spans="1:10" ht="15" customHeight="1" x14ac:dyDescent="0.15">
      <c r="A234" s="379" t="s">
        <v>2200</v>
      </c>
      <c r="B234" s="379" t="s">
        <v>2199</v>
      </c>
      <c r="C234" s="379" t="s">
        <v>1048</v>
      </c>
      <c r="D234" s="842">
        <v>1</v>
      </c>
      <c r="E234" s="842">
        <v>0</v>
      </c>
      <c r="F234" s="841">
        <v>518.14</v>
      </c>
      <c r="G234" s="841">
        <v>0</v>
      </c>
      <c r="H234" s="841">
        <v>482.53</v>
      </c>
      <c r="I234" s="841">
        <v>35.61</v>
      </c>
      <c r="J234" s="840">
        <v>6.872659898869031E-2</v>
      </c>
    </row>
    <row r="235" spans="1:10" ht="13" x14ac:dyDescent="0.15">
      <c r="A235" s="379" t="s">
        <v>2198</v>
      </c>
      <c r="B235" s="379" t="s">
        <v>2197</v>
      </c>
      <c r="C235" s="379" t="s">
        <v>1048</v>
      </c>
      <c r="D235" s="842">
        <v>1</v>
      </c>
      <c r="E235" s="842">
        <v>0</v>
      </c>
      <c r="F235" s="841">
        <v>758.29</v>
      </c>
      <c r="G235" s="841">
        <v>0</v>
      </c>
      <c r="H235" s="841">
        <v>541.95000000000005</v>
      </c>
      <c r="I235" s="841">
        <v>216.34</v>
      </c>
      <c r="J235" s="840">
        <v>0.28529981933033538</v>
      </c>
    </row>
    <row r="236" spans="1:10" ht="13" x14ac:dyDescent="0.15">
      <c r="A236" s="379" t="s">
        <v>1255</v>
      </c>
      <c r="B236" s="379" t="s">
        <v>1254</v>
      </c>
      <c r="C236" s="379" t="s">
        <v>1048</v>
      </c>
      <c r="D236" s="842">
        <v>1</v>
      </c>
      <c r="E236" s="842">
        <v>0</v>
      </c>
      <c r="F236" s="841">
        <v>553.15</v>
      </c>
      <c r="G236" s="841">
        <v>0</v>
      </c>
      <c r="H236" s="841">
        <v>421.45</v>
      </c>
      <c r="I236" s="841">
        <v>131.69999999999999</v>
      </c>
      <c r="J236" s="840">
        <v>0.23809093374310766</v>
      </c>
    </row>
    <row r="237" spans="1:10" ht="13" x14ac:dyDescent="0.15">
      <c r="A237" s="379" t="s">
        <v>1253</v>
      </c>
      <c r="B237" s="379" t="s">
        <v>1252</v>
      </c>
      <c r="C237" s="379" t="s">
        <v>1048</v>
      </c>
      <c r="D237" s="842">
        <v>7</v>
      </c>
      <c r="E237" s="842">
        <v>0</v>
      </c>
      <c r="F237" s="841">
        <v>9863.17</v>
      </c>
      <c r="G237" s="841">
        <v>0</v>
      </c>
      <c r="H237" s="841">
        <v>8401.33</v>
      </c>
      <c r="I237" s="841">
        <v>1461.84</v>
      </c>
      <c r="J237" s="840">
        <v>0.14821198458507762</v>
      </c>
    </row>
    <row r="238" spans="1:10" ht="15" customHeight="1" x14ac:dyDescent="0.15">
      <c r="A238" s="379" t="s">
        <v>1251</v>
      </c>
      <c r="B238" s="379" t="s">
        <v>1250</v>
      </c>
      <c r="C238" s="379" t="s">
        <v>1048</v>
      </c>
      <c r="D238" s="842">
        <v>5</v>
      </c>
      <c r="E238" s="842">
        <v>0</v>
      </c>
      <c r="F238" s="841">
        <v>3126.39</v>
      </c>
      <c r="G238" s="841">
        <v>0</v>
      </c>
      <c r="H238" s="841">
        <v>2639</v>
      </c>
      <c r="I238" s="841">
        <v>487.39</v>
      </c>
      <c r="J238" s="840">
        <v>0.15589545770041485</v>
      </c>
    </row>
    <row r="239" spans="1:10" ht="13" x14ac:dyDescent="0.15">
      <c r="A239" s="379" t="s">
        <v>2192</v>
      </c>
      <c r="B239" s="379" t="s">
        <v>2191</v>
      </c>
      <c r="C239" s="379" t="s">
        <v>1048</v>
      </c>
      <c r="D239" s="842">
        <v>11</v>
      </c>
      <c r="E239" s="842">
        <v>0</v>
      </c>
      <c r="F239" s="841">
        <v>5839.51</v>
      </c>
      <c r="G239" s="841">
        <v>0</v>
      </c>
      <c r="H239" s="841">
        <v>4527.1000000000004</v>
      </c>
      <c r="I239" s="841">
        <v>1312.41</v>
      </c>
      <c r="J239" s="840">
        <v>0.22474659688912255</v>
      </c>
    </row>
    <row r="240" spans="1:10" ht="15" customHeight="1" x14ac:dyDescent="0.15">
      <c r="A240" s="379" t="s">
        <v>3841</v>
      </c>
      <c r="B240" s="379" t="s">
        <v>3840</v>
      </c>
      <c r="C240" s="379" t="s">
        <v>1048</v>
      </c>
      <c r="D240" s="842">
        <v>1</v>
      </c>
      <c r="E240" s="842">
        <v>0</v>
      </c>
      <c r="F240" s="841">
        <v>446.66</v>
      </c>
      <c r="G240" s="841">
        <v>0</v>
      </c>
      <c r="H240" s="841">
        <v>389.82</v>
      </c>
      <c r="I240" s="841">
        <v>56.84</v>
      </c>
      <c r="J240" s="840">
        <v>0.12725563068105494</v>
      </c>
    </row>
    <row r="241" spans="1:10" ht="13" x14ac:dyDescent="0.15">
      <c r="A241" s="379" t="s">
        <v>2190</v>
      </c>
      <c r="B241" s="379" t="s">
        <v>2189</v>
      </c>
      <c r="C241" s="379" t="s">
        <v>1048</v>
      </c>
      <c r="D241" s="842">
        <v>17</v>
      </c>
      <c r="E241" s="842">
        <v>0</v>
      </c>
      <c r="F241" s="841">
        <v>10098.34</v>
      </c>
      <c r="G241" s="841">
        <v>0</v>
      </c>
      <c r="H241" s="841">
        <v>7805.04</v>
      </c>
      <c r="I241" s="841">
        <v>2293.3000000000002</v>
      </c>
      <c r="J241" s="840">
        <v>0.22709673074980641</v>
      </c>
    </row>
    <row r="242" spans="1:10" ht="13" x14ac:dyDescent="0.15">
      <c r="A242" s="379" t="s">
        <v>1245</v>
      </c>
      <c r="B242" s="379" t="s">
        <v>1244</v>
      </c>
      <c r="C242" s="379" t="s">
        <v>1048</v>
      </c>
      <c r="D242" s="842">
        <v>3</v>
      </c>
      <c r="E242" s="842">
        <v>0</v>
      </c>
      <c r="F242" s="841">
        <v>2427.39</v>
      </c>
      <c r="G242" s="841">
        <v>0</v>
      </c>
      <c r="H242" s="841">
        <v>1952.76</v>
      </c>
      <c r="I242" s="841">
        <v>474.63</v>
      </c>
      <c r="J242" s="840">
        <v>0.19553100243471383</v>
      </c>
    </row>
    <row r="243" spans="1:10" ht="13" x14ac:dyDescent="0.15">
      <c r="A243" s="379" t="s">
        <v>1243</v>
      </c>
      <c r="B243" s="379" t="s">
        <v>1242</v>
      </c>
      <c r="C243" s="379" t="s">
        <v>1048</v>
      </c>
      <c r="D243" s="842">
        <v>2</v>
      </c>
      <c r="E243" s="842">
        <v>0</v>
      </c>
      <c r="F243" s="841">
        <v>1653.2</v>
      </c>
      <c r="G243" s="841">
        <v>0</v>
      </c>
      <c r="H243" s="841">
        <v>1279.9000000000001</v>
      </c>
      <c r="I243" s="841">
        <v>373.3</v>
      </c>
      <c r="J243" s="840">
        <v>0.22580450036293248</v>
      </c>
    </row>
    <row r="244" spans="1:10" ht="15" customHeight="1" x14ac:dyDescent="0.15">
      <c r="A244" s="379" t="s">
        <v>1241</v>
      </c>
      <c r="B244" s="379" t="s">
        <v>1240</v>
      </c>
      <c r="C244" s="379" t="s">
        <v>1048</v>
      </c>
      <c r="D244" s="842">
        <v>3</v>
      </c>
      <c r="E244" s="842">
        <v>0</v>
      </c>
      <c r="F244" s="841">
        <v>2473.2600000000002</v>
      </c>
      <c r="G244" s="841">
        <v>0</v>
      </c>
      <c r="H244" s="841">
        <v>2058.69</v>
      </c>
      <c r="I244" s="841">
        <v>414.57</v>
      </c>
      <c r="J244" s="840">
        <v>0.1676208728560685</v>
      </c>
    </row>
    <row r="245" spans="1:10" ht="15" customHeight="1" x14ac:dyDescent="0.15">
      <c r="A245" s="379" t="s">
        <v>1239</v>
      </c>
      <c r="B245" s="379" t="s">
        <v>1238</v>
      </c>
      <c r="C245" s="379" t="s">
        <v>1048</v>
      </c>
      <c r="D245" s="842">
        <v>2</v>
      </c>
      <c r="E245" s="842">
        <v>0</v>
      </c>
      <c r="F245" s="841">
        <v>1826.48</v>
      </c>
      <c r="G245" s="841">
        <v>0</v>
      </c>
      <c r="H245" s="841">
        <v>1380.66</v>
      </c>
      <c r="I245" s="841">
        <v>445.82</v>
      </c>
      <c r="J245" s="840">
        <v>0.24408698699137138</v>
      </c>
    </row>
    <row r="246" spans="1:10" ht="13" x14ac:dyDescent="0.15">
      <c r="A246" s="379" t="s">
        <v>1233</v>
      </c>
      <c r="B246" s="379" t="s">
        <v>1232</v>
      </c>
      <c r="C246" s="379" t="s">
        <v>1048</v>
      </c>
      <c r="D246" s="842">
        <v>1</v>
      </c>
      <c r="E246" s="842">
        <v>0</v>
      </c>
      <c r="F246" s="841">
        <v>841.11</v>
      </c>
      <c r="G246" s="841">
        <v>0</v>
      </c>
      <c r="H246" s="841">
        <v>621.13</v>
      </c>
      <c r="I246" s="841">
        <v>219.98</v>
      </c>
      <c r="J246" s="840">
        <v>0.26153535209425638</v>
      </c>
    </row>
    <row r="247" spans="1:10" ht="13" x14ac:dyDescent="0.15">
      <c r="A247" s="379" t="s">
        <v>1223</v>
      </c>
      <c r="B247" s="379" t="s">
        <v>1222</v>
      </c>
      <c r="C247" s="379" t="s">
        <v>1048</v>
      </c>
      <c r="D247" s="842">
        <v>1</v>
      </c>
      <c r="E247" s="842">
        <v>0</v>
      </c>
      <c r="F247" s="841">
        <v>1668.94</v>
      </c>
      <c r="G247" s="841">
        <v>0</v>
      </c>
      <c r="H247" s="841">
        <v>1271.58</v>
      </c>
      <c r="I247" s="841">
        <v>397.36</v>
      </c>
      <c r="J247" s="840">
        <v>0.23809124354380626</v>
      </c>
    </row>
    <row r="248" spans="1:10" ht="13" x14ac:dyDescent="0.15">
      <c r="A248" s="379" t="s">
        <v>3142</v>
      </c>
      <c r="B248" s="379" t="s">
        <v>3141</v>
      </c>
      <c r="C248" s="379" t="s">
        <v>1048</v>
      </c>
      <c r="D248" s="842">
        <v>1</v>
      </c>
      <c r="E248" s="842">
        <v>0</v>
      </c>
      <c r="F248" s="841">
        <v>210.31</v>
      </c>
      <c r="G248" s="841">
        <v>0</v>
      </c>
      <c r="H248" s="841">
        <v>183.54</v>
      </c>
      <c r="I248" s="841">
        <v>26.77</v>
      </c>
      <c r="J248" s="840">
        <v>0.12728828871665637</v>
      </c>
    </row>
    <row r="249" spans="1:10" ht="13" x14ac:dyDescent="0.15">
      <c r="A249" s="379" t="s">
        <v>1221</v>
      </c>
      <c r="B249" s="379" t="s">
        <v>1220</v>
      </c>
      <c r="C249" s="379" t="s">
        <v>1048</v>
      </c>
      <c r="D249" s="842">
        <v>17</v>
      </c>
      <c r="E249" s="842">
        <v>0</v>
      </c>
      <c r="F249" s="841">
        <v>4969.67</v>
      </c>
      <c r="G249" s="841">
        <v>0</v>
      </c>
      <c r="H249" s="841">
        <v>4270.88</v>
      </c>
      <c r="I249" s="841">
        <v>698.79</v>
      </c>
      <c r="J249" s="840">
        <v>0.14061094599842647</v>
      </c>
    </row>
    <row r="250" spans="1:10" ht="15" customHeight="1" x14ac:dyDescent="0.15">
      <c r="A250" s="379" t="s">
        <v>1217</v>
      </c>
      <c r="B250" s="379" t="s">
        <v>1216</v>
      </c>
      <c r="C250" s="379" t="s">
        <v>1048</v>
      </c>
      <c r="D250" s="842">
        <v>31</v>
      </c>
      <c r="E250" s="842">
        <v>0</v>
      </c>
      <c r="F250" s="841">
        <v>11864.86</v>
      </c>
      <c r="G250" s="841">
        <v>0</v>
      </c>
      <c r="H250" s="841">
        <v>10258.5</v>
      </c>
      <c r="I250" s="841">
        <v>1606.36</v>
      </c>
      <c r="J250" s="840">
        <v>0.13538802817732362</v>
      </c>
    </row>
    <row r="251" spans="1:10" ht="15" customHeight="1" x14ac:dyDescent="0.15">
      <c r="A251" s="379" t="s">
        <v>1215</v>
      </c>
      <c r="B251" s="379" t="s">
        <v>1214</v>
      </c>
      <c r="C251" s="379" t="s">
        <v>1048</v>
      </c>
      <c r="D251" s="842">
        <v>30</v>
      </c>
      <c r="E251" s="842">
        <v>0</v>
      </c>
      <c r="F251" s="841">
        <v>13154.89</v>
      </c>
      <c r="G251" s="841">
        <v>0</v>
      </c>
      <c r="H251" s="841">
        <v>10427.52</v>
      </c>
      <c r="I251" s="841">
        <v>2727.37</v>
      </c>
      <c r="J251" s="840">
        <v>0.20732746529997589</v>
      </c>
    </row>
    <row r="252" spans="1:10" ht="13" x14ac:dyDescent="0.15">
      <c r="A252" s="379" t="s">
        <v>1213</v>
      </c>
      <c r="B252" s="379" t="s">
        <v>1212</v>
      </c>
      <c r="C252" s="379" t="s">
        <v>1048</v>
      </c>
      <c r="D252" s="842">
        <v>24</v>
      </c>
      <c r="E252" s="842">
        <v>0</v>
      </c>
      <c r="F252" s="841">
        <v>7333.54</v>
      </c>
      <c r="G252" s="841">
        <v>0</v>
      </c>
      <c r="H252" s="841">
        <v>6269</v>
      </c>
      <c r="I252" s="841">
        <v>1064.54</v>
      </c>
      <c r="J252" s="840">
        <v>0.14516045456900761</v>
      </c>
    </row>
    <row r="253" spans="1:10" ht="13" x14ac:dyDescent="0.15">
      <c r="A253" s="379" t="s">
        <v>1211</v>
      </c>
      <c r="B253" s="379" t="s">
        <v>1210</v>
      </c>
      <c r="C253" s="379" t="s">
        <v>1048</v>
      </c>
      <c r="D253" s="842">
        <v>19</v>
      </c>
      <c r="E253" s="842">
        <v>0</v>
      </c>
      <c r="F253" s="841">
        <v>5866.59</v>
      </c>
      <c r="G253" s="841">
        <v>-293.08</v>
      </c>
      <c r="H253" s="841">
        <v>4366.03</v>
      </c>
      <c r="I253" s="841">
        <v>1207.48</v>
      </c>
      <c r="J253" s="840">
        <v>0.21664624267292962</v>
      </c>
    </row>
    <row r="254" spans="1:10" ht="15" customHeight="1" x14ac:dyDescent="0.15">
      <c r="A254" s="379" t="s">
        <v>1205</v>
      </c>
      <c r="B254" s="379" t="s">
        <v>1204</v>
      </c>
      <c r="C254" s="379" t="s">
        <v>1048</v>
      </c>
      <c r="D254" s="842">
        <v>3</v>
      </c>
      <c r="E254" s="842">
        <v>0</v>
      </c>
      <c r="F254" s="841">
        <v>1884.21</v>
      </c>
      <c r="G254" s="841">
        <v>0</v>
      </c>
      <c r="H254" s="841">
        <v>1226.1300000000001</v>
      </c>
      <c r="I254" s="841">
        <v>658.08</v>
      </c>
      <c r="J254" s="840">
        <v>0.34926043275431085</v>
      </c>
    </row>
    <row r="255" spans="1:10" ht="15" customHeight="1" x14ac:dyDescent="0.15">
      <c r="A255" s="379" t="s">
        <v>7083</v>
      </c>
      <c r="B255" s="379" t="s">
        <v>7082</v>
      </c>
      <c r="C255" s="379" t="s">
        <v>1048</v>
      </c>
      <c r="D255" s="842">
        <v>2</v>
      </c>
      <c r="E255" s="842">
        <v>0</v>
      </c>
      <c r="F255" s="841">
        <v>533.4</v>
      </c>
      <c r="G255" s="841">
        <v>0</v>
      </c>
      <c r="H255" s="841">
        <v>262.2</v>
      </c>
      <c r="I255" s="841">
        <v>271.2</v>
      </c>
      <c r="J255" s="840">
        <v>0.50843644544431943</v>
      </c>
    </row>
    <row r="256" spans="1:10" ht="15" customHeight="1" x14ac:dyDescent="0.15">
      <c r="A256" s="379" t="s">
        <v>7081</v>
      </c>
      <c r="B256" s="379" t="s">
        <v>7080</v>
      </c>
      <c r="C256" s="379" t="s">
        <v>1048</v>
      </c>
      <c r="D256" s="842">
        <v>12</v>
      </c>
      <c r="E256" s="842">
        <v>0</v>
      </c>
      <c r="F256" s="841">
        <v>3459.36</v>
      </c>
      <c r="G256" s="841">
        <v>0</v>
      </c>
      <c r="H256" s="841">
        <v>2292.48</v>
      </c>
      <c r="I256" s="841">
        <v>1166.8800000000001</v>
      </c>
      <c r="J256" s="840">
        <v>0.33731094768974607</v>
      </c>
    </row>
    <row r="257" spans="1:10" ht="13" x14ac:dyDescent="0.15">
      <c r="A257" s="379" t="s">
        <v>1196</v>
      </c>
      <c r="B257" s="379" t="s">
        <v>1195</v>
      </c>
      <c r="C257" s="379" t="s">
        <v>1048</v>
      </c>
      <c r="D257" s="842">
        <v>6</v>
      </c>
      <c r="E257" s="842">
        <v>0</v>
      </c>
      <c r="F257" s="841">
        <v>2817.6</v>
      </c>
      <c r="G257" s="841">
        <v>0</v>
      </c>
      <c r="H257" s="841">
        <v>2331.84</v>
      </c>
      <c r="I257" s="841">
        <v>485.76</v>
      </c>
      <c r="J257" s="840">
        <v>0.17240204429301534</v>
      </c>
    </row>
    <row r="258" spans="1:10" ht="13" x14ac:dyDescent="0.15">
      <c r="A258" s="379" t="s">
        <v>7079</v>
      </c>
      <c r="B258" s="379" t="s">
        <v>7078</v>
      </c>
      <c r="C258" s="379" t="s">
        <v>1048</v>
      </c>
      <c r="D258" s="842">
        <v>1</v>
      </c>
      <c r="E258" s="842">
        <v>0</v>
      </c>
      <c r="F258" s="841">
        <v>157.52000000000001</v>
      </c>
      <c r="G258" s="841">
        <v>0</v>
      </c>
      <c r="H258" s="841">
        <v>113.7</v>
      </c>
      <c r="I258" s="841">
        <v>43.82</v>
      </c>
      <c r="J258" s="840">
        <v>0.27818689690198067</v>
      </c>
    </row>
    <row r="259" spans="1:10" ht="13" x14ac:dyDescent="0.15">
      <c r="A259" s="379" t="s">
        <v>1194</v>
      </c>
      <c r="B259" s="379" t="s">
        <v>1193</v>
      </c>
      <c r="C259" s="379" t="s">
        <v>1048</v>
      </c>
      <c r="D259" s="842">
        <v>1</v>
      </c>
      <c r="E259" s="842">
        <v>0</v>
      </c>
      <c r="F259" s="841">
        <v>324.2</v>
      </c>
      <c r="G259" s="841">
        <v>0</v>
      </c>
      <c r="H259" s="841">
        <v>211.56</v>
      </c>
      <c r="I259" s="841">
        <v>112.64</v>
      </c>
      <c r="J259" s="840">
        <v>0.34743985194324489</v>
      </c>
    </row>
    <row r="260" spans="1:10" ht="15" customHeight="1" x14ac:dyDescent="0.15">
      <c r="A260" s="379" t="s">
        <v>7077</v>
      </c>
      <c r="B260" s="379" t="s">
        <v>7076</v>
      </c>
      <c r="C260" s="379" t="s">
        <v>1048</v>
      </c>
      <c r="D260" s="842">
        <v>2</v>
      </c>
      <c r="E260" s="842">
        <v>0</v>
      </c>
      <c r="F260" s="841">
        <v>968.98</v>
      </c>
      <c r="G260" s="841">
        <v>0</v>
      </c>
      <c r="H260" s="841">
        <v>640.88</v>
      </c>
      <c r="I260" s="841">
        <v>328.1</v>
      </c>
      <c r="J260" s="840">
        <v>0.33860347994798656</v>
      </c>
    </row>
    <row r="261" spans="1:10" ht="15" customHeight="1" x14ac:dyDescent="0.15">
      <c r="A261" s="379" t="s">
        <v>1190</v>
      </c>
      <c r="B261" s="379" t="s">
        <v>1189</v>
      </c>
      <c r="C261" s="379" t="s">
        <v>1048</v>
      </c>
      <c r="D261" s="842">
        <v>19</v>
      </c>
      <c r="E261" s="842">
        <v>0</v>
      </c>
      <c r="F261" s="841">
        <v>7782.78</v>
      </c>
      <c r="G261" s="841">
        <v>0</v>
      </c>
      <c r="H261" s="841">
        <v>6441</v>
      </c>
      <c r="I261" s="841">
        <v>1341.78</v>
      </c>
      <c r="J261" s="840">
        <v>0.17240369122601434</v>
      </c>
    </row>
    <row r="262" spans="1:10" ht="15" customHeight="1" x14ac:dyDescent="0.15">
      <c r="A262" s="379" t="s">
        <v>5522</v>
      </c>
      <c r="B262" s="379" t="s">
        <v>5521</v>
      </c>
      <c r="C262" s="379" t="s">
        <v>1048</v>
      </c>
      <c r="D262" s="842">
        <v>1</v>
      </c>
      <c r="E262" s="842">
        <v>0</v>
      </c>
      <c r="F262" s="841">
        <v>4277.54</v>
      </c>
      <c r="G262" s="841">
        <v>0</v>
      </c>
      <c r="H262" s="841">
        <v>3540.03</v>
      </c>
      <c r="I262" s="841">
        <v>737.51</v>
      </c>
      <c r="J262" s="840">
        <v>0.17241451862519111</v>
      </c>
    </row>
    <row r="263" spans="1:10" ht="13" x14ac:dyDescent="0.15">
      <c r="A263" s="379" t="s">
        <v>1182</v>
      </c>
      <c r="B263" s="379" t="s">
        <v>1181</v>
      </c>
      <c r="C263" s="379" t="s">
        <v>1048</v>
      </c>
      <c r="D263" s="842">
        <v>5</v>
      </c>
      <c r="E263" s="842">
        <v>0</v>
      </c>
      <c r="F263" s="841">
        <v>872.3</v>
      </c>
      <c r="G263" s="841">
        <v>0</v>
      </c>
      <c r="H263" s="841">
        <v>768.3</v>
      </c>
      <c r="I263" s="841">
        <v>104</v>
      </c>
      <c r="J263" s="840">
        <v>0.11922503725782414</v>
      </c>
    </row>
    <row r="264" spans="1:10" ht="13" x14ac:dyDescent="0.15">
      <c r="A264" s="379" t="s">
        <v>4728</v>
      </c>
      <c r="B264" s="379" t="s">
        <v>4727</v>
      </c>
      <c r="C264" s="379" t="s">
        <v>1048</v>
      </c>
      <c r="D264" s="842">
        <v>1</v>
      </c>
      <c r="E264" s="842">
        <v>0</v>
      </c>
      <c r="F264" s="841">
        <v>520.04</v>
      </c>
      <c r="G264" s="841">
        <v>0</v>
      </c>
      <c r="H264" s="841">
        <v>375.37</v>
      </c>
      <c r="I264" s="841">
        <v>144.66999999999999</v>
      </c>
      <c r="J264" s="840">
        <v>0.27819013922005997</v>
      </c>
    </row>
    <row r="265" spans="1:10" ht="15" customHeight="1" x14ac:dyDescent="0.15">
      <c r="A265" s="379" t="s">
        <v>1174</v>
      </c>
      <c r="B265" s="379" t="s">
        <v>1173</v>
      </c>
      <c r="C265" s="379" t="s">
        <v>1048</v>
      </c>
      <c r="D265" s="842">
        <v>1</v>
      </c>
      <c r="E265" s="842">
        <v>0</v>
      </c>
      <c r="F265" s="841">
        <v>277.11</v>
      </c>
      <c r="G265" s="841">
        <v>0</v>
      </c>
      <c r="H265" s="841">
        <v>210.58</v>
      </c>
      <c r="I265" s="841">
        <v>66.53</v>
      </c>
      <c r="J265" s="840">
        <v>0.2400851647360254</v>
      </c>
    </row>
    <row r="266" spans="1:10" ht="13" x14ac:dyDescent="0.15">
      <c r="A266" s="379" t="s">
        <v>4272</v>
      </c>
      <c r="B266" s="379" t="s">
        <v>4271</v>
      </c>
      <c r="C266" s="379" t="s">
        <v>1048</v>
      </c>
      <c r="D266" s="842">
        <v>1</v>
      </c>
      <c r="E266" s="842">
        <v>0</v>
      </c>
      <c r="F266" s="841">
        <v>482.5</v>
      </c>
      <c r="G266" s="841">
        <v>0</v>
      </c>
      <c r="H266" s="841">
        <v>424.16</v>
      </c>
      <c r="I266" s="841">
        <v>58.34</v>
      </c>
      <c r="J266" s="840">
        <v>0.12091191709844559</v>
      </c>
    </row>
    <row r="267" spans="1:10" ht="15" customHeight="1" x14ac:dyDescent="0.15">
      <c r="A267" s="379" t="s">
        <v>7075</v>
      </c>
      <c r="B267" s="379" t="s">
        <v>7074</v>
      </c>
      <c r="C267" s="379" t="s">
        <v>1048</v>
      </c>
      <c r="D267" s="842">
        <v>1</v>
      </c>
      <c r="E267" s="842">
        <v>0</v>
      </c>
      <c r="F267" s="841">
        <v>504.84</v>
      </c>
      <c r="G267" s="841">
        <v>0</v>
      </c>
      <c r="H267" s="841">
        <v>233.2</v>
      </c>
      <c r="I267" s="841">
        <v>271.64</v>
      </c>
      <c r="J267" s="840">
        <v>0.53807146818794072</v>
      </c>
    </row>
    <row r="268" spans="1:10" ht="15" customHeight="1" x14ac:dyDescent="0.15">
      <c r="A268" s="379" t="s">
        <v>3108</v>
      </c>
      <c r="B268" s="379" t="s">
        <v>3107</v>
      </c>
      <c r="C268" s="379" t="s">
        <v>1048</v>
      </c>
      <c r="D268" s="842">
        <v>3</v>
      </c>
      <c r="E268" s="842">
        <v>0</v>
      </c>
      <c r="F268" s="841">
        <v>1952.28</v>
      </c>
      <c r="G268" s="841">
        <v>0</v>
      </c>
      <c r="H268" s="841">
        <v>1361.4</v>
      </c>
      <c r="I268" s="841">
        <v>590.88</v>
      </c>
      <c r="J268" s="840">
        <v>0.30266150347286253</v>
      </c>
    </row>
    <row r="269" spans="1:10" ht="15" customHeight="1" x14ac:dyDescent="0.15">
      <c r="A269" s="379" t="s">
        <v>1149</v>
      </c>
      <c r="B269" s="379" t="s">
        <v>1148</v>
      </c>
      <c r="C269" s="379" t="s">
        <v>1048</v>
      </c>
      <c r="D269" s="842">
        <v>1</v>
      </c>
      <c r="E269" s="842">
        <v>0</v>
      </c>
      <c r="F269" s="841">
        <v>831.27</v>
      </c>
      <c r="G269" s="841">
        <v>0</v>
      </c>
      <c r="H269" s="841">
        <v>583.36</v>
      </c>
      <c r="I269" s="841">
        <v>247.91</v>
      </c>
      <c r="J269" s="840">
        <v>0.29823041851624621</v>
      </c>
    </row>
    <row r="270" spans="1:10" ht="15" customHeight="1" x14ac:dyDescent="0.15">
      <c r="A270" s="379" t="s">
        <v>2138</v>
      </c>
      <c r="B270" s="379" t="s">
        <v>2137</v>
      </c>
      <c r="C270" s="379" t="s">
        <v>1048</v>
      </c>
      <c r="D270" s="842">
        <v>1</v>
      </c>
      <c r="E270" s="842">
        <v>0</v>
      </c>
      <c r="F270" s="841">
        <v>2259.13</v>
      </c>
      <c r="G270" s="841">
        <v>0</v>
      </c>
      <c r="H270" s="841">
        <v>1749</v>
      </c>
      <c r="I270" s="841">
        <v>510.13</v>
      </c>
      <c r="J270" s="840">
        <v>0.22580816509010104</v>
      </c>
    </row>
    <row r="271" spans="1:10" ht="13" x14ac:dyDescent="0.15">
      <c r="A271" s="379" t="s">
        <v>2130</v>
      </c>
      <c r="B271" s="379" t="s">
        <v>2129</v>
      </c>
      <c r="C271" s="379" t="s">
        <v>1048</v>
      </c>
      <c r="D271" s="842">
        <v>6</v>
      </c>
      <c r="E271" s="842">
        <v>0</v>
      </c>
      <c r="F271" s="841">
        <v>1349.46</v>
      </c>
      <c r="G271" s="841">
        <v>0</v>
      </c>
      <c r="H271" s="841">
        <v>996.54</v>
      </c>
      <c r="I271" s="841">
        <v>352.92</v>
      </c>
      <c r="J271" s="840">
        <v>0.26152683295540441</v>
      </c>
    </row>
    <row r="272" spans="1:10" ht="15" customHeight="1" x14ac:dyDescent="0.15">
      <c r="A272" s="379" t="s">
        <v>7073</v>
      </c>
      <c r="B272" s="379" t="s">
        <v>7072</v>
      </c>
      <c r="C272" s="379" t="s">
        <v>1048</v>
      </c>
      <c r="D272" s="842">
        <v>3</v>
      </c>
      <c r="E272" s="842">
        <v>0</v>
      </c>
      <c r="F272" s="841">
        <v>571.59</v>
      </c>
      <c r="G272" s="841">
        <v>0</v>
      </c>
      <c r="H272" s="841">
        <v>498.84</v>
      </c>
      <c r="I272" s="841">
        <v>72.75</v>
      </c>
      <c r="J272" s="840">
        <v>0.12727654437621372</v>
      </c>
    </row>
    <row r="273" spans="1:10" ht="15" customHeight="1" x14ac:dyDescent="0.15">
      <c r="A273" s="379" t="s">
        <v>7071</v>
      </c>
      <c r="B273" s="379" t="s">
        <v>7070</v>
      </c>
      <c r="C273" s="379" t="s">
        <v>1048</v>
      </c>
      <c r="D273" s="842">
        <v>2</v>
      </c>
      <c r="E273" s="842">
        <v>0</v>
      </c>
      <c r="F273" s="841">
        <v>1438.3</v>
      </c>
      <c r="G273" s="841">
        <v>0</v>
      </c>
      <c r="H273" s="841">
        <v>1255.24</v>
      </c>
      <c r="I273" s="841">
        <v>183.06</v>
      </c>
      <c r="J273" s="840">
        <v>0.12727525550997706</v>
      </c>
    </row>
    <row r="274" spans="1:10" ht="15" customHeight="1" x14ac:dyDescent="0.15">
      <c r="A274" s="379" t="s">
        <v>7069</v>
      </c>
      <c r="B274" s="379" t="s">
        <v>7068</v>
      </c>
      <c r="C274" s="379" t="s">
        <v>1048</v>
      </c>
      <c r="D274" s="842">
        <v>1</v>
      </c>
      <c r="E274" s="842">
        <v>0</v>
      </c>
      <c r="F274" s="841">
        <v>630.5</v>
      </c>
      <c r="G274" s="841">
        <v>0</v>
      </c>
      <c r="H274" s="841">
        <v>550.25</v>
      </c>
      <c r="I274" s="841">
        <v>80.25</v>
      </c>
      <c r="J274" s="840">
        <v>0.12727993655828707</v>
      </c>
    </row>
    <row r="275" spans="1:10" ht="15" customHeight="1" x14ac:dyDescent="0.15">
      <c r="A275" s="379" t="s">
        <v>7067</v>
      </c>
      <c r="B275" s="379" t="s">
        <v>7066</v>
      </c>
      <c r="C275" s="379" t="s">
        <v>1048</v>
      </c>
      <c r="D275" s="839">
        <v>2</v>
      </c>
      <c r="E275" s="839">
        <v>0</v>
      </c>
      <c r="F275" s="838">
        <v>1402.82</v>
      </c>
      <c r="G275" s="838">
        <v>0</v>
      </c>
      <c r="H275" s="838">
        <v>1224.28</v>
      </c>
      <c r="I275" s="838">
        <v>178.54</v>
      </c>
      <c r="J275" s="837">
        <v>0.12727220883648652</v>
      </c>
    </row>
    <row r="276" spans="1:10" ht="18.5" customHeight="1" x14ac:dyDescent="0.15">
      <c r="D276" s="835">
        <f t="shared" ref="D276:I276" si="0">SUM(D9:D275)</f>
        <v>2042</v>
      </c>
      <c r="E276" s="835">
        <f t="shared" si="0"/>
        <v>0</v>
      </c>
      <c r="F276" s="836">
        <f t="shared" si="0"/>
        <v>705407.8200000003</v>
      </c>
      <c r="G276" s="836">
        <f t="shared" si="0"/>
        <v>-293.08</v>
      </c>
      <c r="H276" s="836">
        <f t="shared" si="0"/>
        <v>566693.22000000009</v>
      </c>
      <c r="I276" s="836">
        <f t="shared" si="0"/>
        <v>138421.52000000008</v>
      </c>
    </row>
    <row r="282" spans="1:10" ht="13" x14ac:dyDescent="0.15">
      <c r="A282" s="379" t="s">
        <v>7065</v>
      </c>
      <c r="B282" s="379" t="s">
        <v>7064</v>
      </c>
      <c r="C282" s="379" t="s">
        <v>1048</v>
      </c>
      <c r="D282" s="842">
        <v>4</v>
      </c>
      <c r="E282" s="842">
        <v>0</v>
      </c>
      <c r="F282" s="841">
        <v>3444.8</v>
      </c>
      <c r="G282" s="841">
        <v>0</v>
      </c>
      <c r="H282" s="841">
        <v>3152.84</v>
      </c>
      <c r="I282" s="841">
        <v>291.95999999999998</v>
      </c>
      <c r="J282" s="840">
        <v>8.475383186251742E-2</v>
      </c>
    </row>
    <row r="283" spans="1:10" ht="13" x14ac:dyDescent="0.15">
      <c r="A283" s="379" t="s">
        <v>7063</v>
      </c>
      <c r="B283" s="379" t="s">
        <v>7062</v>
      </c>
      <c r="C283" s="379" t="s">
        <v>1048</v>
      </c>
      <c r="D283" s="842">
        <v>5</v>
      </c>
      <c r="E283" s="842">
        <v>0</v>
      </c>
      <c r="F283" s="841">
        <v>2300</v>
      </c>
      <c r="G283" s="841">
        <v>0</v>
      </c>
      <c r="H283" s="841">
        <v>1972.9</v>
      </c>
      <c r="I283" s="841">
        <v>327.10000000000002</v>
      </c>
      <c r="J283" s="840">
        <v>0.14221739130434782</v>
      </c>
    </row>
    <row r="284" spans="1:10" ht="13" x14ac:dyDescent="0.15">
      <c r="A284" s="379" t="s">
        <v>7061</v>
      </c>
      <c r="B284" s="379" t="s">
        <v>7060</v>
      </c>
      <c r="C284" s="379" t="s">
        <v>1048</v>
      </c>
      <c r="D284" s="842">
        <v>6</v>
      </c>
      <c r="E284" s="842">
        <v>0</v>
      </c>
      <c r="F284" s="841">
        <v>4517.82</v>
      </c>
      <c r="G284" s="841">
        <v>0</v>
      </c>
      <c r="H284" s="841">
        <v>4107.12</v>
      </c>
      <c r="I284" s="841">
        <v>410.7</v>
      </c>
      <c r="J284" s="840">
        <v>9.0906676228800623E-2</v>
      </c>
    </row>
    <row r="285" spans="1:10" ht="13" x14ac:dyDescent="0.15">
      <c r="A285" s="379" t="s">
        <v>7059</v>
      </c>
      <c r="B285" s="379" t="s">
        <v>7058</v>
      </c>
      <c r="C285" s="379" t="s">
        <v>1048</v>
      </c>
      <c r="D285" s="842">
        <v>1</v>
      </c>
      <c r="E285" s="842">
        <v>0</v>
      </c>
      <c r="F285" s="841">
        <v>15132.81</v>
      </c>
      <c r="G285" s="841">
        <v>0</v>
      </c>
      <c r="H285" s="841">
        <v>13757.1</v>
      </c>
      <c r="I285" s="841">
        <v>1375.71</v>
      </c>
      <c r="J285" s="840">
        <v>9.0909090909090912E-2</v>
      </c>
    </row>
    <row r="286" spans="1:10" ht="13" x14ac:dyDescent="0.15">
      <c r="A286" s="379" t="s">
        <v>7057</v>
      </c>
      <c r="B286" s="379" t="s">
        <v>7056</v>
      </c>
      <c r="C286" s="379" t="s">
        <v>1048</v>
      </c>
      <c r="D286" s="842">
        <v>1</v>
      </c>
      <c r="E286" s="842">
        <v>0</v>
      </c>
      <c r="F286" s="841">
        <v>83095.91</v>
      </c>
      <c r="G286" s="841">
        <v>0</v>
      </c>
      <c r="H286" s="841">
        <v>75541.740000000005</v>
      </c>
      <c r="I286" s="841">
        <v>7554.17</v>
      </c>
      <c r="J286" s="840">
        <v>9.0909047148048566E-2</v>
      </c>
    </row>
    <row r="287" spans="1:10" ht="13" x14ac:dyDescent="0.15">
      <c r="A287" s="379" t="s">
        <v>7055</v>
      </c>
      <c r="B287" s="379" t="s">
        <v>7054</v>
      </c>
      <c r="C287" s="379" t="s">
        <v>1048</v>
      </c>
      <c r="D287" s="842">
        <v>2</v>
      </c>
      <c r="E287" s="842">
        <v>0</v>
      </c>
      <c r="F287" s="841">
        <v>1209.04</v>
      </c>
      <c r="G287" s="841">
        <v>0</v>
      </c>
      <c r="H287" s="841">
        <v>1</v>
      </c>
      <c r="I287" s="841">
        <v>1208.04</v>
      </c>
      <c r="J287" s="840">
        <v>0.9991728975054589</v>
      </c>
    </row>
    <row r="288" spans="1:10" ht="13" x14ac:dyDescent="0.15">
      <c r="A288" s="379" t="s">
        <v>5496</v>
      </c>
      <c r="B288" s="379" t="s">
        <v>5495</v>
      </c>
      <c r="C288" s="379" t="s">
        <v>1048</v>
      </c>
      <c r="D288" s="842">
        <v>2</v>
      </c>
      <c r="E288" s="842">
        <v>0</v>
      </c>
      <c r="F288" s="841">
        <v>1456.92</v>
      </c>
      <c r="G288" s="841">
        <v>0</v>
      </c>
      <c r="H288" s="841">
        <v>1068</v>
      </c>
      <c r="I288" s="841">
        <v>388.92</v>
      </c>
      <c r="J288" s="840">
        <v>0.26694670949674654</v>
      </c>
    </row>
    <row r="289" spans="1:10" ht="13" x14ac:dyDescent="0.15">
      <c r="A289" s="379" t="s">
        <v>6301</v>
      </c>
      <c r="B289" s="379" t="s">
        <v>6300</v>
      </c>
      <c r="C289" s="379" t="s">
        <v>1048</v>
      </c>
      <c r="D289" s="842">
        <v>2</v>
      </c>
      <c r="E289" s="842">
        <v>0</v>
      </c>
      <c r="F289" s="841">
        <v>1568.98</v>
      </c>
      <c r="G289" s="841">
        <v>0</v>
      </c>
      <c r="H289" s="841">
        <v>1206.8800000000001</v>
      </c>
      <c r="I289" s="841">
        <v>362.1</v>
      </c>
      <c r="J289" s="840">
        <v>0.23078688064857422</v>
      </c>
    </row>
    <row r="290" spans="1:10" ht="13" x14ac:dyDescent="0.15">
      <c r="A290" s="379" t="s">
        <v>7053</v>
      </c>
      <c r="B290" s="379" t="s">
        <v>7052</v>
      </c>
      <c r="C290" s="379" t="s">
        <v>1048</v>
      </c>
      <c r="D290" s="842">
        <v>10</v>
      </c>
      <c r="E290" s="842">
        <v>0</v>
      </c>
      <c r="F290" s="841">
        <v>2289.4</v>
      </c>
      <c r="G290" s="841">
        <v>0</v>
      </c>
      <c r="H290" s="841">
        <v>2289.4</v>
      </c>
      <c r="I290" s="841">
        <v>0</v>
      </c>
      <c r="J290" s="840">
        <v>0</v>
      </c>
    </row>
    <row r="291" spans="1:10" ht="13" x14ac:dyDescent="0.15">
      <c r="A291" s="379" t="s">
        <v>1145</v>
      </c>
      <c r="B291" s="379" t="s">
        <v>1144</v>
      </c>
      <c r="C291" s="379" t="s">
        <v>1048</v>
      </c>
      <c r="D291" s="842">
        <v>100</v>
      </c>
      <c r="E291" s="842">
        <v>0</v>
      </c>
      <c r="F291" s="841">
        <v>1504</v>
      </c>
      <c r="G291" s="841">
        <v>0</v>
      </c>
      <c r="H291" s="841">
        <v>995</v>
      </c>
      <c r="I291" s="841">
        <v>509</v>
      </c>
      <c r="J291" s="840">
        <v>0.33843085106382981</v>
      </c>
    </row>
    <row r="292" spans="1:10" ht="26" x14ac:dyDescent="0.15">
      <c r="A292" s="379" t="s">
        <v>1141</v>
      </c>
      <c r="B292" s="379" t="s">
        <v>1140</v>
      </c>
      <c r="C292" s="379" t="s">
        <v>1048</v>
      </c>
      <c r="D292" s="842">
        <v>1150</v>
      </c>
      <c r="E292" s="842">
        <v>0</v>
      </c>
      <c r="F292" s="841">
        <v>43447</v>
      </c>
      <c r="G292" s="841">
        <v>0</v>
      </c>
      <c r="H292" s="841">
        <v>24380</v>
      </c>
      <c r="I292" s="841">
        <v>19067</v>
      </c>
      <c r="J292" s="840">
        <v>0.43885653785071466</v>
      </c>
    </row>
    <row r="293" spans="1:10" ht="13" x14ac:dyDescent="0.15">
      <c r="A293" s="379" t="s">
        <v>7051</v>
      </c>
      <c r="B293" s="379" t="s">
        <v>7050</v>
      </c>
      <c r="C293" s="379" t="s">
        <v>1048</v>
      </c>
      <c r="D293" s="842">
        <v>1</v>
      </c>
      <c r="E293" s="842">
        <v>0</v>
      </c>
      <c r="F293" s="841">
        <v>4499</v>
      </c>
      <c r="G293" s="841">
        <v>0</v>
      </c>
      <c r="H293" s="841">
        <v>3476.79</v>
      </c>
      <c r="I293" s="841">
        <v>1022.21</v>
      </c>
      <c r="J293" s="840">
        <v>0.22720826850411202</v>
      </c>
    </row>
    <row r="294" spans="1:10" ht="13" x14ac:dyDescent="0.15">
      <c r="A294" s="379" t="s">
        <v>1106</v>
      </c>
      <c r="B294" s="379" t="s">
        <v>231</v>
      </c>
      <c r="C294" s="379" t="s">
        <v>1048</v>
      </c>
      <c r="D294" s="842">
        <v>6</v>
      </c>
      <c r="E294" s="842">
        <v>0</v>
      </c>
      <c r="F294" s="841">
        <v>1524</v>
      </c>
      <c r="G294" s="841">
        <v>0</v>
      </c>
      <c r="H294" s="841">
        <v>1491.72</v>
      </c>
      <c r="I294" s="841">
        <v>32.28</v>
      </c>
      <c r="J294" s="840">
        <v>2.1181102362204725E-2</v>
      </c>
    </row>
    <row r="295" spans="1:10" ht="13" x14ac:dyDescent="0.15">
      <c r="A295" s="379" t="s">
        <v>1105</v>
      </c>
      <c r="B295" s="379" t="s">
        <v>1104</v>
      </c>
      <c r="C295" s="379" t="s">
        <v>1048</v>
      </c>
      <c r="D295" s="842">
        <v>1</v>
      </c>
      <c r="E295" s="842">
        <v>0</v>
      </c>
      <c r="F295" s="841">
        <v>1500</v>
      </c>
      <c r="G295" s="841">
        <v>0</v>
      </c>
      <c r="H295" s="841">
        <v>971.16</v>
      </c>
      <c r="I295" s="841">
        <v>528.84</v>
      </c>
      <c r="J295" s="840">
        <v>0.35255999999999998</v>
      </c>
    </row>
    <row r="296" spans="1:10" ht="13" x14ac:dyDescent="0.15">
      <c r="A296" s="379" t="s">
        <v>1097</v>
      </c>
      <c r="B296" s="379" t="s">
        <v>1096</v>
      </c>
      <c r="C296" s="379" t="s">
        <v>1048</v>
      </c>
      <c r="D296" s="842">
        <v>14</v>
      </c>
      <c r="E296" s="842">
        <v>0</v>
      </c>
      <c r="F296" s="841">
        <v>22105.82</v>
      </c>
      <c r="G296" s="841">
        <v>0</v>
      </c>
      <c r="H296" s="841">
        <v>17837.82</v>
      </c>
      <c r="I296" s="841">
        <v>4268</v>
      </c>
      <c r="J296" s="840">
        <v>0.19307132691752671</v>
      </c>
    </row>
    <row r="297" spans="1:10" ht="13" x14ac:dyDescent="0.15">
      <c r="A297" s="379" t="s">
        <v>1093</v>
      </c>
      <c r="B297" s="379" t="s">
        <v>1092</v>
      </c>
      <c r="C297" s="379" t="s">
        <v>1048</v>
      </c>
      <c r="D297" s="842">
        <v>5</v>
      </c>
      <c r="E297" s="842">
        <v>0</v>
      </c>
      <c r="F297" s="841">
        <v>8848.5</v>
      </c>
      <c r="G297" s="841">
        <v>0</v>
      </c>
      <c r="H297" s="841">
        <v>6380.1</v>
      </c>
      <c r="I297" s="841">
        <v>2468.4</v>
      </c>
      <c r="J297" s="840">
        <v>0.27896253602305476</v>
      </c>
    </row>
    <row r="298" spans="1:10" ht="13" x14ac:dyDescent="0.15">
      <c r="A298" s="379" t="s">
        <v>1091</v>
      </c>
      <c r="B298" s="379" t="s">
        <v>1090</v>
      </c>
      <c r="C298" s="379" t="s">
        <v>1048</v>
      </c>
      <c r="D298" s="842">
        <v>4</v>
      </c>
      <c r="E298" s="842">
        <v>0</v>
      </c>
      <c r="F298" s="841">
        <v>12229.35</v>
      </c>
      <c r="G298" s="841">
        <v>0</v>
      </c>
      <c r="H298" s="841">
        <v>8431.52</v>
      </c>
      <c r="I298" s="841">
        <v>3797.83</v>
      </c>
      <c r="J298" s="840">
        <v>0.31055043808542565</v>
      </c>
    </row>
    <row r="299" spans="1:10" ht="13" x14ac:dyDescent="0.15">
      <c r="A299" s="379" t="s">
        <v>1089</v>
      </c>
      <c r="B299" s="379" t="s">
        <v>1088</v>
      </c>
      <c r="C299" s="379" t="s">
        <v>1048</v>
      </c>
      <c r="D299" s="842">
        <v>1</v>
      </c>
      <c r="E299" s="842">
        <v>0</v>
      </c>
      <c r="F299" s="841">
        <v>1193.76</v>
      </c>
      <c r="G299" s="841">
        <v>0</v>
      </c>
      <c r="H299" s="841">
        <v>864.94</v>
      </c>
      <c r="I299" s="841">
        <v>328.82</v>
      </c>
      <c r="J299" s="840">
        <v>0.27544900147433321</v>
      </c>
    </row>
    <row r="300" spans="1:10" ht="13" x14ac:dyDescent="0.15">
      <c r="A300" s="379" t="s">
        <v>3094</v>
      </c>
      <c r="B300" s="379" t="s">
        <v>3093</v>
      </c>
      <c r="C300" s="379" t="s">
        <v>1048</v>
      </c>
      <c r="D300" s="842">
        <v>4</v>
      </c>
      <c r="E300" s="842">
        <v>0</v>
      </c>
      <c r="F300" s="841">
        <v>5130</v>
      </c>
      <c r="G300" s="841">
        <v>0</v>
      </c>
      <c r="H300" s="841">
        <v>3719.76</v>
      </c>
      <c r="I300" s="841">
        <v>1410.24</v>
      </c>
      <c r="J300" s="840">
        <v>0.27490058479532165</v>
      </c>
    </row>
    <row r="301" spans="1:10" ht="13" x14ac:dyDescent="0.15">
      <c r="A301" s="379" t="s">
        <v>2152</v>
      </c>
      <c r="B301" s="379" t="s">
        <v>2151</v>
      </c>
      <c r="C301" s="379" t="s">
        <v>1048</v>
      </c>
      <c r="D301" s="842">
        <v>2</v>
      </c>
      <c r="E301" s="842">
        <v>0</v>
      </c>
      <c r="F301" s="841">
        <v>3316.32</v>
      </c>
      <c r="G301" s="841">
        <v>0</v>
      </c>
      <c r="H301" s="841">
        <v>2388.6</v>
      </c>
      <c r="I301" s="841">
        <v>927.72</v>
      </c>
      <c r="J301" s="840">
        <v>0.27974381241858448</v>
      </c>
    </row>
    <row r="302" spans="1:10" ht="13" x14ac:dyDescent="0.15">
      <c r="A302" s="379" t="s">
        <v>1085</v>
      </c>
      <c r="B302" s="379" t="s">
        <v>1084</v>
      </c>
      <c r="C302" s="379" t="s">
        <v>1048</v>
      </c>
      <c r="D302" s="842">
        <v>1</v>
      </c>
      <c r="E302" s="842">
        <v>0</v>
      </c>
      <c r="F302" s="841">
        <v>1249.5999999999999</v>
      </c>
      <c r="G302" s="841">
        <v>0</v>
      </c>
      <c r="H302" s="841">
        <v>850.72</v>
      </c>
      <c r="I302" s="841">
        <v>398.88</v>
      </c>
      <c r="J302" s="840">
        <v>0.31920614596670932</v>
      </c>
    </row>
    <row r="303" spans="1:10" ht="13" x14ac:dyDescent="0.15">
      <c r="A303" s="379" t="s">
        <v>1083</v>
      </c>
      <c r="B303" s="379" t="s">
        <v>1082</v>
      </c>
      <c r="C303" s="379" t="s">
        <v>1048</v>
      </c>
      <c r="D303" s="842">
        <v>2</v>
      </c>
      <c r="E303" s="842">
        <v>0</v>
      </c>
      <c r="F303" s="841">
        <v>2982</v>
      </c>
      <c r="G303" s="841">
        <v>0</v>
      </c>
      <c r="H303" s="841">
        <v>2039.76</v>
      </c>
      <c r="I303" s="841">
        <v>942.24</v>
      </c>
      <c r="J303" s="840">
        <v>0.31597585513078469</v>
      </c>
    </row>
    <row r="304" spans="1:10" ht="13" x14ac:dyDescent="0.15">
      <c r="A304" s="379" t="s">
        <v>4792</v>
      </c>
      <c r="B304" s="379" t="s">
        <v>4791</v>
      </c>
      <c r="C304" s="379" t="s">
        <v>1048</v>
      </c>
      <c r="D304" s="842">
        <v>1</v>
      </c>
      <c r="E304" s="842">
        <v>0</v>
      </c>
      <c r="F304" s="841">
        <v>1875</v>
      </c>
      <c r="G304" s="841">
        <v>0</v>
      </c>
      <c r="H304" s="841">
        <v>1175.3399999999999</v>
      </c>
      <c r="I304" s="841">
        <v>699.66</v>
      </c>
      <c r="J304" s="840">
        <v>0.37315199999999998</v>
      </c>
    </row>
    <row r="305" spans="1:10" ht="13" x14ac:dyDescent="0.15">
      <c r="A305" s="379" t="s">
        <v>2150</v>
      </c>
      <c r="B305" s="379" t="s">
        <v>2149</v>
      </c>
      <c r="C305" s="379" t="s">
        <v>1048</v>
      </c>
      <c r="D305" s="842">
        <v>5</v>
      </c>
      <c r="E305" s="842">
        <v>0</v>
      </c>
      <c r="F305" s="841">
        <v>13500.94</v>
      </c>
      <c r="G305" s="841">
        <v>0</v>
      </c>
      <c r="H305" s="841">
        <v>9155.4</v>
      </c>
      <c r="I305" s="841">
        <v>4345.54</v>
      </c>
      <c r="J305" s="840">
        <v>0.32186944020194147</v>
      </c>
    </row>
    <row r="306" spans="1:10" ht="13" x14ac:dyDescent="0.15">
      <c r="A306" s="379" t="s">
        <v>3086</v>
      </c>
      <c r="B306" s="379" t="s">
        <v>3085</v>
      </c>
      <c r="C306" s="379" t="s">
        <v>1048</v>
      </c>
      <c r="D306" s="842">
        <v>2</v>
      </c>
      <c r="E306" s="842">
        <v>0</v>
      </c>
      <c r="F306" s="841">
        <v>3022.5</v>
      </c>
      <c r="G306" s="841">
        <v>0</v>
      </c>
      <c r="H306" s="841">
        <v>2102.36</v>
      </c>
      <c r="I306" s="841">
        <v>920.14</v>
      </c>
      <c r="J306" s="840">
        <v>0.30443010752688171</v>
      </c>
    </row>
    <row r="307" spans="1:10" ht="13" x14ac:dyDescent="0.15">
      <c r="A307" s="379" t="s">
        <v>2148</v>
      </c>
      <c r="B307" s="379" t="s">
        <v>2147</v>
      </c>
      <c r="C307" s="379" t="s">
        <v>1048</v>
      </c>
      <c r="D307" s="842">
        <v>2</v>
      </c>
      <c r="E307" s="842">
        <v>0</v>
      </c>
      <c r="F307" s="841">
        <v>822</v>
      </c>
      <c r="G307" s="841">
        <v>0</v>
      </c>
      <c r="H307" s="841">
        <v>760.64</v>
      </c>
      <c r="I307" s="841">
        <v>61.36</v>
      </c>
      <c r="J307" s="840">
        <v>7.4647201946472022E-2</v>
      </c>
    </row>
    <row r="308" spans="1:10" ht="13" x14ac:dyDescent="0.15">
      <c r="A308" s="379" t="s">
        <v>1079</v>
      </c>
      <c r="B308" s="379" t="s">
        <v>1078</v>
      </c>
      <c r="C308" s="379" t="s">
        <v>1048</v>
      </c>
      <c r="D308" s="842">
        <v>5</v>
      </c>
      <c r="E308" s="842">
        <v>0</v>
      </c>
      <c r="F308" s="841">
        <v>4660</v>
      </c>
      <c r="G308" s="841">
        <v>0</v>
      </c>
      <c r="H308" s="841">
        <v>4621.45</v>
      </c>
      <c r="I308" s="841">
        <v>38.549999999999997</v>
      </c>
      <c r="J308" s="840">
        <v>8.2725321888412022E-3</v>
      </c>
    </row>
    <row r="309" spans="1:10" ht="13" x14ac:dyDescent="0.15">
      <c r="A309" s="379" t="s">
        <v>1077</v>
      </c>
      <c r="B309" s="379" t="s">
        <v>234</v>
      </c>
      <c r="C309" s="379" t="s">
        <v>1048</v>
      </c>
      <c r="D309" s="842">
        <v>19</v>
      </c>
      <c r="E309" s="842">
        <v>0</v>
      </c>
      <c r="F309" s="841">
        <v>12654</v>
      </c>
      <c r="G309" s="841">
        <v>0</v>
      </c>
      <c r="H309" s="841">
        <v>12448.42</v>
      </c>
      <c r="I309" s="841">
        <v>205.58</v>
      </c>
      <c r="J309" s="840">
        <v>1.6246246246246245E-2</v>
      </c>
    </row>
    <row r="310" spans="1:10" ht="13" x14ac:dyDescent="0.15">
      <c r="A310" s="379" t="s">
        <v>1076</v>
      </c>
      <c r="B310" s="379" t="s">
        <v>1075</v>
      </c>
      <c r="C310" s="379" t="s">
        <v>1048</v>
      </c>
      <c r="D310" s="842">
        <v>4</v>
      </c>
      <c r="E310" s="842">
        <v>0</v>
      </c>
      <c r="F310" s="841">
        <v>4260</v>
      </c>
      <c r="G310" s="841">
        <v>0</v>
      </c>
      <c r="H310" s="841">
        <v>3520</v>
      </c>
      <c r="I310" s="841">
        <v>740</v>
      </c>
      <c r="J310" s="840">
        <v>0.17370892018779344</v>
      </c>
    </row>
    <row r="311" spans="1:10" ht="13" x14ac:dyDescent="0.15">
      <c r="A311" s="379" t="s">
        <v>1074</v>
      </c>
      <c r="B311" s="379" t="s">
        <v>1073</v>
      </c>
      <c r="C311" s="379" t="s">
        <v>1048</v>
      </c>
      <c r="D311" s="842">
        <v>6</v>
      </c>
      <c r="E311" s="842">
        <v>0</v>
      </c>
      <c r="F311" s="841">
        <v>1998</v>
      </c>
      <c r="G311" s="841">
        <v>0</v>
      </c>
      <c r="H311" s="841">
        <v>1930.98</v>
      </c>
      <c r="I311" s="841">
        <v>67.02</v>
      </c>
      <c r="J311" s="840">
        <v>3.3543543543543546E-2</v>
      </c>
    </row>
    <row r="312" spans="1:10" ht="13" x14ac:dyDescent="0.15">
      <c r="A312" s="379" t="s">
        <v>1069</v>
      </c>
      <c r="B312" s="379" t="s">
        <v>1068</v>
      </c>
      <c r="C312" s="379" t="s">
        <v>1048</v>
      </c>
      <c r="D312" s="842">
        <v>1</v>
      </c>
      <c r="E312" s="842">
        <v>0</v>
      </c>
      <c r="F312" s="841">
        <v>294.83999999999997</v>
      </c>
      <c r="G312" s="841">
        <v>0</v>
      </c>
      <c r="H312" s="841">
        <v>247.3</v>
      </c>
      <c r="I312" s="841">
        <v>47.54</v>
      </c>
      <c r="J312" s="840">
        <v>0.16123999457332791</v>
      </c>
    </row>
    <row r="313" spans="1:10" ht="13" x14ac:dyDescent="0.15">
      <c r="A313" s="379" t="s">
        <v>7049</v>
      </c>
      <c r="B313" s="379" t="s">
        <v>7048</v>
      </c>
      <c r="C313" s="379" t="s">
        <v>1048</v>
      </c>
      <c r="D313" s="842">
        <v>6</v>
      </c>
      <c r="E313" s="842">
        <v>0</v>
      </c>
      <c r="F313" s="841">
        <v>1409.88</v>
      </c>
      <c r="G313" s="841">
        <v>0</v>
      </c>
      <c r="H313" s="841">
        <v>1156.08</v>
      </c>
      <c r="I313" s="841">
        <v>253.8</v>
      </c>
      <c r="J313" s="840">
        <v>0.18001532045280449</v>
      </c>
    </row>
    <row r="314" spans="1:10" ht="13" x14ac:dyDescent="0.15">
      <c r="A314" s="379" t="s">
        <v>7047</v>
      </c>
      <c r="B314" s="379" t="s">
        <v>7046</v>
      </c>
      <c r="C314" s="379" t="s">
        <v>1048</v>
      </c>
      <c r="D314" s="842">
        <v>5</v>
      </c>
      <c r="E314" s="842">
        <v>0</v>
      </c>
      <c r="F314" s="841">
        <v>1374.75</v>
      </c>
      <c r="G314" s="841">
        <v>0</v>
      </c>
      <c r="H314" s="841">
        <v>1155.05</v>
      </c>
      <c r="I314" s="841">
        <v>219.7</v>
      </c>
      <c r="J314" s="840">
        <v>0.15981087470449173</v>
      </c>
    </row>
    <row r="315" spans="1:10" ht="13" x14ac:dyDescent="0.15">
      <c r="A315" s="379" t="s">
        <v>3110</v>
      </c>
      <c r="B315" s="379" t="s">
        <v>3109</v>
      </c>
      <c r="C315" s="379" t="s">
        <v>1048</v>
      </c>
      <c r="D315" s="842">
        <v>2</v>
      </c>
      <c r="E315" s="842">
        <v>0</v>
      </c>
      <c r="F315" s="841">
        <v>5423.6</v>
      </c>
      <c r="G315" s="841">
        <v>0</v>
      </c>
      <c r="H315" s="841">
        <v>5165.32</v>
      </c>
      <c r="I315" s="841">
        <v>258.27999999999997</v>
      </c>
      <c r="J315" s="840">
        <v>4.7621506010767756E-2</v>
      </c>
    </row>
    <row r="316" spans="1:10" ht="13" x14ac:dyDescent="0.15">
      <c r="A316" s="379" t="s">
        <v>4798</v>
      </c>
      <c r="B316" s="379" t="s">
        <v>4797</v>
      </c>
      <c r="C316" s="379" t="s">
        <v>1048</v>
      </c>
      <c r="D316" s="842">
        <v>1</v>
      </c>
      <c r="E316" s="842">
        <v>0</v>
      </c>
      <c r="F316" s="841">
        <v>3530.61</v>
      </c>
      <c r="G316" s="841">
        <v>0</v>
      </c>
      <c r="H316" s="841">
        <v>2719.35</v>
      </c>
      <c r="I316" s="841">
        <v>811.26</v>
      </c>
      <c r="J316" s="840">
        <v>0.22977899003288382</v>
      </c>
    </row>
    <row r="317" spans="1:10" ht="13" x14ac:dyDescent="0.15">
      <c r="A317" s="379" t="s">
        <v>1199</v>
      </c>
      <c r="B317" s="379" t="s">
        <v>1198</v>
      </c>
      <c r="C317" s="379" t="s">
        <v>1197</v>
      </c>
      <c r="D317" s="842">
        <v>23</v>
      </c>
      <c r="E317" s="842">
        <v>0</v>
      </c>
      <c r="F317" s="841">
        <v>11831.32</v>
      </c>
      <c r="G317" s="841">
        <v>0</v>
      </c>
      <c r="H317" s="841">
        <v>8323.41</v>
      </c>
      <c r="I317" s="841">
        <v>3507.91</v>
      </c>
      <c r="J317" s="840">
        <v>0.29649354425372654</v>
      </c>
    </row>
    <row r="318" spans="1:10" ht="13" x14ac:dyDescent="0.15">
      <c r="A318" s="379" t="s">
        <v>1688</v>
      </c>
      <c r="B318" s="379" t="s">
        <v>1687</v>
      </c>
      <c r="C318" s="379" t="s">
        <v>1197</v>
      </c>
      <c r="D318" s="842">
        <v>9</v>
      </c>
      <c r="E318" s="842">
        <v>0</v>
      </c>
      <c r="F318" s="841">
        <v>6385.96</v>
      </c>
      <c r="G318" s="841">
        <v>0</v>
      </c>
      <c r="H318" s="841">
        <v>3227.6</v>
      </c>
      <c r="I318" s="841">
        <v>3158.36</v>
      </c>
      <c r="J318" s="840">
        <v>0.4945787320935302</v>
      </c>
    </row>
    <row r="319" spans="1:10" ht="13" x14ac:dyDescent="0.15">
      <c r="A319" s="379" t="s">
        <v>2382</v>
      </c>
      <c r="B319" s="379" t="s">
        <v>2381</v>
      </c>
      <c r="C319" s="379" t="s">
        <v>1197</v>
      </c>
      <c r="D319" s="842">
        <v>1</v>
      </c>
      <c r="E319" s="842">
        <v>0</v>
      </c>
      <c r="F319" s="841">
        <v>723.34</v>
      </c>
      <c r="G319" s="841">
        <v>0</v>
      </c>
      <c r="H319" s="841">
        <v>540.13</v>
      </c>
      <c r="I319" s="841">
        <v>183.21</v>
      </c>
      <c r="J319" s="840">
        <v>0.25328337987668315</v>
      </c>
    </row>
    <row r="320" spans="1:10" ht="13" x14ac:dyDescent="0.15">
      <c r="A320" s="379" t="s">
        <v>1684</v>
      </c>
      <c r="B320" s="379" t="s">
        <v>1683</v>
      </c>
      <c r="C320" s="379" t="s">
        <v>1197</v>
      </c>
      <c r="D320" s="842">
        <v>9</v>
      </c>
      <c r="E320" s="842">
        <v>0</v>
      </c>
      <c r="F320" s="841">
        <v>6905.28</v>
      </c>
      <c r="G320" s="841">
        <v>0</v>
      </c>
      <c r="H320" s="841">
        <v>3859.35</v>
      </c>
      <c r="I320" s="841">
        <v>3045.93</v>
      </c>
      <c r="J320" s="840">
        <v>0.44110159182538577</v>
      </c>
    </row>
    <row r="321" spans="1:10" ht="13" x14ac:dyDescent="0.15">
      <c r="A321" s="379" t="s">
        <v>1682</v>
      </c>
      <c r="B321" s="379" t="s">
        <v>1681</v>
      </c>
      <c r="C321" s="379" t="s">
        <v>1197</v>
      </c>
      <c r="D321" s="842">
        <v>8</v>
      </c>
      <c r="E321" s="842">
        <v>0</v>
      </c>
      <c r="F321" s="841">
        <v>3730.71</v>
      </c>
      <c r="G321" s="841">
        <v>0</v>
      </c>
      <c r="H321" s="841">
        <v>750.64</v>
      </c>
      <c r="I321" s="841">
        <v>2980.07</v>
      </c>
      <c r="J321" s="840">
        <v>0.79879433137392075</v>
      </c>
    </row>
    <row r="322" spans="1:10" ht="13" x14ac:dyDescent="0.15">
      <c r="A322" s="379" t="s">
        <v>1680</v>
      </c>
      <c r="B322" s="379" t="s">
        <v>1679</v>
      </c>
      <c r="C322" s="379" t="s">
        <v>1197</v>
      </c>
      <c r="D322" s="842">
        <v>1</v>
      </c>
      <c r="E322" s="842">
        <v>0</v>
      </c>
      <c r="F322" s="841">
        <v>805.05</v>
      </c>
      <c r="G322" s="841">
        <v>0</v>
      </c>
      <c r="H322" s="841">
        <v>660.96</v>
      </c>
      <c r="I322" s="841">
        <v>144.09</v>
      </c>
      <c r="J322" s="840">
        <v>0.17898267188373393</v>
      </c>
    </row>
    <row r="323" spans="1:10" ht="13" x14ac:dyDescent="0.15">
      <c r="A323" s="379" t="s">
        <v>1676</v>
      </c>
      <c r="B323" s="379" t="s">
        <v>1675</v>
      </c>
      <c r="C323" s="379" t="s">
        <v>1197</v>
      </c>
      <c r="D323" s="842">
        <v>10</v>
      </c>
      <c r="E323" s="842">
        <v>0</v>
      </c>
      <c r="F323" s="841">
        <v>6407.43</v>
      </c>
      <c r="G323" s="841">
        <v>0</v>
      </c>
      <c r="H323" s="841">
        <v>5.5</v>
      </c>
      <c r="I323" s="841">
        <v>6401.93</v>
      </c>
      <c r="J323" s="840">
        <v>0.99914162152376229</v>
      </c>
    </row>
    <row r="324" spans="1:10" ht="13" x14ac:dyDescent="0.15">
      <c r="A324" s="379" t="s">
        <v>1674</v>
      </c>
      <c r="B324" s="379" t="s">
        <v>1673</v>
      </c>
      <c r="C324" s="379" t="s">
        <v>1197</v>
      </c>
      <c r="D324" s="842">
        <v>4</v>
      </c>
      <c r="E324" s="842">
        <v>0</v>
      </c>
      <c r="F324" s="841">
        <v>1984.42</v>
      </c>
      <c r="G324" s="841">
        <v>0</v>
      </c>
      <c r="H324" s="841">
        <v>1283.08</v>
      </c>
      <c r="I324" s="841">
        <v>701.34</v>
      </c>
      <c r="J324" s="840">
        <v>0.35342316646677618</v>
      </c>
    </row>
    <row r="325" spans="1:10" ht="13" x14ac:dyDescent="0.15">
      <c r="A325" s="379" t="s">
        <v>3250</v>
      </c>
      <c r="B325" s="379" t="s">
        <v>3249</v>
      </c>
      <c r="C325" s="379" t="s">
        <v>1668</v>
      </c>
      <c r="D325" s="842">
        <v>5</v>
      </c>
      <c r="E325" s="842">
        <v>0</v>
      </c>
      <c r="F325" s="841">
        <v>3102.46</v>
      </c>
      <c r="G325" s="841">
        <v>0</v>
      </c>
      <c r="H325" s="841">
        <v>2256.5</v>
      </c>
      <c r="I325" s="841">
        <v>845.96</v>
      </c>
      <c r="J325" s="840">
        <v>0.2726739426132811</v>
      </c>
    </row>
    <row r="326" spans="1:10" ht="13" x14ac:dyDescent="0.15">
      <c r="A326" s="379" t="s">
        <v>1672</v>
      </c>
      <c r="B326" s="379" t="s">
        <v>1671</v>
      </c>
      <c r="C326" s="379" t="s">
        <v>1668</v>
      </c>
      <c r="D326" s="839">
        <v>6</v>
      </c>
      <c r="E326" s="839">
        <v>0</v>
      </c>
      <c r="F326" s="838">
        <v>3783.23</v>
      </c>
      <c r="G326" s="838">
        <v>0</v>
      </c>
      <c r="H326" s="838">
        <v>1511.46</v>
      </c>
      <c r="I326" s="838">
        <v>2271.77</v>
      </c>
      <c r="J326" s="837">
        <v>0.60048424230089104</v>
      </c>
    </row>
    <row r="327" spans="1:10" x14ac:dyDescent="0.15">
      <c r="D327" s="835">
        <f t="shared" ref="D327:I327" si="1">SUM(D282:D326)</f>
        <v>1459</v>
      </c>
      <c r="E327" s="835">
        <f t="shared" si="1"/>
        <v>0</v>
      </c>
      <c r="F327" s="836">
        <f t="shared" si="1"/>
        <v>325030.35000000009</v>
      </c>
      <c r="G327" s="836">
        <f t="shared" si="1"/>
        <v>0</v>
      </c>
      <c r="H327" s="836">
        <f t="shared" si="1"/>
        <v>245501.19000000006</v>
      </c>
      <c r="I327" s="836">
        <f t="shared" si="1"/>
        <v>79529.16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577-C65C-43C2-9D6A-0795C57D02FA}">
  <sheetPr codeName="Hoja64"/>
  <dimension ref="A1:J101"/>
  <sheetViews>
    <sheetView showGridLines="0" workbookViewId="0">
      <pane ySplit="6" topLeftCell="A73" activePane="bottomLeft" state="frozen"/>
      <selection pane="bottomLeft" activeCell="I108" sqref="I108"/>
    </sheetView>
  </sheetViews>
  <sheetFormatPr baseColWidth="10" defaultColWidth="11.5" defaultRowHeight="12" x14ac:dyDescent="0.15"/>
  <cols>
    <col min="1" max="1" width="11.83203125" style="375" customWidth="1"/>
    <col min="2" max="2" width="47.5" style="375" customWidth="1"/>
    <col min="3" max="3" width="17.6640625" style="835" customWidth="1"/>
    <col min="4" max="9" width="11.83203125" style="835" customWidth="1"/>
    <col min="10" max="10" width="16.5" style="835" customWidth="1"/>
    <col min="11" max="14" width="11.83203125" style="375" customWidth="1"/>
    <col min="15" max="15" width="0" style="375" hidden="1" customWidth="1"/>
    <col min="16" max="16384" width="11.5" style="375"/>
  </cols>
  <sheetData>
    <row r="1" spans="1:10" ht="21" customHeight="1" x14ac:dyDescent="0.15">
      <c r="A1" s="379" t="s">
        <v>2007</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7108</v>
      </c>
    </row>
    <row r="6" spans="1:10" ht="2.5" customHeight="1" x14ac:dyDescent="0.15"/>
    <row r="7" spans="1:10" ht="23.75" customHeight="1" x14ac:dyDescent="0.15"/>
    <row r="8" spans="1:10" ht="22.5" customHeight="1" x14ac:dyDescent="0.15">
      <c r="A8" s="381" t="s">
        <v>1946</v>
      </c>
      <c r="B8" s="380" t="s">
        <v>1945</v>
      </c>
      <c r="C8" s="848" t="s">
        <v>1944</v>
      </c>
      <c r="D8" s="848" t="s">
        <v>1943</v>
      </c>
      <c r="E8" s="848" t="s">
        <v>1942</v>
      </c>
      <c r="F8" s="848" t="s">
        <v>261</v>
      </c>
      <c r="G8" s="848" t="s">
        <v>1941</v>
      </c>
      <c r="H8" s="848" t="s">
        <v>1940</v>
      </c>
      <c r="I8" s="848" t="s">
        <v>1939</v>
      </c>
      <c r="J8" s="848" t="s">
        <v>1938</v>
      </c>
    </row>
    <row r="9" spans="1:10" ht="13" x14ac:dyDescent="0.15">
      <c r="A9" s="379" t="s">
        <v>1937</v>
      </c>
      <c r="B9" s="379" t="s">
        <v>2004</v>
      </c>
      <c r="C9" s="842" t="s">
        <v>1812</v>
      </c>
      <c r="D9" s="842">
        <v>48</v>
      </c>
      <c r="E9" s="842">
        <v>12</v>
      </c>
      <c r="F9" s="841">
        <v>1789.44</v>
      </c>
      <c r="G9" s="841">
        <v>0</v>
      </c>
      <c r="H9" s="841">
        <v>1462.1</v>
      </c>
      <c r="I9" s="841">
        <v>327.33999999999997</v>
      </c>
      <c r="J9" s="840">
        <v>0.1829287374821173</v>
      </c>
    </row>
    <row r="10" spans="1:10" ht="13" x14ac:dyDescent="0.15">
      <c r="A10" s="379" t="s">
        <v>1935</v>
      </c>
      <c r="B10" s="379" t="s">
        <v>1934</v>
      </c>
      <c r="C10" s="842" t="s">
        <v>1812</v>
      </c>
      <c r="D10" s="842">
        <v>24</v>
      </c>
      <c r="E10" s="842">
        <v>6</v>
      </c>
      <c r="F10" s="841">
        <v>1050.24</v>
      </c>
      <c r="G10" s="841">
        <v>0</v>
      </c>
      <c r="H10" s="841">
        <v>813.1</v>
      </c>
      <c r="I10" s="841">
        <v>237.14</v>
      </c>
      <c r="J10" s="840">
        <v>0.22579600853138329</v>
      </c>
    </row>
    <row r="11" spans="1:10" ht="13" x14ac:dyDescent="0.15">
      <c r="A11" s="379" t="s">
        <v>1933</v>
      </c>
      <c r="B11" s="379" t="s">
        <v>1932</v>
      </c>
      <c r="C11" s="842" t="s">
        <v>1812</v>
      </c>
      <c r="D11" s="842">
        <v>216</v>
      </c>
      <c r="E11" s="842">
        <v>54</v>
      </c>
      <c r="F11" s="841">
        <v>7000.56</v>
      </c>
      <c r="G11" s="841">
        <v>0</v>
      </c>
      <c r="H11" s="841">
        <v>6376.23</v>
      </c>
      <c r="I11" s="841">
        <v>624.33000000000004</v>
      </c>
      <c r="J11" s="840">
        <v>8.9182865370770345E-2</v>
      </c>
    </row>
    <row r="12" spans="1:10" ht="13" x14ac:dyDescent="0.15">
      <c r="A12" s="379" t="s">
        <v>1929</v>
      </c>
      <c r="B12" s="379" t="s">
        <v>1928</v>
      </c>
      <c r="C12" s="842" t="s">
        <v>1112</v>
      </c>
      <c r="D12" s="842">
        <v>516</v>
      </c>
      <c r="E12" s="842">
        <v>488.13600000000002</v>
      </c>
      <c r="F12" s="841">
        <v>28225.200000000001</v>
      </c>
      <c r="G12" s="841">
        <v>0</v>
      </c>
      <c r="H12" s="841">
        <v>24445.91</v>
      </c>
      <c r="I12" s="841">
        <v>3779.29</v>
      </c>
      <c r="J12" s="840">
        <v>0.13389772260249705</v>
      </c>
    </row>
    <row r="13" spans="1:10" ht="13" x14ac:dyDescent="0.15">
      <c r="A13" s="379" t="s">
        <v>2523</v>
      </c>
      <c r="B13" s="379" t="s">
        <v>2522</v>
      </c>
      <c r="C13" s="842" t="s">
        <v>1112</v>
      </c>
      <c r="D13" s="842">
        <v>24</v>
      </c>
      <c r="E13" s="842">
        <v>22.704000000000001</v>
      </c>
      <c r="F13" s="841">
        <v>1427.76</v>
      </c>
      <c r="G13" s="841">
        <v>0</v>
      </c>
      <c r="H13" s="841">
        <v>2147.52</v>
      </c>
      <c r="I13" s="841">
        <v>-719.76</v>
      </c>
      <c r="J13" s="840">
        <v>-0.50411833921667504</v>
      </c>
    </row>
    <row r="14" spans="1:10" ht="13" x14ac:dyDescent="0.15">
      <c r="A14" s="379" t="s">
        <v>1925</v>
      </c>
      <c r="B14" s="379" t="s">
        <v>1924</v>
      </c>
      <c r="C14" s="842" t="s">
        <v>1923</v>
      </c>
      <c r="D14" s="842">
        <v>164</v>
      </c>
      <c r="E14" s="842">
        <v>620.74</v>
      </c>
      <c r="F14" s="841">
        <v>20532.8</v>
      </c>
      <c r="G14" s="841">
        <v>0</v>
      </c>
      <c r="H14" s="841">
        <v>18729.21</v>
      </c>
      <c r="I14" s="841">
        <v>1803.59</v>
      </c>
      <c r="J14" s="840">
        <v>8.7839456869009583E-2</v>
      </c>
    </row>
    <row r="15" spans="1:10" ht="13" x14ac:dyDescent="0.15">
      <c r="A15" s="379" t="s">
        <v>1915</v>
      </c>
      <c r="B15" s="379" t="s">
        <v>1914</v>
      </c>
      <c r="C15" s="842" t="s">
        <v>1913</v>
      </c>
      <c r="D15" s="842">
        <v>2</v>
      </c>
      <c r="E15" s="842">
        <v>45.42</v>
      </c>
      <c r="F15" s="841">
        <v>1354.5</v>
      </c>
      <c r="G15" s="841">
        <v>0</v>
      </c>
      <c r="H15" s="841">
        <v>809.82</v>
      </c>
      <c r="I15" s="841">
        <v>544.67999999999995</v>
      </c>
      <c r="J15" s="840">
        <v>0.4021262458471761</v>
      </c>
    </row>
    <row r="16" spans="1:10" ht="13" x14ac:dyDescent="0.15">
      <c r="A16" s="379" t="s">
        <v>1908</v>
      </c>
      <c r="B16" s="379" t="s">
        <v>1907</v>
      </c>
      <c r="C16" s="842" t="s">
        <v>1809</v>
      </c>
      <c r="D16" s="842">
        <v>1</v>
      </c>
      <c r="E16" s="842">
        <v>6</v>
      </c>
      <c r="F16" s="841">
        <v>969.76</v>
      </c>
      <c r="G16" s="841">
        <v>0</v>
      </c>
      <c r="H16" s="841">
        <v>723.13</v>
      </c>
      <c r="I16" s="841">
        <v>246.63</v>
      </c>
      <c r="J16" s="840">
        <v>0.25432065665731729</v>
      </c>
    </row>
    <row r="17" spans="1:10" ht="13" x14ac:dyDescent="0.15">
      <c r="A17" s="379" t="s">
        <v>1900</v>
      </c>
      <c r="B17" s="379" t="s">
        <v>1899</v>
      </c>
      <c r="C17" s="842" t="s">
        <v>1898</v>
      </c>
      <c r="D17" s="842">
        <v>2</v>
      </c>
      <c r="E17" s="842">
        <v>9.6</v>
      </c>
      <c r="F17" s="841">
        <v>1617.58</v>
      </c>
      <c r="G17" s="841">
        <v>0</v>
      </c>
      <c r="H17" s="841">
        <v>1192.78</v>
      </c>
      <c r="I17" s="841">
        <v>424.8</v>
      </c>
      <c r="J17" s="840">
        <v>0.26261452292931414</v>
      </c>
    </row>
    <row r="18" spans="1:10" ht="13" x14ac:dyDescent="0.15">
      <c r="A18" s="379" t="s">
        <v>2003</v>
      </c>
      <c r="B18" s="379" t="s">
        <v>2002</v>
      </c>
      <c r="C18" s="842" t="s">
        <v>1898</v>
      </c>
      <c r="D18" s="842">
        <v>1</v>
      </c>
      <c r="E18" s="842">
        <v>4.8</v>
      </c>
      <c r="F18" s="841">
        <v>845.03</v>
      </c>
      <c r="G18" s="841">
        <v>0</v>
      </c>
      <c r="H18" s="841">
        <v>605.67999999999995</v>
      </c>
      <c r="I18" s="841">
        <v>239.35</v>
      </c>
      <c r="J18" s="840">
        <v>0.28324438185626544</v>
      </c>
    </row>
    <row r="19" spans="1:10" ht="13" x14ac:dyDescent="0.15">
      <c r="A19" s="379" t="s">
        <v>4689</v>
      </c>
      <c r="B19" s="379" t="s">
        <v>4688</v>
      </c>
      <c r="C19" s="842" t="s">
        <v>1051</v>
      </c>
      <c r="D19" s="842">
        <v>112</v>
      </c>
      <c r="E19" s="842">
        <v>2128</v>
      </c>
      <c r="F19" s="841">
        <v>112773.86</v>
      </c>
      <c r="G19" s="841">
        <v>0</v>
      </c>
      <c r="H19" s="841">
        <v>88087.679999999993</v>
      </c>
      <c r="I19" s="841">
        <v>24686.18</v>
      </c>
      <c r="J19" s="840">
        <v>0.21889984079643987</v>
      </c>
    </row>
    <row r="20" spans="1:10" ht="13" x14ac:dyDescent="0.15">
      <c r="A20" s="379" t="s">
        <v>1895</v>
      </c>
      <c r="B20" s="379" t="s">
        <v>1894</v>
      </c>
      <c r="C20" s="842" t="s">
        <v>1051</v>
      </c>
      <c r="D20" s="842">
        <v>20</v>
      </c>
      <c r="E20" s="842">
        <v>380</v>
      </c>
      <c r="F20" s="841">
        <v>23916.5</v>
      </c>
      <c r="G20" s="841">
        <v>0</v>
      </c>
      <c r="H20" s="841">
        <v>18173.75</v>
      </c>
      <c r="I20" s="841">
        <v>5742.75</v>
      </c>
      <c r="J20" s="840">
        <v>0.24011665586519768</v>
      </c>
    </row>
    <row r="21" spans="1:10" ht="13" x14ac:dyDescent="0.15">
      <c r="A21" s="379" t="s">
        <v>1893</v>
      </c>
      <c r="B21" s="379" t="s">
        <v>1892</v>
      </c>
      <c r="C21" s="842" t="s">
        <v>1051</v>
      </c>
      <c r="D21" s="842">
        <v>15</v>
      </c>
      <c r="E21" s="842">
        <v>285</v>
      </c>
      <c r="F21" s="841">
        <v>17908.25</v>
      </c>
      <c r="G21" s="841">
        <v>0</v>
      </c>
      <c r="H21" s="841">
        <v>13780.75</v>
      </c>
      <c r="I21" s="841">
        <v>4127.5</v>
      </c>
      <c r="J21" s="840">
        <v>0.23048036519481244</v>
      </c>
    </row>
    <row r="22" spans="1:10" ht="13" x14ac:dyDescent="0.15">
      <c r="A22" s="379" t="s">
        <v>1891</v>
      </c>
      <c r="B22" s="379" t="s">
        <v>1890</v>
      </c>
      <c r="C22" s="842" t="s">
        <v>1051</v>
      </c>
      <c r="D22" s="842">
        <v>43</v>
      </c>
      <c r="E22" s="842">
        <v>817</v>
      </c>
      <c r="F22" s="841">
        <v>52495.32</v>
      </c>
      <c r="G22" s="841">
        <v>0</v>
      </c>
      <c r="H22" s="841">
        <v>40687.46</v>
      </c>
      <c r="I22" s="841">
        <v>11807.86</v>
      </c>
      <c r="J22" s="840">
        <v>0.22493167009935361</v>
      </c>
    </row>
    <row r="23" spans="1:10" ht="13" x14ac:dyDescent="0.15">
      <c r="A23" s="379" t="s">
        <v>1879</v>
      </c>
      <c r="B23" s="379" t="s">
        <v>1878</v>
      </c>
      <c r="C23" s="842" t="s">
        <v>1051</v>
      </c>
      <c r="D23" s="842">
        <v>55</v>
      </c>
      <c r="E23" s="842">
        <v>1045</v>
      </c>
      <c r="F23" s="841">
        <v>71775</v>
      </c>
      <c r="G23" s="841">
        <v>0</v>
      </c>
      <c r="H23" s="841">
        <v>59277.35</v>
      </c>
      <c r="I23" s="841">
        <v>12497.65</v>
      </c>
      <c r="J23" s="840">
        <v>0.17412260536398466</v>
      </c>
    </row>
    <row r="24" spans="1:10" ht="13" x14ac:dyDescent="0.15">
      <c r="A24" s="379" t="s">
        <v>1875</v>
      </c>
      <c r="B24" s="379" t="s">
        <v>1874</v>
      </c>
      <c r="C24" s="842" t="s">
        <v>1051</v>
      </c>
      <c r="D24" s="842">
        <v>784</v>
      </c>
      <c r="E24" s="842">
        <v>14896</v>
      </c>
      <c r="F24" s="841">
        <v>555705.12</v>
      </c>
      <c r="G24" s="841">
        <v>0</v>
      </c>
      <c r="H24" s="841">
        <v>421783.3</v>
      </c>
      <c r="I24" s="841">
        <v>133921.82</v>
      </c>
      <c r="J24" s="840">
        <v>0.24099439645256462</v>
      </c>
    </row>
    <row r="25" spans="1:10" ht="13" x14ac:dyDescent="0.15">
      <c r="A25" s="379" t="s">
        <v>1858</v>
      </c>
      <c r="B25" s="379" t="s">
        <v>1857</v>
      </c>
      <c r="C25" s="842" t="s">
        <v>1856</v>
      </c>
      <c r="D25" s="842">
        <v>2</v>
      </c>
      <c r="E25" s="842">
        <v>22.08</v>
      </c>
      <c r="F25" s="841">
        <v>709.65</v>
      </c>
      <c r="G25" s="841">
        <v>0</v>
      </c>
      <c r="H25" s="841">
        <v>488.1</v>
      </c>
      <c r="I25" s="841">
        <v>221.55</v>
      </c>
      <c r="J25" s="840">
        <v>0.31219615303318538</v>
      </c>
    </row>
    <row r="26" spans="1:10" ht="13" x14ac:dyDescent="0.15">
      <c r="A26" s="379" t="s">
        <v>1858</v>
      </c>
      <c r="B26" s="379" t="s">
        <v>1857</v>
      </c>
      <c r="C26" s="842" t="s">
        <v>1999</v>
      </c>
      <c r="D26" s="842">
        <v>432</v>
      </c>
      <c r="E26" s="842">
        <v>198.72</v>
      </c>
      <c r="F26" s="841">
        <v>5603.04</v>
      </c>
      <c r="G26" s="841">
        <v>0</v>
      </c>
      <c r="H26" s="841">
        <v>4392.8999999999996</v>
      </c>
      <c r="I26" s="841">
        <v>1210.1400000000001</v>
      </c>
      <c r="J26" s="840">
        <v>0.21597918272937547</v>
      </c>
    </row>
    <row r="27" spans="1:10" ht="13" x14ac:dyDescent="0.15">
      <c r="A27" s="379" t="s">
        <v>1855</v>
      </c>
      <c r="B27" s="379" t="s">
        <v>1854</v>
      </c>
      <c r="C27" s="842" t="s">
        <v>1051</v>
      </c>
      <c r="D27" s="842">
        <v>7</v>
      </c>
      <c r="E27" s="842">
        <v>133</v>
      </c>
      <c r="F27" s="841">
        <v>4913.51</v>
      </c>
      <c r="G27" s="841">
        <v>0</v>
      </c>
      <c r="H27" s="841">
        <v>3744.86</v>
      </c>
      <c r="I27" s="841">
        <v>1168.6500000000001</v>
      </c>
      <c r="J27" s="840">
        <v>0.23784422948157224</v>
      </c>
    </row>
    <row r="28" spans="1:10" ht="13" x14ac:dyDescent="0.15">
      <c r="A28" s="379" t="s">
        <v>1853</v>
      </c>
      <c r="B28" s="379" t="s">
        <v>1852</v>
      </c>
      <c r="C28" s="842" t="s">
        <v>1051</v>
      </c>
      <c r="D28" s="842">
        <v>1</v>
      </c>
      <c r="E28" s="842">
        <v>19</v>
      </c>
      <c r="F28" s="841">
        <v>1038.9100000000001</v>
      </c>
      <c r="G28" s="841">
        <v>0</v>
      </c>
      <c r="H28" s="841">
        <v>746.8</v>
      </c>
      <c r="I28" s="841">
        <v>292.11</v>
      </c>
      <c r="J28" s="840">
        <v>0.28116968746089649</v>
      </c>
    </row>
    <row r="29" spans="1:10" ht="13" x14ac:dyDescent="0.15">
      <c r="A29" s="379" t="s">
        <v>1998</v>
      </c>
      <c r="B29" s="379" t="s">
        <v>1997</v>
      </c>
      <c r="C29" s="842" t="s">
        <v>1051</v>
      </c>
      <c r="D29" s="842">
        <v>2</v>
      </c>
      <c r="E29" s="842">
        <v>38</v>
      </c>
      <c r="F29" s="841">
        <v>2604.96</v>
      </c>
      <c r="G29" s="841">
        <v>0</v>
      </c>
      <c r="H29" s="841">
        <v>1946.3</v>
      </c>
      <c r="I29" s="841">
        <v>658.66</v>
      </c>
      <c r="J29" s="840">
        <v>0.25284841225968918</v>
      </c>
    </row>
    <row r="30" spans="1:10" ht="13" x14ac:dyDescent="0.15">
      <c r="A30" s="379" t="s">
        <v>1849</v>
      </c>
      <c r="B30" s="379" t="s">
        <v>1848</v>
      </c>
      <c r="C30" s="842" t="s">
        <v>1051</v>
      </c>
      <c r="D30" s="842">
        <v>4</v>
      </c>
      <c r="E30" s="842">
        <v>76</v>
      </c>
      <c r="F30" s="841">
        <v>6080.52</v>
      </c>
      <c r="G30" s="841">
        <v>0</v>
      </c>
      <c r="H30" s="841">
        <v>3694.12</v>
      </c>
      <c r="I30" s="841">
        <v>2386.4</v>
      </c>
      <c r="J30" s="840">
        <v>0.39246643379184676</v>
      </c>
    </row>
    <row r="31" spans="1:10" ht="13" x14ac:dyDescent="0.15">
      <c r="A31" s="379" t="s">
        <v>1847</v>
      </c>
      <c r="B31" s="379" t="s">
        <v>1846</v>
      </c>
      <c r="C31" s="842" t="s">
        <v>1051</v>
      </c>
      <c r="D31" s="842">
        <v>4</v>
      </c>
      <c r="E31" s="842">
        <v>76</v>
      </c>
      <c r="F31" s="841">
        <v>0.04</v>
      </c>
      <c r="G31" s="841">
        <v>0</v>
      </c>
      <c r="H31" s="841">
        <v>413.88</v>
      </c>
      <c r="I31" s="841">
        <v>-413.84</v>
      </c>
      <c r="J31" s="840">
        <v>-10346</v>
      </c>
    </row>
    <row r="32" spans="1:10" ht="13" x14ac:dyDescent="0.15">
      <c r="A32" s="379" t="s">
        <v>1845</v>
      </c>
      <c r="B32" s="379" t="s">
        <v>1844</v>
      </c>
      <c r="C32" s="842" t="s">
        <v>1051</v>
      </c>
      <c r="D32" s="842">
        <v>3</v>
      </c>
      <c r="E32" s="842">
        <v>57</v>
      </c>
      <c r="F32" s="841">
        <v>0.03</v>
      </c>
      <c r="G32" s="841">
        <v>0</v>
      </c>
      <c r="H32" s="841">
        <v>480.09</v>
      </c>
      <c r="I32" s="841">
        <v>-480.06</v>
      </c>
      <c r="J32" s="840">
        <v>-16002</v>
      </c>
    </row>
    <row r="33" spans="1:10" ht="13" x14ac:dyDescent="0.15">
      <c r="A33" s="379" t="s">
        <v>2405</v>
      </c>
      <c r="B33" s="379" t="s">
        <v>2514</v>
      </c>
      <c r="C33" s="842" t="s">
        <v>1051</v>
      </c>
      <c r="D33" s="842">
        <v>8</v>
      </c>
      <c r="E33" s="842">
        <v>152</v>
      </c>
      <c r="F33" s="841">
        <v>0.08</v>
      </c>
      <c r="G33" s="841">
        <v>0</v>
      </c>
      <c r="H33" s="841">
        <v>1957.64</v>
      </c>
      <c r="I33" s="841">
        <v>-1957.56</v>
      </c>
      <c r="J33" s="840">
        <v>-24469.5</v>
      </c>
    </row>
    <row r="34" spans="1:10" ht="18" customHeight="1" x14ac:dyDescent="0.15">
      <c r="A34" s="379" t="s">
        <v>1840</v>
      </c>
      <c r="B34" s="379" t="s">
        <v>1839</v>
      </c>
      <c r="C34" s="842" t="s">
        <v>1838</v>
      </c>
      <c r="D34" s="842">
        <v>708</v>
      </c>
      <c r="E34" s="842">
        <v>334.88400000000001</v>
      </c>
      <c r="F34" s="841">
        <v>82899.72</v>
      </c>
      <c r="G34" s="841">
        <v>0</v>
      </c>
      <c r="H34" s="841">
        <v>77688.84</v>
      </c>
      <c r="I34" s="841">
        <v>5210.88</v>
      </c>
      <c r="J34" s="840">
        <v>6.2857630882227344E-2</v>
      </c>
    </row>
    <row r="35" spans="1:10" ht="13" x14ac:dyDescent="0.15">
      <c r="A35" s="379" t="s">
        <v>1827</v>
      </c>
      <c r="B35" s="379" t="s">
        <v>1826</v>
      </c>
      <c r="C35" s="842" t="s">
        <v>1823</v>
      </c>
      <c r="D35" s="842">
        <v>40</v>
      </c>
      <c r="E35" s="842">
        <v>800</v>
      </c>
      <c r="F35" s="841">
        <v>15238.1</v>
      </c>
      <c r="G35" s="841">
        <v>0</v>
      </c>
      <c r="H35" s="841">
        <v>13366.8</v>
      </c>
      <c r="I35" s="841">
        <v>1871.3</v>
      </c>
      <c r="J35" s="840">
        <v>0.12280402412374246</v>
      </c>
    </row>
    <row r="36" spans="1:10" ht="13" x14ac:dyDescent="0.15">
      <c r="A36" s="379" t="s">
        <v>1822</v>
      </c>
      <c r="B36" s="379" t="s">
        <v>1821</v>
      </c>
      <c r="C36" s="842" t="s">
        <v>1812</v>
      </c>
      <c r="D36" s="842">
        <v>2760</v>
      </c>
      <c r="E36" s="842">
        <v>690</v>
      </c>
      <c r="F36" s="841">
        <v>68227.199999999997</v>
      </c>
      <c r="G36" s="841">
        <v>0</v>
      </c>
      <c r="H36" s="841">
        <v>62037.9</v>
      </c>
      <c r="I36" s="841">
        <v>6189.3</v>
      </c>
      <c r="J36" s="840">
        <v>9.071601941747573E-2</v>
      </c>
    </row>
    <row r="37" spans="1:10" ht="13" x14ac:dyDescent="0.15">
      <c r="A37" s="379" t="s">
        <v>1820</v>
      </c>
      <c r="B37" s="379" t="s">
        <v>1819</v>
      </c>
      <c r="C37" s="842" t="s">
        <v>1812</v>
      </c>
      <c r="D37" s="842">
        <v>1368</v>
      </c>
      <c r="E37" s="842">
        <v>342</v>
      </c>
      <c r="F37" s="841">
        <v>49890.96</v>
      </c>
      <c r="G37" s="841">
        <v>0</v>
      </c>
      <c r="H37" s="841">
        <v>35711.64</v>
      </c>
      <c r="I37" s="841">
        <v>14179.32</v>
      </c>
      <c r="J37" s="840">
        <v>0.28420619687414311</v>
      </c>
    </row>
    <row r="38" spans="1:10" ht="13" x14ac:dyDescent="0.15">
      <c r="A38" s="379" t="s">
        <v>1818</v>
      </c>
      <c r="B38" s="379" t="s">
        <v>1817</v>
      </c>
      <c r="C38" s="842" t="s">
        <v>1812</v>
      </c>
      <c r="D38" s="842">
        <v>120</v>
      </c>
      <c r="E38" s="842">
        <v>30</v>
      </c>
      <c r="F38" s="841">
        <v>6417.6</v>
      </c>
      <c r="G38" s="841">
        <v>0</v>
      </c>
      <c r="H38" s="841">
        <v>4814.0200000000004</v>
      </c>
      <c r="I38" s="841">
        <v>1603.58</v>
      </c>
      <c r="J38" s="840">
        <v>0.24987222637746198</v>
      </c>
    </row>
    <row r="39" spans="1:10" ht="13" x14ac:dyDescent="0.15">
      <c r="A39" s="379" t="s">
        <v>1816</v>
      </c>
      <c r="B39" s="379" t="s">
        <v>1815</v>
      </c>
      <c r="C39" s="842" t="s">
        <v>1809</v>
      </c>
      <c r="D39" s="842">
        <v>1</v>
      </c>
      <c r="E39" s="842">
        <v>6</v>
      </c>
      <c r="F39" s="841">
        <v>863.64</v>
      </c>
      <c r="G39" s="841">
        <v>0</v>
      </c>
      <c r="H39" s="841">
        <v>557.01</v>
      </c>
      <c r="I39" s="841">
        <v>306.63</v>
      </c>
      <c r="J39" s="840">
        <v>0.35504376823676531</v>
      </c>
    </row>
    <row r="40" spans="1:10" ht="13" x14ac:dyDescent="0.15">
      <c r="A40" s="379" t="s">
        <v>1816</v>
      </c>
      <c r="B40" s="379" t="s">
        <v>1815</v>
      </c>
      <c r="C40" s="842" t="s">
        <v>1812</v>
      </c>
      <c r="D40" s="842">
        <v>744</v>
      </c>
      <c r="E40" s="842">
        <v>186</v>
      </c>
      <c r="F40" s="841">
        <v>21404.880000000001</v>
      </c>
      <c r="G40" s="841">
        <v>0</v>
      </c>
      <c r="H40" s="841">
        <v>17266.7</v>
      </c>
      <c r="I40" s="841">
        <v>4138.18</v>
      </c>
      <c r="J40" s="840">
        <v>0.19332881100010837</v>
      </c>
    </row>
    <row r="41" spans="1:10" ht="13" x14ac:dyDescent="0.15">
      <c r="A41" s="379" t="s">
        <v>1814</v>
      </c>
      <c r="B41" s="379" t="s">
        <v>1813</v>
      </c>
      <c r="C41" s="842" t="s">
        <v>1812</v>
      </c>
      <c r="D41" s="842">
        <v>408</v>
      </c>
      <c r="E41" s="842">
        <v>102</v>
      </c>
      <c r="F41" s="841">
        <v>11077.2</v>
      </c>
      <c r="G41" s="841">
        <v>0</v>
      </c>
      <c r="H41" s="841">
        <v>8153.54</v>
      </c>
      <c r="I41" s="841">
        <v>2923.66</v>
      </c>
      <c r="J41" s="840">
        <v>0.26393492940454266</v>
      </c>
    </row>
    <row r="42" spans="1:10" ht="13" x14ac:dyDescent="0.15">
      <c r="A42" s="379" t="s">
        <v>1811</v>
      </c>
      <c r="B42" s="379" t="s">
        <v>1810</v>
      </c>
      <c r="C42" s="842" t="s">
        <v>1812</v>
      </c>
      <c r="D42" s="842">
        <v>408</v>
      </c>
      <c r="E42" s="842">
        <v>102</v>
      </c>
      <c r="F42" s="841">
        <v>12399.12</v>
      </c>
      <c r="G42" s="841">
        <v>0</v>
      </c>
      <c r="H42" s="841">
        <v>9327.69</v>
      </c>
      <c r="I42" s="841">
        <v>3071.43</v>
      </c>
      <c r="J42" s="840">
        <v>0.24771354741304222</v>
      </c>
    </row>
    <row r="43" spans="1:10" ht="13" x14ac:dyDescent="0.15">
      <c r="A43" s="379" t="s">
        <v>1808</v>
      </c>
      <c r="B43" s="379" t="s">
        <v>1807</v>
      </c>
      <c r="C43" s="842" t="s">
        <v>1802</v>
      </c>
      <c r="D43" s="842">
        <v>2</v>
      </c>
      <c r="E43" s="842">
        <v>28.38</v>
      </c>
      <c r="F43" s="841">
        <v>2485.46</v>
      </c>
      <c r="G43" s="841">
        <v>0</v>
      </c>
      <c r="H43" s="841">
        <v>1919.28</v>
      </c>
      <c r="I43" s="841">
        <v>566.17999999999995</v>
      </c>
      <c r="J43" s="840">
        <v>0.22779686657600606</v>
      </c>
    </row>
    <row r="44" spans="1:10" ht="13" x14ac:dyDescent="0.15">
      <c r="A44" s="379" t="s">
        <v>1806</v>
      </c>
      <c r="B44" s="379" t="s">
        <v>1805</v>
      </c>
      <c r="C44" s="842" t="s">
        <v>1802</v>
      </c>
      <c r="D44" s="842">
        <v>3</v>
      </c>
      <c r="E44" s="842">
        <v>42.57</v>
      </c>
      <c r="F44" s="841">
        <v>3908.68</v>
      </c>
      <c r="G44" s="841">
        <v>0</v>
      </c>
      <c r="H44" s="841">
        <v>3005.13</v>
      </c>
      <c r="I44" s="841">
        <v>903.55</v>
      </c>
      <c r="J44" s="840">
        <v>0.23116499687874167</v>
      </c>
    </row>
    <row r="45" spans="1:10" ht="13" x14ac:dyDescent="0.15">
      <c r="A45" s="379" t="s">
        <v>1804</v>
      </c>
      <c r="B45" s="379" t="s">
        <v>1803</v>
      </c>
      <c r="C45" s="842" t="s">
        <v>1802</v>
      </c>
      <c r="D45" s="842">
        <v>2</v>
      </c>
      <c r="E45" s="842">
        <v>28.38</v>
      </c>
      <c r="F45" s="841">
        <v>2716.88</v>
      </c>
      <c r="G45" s="841">
        <v>0</v>
      </c>
      <c r="H45" s="841">
        <v>2006.48</v>
      </c>
      <c r="I45" s="841">
        <v>710.4</v>
      </c>
      <c r="J45" s="840">
        <v>0.261476399399311</v>
      </c>
    </row>
    <row r="46" spans="1:10" ht="13" x14ac:dyDescent="0.15">
      <c r="A46" s="379" t="s">
        <v>2511</v>
      </c>
      <c r="B46" s="379" t="s">
        <v>2510</v>
      </c>
      <c r="C46" s="842" t="s">
        <v>1802</v>
      </c>
      <c r="D46" s="842">
        <v>1</v>
      </c>
      <c r="E46" s="842">
        <v>14.19</v>
      </c>
      <c r="F46" s="841">
        <v>1719.58</v>
      </c>
      <c r="G46" s="841">
        <v>0</v>
      </c>
      <c r="H46" s="841">
        <v>1267.98</v>
      </c>
      <c r="I46" s="841">
        <v>451.6</v>
      </c>
      <c r="J46" s="840">
        <v>0.26262226822828832</v>
      </c>
    </row>
    <row r="47" spans="1:10" ht="13" x14ac:dyDescent="0.15">
      <c r="A47" s="379" t="s">
        <v>1801</v>
      </c>
      <c r="B47" s="379" t="s">
        <v>1800</v>
      </c>
      <c r="C47" s="842" t="s">
        <v>1802</v>
      </c>
      <c r="D47" s="842">
        <v>10</v>
      </c>
      <c r="E47" s="842">
        <v>141.9</v>
      </c>
      <c r="F47" s="841">
        <v>13113.5</v>
      </c>
      <c r="G47" s="841">
        <v>0</v>
      </c>
      <c r="H47" s="841">
        <v>10081.32</v>
      </c>
      <c r="I47" s="841">
        <v>3032.18</v>
      </c>
      <c r="J47" s="840">
        <v>0.23122583597056467</v>
      </c>
    </row>
    <row r="48" spans="1:10" ht="13" x14ac:dyDescent="0.15">
      <c r="A48" s="379" t="s">
        <v>1801</v>
      </c>
      <c r="B48" s="379" t="s">
        <v>1800</v>
      </c>
      <c r="C48" s="842" t="s">
        <v>1112</v>
      </c>
      <c r="D48" s="842">
        <v>285</v>
      </c>
      <c r="E48" s="842">
        <v>269.61</v>
      </c>
      <c r="F48" s="841">
        <v>23558.1</v>
      </c>
      <c r="G48" s="841">
        <v>0</v>
      </c>
      <c r="H48" s="841">
        <v>18979.28</v>
      </c>
      <c r="I48" s="841">
        <v>4578.82</v>
      </c>
      <c r="J48" s="840">
        <v>0.19436287306701305</v>
      </c>
    </row>
    <row r="49" spans="1:10" ht="13" x14ac:dyDescent="0.15">
      <c r="A49" s="379" t="s">
        <v>1759</v>
      </c>
      <c r="B49" s="379" t="s">
        <v>1758</v>
      </c>
      <c r="C49" s="842" t="s">
        <v>1757</v>
      </c>
      <c r="D49" s="842">
        <v>48</v>
      </c>
      <c r="E49" s="842">
        <v>43.2</v>
      </c>
      <c r="F49" s="841">
        <v>3870.24</v>
      </c>
      <c r="G49" s="841">
        <v>0</v>
      </c>
      <c r="H49" s="841">
        <v>2857.88</v>
      </c>
      <c r="I49" s="841">
        <v>1012.36</v>
      </c>
      <c r="J49" s="840">
        <v>0.26157550952912478</v>
      </c>
    </row>
    <row r="50" spans="1:10" ht="13" x14ac:dyDescent="0.15">
      <c r="A50" s="379" t="s">
        <v>1988</v>
      </c>
      <c r="B50" s="379" t="s">
        <v>1987</v>
      </c>
      <c r="C50" s="842" t="s">
        <v>1757</v>
      </c>
      <c r="D50" s="842">
        <v>96</v>
      </c>
      <c r="E50" s="842">
        <v>86.4</v>
      </c>
      <c r="F50" s="841">
        <v>6962.88</v>
      </c>
      <c r="G50" s="841">
        <v>0</v>
      </c>
      <c r="H50" s="841">
        <v>5553.34</v>
      </c>
      <c r="I50" s="841">
        <v>1409.54</v>
      </c>
      <c r="J50" s="840">
        <v>0.20243634817776551</v>
      </c>
    </row>
    <row r="51" spans="1:10" ht="13" x14ac:dyDescent="0.15">
      <c r="A51" s="379" t="s">
        <v>3319</v>
      </c>
      <c r="B51" s="379" t="s">
        <v>3318</v>
      </c>
      <c r="C51" s="842" t="s">
        <v>7115</v>
      </c>
      <c r="D51" s="842">
        <v>1</v>
      </c>
      <c r="E51" s="842">
        <v>7.68</v>
      </c>
      <c r="F51" s="841">
        <v>1477.08</v>
      </c>
      <c r="G51" s="841">
        <v>0</v>
      </c>
      <c r="H51" s="841">
        <v>539.07000000000005</v>
      </c>
      <c r="I51" s="841">
        <v>938.01</v>
      </c>
      <c r="J51" s="840">
        <v>0.63504346413193602</v>
      </c>
    </row>
    <row r="52" spans="1:10" ht="13" x14ac:dyDescent="0.15">
      <c r="A52" s="379" t="s">
        <v>1747</v>
      </c>
      <c r="B52" s="379" t="s">
        <v>1746</v>
      </c>
      <c r="C52" s="842" t="s">
        <v>1739</v>
      </c>
      <c r="D52" s="842">
        <v>2</v>
      </c>
      <c r="E52" s="842">
        <v>8</v>
      </c>
      <c r="F52" s="841">
        <v>839.93</v>
      </c>
      <c r="G52" s="841">
        <v>0</v>
      </c>
      <c r="H52" s="841">
        <v>722.36</v>
      </c>
      <c r="I52" s="841">
        <v>117.57</v>
      </c>
      <c r="J52" s="840">
        <v>0.13997595037681712</v>
      </c>
    </row>
    <row r="53" spans="1:10" ht="13" x14ac:dyDescent="0.15">
      <c r="A53" s="379" t="s">
        <v>1741</v>
      </c>
      <c r="B53" s="379" t="s">
        <v>3983</v>
      </c>
      <c r="C53" s="842" t="s">
        <v>1739</v>
      </c>
      <c r="D53" s="842">
        <v>2</v>
      </c>
      <c r="E53" s="842">
        <v>8</v>
      </c>
      <c r="F53" s="841">
        <v>1034.44</v>
      </c>
      <c r="G53" s="841">
        <v>0</v>
      </c>
      <c r="H53" s="841">
        <v>766.3</v>
      </c>
      <c r="I53" s="841">
        <v>268.14</v>
      </c>
      <c r="J53" s="840">
        <v>0.25921271412551716</v>
      </c>
    </row>
    <row r="54" spans="1:10" ht="13" x14ac:dyDescent="0.15">
      <c r="A54" s="379" t="s">
        <v>1724</v>
      </c>
      <c r="B54" s="379" t="s">
        <v>1723</v>
      </c>
      <c r="C54" s="842" t="s">
        <v>1722</v>
      </c>
      <c r="D54" s="842">
        <v>2</v>
      </c>
      <c r="E54" s="842">
        <v>32</v>
      </c>
      <c r="F54" s="841">
        <v>5591.22</v>
      </c>
      <c r="G54" s="841">
        <v>0</v>
      </c>
      <c r="H54" s="841">
        <v>2503.6799999999998</v>
      </c>
      <c r="I54" s="841">
        <v>3087.54</v>
      </c>
      <c r="J54" s="840">
        <v>0.55221221844248658</v>
      </c>
    </row>
    <row r="55" spans="1:10" ht="15" customHeight="1" x14ac:dyDescent="0.15">
      <c r="A55" s="379" t="s">
        <v>1721</v>
      </c>
      <c r="B55" s="379" t="s">
        <v>1720</v>
      </c>
      <c r="C55" s="842" t="s">
        <v>1116</v>
      </c>
      <c r="D55" s="842">
        <v>180</v>
      </c>
      <c r="E55" s="842">
        <v>180</v>
      </c>
      <c r="F55" s="841">
        <v>18669.599999999999</v>
      </c>
      <c r="G55" s="841">
        <v>0</v>
      </c>
      <c r="H55" s="841">
        <v>16627.27</v>
      </c>
      <c r="I55" s="841">
        <v>2042.33</v>
      </c>
      <c r="J55" s="840">
        <v>0.10939334533144791</v>
      </c>
    </row>
    <row r="56" spans="1:10" ht="13" x14ac:dyDescent="0.15">
      <c r="A56" s="379" t="s">
        <v>1719</v>
      </c>
      <c r="B56" s="379" t="s">
        <v>1718</v>
      </c>
      <c r="C56" s="842" t="s">
        <v>1115</v>
      </c>
      <c r="D56" s="842">
        <v>1</v>
      </c>
      <c r="E56" s="842">
        <v>11.352</v>
      </c>
      <c r="F56" s="841">
        <v>1413.69</v>
      </c>
      <c r="G56" s="841">
        <v>0</v>
      </c>
      <c r="H56" s="841">
        <v>1070.05</v>
      </c>
      <c r="I56" s="841">
        <v>343.64</v>
      </c>
      <c r="J56" s="840">
        <v>0.2430801660901612</v>
      </c>
    </row>
    <row r="57" spans="1:10" ht="13" x14ac:dyDescent="0.15">
      <c r="A57" s="379" t="s">
        <v>1717</v>
      </c>
      <c r="B57" s="379" t="s">
        <v>1716</v>
      </c>
      <c r="C57" s="842" t="s">
        <v>1112</v>
      </c>
      <c r="D57" s="842">
        <v>1032</v>
      </c>
      <c r="E57" s="842">
        <v>976.27200000000005</v>
      </c>
      <c r="F57" s="841">
        <v>39721.68</v>
      </c>
      <c r="G57" s="841">
        <v>0</v>
      </c>
      <c r="H57" s="841">
        <v>30443.53</v>
      </c>
      <c r="I57" s="841">
        <v>9278.15</v>
      </c>
      <c r="J57" s="840">
        <v>0.23357899263072457</v>
      </c>
    </row>
    <row r="58" spans="1:10" ht="15" customHeight="1" x14ac:dyDescent="0.15">
      <c r="A58" s="379" t="s">
        <v>1714</v>
      </c>
      <c r="B58" s="379" t="s">
        <v>1713</v>
      </c>
      <c r="C58" s="842" t="s">
        <v>1116</v>
      </c>
      <c r="D58" s="842">
        <v>960</v>
      </c>
      <c r="E58" s="842">
        <v>960</v>
      </c>
      <c r="F58" s="841">
        <v>25670.400000000001</v>
      </c>
      <c r="G58" s="841">
        <v>0</v>
      </c>
      <c r="H58" s="841">
        <v>22424.79</v>
      </c>
      <c r="I58" s="841">
        <v>3245.61</v>
      </c>
      <c r="J58" s="840">
        <v>0.12643394727000748</v>
      </c>
    </row>
    <row r="59" spans="1:10" ht="13" x14ac:dyDescent="0.15">
      <c r="A59" s="379" t="s">
        <v>1712</v>
      </c>
      <c r="B59" s="379" t="s">
        <v>1711</v>
      </c>
      <c r="C59" s="842" t="s">
        <v>1112</v>
      </c>
      <c r="D59" s="842">
        <v>228</v>
      </c>
      <c r="E59" s="842">
        <v>215.68799999999999</v>
      </c>
      <c r="F59" s="841">
        <v>16628.04</v>
      </c>
      <c r="G59" s="841">
        <v>0</v>
      </c>
      <c r="H59" s="841">
        <v>14899.61</v>
      </c>
      <c r="I59" s="841">
        <v>1728.43</v>
      </c>
      <c r="J59" s="840">
        <v>0.10394670688788336</v>
      </c>
    </row>
    <row r="60" spans="1:10" ht="13" x14ac:dyDescent="0.15">
      <c r="A60" s="379" t="s">
        <v>1710</v>
      </c>
      <c r="B60" s="379" t="s">
        <v>1709</v>
      </c>
      <c r="C60" s="842" t="s">
        <v>1112</v>
      </c>
      <c r="D60" s="842">
        <v>144</v>
      </c>
      <c r="E60" s="842">
        <v>136.22399999999999</v>
      </c>
      <c r="F60" s="841">
        <v>10501.92</v>
      </c>
      <c r="G60" s="841">
        <v>0</v>
      </c>
      <c r="H60" s="841">
        <v>9410.2800000000007</v>
      </c>
      <c r="I60" s="841">
        <v>1091.6400000000001</v>
      </c>
      <c r="J60" s="840">
        <v>0.10394670688788336</v>
      </c>
    </row>
    <row r="61" spans="1:10" ht="13" x14ac:dyDescent="0.15">
      <c r="A61" s="379" t="s">
        <v>1708</v>
      </c>
      <c r="B61" s="379" t="s">
        <v>1707</v>
      </c>
      <c r="C61" s="842" t="s">
        <v>1115</v>
      </c>
      <c r="D61" s="842">
        <v>24</v>
      </c>
      <c r="E61" s="842">
        <v>272.44799999999998</v>
      </c>
      <c r="F61" s="841">
        <v>17163.240000000002</v>
      </c>
      <c r="G61" s="841">
        <v>0</v>
      </c>
      <c r="H61" s="841">
        <v>18088.2</v>
      </c>
      <c r="I61" s="841">
        <v>-924.96</v>
      </c>
      <c r="J61" s="840">
        <v>-5.3891922504142577E-2</v>
      </c>
    </row>
    <row r="62" spans="1:10" ht="13" x14ac:dyDescent="0.15">
      <c r="A62" s="379" t="s">
        <v>1708</v>
      </c>
      <c r="B62" s="379" t="s">
        <v>1707</v>
      </c>
      <c r="C62" s="842" t="s">
        <v>1112</v>
      </c>
      <c r="D62" s="842">
        <v>1884</v>
      </c>
      <c r="E62" s="842">
        <v>1782.2639999999999</v>
      </c>
      <c r="F62" s="841">
        <v>138172.56</v>
      </c>
      <c r="G62" s="841">
        <v>0</v>
      </c>
      <c r="H62" s="841">
        <v>118172.43</v>
      </c>
      <c r="I62" s="841">
        <v>20000.13</v>
      </c>
      <c r="J62" s="840">
        <v>0.14474748097596224</v>
      </c>
    </row>
    <row r="63" spans="1:10" ht="13" x14ac:dyDescent="0.15">
      <c r="A63" s="379" t="s">
        <v>1704</v>
      </c>
      <c r="B63" s="379" t="s">
        <v>1703</v>
      </c>
      <c r="C63" s="842" t="s">
        <v>1115</v>
      </c>
      <c r="D63" s="842">
        <v>74</v>
      </c>
      <c r="E63" s="842">
        <v>840.048</v>
      </c>
      <c r="F63" s="841">
        <v>70169.86</v>
      </c>
      <c r="G63" s="841">
        <v>0</v>
      </c>
      <c r="H63" s="841">
        <v>71671.960000000006</v>
      </c>
      <c r="I63" s="841">
        <v>-1502.1</v>
      </c>
      <c r="J63" s="840">
        <v>-2.1406626719791089E-2</v>
      </c>
    </row>
    <row r="64" spans="1:10" ht="13" x14ac:dyDescent="0.15">
      <c r="A64" s="379" t="s">
        <v>1704</v>
      </c>
      <c r="B64" s="379" t="s">
        <v>1703</v>
      </c>
      <c r="C64" s="842" t="s">
        <v>1112</v>
      </c>
      <c r="D64" s="842">
        <v>2280</v>
      </c>
      <c r="E64" s="842">
        <v>2156.88</v>
      </c>
      <c r="F64" s="841">
        <v>203239.2</v>
      </c>
      <c r="G64" s="841">
        <v>0</v>
      </c>
      <c r="H64" s="841">
        <v>184022.6</v>
      </c>
      <c r="I64" s="841">
        <v>19216.599999999999</v>
      </c>
      <c r="J64" s="840">
        <v>9.4551641612444837E-2</v>
      </c>
    </row>
    <row r="65" spans="1:10" ht="13" x14ac:dyDescent="0.15">
      <c r="A65" s="379" t="s">
        <v>1702</v>
      </c>
      <c r="B65" s="379" t="s">
        <v>1701</v>
      </c>
      <c r="C65" s="842" t="s">
        <v>1112</v>
      </c>
      <c r="D65" s="842">
        <v>24</v>
      </c>
      <c r="E65" s="842">
        <v>22.704000000000001</v>
      </c>
      <c r="F65" s="841">
        <v>2168.4</v>
      </c>
      <c r="G65" s="841">
        <v>0</v>
      </c>
      <c r="H65" s="841">
        <v>1804.5</v>
      </c>
      <c r="I65" s="841">
        <v>363.9</v>
      </c>
      <c r="J65" s="840">
        <v>0.16781959048146097</v>
      </c>
    </row>
    <row r="66" spans="1:10" ht="13" x14ac:dyDescent="0.15">
      <c r="A66" s="379" t="s">
        <v>1698</v>
      </c>
      <c r="B66" s="379" t="s">
        <v>1697</v>
      </c>
      <c r="C66" s="842" t="s">
        <v>1696</v>
      </c>
      <c r="D66" s="842">
        <v>1</v>
      </c>
      <c r="E66" s="842">
        <v>180</v>
      </c>
      <c r="F66" s="841">
        <v>22276.99</v>
      </c>
      <c r="G66" s="841">
        <v>0</v>
      </c>
      <c r="H66" s="841">
        <v>16502.2</v>
      </c>
      <c r="I66" s="841">
        <v>5774.79</v>
      </c>
      <c r="J66" s="840">
        <v>0.25922667290329621</v>
      </c>
    </row>
    <row r="67" spans="1:10" ht="15" customHeight="1" x14ac:dyDescent="0.15">
      <c r="A67" s="501" t="s">
        <v>1695</v>
      </c>
      <c r="B67" s="501" t="s">
        <v>1694</v>
      </c>
      <c r="C67" s="847" t="s">
        <v>1693</v>
      </c>
      <c r="D67" s="847">
        <v>2</v>
      </c>
      <c r="E67" s="847">
        <v>0</v>
      </c>
      <c r="F67" s="846">
        <v>1000</v>
      </c>
      <c r="G67" s="846">
        <v>0</v>
      </c>
      <c r="H67" s="846">
        <v>0</v>
      </c>
      <c r="I67" s="846">
        <v>1000</v>
      </c>
      <c r="J67" s="845">
        <v>1</v>
      </c>
    </row>
    <row r="68" spans="1:10" ht="18" customHeight="1" x14ac:dyDescent="0.15">
      <c r="A68" s="379" t="s">
        <v>1111</v>
      </c>
      <c r="B68" s="379" t="s">
        <v>1979</v>
      </c>
      <c r="C68" s="842" t="s">
        <v>1978</v>
      </c>
      <c r="D68" s="842">
        <v>36</v>
      </c>
      <c r="E68" s="842">
        <v>16.2</v>
      </c>
      <c r="F68" s="841">
        <v>1808.64</v>
      </c>
      <c r="G68" s="841">
        <v>0</v>
      </c>
      <c r="H68" s="841">
        <v>1634.4</v>
      </c>
      <c r="I68" s="841">
        <v>174.24</v>
      </c>
      <c r="J68" s="840">
        <v>9.6337579617834401E-2</v>
      </c>
    </row>
    <row r="69" spans="1:10" ht="13" x14ac:dyDescent="0.15">
      <c r="A69" s="379" t="s">
        <v>1158</v>
      </c>
      <c r="B69" s="379" t="s">
        <v>1975</v>
      </c>
      <c r="C69" s="842" t="s">
        <v>1115</v>
      </c>
      <c r="D69" s="842">
        <v>12</v>
      </c>
      <c r="E69" s="842">
        <v>136.22399999999999</v>
      </c>
      <c r="F69" s="841">
        <v>9318.82</v>
      </c>
      <c r="G69" s="841">
        <v>0</v>
      </c>
      <c r="H69" s="841">
        <v>8946</v>
      </c>
      <c r="I69" s="841">
        <v>372.82</v>
      </c>
      <c r="J69" s="840">
        <v>4.0007211213436894E-2</v>
      </c>
    </row>
    <row r="70" spans="1:10" ht="13" x14ac:dyDescent="0.15">
      <c r="A70" s="379" t="s">
        <v>1158</v>
      </c>
      <c r="B70" s="379" t="s">
        <v>1975</v>
      </c>
      <c r="C70" s="842" t="s">
        <v>1112</v>
      </c>
      <c r="D70" s="842">
        <v>336</v>
      </c>
      <c r="E70" s="842">
        <v>317.85599999999999</v>
      </c>
      <c r="F70" s="841">
        <v>30901.919999999998</v>
      </c>
      <c r="G70" s="841">
        <v>0</v>
      </c>
      <c r="H70" s="841">
        <v>20874</v>
      </c>
      <c r="I70" s="841">
        <v>10027.92</v>
      </c>
      <c r="J70" s="840">
        <v>0.3245079917364358</v>
      </c>
    </row>
    <row r="71" spans="1:10" ht="13" x14ac:dyDescent="0.15">
      <c r="A71" s="379" t="s">
        <v>1156</v>
      </c>
      <c r="B71" s="379" t="s">
        <v>1974</v>
      </c>
      <c r="C71" s="842" t="s">
        <v>1115</v>
      </c>
      <c r="D71" s="842">
        <v>2</v>
      </c>
      <c r="E71" s="842">
        <v>22.704000000000001</v>
      </c>
      <c r="F71" s="841">
        <v>1863.26</v>
      </c>
      <c r="G71" s="841">
        <v>0</v>
      </c>
      <c r="H71" s="841">
        <v>1491</v>
      </c>
      <c r="I71" s="841">
        <v>372.26</v>
      </c>
      <c r="J71" s="840">
        <v>0.19978961604928996</v>
      </c>
    </row>
    <row r="72" spans="1:10" ht="13" x14ac:dyDescent="0.15">
      <c r="A72" s="379" t="s">
        <v>1156</v>
      </c>
      <c r="B72" s="379" t="s">
        <v>1974</v>
      </c>
      <c r="C72" s="842" t="s">
        <v>1112</v>
      </c>
      <c r="D72" s="842">
        <v>312</v>
      </c>
      <c r="E72" s="842">
        <v>295.15199999999999</v>
      </c>
      <c r="F72" s="841">
        <v>28694.639999999999</v>
      </c>
      <c r="G72" s="841">
        <v>0</v>
      </c>
      <c r="H72" s="841">
        <v>19383</v>
      </c>
      <c r="I72" s="841">
        <v>9311.64</v>
      </c>
      <c r="J72" s="840">
        <v>0.3245079917364358</v>
      </c>
    </row>
    <row r="73" spans="1:10" ht="13" x14ac:dyDescent="0.15">
      <c r="A73" s="379" t="s">
        <v>1153</v>
      </c>
      <c r="B73" s="379" t="s">
        <v>1973</v>
      </c>
      <c r="C73" s="842" t="s">
        <v>1119</v>
      </c>
      <c r="D73" s="842">
        <v>6</v>
      </c>
      <c r="E73" s="842">
        <v>36</v>
      </c>
      <c r="F73" s="841">
        <v>4475.26</v>
      </c>
      <c r="G73" s="841">
        <v>0</v>
      </c>
      <c r="H73" s="841">
        <v>4564.74</v>
      </c>
      <c r="I73" s="841">
        <v>-89.48</v>
      </c>
      <c r="J73" s="840">
        <v>-1.999436904224559E-2</v>
      </c>
    </row>
    <row r="74" spans="1:10" ht="13" x14ac:dyDescent="0.15">
      <c r="A74" s="379" t="s">
        <v>1153</v>
      </c>
      <c r="B74" s="379" t="s">
        <v>1973</v>
      </c>
      <c r="C74" s="842" t="s">
        <v>1116</v>
      </c>
      <c r="D74" s="842">
        <v>234</v>
      </c>
      <c r="E74" s="842">
        <v>234</v>
      </c>
      <c r="F74" s="841">
        <v>41527.980000000003</v>
      </c>
      <c r="G74" s="841">
        <v>0</v>
      </c>
      <c r="H74" s="841">
        <v>29670.81</v>
      </c>
      <c r="I74" s="841">
        <v>11857.17</v>
      </c>
      <c r="J74" s="840">
        <v>0.28552243571683478</v>
      </c>
    </row>
    <row r="75" spans="1:10" ht="13" x14ac:dyDescent="0.15">
      <c r="A75" s="379" t="s">
        <v>1147</v>
      </c>
      <c r="B75" s="379" t="s">
        <v>1972</v>
      </c>
      <c r="C75" s="842" t="s">
        <v>1115</v>
      </c>
      <c r="D75" s="842">
        <v>3</v>
      </c>
      <c r="E75" s="842">
        <v>34.055999999999997</v>
      </c>
      <c r="F75" s="841">
        <v>2349.21</v>
      </c>
      <c r="G75" s="841">
        <v>0</v>
      </c>
      <c r="H75" s="841">
        <v>2236.5</v>
      </c>
      <c r="I75" s="841">
        <v>112.71</v>
      </c>
      <c r="J75" s="840">
        <v>4.7977830845262873E-2</v>
      </c>
    </row>
    <row r="76" spans="1:10" ht="15" customHeight="1" x14ac:dyDescent="0.15">
      <c r="A76" s="379" t="s">
        <v>1118</v>
      </c>
      <c r="B76" s="379" t="s">
        <v>1971</v>
      </c>
      <c r="C76" s="842" t="s">
        <v>1116</v>
      </c>
      <c r="D76" s="842">
        <v>42</v>
      </c>
      <c r="E76" s="842">
        <v>42</v>
      </c>
      <c r="F76" s="841">
        <v>7453.74</v>
      </c>
      <c r="G76" s="841">
        <v>0</v>
      </c>
      <c r="H76" s="841">
        <v>5325.53</v>
      </c>
      <c r="I76" s="841">
        <v>2128.21</v>
      </c>
      <c r="J76" s="840">
        <v>0.28552243571683478</v>
      </c>
    </row>
    <row r="77" spans="1:10" ht="13" x14ac:dyDescent="0.15">
      <c r="A77" s="379" t="s">
        <v>1969</v>
      </c>
      <c r="B77" s="379" t="s">
        <v>1968</v>
      </c>
      <c r="C77" s="842" t="s">
        <v>1112</v>
      </c>
      <c r="D77" s="842">
        <v>60</v>
      </c>
      <c r="E77" s="842">
        <v>56.76</v>
      </c>
      <c r="F77" s="841">
        <v>4449</v>
      </c>
      <c r="G77" s="841">
        <v>0</v>
      </c>
      <c r="H77" s="841">
        <v>3614.45</v>
      </c>
      <c r="I77" s="841">
        <v>834.55</v>
      </c>
      <c r="J77" s="840">
        <v>0.18758147898404134</v>
      </c>
    </row>
    <row r="78" spans="1:10" ht="13" x14ac:dyDescent="0.15">
      <c r="A78" s="379" t="s">
        <v>5498</v>
      </c>
      <c r="B78" s="379" t="s">
        <v>5497</v>
      </c>
      <c r="C78" s="842" t="s">
        <v>1112</v>
      </c>
      <c r="D78" s="842">
        <v>24</v>
      </c>
      <c r="E78" s="842">
        <v>22.704000000000001</v>
      </c>
      <c r="F78" s="841">
        <v>2833.44</v>
      </c>
      <c r="G78" s="841">
        <v>0</v>
      </c>
      <c r="H78" s="841">
        <v>2602.66</v>
      </c>
      <c r="I78" s="841">
        <v>230.78</v>
      </c>
      <c r="J78" s="840">
        <v>8.1448698401942521E-2</v>
      </c>
    </row>
    <row r="79" spans="1:10" ht="13" x14ac:dyDescent="0.15">
      <c r="A79" s="379" t="s">
        <v>1958</v>
      </c>
      <c r="B79" s="379" t="s">
        <v>1957</v>
      </c>
      <c r="C79" s="842" t="s">
        <v>1809</v>
      </c>
      <c r="D79" s="842">
        <v>5</v>
      </c>
      <c r="E79" s="842">
        <v>30</v>
      </c>
      <c r="F79" s="841">
        <v>2574.6</v>
      </c>
      <c r="G79" s="841">
        <v>0</v>
      </c>
      <c r="H79" s="841">
        <v>2766.75</v>
      </c>
      <c r="I79" s="841">
        <v>-192.15</v>
      </c>
      <c r="J79" s="840">
        <v>-7.4632952691680257E-2</v>
      </c>
    </row>
    <row r="80" spans="1:10" ht="13" x14ac:dyDescent="0.15">
      <c r="A80" s="379" t="s">
        <v>1067</v>
      </c>
      <c r="B80" s="379" t="s">
        <v>3975</v>
      </c>
      <c r="C80" s="842" t="s">
        <v>1059</v>
      </c>
      <c r="D80" s="842">
        <v>1</v>
      </c>
      <c r="E80" s="842">
        <v>20</v>
      </c>
      <c r="F80" s="841">
        <v>1346.33</v>
      </c>
      <c r="G80" s="841">
        <v>0</v>
      </c>
      <c r="H80" s="841">
        <v>1144.3800000000001</v>
      </c>
      <c r="I80" s="841">
        <v>201.95</v>
      </c>
      <c r="J80" s="840">
        <v>0.15000037137997371</v>
      </c>
    </row>
    <row r="81" spans="1:10" ht="13" x14ac:dyDescent="0.15">
      <c r="A81" s="379" t="s">
        <v>1955</v>
      </c>
      <c r="B81" s="379" t="s">
        <v>1954</v>
      </c>
      <c r="C81" s="842" t="s">
        <v>1923</v>
      </c>
      <c r="D81" s="842">
        <v>96</v>
      </c>
      <c r="E81" s="842">
        <v>363.36</v>
      </c>
      <c r="F81" s="841">
        <v>33762.239999999998</v>
      </c>
      <c r="G81" s="841">
        <v>0</v>
      </c>
      <c r="H81" s="841">
        <v>30437.34</v>
      </c>
      <c r="I81" s="841">
        <v>3324.9</v>
      </c>
      <c r="J81" s="840">
        <v>9.8479840200176291E-2</v>
      </c>
    </row>
    <row r="82" spans="1:10" ht="13" x14ac:dyDescent="0.15">
      <c r="A82" s="379" t="s">
        <v>1053</v>
      </c>
      <c r="B82" s="379" t="s">
        <v>1953</v>
      </c>
      <c r="C82" s="842" t="s">
        <v>1051</v>
      </c>
      <c r="D82" s="842">
        <v>36</v>
      </c>
      <c r="E82" s="842">
        <v>684</v>
      </c>
      <c r="F82" s="841">
        <v>38519.760000000002</v>
      </c>
      <c r="G82" s="841">
        <v>0</v>
      </c>
      <c r="H82" s="841">
        <v>28914</v>
      </c>
      <c r="I82" s="841">
        <v>9605.76</v>
      </c>
      <c r="J82" s="840">
        <v>0.24937227023221328</v>
      </c>
    </row>
    <row r="83" spans="1:10" ht="13" x14ac:dyDescent="0.15">
      <c r="A83" s="379" t="s">
        <v>4683</v>
      </c>
      <c r="B83" s="379" t="s">
        <v>4682</v>
      </c>
      <c r="C83" s="842" t="s">
        <v>1051</v>
      </c>
      <c r="D83" s="842">
        <v>126</v>
      </c>
      <c r="E83" s="842">
        <v>2394</v>
      </c>
      <c r="F83" s="841">
        <v>113552.36</v>
      </c>
      <c r="G83" s="841">
        <v>0</v>
      </c>
      <c r="H83" s="841">
        <v>107253.54</v>
      </c>
      <c r="I83" s="841">
        <v>6298.82</v>
      </c>
      <c r="J83" s="840">
        <v>5.5470621658589923E-2</v>
      </c>
    </row>
    <row r="84" spans="1:10" ht="13" x14ac:dyDescent="0.15">
      <c r="A84" s="379" t="s">
        <v>7114</v>
      </c>
      <c r="B84" s="379" t="s">
        <v>7113</v>
      </c>
      <c r="C84" s="842" t="s">
        <v>1112</v>
      </c>
      <c r="D84" s="842">
        <v>72</v>
      </c>
      <c r="E84" s="842">
        <v>68.111999999999995</v>
      </c>
      <c r="F84" s="841">
        <v>5317.92</v>
      </c>
      <c r="G84" s="841">
        <v>0</v>
      </c>
      <c r="H84" s="841">
        <v>4339.74</v>
      </c>
      <c r="I84" s="841">
        <v>978.18</v>
      </c>
      <c r="J84" s="840">
        <v>0.18394033757559347</v>
      </c>
    </row>
    <row r="85" spans="1:10" ht="13" x14ac:dyDescent="0.15">
      <c r="A85" s="379" t="s">
        <v>4680</v>
      </c>
      <c r="B85" s="379" t="s">
        <v>4679</v>
      </c>
      <c r="C85" s="842" t="s">
        <v>1051</v>
      </c>
      <c r="D85" s="842">
        <v>94</v>
      </c>
      <c r="E85" s="842">
        <v>1786</v>
      </c>
      <c r="F85" s="841">
        <v>91343.19</v>
      </c>
      <c r="G85" s="841">
        <v>0</v>
      </c>
      <c r="H85" s="841">
        <v>78589.759999999995</v>
      </c>
      <c r="I85" s="841">
        <v>12753.43</v>
      </c>
      <c r="J85" s="840">
        <v>0.13962102703003912</v>
      </c>
    </row>
    <row r="86" spans="1:10" ht="15" customHeight="1" x14ac:dyDescent="0.15">
      <c r="A86" s="379" t="s">
        <v>5590</v>
      </c>
      <c r="B86" s="379" t="s">
        <v>5589</v>
      </c>
      <c r="C86" s="842" t="s">
        <v>1048</v>
      </c>
      <c r="D86" s="842">
        <v>1</v>
      </c>
      <c r="E86" s="842">
        <v>0</v>
      </c>
      <c r="F86" s="841">
        <v>0.01</v>
      </c>
      <c r="G86" s="841">
        <v>0</v>
      </c>
      <c r="H86" s="841">
        <v>0.01</v>
      </c>
      <c r="I86" s="841">
        <v>0</v>
      </c>
      <c r="J86" s="840">
        <v>0</v>
      </c>
    </row>
    <row r="87" spans="1:10" ht="13" x14ac:dyDescent="0.15">
      <c r="A87" s="379" t="s">
        <v>5588</v>
      </c>
      <c r="B87" s="379" t="s">
        <v>5587</v>
      </c>
      <c r="C87" s="842" t="s">
        <v>1051</v>
      </c>
      <c r="D87" s="842">
        <v>8</v>
      </c>
      <c r="E87" s="842">
        <v>152</v>
      </c>
      <c r="F87" s="841">
        <v>8190.11</v>
      </c>
      <c r="G87" s="841">
        <v>0</v>
      </c>
      <c r="H87" s="841">
        <v>7672</v>
      </c>
      <c r="I87" s="841">
        <v>518.11</v>
      </c>
      <c r="J87" s="840">
        <v>6.3260444609413061E-2</v>
      </c>
    </row>
    <row r="88" spans="1:10" ht="13" x14ac:dyDescent="0.15">
      <c r="A88" s="379" t="s">
        <v>6305</v>
      </c>
      <c r="B88" s="379" t="s">
        <v>6389</v>
      </c>
      <c r="C88" s="842" t="s">
        <v>1115</v>
      </c>
      <c r="D88" s="842">
        <v>104</v>
      </c>
      <c r="E88" s="842">
        <v>1180.6079999999999</v>
      </c>
      <c r="F88" s="841">
        <v>96049.16</v>
      </c>
      <c r="G88" s="841">
        <v>0</v>
      </c>
      <c r="H88" s="841">
        <v>84656</v>
      </c>
      <c r="I88" s="841">
        <v>11393.16</v>
      </c>
      <c r="J88" s="840">
        <v>0.11861800769522607</v>
      </c>
    </row>
    <row r="89" spans="1:10" ht="13" x14ac:dyDescent="0.15">
      <c r="A89" s="379" t="s">
        <v>6305</v>
      </c>
      <c r="B89" s="379" t="s">
        <v>6389</v>
      </c>
      <c r="C89" s="842" t="s">
        <v>1112</v>
      </c>
      <c r="D89" s="839">
        <v>228</v>
      </c>
      <c r="E89" s="839">
        <v>215.68799999999999</v>
      </c>
      <c r="F89" s="838">
        <v>19585.2</v>
      </c>
      <c r="G89" s="838">
        <v>0</v>
      </c>
      <c r="H89" s="838">
        <v>15466</v>
      </c>
      <c r="I89" s="838">
        <v>4119.2</v>
      </c>
      <c r="J89" s="837">
        <v>0.2103220799379123</v>
      </c>
    </row>
    <row r="90" spans="1:10" ht="18.5" customHeight="1" x14ac:dyDescent="0.15">
      <c r="D90" s="835">
        <f t="shared" ref="D90:I90" si="0">SUM(D9:D89)</f>
        <v>18173</v>
      </c>
      <c r="E90" s="835">
        <f t="shared" si="0"/>
        <v>40736.698000000004</v>
      </c>
      <c r="F90" s="853">
        <f t="shared" si="0"/>
        <v>2368746.439999999</v>
      </c>
      <c r="G90" s="853">
        <f t="shared" si="0"/>
        <v>0</v>
      </c>
      <c r="H90" s="853">
        <f t="shared" si="0"/>
        <v>1962806.73</v>
      </c>
      <c r="I90" s="853">
        <f t="shared" si="0"/>
        <v>405939.71</v>
      </c>
    </row>
    <row r="98" spans="1:10" ht="13" x14ac:dyDescent="0.15">
      <c r="A98" s="379" t="s">
        <v>3250</v>
      </c>
      <c r="B98" s="379" t="s">
        <v>7112</v>
      </c>
      <c r="C98" s="842" t="s">
        <v>2502</v>
      </c>
      <c r="D98" s="842">
        <v>1</v>
      </c>
      <c r="E98" s="842">
        <v>0</v>
      </c>
      <c r="F98" s="841">
        <v>684.39</v>
      </c>
      <c r="G98" s="841">
        <v>0</v>
      </c>
      <c r="H98" s="841">
        <v>395.68</v>
      </c>
      <c r="I98" s="841">
        <v>288.70999999999998</v>
      </c>
      <c r="J98" s="840">
        <v>0.42185011470068234</v>
      </c>
    </row>
    <row r="99" spans="1:10" ht="13" x14ac:dyDescent="0.15">
      <c r="A99" s="379" t="s">
        <v>2501</v>
      </c>
      <c r="B99" s="379" t="s">
        <v>2500</v>
      </c>
      <c r="C99" s="842" t="s">
        <v>1197</v>
      </c>
      <c r="D99" s="842">
        <v>3</v>
      </c>
      <c r="E99" s="842">
        <v>0</v>
      </c>
      <c r="F99" s="841">
        <v>2203.41</v>
      </c>
      <c r="G99" s="841">
        <v>0</v>
      </c>
      <c r="H99" s="841">
        <v>1568.1</v>
      </c>
      <c r="I99" s="841">
        <v>635.30999999999995</v>
      </c>
      <c r="J99" s="840">
        <v>0.28833036066823697</v>
      </c>
    </row>
    <row r="100" spans="1:10" ht="13" x14ac:dyDescent="0.15">
      <c r="A100" s="379" t="s">
        <v>1981</v>
      </c>
      <c r="B100" s="379" t="s">
        <v>1980</v>
      </c>
      <c r="C100" s="842" t="s">
        <v>1197</v>
      </c>
      <c r="D100" s="839">
        <v>2</v>
      </c>
      <c r="E100" s="839">
        <v>0</v>
      </c>
      <c r="F100" s="838">
        <v>1114</v>
      </c>
      <c r="G100" s="838">
        <v>0</v>
      </c>
      <c r="H100" s="838">
        <v>763.44</v>
      </c>
      <c r="I100" s="838">
        <v>350.56</v>
      </c>
      <c r="J100" s="837">
        <v>0.31468581687612207</v>
      </c>
    </row>
    <row r="101" spans="1:10" x14ac:dyDescent="0.15">
      <c r="D101" s="835">
        <f t="shared" ref="D101:I101" si="1">SUM(D98:D100)</f>
        <v>6</v>
      </c>
      <c r="E101" s="835">
        <f t="shared" si="1"/>
        <v>0</v>
      </c>
      <c r="F101" s="853">
        <f t="shared" si="1"/>
        <v>4001.7999999999997</v>
      </c>
      <c r="G101" s="853">
        <f t="shared" si="1"/>
        <v>0</v>
      </c>
      <c r="H101" s="853">
        <f t="shared" si="1"/>
        <v>2727.2200000000003</v>
      </c>
      <c r="I101" s="853">
        <f t="shared" si="1"/>
        <v>1274.58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0CA5-04A7-460D-8CFA-16E88B4909C8}">
  <dimension ref="A1:J106"/>
  <sheetViews>
    <sheetView showGridLines="0" workbookViewId="0">
      <pane ySplit="6" topLeftCell="A88" activePane="bottomLeft" state="frozen"/>
      <selection pane="bottomLeft" activeCell="C95" sqref="C95"/>
    </sheetView>
  </sheetViews>
  <sheetFormatPr baseColWidth="10" defaultColWidth="11.5" defaultRowHeight="12" x14ac:dyDescent="0.15"/>
  <cols>
    <col min="1" max="1" width="12.1640625" style="509" customWidth="1"/>
    <col min="2" max="2" width="43.5" style="509" customWidth="1"/>
    <col min="3" max="3" width="18.1640625" style="509" customWidth="1"/>
    <col min="4" max="5" width="12.1640625" style="509" customWidth="1"/>
    <col min="6" max="6" width="15.5" style="509" customWidth="1"/>
    <col min="7" max="7" width="12.1640625" style="509" customWidth="1"/>
    <col min="8" max="8" width="13.5" style="509" customWidth="1"/>
    <col min="9" max="9" width="12.1640625" style="509" customWidth="1"/>
    <col min="10" max="10" width="16.33203125" style="509" customWidth="1"/>
    <col min="11" max="16" width="12.1640625" style="509" customWidth="1"/>
    <col min="17" max="16384" width="11.5" style="509"/>
  </cols>
  <sheetData>
    <row r="1" spans="1:10" ht="21" customHeight="1" x14ac:dyDescent="0.15">
      <c r="A1" s="379" t="s">
        <v>2007</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8331</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3.25" customHeight="1" x14ac:dyDescent="0.15">
      <c r="A9" s="379" t="s">
        <v>1937</v>
      </c>
      <c r="B9" s="379" t="s">
        <v>2004</v>
      </c>
      <c r="C9" s="379" t="s">
        <v>1812</v>
      </c>
      <c r="D9" s="379">
        <v>24</v>
      </c>
      <c r="E9" s="379">
        <v>6</v>
      </c>
      <c r="F9" s="378">
        <v>894.72</v>
      </c>
      <c r="G9" s="377">
        <v>0</v>
      </c>
      <c r="H9" s="377">
        <v>731.05</v>
      </c>
      <c r="I9" s="377">
        <v>163.66999999999999</v>
      </c>
      <c r="J9" s="376">
        <v>0.1829287374821173</v>
      </c>
    </row>
    <row r="10" spans="1:10" ht="23.25" customHeight="1" x14ac:dyDescent="0.15">
      <c r="A10" s="379" t="s">
        <v>1935</v>
      </c>
      <c r="B10" s="379" t="s">
        <v>1934</v>
      </c>
      <c r="C10" s="379" t="s">
        <v>1812</v>
      </c>
      <c r="D10" s="379">
        <v>24</v>
      </c>
      <c r="E10" s="379">
        <v>6</v>
      </c>
      <c r="F10" s="378">
        <v>1050.24</v>
      </c>
      <c r="G10" s="377">
        <v>0</v>
      </c>
      <c r="H10" s="377">
        <v>816.29</v>
      </c>
      <c r="I10" s="377">
        <v>233.95</v>
      </c>
      <c r="J10" s="376">
        <v>0.22275860755636806</v>
      </c>
    </row>
    <row r="11" spans="1:10" ht="23.25" customHeight="1" x14ac:dyDescent="0.15">
      <c r="A11" s="379" t="s">
        <v>1933</v>
      </c>
      <c r="B11" s="379" t="s">
        <v>1932</v>
      </c>
      <c r="C11" s="379" t="s">
        <v>1812</v>
      </c>
      <c r="D11" s="379">
        <v>120</v>
      </c>
      <c r="E11" s="379">
        <v>30</v>
      </c>
      <c r="F11" s="378">
        <v>3889.2</v>
      </c>
      <c r="G11" s="377">
        <v>0</v>
      </c>
      <c r="H11" s="377">
        <v>3542.35</v>
      </c>
      <c r="I11" s="377">
        <v>346.85</v>
      </c>
      <c r="J11" s="376">
        <v>8.9182865370770345E-2</v>
      </c>
    </row>
    <row r="12" spans="1:10" ht="23.25" customHeight="1" x14ac:dyDescent="0.15">
      <c r="A12" s="379" t="s">
        <v>1929</v>
      </c>
      <c r="B12" s="379" t="s">
        <v>1928</v>
      </c>
      <c r="C12" s="379" t="s">
        <v>1112</v>
      </c>
      <c r="D12" s="379">
        <v>300</v>
      </c>
      <c r="E12" s="379">
        <v>283.8</v>
      </c>
      <c r="F12" s="378">
        <v>16410</v>
      </c>
      <c r="G12" s="377">
        <v>0</v>
      </c>
      <c r="H12" s="377">
        <v>14209.75</v>
      </c>
      <c r="I12" s="377">
        <v>2200.25</v>
      </c>
      <c r="J12" s="376">
        <v>0.13407982937233395</v>
      </c>
    </row>
    <row r="13" spans="1:10" ht="23.25" customHeight="1" x14ac:dyDescent="0.15">
      <c r="A13" s="379" t="s">
        <v>7687</v>
      </c>
      <c r="B13" s="379" t="s">
        <v>7686</v>
      </c>
      <c r="C13" s="379" t="s">
        <v>1112</v>
      </c>
      <c r="D13" s="379">
        <v>24</v>
      </c>
      <c r="E13" s="379">
        <v>22.704000000000001</v>
      </c>
      <c r="F13" s="378">
        <v>2197.6799999999998</v>
      </c>
      <c r="G13" s="377">
        <v>0</v>
      </c>
      <c r="H13" s="377">
        <v>1889.04</v>
      </c>
      <c r="I13" s="377">
        <v>308.64</v>
      </c>
      <c r="J13" s="376">
        <v>0.14043900840886753</v>
      </c>
    </row>
    <row r="14" spans="1:10" ht="23.25" customHeight="1" x14ac:dyDescent="0.15">
      <c r="A14" s="379" t="s">
        <v>1925</v>
      </c>
      <c r="B14" s="379" t="s">
        <v>1924</v>
      </c>
      <c r="C14" s="379" t="s">
        <v>1923</v>
      </c>
      <c r="D14" s="379">
        <v>64</v>
      </c>
      <c r="E14" s="379">
        <v>242.24</v>
      </c>
      <c r="F14" s="378">
        <v>8012.8</v>
      </c>
      <c r="G14" s="377">
        <v>0</v>
      </c>
      <c r="H14" s="377">
        <v>7308.96</v>
      </c>
      <c r="I14" s="377">
        <v>703.84</v>
      </c>
      <c r="J14" s="376">
        <v>8.7839456869009583E-2</v>
      </c>
    </row>
    <row r="15" spans="1:10" ht="23.25" customHeight="1" x14ac:dyDescent="0.15">
      <c r="A15" s="379" t="s">
        <v>1922</v>
      </c>
      <c r="B15" s="379" t="s">
        <v>1921</v>
      </c>
      <c r="C15" s="379" t="s">
        <v>1923</v>
      </c>
      <c r="D15" s="379">
        <v>4</v>
      </c>
      <c r="E15" s="379">
        <v>15.14</v>
      </c>
      <c r="F15" s="378">
        <v>907.64</v>
      </c>
      <c r="G15" s="377">
        <v>0</v>
      </c>
      <c r="H15" s="377">
        <v>735.48</v>
      </c>
      <c r="I15" s="377">
        <v>172.16</v>
      </c>
      <c r="J15" s="376">
        <v>0.18967872724868889</v>
      </c>
    </row>
    <row r="16" spans="1:10" ht="23.25" customHeight="1" x14ac:dyDescent="0.15">
      <c r="A16" s="379" t="s">
        <v>1908</v>
      </c>
      <c r="B16" s="379" t="s">
        <v>1907</v>
      </c>
      <c r="C16" s="379" t="s">
        <v>1809</v>
      </c>
      <c r="D16" s="379">
        <v>1</v>
      </c>
      <c r="E16" s="379">
        <v>6</v>
      </c>
      <c r="F16" s="378">
        <v>1058.94</v>
      </c>
      <c r="G16" s="377">
        <v>0</v>
      </c>
      <c r="H16" s="377">
        <v>718.37</v>
      </c>
      <c r="I16" s="377">
        <v>340.57</v>
      </c>
      <c r="J16" s="376">
        <v>0.32161406689708577</v>
      </c>
    </row>
    <row r="17" spans="1:10" ht="23.25" customHeight="1" x14ac:dyDescent="0.15">
      <c r="A17" s="379" t="s">
        <v>1900</v>
      </c>
      <c r="B17" s="379" t="s">
        <v>1899</v>
      </c>
      <c r="C17" s="379" t="s">
        <v>1898</v>
      </c>
      <c r="D17" s="379">
        <v>5</v>
      </c>
      <c r="E17" s="379">
        <v>24</v>
      </c>
      <c r="F17" s="378">
        <v>4395.6000000000004</v>
      </c>
      <c r="G17" s="377">
        <v>0</v>
      </c>
      <c r="H17" s="377">
        <v>2981.95</v>
      </c>
      <c r="I17" s="377">
        <v>1413.65</v>
      </c>
      <c r="J17" s="376">
        <v>0.3216056966056966</v>
      </c>
    </row>
    <row r="18" spans="1:10" ht="23.25" customHeight="1" x14ac:dyDescent="0.15">
      <c r="A18" s="379" t="s">
        <v>2003</v>
      </c>
      <c r="B18" s="379" t="s">
        <v>2002</v>
      </c>
      <c r="C18" s="379" t="s">
        <v>1898</v>
      </c>
      <c r="D18" s="379">
        <v>8</v>
      </c>
      <c r="E18" s="379">
        <v>38.4</v>
      </c>
      <c r="F18" s="378">
        <v>7135.76</v>
      </c>
      <c r="G18" s="377">
        <v>0</v>
      </c>
      <c r="H18" s="377">
        <v>4845.4399999999996</v>
      </c>
      <c r="I18" s="377">
        <v>2290.3200000000002</v>
      </c>
      <c r="J18" s="376">
        <v>0.32096370954180076</v>
      </c>
    </row>
    <row r="19" spans="1:10" ht="23.25" customHeight="1" x14ac:dyDescent="0.15">
      <c r="A19" s="379" t="s">
        <v>4689</v>
      </c>
      <c r="B19" s="379" t="s">
        <v>4688</v>
      </c>
      <c r="C19" s="379" t="s">
        <v>1051</v>
      </c>
      <c r="D19" s="379">
        <v>414</v>
      </c>
      <c r="E19" s="379">
        <v>7866</v>
      </c>
      <c r="F19" s="378">
        <v>409796.14</v>
      </c>
      <c r="G19" s="377">
        <v>0</v>
      </c>
      <c r="H19" s="377">
        <v>358887.42</v>
      </c>
      <c r="I19" s="377">
        <v>50908.72</v>
      </c>
      <c r="J19" s="376">
        <v>0.12422937902733784</v>
      </c>
    </row>
    <row r="20" spans="1:10" ht="23.25" customHeight="1" x14ac:dyDescent="0.15">
      <c r="A20" s="379" t="s">
        <v>1895</v>
      </c>
      <c r="B20" s="379" t="s">
        <v>1894</v>
      </c>
      <c r="C20" s="379" t="s">
        <v>1051</v>
      </c>
      <c r="D20" s="379">
        <v>25</v>
      </c>
      <c r="E20" s="379">
        <v>475</v>
      </c>
      <c r="F20" s="378">
        <v>29750</v>
      </c>
      <c r="G20" s="377">
        <v>0</v>
      </c>
      <c r="H20" s="377">
        <v>22692.25</v>
      </c>
      <c r="I20" s="377">
        <v>7057.75</v>
      </c>
      <c r="J20" s="376">
        <v>0.23723529411764707</v>
      </c>
    </row>
    <row r="21" spans="1:10" ht="23.25" customHeight="1" x14ac:dyDescent="0.15">
      <c r="A21" s="379" t="s">
        <v>1893</v>
      </c>
      <c r="B21" s="379" t="s">
        <v>1892</v>
      </c>
      <c r="C21" s="379" t="s">
        <v>1051</v>
      </c>
      <c r="D21" s="379">
        <v>31</v>
      </c>
      <c r="E21" s="379">
        <v>589</v>
      </c>
      <c r="F21" s="378">
        <v>36948.25</v>
      </c>
      <c r="G21" s="377">
        <v>0</v>
      </c>
      <c r="H21" s="377">
        <v>28479.49</v>
      </c>
      <c r="I21" s="377">
        <v>8468.76</v>
      </c>
      <c r="J21" s="376">
        <v>0.22920598404525247</v>
      </c>
    </row>
    <row r="22" spans="1:10" ht="23.25" customHeight="1" x14ac:dyDescent="0.15">
      <c r="A22" s="379" t="s">
        <v>1891</v>
      </c>
      <c r="B22" s="379" t="s">
        <v>1890</v>
      </c>
      <c r="C22" s="379" t="s">
        <v>1051</v>
      </c>
      <c r="D22" s="379">
        <v>20</v>
      </c>
      <c r="E22" s="379">
        <v>380</v>
      </c>
      <c r="F22" s="378">
        <v>24476.3</v>
      </c>
      <c r="G22" s="377">
        <v>0</v>
      </c>
      <c r="H22" s="377">
        <v>18924.400000000001</v>
      </c>
      <c r="I22" s="377">
        <v>5551.9</v>
      </c>
      <c r="J22" s="376">
        <v>0.22682758423454524</v>
      </c>
    </row>
    <row r="23" spans="1:10" ht="23.25" customHeight="1" x14ac:dyDescent="0.15">
      <c r="A23" s="379" t="s">
        <v>1879</v>
      </c>
      <c r="B23" s="379" t="s">
        <v>1878</v>
      </c>
      <c r="C23" s="379" t="s">
        <v>1051</v>
      </c>
      <c r="D23" s="379">
        <v>132</v>
      </c>
      <c r="E23" s="379">
        <v>2508</v>
      </c>
      <c r="F23" s="378">
        <v>143550.22</v>
      </c>
      <c r="G23" s="377">
        <v>0</v>
      </c>
      <c r="H23" s="377">
        <v>142265.64000000001</v>
      </c>
      <c r="I23" s="377">
        <v>1284.58</v>
      </c>
      <c r="J23" s="376">
        <v>8.9486452894325073E-3</v>
      </c>
    </row>
    <row r="24" spans="1:10" ht="23.25" customHeight="1" x14ac:dyDescent="0.15">
      <c r="A24" s="379" t="s">
        <v>1875</v>
      </c>
      <c r="B24" s="379" t="s">
        <v>1874</v>
      </c>
      <c r="C24" s="379" t="s">
        <v>1051</v>
      </c>
      <c r="D24" s="379">
        <v>629</v>
      </c>
      <c r="E24" s="379">
        <v>11951</v>
      </c>
      <c r="F24" s="378">
        <v>446890.15</v>
      </c>
      <c r="G24" s="377">
        <v>0</v>
      </c>
      <c r="H24" s="377">
        <v>391759.21</v>
      </c>
      <c r="I24" s="377">
        <v>55130.94</v>
      </c>
      <c r="J24" s="376">
        <v>0.1233657533064893</v>
      </c>
    </row>
    <row r="25" spans="1:10" ht="23.25" customHeight="1" x14ac:dyDescent="0.15">
      <c r="A25" s="379" t="s">
        <v>1858</v>
      </c>
      <c r="B25" s="379" t="s">
        <v>1857</v>
      </c>
      <c r="C25" s="379" t="s">
        <v>1856</v>
      </c>
      <c r="D25" s="379">
        <v>1</v>
      </c>
      <c r="E25" s="379">
        <v>11.04</v>
      </c>
      <c r="F25" s="378">
        <v>393.12</v>
      </c>
      <c r="G25" s="377">
        <v>0</v>
      </c>
      <c r="H25" s="377">
        <v>244.05</v>
      </c>
      <c r="I25" s="377">
        <v>149.07</v>
      </c>
      <c r="J25" s="376">
        <v>0.37919719169719168</v>
      </c>
    </row>
    <row r="26" spans="1:10" ht="23.25" customHeight="1" x14ac:dyDescent="0.15">
      <c r="A26" s="379" t="s">
        <v>1858</v>
      </c>
      <c r="B26" s="379" t="s">
        <v>1857</v>
      </c>
      <c r="C26" s="379" t="s">
        <v>1999</v>
      </c>
      <c r="D26" s="379">
        <v>672</v>
      </c>
      <c r="E26" s="379">
        <v>309.12</v>
      </c>
      <c r="F26" s="378">
        <v>8715.84</v>
      </c>
      <c r="G26" s="377">
        <v>0</v>
      </c>
      <c r="H26" s="377">
        <v>6833.4</v>
      </c>
      <c r="I26" s="377">
        <v>1882.44</v>
      </c>
      <c r="J26" s="376">
        <v>0.21597918272937547</v>
      </c>
    </row>
    <row r="27" spans="1:10" ht="23.25" customHeight="1" x14ac:dyDescent="0.15">
      <c r="A27" s="379" t="s">
        <v>2407</v>
      </c>
      <c r="B27" s="379" t="s">
        <v>2406</v>
      </c>
      <c r="C27" s="379" t="s">
        <v>1051</v>
      </c>
      <c r="D27" s="379">
        <v>6</v>
      </c>
      <c r="E27" s="379">
        <v>114</v>
      </c>
      <c r="F27" s="378">
        <v>8688</v>
      </c>
      <c r="G27" s="377">
        <v>0</v>
      </c>
      <c r="H27" s="377">
        <v>7271.16</v>
      </c>
      <c r="I27" s="377">
        <v>1416.84</v>
      </c>
      <c r="J27" s="376">
        <v>0.16308011049723756</v>
      </c>
    </row>
    <row r="28" spans="1:10" ht="23.25" customHeight="1" x14ac:dyDescent="0.15">
      <c r="A28" s="379" t="s">
        <v>1849</v>
      </c>
      <c r="B28" s="379" t="s">
        <v>1848</v>
      </c>
      <c r="C28" s="379" t="s">
        <v>1051</v>
      </c>
      <c r="D28" s="379">
        <v>31</v>
      </c>
      <c r="E28" s="379">
        <v>589</v>
      </c>
      <c r="F28" s="378">
        <v>34880.83</v>
      </c>
      <c r="G28" s="377">
        <v>0</v>
      </c>
      <c r="H28" s="377">
        <v>30846.49</v>
      </c>
      <c r="I28" s="377">
        <v>4034.34</v>
      </c>
      <c r="J28" s="376">
        <v>0.11566066518485942</v>
      </c>
    </row>
    <row r="29" spans="1:10" ht="23.25" customHeight="1" x14ac:dyDescent="0.15">
      <c r="A29" s="379" t="s">
        <v>1847</v>
      </c>
      <c r="B29" s="379" t="s">
        <v>1846</v>
      </c>
      <c r="C29" s="379" t="s">
        <v>1051</v>
      </c>
      <c r="D29" s="379">
        <v>5</v>
      </c>
      <c r="E29" s="379">
        <v>95</v>
      </c>
      <c r="F29" s="378">
        <v>0.05</v>
      </c>
      <c r="G29" s="377">
        <v>0</v>
      </c>
      <c r="H29" s="377">
        <v>360.56</v>
      </c>
      <c r="I29" s="377">
        <v>-360.51</v>
      </c>
      <c r="J29" s="376">
        <v>-7210.2</v>
      </c>
    </row>
    <row r="30" spans="1:10" ht="23.25" customHeight="1" x14ac:dyDescent="0.15">
      <c r="A30" s="379" t="s">
        <v>1845</v>
      </c>
      <c r="B30" s="379" t="s">
        <v>1844</v>
      </c>
      <c r="C30" s="379" t="s">
        <v>1051</v>
      </c>
      <c r="D30" s="379">
        <v>6</v>
      </c>
      <c r="E30" s="379">
        <v>114</v>
      </c>
      <c r="F30" s="378">
        <v>0.06</v>
      </c>
      <c r="G30" s="377">
        <v>0</v>
      </c>
      <c r="H30" s="377">
        <v>1657.46</v>
      </c>
      <c r="I30" s="377">
        <v>-1657.4</v>
      </c>
      <c r="J30" s="376">
        <v>-27623.333333333332</v>
      </c>
    </row>
    <row r="31" spans="1:10" ht="23.25" customHeight="1" x14ac:dyDescent="0.15">
      <c r="A31" s="379" t="s">
        <v>2405</v>
      </c>
      <c r="B31" s="379" t="s">
        <v>2514</v>
      </c>
      <c r="C31" s="379" t="s">
        <v>1051</v>
      </c>
      <c r="D31" s="379">
        <v>4</v>
      </c>
      <c r="E31" s="379">
        <v>76</v>
      </c>
      <c r="F31" s="378">
        <v>0.04</v>
      </c>
      <c r="G31" s="377">
        <v>0</v>
      </c>
      <c r="H31" s="377">
        <v>0</v>
      </c>
      <c r="I31" s="377">
        <v>0.04</v>
      </c>
      <c r="J31" s="376">
        <v>1</v>
      </c>
    </row>
    <row r="32" spans="1:10" ht="23.25" customHeight="1" x14ac:dyDescent="0.15">
      <c r="A32" s="379" t="s">
        <v>1840</v>
      </c>
      <c r="B32" s="379" t="s">
        <v>1839</v>
      </c>
      <c r="C32" s="379" t="s">
        <v>1841</v>
      </c>
      <c r="D32" s="379">
        <v>1</v>
      </c>
      <c r="E32" s="379">
        <v>5.6760000000000002</v>
      </c>
      <c r="F32" s="378">
        <v>1709.31</v>
      </c>
      <c r="G32" s="377">
        <v>0</v>
      </c>
      <c r="H32" s="377">
        <v>1316.76</v>
      </c>
      <c r="I32" s="377">
        <v>392.55</v>
      </c>
      <c r="J32" s="376">
        <v>0.22965407094090598</v>
      </c>
    </row>
    <row r="33" spans="1:10" ht="23.25" customHeight="1" x14ac:dyDescent="0.15">
      <c r="A33" s="379" t="s">
        <v>1840</v>
      </c>
      <c r="B33" s="379" t="s">
        <v>1839</v>
      </c>
      <c r="C33" s="379" t="s">
        <v>1838</v>
      </c>
      <c r="D33" s="379">
        <v>456</v>
      </c>
      <c r="E33" s="379">
        <v>215.68799999999999</v>
      </c>
      <c r="F33" s="378">
        <v>53393.04</v>
      </c>
      <c r="G33" s="377">
        <v>0</v>
      </c>
      <c r="H33" s="377">
        <v>50036.88</v>
      </c>
      <c r="I33" s="377">
        <v>3356.16</v>
      </c>
      <c r="J33" s="376">
        <v>6.2857630882227344E-2</v>
      </c>
    </row>
    <row r="34" spans="1:10" ht="23.25" customHeight="1" x14ac:dyDescent="0.15">
      <c r="A34" s="379" t="s">
        <v>1827</v>
      </c>
      <c r="B34" s="379" t="s">
        <v>1826</v>
      </c>
      <c r="C34" s="379" t="s">
        <v>1823</v>
      </c>
      <c r="D34" s="379">
        <v>63</v>
      </c>
      <c r="E34" s="379">
        <v>1260</v>
      </c>
      <c r="F34" s="378">
        <v>23579.01</v>
      </c>
      <c r="G34" s="377">
        <v>0</v>
      </c>
      <c r="H34" s="377">
        <v>21052.71</v>
      </c>
      <c r="I34" s="377">
        <v>2526.3000000000002</v>
      </c>
      <c r="J34" s="376">
        <v>0.10714190290432041</v>
      </c>
    </row>
    <row r="35" spans="1:10" ht="23.25" customHeight="1" x14ac:dyDescent="0.15">
      <c r="A35" s="379" t="s">
        <v>1822</v>
      </c>
      <c r="B35" s="379" t="s">
        <v>1821</v>
      </c>
      <c r="C35" s="379" t="s">
        <v>1809</v>
      </c>
      <c r="D35" s="379">
        <v>7</v>
      </c>
      <c r="E35" s="379">
        <v>42</v>
      </c>
      <c r="F35" s="378">
        <v>4795.37</v>
      </c>
      <c r="G35" s="377">
        <v>0</v>
      </c>
      <c r="H35" s="377">
        <v>3776.22</v>
      </c>
      <c r="I35" s="377">
        <v>1019.15</v>
      </c>
      <c r="J35" s="376">
        <v>0.21252791755380712</v>
      </c>
    </row>
    <row r="36" spans="1:10" ht="23.25" customHeight="1" x14ac:dyDescent="0.15">
      <c r="A36" s="379" t="s">
        <v>1822</v>
      </c>
      <c r="B36" s="379" t="s">
        <v>1821</v>
      </c>
      <c r="C36" s="379" t="s">
        <v>1812</v>
      </c>
      <c r="D36" s="379">
        <v>3048</v>
      </c>
      <c r="E36" s="379">
        <v>762</v>
      </c>
      <c r="F36" s="378">
        <v>75346.559999999998</v>
      </c>
      <c r="G36" s="377">
        <v>0</v>
      </c>
      <c r="H36" s="377">
        <v>68511.42</v>
      </c>
      <c r="I36" s="377">
        <v>6835.14</v>
      </c>
      <c r="J36" s="376">
        <v>9.071601941747573E-2</v>
      </c>
    </row>
    <row r="37" spans="1:10" ht="23.25" customHeight="1" x14ac:dyDescent="0.15">
      <c r="A37" s="379" t="s">
        <v>1820</v>
      </c>
      <c r="B37" s="379" t="s">
        <v>1819</v>
      </c>
      <c r="C37" s="379" t="s">
        <v>1809</v>
      </c>
      <c r="D37" s="379">
        <v>3</v>
      </c>
      <c r="E37" s="379">
        <v>18</v>
      </c>
      <c r="F37" s="378">
        <v>3182.7</v>
      </c>
      <c r="G37" s="377">
        <v>0</v>
      </c>
      <c r="H37" s="377">
        <v>1879.56</v>
      </c>
      <c r="I37" s="377">
        <v>1303.1400000000001</v>
      </c>
      <c r="J37" s="376">
        <v>0.40944481100952024</v>
      </c>
    </row>
    <row r="38" spans="1:10" ht="23.25" customHeight="1" x14ac:dyDescent="0.15">
      <c r="A38" s="379" t="s">
        <v>1820</v>
      </c>
      <c r="B38" s="379" t="s">
        <v>1819</v>
      </c>
      <c r="C38" s="379" t="s">
        <v>1812</v>
      </c>
      <c r="D38" s="379">
        <v>600</v>
      </c>
      <c r="E38" s="379">
        <v>150</v>
      </c>
      <c r="F38" s="378">
        <v>21882</v>
      </c>
      <c r="G38" s="377">
        <v>0</v>
      </c>
      <c r="H38" s="377">
        <v>15663</v>
      </c>
      <c r="I38" s="377">
        <v>6219</v>
      </c>
      <c r="J38" s="376">
        <v>0.28420619687414311</v>
      </c>
    </row>
    <row r="39" spans="1:10" ht="23.25" customHeight="1" x14ac:dyDescent="0.15">
      <c r="A39" s="379" t="s">
        <v>1818</v>
      </c>
      <c r="B39" s="379" t="s">
        <v>1817</v>
      </c>
      <c r="C39" s="379" t="s">
        <v>1809</v>
      </c>
      <c r="D39" s="379">
        <v>1</v>
      </c>
      <c r="E39" s="379">
        <v>6</v>
      </c>
      <c r="F39" s="378">
        <v>1535.43</v>
      </c>
      <c r="G39" s="377">
        <v>0</v>
      </c>
      <c r="H39" s="377">
        <v>962.38</v>
      </c>
      <c r="I39" s="377">
        <v>573.04999999999995</v>
      </c>
      <c r="J39" s="376">
        <v>0.37321792592303132</v>
      </c>
    </row>
    <row r="40" spans="1:10" ht="23.25" customHeight="1" x14ac:dyDescent="0.15">
      <c r="A40" s="379" t="s">
        <v>1818</v>
      </c>
      <c r="B40" s="379" t="s">
        <v>1817</v>
      </c>
      <c r="C40" s="379" t="s">
        <v>1812</v>
      </c>
      <c r="D40" s="379">
        <v>24</v>
      </c>
      <c r="E40" s="379">
        <v>6</v>
      </c>
      <c r="F40" s="378">
        <v>1283.52</v>
      </c>
      <c r="G40" s="377">
        <v>0</v>
      </c>
      <c r="H40" s="377">
        <v>962.72</v>
      </c>
      <c r="I40" s="377">
        <v>320.8</v>
      </c>
      <c r="J40" s="376">
        <v>0.24993767140363998</v>
      </c>
    </row>
    <row r="41" spans="1:10" ht="23.25" customHeight="1" x14ac:dyDescent="0.15">
      <c r="A41" s="379" t="s">
        <v>1816</v>
      </c>
      <c r="B41" s="379" t="s">
        <v>1815</v>
      </c>
      <c r="C41" s="379" t="s">
        <v>1809</v>
      </c>
      <c r="D41" s="379">
        <v>4</v>
      </c>
      <c r="E41" s="379">
        <v>24</v>
      </c>
      <c r="F41" s="378">
        <v>3147.82</v>
      </c>
      <c r="G41" s="377">
        <v>0</v>
      </c>
      <c r="H41" s="377">
        <v>2226.7199999999998</v>
      </c>
      <c r="I41" s="377">
        <v>921.1</v>
      </c>
      <c r="J41" s="376">
        <v>0.2926152067144881</v>
      </c>
    </row>
    <row r="42" spans="1:10" ht="23.25" customHeight="1" x14ac:dyDescent="0.15">
      <c r="A42" s="379" t="s">
        <v>1816</v>
      </c>
      <c r="B42" s="379" t="s">
        <v>1815</v>
      </c>
      <c r="C42" s="379" t="s">
        <v>1812</v>
      </c>
      <c r="D42" s="379">
        <v>696</v>
      </c>
      <c r="E42" s="379">
        <v>174</v>
      </c>
      <c r="F42" s="378">
        <v>20023.919999999998</v>
      </c>
      <c r="G42" s="377">
        <v>0</v>
      </c>
      <c r="H42" s="377">
        <v>16143.72</v>
      </c>
      <c r="I42" s="377">
        <v>3880.2</v>
      </c>
      <c r="J42" s="376">
        <v>0.19377824122349671</v>
      </c>
    </row>
    <row r="43" spans="1:10" ht="23.25" customHeight="1" x14ac:dyDescent="0.15">
      <c r="A43" s="379" t="s">
        <v>1814</v>
      </c>
      <c r="B43" s="379" t="s">
        <v>1813</v>
      </c>
      <c r="C43" s="379" t="s">
        <v>1809</v>
      </c>
      <c r="D43" s="379">
        <v>3</v>
      </c>
      <c r="E43" s="379">
        <v>18</v>
      </c>
      <c r="F43" s="378">
        <v>2393.8200000000002</v>
      </c>
      <c r="G43" s="377">
        <v>0</v>
      </c>
      <c r="H43" s="377">
        <v>1438.86</v>
      </c>
      <c r="I43" s="377">
        <v>954.96</v>
      </c>
      <c r="J43" s="376">
        <v>0.39892723763691507</v>
      </c>
    </row>
    <row r="44" spans="1:10" ht="23.25" customHeight="1" x14ac:dyDescent="0.15">
      <c r="A44" s="379" t="s">
        <v>1814</v>
      </c>
      <c r="B44" s="379" t="s">
        <v>1813</v>
      </c>
      <c r="C44" s="379" t="s">
        <v>1812</v>
      </c>
      <c r="D44" s="379">
        <v>432</v>
      </c>
      <c r="E44" s="379">
        <v>108</v>
      </c>
      <c r="F44" s="378">
        <v>11728.8</v>
      </c>
      <c r="G44" s="377">
        <v>0</v>
      </c>
      <c r="H44" s="377">
        <v>8633.16</v>
      </c>
      <c r="I44" s="377">
        <v>3095.64</v>
      </c>
      <c r="J44" s="376">
        <v>0.26393492940454266</v>
      </c>
    </row>
    <row r="45" spans="1:10" ht="23.25" customHeight="1" x14ac:dyDescent="0.15">
      <c r="A45" s="379" t="s">
        <v>1811</v>
      </c>
      <c r="B45" s="379" t="s">
        <v>1810</v>
      </c>
      <c r="C45" s="379" t="s">
        <v>1809</v>
      </c>
      <c r="D45" s="379">
        <v>3</v>
      </c>
      <c r="E45" s="379">
        <v>18</v>
      </c>
      <c r="F45" s="378">
        <v>2467.75</v>
      </c>
      <c r="G45" s="377">
        <v>0</v>
      </c>
      <c r="H45" s="377">
        <v>1645.05</v>
      </c>
      <c r="I45" s="377">
        <v>822.7</v>
      </c>
      <c r="J45" s="376">
        <v>0.33338060986728801</v>
      </c>
    </row>
    <row r="46" spans="1:10" ht="23.25" customHeight="1" x14ac:dyDescent="0.15">
      <c r="A46" s="379" t="s">
        <v>1811</v>
      </c>
      <c r="B46" s="379" t="s">
        <v>1810</v>
      </c>
      <c r="C46" s="379" t="s">
        <v>1812</v>
      </c>
      <c r="D46" s="379">
        <v>360</v>
      </c>
      <c r="E46" s="379">
        <v>90</v>
      </c>
      <c r="F46" s="378">
        <v>10940.4</v>
      </c>
      <c r="G46" s="377">
        <v>0</v>
      </c>
      <c r="H46" s="377">
        <v>8226.58</v>
      </c>
      <c r="I46" s="377">
        <v>2713.82</v>
      </c>
      <c r="J46" s="376">
        <v>0.248054915725202</v>
      </c>
    </row>
    <row r="47" spans="1:10" ht="23.25" customHeight="1" x14ac:dyDescent="0.15">
      <c r="A47" s="379" t="s">
        <v>1808</v>
      </c>
      <c r="B47" s="379" t="s">
        <v>1807</v>
      </c>
      <c r="C47" s="379" t="s">
        <v>1802</v>
      </c>
      <c r="D47" s="379">
        <v>1</v>
      </c>
      <c r="E47" s="379">
        <v>14.19</v>
      </c>
      <c r="F47" s="378">
        <v>1078</v>
      </c>
      <c r="G47" s="377">
        <v>0</v>
      </c>
      <c r="H47" s="377">
        <v>957.71</v>
      </c>
      <c r="I47" s="377">
        <v>120.29</v>
      </c>
      <c r="J47" s="376">
        <v>0.11158627087198515</v>
      </c>
    </row>
    <row r="48" spans="1:10" ht="23.25" customHeight="1" x14ac:dyDescent="0.15">
      <c r="A48" s="379" t="s">
        <v>1806</v>
      </c>
      <c r="B48" s="379" t="s">
        <v>1805</v>
      </c>
      <c r="C48" s="379" t="s">
        <v>1112</v>
      </c>
      <c r="D48" s="379">
        <v>45</v>
      </c>
      <c r="E48" s="379">
        <v>42.57</v>
      </c>
      <c r="F48" s="378">
        <v>3263.85</v>
      </c>
      <c r="G48" s="377">
        <v>0</v>
      </c>
      <c r="H48" s="377">
        <v>3001.66</v>
      </c>
      <c r="I48" s="377">
        <v>262.19</v>
      </c>
      <c r="J48" s="376">
        <v>8.0331510332889072E-2</v>
      </c>
    </row>
    <row r="49" spans="1:10" ht="23.25" customHeight="1" x14ac:dyDescent="0.15">
      <c r="A49" s="379" t="s">
        <v>1801</v>
      </c>
      <c r="B49" s="379" t="s">
        <v>1800</v>
      </c>
      <c r="C49" s="379" t="s">
        <v>1802</v>
      </c>
      <c r="D49" s="379">
        <v>10</v>
      </c>
      <c r="E49" s="379">
        <v>141.9</v>
      </c>
      <c r="F49" s="378">
        <v>11738.13</v>
      </c>
      <c r="G49" s="377">
        <v>0</v>
      </c>
      <c r="H49" s="377">
        <v>9726.9500000000007</v>
      </c>
      <c r="I49" s="377">
        <v>2011.18</v>
      </c>
      <c r="J49" s="376">
        <v>0.17133734248981738</v>
      </c>
    </row>
    <row r="50" spans="1:10" ht="23.25" customHeight="1" x14ac:dyDescent="0.15">
      <c r="A50" s="379" t="s">
        <v>1801</v>
      </c>
      <c r="B50" s="379" t="s">
        <v>1800</v>
      </c>
      <c r="C50" s="379" t="s">
        <v>1112</v>
      </c>
      <c r="D50" s="379">
        <v>315</v>
      </c>
      <c r="E50" s="379">
        <v>297.99</v>
      </c>
      <c r="F50" s="378">
        <v>26037.9</v>
      </c>
      <c r="G50" s="377">
        <v>0</v>
      </c>
      <c r="H50" s="377">
        <v>22077.23</v>
      </c>
      <c r="I50" s="377">
        <v>3960.67</v>
      </c>
      <c r="J50" s="376">
        <v>0.15211172944054627</v>
      </c>
    </row>
    <row r="51" spans="1:10" ht="23.25" customHeight="1" x14ac:dyDescent="0.15">
      <c r="A51" s="379" t="s">
        <v>1793</v>
      </c>
      <c r="B51" s="379" t="s">
        <v>1792</v>
      </c>
      <c r="C51" s="379" t="s">
        <v>1056</v>
      </c>
      <c r="D51" s="379">
        <v>2</v>
      </c>
      <c r="E51" s="379">
        <v>416</v>
      </c>
      <c r="F51" s="378">
        <v>8363.24</v>
      </c>
      <c r="G51" s="377">
        <v>0</v>
      </c>
      <c r="H51" s="377">
        <v>6136.1</v>
      </c>
      <c r="I51" s="377">
        <v>2227.14</v>
      </c>
      <c r="J51" s="376">
        <v>0.26630109861728229</v>
      </c>
    </row>
    <row r="52" spans="1:10" ht="23.25" customHeight="1" x14ac:dyDescent="0.15">
      <c r="A52" s="379" t="s">
        <v>3985</v>
      </c>
      <c r="B52" s="379" t="s">
        <v>3984</v>
      </c>
      <c r="C52" s="379" t="s">
        <v>1056</v>
      </c>
      <c r="D52" s="379">
        <v>3</v>
      </c>
      <c r="E52" s="379">
        <v>624</v>
      </c>
      <c r="F52" s="378">
        <v>30083.7</v>
      </c>
      <c r="G52" s="377">
        <v>0</v>
      </c>
      <c r="H52" s="377">
        <v>26159.759999999998</v>
      </c>
      <c r="I52" s="377">
        <v>3923.94</v>
      </c>
      <c r="J52" s="376">
        <v>0.13043408889199135</v>
      </c>
    </row>
    <row r="53" spans="1:10" ht="23.25" customHeight="1" x14ac:dyDescent="0.15">
      <c r="A53" s="379" t="s">
        <v>1990</v>
      </c>
      <c r="B53" s="379" t="s">
        <v>1989</v>
      </c>
      <c r="C53" s="379" t="s">
        <v>1056</v>
      </c>
      <c r="D53" s="379">
        <v>3</v>
      </c>
      <c r="E53" s="379">
        <v>624</v>
      </c>
      <c r="F53" s="378">
        <v>26044.41</v>
      </c>
      <c r="G53" s="377">
        <v>0</v>
      </c>
      <c r="H53" s="377">
        <v>23253.96</v>
      </c>
      <c r="I53" s="377">
        <v>2790.45</v>
      </c>
      <c r="J53" s="376">
        <v>0.10714199323386477</v>
      </c>
    </row>
    <row r="54" spans="1:10" ht="23.25" customHeight="1" x14ac:dyDescent="0.15">
      <c r="A54" s="379" t="s">
        <v>1759</v>
      </c>
      <c r="B54" s="379" t="s">
        <v>1758</v>
      </c>
      <c r="C54" s="379" t="s">
        <v>1757</v>
      </c>
      <c r="D54" s="379">
        <v>24</v>
      </c>
      <c r="E54" s="379">
        <v>21.6</v>
      </c>
      <c r="F54" s="378">
        <v>1935.12</v>
      </c>
      <c r="G54" s="377">
        <v>0</v>
      </c>
      <c r="H54" s="377">
        <v>1428.94</v>
      </c>
      <c r="I54" s="377">
        <v>506.18</v>
      </c>
      <c r="J54" s="376">
        <v>0.26157550952912478</v>
      </c>
    </row>
    <row r="55" spans="1:10" ht="23.25" customHeight="1" x14ac:dyDescent="0.15">
      <c r="A55" s="379" t="s">
        <v>1988</v>
      </c>
      <c r="B55" s="379" t="s">
        <v>1987</v>
      </c>
      <c r="C55" s="379" t="s">
        <v>1757</v>
      </c>
      <c r="D55" s="379">
        <v>48</v>
      </c>
      <c r="E55" s="379">
        <v>43.2</v>
      </c>
      <c r="F55" s="378">
        <v>3481.44</v>
      </c>
      <c r="G55" s="377">
        <v>0</v>
      </c>
      <c r="H55" s="377">
        <v>2854.71</v>
      </c>
      <c r="I55" s="377">
        <v>626.73</v>
      </c>
      <c r="J55" s="376">
        <v>0.18002033641251897</v>
      </c>
    </row>
    <row r="56" spans="1:10" ht="23.25" customHeight="1" x14ac:dyDescent="0.15">
      <c r="A56" s="379" t="s">
        <v>3319</v>
      </c>
      <c r="B56" s="379" t="s">
        <v>3318</v>
      </c>
      <c r="C56" s="379" t="s">
        <v>1112</v>
      </c>
      <c r="D56" s="379">
        <v>8</v>
      </c>
      <c r="E56" s="379">
        <v>7.5679999999999996</v>
      </c>
      <c r="F56" s="378">
        <v>1371.12</v>
      </c>
      <c r="G56" s="377">
        <v>0</v>
      </c>
      <c r="H56" s="377">
        <v>539.07000000000005</v>
      </c>
      <c r="I56" s="377">
        <v>832.05</v>
      </c>
      <c r="J56" s="376">
        <v>0.60683966392438293</v>
      </c>
    </row>
    <row r="57" spans="1:10" ht="23.25" customHeight="1" x14ac:dyDescent="0.15">
      <c r="A57" s="379" t="s">
        <v>1743</v>
      </c>
      <c r="B57" s="379" t="s">
        <v>1742</v>
      </c>
      <c r="C57" s="379" t="s">
        <v>1739</v>
      </c>
      <c r="D57" s="379">
        <v>9</v>
      </c>
      <c r="E57" s="379">
        <v>36</v>
      </c>
      <c r="F57" s="378">
        <v>4241.72</v>
      </c>
      <c r="G57" s="377">
        <v>0</v>
      </c>
      <c r="H57" s="377">
        <v>3267.54</v>
      </c>
      <c r="I57" s="377">
        <v>974.18</v>
      </c>
      <c r="J57" s="376">
        <v>0.22966626745754082</v>
      </c>
    </row>
    <row r="58" spans="1:10" ht="23.25" customHeight="1" x14ac:dyDescent="0.15">
      <c r="A58" s="379" t="s">
        <v>1736</v>
      </c>
      <c r="B58" s="379" t="s">
        <v>1735</v>
      </c>
      <c r="C58" s="379" t="s">
        <v>1722</v>
      </c>
      <c r="D58" s="379">
        <v>1</v>
      </c>
      <c r="E58" s="379">
        <v>16</v>
      </c>
      <c r="F58" s="378">
        <v>1778.45</v>
      </c>
      <c r="G58" s="377">
        <v>0</v>
      </c>
      <c r="H58" s="377">
        <v>1369.35</v>
      </c>
      <c r="I58" s="377">
        <v>409.1</v>
      </c>
      <c r="J58" s="376">
        <v>0.23003176923725716</v>
      </c>
    </row>
    <row r="59" spans="1:10" ht="23.25" customHeight="1" x14ac:dyDescent="0.15">
      <c r="A59" s="379" t="s">
        <v>1721</v>
      </c>
      <c r="B59" s="379" t="s">
        <v>1720</v>
      </c>
      <c r="C59" s="379" t="s">
        <v>1715</v>
      </c>
      <c r="D59" s="379">
        <v>1</v>
      </c>
      <c r="E59" s="379">
        <v>12</v>
      </c>
      <c r="F59" s="378">
        <v>889.83</v>
      </c>
      <c r="G59" s="377">
        <v>0</v>
      </c>
      <c r="H59" s="377">
        <v>1108.3599999999999</v>
      </c>
      <c r="I59" s="377">
        <v>-218.53</v>
      </c>
      <c r="J59" s="376">
        <v>-0.24558623557308698</v>
      </c>
    </row>
    <row r="60" spans="1:10" ht="23.25" customHeight="1" x14ac:dyDescent="0.15">
      <c r="A60" s="379" t="s">
        <v>1721</v>
      </c>
      <c r="B60" s="379" t="s">
        <v>1720</v>
      </c>
      <c r="C60" s="379" t="s">
        <v>1116</v>
      </c>
      <c r="D60" s="379">
        <v>84</v>
      </c>
      <c r="E60" s="379">
        <v>84</v>
      </c>
      <c r="F60" s="378">
        <v>8712.48</v>
      </c>
      <c r="G60" s="377">
        <v>0</v>
      </c>
      <c r="H60" s="377">
        <v>7758.52</v>
      </c>
      <c r="I60" s="377">
        <v>953.96</v>
      </c>
      <c r="J60" s="376">
        <v>0.10949350816300296</v>
      </c>
    </row>
    <row r="61" spans="1:10" ht="23.25" customHeight="1" x14ac:dyDescent="0.15">
      <c r="A61" s="379" t="s">
        <v>1717</v>
      </c>
      <c r="B61" s="379" t="s">
        <v>1716</v>
      </c>
      <c r="C61" s="379" t="s">
        <v>1115</v>
      </c>
      <c r="D61" s="379">
        <v>11</v>
      </c>
      <c r="E61" s="379">
        <v>124.872</v>
      </c>
      <c r="F61" s="378">
        <v>4814.84</v>
      </c>
      <c r="G61" s="377">
        <v>0</v>
      </c>
      <c r="H61" s="377">
        <v>3923.36</v>
      </c>
      <c r="I61" s="377">
        <v>891.48</v>
      </c>
      <c r="J61" s="376">
        <v>0.18515256997117246</v>
      </c>
    </row>
    <row r="62" spans="1:10" ht="23.25" customHeight="1" x14ac:dyDescent="0.15">
      <c r="A62" s="379" t="s">
        <v>1717</v>
      </c>
      <c r="B62" s="379" t="s">
        <v>1716</v>
      </c>
      <c r="C62" s="379" t="s">
        <v>1112</v>
      </c>
      <c r="D62" s="379">
        <v>720</v>
      </c>
      <c r="E62" s="379">
        <v>681.12</v>
      </c>
      <c r="F62" s="378">
        <v>27712.799999999999</v>
      </c>
      <c r="G62" s="377">
        <v>0</v>
      </c>
      <c r="H62" s="377">
        <v>21398.74</v>
      </c>
      <c r="I62" s="377">
        <v>6314.06</v>
      </c>
      <c r="J62" s="376">
        <v>0.2278391212724806</v>
      </c>
    </row>
    <row r="63" spans="1:10" ht="23.25" customHeight="1" x14ac:dyDescent="0.15">
      <c r="A63" s="379" t="s">
        <v>1714</v>
      </c>
      <c r="B63" s="379" t="s">
        <v>1713</v>
      </c>
      <c r="C63" s="379" t="s">
        <v>1715</v>
      </c>
      <c r="D63" s="379">
        <v>12</v>
      </c>
      <c r="E63" s="379">
        <v>144</v>
      </c>
      <c r="F63" s="378">
        <v>3666.42</v>
      </c>
      <c r="G63" s="377">
        <v>0</v>
      </c>
      <c r="H63" s="377">
        <v>3363.6</v>
      </c>
      <c r="I63" s="377">
        <v>302.82</v>
      </c>
      <c r="J63" s="376">
        <v>8.2592828972130855E-2</v>
      </c>
    </row>
    <row r="64" spans="1:10" ht="23.25" customHeight="1" x14ac:dyDescent="0.15">
      <c r="A64" s="379" t="s">
        <v>1714</v>
      </c>
      <c r="B64" s="379" t="s">
        <v>1713</v>
      </c>
      <c r="C64" s="379" t="s">
        <v>1116</v>
      </c>
      <c r="D64" s="379">
        <v>1428</v>
      </c>
      <c r="E64" s="379">
        <v>1428</v>
      </c>
      <c r="F64" s="378">
        <v>38184.720000000001</v>
      </c>
      <c r="G64" s="377">
        <v>0</v>
      </c>
      <c r="H64" s="377">
        <v>33355.699999999997</v>
      </c>
      <c r="I64" s="377">
        <v>4829.0200000000004</v>
      </c>
      <c r="J64" s="376">
        <v>0.12646472201446024</v>
      </c>
    </row>
    <row r="65" spans="1:10" ht="23.25" customHeight="1" x14ac:dyDescent="0.15">
      <c r="A65" s="379" t="s">
        <v>1712</v>
      </c>
      <c r="B65" s="379" t="s">
        <v>1711</v>
      </c>
      <c r="C65" s="379" t="s">
        <v>1112</v>
      </c>
      <c r="D65" s="379">
        <v>276</v>
      </c>
      <c r="E65" s="379">
        <v>261.096</v>
      </c>
      <c r="F65" s="378">
        <v>20128.68</v>
      </c>
      <c r="G65" s="377">
        <v>0</v>
      </c>
      <c r="H65" s="377">
        <v>18036.37</v>
      </c>
      <c r="I65" s="377">
        <v>2092.31</v>
      </c>
      <c r="J65" s="376">
        <v>0.10394670688788336</v>
      </c>
    </row>
    <row r="66" spans="1:10" ht="23.25" customHeight="1" x14ac:dyDescent="0.15">
      <c r="A66" s="379" t="s">
        <v>1710</v>
      </c>
      <c r="B66" s="379" t="s">
        <v>1709</v>
      </c>
      <c r="C66" s="379" t="s">
        <v>1112</v>
      </c>
      <c r="D66" s="379">
        <v>192</v>
      </c>
      <c r="E66" s="379">
        <v>181.63200000000001</v>
      </c>
      <c r="F66" s="378">
        <v>14002.56</v>
      </c>
      <c r="G66" s="377">
        <v>0</v>
      </c>
      <c r="H66" s="377">
        <v>12547.04</v>
      </c>
      <c r="I66" s="377">
        <v>1455.52</v>
      </c>
      <c r="J66" s="376">
        <v>0.10394670688788336</v>
      </c>
    </row>
    <row r="67" spans="1:10" ht="23.25" customHeight="1" x14ac:dyDescent="0.15">
      <c r="A67" s="379" t="s">
        <v>1708</v>
      </c>
      <c r="B67" s="379" t="s">
        <v>1707</v>
      </c>
      <c r="C67" s="379" t="s">
        <v>1115</v>
      </c>
      <c r="D67" s="379">
        <v>33</v>
      </c>
      <c r="E67" s="379">
        <v>374.61599999999999</v>
      </c>
      <c r="F67" s="378">
        <v>25472.04</v>
      </c>
      <c r="G67" s="377">
        <v>0</v>
      </c>
      <c r="H67" s="377">
        <v>24699.46</v>
      </c>
      <c r="I67" s="377">
        <v>772.58</v>
      </c>
      <c r="J67" s="376">
        <v>3.0330511415654186E-2</v>
      </c>
    </row>
    <row r="68" spans="1:10" ht="23.25" customHeight="1" x14ac:dyDescent="0.15">
      <c r="A68" s="379" t="s">
        <v>1708</v>
      </c>
      <c r="B68" s="379" t="s">
        <v>1707</v>
      </c>
      <c r="C68" s="379" t="s">
        <v>1112</v>
      </c>
      <c r="D68" s="379">
        <v>1644</v>
      </c>
      <c r="E68" s="379">
        <v>1555.2239999999999</v>
      </c>
      <c r="F68" s="378">
        <v>120570.96</v>
      </c>
      <c r="G68" s="377">
        <v>0</v>
      </c>
      <c r="H68" s="377">
        <v>102848.86</v>
      </c>
      <c r="I68" s="377">
        <v>17722.099999999999</v>
      </c>
      <c r="J68" s="376">
        <v>0.14698481292676113</v>
      </c>
    </row>
    <row r="69" spans="1:10" ht="23.25" customHeight="1" x14ac:dyDescent="0.15">
      <c r="A69" s="379" t="s">
        <v>1704</v>
      </c>
      <c r="B69" s="379" t="s">
        <v>1703</v>
      </c>
      <c r="C69" s="379" t="s">
        <v>1115</v>
      </c>
      <c r="D69" s="379">
        <v>68</v>
      </c>
      <c r="E69" s="379">
        <v>771.93600000000004</v>
      </c>
      <c r="F69" s="378">
        <v>68117.490000000005</v>
      </c>
      <c r="G69" s="377">
        <v>0</v>
      </c>
      <c r="H69" s="377">
        <v>65860.72</v>
      </c>
      <c r="I69" s="377">
        <v>2256.77</v>
      </c>
      <c r="J69" s="376">
        <v>3.3130551345917178E-2</v>
      </c>
    </row>
    <row r="70" spans="1:10" ht="23.25" customHeight="1" x14ac:dyDescent="0.15">
      <c r="A70" s="379" t="s">
        <v>1704</v>
      </c>
      <c r="B70" s="379" t="s">
        <v>1703</v>
      </c>
      <c r="C70" s="379" t="s">
        <v>1112</v>
      </c>
      <c r="D70" s="379">
        <v>2568</v>
      </c>
      <c r="E70" s="379">
        <v>2429.328</v>
      </c>
      <c r="F70" s="378">
        <v>228911.52</v>
      </c>
      <c r="G70" s="377">
        <v>0</v>
      </c>
      <c r="H70" s="377">
        <v>207267.56</v>
      </c>
      <c r="I70" s="377">
        <v>21643.96</v>
      </c>
      <c r="J70" s="376">
        <v>9.4551641612444837E-2</v>
      </c>
    </row>
    <row r="71" spans="1:10" ht="23.25" customHeight="1" x14ac:dyDescent="0.15">
      <c r="A71" s="379" t="s">
        <v>1702</v>
      </c>
      <c r="B71" s="379" t="s">
        <v>1701</v>
      </c>
      <c r="C71" s="379" t="s">
        <v>1112</v>
      </c>
      <c r="D71" s="379">
        <v>132</v>
      </c>
      <c r="E71" s="379">
        <v>124.872</v>
      </c>
      <c r="F71" s="378">
        <v>11926.2</v>
      </c>
      <c r="G71" s="377">
        <v>0</v>
      </c>
      <c r="H71" s="377">
        <v>9921.4500000000007</v>
      </c>
      <c r="I71" s="377">
        <v>2004.75</v>
      </c>
      <c r="J71" s="376">
        <v>0.16809629219701161</v>
      </c>
    </row>
    <row r="72" spans="1:10" ht="23.25" customHeight="1" x14ac:dyDescent="0.15">
      <c r="A72" s="379" t="s">
        <v>1111</v>
      </c>
      <c r="B72" s="379" t="s">
        <v>1979</v>
      </c>
      <c r="C72" s="379" t="s">
        <v>1978</v>
      </c>
      <c r="D72" s="379">
        <v>36</v>
      </c>
      <c r="E72" s="379">
        <v>16.2</v>
      </c>
      <c r="F72" s="378">
        <v>1808.64</v>
      </c>
      <c r="G72" s="377">
        <v>0</v>
      </c>
      <c r="H72" s="377">
        <v>1634.4</v>
      </c>
      <c r="I72" s="377">
        <v>174.24</v>
      </c>
      <c r="J72" s="376">
        <v>9.6337579617834401E-2</v>
      </c>
    </row>
    <row r="73" spans="1:10" ht="23.25" customHeight="1" x14ac:dyDescent="0.15">
      <c r="A73" s="379" t="s">
        <v>1158</v>
      </c>
      <c r="B73" s="379" t="s">
        <v>1975</v>
      </c>
      <c r="C73" s="379" t="s">
        <v>1115</v>
      </c>
      <c r="D73" s="379">
        <v>8</v>
      </c>
      <c r="E73" s="379">
        <v>90.816000000000003</v>
      </c>
      <c r="F73" s="378">
        <v>6505.41</v>
      </c>
      <c r="G73" s="377">
        <v>0</v>
      </c>
      <c r="H73" s="377">
        <v>5575.81</v>
      </c>
      <c r="I73" s="377">
        <v>929.6</v>
      </c>
      <c r="J73" s="376">
        <v>0.14289645080018015</v>
      </c>
    </row>
    <row r="74" spans="1:10" ht="23.25" customHeight="1" x14ac:dyDescent="0.15">
      <c r="A74" s="379" t="s">
        <v>1158</v>
      </c>
      <c r="B74" s="379" t="s">
        <v>1975</v>
      </c>
      <c r="C74" s="379" t="s">
        <v>1112</v>
      </c>
      <c r="D74" s="379">
        <v>204</v>
      </c>
      <c r="E74" s="379">
        <v>192.98400000000001</v>
      </c>
      <c r="F74" s="378">
        <v>18761.88</v>
      </c>
      <c r="G74" s="377">
        <v>0</v>
      </c>
      <c r="H74" s="377">
        <v>11721.42</v>
      </c>
      <c r="I74" s="377">
        <v>7040.46</v>
      </c>
      <c r="J74" s="376">
        <v>0.37525343942078299</v>
      </c>
    </row>
    <row r="75" spans="1:10" ht="23.25" customHeight="1" x14ac:dyDescent="0.15">
      <c r="A75" s="379" t="s">
        <v>1156</v>
      </c>
      <c r="B75" s="379" t="s">
        <v>1974</v>
      </c>
      <c r="C75" s="379" t="s">
        <v>1115</v>
      </c>
      <c r="D75" s="379">
        <v>1</v>
      </c>
      <c r="E75" s="379">
        <v>11.352</v>
      </c>
      <c r="F75" s="378">
        <v>1336.08</v>
      </c>
      <c r="G75" s="377">
        <v>0</v>
      </c>
      <c r="H75" s="377">
        <v>745.5</v>
      </c>
      <c r="I75" s="377">
        <v>590.58000000000004</v>
      </c>
      <c r="J75" s="376">
        <v>0.44202442967486977</v>
      </c>
    </row>
    <row r="76" spans="1:10" ht="23.25" customHeight="1" x14ac:dyDescent="0.15">
      <c r="A76" s="379" t="s">
        <v>1156</v>
      </c>
      <c r="B76" s="379" t="s">
        <v>1974</v>
      </c>
      <c r="C76" s="379" t="s">
        <v>1112</v>
      </c>
      <c r="D76" s="379">
        <v>216</v>
      </c>
      <c r="E76" s="379">
        <v>204.33600000000001</v>
      </c>
      <c r="F76" s="378">
        <v>19865.52</v>
      </c>
      <c r="G76" s="377">
        <v>0</v>
      </c>
      <c r="H76" s="377">
        <v>13419</v>
      </c>
      <c r="I76" s="377">
        <v>6446.52</v>
      </c>
      <c r="J76" s="376">
        <v>0.3245079917364358</v>
      </c>
    </row>
    <row r="77" spans="1:10" ht="23.25" customHeight="1" x14ac:dyDescent="0.15">
      <c r="A77" s="379" t="s">
        <v>1153</v>
      </c>
      <c r="B77" s="379" t="s">
        <v>1973</v>
      </c>
      <c r="C77" s="379" t="s">
        <v>1116</v>
      </c>
      <c r="D77" s="379">
        <v>174</v>
      </c>
      <c r="E77" s="379">
        <v>174</v>
      </c>
      <c r="F77" s="378">
        <v>30879.78</v>
      </c>
      <c r="G77" s="377">
        <v>0</v>
      </c>
      <c r="H77" s="377">
        <v>21590.23</v>
      </c>
      <c r="I77" s="377">
        <v>9289.5499999999993</v>
      </c>
      <c r="J77" s="376">
        <v>0.3008295395886888</v>
      </c>
    </row>
    <row r="78" spans="1:10" ht="23.25" customHeight="1" x14ac:dyDescent="0.15">
      <c r="A78" s="379" t="s">
        <v>1147</v>
      </c>
      <c r="B78" s="379" t="s">
        <v>1972</v>
      </c>
      <c r="C78" s="379" t="s">
        <v>1115</v>
      </c>
      <c r="D78" s="379">
        <v>2</v>
      </c>
      <c r="E78" s="379">
        <v>22.704000000000001</v>
      </c>
      <c r="F78" s="378">
        <v>1796</v>
      </c>
      <c r="G78" s="377">
        <v>0</v>
      </c>
      <c r="H78" s="377">
        <v>1491</v>
      </c>
      <c r="I78" s="377">
        <v>305</v>
      </c>
      <c r="J78" s="376">
        <v>0.16982182628062362</v>
      </c>
    </row>
    <row r="79" spans="1:10" ht="23.25" customHeight="1" x14ac:dyDescent="0.15">
      <c r="A79" s="379" t="s">
        <v>1118</v>
      </c>
      <c r="B79" s="379" t="s">
        <v>1971</v>
      </c>
      <c r="C79" s="379" t="s">
        <v>1119</v>
      </c>
      <c r="D79" s="379">
        <v>1</v>
      </c>
      <c r="E79" s="379">
        <v>6</v>
      </c>
      <c r="F79" s="378">
        <v>1299.96</v>
      </c>
      <c r="G79" s="377">
        <v>0</v>
      </c>
      <c r="H79" s="377">
        <v>760.79</v>
      </c>
      <c r="I79" s="377">
        <v>539.16999999999996</v>
      </c>
      <c r="J79" s="376">
        <v>0.41475891565894335</v>
      </c>
    </row>
    <row r="80" spans="1:10" ht="23.25" customHeight="1" x14ac:dyDescent="0.15">
      <c r="A80" s="379" t="s">
        <v>1118</v>
      </c>
      <c r="B80" s="379" t="s">
        <v>1971</v>
      </c>
      <c r="C80" s="379" t="s">
        <v>1116</v>
      </c>
      <c r="D80" s="379">
        <v>24</v>
      </c>
      <c r="E80" s="379">
        <v>24</v>
      </c>
      <c r="F80" s="378">
        <v>4259.28</v>
      </c>
      <c r="G80" s="377">
        <v>0</v>
      </c>
      <c r="H80" s="377">
        <v>3043.16</v>
      </c>
      <c r="I80" s="377">
        <v>1216.1199999999999</v>
      </c>
      <c r="J80" s="376">
        <v>0.28552243571683478</v>
      </c>
    </row>
    <row r="81" spans="1:10" ht="23.25" customHeight="1" x14ac:dyDescent="0.15">
      <c r="A81" s="379" t="s">
        <v>2509</v>
      </c>
      <c r="B81" s="379" t="s">
        <v>2508</v>
      </c>
      <c r="C81" s="379" t="s">
        <v>1920</v>
      </c>
      <c r="D81" s="379">
        <v>5</v>
      </c>
      <c r="E81" s="379">
        <v>75.7</v>
      </c>
      <c r="F81" s="378">
        <v>2041.75</v>
      </c>
      <c r="G81" s="377">
        <v>0</v>
      </c>
      <c r="H81" s="377">
        <v>1711.7</v>
      </c>
      <c r="I81" s="377">
        <v>330.05</v>
      </c>
      <c r="J81" s="376">
        <v>0.16165054487571937</v>
      </c>
    </row>
    <row r="82" spans="1:10" ht="23.25" customHeight="1" x14ac:dyDescent="0.15">
      <c r="A82" s="379" t="s">
        <v>2509</v>
      </c>
      <c r="B82" s="379" t="s">
        <v>2508</v>
      </c>
      <c r="C82" s="379" t="s">
        <v>1923</v>
      </c>
      <c r="D82" s="379">
        <v>44</v>
      </c>
      <c r="E82" s="379">
        <v>166.54</v>
      </c>
      <c r="F82" s="378">
        <v>4518.8</v>
      </c>
      <c r="G82" s="377">
        <v>0</v>
      </c>
      <c r="H82" s="377">
        <v>3765.74</v>
      </c>
      <c r="I82" s="377">
        <v>753.06</v>
      </c>
      <c r="J82" s="376">
        <v>0.16665043816942551</v>
      </c>
    </row>
    <row r="83" spans="1:10" ht="23.25" customHeight="1" x14ac:dyDescent="0.15">
      <c r="A83" s="379" t="s">
        <v>2160</v>
      </c>
      <c r="B83" s="379" t="s">
        <v>8406</v>
      </c>
      <c r="C83" s="379" t="s">
        <v>1112</v>
      </c>
      <c r="D83" s="379">
        <v>12</v>
      </c>
      <c r="E83" s="379">
        <v>11.352</v>
      </c>
      <c r="F83" s="378">
        <v>1416.72</v>
      </c>
      <c r="G83" s="377">
        <v>0</v>
      </c>
      <c r="H83" s="377">
        <v>1231.1199999999999</v>
      </c>
      <c r="I83" s="377">
        <v>185.6</v>
      </c>
      <c r="J83" s="376">
        <v>0.13100683268394603</v>
      </c>
    </row>
    <row r="84" spans="1:10" ht="23.25" customHeight="1" x14ac:dyDescent="0.15">
      <c r="A84" s="379" t="s">
        <v>6315</v>
      </c>
      <c r="B84" s="379" t="s">
        <v>6314</v>
      </c>
      <c r="C84" s="379" t="s">
        <v>1112</v>
      </c>
      <c r="D84" s="379">
        <v>12</v>
      </c>
      <c r="E84" s="379">
        <v>11.352</v>
      </c>
      <c r="F84" s="378">
        <v>1416.72</v>
      </c>
      <c r="G84" s="377">
        <v>0</v>
      </c>
      <c r="H84" s="377">
        <v>1368.41</v>
      </c>
      <c r="I84" s="377">
        <v>48.31</v>
      </c>
      <c r="J84" s="376">
        <v>3.409989270992151E-2</v>
      </c>
    </row>
    <row r="85" spans="1:10" ht="23.25" customHeight="1" x14ac:dyDescent="0.15">
      <c r="A85" s="379" t="s">
        <v>5498</v>
      </c>
      <c r="B85" s="379" t="s">
        <v>5497</v>
      </c>
      <c r="C85" s="379" t="s">
        <v>1112</v>
      </c>
      <c r="D85" s="379">
        <v>12</v>
      </c>
      <c r="E85" s="379">
        <v>11.352</v>
      </c>
      <c r="F85" s="378">
        <v>1416.72</v>
      </c>
      <c r="G85" s="377">
        <v>0</v>
      </c>
      <c r="H85" s="377">
        <v>1301.33</v>
      </c>
      <c r="I85" s="377">
        <v>115.39</v>
      </c>
      <c r="J85" s="376">
        <v>8.1448698401942521E-2</v>
      </c>
    </row>
    <row r="86" spans="1:10" ht="23.25" customHeight="1" x14ac:dyDescent="0.15">
      <c r="A86" s="379" t="s">
        <v>1958</v>
      </c>
      <c r="B86" s="379" t="s">
        <v>1957</v>
      </c>
      <c r="C86" s="379" t="s">
        <v>1809</v>
      </c>
      <c r="D86" s="379">
        <v>9</v>
      </c>
      <c r="E86" s="379">
        <v>54</v>
      </c>
      <c r="F86" s="378">
        <v>4794.4399999999996</v>
      </c>
      <c r="G86" s="377">
        <v>0</v>
      </c>
      <c r="H86" s="377">
        <v>4980.1499999999996</v>
      </c>
      <c r="I86" s="377">
        <v>-185.71</v>
      </c>
      <c r="J86" s="376">
        <v>-3.8734450738772408E-2</v>
      </c>
    </row>
    <row r="87" spans="1:10" ht="23.25" customHeight="1" x14ac:dyDescent="0.15">
      <c r="A87" s="379" t="s">
        <v>1067</v>
      </c>
      <c r="B87" s="379" t="s">
        <v>3975</v>
      </c>
      <c r="C87" s="379" t="s">
        <v>1059</v>
      </c>
      <c r="D87" s="379">
        <v>3</v>
      </c>
      <c r="E87" s="379">
        <v>60</v>
      </c>
      <c r="F87" s="378">
        <v>4038.99</v>
      </c>
      <c r="G87" s="377">
        <v>0</v>
      </c>
      <c r="H87" s="377">
        <v>3433.14</v>
      </c>
      <c r="I87" s="377">
        <v>605.85</v>
      </c>
      <c r="J87" s="376">
        <v>0.15000037137997371</v>
      </c>
    </row>
    <row r="88" spans="1:10" ht="23.25" customHeight="1" x14ac:dyDescent="0.15">
      <c r="A88" s="379" t="s">
        <v>1065</v>
      </c>
      <c r="B88" s="379" t="s">
        <v>2506</v>
      </c>
      <c r="C88" s="379" t="s">
        <v>1059</v>
      </c>
      <c r="D88" s="379">
        <v>1</v>
      </c>
      <c r="E88" s="379">
        <v>20</v>
      </c>
      <c r="F88" s="378">
        <v>1346.33</v>
      </c>
      <c r="G88" s="377">
        <v>0</v>
      </c>
      <c r="H88" s="377">
        <v>1144.3800000000001</v>
      </c>
      <c r="I88" s="377">
        <v>201.95</v>
      </c>
      <c r="J88" s="376">
        <v>0.15000037137997371</v>
      </c>
    </row>
    <row r="89" spans="1:10" ht="23.25" customHeight="1" x14ac:dyDescent="0.15">
      <c r="A89" s="379" t="s">
        <v>1955</v>
      </c>
      <c r="B89" s="379" t="s">
        <v>1954</v>
      </c>
      <c r="C89" s="379" t="s">
        <v>1923</v>
      </c>
      <c r="D89" s="379">
        <v>104</v>
      </c>
      <c r="E89" s="379">
        <v>393.64</v>
      </c>
      <c r="F89" s="378">
        <v>36575.760000000002</v>
      </c>
      <c r="G89" s="377">
        <v>0</v>
      </c>
      <c r="H89" s="377">
        <v>34698.42</v>
      </c>
      <c r="I89" s="377">
        <v>1877.34</v>
      </c>
      <c r="J89" s="376">
        <v>5.1327436531735771E-2</v>
      </c>
    </row>
    <row r="90" spans="1:10" ht="23.25" customHeight="1" x14ac:dyDescent="0.15">
      <c r="A90" s="379" t="s">
        <v>1053</v>
      </c>
      <c r="B90" s="379" t="s">
        <v>1953</v>
      </c>
      <c r="C90" s="379" t="s">
        <v>1051</v>
      </c>
      <c r="D90" s="379">
        <v>20</v>
      </c>
      <c r="E90" s="379">
        <v>380</v>
      </c>
      <c r="F90" s="378">
        <v>22122.81</v>
      </c>
      <c r="G90" s="377">
        <v>0</v>
      </c>
      <c r="H90" s="377">
        <v>15943.42</v>
      </c>
      <c r="I90" s="377">
        <v>6179.39</v>
      </c>
      <c r="J90" s="376">
        <v>0.2793221114315948</v>
      </c>
    </row>
    <row r="91" spans="1:10" ht="23.25" customHeight="1" x14ac:dyDescent="0.15">
      <c r="A91" s="379" t="s">
        <v>4683</v>
      </c>
      <c r="B91" s="379" t="s">
        <v>4682</v>
      </c>
      <c r="C91" s="379" t="s">
        <v>1051</v>
      </c>
      <c r="D91" s="379">
        <v>233</v>
      </c>
      <c r="E91" s="379">
        <v>4427</v>
      </c>
      <c r="F91" s="378">
        <v>207008.87</v>
      </c>
      <c r="G91" s="377">
        <v>0</v>
      </c>
      <c r="H91" s="377">
        <v>211121.3</v>
      </c>
      <c r="I91" s="377">
        <v>-4112.43</v>
      </c>
      <c r="J91" s="376">
        <v>-1.9865960333004088E-2</v>
      </c>
    </row>
    <row r="92" spans="1:10" ht="23.25" customHeight="1" x14ac:dyDescent="0.15">
      <c r="A92" s="379" t="s">
        <v>4680</v>
      </c>
      <c r="B92" s="379" t="s">
        <v>4679</v>
      </c>
      <c r="C92" s="379" t="s">
        <v>1051</v>
      </c>
      <c r="D92" s="379">
        <v>75</v>
      </c>
      <c r="E92" s="379">
        <v>1425</v>
      </c>
      <c r="F92" s="378">
        <v>72447.47</v>
      </c>
      <c r="G92" s="377">
        <v>0</v>
      </c>
      <c r="H92" s="377">
        <v>58936.69</v>
      </c>
      <c r="I92" s="377">
        <v>13510.78</v>
      </c>
      <c r="J92" s="376">
        <v>0.18649070837118259</v>
      </c>
    </row>
    <row r="93" spans="1:10" ht="23.25" customHeight="1" x14ac:dyDescent="0.15">
      <c r="A93" s="379" t="s">
        <v>5590</v>
      </c>
      <c r="B93" s="379" t="s">
        <v>5589</v>
      </c>
      <c r="C93" s="379" t="s">
        <v>1048</v>
      </c>
      <c r="D93" s="379">
        <v>44</v>
      </c>
      <c r="E93" s="379">
        <v>0</v>
      </c>
      <c r="F93" s="378">
        <v>0.44</v>
      </c>
      <c r="G93" s="377">
        <v>0</v>
      </c>
      <c r="H93" s="377">
        <v>82775.88</v>
      </c>
      <c r="I93" s="377">
        <v>-82775.44</v>
      </c>
      <c r="J93" s="376">
        <v>-188126</v>
      </c>
    </row>
    <row r="94" spans="1:10" ht="23.25" customHeight="1" x14ac:dyDescent="0.15">
      <c r="A94" s="379" t="s">
        <v>5588</v>
      </c>
      <c r="B94" s="379" t="s">
        <v>5587</v>
      </c>
      <c r="C94" s="379" t="s">
        <v>1051</v>
      </c>
      <c r="D94" s="379">
        <v>10</v>
      </c>
      <c r="E94" s="379">
        <v>190</v>
      </c>
      <c r="F94" s="378">
        <v>9478.02</v>
      </c>
      <c r="G94" s="377">
        <v>0</v>
      </c>
      <c r="H94" s="377">
        <v>9151.6</v>
      </c>
      <c r="I94" s="377">
        <v>326.42</v>
      </c>
      <c r="J94" s="376">
        <v>3.443968254973085E-2</v>
      </c>
    </row>
    <row r="95" spans="1:10" ht="23.25" customHeight="1" x14ac:dyDescent="0.15">
      <c r="A95" s="379" t="s">
        <v>4695</v>
      </c>
      <c r="B95" s="379" t="s">
        <v>5586</v>
      </c>
      <c r="C95" s="379" t="s">
        <v>1051</v>
      </c>
      <c r="D95" s="379">
        <v>12</v>
      </c>
      <c r="E95" s="379">
        <v>228</v>
      </c>
      <c r="F95" s="378">
        <v>12956.62</v>
      </c>
      <c r="G95" s="377">
        <v>0</v>
      </c>
      <c r="H95" s="377">
        <v>11050.08</v>
      </c>
      <c r="I95" s="377">
        <v>1906.54</v>
      </c>
      <c r="J95" s="376">
        <v>0.14714794444847498</v>
      </c>
    </row>
    <row r="96" spans="1:10" ht="23.25" customHeight="1" x14ac:dyDescent="0.15">
      <c r="A96" s="379" t="s">
        <v>6305</v>
      </c>
      <c r="B96" s="379" t="s">
        <v>6389</v>
      </c>
      <c r="C96" s="379" t="s">
        <v>1715</v>
      </c>
      <c r="D96" s="379">
        <v>160</v>
      </c>
      <c r="E96" s="379">
        <v>1920</v>
      </c>
      <c r="F96" s="378">
        <v>147242.78</v>
      </c>
      <c r="G96" s="377">
        <v>0</v>
      </c>
      <c r="H96" s="377">
        <v>130240</v>
      </c>
      <c r="I96" s="377">
        <v>17002.78</v>
      </c>
      <c r="J96" s="376">
        <v>0.11547445654041577</v>
      </c>
    </row>
    <row r="97" spans="1:10" ht="23.25" customHeight="1" x14ac:dyDescent="0.15">
      <c r="A97" s="379" t="s">
        <v>6305</v>
      </c>
      <c r="B97" s="379" t="s">
        <v>6389</v>
      </c>
      <c r="C97" s="379" t="s">
        <v>1116</v>
      </c>
      <c r="D97" s="383">
        <v>240</v>
      </c>
      <c r="E97" s="383">
        <v>240</v>
      </c>
      <c r="F97" s="384">
        <v>20616</v>
      </c>
      <c r="G97" s="385">
        <v>0</v>
      </c>
      <c r="H97" s="385">
        <v>16280</v>
      </c>
      <c r="I97" s="385">
        <v>4336</v>
      </c>
      <c r="J97" s="386">
        <v>0.2103220799379123</v>
      </c>
    </row>
    <row r="98" spans="1:10" ht="14.25" customHeight="1" x14ac:dyDescent="0.15">
      <c r="D98" s="509">
        <f t="shared" ref="D98:I98" si="0">SUM(D9:D97)</f>
        <v>17551</v>
      </c>
      <c r="E98" s="509">
        <f t="shared" si="0"/>
        <v>49462.849999999991</v>
      </c>
      <c r="F98" s="886">
        <f t="shared" si="0"/>
        <v>2755930.4400000013</v>
      </c>
      <c r="G98" s="886">
        <f t="shared" si="0"/>
        <v>0</v>
      </c>
      <c r="H98" s="886">
        <f t="shared" si="0"/>
        <v>2512453.34</v>
      </c>
      <c r="I98" s="886">
        <f t="shared" si="0"/>
        <v>243477.10000000006</v>
      </c>
    </row>
    <row r="99" spans="1:10" x14ac:dyDescent="0.15">
      <c r="F99" s="886"/>
      <c r="G99" s="886"/>
      <c r="H99" s="886"/>
      <c r="I99" s="886"/>
    </row>
    <row r="103" spans="1:10" s="891" customFormat="1" ht="26.25" customHeight="1" x14ac:dyDescent="0.15">
      <c r="A103" s="887" t="s">
        <v>1674</v>
      </c>
      <c r="B103" s="887" t="s">
        <v>2505</v>
      </c>
      <c r="C103" s="887" t="s">
        <v>1197</v>
      </c>
      <c r="D103" s="887">
        <v>1</v>
      </c>
      <c r="E103" s="887">
        <v>0</v>
      </c>
      <c r="F103" s="888">
        <v>505.74</v>
      </c>
      <c r="G103" s="889">
        <v>0</v>
      </c>
      <c r="H103" s="889">
        <v>315.23</v>
      </c>
      <c r="I103" s="889">
        <v>190.51</v>
      </c>
      <c r="J103" s="890">
        <v>0.3766955352552695</v>
      </c>
    </row>
    <row r="104" spans="1:10" s="891" customFormat="1" ht="26.25" customHeight="1" x14ac:dyDescent="0.15">
      <c r="A104" s="887" t="s">
        <v>2504</v>
      </c>
      <c r="B104" s="887" t="s">
        <v>2503</v>
      </c>
      <c r="C104" s="887" t="s">
        <v>2502</v>
      </c>
      <c r="D104" s="887">
        <v>1</v>
      </c>
      <c r="E104" s="887">
        <v>0</v>
      </c>
      <c r="F104" s="888">
        <v>696.75</v>
      </c>
      <c r="G104" s="889">
        <v>0</v>
      </c>
      <c r="H104" s="889">
        <v>395.56</v>
      </c>
      <c r="I104" s="889">
        <v>301.19</v>
      </c>
      <c r="J104" s="890">
        <v>0.4322784355938285</v>
      </c>
    </row>
    <row r="105" spans="1:10" s="891" customFormat="1" ht="26.25" customHeight="1" x14ac:dyDescent="0.15">
      <c r="A105" s="887" t="s">
        <v>2501</v>
      </c>
      <c r="B105" s="887" t="s">
        <v>2500</v>
      </c>
      <c r="C105" s="887" t="s">
        <v>1197</v>
      </c>
      <c r="D105" s="892">
        <v>2</v>
      </c>
      <c r="E105" s="892">
        <v>0</v>
      </c>
      <c r="F105" s="893">
        <v>1389.13</v>
      </c>
      <c r="G105" s="894">
        <v>0</v>
      </c>
      <c r="H105" s="894">
        <v>1045.4000000000001</v>
      </c>
      <c r="I105" s="894">
        <v>343.73</v>
      </c>
      <c r="J105" s="895">
        <v>0.24744264395700907</v>
      </c>
    </row>
    <row r="106" spans="1:10" x14ac:dyDescent="0.15">
      <c r="D106" s="509">
        <f t="shared" ref="D106:I106" si="1">SUM(D103:D105)</f>
        <v>4</v>
      </c>
      <c r="E106" s="509">
        <f t="shared" si="1"/>
        <v>0</v>
      </c>
      <c r="F106" s="886">
        <f t="shared" si="1"/>
        <v>2591.62</v>
      </c>
      <c r="G106" s="886">
        <f t="shared" si="1"/>
        <v>0</v>
      </c>
      <c r="H106" s="886">
        <f t="shared" si="1"/>
        <v>1756.19</v>
      </c>
      <c r="I106" s="886">
        <f t="shared" si="1"/>
        <v>835.43000000000006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F2571-7B74-4C99-9649-94378D06A07D}">
  <dimension ref="A1:J297"/>
  <sheetViews>
    <sheetView showGridLines="0" workbookViewId="0">
      <pane ySplit="6" topLeftCell="A270" activePane="bottomLeft" state="frozen"/>
      <selection pane="bottomLeft" activeCell="B291" sqref="B291"/>
    </sheetView>
  </sheetViews>
  <sheetFormatPr baseColWidth="10" defaultColWidth="11.5" defaultRowHeight="12" x14ac:dyDescent="0.15"/>
  <cols>
    <col min="1" max="1" width="27.5" style="509" customWidth="1"/>
    <col min="2" max="2" width="55.83203125" style="509" customWidth="1"/>
    <col min="3" max="3" width="19.1640625" style="509" customWidth="1"/>
    <col min="4" max="4" width="9" style="509" customWidth="1"/>
    <col min="5" max="5" width="9.33203125" style="509" customWidth="1"/>
    <col min="6" max="6" width="12.5" style="509" customWidth="1"/>
    <col min="7" max="7" width="14.5" style="509" customWidth="1"/>
    <col min="8" max="14" width="19.1640625" style="509" customWidth="1"/>
    <col min="15" max="15" width="0" style="509" hidden="1" customWidth="1"/>
    <col min="16" max="16384" width="11.5" style="509"/>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8331</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5" customHeight="1" x14ac:dyDescent="0.15">
      <c r="A9" s="379" t="s">
        <v>4780</v>
      </c>
      <c r="B9" s="379" t="s">
        <v>4779</v>
      </c>
      <c r="C9" s="379" t="s">
        <v>1048</v>
      </c>
      <c r="D9" s="379">
        <v>1</v>
      </c>
      <c r="E9" s="379">
        <v>0</v>
      </c>
      <c r="F9" s="378">
        <v>519.14</v>
      </c>
      <c r="G9" s="377">
        <v>0</v>
      </c>
      <c r="H9" s="377">
        <v>398.13</v>
      </c>
      <c r="I9" s="377">
        <v>121.01</v>
      </c>
      <c r="J9" s="376">
        <v>0.23309704511307161</v>
      </c>
    </row>
    <row r="10" spans="1:10" ht="15" customHeight="1" x14ac:dyDescent="0.15">
      <c r="A10" s="379" t="s">
        <v>2378</v>
      </c>
      <c r="B10" s="379" t="s">
        <v>2377</v>
      </c>
      <c r="C10" s="379" t="s">
        <v>1048</v>
      </c>
      <c r="D10" s="379">
        <v>3</v>
      </c>
      <c r="E10" s="379">
        <v>0</v>
      </c>
      <c r="F10" s="378">
        <v>1068.08</v>
      </c>
      <c r="G10" s="377">
        <v>0</v>
      </c>
      <c r="H10" s="377">
        <v>847.91</v>
      </c>
      <c r="I10" s="377">
        <v>220.17</v>
      </c>
      <c r="J10" s="376">
        <v>0.20613624447606921</v>
      </c>
    </row>
    <row r="11" spans="1:10" ht="15" customHeight="1" x14ac:dyDescent="0.15">
      <c r="A11" s="379" t="s">
        <v>2376</v>
      </c>
      <c r="B11" s="379" t="s">
        <v>2375</v>
      </c>
      <c r="C11" s="379" t="s">
        <v>1048</v>
      </c>
      <c r="D11" s="379">
        <v>8</v>
      </c>
      <c r="E11" s="379">
        <v>0</v>
      </c>
      <c r="F11" s="378">
        <v>2081.33</v>
      </c>
      <c r="G11" s="377">
        <v>0</v>
      </c>
      <c r="H11" s="377">
        <v>4576.32</v>
      </c>
      <c r="I11" s="377">
        <v>-2494.9899999999998</v>
      </c>
      <c r="J11" s="376">
        <v>-1.1987479159960217</v>
      </c>
    </row>
    <row r="12" spans="1:10" ht="15" customHeight="1" x14ac:dyDescent="0.15">
      <c r="A12" s="379" t="s">
        <v>5556</v>
      </c>
      <c r="B12" s="379" t="s">
        <v>5555</v>
      </c>
      <c r="C12" s="379" t="s">
        <v>1048</v>
      </c>
      <c r="D12" s="379">
        <v>1</v>
      </c>
      <c r="E12" s="379">
        <v>0</v>
      </c>
      <c r="F12" s="378">
        <v>558.28</v>
      </c>
      <c r="G12" s="377">
        <v>0</v>
      </c>
      <c r="H12" s="377">
        <v>258.43</v>
      </c>
      <c r="I12" s="377">
        <v>299.85000000000002</v>
      </c>
      <c r="J12" s="376">
        <v>0.53709608081966043</v>
      </c>
    </row>
    <row r="13" spans="1:10" ht="15" customHeight="1" x14ac:dyDescent="0.15">
      <c r="A13" s="379" t="s">
        <v>2372</v>
      </c>
      <c r="B13" s="379" t="s">
        <v>2371</v>
      </c>
      <c r="C13" s="379" t="s">
        <v>1048</v>
      </c>
      <c r="D13" s="379">
        <v>1</v>
      </c>
      <c r="E13" s="379">
        <v>0</v>
      </c>
      <c r="F13" s="378">
        <v>176.94</v>
      </c>
      <c r="G13" s="377">
        <v>0</v>
      </c>
      <c r="H13" s="377">
        <v>136.91999999999999</v>
      </c>
      <c r="I13" s="377">
        <v>40.020000000000003</v>
      </c>
      <c r="J13" s="376">
        <v>0.22617836554764326</v>
      </c>
    </row>
    <row r="14" spans="1:10" ht="15" customHeight="1" x14ac:dyDescent="0.15">
      <c r="A14" s="379" t="s">
        <v>1657</v>
      </c>
      <c r="B14" s="379" t="s">
        <v>1656</v>
      </c>
      <c r="C14" s="379" t="s">
        <v>1048</v>
      </c>
      <c r="D14" s="379">
        <v>6</v>
      </c>
      <c r="E14" s="379">
        <v>0</v>
      </c>
      <c r="F14" s="378">
        <v>3898.43</v>
      </c>
      <c r="G14" s="377">
        <v>0</v>
      </c>
      <c r="H14" s="377">
        <v>2993.82</v>
      </c>
      <c r="I14" s="377">
        <v>904.61</v>
      </c>
      <c r="J14" s="376">
        <v>0.23204469491564553</v>
      </c>
    </row>
    <row r="15" spans="1:10" ht="15" customHeight="1" x14ac:dyDescent="0.15">
      <c r="A15" s="379" t="s">
        <v>8405</v>
      </c>
      <c r="B15" s="379" t="s">
        <v>8404</v>
      </c>
      <c r="C15" s="379" t="s">
        <v>1048</v>
      </c>
      <c r="D15" s="379">
        <v>1</v>
      </c>
      <c r="E15" s="379">
        <v>0</v>
      </c>
      <c r="F15" s="378">
        <v>899.76</v>
      </c>
      <c r="G15" s="377">
        <v>0</v>
      </c>
      <c r="H15" s="377">
        <v>785.24</v>
      </c>
      <c r="I15" s="377">
        <v>114.52</v>
      </c>
      <c r="J15" s="376">
        <v>0.1272783853472037</v>
      </c>
    </row>
    <row r="16" spans="1:10" ht="15" customHeight="1" x14ac:dyDescent="0.15">
      <c r="A16" s="379" t="s">
        <v>2364</v>
      </c>
      <c r="B16" s="379" t="s">
        <v>2363</v>
      </c>
      <c r="C16" s="379" t="s">
        <v>1048</v>
      </c>
      <c r="D16" s="379">
        <v>2</v>
      </c>
      <c r="E16" s="379">
        <v>0</v>
      </c>
      <c r="F16" s="378">
        <v>1293</v>
      </c>
      <c r="G16" s="377">
        <v>0</v>
      </c>
      <c r="H16" s="377">
        <v>985.16</v>
      </c>
      <c r="I16" s="377">
        <v>307.83999999999997</v>
      </c>
      <c r="J16" s="376">
        <v>0.23808197989172467</v>
      </c>
    </row>
    <row r="17" spans="1:10" ht="15" customHeight="1" x14ac:dyDescent="0.15">
      <c r="A17" s="379" t="s">
        <v>2362</v>
      </c>
      <c r="B17" s="379" t="s">
        <v>2361</v>
      </c>
      <c r="C17" s="379" t="s">
        <v>1048</v>
      </c>
      <c r="D17" s="379">
        <v>1</v>
      </c>
      <c r="E17" s="379">
        <v>0</v>
      </c>
      <c r="F17" s="378">
        <v>863.44</v>
      </c>
      <c r="G17" s="377">
        <v>0</v>
      </c>
      <c r="H17" s="377">
        <v>668.47</v>
      </c>
      <c r="I17" s="377">
        <v>194.97</v>
      </c>
      <c r="J17" s="376">
        <v>0.22580607801352728</v>
      </c>
    </row>
    <row r="18" spans="1:10" ht="15" customHeight="1" x14ac:dyDescent="0.15">
      <c r="A18" s="379" t="s">
        <v>1651</v>
      </c>
      <c r="B18" s="379" t="s">
        <v>1650</v>
      </c>
      <c r="C18" s="379" t="s">
        <v>1048</v>
      </c>
      <c r="D18" s="379">
        <v>10</v>
      </c>
      <c r="E18" s="379">
        <v>0</v>
      </c>
      <c r="F18" s="378">
        <v>5582.6</v>
      </c>
      <c r="G18" s="377">
        <v>0</v>
      </c>
      <c r="H18" s="377">
        <v>4871.5</v>
      </c>
      <c r="I18" s="377">
        <v>711.1</v>
      </c>
      <c r="J18" s="376">
        <v>0.12737792426467953</v>
      </c>
    </row>
    <row r="19" spans="1:10" ht="15" customHeight="1" x14ac:dyDescent="0.15">
      <c r="A19" s="379" t="s">
        <v>2356</v>
      </c>
      <c r="B19" s="379" t="s">
        <v>2355</v>
      </c>
      <c r="C19" s="379" t="s">
        <v>1048</v>
      </c>
      <c r="D19" s="379">
        <v>2</v>
      </c>
      <c r="E19" s="379">
        <v>0</v>
      </c>
      <c r="F19" s="378">
        <v>1310.5</v>
      </c>
      <c r="G19" s="377">
        <v>0</v>
      </c>
      <c r="H19" s="377">
        <v>853.92</v>
      </c>
      <c r="I19" s="377">
        <v>456.58</v>
      </c>
      <c r="J19" s="376">
        <v>0.34840137352155665</v>
      </c>
    </row>
    <row r="20" spans="1:10" ht="15" customHeight="1" x14ac:dyDescent="0.15">
      <c r="A20" s="379" t="s">
        <v>2354</v>
      </c>
      <c r="B20" s="379" t="s">
        <v>2353</v>
      </c>
      <c r="C20" s="379" t="s">
        <v>1048</v>
      </c>
      <c r="D20" s="379">
        <v>1</v>
      </c>
      <c r="E20" s="379">
        <v>0</v>
      </c>
      <c r="F20" s="378">
        <v>1057.7</v>
      </c>
      <c r="G20" s="377">
        <v>0</v>
      </c>
      <c r="H20" s="377">
        <v>730.47</v>
      </c>
      <c r="I20" s="377">
        <v>327.23</v>
      </c>
      <c r="J20" s="376">
        <v>0.30937884088115725</v>
      </c>
    </row>
    <row r="21" spans="1:10" ht="15" customHeight="1" x14ac:dyDescent="0.15">
      <c r="A21" s="379" t="s">
        <v>3234</v>
      </c>
      <c r="B21" s="379" t="s">
        <v>3233</v>
      </c>
      <c r="C21" s="379" t="s">
        <v>1048</v>
      </c>
      <c r="D21" s="379">
        <v>1</v>
      </c>
      <c r="E21" s="379">
        <v>0</v>
      </c>
      <c r="F21" s="378">
        <v>1208.8399999999999</v>
      </c>
      <c r="G21" s="377">
        <v>0</v>
      </c>
      <c r="H21" s="377">
        <v>921.03</v>
      </c>
      <c r="I21" s="377">
        <v>287.81</v>
      </c>
      <c r="J21" s="376">
        <v>0.23808775354885675</v>
      </c>
    </row>
    <row r="22" spans="1:10" ht="15" customHeight="1" x14ac:dyDescent="0.15">
      <c r="A22" s="379" t="s">
        <v>3919</v>
      </c>
      <c r="B22" s="379" t="s">
        <v>3918</v>
      </c>
      <c r="C22" s="379" t="s">
        <v>1048</v>
      </c>
      <c r="D22" s="379">
        <v>2</v>
      </c>
      <c r="E22" s="379">
        <v>0</v>
      </c>
      <c r="F22" s="378">
        <v>3431.92</v>
      </c>
      <c r="G22" s="377">
        <v>0</v>
      </c>
      <c r="H22" s="377">
        <v>2470.64</v>
      </c>
      <c r="I22" s="377">
        <v>961.28</v>
      </c>
      <c r="J22" s="376">
        <v>0.28009976922538987</v>
      </c>
    </row>
    <row r="23" spans="1:10" ht="15" customHeight="1" x14ac:dyDescent="0.15">
      <c r="A23" s="379" t="s">
        <v>1645</v>
      </c>
      <c r="B23" s="379" t="s">
        <v>1644</v>
      </c>
      <c r="C23" s="379" t="s">
        <v>1048</v>
      </c>
      <c r="D23" s="379">
        <v>5</v>
      </c>
      <c r="E23" s="379">
        <v>0</v>
      </c>
      <c r="F23" s="378">
        <v>4043.79</v>
      </c>
      <c r="G23" s="377">
        <v>0</v>
      </c>
      <c r="H23" s="377">
        <v>3276.25</v>
      </c>
      <c r="I23" s="377">
        <v>767.54</v>
      </c>
      <c r="J23" s="376">
        <v>0.18980708691598722</v>
      </c>
    </row>
    <row r="24" spans="1:10" ht="15" customHeight="1" x14ac:dyDescent="0.15">
      <c r="A24" s="379" t="s">
        <v>1641</v>
      </c>
      <c r="B24" s="379" t="s">
        <v>1640</v>
      </c>
      <c r="C24" s="379" t="s">
        <v>1048</v>
      </c>
      <c r="D24" s="379">
        <v>2</v>
      </c>
      <c r="E24" s="379">
        <v>0</v>
      </c>
      <c r="F24" s="378">
        <v>1350.9</v>
      </c>
      <c r="G24" s="377">
        <v>0</v>
      </c>
      <c r="H24" s="377">
        <v>1116.06</v>
      </c>
      <c r="I24" s="377">
        <v>234.84</v>
      </c>
      <c r="J24" s="376">
        <v>0.17383966244725738</v>
      </c>
    </row>
    <row r="25" spans="1:10" ht="15" customHeight="1" x14ac:dyDescent="0.15">
      <c r="A25" s="379" t="s">
        <v>2346</v>
      </c>
      <c r="B25" s="379" t="s">
        <v>2345</v>
      </c>
      <c r="C25" s="379" t="s">
        <v>1048</v>
      </c>
      <c r="D25" s="379">
        <v>4</v>
      </c>
      <c r="E25" s="379">
        <v>0</v>
      </c>
      <c r="F25" s="378">
        <v>1718.74</v>
      </c>
      <c r="G25" s="377">
        <v>0</v>
      </c>
      <c r="H25" s="377">
        <v>1314.14</v>
      </c>
      <c r="I25" s="377">
        <v>404.6</v>
      </c>
      <c r="J25" s="376">
        <v>0.23540500599276215</v>
      </c>
    </row>
    <row r="26" spans="1:10" ht="15" customHeight="1" x14ac:dyDescent="0.15">
      <c r="A26" s="379" t="s">
        <v>4774</v>
      </c>
      <c r="B26" s="379" t="s">
        <v>4773</v>
      </c>
      <c r="C26" s="379" t="s">
        <v>1048</v>
      </c>
      <c r="D26" s="379">
        <v>1</v>
      </c>
      <c r="E26" s="379">
        <v>0</v>
      </c>
      <c r="F26" s="378">
        <v>1063.1400000000001</v>
      </c>
      <c r="G26" s="377">
        <v>0</v>
      </c>
      <c r="H26" s="377">
        <v>785.09</v>
      </c>
      <c r="I26" s="377">
        <v>278.05</v>
      </c>
      <c r="J26" s="376">
        <v>0.26153658031867866</v>
      </c>
    </row>
    <row r="27" spans="1:10" ht="15" customHeight="1" x14ac:dyDescent="0.15">
      <c r="A27" s="379" t="s">
        <v>4772</v>
      </c>
      <c r="B27" s="379" t="s">
        <v>4771</v>
      </c>
      <c r="C27" s="379" t="s">
        <v>1048</v>
      </c>
      <c r="D27" s="379">
        <v>1</v>
      </c>
      <c r="E27" s="379">
        <v>0</v>
      </c>
      <c r="F27" s="378">
        <v>704.47</v>
      </c>
      <c r="G27" s="377">
        <v>0</v>
      </c>
      <c r="H27" s="377">
        <v>573.13</v>
      </c>
      <c r="I27" s="377">
        <v>131.34</v>
      </c>
      <c r="J27" s="376">
        <v>0.18643803142788196</v>
      </c>
    </row>
    <row r="28" spans="1:10" ht="15" customHeight="1" x14ac:dyDescent="0.15">
      <c r="A28" s="379" t="s">
        <v>1639</v>
      </c>
      <c r="B28" s="379" t="s">
        <v>1638</v>
      </c>
      <c r="C28" s="379" t="s">
        <v>1048</v>
      </c>
      <c r="D28" s="379">
        <v>5</v>
      </c>
      <c r="E28" s="379">
        <v>0</v>
      </c>
      <c r="F28" s="378">
        <v>0.05</v>
      </c>
      <c r="G28" s="377">
        <v>0</v>
      </c>
      <c r="H28" s="377">
        <v>3146.3</v>
      </c>
      <c r="I28" s="377">
        <v>-3146.25</v>
      </c>
      <c r="J28" s="376">
        <v>-62925</v>
      </c>
    </row>
    <row r="29" spans="1:10" ht="15" customHeight="1" x14ac:dyDescent="0.15">
      <c r="A29" s="379" t="s">
        <v>2344</v>
      </c>
      <c r="B29" s="379" t="s">
        <v>2343</v>
      </c>
      <c r="C29" s="379" t="s">
        <v>1048</v>
      </c>
      <c r="D29" s="379">
        <v>2</v>
      </c>
      <c r="E29" s="379">
        <v>0</v>
      </c>
      <c r="F29" s="378">
        <v>2403.7600000000002</v>
      </c>
      <c r="G29" s="377">
        <v>0</v>
      </c>
      <c r="H29" s="377">
        <v>2090.6799999999998</v>
      </c>
      <c r="I29" s="377">
        <v>313.08</v>
      </c>
      <c r="J29" s="376">
        <v>0.13024594801477685</v>
      </c>
    </row>
    <row r="30" spans="1:10" ht="15" customHeight="1" x14ac:dyDescent="0.15">
      <c r="A30" s="379" t="s">
        <v>1637</v>
      </c>
      <c r="B30" s="379" t="s">
        <v>1636</v>
      </c>
      <c r="C30" s="379" t="s">
        <v>1048</v>
      </c>
      <c r="D30" s="379">
        <v>11</v>
      </c>
      <c r="E30" s="379">
        <v>0</v>
      </c>
      <c r="F30" s="378">
        <v>3184.19</v>
      </c>
      <c r="G30" s="377">
        <v>0</v>
      </c>
      <c r="H30" s="377">
        <v>2626.91</v>
      </c>
      <c r="I30" s="377">
        <v>557.28</v>
      </c>
      <c r="J30" s="376">
        <v>0.17501468191282554</v>
      </c>
    </row>
    <row r="31" spans="1:10" ht="15" customHeight="1" x14ac:dyDescent="0.15">
      <c r="A31" s="379" t="s">
        <v>1635</v>
      </c>
      <c r="B31" s="379" t="s">
        <v>1634</v>
      </c>
      <c r="C31" s="379" t="s">
        <v>1048</v>
      </c>
      <c r="D31" s="379">
        <v>4</v>
      </c>
      <c r="E31" s="379">
        <v>0</v>
      </c>
      <c r="F31" s="378">
        <v>1186.1600000000001</v>
      </c>
      <c r="G31" s="377">
        <v>0</v>
      </c>
      <c r="H31" s="377">
        <v>1034.32</v>
      </c>
      <c r="I31" s="377">
        <v>151.84</v>
      </c>
      <c r="J31" s="376">
        <v>0.12800971201187022</v>
      </c>
    </row>
    <row r="32" spans="1:10" ht="15" customHeight="1" x14ac:dyDescent="0.15">
      <c r="A32" s="379" t="s">
        <v>2342</v>
      </c>
      <c r="B32" s="379" t="s">
        <v>2341</v>
      </c>
      <c r="C32" s="379" t="s">
        <v>1048</v>
      </c>
      <c r="D32" s="379">
        <v>7</v>
      </c>
      <c r="E32" s="379">
        <v>0</v>
      </c>
      <c r="F32" s="378">
        <v>4943.07</v>
      </c>
      <c r="G32" s="377">
        <v>0</v>
      </c>
      <c r="H32" s="377">
        <v>3817.24</v>
      </c>
      <c r="I32" s="377">
        <v>1125.83</v>
      </c>
      <c r="J32" s="376">
        <v>0.22775926701422394</v>
      </c>
    </row>
    <row r="33" spans="1:10" ht="15" customHeight="1" x14ac:dyDescent="0.15">
      <c r="A33" s="379" t="s">
        <v>2338</v>
      </c>
      <c r="B33" s="379" t="s">
        <v>2337</v>
      </c>
      <c r="C33" s="379" t="s">
        <v>1048</v>
      </c>
      <c r="D33" s="379">
        <v>2</v>
      </c>
      <c r="E33" s="379">
        <v>0</v>
      </c>
      <c r="F33" s="378">
        <v>920.38</v>
      </c>
      <c r="G33" s="377">
        <v>0</v>
      </c>
      <c r="H33" s="377">
        <v>701.26</v>
      </c>
      <c r="I33" s="377">
        <v>219.12</v>
      </c>
      <c r="J33" s="376">
        <v>0.23807557747886743</v>
      </c>
    </row>
    <row r="34" spans="1:10" ht="15" customHeight="1" x14ac:dyDescent="0.15">
      <c r="A34" s="379" t="s">
        <v>6371</v>
      </c>
      <c r="B34" s="379" t="s">
        <v>6370</v>
      </c>
      <c r="C34" s="379" t="s">
        <v>1048</v>
      </c>
      <c r="D34" s="379">
        <v>1</v>
      </c>
      <c r="E34" s="379">
        <v>0</v>
      </c>
      <c r="F34" s="378">
        <v>647.87</v>
      </c>
      <c r="G34" s="377">
        <v>0</v>
      </c>
      <c r="H34" s="377">
        <v>565.41999999999996</v>
      </c>
      <c r="I34" s="377">
        <v>82.45</v>
      </c>
      <c r="J34" s="376">
        <v>0.12726318551561269</v>
      </c>
    </row>
    <row r="35" spans="1:10" ht="15" customHeight="1" x14ac:dyDescent="0.15">
      <c r="A35" s="379" t="s">
        <v>8403</v>
      </c>
      <c r="B35" s="379" t="s">
        <v>8402</v>
      </c>
      <c r="C35" s="379" t="s">
        <v>1048</v>
      </c>
      <c r="D35" s="379">
        <v>1</v>
      </c>
      <c r="E35" s="379">
        <v>0</v>
      </c>
      <c r="F35" s="378">
        <v>458.48</v>
      </c>
      <c r="G35" s="377">
        <v>0</v>
      </c>
      <c r="H35" s="377">
        <v>257.83999999999997</v>
      </c>
      <c r="I35" s="377">
        <v>200.64</v>
      </c>
      <c r="J35" s="376">
        <v>0.43761996161228406</v>
      </c>
    </row>
    <row r="36" spans="1:10" ht="15" customHeight="1" x14ac:dyDescent="0.15">
      <c r="A36" s="379" t="s">
        <v>1629</v>
      </c>
      <c r="B36" s="379" t="s">
        <v>1628</v>
      </c>
      <c r="C36" s="379" t="s">
        <v>1048</v>
      </c>
      <c r="D36" s="379">
        <v>1</v>
      </c>
      <c r="E36" s="379">
        <v>0</v>
      </c>
      <c r="F36" s="378">
        <v>140.04</v>
      </c>
      <c r="G36" s="377">
        <v>0</v>
      </c>
      <c r="H36" s="377">
        <v>101.08</v>
      </c>
      <c r="I36" s="377">
        <v>38.96</v>
      </c>
      <c r="J36" s="376">
        <v>0.27820622679234502</v>
      </c>
    </row>
    <row r="37" spans="1:10" ht="15" customHeight="1" x14ac:dyDescent="0.15">
      <c r="A37" s="379" t="s">
        <v>8401</v>
      </c>
      <c r="B37" s="379" t="s">
        <v>8400</v>
      </c>
      <c r="C37" s="379" t="s">
        <v>1048</v>
      </c>
      <c r="D37" s="379">
        <v>1</v>
      </c>
      <c r="E37" s="379">
        <v>0</v>
      </c>
      <c r="F37" s="378">
        <v>521.84</v>
      </c>
      <c r="G37" s="377">
        <v>0</v>
      </c>
      <c r="H37" s="377">
        <v>455.43</v>
      </c>
      <c r="I37" s="377">
        <v>66.41</v>
      </c>
      <c r="J37" s="376">
        <v>0.12726122949563085</v>
      </c>
    </row>
    <row r="38" spans="1:10" ht="15" customHeight="1" x14ac:dyDescent="0.15">
      <c r="A38" s="379" t="s">
        <v>1625</v>
      </c>
      <c r="B38" s="379" t="s">
        <v>1624</v>
      </c>
      <c r="C38" s="379" t="s">
        <v>1048</v>
      </c>
      <c r="D38" s="379">
        <v>6</v>
      </c>
      <c r="E38" s="379">
        <v>0</v>
      </c>
      <c r="F38" s="378">
        <v>1930.2</v>
      </c>
      <c r="G38" s="377">
        <v>0</v>
      </c>
      <c r="H38" s="377">
        <v>1684.56</v>
      </c>
      <c r="I38" s="377">
        <v>245.64</v>
      </c>
      <c r="J38" s="376">
        <v>0.1272614236866646</v>
      </c>
    </row>
    <row r="39" spans="1:10" ht="15" customHeight="1" x14ac:dyDescent="0.15">
      <c r="A39" s="379" t="s">
        <v>2332</v>
      </c>
      <c r="B39" s="379" t="s">
        <v>2331</v>
      </c>
      <c r="C39" s="379" t="s">
        <v>1048</v>
      </c>
      <c r="D39" s="379">
        <v>2</v>
      </c>
      <c r="E39" s="379">
        <v>0</v>
      </c>
      <c r="F39" s="378">
        <v>351.06</v>
      </c>
      <c r="G39" s="377">
        <v>0</v>
      </c>
      <c r="H39" s="377">
        <v>219.52</v>
      </c>
      <c r="I39" s="377">
        <v>131.54</v>
      </c>
      <c r="J39" s="376">
        <v>0.37469378453825558</v>
      </c>
    </row>
    <row r="40" spans="1:10" ht="15" customHeight="1" x14ac:dyDescent="0.15">
      <c r="A40" s="379" t="s">
        <v>1619</v>
      </c>
      <c r="B40" s="379" t="s">
        <v>1618</v>
      </c>
      <c r="C40" s="379" t="s">
        <v>1048</v>
      </c>
      <c r="D40" s="379">
        <v>1</v>
      </c>
      <c r="E40" s="379">
        <v>0</v>
      </c>
      <c r="F40" s="378">
        <v>195.22</v>
      </c>
      <c r="G40" s="377">
        <v>0</v>
      </c>
      <c r="H40" s="377">
        <v>166.74</v>
      </c>
      <c r="I40" s="377">
        <v>28.48</v>
      </c>
      <c r="J40" s="376">
        <v>0.1458866919373015</v>
      </c>
    </row>
    <row r="41" spans="1:10" ht="15" customHeight="1" x14ac:dyDescent="0.15">
      <c r="A41" s="379" t="s">
        <v>1617</v>
      </c>
      <c r="B41" s="379" t="s">
        <v>1616</v>
      </c>
      <c r="C41" s="379" t="s">
        <v>1048</v>
      </c>
      <c r="D41" s="379">
        <v>1</v>
      </c>
      <c r="E41" s="379">
        <v>0</v>
      </c>
      <c r="F41" s="378">
        <v>194.91</v>
      </c>
      <c r="G41" s="377">
        <v>0</v>
      </c>
      <c r="H41" s="377">
        <v>136.66999999999999</v>
      </c>
      <c r="I41" s="377">
        <v>58.24</v>
      </c>
      <c r="J41" s="376">
        <v>0.29880457647119185</v>
      </c>
    </row>
    <row r="42" spans="1:10" ht="15" customHeight="1" x14ac:dyDescent="0.15">
      <c r="A42" s="379" t="s">
        <v>3899</v>
      </c>
      <c r="B42" s="379" t="s">
        <v>3898</v>
      </c>
      <c r="C42" s="379" t="s">
        <v>1048</v>
      </c>
      <c r="D42" s="379">
        <v>8</v>
      </c>
      <c r="E42" s="379">
        <v>0</v>
      </c>
      <c r="F42" s="378">
        <v>3149.6</v>
      </c>
      <c r="G42" s="377">
        <v>0</v>
      </c>
      <c r="H42" s="377">
        <v>2399.7600000000002</v>
      </c>
      <c r="I42" s="377">
        <v>749.84</v>
      </c>
      <c r="J42" s="376">
        <v>0.23807467614935229</v>
      </c>
    </row>
    <row r="43" spans="1:10" ht="15" customHeight="1" x14ac:dyDescent="0.15">
      <c r="A43" s="379" t="s">
        <v>2328</v>
      </c>
      <c r="B43" s="379" t="s">
        <v>2327</v>
      </c>
      <c r="C43" s="379" t="s">
        <v>1048</v>
      </c>
      <c r="D43" s="379">
        <v>2</v>
      </c>
      <c r="E43" s="379">
        <v>0</v>
      </c>
      <c r="F43" s="378">
        <v>517.34</v>
      </c>
      <c r="G43" s="377">
        <v>0</v>
      </c>
      <c r="H43" s="377">
        <v>427.42</v>
      </c>
      <c r="I43" s="377">
        <v>89.92</v>
      </c>
      <c r="J43" s="376">
        <v>0.17381219314184096</v>
      </c>
    </row>
    <row r="44" spans="1:10" ht="15" customHeight="1" x14ac:dyDescent="0.15">
      <c r="A44" s="379" t="s">
        <v>1609</v>
      </c>
      <c r="B44" s="379" t="s">
        <v>1608</v>
      </c>
      <c r="C44" s="379" t="s">
        <v>1048</v>
      </c>
      <c r="D44" s="379">
        <v>1</v>
      </c>
      <c r="E44" s="379">
        <v>0</v>
      </c>
      <c r="F44" s="378">
        <v>374.28</v>
      </c>
      <c r="G44" s="377">
        <v>0</v>
      </c>
      <c r="H44" s="377">
        <v>326.62</v>
      </c>
      <c r="I44" s="377">
        <v>47.66</v>
      </c>
      <c r="J44" s="376">
        <v>0.12733782195148016</v>
      </c>
    </row>
    <row r="45" spans="1:10" ht="15" customHeight="1" x14ac:dyDescent="0.15">
      <c r="A45" s="379" t="s">
        <v>1605</v>
      </c>
      <c r="B45" s="379" t="s">
        <v>1604</v>
      </c>
      <c r="C45" s="379" t="s">
        <v>1048</v>
      </c>
      <c r="D45" s="379">
        <v>8</v>
      </c>
      <c r="E45" s="379">
        <v>0</v>
      </c>
      <c r="F45" s="378">
        <v>5545.57</v>
      </c>
      <c r="G45" s="377">
        <v>0</v>
      </c>
      <c r="H45" s="377">
        <v>4087.44</v>
      </c>
      <c r="I45" s="377">
        <v>1458.13</v>
      </c>
      <c r="J45" s="376">
        <v>0.26293600116850024</v>
      </c>
    </row>
    <row r="46" spans="1:10" ht="15" customHeight="1" x14ac:dyDescent="0.15">
      <c r="A46" s="379" t="s">
        <v>1601</v>
      </c>
      <c r="B46" s="379" t="s">
        <v>1600</v>
      </c>
      <c r="C46" s="379" t="s">
        <v>1048</v>
      </c>
      <c r="D46" s="379">
        <v>2</v>
      </c>
      <c r="E46" s="379">
        <v>0</v>
      </c>
      <c r="F46" s="378">
        <v>327.88</v>
      </c>
      <c r="G46" s="377">
        <v>0</v>
      </c>
      <c r="H46" s="377">
        <v>286.14</v>
      </c>
      <c r="I46" s="377">
        <v>41.74</v>
      </c>
      <c r="J46" s="376">
        <v>0.1273026717091619</v>
      </c>
    </row>
    <row r="47" spans="1:10" ht="15" customHeight="1" x14ac:dyDescent="0.15">
      <c r="A47" s="379" t="s">
        <v>1597</v>
      </c>
      <c r="B47" s="379" t="s">
        <v>1596</v>
      </c>
      <c r="C47" s="379" t="s">
        <v>1048</v>
      </c>
      <c r="D47" s="379">
        <v>1</v>
      </c>
      <c r="E47" s="379">
        <v>0</v>
      </c>
      <c r="F47" s="378">
        <v>619.48</v>
      </c>
      <c r="G47" s="377">
        <v>0</v>
      </c>
      <c r="H47" s="377">
        <v>457.46</v>
      </c>
      <c r="I47" s="377">
        <v>162.02000000000001</v>
      </c>
      <c r="J47" s="376">
        <v>0.26154193839994833</v>
      </c>
    </row>
    <row r="48" spans="1:10" ht="15" customHeight="1" x14ac:dyDescent="0.15">
      <c r="A48" s="379" t="s">
        <v>1595</v>
      </c>
      <c r="B48" s="379" t="s">
        <v>1594</v>
      </c>
      <c r="C48" s="379" t="s">
        <v>1048</v>
      </c>
      <c r="D48" s="379">
        <v>4</v>
      </c>
      <c r="E48" s="379">
        <v>0</v>
      </c>
      <c r="F48" s="378">
        <v>2141.34</v>
      </c>
      <c r="G48" s="377">
        <v>0</v>
      </c>
      <c r="H48" s="377">
        <v>1742.12</v>
      </c>
      <c r="I48" s="377">
        <v>399.22</v>
      </c>
      <c r="J48" s="376">
        <v>0.18643466240765127</v>
      </c>
    </row>
    <row r="49" spans="1:10" ht="15" customHeight="1" x14ac:dyDescent="0.15">
      <c r="A49" s="379" t="s">
        <v>2320</v>
      </c>
      <c r="B49" s="379" t="s">
        <v>2319</v>
      </c>
      <c r="C49" s="379" t="s">
        <v>1048</v>
      </c>
      <c r="D49" s="379">
        <v>2</v>
      </c>
      <c r="E49" s="379">
        <v>0</v>
      </c>
      <c r="F49" s="378">
        <v>1092</v>
      </c>
      <c r="G49" s="377">
        <v>0</v>
      </c>
      <c r="H49" s="377">
        <v>832.02</v>
      </c>
      <c r="I49" s="377">
        <v>259.98</v>
      </c>
      <c r="J49" s="376">
        <v>0.23807692307692307</v>
      </c>
    </row>
    <row r="50" spans="1:10" ht="15" customHeight="1" x14ac:dyDescent="0.15">
      <c r="A50" s="379" t="s">
        <v>1593</v>
      </c>
      <c r="B50" s="379" t="s">
        <v>1592</v>
      </c>
      <c r="C50" s="379" t="s">
        <v>1048</v>
      </c>
      <c r="D50" s="379">
        <v>2</v>
      </c>
      <c r="E50" s="379">
        <v>0</v>
      </c>
      <c r="F50" s="378">
        <v>1231.7</v>
      </c>
      <c r="G50" s="377">
        <v>0</v>
      </c>
      <c r="H50" s="377">
        <v>977.22</v>
      </c>
      <c r="I50" s="377">
        <v>254.48</v>
      </c>
      <c r="J50" s="376">
        <v>0.20660875213120078</v>
      </c>
    </row>
    <row r="51" spans="1:10" ht="15" customHeight="1" x14ac:dyDescent="0.15">
      <c r="A51" s="379" t="s">
        <v>1591</v>
      </c>
      <c r="B51" s="379" t="s">
        <v>1590</v>
      </c>
      <c r="C51" s="379" t="s">
        <v>1048</v>
      </c>
      <c r="D51" s="379">
        <v>2</v>
      </c>
      <c r="E51" s="379">
        <v>0</v>
      </c>
      <c r="F51" s="378">
        <v>1256.24</v>
      </c>
      <c r="G51" s="377">
        <v>0</v>
      </c>
      <c r="H51" s="377">
        <v>996.7</v>
      </c>
      <c r="I51" s="377">
        <v>259.54000000000002</v>
      </c>
      <c r="J51" s="376">
        <v>0.20660064955740942</v>
      </c>
    </row>
    <row r="52" spans="1:10" ht="15" customHeight="1" x14ac:dyDescent="0.15">
      <c r="A52" s="379" t="s">
        <v>1589</v>
      </c>
      <c r="B52" s="379" t="s">
        <v>1588</v>
      </c>
      <c r="C52" s="379" t="s">
        <v>1048</v>
      </c>
      <c r="D52" s="379">
        <v>2</v>
      </c>
      <c r="E52" s="379">
        <v>0</v>
      </c>
      <c r="F52" s="378">
        <v>1851.61</v>
      </c>
      <c r="G52" s="377">
        <v>0</v>
      </c>
      <c r="H52" s="377">
        <v>1519.11</v>
      </c>
      <c r="I52" s="377">
        <v>332.5</v>
      </c>
      <c r="J52" s="376">
        <v>0.17957345229286945</v>
      </c>
    </row>
    <row r="53" spans="1:10" ht="15" customHeight="1" x14ac:dyDescent="0.15">
      <c r="A53" s="379" t="s">
        <v>1587</v>
      </c>
      <c r="B53" s="379" t="s">
        <v>1586</v>
      </c>
      <c r="C53" s="379" t="s">
        <v>1048</v>
      </c>
      <c r="D53" s="379">
        <v>2</v>
      </c>
      <c r="E53" s="379">
        <v>0</v>
      </c>
      <c r="F53" s="378">
        <v>1330.5</v>
      </c>
      <c r="G53" s="377">
        <v>0</v>
      </c>
      <c r="H53" s="377">
        <v>1030.04</v>
      </c>
      <c r="I53" s="377">
        <v>300.45999999999998</v>
      </c>
      <c r="J53" s="376">
        <v>0.22582487786546412</v>
      </c>
    </row>
    <row r="54" spans="1:10" ht="15" customHeight="1" x14ac:dyDescent="0.15">
      <c r="A54" s="379" t="s">
        <v>1585</v>
      </c>
      <c r="B54" s="379" t="s">
        <v>1584</v>
      </c>
      <c r="C54" s="379" t="s">
        <v>1048</v>
      </c>
      <c r="D54" s="379">
        <v>1</v>
      </c>
      <c r="E54" s="379">
        <v>0</v>
      </c>
      <c r="F54" s="378">
        <v>828.1</v>
      </c>
      <c r="G54" s="377">
        <v>0</v>
      </c>
      <c r="H54" s="377">
        <v>623.37</v>
      </c>
      <c r="I54" s="377">
        <v>204.73</v>
      </c>
      <c r="J54" s="376">
        <v>0.24722859558024393</v>
      </c>
    </row>
    <row r="55" spans="1:10" ht="15" customHeight="1" x14ac:dyDescent="0.15">
      <c r="A55" s="379" t="s">
        <v>1583</v>
      </c>
      <c r="B55" s="379" t="s">
        <v>1582</v>
      </c>
      <c r="C55" s="379" t="s">
        <v>1048</v>
      </c>
      <c r="D55" s="379">
        <v>1</v>
      </c>
      <c r="E55" s="379">
        <v>0</v>
      </c>
      <c r="F55" s="378">
        <v>748.49</v>
      </c>
      <c r="G55" s="377">
        <v>0</v>
      </c>
      <c r="H55" s="377">
        <v>570.16</v>
      </c>
      <c r="I55" s="377">
        <v>178.33</v>
      </c>
      <c r="J55" s="376">
        <v>0.23825301607235902</v>
      </c>
    </row>
    <row r="56" spans="1:10" ht="15" customHeight="1" x14ac:dyDescent="0.15">
      <c r="A56" s="379" t="s">
        <v>1581</v>
      </c>
      <c r="B56" s="379" t="s">
        <v>1580</v>
      </c>
      <c r="C56" s="379" t="s">
        <v>1048</v>
      </c>
      <c r="D56" s="379">
        <v>1</v>
      </c>
      <c r="E56" s="379">
        <v>0</v>
      </c>
      <c r="F56" s="378">
        <v>1353.58</v>
      </c>
      <c r="G56" s="377">
        <v>0</v>
      </c>
      <c r="H56" s="377">
        <v>1047.93</v>
      </c>
      <c r="I56" s="377">
        <v>305.64999999999998</v>
      </c>
      <c r="J56" s="376">
        <v>0.2258085964627137</v>
      </c>
    </row>
    <row r="57" spans="1:10" ht="15" customHeight="1" x14ac:dyDescent="0.15">
      <c r="A57" s="379" t="s">
        <v>1579</v>
      </c>
      <c r="B57" s="379" t="s">
        <v>1578</v>
      </c>
      <c r="C57" s="379" t="s">
        <v>1048</v>
      </c>
      <c r="D57" s="379">
        <v>1</v>
      </c>
      <c r="E57" s="379">
        <v>0</v>
      </c>
      <c r="F57" s="378">
        <v>836.5</v>
      </c>
      <c r="G57" s="377">
        <v>0</v>
      </c>
      <c r="H57" s="377">
        <v>645.6</v>
      </c>
      <c r="I57" s="377">
        <v>190.9</v>
      </c>
      <c r="J57" s="376">
        <v>0.2282127913927077</v>
      </c>
    </row>
    <row r="58" spans="1:10" ht="15" customHeight="1" x14ac:dyDescent="0.15">
      <c r="A58" s="379" t="s">
        <v>1577</v>
      </c>
      <c r="B58" s="379" t="s">
        <v>1576</v>
      </c>
      <c r="C58" s="379" t="s">
        <v>1048</v>
      </c>
      <c r="D58" s="379">
        <v>9</v>
      </c>
      <c r="E58" s="379">
        <v>0</v>
      </c>
      <c r="F58" s="378">
        <v>4425.47</v>
      </c>
      <c r="G58" s="377">
        <v>0</v>
      </c>
      <c r="H58" s="377">
        <v>3512.79</v>
      </c>
      <c r="I58" s="377">
        <v>912.68</v>
      </c>
      <c r="J58" s="376">
        <v>0.20623346220853378</v>
      </c>
    </row>
    <row r="59" spans="1:10" ht="15" customHeight="1" x14ac:dyDescent="0.15">
      <c r="A59" s="379" t="s">
        <v>1573</v>
      </c>
      <c r="B59" s="379" t="s">
        <v>1572</v>
      </c>
      <c r="C59" s="379" t="s">
        <v>1048</v>
      </c>
      <c r="D59" s="379">
        <v>8</v>
      </c>
      <c r="E59" s="379">
        <v>0</v>
      </c>
      <c r="F59" s="378">
        <v>2850.47</v>
      </c>
      <c r="G59" s="377">
        <v>0</v>
      </c>
      <c r="H59" s="377">
        <v>2274.7199999999998</v>
      </c>
      <c r="I59" s="377">
        <v>575.75</v>
      </c>
      <c r="J59" s="376">
        <v>0.20198423417892489</v>
      </c>
    </row>
    <row r="60" spans="1:10" ht="15" customHeight="1" x14ac:dyDescent="0.15">
      <c r="A60" s="379" t="s">
        <v>1569</v>
      </c>
      <c r="B60" s="379" t="s">
        <v>1568</v>
      </c>
      <c r="C60" s="379" t="s">
        <v>1048</v>
      </c>
      <c r="D60" s="379">
        <v>6</v>
      </c>
      <c r="E60" s="379">
        <v>0</v>
      </c>
      <c r="F60" s="378">
        <v>1419</v>
      </c>
      <c r="G60" s="377">
        <v>0</v>
      </c>
      <c r="H60" s="377">
        <v>1242.24</v>
      </c>
      <c r="I60" s="377">
        <v>176.76</v>
      </c>
      <c r="J60" s="376">
        <v>0.12456659619450317</v>
      </c>
    </row>
    <row r="61" spans="1:10" ht="15" customHeight="1" x14ac:dyDescent="0.15">
      <c r="A61" s="379" t="s">
        <v>1567</v>
      </c>
      <c r="B61" s="379" t="s">
        <v>1566</v>
      </c>
      <c r="C61" s="379" t="s">
        <v>1048</v>
      </c>
      <c r="D61" s="379">
        <v>2</v>
      </c>
      <c r="E61" s="379">
        <v>0</v>
      </c>
      <c r="F61" s="378">
        <v>1499.34</v>
      </c>
      <c r="G61" s="377">
        <v>0</v>
      </c>
      <c r="H61" s="377">
        <v>1142.3800000000001</v>
      </c>
      <c r="I61" s="377">
        <v>356.96</v>
      </c>
      <c r="J61" s="376">
        <v>0.23807808769191777</v>
      </c>
    </row>
    <row r="62" spans="1:10" ht="15" customHeight="1" x14ac:dyDescent="0.15">
      <c r="A62" s="379" t="s">
        <v>1563</v>
      </c>
      <c r="B62" s="379" t="s">
        <v>1562</v>
      </c>
      <c r="C62" s="379" t="s">
        <v>1048</v>
      </c>
      <c r="D62" s="379">
        <v>6</v>
      </c>
      <c r="E62" s="379">
        <v>0</v>
      </c>
      <c r="F62" s="378">
        <v>9485.9599999999991</v>
      </c>
      <c r="G62" s="377">
        <v>0</v>
      </c>
      <c r="H62" s="377">
        <v>7198.86</v>
      </c>
      <c r="I62" s="377">
        <v>2287.1</v>
      </c>
      <c r="J62" s="376">
        <v>0.2411036943018946</v>
      </c>
    </row>
    <row r="63" spans="1:10" ht="15" customHeight="1" x14ac:dyDescent="0.15">
      <c r="A63" s="379" t="s">
        <v>1561</v>
      </c>
      <c r="B63" s="379" t="s">
        <v>1560</v>
      </c>
      <c r="C63" s="379" t="s">
        <v>1048</v>
      </c>
      <c r="D63" s="379">
        <v>5</v>
      </c>
      <c r="E63" s="379">
        <v>0</v>
      </c>
      <c r="F63" s="378">
        <v>3537.33</v>
      </c>
      <c r="G63" s="377">
        <v>0</v>
      </c>
      <c r="H63" s="377">
        <v>2712.35</v>
      </c>
      <c r="I63" s="377">
        <v>824.98</v>
      </c>
      <c r="J63" s="376">
        <v>0.23322110179146419</v>
      </c>
    </row>
    <row r="64" spans="1:10" ht="15" customHeight="1" x14ac:dyDescent="0.15">
      <c r="A64" s="379" t="s">
        <v>2318</v>
      </c>
      <c r="B64" s="379" t="s">
        <v>2317</v>
      </c>
      <c r="C64" s="379" t="s">
        <v>1048</v>
      </c>
      <c r="D64" s="379">
        <v>3</v>
      </c>
      <c r="E64" s="379">
        <v>0</v>
      </c>
      <c r="F64" s="378">
        <v>241.2</v>
      </c>
      <c r="G64" s="377">
        <v>0</v>
      </c>
      <c r="H64" s="377">
        <v>209.07</v>
      </c>
      <c r="I64" s="377">
        <v>32.130000000000003</v>
      </c>
      <c r="J64" s="376">
        <v>0.1332089552238806</v>
      </c>
    </row>
    <row r="65" spans="1:10" ht="15" customHeight="1" x14ac:dyDescent="0.15">
      <c r="A65" s="379" t="s">
        <v>2316</v>
      </c>
      <c r="B65" s="379" t="s">
        <v>2315</v>
      </c>
      <c r="C65" s="379" t="s">
        <v>1048</v>
      </c>
      <c r="D65" s="379">
        <v>10</v>
      </c>
      <c r="E65" s="379">
        <v>0</v>
      </c>
      <c r="F65" s="378">
        <v>879.5</v>
      </c>
      <c r="G65" s="377">
        <v>0</v>
      </c>
      <c r="H65" s="377">
        <v>626</v>
      </c>
      <c r="I65" s="377">
        <v>253.5</v>
      </c>
      <c r="J65" s="376">
        <v>0.28823194997157475</v>
      </c>
    </row>
    <row r="66" spans="1:10" ht="15" customHeight="1" x14ac:dyDescent="0.15">
      <c r="A66" s="379" t="s">
        <v>8399</v>
      </c>
      <c r="B66" s="379" t="s">
        <v>8398</v>
      </c>
      <c r="C66" s="379" t="s">
        <v>1048</v>
      </c>
      <c r="D66" s="379">
        <v>1</v>
      </c>
      <c r="E66" s="379">
        <v>0</v>
      </c>
      <c r="F66" s="378">
        <v>225.29</v>
      </c>
      <c r="G66" s="377">
        <v>0</v>
      </c>
      <c r="H66" s="377">
        <v>166.47</v>
      </c>
      <c r="I66" s="377">
        <v>58.82</v>
      </c>
      <c r="J66" s="376">
        <v>0.2610857117493009</v>
      </c>
    </row>
    <row r="67" spans="1:10" ht="15" customHeight="1" x14ac:dyDescent="0.15">
      <c r="A67" s="379" t="s">
        <v>8397</v>
      </c>
      <c r="B67" s="379" t="s">
        <v>8396</v>
      </c>
      <c r="C67" s="379" t="s">
        <v>1048</v>
      </c>
      <c r="D67" s="379">
        <v>12</v>
      </c>
      <c r="E67" s="379">
        <v>0</v>
      </c>
      <c r="F67" s="378">
        <v>3535.32</v>
      </c>
      <c r="G67" s="377">
        <v>0</v>
      </c>
      <c r="H67" s="377">
        <v>2925.84</v>
      </c>
      <c r="I67" s="377">
        <v>609.48</v>
      </c>
      <c r="J67" s="376">
        <v>0.17239740674111537</v>
      </c>
    </row>
    <row r="68" spans="1:10" ht="15" customHeight="1" x14ac:dyDescent="0.15">
      <c r="A68" s="379" t="s">
        <v>1553</v>
      </c>
      <c r="B68" s="379" t="s">
        <v>1552</v>
      </c>
      <c r="C68" s="379" t="s">
        <v>1048</v>
      </c>
      <c r="D68" s="379">
        <v>48</v>
      </c>
      <c r="E68" s="379">
        <v>0</v>
      </c>
      <c r="F68" s="378">
        <v>3843.99</v>
      </c>
      <c r="G68" s="377">
        <v>0</v>
      </c>
      <c r="H68" s="377">
        <v>3150.72</v>
      </c>
      <c r="I68" s="377">
        <v>693.27</v>
      </c>
      <c r="J68" s="376">
        <v>0.18035166584720563</v>
      </c>
    </row>
    <row r="69" spans="1:10" ht="15" customHeight="1" x14ac:dyDescent="0.15">
      <c r="A69" s="379" t="s">
        <v>1551</v>
      </c>
      <c r="B69" s="379" t="s">
        <v>1550</v>
      </c>
      <c r="C69" s="379" t="s">
        <v>1048</v>
      </c>
      <c r="D69" s="379">
        <v>5</v>
      </c>
      <c r="E69" s="379">
        <v>0</v>
      </c>
      <c r="F69" s="378">
        <v>709.19</v>
      </c>
      <c r="G69" s="377">
        <v>0</v>
      </c>
      <c r="H69" s="377">
        <v>544.95000000000005</v>
      </c>
      <c r="I69" s="377">
        <v>164.24</v>
      </c>
      <c r="J69" s="376">
        <v>0.23158814986110915</v>
      </c>
    </row>
    <row r="70" spans="1:10" ht="15" customHeight="1" x14ac:dyDescent="0.15">
      <c r="A70" s="379" t="s">
        <v>3889</v>
      </c>
      <c r="B70" s="379" t="s">
        <v>3888</v>
      </c>
      <c r="C70" s="379" t="s">
        <v>1048</v>
      </c>
      <c r="D70" s="379">
        <v>2</v>
      </c>
      <c r="E70" s="379">
        <v>0</v>
      </c>
      <c r="F70" s="378">
        <v>391.46</v>
      </c>
      <c r="G70" s="377">
        <v>0</v>
      </c>
      <c r="H70" s="377">
        <v>310.88</v>
      </c>
      <c r="I70" s="377">
        <v>80.58</v>
      </c>
      <c r="J70" s="376">
        <v>0.20584478618505084</v>
      </c>
    </row>
    <row r="71" spans="1:10" ht="15" customHeight="1" x14ac:dyDescent="0.15">
      <c r="A71" s="379" t="s">
        <v>1543</v>
      </c>
      <c r="B71" s="379" t="s">
        <v>1542</v>
      </c>
      <c r="C71" s="379" t="s">
        <v>1048</v>
      </c>
      <c r="D71" s="379">
        <v>33</v>
      </c>
      <c r="E71" s="379">
        <v>0</v>
      </c>
      <c r="F71" s="378">
        <v>4330.7299999999996</v>
      </c>
      <c r="G71" s="377">
        <v>0</v>
      </c>
      <c r="H71" s="377">
        <v>3301.98</v>
      </c>
      <c r="I71" s="377">
        <v>1028.75</v>
      </c>
      <c r="J71" s="376">
        <v>0.23754655681605641</v>
      </c>
    </row>
    <row r="72" spans="1:10" ht="15" customHeight="1" x14ac:dyDescent="0.15">
      <c r="A72" s="379" t="s">
        <v>2308</v>
      </c>
      <c r="B72" s="379" t="s">
        <v>2307</v>
      </c>
      <c r="C72" s="379" t="s">
        <v>1048</v>
      </c>
      <c r="D72" s="379">
        <v>5</v>
      </c>
      <c r="E72" s="379">
        <v>0</v>
      </c>
      <c r="F72" s="378">
        <v>1792.16</v>
      </c>
      <c r="G72" s="377">
        <v>0</v>
      </c>
      <c r="H72" s="377">
        <v>1529.6</v>
      </c>
      <c r="I72" s="377">
        <v>262.56</v>
      </c>
      <c r="J72" s="376">
        <v>0.14650477635925363</v>
      </c>
    </row>
    <row r="73" spans="1:10" ht="15" customHeight="1" x14ac:dyDescent="0.15">
      <c r="A73" s="379" t="s">
        <v>1541</v>
      </c>
      <c r="B73" s="379" t="s">
        <v>1540</v>
      </c>
      <c r="C73" s="379" t="s">
        <v>1048</v>
      </c>
      <c r="D73" s="379">
        <v>15</v>
      </c>
      <c r="E73" s="379">
        <v>0</v>
      </c>
      <c r="F73" s="378">
        <v>1612.86</v>
      </c>
      <c r="G73" s="377">
        <v>0</v>
      </c>
      <c r="H73" s="377">
        <v>1244.7</v>
      </c>
      <c r="I73" s="377">
        <v>368.16</v>
      </c>
      <c r="J73" s="376">
        <v>0.22826531751050927</v>
      </c>
    </row>
    <row r="74" spans="1:10" ht="15" customHeight="1" x14ac:dyDescent="0.15">
      <c r="A74" s="379" t="s">
        <v>1535</v>
      </c>
      <c r="B74" s="379" t="s">
        <v>1534</v>
      </c>
      <c r="C74" s="379" t="s">
        <v>1048</v>
      </c>
      <c r="D74" s="379">
        <v>2</v>
      </c>
      <c r="E74" s="379">
        <v>0</v>
      </c>
      <c r="F74" s="378">
        <v>615.04</v>
      </c>
      <c r="G74" s="377">
        <v>0</v>
      </c>
      <c r="H74" s="377">
        <v>475.18</v>
      </c>
      <c r="I74" s="377">
        <v>139.86000000000001</v>
      </c>
      <c r="J74" s="376">
        <v>0.22739984391259105</v>
      </c>
    </row>
    <row r="75" spans="1:10" ht="15" customHeight="1" x14ac:dyDescent="0.15">
      <c r="A75" s="379" t="s">
        <v>2300</v>
      </c>
      <c r="B75" s="379" t="s">
        <v>2299</v>
      </c>
      <c r="C75" s="379" t="s">
        <v>1048</v>
      </c>
      <c r="D75" s="379">
        <v>6</v>
      </c>
      <c r="E75" s="379">
        <v>0</v>
      </c>
      <c r="F75" s="378">
        <v>3537.84</v>
      </c>
      <c r="G75" s="377">
        <v>0</v>
      </c>
      <c r="H75" s="377">
        <v>2927.88</v>
      </c>
      <c r="I75" s="377">
        <v>609.96</v>
      </c>
      <c r="J75" s="376">
        <v>0.17241028424123195</v>
      </c>
    </row>
    <row r="76" spans="1:10" ht="15" customHeight="1" x14ac:dyDescent="0.15">
      <c r="A76" s="379" t="s">
        <v>2298</v>
      </c>
      <c r="B76" s="379" t="s">
        <v>2297</v>
      </c>
      <c r="C76" s="379" t="s">
        <v>1048</v>
      </c>
      <c r="D76" s="379">
        <v>15</v>
      </c>
      <c r="E76" s="379">
        <v>0</v>
      </c>
      <c r="F76" s="378">
        <v>4148.16</v>
      </c>
      <c r="G76" s="377">
        <v>0</v>
      </c>
      <c r="H76" s="377">
        <v>3530.4</v>
      </c>
      <c r="I76" s="377">
        <v>617.76</v>
      </c>
      <c r="J76" s="376">
        <v>0.14892386021754223</v>
      </c>
    </row>
    <row r="77" spans="1:10" ht="15" customHeight="1" x14ac:dyDescent="0.15">
      <c r="A77" s="379" t="s">
        <v>1531</v>
      </c>
      <c r="B77" s="379" t="s">
        <v>1530</v>
      </c>
      <c r="C77" s="379" t="s">
        <v>1048</v>
      </c>
      <c r="D77" s="379">
        <v>12</v>
      </c>
      <c r="E77" s="379">
        <v>0</v>
      </c>
      <c r="F77" s="378">
        <v>3587.13</v>
      </c>
      <c r="G77" s="377">
        <v>0</v>
      </c>
      <c r="H77" s="377">
        <v>3095.4</v>
      </c>
      <c r="I77" s="377">
        <v>491.73</v>
      </c>
      <c r="J77" s="376">
        <v>0.13708173386523489</v>
      </c>
    </row>
    <row r="78" spans="1:10" ht="15" customHeight="1" x14ac:dyDescent="0.15">
      <c r="A78" s="379" t="s">
        <v>1529</v>
      </c>
      <c r="B78" s="379" t="s">
        <v>1528</v>
      </c>
      <c r="C78" s="379" t="s">
        <v>1048</v>
      </c>
      <c r="D78" s="379">
        <v>30</v>
      </c>
      <c r="E78" s="379">
        <v>0</v>
      </c>
      <c r="F78" s="378">
        <v>7365.66</v>
      </c>
      <c r="G78" s="377">
        <v>0</v>
      </c>
      <c r="H78" s="377">
        <v>6439.8</v>
      </c>
      <c r="I78" s="377">
        <v>925.86</v>
      </c>
      <c r="J78" s="376">
        <v>0.12569952998102002</v>
      </c>
    </row>
    <row r="79" spans="1:10" ht="15" customHeight="1" x14ac:dyDescent="0.15">
      <c r="A79" s="379" t="s">
        <v>1525</v>
      </c>
      <c r="B79" s="379" t="s">
        <v>1524</v>
      </c>
      <c r="C79" s="379" t="s">
        <v>1048</v>
      </c>
      <c r="D79" s="379">
        <v>1</v>
      </c>
      <c r="E79" s="379">
        <v>0</v>
      </c>
      <c r="F79" s="378">
        <v>201.56</v>
      </c>
      <c r="G79" s="377">
        <v>0</v>
      </c>
      <c r="H79" s="377">
        <v>168.17</v>
      </c>
      <c r="I79" s="377">
        <v>33.39</v>
      </c>
      <c r="J79" s="376">
        <v>0.16565786862472712</v>
      </c>
    </row>
    <row r="80" spans="1:10" ht="15" customHeight="1" x14ac:dyDescent="0.15">
      <c r="A80" s="379" t="s">
        <v>8395</v>
      </c>
      <c r="B80" s="379" t="s">
        <v>8394</v>
      </c>
      <c r="C80" s="379" t="s">
        <v>1048</v>
      </c>
      <c r="D80" s="379">
        <v>1</v>
      </c>
      <c r="E80" s="379">
        <v>0</v>
      </c>
      <c r="F80" s="378">
        <v>561.72</v>
      </c>
      <c r="G80" s="377">
        <v>0</v>
      </c>
      <c r="H80" s="377">
        <v>318.94</v>
      </c>
      <c r="I80" s="377">
        <v>242.78</v>
      </c>
      <c r="J80" s="376">
        <v>0.43220821761731826</v>
      </c>
    </row>
    <row r="81" spans="1:10" ht="15" customHeight="1" x14ac:dyDescent="0.15">
      <c r="A81" s="379" t="s">
        <v>8393</v>
      </c>
      <c r="B81" s="379" t="s">
        <v>8392</v>
      </c>
      <c r="C81" s="379" t="s">
        <v>1048</v>
      </c>
      <c r="D81" s="379">
        <v>2</v>
      </c>
      <c r="E81" s="379">
        <v>0</v>
      </c>
      <c r="F81" s="378">
        <v>2643.62</v>
      </c>
      <c r="G81" s="377">
        <v>0</v>
      </c>
      <c r="H81" s="377">
        <v>2014.2</v>
      </c>
      <c r="I81" s="377">
        <v>629.41999999999996</v>
      </c>
      <c r="J81" s="376">
        <v>0.23809019450601826</v>
      </c>
    </row>
    <row r="82" spans="1:10" ht="15" customHeight="1" x14ac:dyDescent="0.15">
      <c r="A82" s="379" t="s">
        <v>1521</v>
      </c>
      <c r="B82" s="379" t="s">
        <v>1520</v>
      </c>
      <c r="C82" s="379" t="s">
        <v>1048</v>
      </c>
      <c r="D82" s="379">
        <v>2</v>
      </c>
      <c r="E82" s="379">
        <v>0</v>
      </c>
      <c r="F82" s="378">
        <v>561.67999999999995</v>
      </c>
      <c r="G82" s="377">
        <v>0</v>
      </c>
      <c r="H82" s="377">
        <v>427.34</v>
      </c>
      <c r="I82" s="377">
        <v>134.34</v>
      </c>
      <c r="J82" s="376">
        <v>0.23917533114940892</v>
      </c>
    </row>
    <row r="83" spans="1:10" ht="15" customHeight="1" x14ac:dyDescent="0.15">
      <c r="A83" s="379" t="s">
        <v>1519</v>
      </c>
      <c r="B83" s="379" t="s">
        <v>1518</v>
      </c>
      <c r="C83" s="379" t="s">
        <v>1048</v>
      </c>
      <c r="D83" s="379">
        <v>14</v>
      </c>
      <c r="E83" s="379">
        <v>0</v>
      </c>
      <c r="F83" s="378">
        <v>2418.34</v>
      </c>
      <c r="G83" s="377">
        <v>0</v>
      </c>
      <c r="H83" s="377">
        <v>1870.12</v>
      </c>
      <c r="I83" s="377">
        <v>548.22</v>
      </c>
      <c r="J83" s="376">
        <v>0.22669269002704334</v>
      </c>
    </row>
    <row r="84" spans="1:10" ht="15" customHeight="1" x14ac:dyDescent="0.15">
      <c r="A84" s="379" t="s">
        <v>1517</v>
      </c>
      <c r="B84" s="379" t="s">
        <v>1516</v>
      </c>
      <c r="C84" s="379" t="s">
        <v>1048</v>
      </c>
      <c r="D84" s="379">
        <v>4</v>
      </c>
      <c r="E84" s="379">
        <v>0</v>
      </c>
      <c r="F84" s="378">
        <v>391.5</v>
      </c>
      <c r="G84" s="377">
        <v>0</v>
      </c>
      <c r="H84" s="377">
        <v>316.27999999999997</v>
      </c>
      <c r="I84" s="377">
        <v>75.22</v>
      </c>
      <c r="J84" s="376">
        <v>0.19213282247765007</v>
      </c>
    </row>
    <row r="85" spans="1:10" ht="15" customHeight="1" x14ac:dyDescent="0.15">
      <c r="A85" s="379" t="s">
        <v>1515</v>
      </c>
      <c r="B85" s="379" t="s">
        <v>1514</v>
      </c>
      <c r="C85" s="379" t="s">
        <v>1048</v>
      </c>
      <c r="D85" s="379">
        <v>5</v>
      </c>
      <c r="E85" s="379">
        <v>0</v>
      </c>
      <c r="F85" s="378">
        <v>785.95</v>
      </c>
      <c r="G85" s="377">
        <v>0</v>
      </c>
      <c r="H85" s="377">
        <v>538.9</v>
      </c>
      <c r="I85" s="377">
        <v>247.05</v>
      </c>
      <c r="J85" s="376">
        <v>0.31433297283542211</v>
      </c>
    </row>
    <row r="86" spans="1:10" ht="15" customHeight="1" x14ac:dyDescent="0.15">
      <c r="A86" s="379" t="s">
        <v>3196</v>
      </c>
      <c r="B86" s="379" t="s">
        <v>3195</v>
      </c>
      <c r="C86" s="379" t="s">
        <v>1048</v>
      </c>
      <c r="D86" s="379">
        <v>2</v>
      </c>
      <c r="E86" s="379">
        <v>0</v>
      </c>
      <c r="F86" s="378">
        <v>320.52</v>
      </c>
      <c r="G86" s="377">
        <v>0</v>
      </c>
      <c r="H86" s="377">
        <v>260.77999999999997</v>
      </c>
      <c r="I86" s="377">
        <v>59.74</v>
      </c>
      <c r="J86" s="376">
        <v>0.18638462498440034</v>
      </c>
    </row>
    <row r="87" spans="1:10" ht="15" customHeight="1" x14ac:dyDescent="0.15">
      <c r="A87" s="379" t="s">
        <v>1509</v>
      </c>
      <c r="B87" s="379" t="s">
        <v>1508</v>
      </c>
      <c r="C87" s="379" t="s">
        <v>1048</v>
      </c>
      <c r="D87" s="379">
        <v>3</v>
      </c>
      <c r="E87" s="379">
        <v>0</v>
      </c>
      <c r="F87" s="378">
        <v>1089.56</v>
      </c>
      <c r="G87" s="377">
        <v>0</v>
      </c>
      <c r="H87" s="377">
        <v>846.6</v>
      </c>
      <c r="I87" s="377">
        <v>242.96</v>
      </c>
      <c r="J87" s="376">
        <v>0.2229890965160248</v>
      </c>
    </row>
    <row r="88" spans="1:10" ht="15" customHeight="1" x14ac:dyDescent="0.15">
      <c r="A88" s="379" t="s">
        <v>5544</v>
      </c>
      <c r="B88" s="379" t="s">
        <v>5543</v>
      </c>
      <c r="C88" s="379" t="s">
        <v>1048</v>
      </c>
      <c r="D88" s="379">
        <v>1</v>
      </c>
      <c r="E88" s="379">
        <v>0</v>
      </c>
      <c r="F88" s="378">
        <v>1540.11</v>
      </c>
      <c r="G88" s="377">
        <v>0</v>
      </c>
      <c r="H88" s="377">
        <v>1173.43</v>
      </c>
      <c r="I88" s="377">
        <v>366.68</v>
      </c>
      <c r="J88" s="376">
        <v>0.23808688989747487</v>
      </c>
    </row>
    <row r="89" spans="1:10" ht="15" customHeight="1" x14ac:dyDescent="0.15">
      <c r="A89" s="379" t="s">
        <v>1507</v>
      </c>
      <c r="B89" s="379" t="s">
        <v>1506</v>
      </c>
      <c r="C89" s="379" t="s">
        <v>1048</v>
      </c>
      <c r="D89" s="379">
        <v>1</v>
      </c>
      <c r="E89" s="379">
        <v>0</v>
      </c>
      <c r="F89" s="378">
        <v>190.31</v>
      </c>
      <c r="G89" s="377">
        <v>0</v>
      </c>
      <c r="H89" s="377">
        <v>145</v>
      </c>
      <c r="I89" s="377">
        <v>45.31</v>
      </c>
      <c r="J89" s="376">
        <v>0.23808522936261889</v>
      </c>
    </row>
    <row r="90" spans="1:10" ht="15" customHeight="1" x14ac:dyDescent="0.15">
      <c r="A90" s="379" t="s">
        <v>1505</v>
      </c>
      <c r="B90" s="379" t="s">
        <v>1504</v>
      </c>
      <c r="C90" s="379" t="s">
        <v>1048</v>
      </c>
      <c r="D90" s="379">
        <v>3</v>
      </c>
      <c r="E90" s="379">
        <v>0</v>
      </c>
      <c r="F90" s="378">
        <v>589.25</v>
      </c>
      <c r="G90" s="377">
        <v>0</v>
      </c>
      <c r="H90" s="377">
        <v>467.82</v>
      </c>
      <c r="I90" s="377">
        <v>121.43</v>
      </c>
      <c r="J90" s="376">
        <v>0.20607551972846838</v>
      </c>
    </row>
    <row r="91" spans="1:10" ht="15" customHeight="1" x14ac:dyDescent="0.15">
      <c r="A91" s="379" t="s">
        <v>2294</v>
      </c>
      <c r="B91" s="379" t="s">
        <v>2293</v>
      </c>
      <c r="C91" s="379" t="s">
        <v>1048</v>
      </c>
      <c r="D91" s="379">
        <v>1</v>
      </c>
      <c r="E91" s="379">
        <v>0</v>
      </c>
      <c r="F91" s="378">
        <v>551.55999999999995</v>
      </c>
      <c r="G91" s="377">
        <v>0</v>
      </c>
      <c r="H91" s="377">
        <v>420.24</v>
      </c>
      <c r="I91" s="377">
        <v>131.32</v>
      </c>
      <c r="J91" s="376">
        <v>0.23808833127855536</v>
      </c>
    </row>
    <row r="92" spans="1:10" ht="15" customHeight="1" x14ac:dyDescent="0.15">
      <c r="A92" s="379" t="s">
        <v>1503</v>
      </c>
      <c r="B92" s="379" t="s">
        <v>1502</v>
      </c>
      <c r="C92" s="379" t="s">
        <v>1048</v>
      </c>
      <c r="D92" s="379">
        <v>7</v>
      </c>
      <c r="E92" s="379">
        <v>0</v>
      </c>
      <c r="F92" s="378">
        <v>2231.4699999999998</v>
      </c>
      <c r="G92" s="377">
        <v>0</v>
      </c>
      <c r="H92" s="377">
        <v>1951.74</v>
      </c>
      <c r="I92" s="377">
        <v>279.73</v>
      </c>
      <c r="J92" s="376">
        <v>0.12535682756210031</v>
      </c>
    </row>
    <row r="93" spans="1:10" ht="15" customHeight="1" x14ac:dyDescent="0.15">
      <c r="A93" s="379" t="s">
        <v>1501</v>
      </c>
      <c r="B93" s="379" t="s">
        <v>1500</v>
      </c>
      <c r="C93" s="379" t="s">
        <v>1048</v>
      </c>
      <c r="D93" s="379">
        <v>21</v>
      </c>
      <c r="E93" s="379">
        <v>0</v>
      </c>
      <c r="F93" s="378">
        <v>3486.92</v>
      </c>
      <c r="G93" s="377">
        <v>0</v>
      </c>
      <c r="H93" s="377">
        <v>3389.82</v>
      </c>
      <c r="I93" s="377">
        <v>97.1</v>
      </c>
      <c r="J93" s="376">
        <v>2.7846925080013307E-2</v>
      </c>
    </row>
    <row r="94" spans="1:10" ht="15" customHeight="1" x14ac:dyDescent="0.15">
      <c r="A94" s="379" t="s">
        <v>1499</v>
      </c>
      <c r="B94" s="379" t="s">
        <v>1498</v>
      </c>
      <c r="C94" s="379" t="s">
        <v>1048</v>
      </c>
      <c r="D94" s="379">
        <v>1</v>
      </c>
      <c r="E94" s="379">
        <v>0</v>
      </c>
      <c r="F94" s="378">
        <v>252.18</v>
      </c>
      <c r="G94" s="377">
        <v>0</v>
      </c>
      <c r="H94" s="377">
        <v>214.15</v>
      </c>
      <c r="I94" s="377">
        <v>38.03</v>
      </c>
      <c r="J94" s="376">
        <v>0.15080498056943453</v>
      </c>
    </row>
    <row r="95" spans="1:10" ht="15" customHeight="1" x14ac:dyDescent="0.15">
      <c r="A95" s="379" t="s">
        <v>1497</v>
      </c>
      <c r="B95" s="379" t="s">
        <v>1496</v>
      </c>
      <c r="C95" s="379" t="s">
        <v>1048</v>
      </c>
      <c r="D95" s="379">
        <v>5</v>
      </c>
      <c r="E95" s="379">
        <v>0</v>
      </c>
      <c r="F95" s="378">
        <v>1102.0999999999999</v>
      </c>
      <c r="G95" s="377">
        <v>0</v>
      </c>
      <c r="H95" s="377">
        <v>644.4</v>
      </c>
      <c r="I95" s="377">
        <v>457.7</v>
      </c>
      <c r="J95" s="376">
        <v>0.41529806732601399</v>
      </c>
    </row>
    <row r="96" spans="1:10" ht="15" customHeight="1" x14ac:dyDescent="0.15">
      <c r="A96" s="379" t="s">
        <v>8391</v>
      </c>
      <c r="B96" s="379" t="s">
        <v>8390</v>
      </c>
      <c r="C96" s="379" t="s">
        <v>1048</v>
      </c>
      <c r="D96" s="379">
        <v>4</v>
      </c>
      <c r="E96" s="379">
        <v>0</v>
      </c>
      <c r="F96" s="378">
        <v>1501.12</v>
      </c>
      <c r="G96" s="377">
        <v>0</v>
      </c>
      <c r="H96" s="377">
        <v>837.84</v>
      </c>
      <c r="I96" s="377">
        <v>663.28</v>
      </c>
      <c r="J96" s="376">
        <v>0.44185674696226818</v>
      </c>
    </row>
    <row r="97" spans="1:10" ht="15" customHeight="1" x14ac:dyDescent="0.15">
      <c r="A97" s="379" t="s">
        <v>4311</v>
      </c>
      <c r="B97" s="379" t="s">
        <v>4310</v>
      </c>
      <c r="C97" s="379" t="s">
        <v>1048</v>
      </c>
      <c r="D97" s="379">
        <v>2</v>
      </c>
      <c r="E97" s="379">
        <v>0</v>
      </c>
      <c r="F97" s="378">
        <v>382.64</v>
      </c>
      <c r="G97" s="377">
        <v>0</v>
      </c>
      <c r="H97" s="377">
        <v>314.04000000000002</v>
      </c>
      <c r="I97" s="377">
        <v>68.599999999999994</v>
      </c>
      <c r="J97" s="376">
        <v>0.17928078611749948</v>
      </c>
    </row>
    <row r="98" spans="1:10" ht="15" customHeight="1" x14ac:dyDescent="0.15">
      <c r="A98" s="379" t="s">
        <v>1491</v>
      </c>
      <c r="B98" s="379" t="s">
        <v>1490</v>
      </c>
      <c r="C98" s="379" t="s">
        <v>1048</v>
      </c>
      <c r="D98" s="379">
        <v>9</v>
      </c>
      <c r="E98" s="379">
        <v>0</v>
      </c>
      <c r="F98" s="378">
        <v>1416.81</v>
      </c>
      <c r="G98" s="377">
        <v>0</v>
      </c>
      <c r="H98" s="377">
        <v>1216.08</v>
      </c>
      <c r="I98" s="377">
        <v>200.73</v>
      </c>
      <c r="J98" s="376">
        <v>0.14167743028352425</v>
      </c>
    </row>
    <row r="99" spans="1:10" ht="15" customHeight="1" x14ac:dyDescent="0.15">
      <c r="A99" s="379" t="s">
        <v>1489</v>
      </c>
      <c r="B99" s="379" t="s">
        <v>1488</v>
      </c>
      <c r="C99" s="379" t="s">
        <v>1048</v>
      </c>
      <c r="D99" s="379">
        <v>4</v>
      </c>
      <c r="E99" s="379">
        <v>0</v>
      </c>
      <c r="F99" s="378">
        <v>1468.32</v>
      </c>
      <c r="G99" s="377">
        <v>0</v>
      </c>
      <c r="H99" s="377">
        <v>1292.92</v>
      </c>
      <c r="I99" s="377">
        <v>175.4</v>
      </c>
      <c r="J99" s="376">
        <v>0.11945624931894955</v>
      </c>
    </row>
    <row r="100" spans="1:10" ht="15" customHeight="1" x14ac:dyDescent="0.15">
      <c r="A100" s="379" t="s">
        <v>1487</v>
      </c>
      <c r="B100" s="379" t="s">
        <v>1486</v>
      </c>
      <c r="C100" s="379" t="s">
        <v>1048</v>
      </c>
      <c r="D100" s="379">
        <v>10</v>
      </c>
      <c r="E100" s="379">
        <v>0</v>
      </c>
      <c r="F100" s="378">
        <v>1279.32</v>
      </c>
      <c r="G100" s="377">
        <v>0</v>
      </c>
      <c r="H100" s="377">
        <v>1137.0999999999999</v>
      </c>
      <c r="I100" s="377">
        <v>142.22</v>
      </c>
      <c r="J100" s="376">
        <v>0.11116843323015352</v>
      </c>
    </row>
    <row r="101" spans="1:10" ht="15" customHeight="1" x14ac:dyDescent="0.15">
      <c r="A101" s="379" t="s">
        <v>1485</v>
      </c>
      <c r="B101" s="379" t="s">
        <v>1484</v>
      </c>
      <c r="C101" s="379" t="s">
        <v>1048</v>
      </c>
      <c r="D101" s="379">
        <v>19</v>
      </c>
      <c r="E101" s="379">
        <v>0</v>
      </c>
      <c r="F101" s="378">
        <v>3623.15</v>
      </c>
      <c r="G101" s="377">
        <v>0</v>
      </c>
      <c r="H101" s="377">
        <v>2823.97</v>
      </c>
      <c r="I101" s="377">
        <v>799.18</v>
      </c>
      <c r="J101" s="376">
        <v>0.22057601810579192</v>
      </c>
    </row>
    <row r="102" spans="1:10" ht="15" customHeight="1" x14ac:dyDescent="0.15">
      <c r="A102" s="379" t="s">
        <v>1483</v>
      </c>
      <c r="B102" s="379" t="s">
        <v>1482</v>
      </c>
      <c r="C102" s="379" t="s">
        <v>1048</v>
      </c>
      <c r="D102" s="379">
        <v>12</v>
      </c>
      <c r="E102" s="379">
        <v>0</v>
      </c>
      <c r="F102" s="378">
        <v>2844.78</v>
      </c>
      <c r="G102" s="377">
        <v>0</v>
      </c>
      <c r="H102" s="377">
        <v>2184.42</v>
      </c>
      <c r="I102" s="377">
        <v>660.36</v>
      </c>
      <c r="J102" s="376">
        <v>0.23213042836352898</v>
      </c>
    </row>
    <row r="103" spans="1:10" ht="15" customHeight="1" x14ac:dyDescent="0.15">
      <c r="A103" s="379" t="s">
        <v>1481</v>
      </c>
      <c r="B103" s="379" t="s">
        <v>1480</v>
      </c>
      <c r="C103" s="379" t="s">
        <v>1048</v>
      </c>
      <c r="D103" s="379">
        <v>17</v>
      </c>
      <c r="E103" s="379">
        <v>0</v>
      </c>
      <c r="F103" s="378">
        <v>3576.05</v>
      </c>
      <c r="G103" s="377">
        <v>0</v>
      </c>
      <c r="H103" s="377">
        <v>3061.36</v>
      </c>
      <c r="I103" s="377">
        <v>514.69000000000005</v>
      </c>
      <c r="J103" s="376">
        <v>0.14392695851568071</v>
      </c>
    </row>
    <row r="104" spans="1:10" ht="15" customHeight="1" x14ac:dyDescent="0.15">
      <c r="A104" s="379" t="s">
        <v>7091</v>
      </c>
      <c r="B104" s="379" t="s">
        <v>7090</v>
      </c>
      <c r="C104" s="379" t="s">
        <v>1048</v>
      </c>
      <c r="D104" s="379">
        <v>1</v>
      </c>
      <c r="E104" s="379">
        <v>0</v>
      </c>
      <c r="F104" s="378">
        <v>342.43</v>
      </c>
      <c r="G104" s="377">
        <v>0</v>
      </c>
      <c r="H104" s="377">
        <v>195.94</v>
      </c>
      <c r="I104" s="377">
        <v>146.49</v>
      </c>
      <c r="J104" s="376">
        <v>0.42779546184621675</v>
      </c>
    </row>
    <row r="105" spans="1:10" ht="15" customHeight="1" x14ac:dyDescent="0.15">
      <c r="A105" s="379" t="s">
        <v>1479</v>
      </c>
      <c r="B105" s="379" t="s">
        <v>1478</v>
      </c>
      <c r="C105" s="379" t="s">
        <v>1048</v>
      </c>
      <c r="D105" s="379">
        <v>9</v>
      </c>
      <c r="E105" s="379">
        <v>0</v>
      </c>
      <c r="F105" s="378">
        <v>3313.81</v>
      </c>
      <c r="G105" s="377">
        <v>0</v>
      </c>
      <c r="H105" s="377">
        <v>2723.67</v>
      </c>
      <c r="I105" s="377">
        <v>590.14</v>
      </c>
      <c r="J105" s="376">
        <v>0.17808504410331311</v>
      </c>
    </row>
    <row r="106" spans="1:10" ht="15" customHeight="1" x14ac:dyDescent="0.15">
      <c r="A106" s="379" t="s">
        <v>1477</v>
      </c>
      <c r="B106" s="379" t="s">
        <v>1476</v>
      </c>
      <c r="C106" s="379" t="s">
        <v>1048</v>
      </c>
      <c r="D106" s="379">
        <v>2</v>
      </c>
      <c r="E106" s="379">
        <v>0</v>
      </c>
      <c r="F106" s="378">
        <v>459.4</v>
      </c>
      <c r="G106" s="377">
        <v>0</v>
      </c>
      <c r="H106" s="377">
        <v>380.2</v>
      </c>
      <c r="I106" s="377">
        <v>79.2</v>
      </c>
      <c r="J106" s="376">
        <v>0.17239878101872008</v>
      </c>
    </row>
    <row r="107" spans="1:10" ht="15" customHeight="1" x14ac:dyDescent="0.15">
      <c r="A107" s="379" t="s">
        <v>2290</v>
      </c>
      <c r="B107" s="379" t="s">
        <v>2289</v>
      </c>
      <c r="C107" s="379" t="s">
        <v>1048</v>
      </c>
      <c r="D107" s="379">
        <v>3</v>
      </c>
      <c r="E107" s="379">
        <v>0</v>
      </c>
      <c r="F107" s="378">
        <v>1076.4000000000001</v>
      </c>
      <c r="G107" s="377">
        <v>0</v>
      </c>
      <c r="H107" s="377">
        <v>885.72</v>
      </c>
      <c r="I107" s="377">
        <v>190.68</v>
      </c>
      <c r="J107" s="376">
        <v>0.17714604236343368</v>
      </c>
    </row>
    <row r="108" spans="1:10" ht="15" customHeight="1" x14ac:dyDescent="0.15">
      <c r="A108" s="379" t="s">
        <v>1475</v>
      </c>
      <c r="B108" s="379" t="s">
        <v>1474</v>
      </c>
      <c r="C108" s="379" t="s">
        <v>1048</v>
      </c>
      <c r="D108" s="379">
        <v>12</v>
      </c>
      <c r="E108" s="379">
        <v>0</v>
      </c>
      <c r="F108" s="378">
        <v>4143.4799999999996</v>
      </c>
      <c r="G108" s="377">
        <v>0</v>
      </c>
      <c r="H108" s="377">
        <v>3616.08</v>
      </c>
      <c r="I108" s="377">
        <v>527.4</v>
      </c>
      <c r="J108" s="376">
        <v>0.1272843117379594</v>
      </c>
    </row>
    <row r="109" spans="1:10" ht="15" customHeight="1" x14ac:dyDescent="0.15">
      <c r="A109" s="379" t="s">
        <v>2288</v>
      </c>
      <c r="B109" s="379" t="s">
        <v>2287</v>
      </c>
      <c r="C109" s="379" t="s">
        <v>1048</v>
      </c>
      <c r="D109" s="379">
        <v>1</v>
      </c>
      <c r="E109" s="379">
        <v>0</v>
      </c>
      <c r="F109" s="378">
        <v>150.26</v>
      </c>
      <c r="G109" s="377">
        <v>0</v>
      </c>
      <c r="H109" s="377">
        <v>124.35</v>
      </c>
      <c r="I109" s="377">
        <v>25.91</v>
      </c>
      <c r="J109" s="376">
        <v>0.17243444695860508</v>
      </c>
    </row>
    <row r="110" spans="1:10" ht="15" customHeight="1" x14ac:dyDescent="0.15">
      <c r="A110" s="379" t="s">
        <v>1471</v>
      </c>
      <c r="B110" s="379" t="s">
        <v>1470</v>
      </c>
      <c r="C110" s="379" t="s">
        <v>1048</v>
      </c>
      <c r="D110" s="379">
        <v>3</v>
      </c>
      <c r="E110" s="379">
        <v>0</v>
      </c>
      <c r="F110" s="378">
        <v>812.25</v>
      </c>
      <c r="G110" s="377">
        <v>-551.29999999999995</v>
      </c>
      <c r="H110" s="377">
        <v>227.74</v>
      </c>
      <c r="I110" s="377">
        <v>33.21</v>
      </c>
      <c r="J110" s="376">
        <v>0.12726575972408508</v>
      </c>
    </row>
    <row r="111" spans="1:10" ht="15" customHeight="1" x14ac:dyDescent="0.15">
      <c r="A111" s="379" t="s">
        <v>1467</v>
      </c>
      <c r="B111" s="379" t="s">
        <v>1466</v>
      </c>
      <c r="C111" s="379" t="s">
        <v>1048</v>
      </c>
      <c r="D111" s="379">
        <v>13</v>
      </c>
      <c r="E111" s="379">
        <v>0</v>
      </c>
      <c r="F111" s="378">
        <v>7761.4</v>
      </c>
      <c r="G111" s="377">
        <v>0</v>
      </c>
      <c r="H111" s="377">
        <v>5913.57</v>
      </c>
      <c r="I111" s="377">
        <v>1847.83</v>
      </c>
      <c r="J111" s="376">
        <v>0.23807947019867551</v>
      </c>
    </row>
    <row r="112" spans="1:10" ht="15" customHeight="1" x14ac:dyDescent="0.15">
      <c r="A112" s="379" t="s">
        <v>1463</v>
      </c>
      <c r="B112" s="379" t="s">
        <v>1462</v>
      </c>
      <c r="C112" s="379" t="s">
        <v>1048</v>
      </c>
      <c r="D112" s="379">
        <v>3</v>
      </c>
      <c r="E112" s="379">
        <v>0</v>
      </c>
      <c r="F112" s="378">
        <v>511.51</v>
      </c>
      <c r="G112" s="377">
        <v>0</v>
      </c>
      <c r="H112" s="377">
        <v>406.95</v>
      </c>
      <c r="I112" s="377">
        <v>104.56</v>
      </c>
      <c r="J112" s="376">
        <v>0.20441438095051906</v>
      </c>
    </row>
    <row r="113" spans="1:10" ht="15" customHeight="1" x14ac:dyDescent="0.15">
      <c r="A113" s="379" t="s">
        <v>1453</v>
      </c>
      <c r="B113" s="379" t="s">
        <v>1452</v>
      </c>
      <c r="C113" s="379" t="s">
        <v>1048</v>
      </c>
      <c r="D113" s="379">
        <v>2</v>
      </c>
      <c r="E113" s="379">
        <v>0</v>
      </c>
      <c r="F113" s="378">
        <v>1207.92</v>
      </c>
      <c r="G113" s="377">
        <v>0</v>
      </c>
      <c r="H113" s="377">
        <v>828.28</v>
      </c>
      <c r="I113" s="377">
        <v>379.64</v>
      </c>
      <c r="J113" s="376">
        <v>0.31429233724087691</v>
      </c>
    </row>
    <row r="114" spans="1:10" ht="15" customHeight="1" x14ac:dyDescent="0.15">
      <c r="A114" s="379" t="s">
        <v>1451</v>
      </c>
      <c r="B114" s="379" t="s">
        <v>1450</v>
      </c>
      <c r="C114" s="379" t="s">
        <v>1048</v>
      </c>
      <c r="D114" s="379">
        <v>4</v>
      </c>
      <c r="E114" s="379">
        <v>0</v>
      </c>
      <c r="F114" s="378">
        <v>512.12</v>
      </c>
      <c r="G114" s="377">
        <v>0</v>
      </c>
      <c r="H114" s="377">
        <v>349.2</v>
      </c>
      <c r="I114" s="377">
        <v>162.91999999999999</v>
      </c>
      <c r="J114" s="376">
        <v>0.31812856361790204</v>
      </c>
    </row>
    <row r="115" spans="1:10" ht="15" customHeight="1" x14ac:dyDescent="0.15">
      <c r="A115" s="379" t="s">
        <v>1447</v>
      </c>
      <c r="B115" s="379" t="s">
        <v>1446</v>
      </c>
      <c r="C115" s="379" t="s">
        <v>1048</v>
      </c>
      <c r="D115" s="379">
        <v>6</v>
      </c>
      <c r="E115" s="379">
        <v>0</v>
      </c>
      <c r="F115" s="378">
        <v>1112.3399999999999</v>
      </c>
      <c r="G115" s="377">
        <v>0</v>
      </c>
      <c r="H115" s="377">
        <v>802.44</v>
      </c>
      <c r="I115" s="377">
        <v>309.89999999999998</v>
      </c>
      <c r="J115" s="376">
        <v>0.27860186633583256</v>
      </c>
    </row>
    <row r="116" spans="1:10" ht="15" customHeight="1" x14ac:dyDescent="0.15">
      <c r="A116" s="379" t="s">
        <v>2280</v>
      </c>
      <c r="B116" s="379" t="s">
        <v>2279</v>
      </c>
      <c r="C116" s="379" t="s">
        <v>1048</v>
      </c>
      <c r="D116" s="379">
        <v>2</v>
      </c>
      <c r="E116" s="379">
        <v>0</v>
      </c>
      <c r="F116" s="378">
        <v>957.78</v>
      </c>
      <c r="G116" s="377">
        <v>0</v>
      </c>
      <c r="H116" s="377">
        <v>1172.3599999999999</v>
      </c>
      <c r="I116" s="377">
        <v>-214.58</v>
      </c>
      <c r="J116" s="376">
        <v>-0.22403892334356532</v>
      </c>
    </row>
    <row r="117" spans="1:10" ht="15" customHeight="1" x14ac:dyDescent="0.15">
      <c r="A117" s="379" t="s">
        <v>1445</v>
      </c>
      <c r="B117" s="379" t="s">
        <v>1444</v>
      </c>
      <c r="C117" s="379" t="s">
        <v>1048</v>
      </c>
      <c r="D117" s="379">
        <v>1</v>
      </c>
      <c r="E117" s="379">
        <v>0</v>
      </c>
      <c r="F117" s="378">
        <v>567.72</v>
      </c>
      <c r="G117" s="377">
        <v>0</v>
      </c>
      <c r="H117" s="377">
        <v>457.53</v>
      </c>
      <c r="I117" s="377">
        <v>110.19</v>
      </c>
      <c r="J117" s="376">
        <v>0.19409215810610864</v>
      </c>
    </row>
    <row r="118" spans="1:10" ht="15" customHeight="1" x14ac:dyDescent="0.15">
      <c r="A118" s="379" t="s">
        <v>1443</v>
      </c>
      <c r="B118" s="379" t="s">
        <v>1442</v>
      </c>
      <c r="C118" s="379" t="s">
        <v>1048</v>
      </c>
      <c r="D118" s="379">
        <v>2</v>
      </c>
      <c r="E118" s="379">
        <v>0</v>
      </c>
      <c r="F118" s="378">
        <v>864.67</v>
      </c>
      <c r="G118" s="377">
        <v>0</v>
      </c>
      <c r="H118" s="377">
        <v>1182.32</v>
      </c>
      <c r="I118" s="377">
        <v>-317.64999999999998</v>
      </c>
      <c r="J118" s="376">
        <v>-0.36736558455827079</v>
      </c>
    </row>
    <row r="119" spans="1:10" ht="15" customHeight="1" x14ac:dyDescent="0.15">
      <c r="A119" s="379" t="s">
        <v>7089</v>
      </c>
      <c r="B119" s="379" t="s">
        <v>7088</v>
      </c>
      <c r="C119" s="379" t="s">
        <v>1048</v>
      </c>
      <c r="D119" s="379">
        <v>1</v>
      </c>
      <c r="E119" s="379">
        <v>0</v>
      </c>
      <c r="F119" s="378">
        <v>173.17</v>
      </c>
      <c r="G119" s="377">
        <v>0</v>
      </c>
      <c r="H119" s="377">
        <v>131.94</v>
      </c>
      <c r="I119" s="377">
        <v>41.23</v>
      </c>
      <c r="J119" s="376">
        <v>0.23808973840734537</v>
      </c>
    </row>
    <row r="120" spans="1:10" ht="15" customHeight="1" x14ac:dyDescent="0.15">
      <c r="A120" s="379" t="s">
        <v>1441</v>
      </c>
      <c r="B120" s="379" t="s">
        <v>1440</v>
      </c>
      <c r="C120" s="379" t="s">
        <v>1048</v>
      </c>
      <c r="D120" s="379">
        <v>8</v>
      </c>
      <c r="E120" s="379">
        <v>0</v>
      </c>
      <c r="F120" s="378">
        <v>4141.3900000000003</v>
      </c>
      <c r="G120" s="377">
        <v>0</v>
      </c>
      <c r="H120" s="377">
        <v>3449.6</v>
      </c>
      <c r="I120" s="377">
        <v>691.79</v>
      </c>
      <c r="J120" s="376">
        <v>0.16704294934792424</v>
      </c>
    </row>
    <row r="121" spans="1:10" ht="15" customHeight="1" x14ac:dyDescent="0.15">
      <c r="A121" s="379" t="s">
        <v>1437</v>
      </c>
      <c r="B121" s="379" t="s">
        <v>1436</v>
      </c>
      <c r="C121" s="379" t="s">
        <v>1048</v>
      </c>
      <c r="D121" s="379">
        <v>2</v>
      </c>
      <c r="E121" s="379">
        <v>0</v>
      </c>
      <c r="F121" s="378">
        <v>3755.39</v>
      </c>
      <c r="G121" s="377">
        <v>0</v>
      </c>
      <c r="H121" s="377">
        <v>4826.58</v>
      </c>
      <c r="I121" s="377">
        <v>-1071.19</v>
      </c>
      <c r="J121" s="376">
        <v>-0.28524068072823328</v>
      </c>
    </row>
    <row r="122" spans="1:10" ht="15" customHeight="1" x14ac:dyDescent="0.15">
      <c r="A122" s="379" t="s">
        <v>1435</v>
      </c>
      <c r="B122" s="379" t="s">
        <v>1434</v>
      </c>
      <c r="C122" s="379" t="s">
        <v>1048</v>
      </c>
      <c r="D122" s="379">
        <v>7</v>
      </c>
      <c r="E122" s="379">
        <v>0</v>
      </c>
      <c r="F122" s="378">
        <v>2515.17</v>
      </c>
      <c r="G122" s="377">
        <v>0</v>
      </c>
      <c r="H122" s="377">
        <v>2414.58</v>
      </c>
      <c r="I122" s="377">
        <v>100.59</v>
      </c>
      <c r="J122" s="376">
        <v>3.9993320531017784E-2</v>
      </c>
    </row>
    <row r="123" spans="1:10" ht="15" customHeight="1" x14ac:dyDescent="0.15">
      <c r="A123" s="379" t="s">
        <v>7087</v>
      </c>
      <c r="B123" s="379" t="s">
        <v>7086</v>
      </c>
      <c r="C123" s="379" t="s">
        <v>1048</v>
      </c>
      <c r="D123" s="379">
        <v>4</v>
      </c>
      <c r="E123" s="379">
        <v>0</v>
      </c>
      <c r="F123" s="378">
        <v>1707.46</v>
      </c>
      <c r="G123" s="377">
        <v>0</v>
      </c>
      <c r="H123" s="377">
        <v>909.68</v>
      </c>
      <c r="I123" s="377">
        <v>797.78</v>
      </c>
      <c r="J123" s="376">
        <v>0.46723202886158388</v>
      </c>
    </row>
    <row r="124" spans="1:10" ht="15" customHeight="1" x14ac:dyDescent="0.15">
      <c r="A124" s="379" t="s">
        <v>1433</v>
      </c>
      <c r="B124" s="379" t="s">
        <v>1432</v>
      </c>
      <c r="C124" s="379" t="s">
        <v>1048</v>
      </c>
      <c r="D124" s="379">
        <v>19</v>
      </c>
      <c r="E124" s="379">
        <v>0</v>
      </c>
      <c r="F124" s="378">
        <v>5318.8</v>
      </c>
      <c r="G124" s="377">
        <v>0</v>
      </c>
      <c r="H124" s="377">
        <v>3927.86</v>
      </c>
      <c r="I124" s="377">
        <v>1390.94</v>
      </c>
      <c r="J124" s="376">
        <v>0.26151387531022036</v>
      </c>
    </row>
    <row r="125" spans="1:10" ht="15" customHeight="1" x14ac:dyDescent="0.15">
      <c r="A125" s="379" t="s">
        <v>1431</v>
      </c>
      <c r="B125" s="379" t="s">
        <v>1430</v>
      </c>
      <c r="C125" s="379" t="s">
        <v>1048</v>
      </c>
      <c r="D125" s="379">
        <v>2</v>
      </c>
      <c r="E125" s="379">
        <v>0</v>
      </c>
      <c r="F125" s="378">
        <v>819.51</v>
      </c>
      <c r="G125" s="377">
        <v>0</v>
      </c>
      <c r="H125" s="377">
        <v>696.22</v>
      </c>
      <c r="I125" s="377">
        <v>123.29</v>
      </c>
      <c r="J125" s="376">
        <v>0.15044355773572013</v>
      </c>
    </row>
    <row r="126" spans="1:10" ht="15" customHeight="1" x14ac:dyDescent="0.15">
      <c r="A126" s="379" t="s">
        <v>8389</v>
      </c>
      <c r="B126" s="379" t="s">
        <v>8388</v>
      </c>
      <c r="C126" s="379" t="s">
        <v>1048</v>
      </c>
      <c r="D126" s="379">
        <v>1</v>
      </c>
      <c r="E126" s="379">
        <v>0</v>
      </c>
      <c r="F126" s="378">
        <v>1422.37</v>
      </c>
      <c r="G126" s="377">
        <v>0</v>
      </c>
      <c r="H126" s="377">
        <v>749.81</v>
      </c>
      <c r="I126" s="377">
        <v>672.56</v>
      </c>
      <c r="J126" s="376">
        <v>0.47284461848886017</v>
      </c>
    </row>
    <row r="127" spans="1:10" ht="15" customHeight="1" x14ac:dyDescent="0.15">
      <c r="A127" s="379" t="s">
        <v>1427</v>
      </c>
      <c r="B127" s="379" t="s">
        <v>1426</v>
      </c>
      <c r="C127" s="379" t="s">
        <v>1048</v>
      </c>
      <c r="D127" s="379">
        <v>18</v>
      </c>
      <c r="E127" s="379">
        <v>0</v>
      </c>
      <c r="F127" s="378">
        <v>3044.5</v>
      </c>
      <c r="G127" s="377">
        <v>0</v>
      </c>
      <c r="H127" s="377">
        <v>2365.56</v>
      </c>
      <c r="I127" s="377">
        <v>678.94</v>
      </c>
      <c r="J127" s="376">
        <v>0.22300541960913123</v>
      </c>
    </row>
    <row r="128" spans="1:10" ht="15" customHeight="1" x14ac:dyDescent="0.15">
      <c r="A128" s="379" t="s">
        <v>1423</v>
      </c>
      <c r="B128" s="379" t="s">
        <v>1422</v>
      </c>
      <c r="C128" s="379" t="s">
        <v>1048</v>
      </c>
      <c r="D128" s="379">
        <v>3</v>
      </c>
      <c r="E128" s="379">
        <v>0</v>
      </c>
      <c r="F128" s="378">
        <v>486.96</v>
      </c>
      <c r="G128" s="377">
        <v>0</v>
      </c>
      <c r="H128" s="377">
        <v>371.01</v>
      </c>
      <c r="I128" s="377">
        <v>115.95</v>
      </c>
      <c r="J128" s="376">
        <v>0.23810990635781173</v>
      </c>
    </row>
    <row r="129" spans="1:10" ht="15" customHeight="1" x14ac:dyDescent="0.15">
      <c r="A129" s="379" t="s">
        <v>1421</v>
      </c>
      <c r="B129" s="379" t="s">
        <v>1420</v>
      </c>
      <c r="C129" s="379" t="s">
        <v>1048</v>
      </c>
      <c r="D129" s="379">
        <v>24</v>
      </c>
      <c r="E129" s="379">
        <v>0</v>
      </c>
      <c r="F129" s="378">
        <v>3597.12</v>
      </c>
      <c r="G129" s="377">
        <v>0</v>
      </c>
      <c r="H129" s="377">
        <v>2740.8</v>
      </c>
      <c r="I129" s="377">
        <v>856.32</v>
      </c>
      <c r="J129" s="376">
        <v>0.23805711235655191</v>
      </c>
    </row>
    <row r="130" spans="1:10" ht="15" customHeight="1" x14ac:dyDescent="0.15">
      <c r="A130" s="379" t="s">
        <v>1419</v>
      </c>
      <c r="B130" s="379" t="s">
        <v>1418</v>
      </c>
      <c r="C130" s="379" t="s">
        <v>1048</v>
      </c>
      <c r="D130" s="379">
        <v>1</v>
      </c>
      <c r="E130" s="379">
        <v>0</v>
      </c>
      <c r="F130" s="378">
        <v>201.71</v>
      </c>
      <c r="G130" s="377">
        <v>0</v>
      </c>
      <c r="H130" s="377">
        <v>153.66999999999999</v>
      </c>
      <c r="I130" s="377">
        <v>48.04</v>
      </c>
      <c r="J130" s="376">
        <v>0.23816370036190571</v>
      </c>
    </row>
    <row r="131" spans="1:10" ht="15" customHeight="1" x14ac:dyDescent="0.15">
      <c r="A131" s="379" t="s">
        <v>1417</v>
      </c>
      <c r="B131" s="379" t="s">
        <v>1416</v>
      </c>
      <c r="C131" s="379" t="s">
        <v>1048</v>
      </c>
      <c r="D131" s="379">
        <v>16</v>
      </c>
      <c r="E131" s="379">
        <v>0</v>
      </c>
      <c r="F131" s="378">
        <v>2304.0500000000002</v>
      </c>
      <c r="G131" s="377">
        <v>0</v>
      </c>
      <c r="H131" s="377">
        <v>1787.84</v>
      </c>
      <c r="I131" s="377">
        <v>516.21</v>
      </c>
      <c r="J131" s="376">
        <v>0.22404461708730281</v>
      </c>
    </row>
    <row r="132" spans="1:10" ht="15" customHeight="1" x14ac:dyDescent="0.15">
      <c r="A132" s="379" t="s">
        <v>1413</v>
      </c>
      <c r="B132" s="379" t="s">
        <v>1412</v>
      </c>
      <c r="C132" s="379" t="s">
        <v>1048</v>
      </c>
      <c r="D132" s="379">
        <v>1</v>
      </c>
      <c r="E132" s="379">
        <v>0</v>
      </c>
      <c r="F132" s="378">
        <v>336.65</v>
      </c>
      <c r="G132" s="377">
        <v>0</v>
      </c>
      <c r="H132" s="377">
        <v>256.5</v>
      </c>
      <c r="I132" s="377">
        <v>80.150000000000006</v>
      </c>
      <c r="J132" s="376">
        <v>0.23808109312342196</v>
      </c>
    </row>
    <row r="133" spans="1:10" ht="15" customHeight="1" x14ac:dyDescent="0.15">
      <c r="A133" s="379" t="s">
        <v>1409</v>
      </c>
      <c r="B133" s="379" t="s">
        <v>1408</v>
      </c>
      <c r="C133" s="379" t="s">
        <v>1048</v>
      </c>
      <c r="D133" s="379">
        <v>8</v>
      </c>
      <c r="E133" s="379">
        <v>0</v>
      </c>
      <c r="F133" s="378">
        <v>3946.58</v>
      </c>
      <c r="G133" s="377">
        <v>0</v>
      </c>
      <c r="H133" s="377">
        <v>3436.48</v>
      </c>
      <c r="I133" s="377">
        <v>510.1</v>
      </c>
      <c r="J133" s="376">
        <v>0.12925114909617949</v>
      </c>
    </row>
    <row r="134" spans="1:10" ht="15" customHeight="1" x14ac:dyDescent="0.15">
      <c r="A134" s="379" t="s">
        <v>1407</v>
      </c>
      <c r="B134" s="379" t="s">
        <v>1406</v>
      </c>
      <c r="C134" s="379" t="s">
        <v>1048</v>
      </c>
      <c r="D134" s="379">
        <v>7</v>
      </c>
      <c r="E134" s="379">
        <v>0</v>
      </c>
      <c r="F134" s="378">
        <v>2617</v>
      </c>
      <c r="G134" s="377">
        <v>0</v>
      </c>
      <c r="H134" s="377">
        <v>2038.84</v>
      </c>
      <c r="I134" s="377">
        <v>578.16</v>
      </c>
      <c r="J134" s="376">
        <v>0.22092472296522736</v>
      </c>
    </row>
    <row r="135" spans="1:10" ht="15" customHeight="1" x14ac:dyDescent="0.15">
      <c r="A135" s="379" t="s">
        <v>2260</v>
      </c>
      <c r="B135" s="379" t="s">
        <v>2259</v>
      </c>
      <c r="C135" s="379" t="s">
        <v>1048</v>
      </c>
      <c r="D135" s="379">
        <v>18</v>
      </c>
      <c r="E135" s="379">
        <v>0</v>
      </c>
      <c r="F135" s="378">
        <v>6260.7</v>
      </c>
      <c r="G135" s="377">
        <v>0</v>
      </c>
      <c r="H135" s="377">
        <v>5241.6000000000004</v>
      </c>
      <c r="I135" s="377">
        <v>1019.1</v>
      </c>
      <c r="J135" s="376">
        <v>0.16277732521922469</v>
      </c>
    </row>
    <row r="136" spans="1:10" ht="15" customHeight="1" x14ac:dyDescent="0.15">
      <c r="A136" s="379" t="s">
        <v>1405</v>
      </c>
      <c r="B136" s="379" t="s">
        <v>1404</v>
      </c>
      <c r="C136" s="379" t="s">
        <v>1048</v>
      </c>
      <c r="D136" s="379">
        <v>13</v>
      </c>
      <c r="E136" s="379">
        <v>0</v>
      </c>
      <c r="F136" s="378">
        <v>3916.09</v>
      </c>
      <c r="G136" s="377">
        <v>0</v>
      </c>
      <c r="H136" s="377">
        <v>3363.62</v>
      </c>
      <c r="I136" s="377">
        <v>552.47</v>
      </c>
      <c r="J136" s="376">
        <v>0.14107694154118011</v>
      </c>
    </row>
    <row r="137" spans="1:10" ht="15" customHeight="1" x14ac:dyDescent="0.15">
      <c r="A137" s="379" t="s">
        <v>2258</v>
      </c>
      <c r="B137" s="379" t="s">
        <v>2257</v>
      </c>
      <c r="C137" s="379" t="s">
        <v>1048</v>
      </c>
      <c r="D137" s="379">
        <v>4</v>
      </c>
      <c r="E137" s="379">
        <v>0</v>
      </c>
      <c r="F137" s="378">
        <v>1756.72</v>
      </c>
      <c r="G137" s="377">
        <v>0</v>
      </c>
      <c r="H137" s="377">
        <v>1332.84</v>
      </c>
      <c r="I137" s="377">
        <v>423.88</v>
      </c>
      <c r="J137" s="376">
        <v>0.24129058700305114</v>
      </c>
    </row>
    <row r="138" spans="1:10" ht="15" customHeight="1" x14ac:dyDescent="0.15">
      <c r="A138" s="379" t="s">
        <v>1401</v>
      </c>
      <c r="B138" s="379" t="s">
        <v>1400</v>
      </c>
      <c r="C138" s="379" t="s">
        <v>1048</v>
      </c>
      <c r="D138" s="379">
        <v>3</v>
      </c>
      <c r="E138" s="379">
        <v>0</v>
      </c>
      <c r="F138" s="378">
        <v>1119.58</v>
      </c>
      <c r="G138" s="377">
        <v>0</v>
      </c>
      <c r="H138" s="377">
        <v>808.14</v>
      </c>
      <c r="I138" s="377">
        <v>311.44</v>
      </c>
      <c r="J138" s="376">
        <v>0.27817574447560695</v>
      </c>
    </row>
    <row r="139" spans="1:10" ht="15" customHeight="1" x14ac:dyDescent="0.15">
      <c r="A139" s="379" t="s">
        <v>1399</v>
      </c>
      <c r="B139" s="379" t="s">
        <v>1398</v>
      </c>
      <c r="C139" s="379" t="s">
        <v>1048</v>
      </c>
      <c r="D139" s="379">
        <v>2</v>
      </c>
      <c r="E139" s="379">
        <v>0</v>
      </c>
      <c r="F139" s="378">
        <v>696.78</v>
      </c>
      <c r="G139" s="377">
        <v>0</v>
      </c>
      <c r="H139" s="377">
        <v>517.34</v>
      </c>
      <c r="I139" s="377">
        <v>179.44</v>
      </c>
      <c r="J139" s="376">
        <v>0.25752748356726657</v>
      </c>
    </row>
    <row r="140" spans="1:10" ht="15" customHeight="1" x14ac:dyDescent="0.15">
      <c r="A140" s="379" t="s">
        <v>1397</v>
      </c>
      <c r="B140" s="379" t="s">
        <v>1396</v>
      </c>
      <c r="C140" s="379" t="s">
        <v>1048</v>
      </c>
      <c r="D140" s="379">
        <v>2</v>
      </c>
      <c r="E140" s="379">
        <v>0</v>
      </c>
      <c r="F140" s="378">
        <v>950.64</v>
      </c>
      <c r="G140" s="377">
        <v>0</v>
      </c>
      <c r="H140" s="377">
        <v>773.4</v>
      </c>
      <c r="I140" s="377">
        <v>177.24</v>
      </c>
      <c r="J140" s="376">
        <v>0.18644281747033578</v>
      </c>
    </row>
    <row r="141" spans="1:10" ht="15" customHeight="1" x14ac:dyDescent="0.15">
      <c r="A141" s="379" t="s">
        <v>1395</v>
      </c>
      <c r="B141" s="379" t="s">
        <v>1394</v>
      </c>
      <c r="C141" s="379" t="s">
        <v>1048</v>
      </c>
      <c r="D141" s="379">
        <v>3</v>
      </c>
      <c r="E141" s="379">
        <v>0</v>
      </c>
      <c r="F141" s="378">
        <v>1035.5999999999999</v>
      </c>
      <c r="G141" s="377">
        <v>0</v>
      </c>
      <c r="H141" s="377">
        <v>832.17</v>
      </c>
      <c r="I141" s="377">
        <v>203.43</v>
      </c>
      <c r="J141" s="376">
        <v>0.19643684820393975</v>
      </c>
    </row>
    <row r="142" spans="1:10" ht="15" customHeight="1" x14ac:dyDescent="0.15">
      <c r="A142" s="379" t="s">
        <v>1391</v>
      </c>
      <c r="B142" s="379" t="s">
        <v>1390</v>
      </c>
      <c r="C142" s="379" t="s">
        <v>1048</v>
      </c>
      <c r="D142" s="379">
        <v>3</v>
      </c>
      <c r="E142" s="379">
        <v>0</v>
      </c>
      <c r="F142" s="378">
        <v>349.26</v>
      </c>
      <c r="G142" s="377">
        <v>0</v>
      </c>
      <c r="H142" s="377">
        <v>291.77999999999997</v>
      </c>
      <c r="I142" s="377">
        <v>57.48</v>
      </c>
      <c r="J142" s="376">
        <v>0.16457653324171104</v>
      </c>
    </row>
    <row r="143" spans="1:10" ht="15" customHeight="1" x14ac:dyDescent="0.15">
      <c r="A143" s="379" t="s">
        <v>1389</v>
      </c>
      <c r="B143" s="379" t="s">
        <v>1388</v>
      </c>
      <c r="C143" s="379" t="s">
        <v>1048</v>
      </c>
      <c r="D143" s="379">
        <v>5</v>
      </c>
      <c r="E143" s="379">
        <v>0</v>
      </c>
      <c r="F143" s="378">
        <v>950.08</v>
      </c>
      <c r="G143" s="377">
        <v>0</v>
      </c>
      <c r="H143" s="377">
        <v>704.85</v>
      </c>
      <c r="I143" s="377">
        <v>245.23</v>
      </c>
      <c r="J143" s="376">
        <v>0.25811510609632871</v>
      </c>
    </row>
    <row r="144" spans="1:10" ht="15" customHeight="1" x14ac:dyDescent="0.15">
      <c r="A144" s="379" t="s">
        <v>3180</v>
      </c>
      <c r="B144" s="379" t="s">
        <v>3179</v>
      </c>
      <c r="C144" s="379" t="s">
        <v>1048</v>
      </c>
      <c r="D144" s="379">
        <v>1</v>
      </c>
      <c r="E144" s="379">
        <v>0</v>
      </c>
      <c r="F144" s="378">
        <v>233.9</v>
      </c>
      <c r="G144" s="377">
        <v>0</v>
      </c>
      <c r="H144" s="377">
        <v>143.85</v>
      </c>
      <c r="I144" s="377">
        <v>90.05</v>
      </c>
      <c r="J144" s="376">
        <v>0.38499358700299274</v>
      </c>
    </row>
    <row r="145" spans="1:10" ht="15" customHeight="1" x14ac:dyDescent="0.15">
      <c r="A145" s="379" t="s">
        <v>4301</v>
      </c>
      <c r="B145" s="379" t="s">
        <v>4300</v>
      </c>
      <c r="C145" s="379" t="s">
        <v>1048</v>
      </c>
      <c r="D145" s="379">
        <v>1</v>
      </c>
      <c r="E145" s="379">
        <v>0</v>
      </c>
      <c r="F145" s="378">
        <v>497.52</v>
      </c>
      <c r="G145" s="377">
        <v>0</v>
      </c>
      <c r="H145" s="377">
        <v>404.76</v>
      </c>
      <c r="I145" s="377">
        <v>92.76</v>
      </c>
      <c r="J145" s="376">
        <v>0.1864447660395562</v>
      </c>
    </row>
    <row r="146" spans="1:10" ht="15" customHeight="1" x14ac:dyDescent="0.15">
      <c r="A146" s="379" t="s">
        <v>1387</v>
      </c>
      <c r="B146" s="379" t="s">
        <v>1386</v>
      </c>
      <c r="C146" s="379" t="s">
        <v>1048</v>
      </c>
      <c r="D146" s="379">
        <v>1</v>
      </c>
      <c r="E146" s="379">
        <v>0</v>
      </c>
      <c r="F146" s="378">
        <v>185.34</v>
      </c>
      <c r="G146" s="377">
        <v>0</v>
      </c>
      <c r="H146" s="377">
        <v>139.65</v>
      </c>
      <c r="I146" s="377">
        <v>45.69</v>
      </c>
      <c r="J146" s="376">
        <v>0.24651990935577858</v>
      </c>
    </row>
    <row r="147" spans="1:10" ht="15" customHeight="1" x14ac:dyDescent="0.15">
      <c r="A147" s="379" t="s">
        <v>1385</v>
      </c>
      <c r="B147" s="379" t="s">
        <v>1384</v>
      </c>
      <c r="C147" s="379" t="s">
        <v>1048</v>
      </c>
      <c r="D147" s="379">
        <v>7</v>
      </c>
      <c r="E147" s="379">
        <v>0</v>
      </c>
      <c r="F147" s="378">
        <v>5343.29</v>
      </c>
      <c r="G147" s="377">
        <v>0</v>
      </c>
      <c r="H147" s="377">
        <v>4568.34</v>
      </c>
      <c r="I147" s="377">
        <v>774.95</v>
      </c>
      <c r="J147" s="376">
        <v>0.14503236769855277</v>
      </c>
    </row>
    <row r="148" spans="1:10" ht="15" customHeight="1" x14ac:dyDescent="0.15">
      <c r="A148" s="379" t="s">
        <v>8387</v>
      </c>
      <c r="B148" s="379" t="s">
        <v>8386</v>
      </c>
      <c r="C148" s="379" t="s">
        <v>1048</v>
      </c>
      <c r="D148" s="379">
        <v>2</v>
      </c>
      <c r="E148" s="379">
        <v>0</v>
      </c>
      <c r="F148" s="378">
        <v>1131.06</v>
      </c>
      <c r="G148" s="377">
        <v>0</v>
      </c>
      <c r="H148" s="377">
        <v>561.76</v>
      </c>
      <c r="I148" s="377">
        <v>569.29999999999995</v>
      </c>
      <c r="J148" s="376">
        <v>0.50333315650805444</v>
      </c>
    </row>
    <row r="149" spans="1:10" ht="15" customHeight="1" x14ac:dyDescent="0.15">
      <c r="A149" s="379" t="s">
        <v>1381</v>
      </c>
      <c r="B149" s="379" t="s">
        <v>1380</v>
      </c>
      <c r="C149" s="379" t="s">
        <v>1048</v>
      </c>
      <c r="D149" s="379">
        <v>2</v>
      </c>
      <c r="E149" s="379">
        <v>0</v>
      </c>
      <c r="F149" s="378">
        <v>948.06</v>
      </c>
      <c r="G149" s="377">
        <v>0</v>
      </c>
      <c r="H149" s="377">
        <v>783.26</v>
      </c>
      <c r="I149" s="377">
        <v>164.8</v>
      </c>
      <c r="J149" s="376">
        <v>0.17382866063329325</v>
      </c>
    </row>
    <row r="150" spans="1:10" ht="15" customHeight="1" x14ac:dyDescent="0.15">
      <c r="A150" s="379" t="s">
        <v>1377</v>
      </c>
      <c r="B150" s="379" t="s">
        <v>1376</v>
      </c>
      <c r="C150" s="379" t="s">
        <v>1048</v>
      </c>
      <c r="D150" s="379">
        <v>1</v>
      </c>
      <c r="E150" s="379">
        <v>0</v>
      </c>
      <c r="F150" s="378">
        <v>402.14</v>
      </c>
      <c r="G150" s="377">
        <v>0</v>
      </c>
      <c r="H150" s="377">
        <v>350.96</v>
      </c>
      <c r="I150" s="377">
        <v>51.18</v>
      </c>
      <c r="J150" s="376">
        <v>0.12726911026010843</v>
      </c>
    </row>
    <row r="151" spans="1:10" ht="15" customHeight="1" x14ac:dyDescent="0.15">
      <c r="A151" s="379" t="s">
        <v>1373</v>
      </c>
      <c r="B151" s="379" t="s">
        <v>1372</v>
      </c>
      <c r="C151" s="379" t="s">
        <v>1048</v>
      </c>
      <c r="D151" s="379">
        <v>4</v>
      </c>
      <c r="E151" s="379">
        <v>0</v>
      </c>
      <c r="F151" s="378">
        <v>2900.26</v>
      </c>
      <c r="G151" s="377">
        <v>0</v>
      </c>
      <c r="H151" s="377">
        <v>2315.8000000000002</v>
      </c>
      <c r="I151" s="377">
        <v>584.46</v>
      </c>
      <c r="J151" s="376">
        <v>0.20151986373635467</v>
      </c>
    </row>
    <row r="152" spans="1:10" ht="15" customHeight="1" x14ac:dyDescent="0.15">
      <c r="A152" s="379" t="s">
        <v>8385</v>
      </c>
      <c r="B152" s="379" t="s">
        <v>8384</v>
      </c>
      <c r="C152" s="379" t="s">
        <v>1048</v>
      </c>
      <c r="D152" s="379">
        <v>1</v>
      </c>
      <c r="E152" s="379">
        <v>0</v>
      </c>
      <c r="F152" s="378">
        <v>205.74</v>
      </c>
      <c r="G152" s="377">
        <v>0</v>
      </c>
      <c r="H152" s="377">
        <v>115.3</v>
      </c>
      <c r="I152" s="377">
        <v>90.44</v>
      </c>
      <c r="J152" s="376">
        <v>0.43958394089627684</v>
      </c>
    </row>
    <row r="153" spans="1:10" ht="15" customHeight="1" x14ac:dyDescent="0.15">
      <c r="A153" s="379" t="s">
        <v>1371</v>
      </c>
      <c r="B153" s="379" t="s">
        <v>1370</v>
      </c>
      <c r="C153" s="379" t="s">
        <v>1048</v>
      </c>
      <c r="D153" s="379">
        <v>13</v>
      </c>
      <c r="E153" s="379">
        <v>0</v>
      </c>
      <c r="F153" s="378">
        <v>1508.96</v>
      </c>
      <c r="G153" s="377">
        <v>0</v>
      </c>
      <c r="H153" s="377">
        <v>1298.6500000000001</v>
      </c>
      <c r="I153" s="377">
        <v>210.31</v>
      </c>
      <c r="J153" s="376">
        <v>0.13937413847948255</v>
      </c>
    </row>
    <row r="154" spans="1:10" ht="15" customHeight="1" x14ac:dyDescent="0.15">
      <c r="A154" s="379" t="s">
        <v>5536</v>
      </c>
      <c r="B154" s="379" t="s">
        <v>5535</v>
      </c>
      <c r="C154" s="379" t="s">
        <v>1048</v>
      </c>
      <c r="D154" s="379">
        <v>12</v>
      </c>
      <c r="E154" s="379">
        <v>0</v>
      </c>
      <c r="F154" s="378">
        <v>1998.72</v>
      </c>
      <c r="G154" s="377">
        <v>0</v>
      </c>
      <c r="H154" s="377">
        <v>1713.72</v>
      </c>
      <c r="I154" s="377">
        <v>285</v>
      </c>
      <c r="J154" s="376">
        <v>0.14259125840537945</v>
      </c>
    </row>
    <row r="155" spans="1:10" ht="15" customHeight="1" x14ac:dyDescent="0.15">
      <c r="A155" s="379" t="s">
        <v>1369</v>
      </c>
      <c r="B155" s="379" t="s">
        <v>1368</v>
      </c>
      <c r="C155" s="379" t="s">
        <v>1048</v>
      </c>
      <c r="D155" s="379">
        <v>4</v>
      </c>
      <c r="E155" s="379">
        <v>0</v>
      </c>
      <c r="F155" s="378">
        <v>572.03</v>
      </c>
      <c r="G155" s="377">
        <v>0</v>
      </c>
      <c r="H155" s="377">
        <v>479.6</v>
      </c>
      <c r="I155" s="377">
        <v>92.43</v>
      </c>
      <c r="J155" s="376">
        <v>0.16158243448770168</v>
      </c>
    </row>
    <row r="156" spans="1:10" ht="15" customHeight="1" x14ac:dyDescent="0.15">
      <c r="A156" s="379" t="s">
        <v>1367</v>
      </c>
      <c r="B156" s="379" t="s">
        <v>1366</v>
      </c>
      <c r="C156" s="379" t="s">
        <v>1048</v>
      </c>
      <c r="D156" s="379">
        <v>5</v>
      </c>
      <c r="E156" s="379">
        <v>0</v>
      </c>
      <c r="F156" s="378">
        <v>769.05</v>
      </c>
      <c r="G156" s="377">
        <v>0</v>
      </c>
      <c r="H156" s="377">
        <v>677.35</v>
      </c>
      <c r="I156" s="377">
        <v>91.7</v>
      </c>
      <c r="J156" s="376">
        <v>0.11923802093491971</v>
      </c>
    </row>
    <row r="157" spans="1:10" ht="15" customHeight="1" x14ac:dyDescent="0.15">
      <c r="A157" s="379" t="s">
        <v>2244</v>
      </c>
      <c r="B157" s="379" t="s">
        <v>2243</v>
      </c>
      <c r="C157" s="379" t="s">
        <v>1048</v>
      </c>
      <c r="D157" s="379">
        <v>5</v>
      </c>
      <c r="E157" s="379">
        <v>0</v>
      </c>
      <c r="F157" s="378">
        <v>951.48</v>
      </c>
      <c r="G157" s="377">
        <v>0</v>
      </c>
      <c r="H157" s="377">
        <v>784.55</v>
      </c>
      <c r="I157" s="377">
        <v>166.93</v>
      </c>
      <c r="J157" s="376">
        <v>0.17544246857527221</v>
      </c>
    </row>
    <row r="158" spans="1:10" ht="15" customHeight="1" x14ac:dyDescent="0.15">
      <c r="A158" s="379" t="s">
        <v>1365</v>
      </c>
      <c r="B158" s="379" t="s">
        <v>1364</v>
      </c>
      <c r="C158" s="379" t="s">
        <v>1048</v>
      </c>
      <c r="D158" s="379">
        <v>16</v>
      </c>
      <c r="E158" s="379">
        <v>0</v>
      </c>
      <c r="F158" s="378">
        <v>3126.68</v>
      </c>
      <c r="G158" s="377">
        <v>0</v>
      </c>
      <c r="H158" s="377">
        <v>2528.8000000000002</v>
      </c>
      <c r="I158" s="377">
        <v>597.88</v>
      </c>
      <c r="J158" s="376">
        <v>0.19121880077270459</v>
      </c>
    </row>
    <row r="159" spans="1:10" ht="15" customHeight="1" x14ac:dyDescent="0.15">
      <c r="A159" s="379" t="s">
        <v>1363</v>
      </c>
      <c r="B159" s="379" t="s">
        <v>1362</v>
      </c>
      <c r="C159" s="379" t="s">
        <v>1048</v>
      </c>
      <c r="D159" s="379">
        <v>6</v>
      </c>
      <c r="E159" s="379">
        <v>0</v>
      </c>
      <c r="F159" s="378">
        <v>1925.06</v>
      </c>
      <c r="G159" s="377">
        <v>0</v>
      </c>
      <c r="H159" s="377">
        <v>1417.92</v>
      </c>
      <c r="I159" s="377">
        <v>507.14</v>
      </c>
      <c r="J159" s="376">
        <v>0.26344113949695075</v>
      </c>
    </row>
    <row r="160" spans="1:10" ht="15" customHeight="1" x14ac:dyDescent="0.15">
      <c r="A160" s="379" t="s">
        <v>3871</v>
      </c>
      <c r="B160" s="379" t="s">
        <v>3870</v>
      </c>
      <c r="C160" s="379" t="s">
        <v>1048</v>
      </c>
      <c r="D160" s="379">
        <v>1</v>
      </c>
      <c r="E160" s="379">
        <v>0</v>
      </c>
      <c r="F160" s="378">
        <v>250.32</v>
      </c>
      <c r="G160" s="377">
        <v>0</v>
      </c>
      <c r="H160" s="377">
        <v>212.67</v>
      </c>
      <c r="I160" s="377">
        <v>37.65</v>
      </c>
      <c r="J160" s="376">
        <v>0.15040747842761265</v>
      </c>
    </row>
    <row r="161" spans="1:10" ht="15" customHeight="1" x14ac:dyDescent="0.15">
      <c r="A161" s="379" t="s">
        <v>2242</v>
      </c>
      <c r="B161" s="379" t="s">
        <v>2241</v>
      </c>
      <c r="C161" s="379" t="s">
        <v>1048</v>
      </c>
      <c r="D161" s="379">
        <v>2</v>
      </c>
      <c r="E161" s="379">
        <v>0</v>
      </c>
      <c r="F161" s="378">
        <v>201.26</v>
      </c>
      <c r="G161" s="377">
        <v>0</v>
      </c>
      <c r="H161" s="377">
        <v>162.63999999999999</v>
      </c>
      <c r="I161" s="377">
        <v>38.619999999999997</v>
      </c>
      <c r="J161" s="376">
        <v>0.19189108615720957</v>
      </c>
    </row>
    <row r="162" spans="1:10" ht="15" customHeight="1" x14ac:dyDescent="0.15">
      <c r="A162" s="379" t="s">
        <v>1359</v>
      </c>
      <c r="B162" s="379" t="s">
        <v>1358</v>
      </c>
      <c r="C162" s="379" t="s">
        <v>1048</v>
      </c>
      <c r="D162" s="379">
        <v>14</v>
      </c>
      <c r="E162" s="379">
        <v>0</v>
      </c>
      <c r="F162" s="378">
        <v>4905.78</v>
      </c>
      <c r="G162" s="377">
        <v>0</v>
      </c>
      <c r="H162" s="377">
        <v>4039.56</v>
      </c>
      <c r="I162" s="377">
        <v>866.22</v>
      </c>
      <c r="J162" s="376">
        <v>0.17657130976113891</v>
      </c>
    </row>
    <row r="163" spans="1:10" ht="15" customHeight="1" x14ac:dyDescent="0.15">
      <c r="A163" s="379" t="s">
        <v>1357</v>
      </c>
      <c r="B163" s="379" t="s">
        <v>1356</v>
      </c>
      <c r="C163" s="379" t="s">
        <v>1048</v>
      </c>
      <c r="D163" s="379">
        <v>14</v>
      </c>
      <c r="E163" s="379">
        <v>0</v>
      </c>
      <c r="F163" s="378">
        <v>2174.56</v>
      </c>
      <c r="G163" s="377">
        <v>0</v>
      </c>
      <c r="H163" s="377">
        <v>1679.72</v>
      </c>
      <c r="I163" s="377">
        <v>494.84</v>
      </c>
      <c r="J163" s="376">
        <v>0.2275586785372673</v>
      </c>
    </row>
    <row r="164" spans="1:10" ht="15" customHeight="1" x14ac:dyDescent="0.15">
      <c r="A164" s="379" t="s">
        <v>1355</v>
      </c>
      <c r="B164" s="379" t="s">
        <v>1354</v>
      </c>
      <c r="C164" s="379" t="s">
        <v>1048</v>
      </c>
      <c r="D164" s="379">
        <v>2</v>
      </c>
      <c r="E164" s="379">
        <v>0</v>
      </c>
      <c r="F164" s="378">
        <v>436.02</v>
      </c>
      <c r="G164" s="377">
        <v>0</v>
      </c>
      <c r="H164" s="377">
        <v>327.02</v>
      </c>
      <c r="I164" s="377">
        <v>109</v>
      </c>
      <c r="J164" s="376">
        <v>0.24998853263611762</v>
      </c>
    </row>
    <row r="165" spans="1:10" ht="15" customHeight="1" x14ac:dyDescent="0.15">
      <c r="A165" s="379" t="s">
        <v>6353</v>
      </c>
      <c r="B165" s="379" t="s">
        <v>6352</v>
      </c>
      <c r="C165" s="379" t="s">
        <v>1048</v>
      </c>
      <c r="D165" s="379">
        <v>3</v>
      </c>
      <c r="E165" s="379">
        <v>0</v>
      </c>
      <c r="F165" s="378">
        <v>1113.24</v>
      </c>
      <c r="G165" s="377">
        <v>0</v>
      </c>
      <c r="H165" s="377">
        <v>832.32</v>
      </c>
      <c r="I165" s="377">
        <v>280.92</v>
      </c>
      <c r="J165" s="376">
        <v>0.25234450792281987</v>
      </c>
    </row>
    <row r="166" spans="1:10" ht="15" customHeight="1" x14ac:dyDescent="0.15">
      <c r="A166" s="379" t="s">
        <v>2238</v>
      </c>
      <c r="B166" s="379" t="s">
        <v>2237</v>
      </c>
      <c r="C166" s="379" t="s">
        <v>1048</v>
      </c>
      <c r="D166" s="379">
        <v>4</v>
      </c>
      <c r="E166" s="379">
        <v>0</v>
      </c>
      <c r="F166" s="378">
        <v>1103.1199999999999</v>
      </c>
      <c r="G166" s="377">
        <v>0</v>
      </c>
      <c r="H166" s="377">
        <v>840.48</v>
      </c>
      <c r="I166" s="377">
        <v>262.64</v>
      </c>
      <c r="J166" s="376">
        <v>0.23808833127855536</v>
      </c>
    </row>
    <row r="167" spans="1:10" ht="15" customHeight="1" x14ac:dyDescent="0.15">
      <c r="A167" s="379" t="s">
        <v>1349</v>
      </c>
      <c r="B167" s="379" t="s">
        <v>1348</v>
      </c>
      <c r="C167" s="379" t="s">
        <v>1048</v>
      </c>
      <c r="D167" s="379">
        <v>12</v>
      </c>
      <c r="E167" s="379">
        <v>0</v>
      </c>
      <c r="F167" s="378">
        <v>2478.6</v>
      </c>
      <c r="G167" s="377">
        <v>0</v>
      </c>
      <c r="H167" s="377">
        <v>2051.2800000000002</v>
      </c>
      <c r="I167" s="377">
        <v>427.32</v>
      </c>
      <c r="J167" s="376">
        <v>0.17240377632534495</v>
      </c>
    </row>
    <row r="168" spans="1:10" ht="15" customHeight="1" x14ac:dyDescent="0.15">
      <c r="A168" s="379" t="s">
        <v>3168</v>
      </c>
      <c r="B168" s="379" t="s">
        <v>3167</v>
      </c>
      <c r="C168" s="379" t="s">
        <v>1048</v>
      </c>
      <c r="D168" s="379">
        <v>1</v>
      </c>
      <c r="E168" s="379">
        <v>0</v>
      </c>
      <c r="F168" s="378">
        <v>140.36000000000001</v>
      </c>
      <c r="G168" s="377">
        <v>0</v>
      </c>
      <c r="H168" s="377">
        <v>106.94</v>
      </c>
      <c r="I168" s="377">
        <v>33.42</v>
      </c>
      <c r="J168" s="376">
        <v>0.23810202336848105</v>
      </c>
    </row>
    <row r="169" spans="1:10" ht="15" customHeight="1" x14ac:dyDescent="0.15">
      <c r="A169" s="379" t="s">
        <v>1347</v>
      </c>
      <c r="B169" s="379" t="s">
        <v>1346</v>
      </c>
      <c r="C169" s="379" t="s">
        <v>1048</v>
      </c>
      <c r="D169" s="379">
        <v>12</v>
      </c>
      <c r="E169" s="379">
        <v>0</v>
      </c>
      <c r="F169" s="378">
        <v>2794.44</v>
      </c>
      <c r="G169" s="377">
        <v>0</v>
      </c>
      <c r="H169" s="377">
        <v>2163.48</v>
      </c>
      <c r="I169" s="377">
        <v>630.96</v>
      </c>
      <c r="J169" s="376">
        <v>0.22579121398205007</v>
      </c>
    </row>
    <row r="170" spans="1:10" ht="15" customHeight="1" x14ac:dyDescent="0.15">
      <c r="A170" s="379" t="s">
        <v>1345</v>
      </c>
      <c r="B170" s="379" t="s">
        <v>1344</v>
      </c>
      <c r="C170" s="379" t="s">
        <v>1048</v>
      </c>
      <c r="D170" s="379">
        <v>29</v>
      </c>
      <c r="E170" s="379">
        <v>0</v>
      </c>
      <c r="F170" s="378">
        <v>4994.42</v>
      </c>
      <c r="G170" s="377">
        <v>0</v>
      </c>
      <c r="H170" s="377">
        <v>4044.34</v>
      </c>
      <c r="I170" s="377">
        <v>950.08</v>
      </c>
      <c r="J170" s="376">
        <v>0.19022829477697109</v>
      </c>
    </row>
    <row r="171" spans="1:10" ht="15" customHeight="1" x14ac:dyDescent="0.15">
      <c r="A171" s="379" t="s">
        <v>1343</v>
      </c>
      <c r="B171" s="379" t="s">
        <v>1342</v>
      </c>
      <c r="C171" s="379" t="s">
        <v>1048</v>
      </c>
      <c r="D171" s="379">
        <v>6</v>
      </c>
      <c r="E171" s="379">
        <v>0</v>
      </c>
      <c r="F171" s="378">
        <v>1760.15</v>
      </c>
      <c r="G171" s="377">
        <v>0</v>
      </c>
      <c r="H171" s="377">
        <v>1413.42</v>
      </c>
      <c r="I171" s="377">
        <v>346.73</v>
      </c>
      <c r="J171" s="376">
        <v>0.19698889299207453</v>
      </c>
    </row>
    <row r="172" spans="1:10" ht="15" customHeight="1" x14ac:dyDescent="0.15">
      <c r="A172" s="379" t="s">
        <v>1339</v>
      </c>
      <c r="B172" s="379" t="s">
        <v>1338</v>
      </c>
      <c r="C172" s="379" t="s">
        <v>1048</v>
      </c>
      <c r="D172" s="379">
        <v>16</v>
      </c>
      <c r="E172" s="379">
        <v>0</v>
      </c>
      <c r="F172" s="378">
        <v>1580.89</v>
      </c>
      <c r="G172" s="377">
        <v>0</v>
      </c>
      <c r="H172" s="377">
        <v>1344.23</v>
      </c>
      <c r="I172" s="377">
        <v>236.66</v>
      </c>
      <c r="J172" s="376">
        <v>0.14970048516974616</v>
      </c>
    </row>
    <row r="173" spans="1:10" ht="15" customHeight="1" x14ac:dyDescent="0.15">
      <c r="A173" s="379" t="s">
        <v>2236</v>
      </c>
      <c r="B173" s="379" t="s">
        <v>2235</v>
      </c>
      <c r="C173" s="379" t="s">
        <v>1048</v>
      </c>
      <c r="D173" s="379">
        <v>15</v>
      </c>
      <c r="E173" s="379">
        <v>0</v>
      </c>
      <c r="F173" s="378">
        <v>1792</v>
      </c>
      <c r="G173" s="377">
        <v>0</v>
      </c>
      <c r="H173" s="377">
        <v>1526.53</v>
      </c>
      <c r="I173" s="377">
        <v>265.47000000000003</v>
      </c>
      <c r="J173" s="376">
        <v>0.14814174107142858</v>
      </c>
    </row>
    <row r="174" spans="1:10" ht="15" customHeight="1" x14ac:dyDescent="0.15">
      <c r="A174" s="379" t="s">
        <v>1335</v>
      </c>
      <c r="B174" s="379" t="s">
        <v>1334</v>
      </c>
      <c r="C174" s="379" t="s">
        <v>1048</v>
      </c>
      <c r="D174" s="379">
        <v>2</v>
      </c>
      <c r="E174" s="379">
        <v>0</v>
      </c>
      <c r="F174" s="378">
        <v>278.14</v>
      </c>
      <c r="G174" s="377">
        <v>0</v>
      </c>
      <c r="H174" s="377">
        <v>242.74</v>
      </c>
      <c r="I174" s="377">
        <v>35.4</v>
      </c>
      <c r="J174" s="376">
        <v>0.12727403465880491</v>
      </c>
    </row>
    <row r="175" spans="1:10" ht="15" customHeight="1" x14ac:dyDescent="0.15">
      <c r="A175" s="379" t="s">
        <v>3863</v>
      </c>
      <c r="B175" s="379" t="s">
        <v>3862</v>
      </c>
      <c r="C175" s="379" t="s">
        <v>1048</v>
      </c>
      <c r="D175" s="379">
        <v>14</v>
      </c>
      <c r="E175" s="379">
        <v>0</v>
      </c>
      <c r="F175" s="378">
        <v>2840.54</v>
      </c>
      <c r="G175" s="377">
        <v>0</v>
      </c>
      <c r="H175" s="377">
        <v>2302.58</v>
      </c>
      <c r="I175" s="377">
        <v>537.96</v>
      </c>
      <c r="J175" s="376">
        <v>0.18938652509734064</v>
      </c>
    </row>
    <row r="176" spans="1:10" ht="15" customHeight="1" x14ac:dyDescent="0.15">
      <c r="A176" s="379" t="s">
        <v>3166</v>
      </c>
      <c r="B176" s="379" t="s">
        <v>3165</v>
      </c>
      <c r="C176" s="379" t="s">
        <v>1048</v>
      </c>
      <c r="D176" s="379">
        <v>1</v>
      </c>
      <c r="E176" s="379">
        <v>0</v>
      </c>
      <c r="F176" s="378">
        <v>126.37</v>
      </c>
      <c r="G176" s="377">
        <v>0</v>
      </c>
      <c r="H176" s="377">
        <v>110.28</v>
      </c>
      <c r="I176" s="377">
        <v>16.09</v>
      </c>
      <c r="J176" s="376">
        <v>0.12732452322544907</v>
      </c>
    </row>
    <row r="177" spans="1:10" ht="15" customHeight="1" x14ac:dyDescent="0.15">
      <c r="A177" s="379" t="s">
        <v>2228</v>
      </c>
      <c r="B177" s="379" t="s">
        <v>2227</v>
      </c>
      <c r="C177" s="379" t="s">
        <v>1048</v>
      </c>
      <c r="D177" s="379">
        <v>13</v>
      </c>
      <c r="E177" s="379">
        <v>0</v>
      </c>
      <c r="F177" s="378">
        <v>1645.01</v>
      </c>
      <c r="G177" s="377">
        <v>0</v>
      </c>
      <c r="H177" s="377">
        <v>1435.59</v>
      </c>
      <c r="I177" s="377">
        <v>209.42</v>
      </c>
      <c r="J177" s="376">
        <v>0.12730621698348338</v>
      </c>
    </row>
    <row r="178" spans="1:10" ht="15" customHeight="1" x14ac:dyDescent="0.15">
      <c r="A178" s="379" t="s">
        <v>4740</v>
      </c>
      <c r="B178" s="379" t="s">
        <v>4739</v>
      </c>
      <c r="C178" s="379" t="s">
        <v>1048</v>
      </c>
      <c r="D178" s="379">
        <v>4</v>
      </c>
      <c r="E178" s="379">
        <v>0</v>
      </c>
      <c r="F178" s="378">
        <v>703.48</v>
      </c>
      <c r="G178" s="377">
        <v>0</v>
      </c>
      <c r="H178" s="377">
        <v>362.12</v>
      </c>
      <c r="I178" s="377">
        <v>341.36</v>
      </c>
      <c r="J178" s="376">
        <v>0.48524478307841018</v>
      </c>
    </row>
    <row r="179" spans="1:10" ht="15" customHeight="1" x14ac:dyDescent="0.15">
      <c r="A179" s="379" t="s">
        <v>2226</v>
      </c>
      <c r="B179" s="379" t="s">
        <v>2225</v>
      </c>
      <c r="C179" s="379" t="s">
        <v>1048</v>
      </c>
      <c r="D179" s="379">
        <v>15</v>
      </c>
      <c r="E179" s="379">
        <v>0</v>
      </c>
      <c r="F179" s="378">
        <v>3444.48</v>
      </c>
      <c r="G179" s="377">
        <v>0</v>
      </c>
      <c r="H179" s="377">
        <v>1379.7</v>
      </c>
      <c r="I179" s="377">
        <v>2064.7800000000002</v>
      </c>
      <c r="J179" s="376">
        <v>0.59944607023411367</v>
      </c>
    </row>
    <row r="180" spans="1:10" ht="15" customHeight="1" x14ac:dyDescent="0.15">
      <c r="A180" s="379" t="s">
        <v>4738</v>
      </c>
      <c r="B180" s="379" t="s">
        <v>4737</v>
      </c>
      <c r="C180" s="379" t="s">
        <v>1048</v>
      </c>
      <c r="D180" s="379">
        <v>1</v>
      </c>
      <c r="E180" s="379">
        <v>0</v>
      </c>
      <c r="F180" s="378">
        <v>584.59</v>
      </c>
      <c r="G180" s="377">
        <v>0</v>
      </c>
      <c r="H180" s="377">
        <v>471.75</v>
      </c>
      <c r="I180" s="377">
        <v>112.84</v>
      </c>
      <c r="J180" s="376">
        <v>0.19302417078636308</v>
      </c>
    </row>
    <row r="181" spans="1:10" ht="15" customHeight="1" x14ac:dyDescent="0.15">
      <c r="A181" s="379" t="s">
        <v>1321</v>
      </c>
      <c r="B181" s="379" t="s">
        <v>1320</v>
      </c>
      <c r="C181" s="379" t="s">
        <v>1048</v>
      </c>
      <c r="D181" s="379">
        <v>1</v>
      </c>
      <c r="E181" s="379">
        <v>0</v>
      </c>
      <c r="F181" s="378">
        <v>91.31</v>
      </c>
      <c r="G181" s="377">
        <v>0</v>
      </c>
      <c r="H181" s="377">
        <v>79.64</v>
      </c>
      <c r="I181" s="377">
        <v>11.67</v>
      </c>
      <c r="J181" s="376">
        <v>0.12780637389114008</v>
      </c>
    </row>
    <row r="182" spans="1:10" ht="15" customHeight="1" x14ac:dyDescent="0.15">
      <c r="A182" s="379" t="s">
        <v>1319</v>
      </c>
      <c r="B182" s="379" t="s">
        <v>1318</v>
      </c>
      <c r="C182" s="379" t="s">
        <v>1048</v>
      </c>
      <c r="D182" s="379">
        <v>13</v>
      </c>
      <c r="E182" s="379">
        <v>0</v>
      </c>
      <c r="F182" s="378">
        <v>1320.06</v>
      </c>
      <c r="G182" s="377">
        <v>-201.12</v>
      </c>
      <c r="H182" s="377">
        <v>855.25</v>
      </c>
      <c r="I182" s="377">
        <v>263.69</v>
      </c>
      <c r="J182" s="376">
        <v>0.23566053586430014</v>
      </c>
    </row>
    <row r="183" spans="1:10" ht="15" customHeight="1" x14ac:dyDescent="0.15">
      <c r="A183" s="379" t="s">
        <v>1317</v>
      </c>
      <c r="B183" s="379" t="s">
        <v>1316</v>
      </c>
      <c r="C183" s="379" t="s">
        <v>1048</v>
      </c>
      <c r="D183" s="379">
        <v>19</v>
      </c>
      <c r="E183" s="379">
        <v>0</v>
      </c>
      <c r="F183" s="378">
        <v>2843.14</v>
      </c>
      <c r="G183" s="377">
        <v>0</v>
      </c>
      <c r="H183" s="377">
        <v>2291.4</v>
      </c>
      <c r="I183" s="377">
        <v>551.74</v>
      </c>
      <c r="J183" s="376">
        <v>0.19406008849370765</v>
      </c>
    </row>
    <row r="184" spans="1:10" ht="15" customHeight="1" x14ac:dyDescent="0.15">
      <c r="A184" s="379" t="s">
        <v>2222</v>
      </c>
      <c r="B184" s="379" t="s">
        <v>2221</v>
      </c>
      <c r="C184" s="379" t="s">
        <v>1048</v>
      </c>
      <c r="D184" s="379">
        <v>14</v>
      </c>
      <c r="E184" s="379">
        <v>0</v>
      </c>
      <c r="F184" s="378">
        <v>1667.26</v>
      </c>
      <c r="G184" s="377">
        <v>0</v>
      </c>
      <c r="H184" s="377">
        <v>1441.72</v>
      </c>
      <c r="I184" s="377">
        <v>225.54</v>
      </c>
      <c r="J184" s="376">
        <v>0.1352758418003191</v>
      </c>
    </row>
    <row r="185" spans="1:10" ht="15" customHeight="1" x14ac:dyDescent="0.15">
      <c r="A185" s="379" t="s">
        <v>1315</v>
      </c>
      <c r="B185" s="379" t="s">
        <v>1314</v>
      </c>
      <c r="C185" s="379" t="s">
        <v>1048</v>
      </c>
      <c r="D185" s="379">
        <v>6</v>
      </c>
      <c r="E185" s="379">
        <v>0</v>
      </c>
      <c r="F185" s="378">
        <v>606.59</v>
      </c>
      <c r="G185" s="377">
        <v>0</v>
      </c>
      <c r="H185" s="377">
        <v>491.7</v>
      </c>
      <c r="I185" s="377">
        <v>114.89</v>
      </c>
      <c r="J185" s="376">
        <v>0.18940305643020822</v>
      </c>
    </row>
    <row r="186" spans="1:10" ht="15" customHeight="1" x14ac:dyDescent="0.15">
      <c r="A186" s="379" t="s">
        <v>6349</v>
      </c>
      <c r="B186" s="379" t="s">
        <v>6348</v>
      </c>
      <c r="C186" s="379" t="s">
        <v>1048</v>
      </c>
      <c r="D186" s="379">
        <v>1</v>
      </c>
      <c r="E186" s="379">
        <v>0</v>
      </c>
      <c r="F186" s="378">
        <v>127.02</v>
      </c>
      <c r="G186" s="377">
        <v>0</v>
      </c>
      <c r="H186" s="377">
        <v>65.2</v>
      </c>
      <c r="I186" s="377">
        <v>61.82</v>
      </c>
      <c r="J186" s="376">
        <v>0.48669500866005355</v>
      </c>
    </row>
    <row r="187" spans="1:10" ht="15" customHeight="1" x14ac:dyDescent="0.15">
      <c r="A187" s="379" t="s">
        <v>1313</v>
      </c>
      <c r="B187" s="379" t="s">
        <v>1312</v>
      </c>
      <c r="C187" s="379" t="s">
        <v>1048</v>
      </c>
      <c r="D187" s="379">
        <v>27</v>
      </c>
      <c r="E187" s="379">
        <v>0</v>
      </c>
      <c r="F187" s="378">
        <v>14042.06</v>
      </c>
      <c r="G187" s="377">
        <v>0</v>
      </c>
      <c r="H187" s="377">
        <v>11300.04</v>
      </c>
      <c r="I187" s="377">
        <v>2742.02</v>
      </c>
      <c r="J187" s="376">
        <v>0.19527191879254183</v>
      </c>
    </row>
    <row r="188" spans="1:10" ht="15" customHeight="1" x14ac:dyDescent="0.15">
      <c r="A188" s="379" t="s">
        <v>3857</v>
      </c>
      <c r="B188" s="379" t="s">
        <v>3856</v>
      </c>
      <c r="C188" s="379" t="s">
        <v>1048</v>
      </c>
      <c r="D188" s="379">
        <v>1</v>
      </c>
      <c r="E188" s="379">
        <v>0</v>
      </c>
      <c r="F188" s="378">
        <v>1361.24</v>
      </c>
      <c r="G188" s="377">
        <v>0</v>
      </c>
      <c r="H188" s="377">
        <v>1023.37</v>
      </c>
      <c r="I188" s="377">
        <v>337.87</v>
      </c>
      <c r="J188" s="376">
        <v>0.24820751667597191</v>
      </c>
    </row>
    <row r="189" spans="1:10" ht="15" customHeight="1" x14ac:dyDescent="0.15">
      <c r="A189" s="379" t="s">
        <v>1309</v>
      </c>
      <c r="B189" s="379" t="s">
        <v>1308</v>
      </c>
      <c r="C189" s="379" t="s">
        <v>1048</v>
      </c>
      <c r="D189" s="379">
        <v>1</v>
      </c>
      <c r="E189" s="379">
        <v>0</v>
      </c>
      <c r="F189" s="378">
        <v>1181.53</v>
      </c>
      <c r="G189" s="377">
        <v>0</v>
      </c>
      <c r="H189" s="377">
        <v>961.25</v>
      </c>
      <c r="I189" s="377">
        <v>220.28</v>
      </c>
      <c r="J189" s="376">
        <v>0.18643623098863338</v>
      </c>
    </row>
    <row r="190" spans="1:10" ht="15" customHeight="1" x14ac:dyDescent="0.15">
      <c r="A190" s="379" t="s">
        <v>1305</v>
      </c>
      <c r="B190" s="379" t="s">
        <v>1304</v>
      </c>
      <c r="C190" s="379" t="s">
        <v>1048</v>
      </c>
      <c r="D190" s="379">
        <v>1</v>
      </c>
      <c r="E190" s="379">
        <v>0</v>
      </c>
      <c r="F190" s="378">
        <v>1145.1600000000001</v>
      </c>
      <c r="G190" s="377">
        <v>0</v>
      </c>
      <c r="H190" s="377">
        <v>872.51</v>
      </c>
      <c r="I190" s="377">
        <v>272.64999999999998</v>
      </c>
      <c r="J190" s="376">
        <v>0.23808900066366273</v>
      </c>
    </row>
    <row r="191" spans="1:10" ht="15" customHeight="1" x14ac:dyDescent="0.15">
      <c r="A191" s="379" t="s">
        <v>4286</v>
      </c>
      <c r="B191" s="379" t="s">
        <v>4285</v>
      </c>
      <c r="C191" s="379" t="s">
        <v>1048</v>
      </c>
      <c r="D191" s="379">
        <v>2</v>
      </c>
      <c r="E191" s="379">
        <v>0</v>
      </c>
      <c r="F191" s="378">
        <v>2868.04</v>
      </c>
      <c r="G191" s="377">
        <v>0</v>
      </c>
      <c r="H191" s="377">
        <v>2185.1799999999998</v>
      </c>
      <c r="I191" s="377">
        <v>682.86</v>
      </c>
      <c r="J191" s="376">
        <v>0.23809291362742499</v>
      </c>
    </row>
    <row r="192" spans="1:10" ht="15" customHeight="1" x14ac:dyDescent="0.15">
      <c r="A192" s="379" t="s">
        <v>3855</v>
      </c>
      <c r="B192" s="379" t="s">
        <v>3854</v>
      </c>
      <c r="C192" s="379" t="s">
        <v>1048</v>
      </c>
      <c r="D192" s="379">
        <v>1</v>
      </c>
      <c r="E192" s="379">
        <v>0</v>
      </c>
      <c r="F192" s="378">
        <v>828.84</v>
      </c>
      <c r="G192" s="377">
        <v>0</v>
      </c>
      <c r="H192" s="377">
        <v>674.31</v>
      </c>
      <c r="I192" s="377">
        <v>154.53</v>
      </c>
      <c r="J192" s="376">
        <v>0.18644129144346316</v>
      </c>
    </row>
    <row r="193" spans="1:10" ht="15" customHeight="1" x14ac:dyDescent="0.15">
      <c r="A193" s="379" t="s">
        <v>1301</v>
      </c>
      <c r="B193" s="379" t="s">
        <v>1300</v>
      </c>
      <c r="C193" s="379" t="s">
        <v>1048</v>
      </c>
      <c r="D193" s="379">
        <v>12</v>
      </c>
      <c r="E193" s="379">
        <v>0</v>
      </c>
      <c r="F193" s="378">
        <v>6075.12</v>
      </c>
      <c r="G193" s="377">
        <v>0</v>
      </c>
      <c r="H193" s="377">
        <v>4350.4799999999996</v>
      </c>
      <c r="I193" s="377">
        <v>1724.64</v>
      </c>
      <c r="J193" s="376">
        <v>0.28388575040493025</v>
      </c>
    </row>
    <row r="194" spans="1:10" ht="15" customHeight="1" x14ac:dyDescent="0.15">
      <c r="A194" s="379" t="s">
        <v>1297</v>
      </c>
      <c r="B194" s="379" t="s">
        <v>1296</v>
      </c>
      <c r="C194" s="379" t="s">
        <v>1048</v>
      </c>
      <c r="D194" s="379">
        <v>7</v>
      </c>
      <c r="E194" s="379">
        <v>0</v>
      </c>
      <c r="F194" s="378">
        <v>2606.94</v>
      </c>
      <c r="G194" s="377">
        <v>0</v>
      </c>
      <c r="H194" s="377">
        <v>2502.64</v>
      </c>
      <c r="I194" s="377">
        <v>104.3</v>
      </c>
      <c r="J194" s="376">
        <v>4.0008592449385101E-2</v>
      </c>
    </row>
    <row r="195" spans="1:10" ht="15" customHeight="1" x14ac:dyDescent="0.15">
      <c r="A195" s="379" t="s">
        <v>3148</v>
      </c>
      <c r="B195" s="379" t="s">
        <v>3147</v>
      </c>
      <c r="C195" s="379" t="s">
        <v>1048</v>
      </c>
      <c r="D195" s="379">
        <v>1</v>
      </c>
      <c r="E195" s="379">
        <v>0</v>
      </c>
      <c r="F195" s="378">
        <v>2263.63</v>
      </c>
      <c r="G195" s="377">
        <v>0</v>
      </c>
      <c r="H195" s="377">
        <v>1841.6</v>
      </c>
      <c r="I195" s="377">
        <v>422.03</v>
      </c>
      <c r="J195" s="376">
        <v>0.18643947995034524</v>
      </c>
    </row>
    <row r="196" spans="1:10" ht="15" customHeight="1" x14ac:dyDescent="0.15">
      <c r="A196" s="379" t="s">
        <v>2214</v>
      </c>
      <c r="B196" s="379" t="s">
        <v>2213</v>
      </c>
      <c r="C196" s="379" t="s">
        <v>1048</v>
      </c>
      <c r="D196" s="379">
        <v>3</v>
      </c>
      <c r="E196" s="379">
        <v>0</v>
      </c>
      <c r="F196" s="378">
        <v>1560.99</v>
      </c>
      <c r="G196" s="377">
        <v>0</v>
      </c>
      <c r="H196" s="377">
        <v>1362.33</v>
      </c>
      <c r="I196" s="377">
        <v>198.66</v>
      </c>
      <c r="J196" s="376">
        <v>0.12726538927219264</v>
      </c>
    </row>
    <row r="197" spans="1:10" ht="15" customHeight="1" x14ac:dyDescent="0.15">
      <c r="A197" s="379" t="s">
        <v>1293</v>
      </c>
      <c r="B197" s="379" t="s">
        <v>1292</v>
      </c>
      <c r="C197" s="379" t="s">
        <v>1048</v>
      </c>
      <c r="D197" s="379">
        <v>5</v>
      </c>
      <c r="E197" s="379">
        <v>0</v>
      </c>
      <c r="F197" s="378">
        <v>2598.15</v>
      </c>
      <c r="G197" s="377">
        <v>0</v>
      </c>
      <c r="H197" s="377">
        <v>2280.1</v>
      </c>
      <c r="I197" s="377">
        <v>318.05</v>
      </c>
      <c r="J197" s="376">
        <v>0.12241402536420146</v>
      </c>
    </row>
    <row r="198" spans="1:10" ht="15" customHeight="1" x14ac:dyDescent="0.15">
      <c r="A198" s="379" t="s">
        <v>1289</v>
      </c>
      <c r="B198" s="379" t="s">
        <v>1288</v>
      </c>
      <c r="C198" s="379" t="s">
        <v>1048</v>
      </c>
      <c r="D198" s="379">
        <v>27</v>
      </c>
      <c r="E198" s="379">
        <v>0</v>
      </c>
      <c r="F198" s="378">
        <v>26283.34</v>
      </c>
      <c r="G198" s="377">
        <v>0</v>
      </c>
      <c r="H198" s="377">
        <v>22363.29</v>
      </c>
      <c r="I198" s="377">
        <v>3920.05</v>
      </c>
      <c r="J198" s="376">
        <v>0.14914580871380884</v>
      </c>
    </row>
    <row r="199" spans="1:10" ht="15" customHeight="1" x14ac:dyDescent="0.15">
      <c r="A199" s="379" t="s">
        <v>8383</v>
      </c>
      <c r="B199" s="379" t="s">
        <v>8382</v>
      </c>
      <c r="C199" s="379" t="s">
        <v>1048</v>
      </c>
      <c r="D199" s="379">
        <v>3</v>
      </c>
      <c r="E199" s="379">
        <v>0</v>
      </c>
      <c r="F199" s="378">
        <v>5063.67</v>
      </c>
      <c r="G199" s="377">
        <v>0</v>
      </c>
      <c r="H199" s="377">
        <v>4394.49</v>
      </c>
      <c r="I199" s="377">
        <v>669.18</v>
      </c>
      <c r="J199" s="376">
        <v>0.1321531616396803</v>
      </c>
    </row>
    <row r="200" spans="1:10" ht="15" customHeight="1" x14ac:dyDescent="0.15">
      <c r="A200" s="379" t="s">
        <v>1281</v>
      </c>
      <c r="B200" s="379" t="s">
        <v>1280</v>
      </c>
      <c r="C200" s="379" t="s">
        <v>1048</v>
      </c>
      <c r="D200" s="379">
        <v>5</v>
      </c>
      <c r="E200" s="379">
        <v>0</v>
      </c>
      <c r="F200" s="378">
        <v>2047.91</v>
      </c>
      <c r="G200" s="377">
        <v>0</v>
      </c>
      <c r="H200" s="377">
        <v>1860.25</v>
      </c>
      <c r="I200" s="377">
        <v>187.66</v>
      </c>
      <c r="J200" s="376">
        <v>9.1634886298714302E-2</v>
      </c>
    </row>
    <row r="201" spans="1:10" ht="15" customHeight="1" x14ac:dyDescent="0.15">
      <c r="A201" s="379" t="s">
        <v>3849</v>
      </c>
      <c r="B201" s="379" t="s">
        <v>3848</v>
      </c>
      <c r="C201" s="379" t="s">
        <v>1048</v>
      </c>
      <c r="D201" s="379">
        <v>1</v>
      </c>
      <c r="E201" s="379">
        <v>0</v>
      </c>
      <c r="F201" s="378">
        <v>1543.74</v>
      </c>
      <c r="G201" s="377">
        <v>0</v>
      </c>
      <c r="H201" s="377">
        <v>801.79</v>
      </c>
      <c r="I201" s="377">
        <v>741.95</v>
      </c>
      <c r="J201" s="376">
        <v>0.48061849793358985</v>
      </c>
    </row>
    <row r="202" spans="1:10" ht="15" customHeight="1" x14ac:dyDescent="0.15">
      <c r="A202" s="379" t="s">
        <v>1279</v>
      </c>
      <c r="B202" s="379" t="s">
        <v>1278</v>
      </c>
      <c r="C202" s="379" t="s">
        <v>1048</v>
      </c>
      <c r="D202" s="379">
        <v>1</v>
      </c>
      <c r="E202" s="379">
        <v>0</v>
      </c>
      <c r="F202" s="378">
        <v>636.19000000000005</v>
      </c>
      <c r="G202" s="377">
        <v>0</v>
      </c>
      <c r="H202" s="377">
        <v>517.54</v>
      </c>
      <c r="I202" s="377">
        <v>118.65</v>
      </c>
      <c r="J202" s="376">
        <v>0.18650088809946713</v>
      </c>
    </row>
    <row r="203" spans="1:10" ht="15" customHeight="1" x14ac:dyDescent="0.15">
      <c r="A203" s="379" t="s">
        <v>1275</v>
      </c>
      <c r="B203" s="379" t="s">
        <v>1274</v>
      </c>
      <c r="C203" s="379" t="s">
        <v>1048</v>
      </c>
      <c r="D203" s="379">
        <v>2</v>
      </c>
      <c r="E203" s="379">
        <v>0</v>
      </c>
      <c r="F203" s="378">
        <v>1821.92</v>
      </c>
      <c r="G203" s="377">
        <v>0</v>
      </c>
      <c r="H203" s="377">
        <v>1388.14</v>
      </c>
      <c r="I203" s="377">
        <v>433.78</v>
      </c>
      <c r="J203" s="376">
        <v>0.23808948801264601</v>
      </c>
    </row>
    <row r="204" spans="1:10" ht="15" customHeight="1" x14ac:dyDescent="0.15">
      <c r="A204" s="379" t="s">
        <v>1271</v>
      </c>
      <c r="B204" s="379" t="s">
        <v>1270</v>
      </c>
      <c r="C204" s="379" t="s">
        <v>1048</v>
      </c>
      <c r="D204" s="379">
        <v>4</v>
      </c>
      <c r="E204" s="379">
        <v>0</v>
      </c>
      <c r="F204" s="378">
        <v>8707.1</v>
      </c>
      <c r="G204" s="377">
        <v>0</v>
      </c>
      <c r="H204" s="377">
        <v>7053.88</v>
      </c>
      <c r="I204" s="377">
        <v>1653.22</v>
      </c>
      <c r="J204" s="376">
        <v>0.18987033570304693</v>
      </c>
    </row>
    <row r="205" spans="1:10" ht="15" customHeight="1" x14ac:dyDescent="0.15">
      <c r="A205" s="379" t="s">
        <v>1269</v>
      </c>
      <c r="B205" s="379" t="s">
        <v>1268</v>
      </c>
      <c r="C205" s="379" t="s">
        <v>1048</v>
      </c>
      <c r="D205" s="379">
        <v>5</v>
      </c>
      <c r="E205" s="379">
        <v>0</v>
      </c>
      <c r="F205" s="378">
        <v>0.05</v>
      </c>
      <c r="G205" s="377">
        <v>0</v>
      </c>
      <c r="H205" s="377">
        <v>7112.4</v>
      </c>
      <c r="I205" s="377">
        <v>-7112.35</v>
      </c>
      <c r="J205" s="376">
        <v>-142247</v>
      </c>
    </row>
    <row r="206" spans="1:10" ht="15" customHeight="1" x14ac:dyDescent="0.15">
      <c r="A206" s="379" t="s">
        <v>1265</v>
      </c>
      <c r="B206" s="379" t="s">
        <v>1264</v>
      </c>
      <c r="C206" s="379" t="s">
        <v>1048</v>
      </c>
      <c r="D206" s="379">
        <v>3</v>
      </c>
      <c r="E206" s="379">
        <v>0</v>
      </c>
      <c r="F206" s="378">
        <v>1513.68</v>
      </c>
      <c r="G206" s="377">
        <v>0</v>
      </c>
      <c r="H206" s="377">
        <v>1171.8900000000001</v>
      </c>
      <c r="I206" s="377">
        <v>341.79</v>
      </c>
      <c r="J206" s="376">
        <v>0.22580069763754559</v>
      </c>
    </row>
    <row r="207" spans="1:10" ht="15" customHeight="1" x14ac:dyDescent="0.15">
      <c r="A207" s="379" t="s">
        <v>1263</v>
      </c>
      <c r="B207" s="379" t="s">
        <v>1262</v>
      </c>
      <c r="C207" s="379" t="s">
        <v>1048</v>
      </c>
      <c r="D207" s="379">
        <v>2</v>
      </c>
      <c r="E207" s="379">
        <v>0</v>
      </c>
      <c r="F207" s="378">
        <v>1100.68</v>
      </c>
      <c r="G207" s="377">
        <v>0</v>
      </c>
      <c r="H207" s="377">
        <v>852.14</v>
      </c>
      <c r="I207" s="377">
        <v>248.54</v>
      </c>
      <c r="J207" s="376">
        <v>0.22580586546498529</v>
      </c>
    </row>
    <row r="208" spans="1:10" ht="15" customHeight="1" x14ac:dyDescent="0.15">
      <c r="A208" s="379" t="s">
        <v>1259</v>
      </c>
      <c r="B208" s="379" t="s">
        <v>1258</v>
      </c>
      <c r="C208" s="379" t="s">
        <v>1048</v>
      </c>
      <c r="D208" s="379">
        <v>1</v>
      </c>
      <c r="E208" s="379">
        <v>0</v>
      </c>
      <c r="F208" s="378">
        <v>973.74</v>
      </c>
      <c r="G208" s="377">
        <v>0</v>
      </c>
      <c r="H208" s="377">
        <v>847</v>
      </c>
      <c r="I208" s="377">
        <v>126.74</v>
      </c>
      <c r="J208" s="376">
        <v>0.13015794770678005</v>
      </c>
    </row>
    <row r="209" spans="1:10" ht="15" customHeight="1" x14ac:dyDescent="0.15">
      <c r="A209" s="379" t="s">
        <v>8381</v>
      </c>
      <c r="B209" s="379" t="s">
        <v>8380</v>
      </c>
      <c r="C209" s="379" t="s">
        <v>1048</v>
      </c>
      <c r="D209" s="379">
        <v>2</v>
      </c>
      <c r="E209" s="379">
        <v>0</v>
      </c>
      <c r="F209" s="378">
        <v>2054.98</v>
      </c>
      <c r="G209" s="377">
        <v>0</v>
      </c>
      <c r="H209" s="377">
        <v>1483.3</v>
      </c>
      <c r="I209" s="377">
        <v>571.67999999999995</v>
      </c>
      <c r="J209" s="376">
        <v>0.27819248849137218</v>
      </c>
    </row>
    <row r="210" spans="1:10" ht="15" customHeight="1" x14ac:dyDescent="0.15">
      <c r="A210" s="379" t="s">
        <v>2200</v>
      </c>
      <c r="B210" s="379" t="s">
        <v>2199</v>
      </c>
      <c r="C210" s="379" t="s">
        <v>1048</v>
      </c>
      <c r="D210" s="379">
        <v>2</v>
      </c>
      <c r="E210" s="379">
        <v>0</v>
      </c>
      <c r="F210" s="378">
        <v>1035.7</v>
      </c>
      <c r="G210" s="377">
        <v>0</v>
      </c>
      <c r="H210" s="377">
        <v>965.06</v>
      </c>
      <c r="I210" s="377">
        <v>70.64</v>
      </c>
      <c r="J210" s="376">
        <v>6.8205078690740564E-2</v>
      </c>
    </row>
    <row r="211" spans="1:10" ht="15" customHeight="1" x14ac:dyDescent="0.15">
      <c r="A211" s="379" t="s">
        <v>8379</v>
      </c>
      <c r="B211" s="379" t="s">
        <v>8378</v>
      </c>
      <c r="C211" s="379" t="s">
        <v>1048</v>
      </c>
      <c r="D211" s="379">
        <v>2</v>
      </c>
      <c r="E211" s="379">
        <v>0</v>
      </c>
      <c r="F211" s="378">
        <v>2201.1799999999998</v>
      </c>
      <c r="G211" s="377">
        <v>0</v>
      </c>
      <c r="H211" s="377">
        <v>1169.3</v>
      </c>
      <c r="I211" s="377">
        <v>1031.8800000000001</v>
      </c>
      <c r="J211" s="376">
        <v>0.46878492444961339</v>
      </c>
    </row>
    <row r="212" spans="1:10" ht="15" customHeight="1" x14ac:dyDescent="0.15">
      <c r="A212" s="379" t="s">
        <v>1253</v>
      </c>
      <c r="B212" s="379" t="s">
        <v>1252</v>
      </c>
      <c r="C212" s="379" t="s">
        <v>1048</v>
      </c>
      <c r="D212" s="379">
        <v>5</v>
      </c>
      <c r="E212" s="379">
        <v>0</v>
      </c>
      <c r="F212" s="378">
        <v>8229.75</v>
      </c>
      <c r="G212" s="377">
        <v>0</v>
      </c>
      <c r="H212" s="377">
        <v>6001.2</v>
      </c>
      <c r="I212" s="377">
        <v>2228.5500000000002</v>
      </c>
      <c r="J212" s="376">
        <v>0.27079194386220723</v>
      </c>
    </row>
    <row r="213" spans="1:10" ht="15" customHeight="1" x14ac:dyDescent="0.15">
      <c r="A213" s="379" t="s">
        <v>1251</v>
      </c>
      <c r="B213" s="379" t="s">
        <v>1250</v>
      </c>
      <c r="C213" s="379" t="s">
        <v>1048</v>
      </c>
      <c r="D213" s="379">
        <v>5</v>
      </c>
      <c r="E213" s="379">
        <v>0</v>
      </c>
      <c r="F213" s="378">
        <v>3200.09</v>
      </c>
      <c r="G213" s="377">
        <v>0</v>
      </c>
      <c r="H213" s="377">
        <v>2639</v>
      </c>
      <c r="I213" s="377">
        <v>561.09</v>
      </c>
      <c r="J213" s="376">
        <v>0.17533569368361515</v>
      </c>
    </row>
    <row r="214" spans="1:10" ht="15" customHeight="1" x14ac:dyDescent="0.15">
      <c r="A214" s="379" t="s">
        <v>3841</v>
      </c>
      <c r="B214" s="379" t="s">
        <v>3840</v>
      </c>
      <c r="C214" s="379" t="s">
        <v>1048</v>
      </c>
      <c r="D214" s="379">
        <v>3</v>
      </c>
      <c r="E214" s="379">
        <v>0</v>
      </c>
      <c r="F214" s="378">
        <v>1339.98</v>
      </c>
      <c r="G214" s="377">
        <v>0</v>
      </c>
      <c r="H214" s="377">
        <v>1169.46</v>
      </c>
      <c r="I214" s="377">
        <v>170.52</v>
      </c>
      <c r="J214" s="376">
        <v>0.12725563068105494</v>
      </c>
    </row>
    <row r="215" spans="1:10" ht="15" customHeight="1" x14ac:dyDescent="0.15">
      <c r="A215" s="379" t="s">
        <v>1249</v>
      </c>
      <c r="B215" s="379" t="s">
        <v>1248</v>
      </c>
      <c r="C215" s="379" t="s">
        <v>1048</v>
      </c>
      <c r="D215" s="379">
        <v>1</v>
      </c>
      <c r="E215" s="379">
        <v>0</v>
      </c>
      <c r="F215" s="378">
        <v>800.67</v>
      </c>
      <c r="G215" s="377">
        <v>0</v>
      </c>
      <c r="H215" s="377">
        <v>651.4</v>
      </c>
      <c r="I215" s="377">
        <v>149.27000000000001</v>
      </c>
      <c r="J215" s="376">
        <v>0.18643136373287372</v>
      </c>
    </row>
    <row r="216" spans="1:10" ht="15" customHeight="1" x14ac:dyDescent="0.15">
      <c r="A216" s="379" t="s">
        <v>3144</v>
      </c>
      <c r="B216" s="379" t="s">
        <v>3143</v>
      </c>
      <c r="C216" s="379" t="s">
        <v>1048</v>
      </c>
      <c r="D216" s="379">
        <v>1</v>
      </c>
      <c r="E216" s="379">
        <v>0</v>
      </c>
      <c r="F216" s="378">
        <v>997.08</v>
      </c>
      <c r="G216" s="377">
        <v>0</v>
      </c>
      <c r="H216" s="377">
        <v>811.19</v>
      </c>
      <c r="I216" s="377">
        <v>185.89</v>
      </c>
      <c r="J216" s="376">
        <v>0.18643438841416937</v>
      </c>
    </row>
    <row r="217" spans="1:10" ht="15" customHeight="1" x14ac:dyDescent="0.15">
      <c r="A217" s="379" t="s">
        <v>8377</v>
      </c>
      <c r="B217" s="379" t="s">
        <v>8376</v>
      </c>
      <c r="C217" s="379" t="s">
        <v>1048</v>
      </c>
      <c r="D217" s="379">
        <v>1</v>
      </c>
      <c r="E217" s="379">
        <v>0</v>
      </c>
      <c r="F217" s="378">
        <v>1163.22</v>
      </c>
      <c r="G217" s="377">
        <v>0</v>
      </c>
      <c r="H217" s="377">
        <v>853.76</v>
      </c>
      <c r="I217" s="377">
        <v>309.45999999999998</v>
      </c>
      <c r="J217" s="376">
        <v>0.26603737899967334</v>
      </c>
    </row>
    <row r="218" spans="1:10" ht="15" customHeight="1" x14ac:dyDescent="0.15">
      <c r="A218" s="379" t="s">
        <v>1245</v>
      </c>
      <c r="B218" s="379" t="s">
        <v>1244</v>
      </c>
      <c r="C218" s="379" t="s">
        <v>1048</v>
      </c>
      <c r="D218" s="379">
        <v>1</v>
      </c>
      <c r="E218" s="379">
        <v>0</v>
      </c>
      <c r="F218" s="378">
        <v>800.08</v>
      </c>
      <c r="G218" s="377">
        <v>0</v>
      </c>
      <c r="H218" s="377">
        <v>650.91999999999996</v>
      </c>
      <c r="I218" s="377">
        <v>149.16</v>
      </c>
      <c r="J218" s="376">
        <v>0.18643135686431356</v>
      </c>
    </row>
    <row r="219" spans="1:10" ht="15" customHeight="1" x14ac:dyDescent="0.15">
      <c r="A219" s="379" t="s">
        <v>1243</v>
      </c>
      <c r="B219" s="379" t="s">
        <v>1242</v>
      </c>
      <c r="C219" s="379" t="s">
        <v>1048</v>
      </c>
      <c r="D219" s="379">
        <v>1</v>
      </c>
      <c r="E219" s="379">
        <v>0</v>
      </c>
      <c r="F219" s="378">
        <v>786.6</v>
      </c>
      <c r="G219" s="377">
        <v>0</v>
      </c>
      <c r="H219" s="377">
        <v>639.95000000000005</v>
      </c>
      <c r="I219" s="377">
        <v>146.65</v>
      </c>
      <c r="J219" s="376">
        <v>0.18643529112636664</v>
      </c>
    </row>
    <row r="220" spans="1:10" ht="15" customHeight="1" x14ac:dyDescent="0.15">
      <c r="A220" s="379" t="s">
        <v>1241</v>
      </c>
      <c r="B220" s="379" t="s">
        <v>1240</v>
      </c>
      <c r="C220" s="379" t="s">
        <v>1048</v>
      </c>
      <c r="D220" s="379">
        <v>2</v>
      </c>
      <c r="E220" s="379">
        <v>0</v>
      </c>
      <c r="F220" s="378">
        <v>1801.34</v>
      </c>
      <c r="G220" s="377">
        <v>0</v>
      </c>
      <c r="H220" s="377">
        <v>1372.46</v>
      </c>
      <c r="I220" s="377">
        <v>428.88</v>
      </c>
      <c r="J220" s="376">
        <v>0.23808942231894034</v>
      </c>
    </row>
    <row r="221" spans="1:10" ht="15" customHeight="1" x14ac:dyDescent="0.15">
      <c r="A221" s="379" t="s">
        <v>1237</v>
      </c>
      <c r="B221" s="379" t="s">
        <v>1236</v>
      </c>
      <c r="C221" s="379" t="s">
        <v>1048</v>
      </c>
      <c r="D221" s="379">
        <v>1</v>
      </c>
      <c r="E221" s="379">
        <v>0</v>
      </c>
      <c r="F221" s="378">
        <v>1287.52</v>
      </c>
      <c r="G221" s="377">
        <v>0</v>
      </c>
      <c r="H221" s="377">
        <v>980.97</v>
      </c>
      <c r="I221" s="377">
        <v>306.55</v>
      </c>
      <c r="J221" s="376">
        <v>0.23809338884056169</v>
      </c>
    </row>
    <row r="222" spans="1:10" ht="15" customHeight="1" x14ac:dyDescent="0.15">
      <c r="A222" s="379" t="s">
        <v>1235</v>
      </c>
      <c r="B222" s="379" t="s">
        <v>1234</v>
      </c>
      <c r="C222" s="379" t="s">
        <v>1048</v>
      </c>
      <c r="D222" s="379">
        <v>2</v>
      </c>
      <c r="E222" s="379">
        <v>0</v>
      </c>
      <c r="F222" s="378">
        <v>3351.58</v>
      </c>
      <c r="G222" s="377">
        <v>0</v>
      </c>
      <c r="H222" s="377">
        <v>2298.2399999999998</v>
      </c>
      <c r="I222" s="377">
        <v>1053.3399999999999</v>
      </c>
      <c r="J222" s="376">
        <v>0.31428162239898794</v>
      </c>
    </row>
    <row r="223" spans="1:10" ht="15" customHeight="1" x14ac:dyDescent="0.15">
      <c r="A223" s="379" t="s">
        <v>1231</v>
      </c>
      <c r="B223" s="379" t="s">
        <v>1230</v>
      </c>
      <c r="C223" s="379" t="s">
        <v>1048</v>
      </c>
      <c r="D223" s="379">
        <v>1</v>
      </c>
      <c r="E223" s="379">
        <v>0</v>
      </c>
      <c r="F223" s="378">
        <v>819.43</v>
      </c>
      <c r="G223" s="377">
        <v>0</v>
      </c>
      <c r="H223" s="377">
        <v>624.33000000000004</v>
      </c>
      <c r="I223" s="377">
        <v>195.1</v>
      </c>
      <c r="J223" s="376">
        <v>0.23809233247501313</v>
      </c>
    </row>
    <row r="224" spans="1:10" ht="15" customHeight="1" x14ac:dyDescent="0.15">
      <c r="A224" s="379" t="s">
        <v>8375</v>
      </c>
      <c r="B224" s="379" t="s">
        <v>8374</v>
      </c>
      <c r="C224" s="379" t="s">
        <v>1048</v>
      </c>
      <c r="D224" s="379">
        <v>1</v>
      </c>
      <c r="E224" s="379">
        <v>0</v>
      </c>
      <c r="F224" s="378">
        <v>756</v>
      </c>
      <c r="G224" s="377">
        <v>0</v>
      </c>
      <c r="H224" s="377">
        <v>585.29</v>
      </c>
      <c r="I224" s="377">
        <v>170.71</v>
      </c>
      <c r="J224" s="376">
        <v>0.22580687830687832</v>
      </c>
    </row>
    <row r="225" spans="1:10" ht="15" customHeight="1" x14ac:dyDescent="0.15">
      <c r="A225" s="379" t="s">
        <v>1221</v>
      </c>
      <c r="B225" s="379" t="s">
        <v>1220</v>
      </c>
      <c r="C225" s="379" t="s">
        <v>1048</v>
      </c>
      <c r="D225" s="379">
        <v>15</v>
      </c>
      <c r="E225" s="379">
        <v>0</v>
      </c>
      <c r="F225" s="378">
        <v>4679.18</v>
      </c>
      <c r="G225" s="377">
        <v>0</v>
      </c>
      <c r="H225" s="377">
        <v>3768.59</v>
      </c>
      <c r="I225" s="377">
        <v>910.59</v>
      </c>
      <c r="J225" s="376">
        <v>0.19460461020948114</v>
      </c>
    </row>
    <row r="226" spans="1:10" ht="15" customHeight="1" x14ac:dyDescent="0.15">
      <c r="A226" s="379" t="s">
        <v>1217</v>
      </c>
      <c r="B226" s="379" t="s">
        <v>1216</v>
      </c>
      <c r="C226" s="379" t="s">
        <v>1048</v>
      </c>
      <c r="D226" s="379">
        <v>42</v>
      </c>
      <c r="E226" s="379">
        <v>0</v>
      </c>
      <c r="F226" s="378">
        <v>16297.84</v>
      </c>
      <c r="G226" s="377">
        <v>0</v>
      </c>
      <c r="H226" s="377">
        <v>13898.64</v>
      </c>
      <c r="I226" s="377">
        <v>2399.1999999999998</v>
      </c>
      <c r="J226" s="376">
        <v>0.14720969159103292</v>
      </c>
    </row>
    <row r="227" spans="1:10" ht="15" customHeight="1" x14ac:dyDescent="0.15">
      <c r="A227" s="379" t="s">
        <v>1215</v>
      </c>
      <c r="B227" s="379" t="s">
        <v>1214</v>
      </c>
      <c r="C227" s="379" t="s">
        <v>1048</v>
      </c>
      <c r="D227" s="379">
        <v>19</v>
      </c>
      <c r="E227" s="379">
        <v>0</v>
      </c>
      <c r="F227" s="378">
        <v>8454.7000000000007</v>
      </c>
      <c r="G227" s="377">
        <v>0</v>
      </c>
      <c r="H227" s="377">
        <v>6604.21</v>
      </c>
      <c r="I227" s="377">
        <v>1850.49</v>
      </c>
      <c r="J227" s="376">
        <v>0.21887116041964824</v>
      </c>
    </row>
    <row r="228" spans="1:10" ht="15" customHeight="1" x14ac:dyDescent="0.15">
      <c r="A228" s="379" t="s">
        <v>1213</v>
      </c>
      <c r="B228" s="379" t="s">
        <v>1212</v>
      </c>
      <c r="C228" s="379" t="s">
        <v>1048</v>
      </c>
      <c r="D228" s="379">
        <v>6</v>
      </c>
      <c r="E228" s="379">
        <v>0</v>
      </c>
      <c r="F228" s="378">
        <v>2008.24</v>
      </c>
      <c r="G228" s="377">
        <v>0</v>
      </c>
      <c r="H228" s="377">
        <v>1567.32</v>
      </c>
      <c r="I228" s="377">
        <v>440.92</v>
      </c>
      <c r="J228" s="376">
        <v>0.21955543162171853</v>
      </c>
    </row>
    <row r="229" spans="1:10" ht="15" customHeight="1" x14ac:dyDescent="0.15">
      <c r="A229" s="379" t="s">
        <v>1211</v>
      </c>
      <c r="B229" s="379" t="s">
        <v>1210</v>
      </c>
      <c r="C229" s="379" t="s">
        <v>1048</v>
      </c>
      <c r="D229" s="379">
        <v>16</v>
      </c>
      <c r="E229" s="379">
        <v>0</v>
      </c>
      <c r="F229" s="378">
        <v>5047.9799999999996</v>
      </c>
      <c r="G229" s="377">
        <v>0</v>
      </c>
      <c r="H229" s="377">
        <v>3880.8</v>
      </c>
      <c r="I229" s="377">
        <v>1167.18</v>
      </c>
      <c r="J229" s="376">
        <v>0.23121723937099592</v>
      </c>
    </row>
    <row r="230" spans="1:10" ht="15" customHeight="1" x14ac:dyDescent="0.15">
      <c r="A230" s="379" t="s">
        <v>1205</v>
      </c>
      <c r="B230" s="379" t="s">
        <v>1204</v>
      </c>
      <c r="C230" s="379" t="s">
        <v>1048</v>
      </c>
      <c r="D230" s="379">
        <v>1</v>
      </c>
      <c r="E230" s="379">
        <v>0</v>
      </c>
      <c r="F230" s="378">
        <v>621.4</v>
      </c>
      <c r="G230" s="377">
        <v>0</v>
      </c>
      <c r="H230" s="377">
        <v>408.71</v>
      </c>
      <c r="I230" s="377">
        <v>212.69</v>
      </c>
      <c r="J230" s="376">
        <v>0.34227550691985836</v>
      </c>
    </row>
    <row r="231" spans="1:10" ht="15" customHeight="1" x14ac:dyDescent="0.15">
      <c r="A231" s="379" t="s">
        <v>3837</v>
      </c>
      <c r="B231" s="379" t="s">
        <v>3836</v>
      </c>
      <c r="C231" s="379" t="s">
        <v>1048</v>
      </c>
      <c r="D231" s="379">
        <v>2</v>
      </c>
      <c r="E231" s="379">
        <v>0</v>
      </c>
      <c r="F231" s="378">
        <v>1506.24</v>
      </c>
      <c r="G231" s="377">
        <v>0</v>
      </c>
      <c r="H231" s="377">
        <v>1040.54</v>
      </c>
      <c r="I231" s="377">
        <v>465.7</v>
      </c>
      <c r="J231" s="376">
        <v>0.30918047588697684</v>
      </c>
    </row>
    <row r="232" spans="1:10" ht="15" customHeight="1" x14ac:dyDescent="0.15">
      <c r="A232" s="379" t="s">
        <v>8373</v>
      </c>
      <c r="B232" s="379" t="s">
        <v>8372</v>
      </c>
      <c r="C232" s="379" t="s">
        <v>1048</v>
      </c>
      <c r="D232" s="379">
        <v>1</v>
      </c>
      <c r="E232" s="379">
        <v>0</v>
      </c>
      <c r="F232" s="378">
        <v>1044.43</v>
      </c>
      <c r="G232" s="377">
        <v>0</v>
      </c>
      <c r="H232" s="377">
        <v>562.5</v>
      </c>
      <c r="I232" s="377">
        <v>481.93</v>
      </c>
      <c r="J232" s="376">
        <v>0.4614287218865793</v>
      </c>
    </row>
    <row r="233" spans="1:10" ht="15" customHeight="1" x14ac:dyDescent="0.15">
      <c r="A233" s="379" t="s">
        <v>3831</v>
      </c>
      <c r="B233" s="379" t="s">
        <v>3830</v>
      </c>
      <c r="C233" s="379" t="s">
        <v>1048</v>
      </c>
      <c r="D233" s="379">
        <v>2</v>
      </c>
      <c r="E233" s="379">
        <v>0</v>
      </c>
      <c r="F233" s="378">
        <v>532.14</v>
      </c>
      <c r="G233" s="377">
        <v>0</v>
      </c>
      <c r="H233" s="377">
        <v>1042.54</v>
      </c>
      <c r="I233" s="377">
        <v>-510.4</v>
      </c>
      <c r="J233" s="376">
        <v>-0.95914608937497647</v>
      </c>
    </row>
    <row r="234" spans="1:10" ht="15" customHeight="1" x14ac:dyDescent="0.15">
      <c r="A234" s="379" t="s">
        <v>8371</v>
      </c>
      <c r="B234" s="379" t="s">
        <v>8370</v>
      </c>
      <c r="C234" s="379" t="s">
        <v>1048</v>
      </c>
      <c r="D234" s="379">
        <v>2</v>
      </c>
      <c r="E234" s="379">
        <v>0</v>
      </c>
      <c r="F234" s="378">
        <v>311.88</v>
      </c>
      <c r="G234" s="377">
        <v>0</v>
      </c>
      <c r="H234" s="377">
        <v>257.66000000000003</v>
      </c>
      <c r="I234" s="377">
        <v>54.22</v>
      </c>
      <c r="J234" s="376">
        <v>0.17384891624983967</v>
      </c>
    </row>
    <row r="235" spans="1:10" ht="15" customHeight="1" x14ac:dyDescent="0.15">
      <c r="A235" s="379" t="s">
        <v>8369</v>
      </c>
      <c r="B235" s="379" t="s">
        <v>8368</v>
      </c>
      <c r="C235" s="379" t="s">
        <v>1048</v>
      </c>
      <c r="D235" s="379">
        <v>1</v>
      </c>
      <c r="E235" s="379">
        <v>0</v>
      </c>
      <c r="F235" s="378">
        <v>244.88</v>
      </c>
      <c r="G235" s="377">
        <v>0</v>
      </c>
      <c r="H235" s="377">
        <v>145.12</v>
      </c>
      <c r="I235" s="377">
        <v>99.76</v>
      </c>
      <c r="J235" s="376">
        <v>0.40738320810192746</v>
      </c>
    </row>
    <row r="236" spans="1:10" ht="15" customHeight="1" x14ac:dyDescent="0.15">
      <c r="A236" s="379" t="s">
        <v>1186</v>
      </c>
      <c r="B236" s="379" t="s">
        <v>1185</v>
      </c>
      <c r="C236" s="379" t="s">
        <v>1048</v>
      </c>
      <c r="D236" s="379">
        <v>1</v>
      </c>
      <c r="E236" s="379">
        <v>0</v>
      </c>
      <c r="F236" s="378">
        <v>888.47</v>
      </c>
      <c r="G236" s="377">
        <v>0</v>
      </c>
      <c r="H236" s="377">
        <v>739.14</v>
      </c>
      <c r="I236" s="377">
        <v>149.33000000000001</v>
      </c>
      <c r="J236" s="376">
        <v>0.16807545555843192</v>
      </c>
    </row>
    <row r="237" spans="1:10" ht="15" customHeight="1" x14ac:dyDescent="0.15">
      <c r="A237" s="379" t="s">
        <v>6341</v>
      </c>
      <c r="B237" s="379" t="s">
        <v>6340</v>
      </c>
      <c r="C237" s="379" t="s">
        <v>1048</v>
      </c>
      <c r="D237" s="379">
        <v>5</v>
      </c>
      <c r="E237" s="379">
        <v>0</v>
      </c>
      <c r="F237" s="378">
        <v>4876.8999999999996</v>
      </c>
      <c r="G237" s="377">
        <v>0</v>
      </c>
      <c r="H237" s="377">
        <v>2888.7</v>
      </c>
      <c r="I237" s="377">
        <v>1988.2</v>
      </c>
      <c r="J237" s="376">
        <v>0.40767700793536876</v>
      </c>
    </row>
    <row r="238" spans="1:10" ht="15" customHeight="1" x14ac:dyDescent="0.15">
      <c r="A238" s="379" t="s">
        <v>3825</v>
      </c>
      <c r="B238" s="379" t="s">
        <v>3824</v>
      </c>
      <c r="C238" s="379" t="s">
        <v>1048</v>
      </c>
      <c r="D238" s="379">
        <v>11</v>
      </c>
      <c r="E238" s="379">
        <v>0</v>
      </c>
      <c r="F238" s="378">
        <v>2643.63</v>
      </c>
      <c r="G238" s="377">
        <v>0</v>
      </c>
      <c r="H238" s="377">
        <v>2120.4699999999998</v>
      </c>
      <c r="I238" s="377">
        <v>523.16</v>
      </c>
      <c r="J238" s="376">
        <v>0.19789456164440561</v>
      </c>
    </row>
    <row r="239" spans="1:10" ht="15" customHeight="1" x14ac:dyDescent="0.15">
      <c r="A239" s="379" t="s">
        <v>8367</v>
      </c>
      <c r="B239" s="379" t="s">
        <v>8366</v>
      </c>
      <c r="C239" s="379" t="s">
        <v>1048</v>
      </c>
      <c r="D239" s="379">
        <v>4</v>
      </c>
      <c r="E239" s="379">
        <v>0</v>
      </c>
      <c r="F239" s="378">
        <v>1705.22</v>
      </c>
      <c r="G239" s="377">
        <v>0</v>
      </c>
      <c r="H239" s="377">
        <v>887.32</v>
      </c>
      <c r="I239" s="377">
        <v>817.9</v>
      </c>
      <c r="J239" s="376">
        <v>0.4796448552092985</v>
      </c>
    </row>
    <row r="240" spans="1:10" ht="15" customHeight="1" x14ac:dyDescent="0.15">
      <c r="A240" s="379" t="s">
        <v>1182</v>
      </c>
      <c r="B240" s="379" t="s">
        <v>1181</v>
      </c>
      <c r="C240" s="379" t="s">
        <v>1048</v>
      </c>
      <c r="D240" s="379">
        <v>12</v>
      </c>
      <c r="E240" s="379">
        <v>0</v>
      </c>
      <c r="F240" s="378">
        <v>2093.52</v>
      </c>
      <c r="G240" s="377">
        <v>0</v>
      </c>
      <c r="H240" s="377">
        <v>1843.92</v>
      </c>
      <c r="I240" s="377">
        <v>249.6</v>
      </c>
      <c r="J240" s="376">
        <v>0.11922503725782414</v>
      </c>
    </row>
    <row r="241" spans="1:10" ht="15" customHeight="1" x14ac:dyDescent="0.15">
      <c r="A241" s="379" t="s">
        <v>4274</v>
      </c>
      <c r="B241" s="379" t="s">
        <v>4273</v>
      </c>
      <c r="C241" s="379" t="s">
        <v>1048</v>
      </c>
      <c r="D241" s="379">
        <v>6</v>
      </c>
      <c r="E241" s="379">
        <v>0</v>
      </c>
      <c r="F241" s="378">
        <v>3470.88</v>
      </c>
      <c r="G241" s="377">
        <v>0</v>
      </c>
      <c r="H241" s="377">
        <v>2793.18</v>
      </c>
      <c r="I241" s="377">
        <v>677.7</v>
      </c>
      <c r="J241" s="376">
        <v>0.19525307702945652</v>
      </c>
    </row>
    <row r="242" spans="1:10" ht="15" customHeight="1" x14ac:dyDescent="0.15">
      <c r="A242" s="379" t="s">
        <v>3821</v>
      </c>
      <c r="B242" s="379" t="s">
        <v>3820</v>
      </c>
      <c r="C242" s="379" t="s">
        <v>1048</v>
      </c>
      <c r="D242" s="379">
        <v>2</v>
      </c>
      <c r="E242" s="379">
        <v>0</v>
      </c>
      <c r="F242" s="378">
        <v>1391.78</v>
      </c>
      <c r="G242" s="377">
        <v>0</v>
      </c>
      <c r="H242" s="377">
        <v>1214.6400000000001</v>
      </c>
      <c r="I242" s="377">
        <v>177.14</v>
      </c>
      <c r="J242" s="376">
        <v>0.12727586256448575</v>
      </c>
    </row>
    <row r="243" spans="1:10" ht="15" customHeight="1" x14ac:dyDescent="0.15">
      <c r="A243" s="379" t="s">
        <v>4272</v>
      </c>
      <c r="B243" s="379" t="s">
        <v>4271</v>
      </c>
      <c r="C243" s="379" t="s">
        <v>1048</v>
      </c>
      <c r="D243" s="379">
        <v>1</v>
      </c>
      <c r="E243" s="379">
        <v>0</v>
      </c>
      <c r="F243" s="378">
        <v>570.23</v>
      </c>
      <c r="G243" s="377">
        <v>0</v>
      </c>
      <c r="H243" s="377">
        <v>424.16</v>
      </c>
      <c r="I243" s="377">
        <v>146.07</v>
      </c>
      <c r="J243" s="376">
        <v>0.25615979517036985</v>
      </c>
    </row>
    <row r="244" spans="1:10" ht="15" customHeight="1" x14ac:dyDescent="0.15">
      <c r="A244" s="379" t="s">
        <v>3108</v>
      </c>
      <c r="B244" s="379" t="s">
        <v>3107</v>
      </c>
      <c r="C244" s="379" t="s">
        <v>1048</v>
      </c>
      <c r="D244" s="379">
        <v>3</v>
      </c>
      <c r="E244" s="379">
        <v>0</v>
      </c>
      <c r="F244" s="378">
        <v>1786.83</v>
      </c>
      <c r="G244" s="377">
        <v>0</v>
      </c>
      <c r="H244" s="377">
        <v>1361.4</v>
      </c>
      <c r="I244" s="377">
        <v>425.43</v>
      </c>
      <c r="J244" s="376">
        <v>0.23809204009334967</v>
      </c>
    </row>
    <row r="245" spans="1:10" ht="15" customHeight="1" x14ac:dyDescent="0.15">
      <c r="A245" s="379" t="s">
        <v>3308</v>
      </c>
      <c r="B245" s="379" t="s">
        <v>8365</v>
      </c>
      <c r="C245" s="379" t="s">
        <v>1048</v>
      </c>
      <c r="D245" s="379">
        <v>1</v>
      </c>
      <c r="E245" s="379">
        <v>0</v>
      </c>
      <c r="F245" s="378">
        <v>2022.23</v>
      </c>
      <c r="G245" s="377">
        <v>0</v>
      </c>
      <c r="H245" s="377">
        <v>1459.66</v>
      </c>
      <c r="I245" s="377">
        <v>562.57000000000005</v>
      </c>
      <c r="J245" s="376">
        <v>0.27819288607131731</v>
      </c>
    </row>
    <row r="246" spans="1:10" ht="15" customHeight="1" x14ac:dyDescent="0.15">
      <c r="A246" s="379" t="s">
        <v>8364</v>
      </c>
      <c r="B246" s="379" t="s">
        <v>8363</v>
      </c>
      <c r="C246" s="379" t="s">
        <v>1048</v>
      </c>
      <c r="D246" s="379">
        <v>5</v>
      </c>
      <c r="E246" s="379">
        <v>0</v>
      </c>
      <c r="F246" s="378">
        <v>2943.45</v>
      </c>
      <c r="G246" s="377">
        <v>0</v>
      </c>
      <c r="H246" s="377">
        <v>2568.85</v>
      </c>
      <c r="I246" s="377">
        <v>374.6</v>
      </c>
      <c r="J246" s="376">
        <v>0.12726562367290084</v>
      </c>
    </row>
    <row r="247" spans="1:10" ht="15" customHeight="1" x14ac:dyDescent="0.15">
      <c r="A247" s="379" t="s">
        <v>8362</v>
      </c>
      <c r="B247" s="379" t="s">
        <v>8361</v>
      </c>
      <c r="C247" s="379" t="s">
        <v>1048</v>
      </c>
      <c r="D247" s="379">
        <v>1</v>
      </c>
      <c r="E247" s="379">
        <v>0</v>
      </c>
      <c r="F247" s="378">
        <v>827.62</v>
      </c>
      <c r="G247" s="377">
        <v>0</v>
      </c>
      <c r="H247" s="377">
        <v>683.75</v>
      </c>
      <c r="I247" s="377">
        <v>143.87</v>
      </c>
      <c r="J247" s="376">
        <v>0.17383581837074985</v>
      </c>
    </row>
    <row r="248" spans="1:10" ht="15" customHeight="1" x14ac:dyDescent="0.15">
      <c r="A248" s="379" t="s">
        <v>8360</v>
      </c>
      <c r="B248" s="379" t="s">
        <v>8359</v>
      </c>
      <c r="C248" s="379" t="s">
        <v>1048</v>
      </c>
      <c r="D248" s="379">
        <v>1</v>
      </c>
      <c r="E248" s="379">
        <v>0</v>
      </c>
      <c r="F248" s="378">
        <v>373.79</v>
      </c>
      <c r="G248" s="377">
        <v>0</v>
      </c>
      <c r="H248" s="377">
        <v>326.22000000000003</v>
      </c>
      <c r="I248" s="377">
        <v>47.57</v>
      </c>
      <c r="J248" s="376">
        <v>0.12726397174884294</v>
      </c>
    </row>
    <row r="249" spans="1:10" ht="15" customHeight="1" x14ac:dyDescent="0.15">
      <c r="A249" s="379" t="s">
        <v>8358</v>
      </c>
      <c r="B249" s="379" t="s">
        <v>8357</v>
      </c>
      <c r="C249" s="379" t="s">
        <v>1048</v>
      </c>
      <c r="D249" s="379">
        <v>1</v>
      </c>
      <c r="E249" s="379">
        <v>0</v>
      </c>
      <c r="F249" s="378">
        <v>369.41</v>
      </c>
      <c r="G249" s="377">
        <v>0</v>
      </c>
      <c r="H249" s="377">
        <v>322.39999999999998</v>
      </c>
      <c r="I249" s="377">
        <v>47.01</v>
      </c>
      <c r="J249" s="376">
        <v>0.12725697734224845</v>
      </c>
    </row>
    <row r="250" spans="1:10" ht="15" customHeight="1" x14ac:dyDescent="0.15">
      <c r="A250" s="379" t="s">
        <v>8356</v>
      </c>
      <c r="B250" s="379" t="s">
        <v>8355</v>
      </c>
      <c r="C250" s="379" t="s">
        <v>1048</v>
      </c>
      <c r="D250" s="379">
        <v>3</v>
      </c>
      <c r="E250" s="379">
        <v>0</v>
      </c>
      <c r="F250" s="378">
        <v>1485.12</v>
      </c>
      <c r="G250" s="377">
        <v>0</v>
      </c>
      <c r="H250" s="377">
        <v>1226.97</v>
      </c>
      <c r="I250" s="377">
        <v>258.14999999999998</v>
      </c>
      <c r="J250" s="376">
        <v>0.1738243374272786</v>
      </c>
    </row>
    <row r="251" spans="1:10" ht="15" customHeight="1" x14ac:dyDescent="0.15">
      <c r="A251" s="379" t="s">
        <v>8354</v>
      </c>
      <c r="B251" s="379" t="s">
        <v>8353</v>
      </c>
      <c r="C251" s="379" t="s">
        <v>1048</v>
      </c>
      <c r="D251" s="379">
        <v>2</v>
      </c>
      <c r="E251" s="379">
        <v>0</v>
      </c>
      <c r="F251" s="378">
        <v>2651.12</v>
      </c>
      <c r="G251" s="377">
        <v>0</v>
      </c>
      <c r="H251" s="377">
        <v>2190.2800000000002</v>
      </c>
      <c r="I251" s="377">
        <v>460.84</v>
      </c>
      <c r="J251" s="376">
        <v>0.1738284196867739</v>
      </c>
    </row>
    <row r="252" spans="1:10" ht="15" customHeight="1" x14ac:dyDescent="0.15">
      <c r="A252" s="379" t="s">
        <v>8352</v>
      </c>
      <c r="B252" s="379" t="s">
        <v>8351</v>
      </c>
      <c r="C252" s="379" t="s">
        <v>1048</v>
      </c>
      <c r="D252" s="379">
        <v>6</v>
      </c>
      <c r="E252" s="379">
        <v>0</v>
      </c>
      <c r="F252" s="378">
        <v>2707.5</v>
      </c>
      <c r="G252" s="377">
        <v>0</v>
      </c>
      <c r="H252" s="377">
        <v>2362.92</v>
      </c>
      <c r="I252" s="377">
        <v>344.58</v>
      </c>
      <c r="J252" s="376">
        <v>0.12726869806094182</v>
      </c>
    </row>
    <row r="253" spans="1:10" ht="15" customHeight="1" x14ac:dyDescent="0.15">
      <c r="A253" s="379" t="s">
        <v>8350</v>
      </c>
      <c r="B253" s="379" t="s">
        <v>8349</v>
      </c>
      <c r="C253" s="379" t="s">
        <v>1048</v>
      </c>
      <c r="D253" s="379">
        <v>1</v>
      </c>
      <c r="E253" s="379">
        <v>0</v>
      </c>
      <c r="F253" s="378">
        <v>830.15</v>
      </c>
      <c r="G253" s="377">
        <v>0</v>
      </c>
      <c r="H253" s="377">
        <v>724.5</v>
      </c>
      <c r="I253" s="377">
        <v>105.65</v>
      </c>
      <c r="J253" s="376">
        <v>0.12726615671866531</v>
      </c>
    </row>
    <row r="254" spans="1:10" ht="15" customHeight="1" x14ac:dyDescent="0.15">
      <c r="A254" s="379" t="s">
        <v>8348</v>
      </c>
      <c r="B254" s="379" t="s">
        <v>8347</v>
      </c>
      <c r="C254" s="379" t="s">
        <v>1048</v>
      </c>
      <c r="D254" s="379">
        <v>1</v>
      </c>
      <c r="E254" s="379">
        <v>0</v>
      </c>
      <c r="F254" s="378">
        <v>1071.68</v>
      </c>
      <c r="G254" s="377">
        <v>0</v>
      </c>
      <c r="H254" s="377">
        <v>935.28</v>
      </c>
      <c r="I254" s="377">
        <v>136.4</v>
      </c>
      <c r="J254" s="376">
        <v>0.12727679904449088</v>
      </c>
    </row>
    <row r="255" spans="1:10" ht="15" customHeight="1" x14ac:dyDescent="0.15">
      <c r="A255" s="379" t="s">
        <v>8346</v>
      </c>
      <c r="B255" s="379" t="s">
        <v>8345</v>
      </c>
      <c r="C255" s="379" t="s">
        <v>1048</v>
      </c>
      <c r="D255" s="383">
        <v>5</v>
      </c>
      <c r="E255" s="383">
        <v>0</v>
      </c>
      <c r="F255" s="384">
        <v>2485.25</v>
      </c>
      <c r="G255" s="385">
        <v>0</v>
      </c>
      <c r="H255" s="385">
        <v>2168.9499999999998</v>
      </c>
      <c r="I255" s="385">
        <v>316.3</v>
      </c>
      <c r="J255" s="386">
        <v>0.12727089829996982</v>
      </c>
    </row>
    <row r="256" spans="1:10" ht="15" customHeight="1" x14ac:dyDescent="0.15">
      <c r="A256" s="379"/>
      <c r="B256" s="379"/>
      <c r="C256" s="379"/>
      <c r="D256" s="379">
        <f>SUM(D9:D255)</f>
        <v>1404</v>
      </c>
      <c r="E256" s="379">
        <f t="shared" ref="E256:I256" si="0">SUM(E9:E255)</f>
        <v>0</v>
      </c>
      <c r="F256" s="393">
        <f t="shared" si="0"/>
        <v>504867.9</v>
      </c>
      <c r="G256" s="393">
        <f t="shared" si="0"/>
        <v>-752.42</v>
      </c>
      <c r="H256" s="393">
        <f t="shared" si="0"/>
        <v>417113</v>
      </c>
      <c r="I256" s="393">
        <f t="shared" si="0"/>
        <v>87002.48</v>
      </c>
      <c r="J256" s="376"/>
    </row>
    <row r="257" spans="1:10" ht="15" customHeight="1" x14ac:dyDescent="0.15">
      <c r="A257" s="379"/>
      <c r="B257" s="379"/>
      <c r="C257" s="379"/>
      <c r="D257" s="379"/>
      <c r="E257" s="379"/>
      <c r="F257" s="378"/>
      <c r="G257" s="377"/>
      <c r="H257" s="377"/>
      <c r="I257" s="377"/>
      <c r="J257" s="376"/>
    </row>
    <row r="258" spans="1:10" ht="15" customHeight="1" x14ac:dyDescent="0.15">
      <c r="A258" s="379"/>
      <c r="B258" s="379"/>
      <c r="C258" s="379"/>
      <c r="D258" s="379"/>
      <c r="E258" s="379"/>
      <c r="F258" s="378"/>
      <c r="G258" s="377"/>
      <c r="H258" s="377"/>
      <c r="I258" s="377"/>
      <c r="J258" s="376"/>
    </row>
    <row r="259" spans="1:10" ht="15" customHeight="1" x14ac:dyDescent="0.15">
      <c r="A259" s="379"/>
      <c r="B259" s="379"/>
      <c r="C259" s="379"/>
      <c r="D259" s="379"/>
      <c r="E259" s="379"/>
      <c r="F259" s="378"/>
      <c r="G259" s="377"/>
      <c r="H259" s="377"/>
      <c r="I259" s="377"/>
      <c r="J259" s="376"/>
    </row>
    <row r="260" spans="1:10" ht="15" customHeight="1" x14ac:dyDescent="0.15">
      <c r="A260" s="379"/>
      <c r="B260" s="379"/>
      <c r="C260" s="379"/>
      <c r="D260" s="379"/>
      <c r="E260" s="379"/>
      <c r="F260" s="378"/>
      <c r="G260" s="377"/>
      <c r="H260" s="377"/>
      <c r="I260" s="377"/>
      <c r="J260" s="376"/>
    </row>
    <row r="261" spans="1:10" ht="15" customHeight="1" x14ac:dyDescent="0.15">
      <c r="A261" s="379"/>
      <c r="B261" s="379"/>
      <c r="C261" s="379"/>
      <c r="D261" s="379"/>
      <c r="E261" s="379"/>
      <c r="F261" s="378"/>
      <c r="G261" s="377"/>
      <c r="H261" s="377"/>
      <c r="I261" s="377"/>
      <c r="J261" s="376"/>
    </row>
    <row r="262" spans="1:10" ht="15" customHeight="1" x14ac:dyDescent="0.15">
      <c r="A262" s="379"/>
      <c r="B262" s="379"/>
      <c r="C262" s="379"/>
      <c r="D262" s="379"/>
      <c r="E262" s="379"/>
      <c r="F262" s="378"/>
      <c r="G262" s="377"/>
      <c r="H262" s="377"/>
      <c r="I262" s="377"/>
      <c r="J262" s="376"/>
    </row>
    <row r="263" spans="1:10" ht="15.75" customHeight="1" x14ac:dyDescent="0.15">
      <c r="A263" s="379" t="s">
        <v>1688</v>
      </c>
      <c r="B263" s="379" t="s">
        <v>1687</v>
      </c>
      <c r="C263" s="379" t="s">
        <v>1197</v>
      </c>
      <c r="D263" s="379">
        <v>4</v>
      </c>
      <c r="E263" s="379">
        <v>0</v>
      </c>
      <c r="F263" s="378">
        <v>2911.03</v>
      </c>
      <c r="G263" s="377">
        <v>0</v>
      </c>
      <c r="H263" s="377">
        <v>1472.16</v>
      </c>
      <c r="I263" s="377">
        <v>1438.87</v>
      </c>
      <c r="J263" s="376">
        <v>0.49428209259265621</v>
      </c>
    </row>
    <row r="264" spans="1:10" ht="15.75" customHeight="1" x14ac:dyDescent="0.15">
      <c r="A264" s="379" t="s">
        <v>1686</v>
      </c>
      <c r="B264" s="379" t="s">
        <v>1685</v>
      </c>
      <c r="C264" s="379" t="s">
        <v>1197</v>
      </c>
      <c r="D264" s="379">
        <v>2</v>
      </c>
      <c r="E264" s="379">
        <v>0</v>
      </c>
      <c r="F264" s="378">
        <v>4750.57</v>
      </c>
      <c r="G264" s="377">
        <v>0</v>
      </c>
      <c r="H264" s="377">
        <v>4113.6000000000004</v>
      </c>
      <c r="I264" s="377">
        <v>636.97</v>
      </c>
      <c r="J264" s="376">
        <v>0.13408285742553</v>
      </c>
    </row>
    <row r="265" spans="1:10" ht="15.75" customHeight="1" x14ac:dyDescent="0.15">
      <c r="A265" s="379" t="s">
        <v>1684</v>
      </c>
      <c r="B265" s="379" t="s">
        <v>1683</v>
      </c>
      <c r="C265" s="379" t="s">
        <v>1197</v>
      </c>
      <c r="D265" s="379">
        <v>3</v>
      </c>
      <c r="E265" s="379">
        <v>0</v>
      </c>
      <c r="F265" s="378">
        <v>2471.04</v>
      </c>
      <c r="G265" s="377">
        <v>0</v>
      </c>
      <c r="H265" s="377">
        <v>1409.94</v>
      </c>
      <c r="I265" s="377">
        <v>1061.0999999999999</v>
      </c>
      <c r="J265" s="376">
        <v>0.42941433566433568</v>
      </c>
    </row>
    <row r="266" spans="1:10" ht="15.75" customHeight="1" x14ac:dyDescent="0.15">
      <c r="A266" s="379" t="s">
        <v>1682</v>
      </c>
      <c r="B266" s="379" t="s">
        <v>1681</v>
      </c>
      <c r="C266" s="379" t="s">
        <v>1197</v>
      </c>
      <c r="D266" s="379">
        <v>3</v>
      </c>
      <c r="E266" s="379">
        <v>0</v>
      </c>
      <c r="F266" s="378">
        <v>1378.09</v>
      </c>
      <c r="G266" s="377">
        <v>0</v>
      </c>
      <c r="H266" s="377">
        <v>487.35</v>
      </c>
      <c r="I266" s="377">
        <v>890.74</v>
      </c>
      <c r="J266" s="376">
        <v>0.64635836556393267</v>
      </c>
    </row>
    <row r="267" spans="1:10" ht="15.75" customHeight="1" x14ac:dyDescent="0.15">
      <c r="A267" s="379" t="s">
        <v>1678</v>
      </c>
      <c r="B267" s="379" t="s">
        <v>1677</v>
      </c>
      <c r="C267" s="379" t="s">
        <v>1197</v>
      </c>
      <c r="D267" s="379">
        <v>1</v>
      </c>
      <c r="E267" s="379">
        <v>0</v>
      </c>
      <c r="F267" s="378">
        <v>731.81</v>
      </c>
      <c r="G267" s="377">
        <v>0</v>
      </c>
      <c r="H267" s="377">
        <v>580.79999999999995</v>
      </c>
      <c r="I267" s="377">
        <v>151.01</v>
      </c>
      <c r="J267" s="376">
        <v>0.20635137535699158</v>
      </c>
    </row>
    <row r="268" spans="1:10" ht="15.75" customHeight="1" x14ac:dyDescent="0.15">
      <c r="A268" s="379" t="s">
        <v>1672</v>
      </c>
      <c r="B268" s="379" t="s">
        <v>1671</v>
      </c>
      <c r="C268" s="379" t="s">
        <v>1668</v>
      </c>
      <c r="D268" s="379">
        <v>2</v>
      </c>
      <c r="E268" s="379">
        <v>0</v>
      </c>
      <c r="F268" s="378">
        <v>1242.6199999999999</v>
      </c>
      <c r="G268" s="377">
        <v>0</v>
      </c>
      <c r="H268" s="377">
        <v>755.1</v>
      </c>
      <c r="I268" s="377">
        <v>487.52</v>
      </c>
      <c r="J268" s="376">
        <v>0.39233233007677326</v>
      </c>
    </row>
    <row r="269" spans="1:10" ht="15.75" customHeight="1" x14ac:dyDescent="0.15">
      <c r="A269" s="379" t="s">
        <v>3927</v>
      </c>
      <c r="B269" s="379" t="s">
        <v>3926</v>
      </c>
      <c r="C269" s="379" t="s">
        <v>1668</v>
      </c>
      <c r="D269" s="379">
        <v>1</v>
      </c>
      <c r="E269" s="379">
        <v>0</v>
      </c>
      <c r="F269" s="378">
        <v>595.41999999999996</v>
      </c>
      <c r="G269" s="377">
        <v>0</v>
      </c>
      <c r="H269" s="377">
        <v>348.46</v>
      </c>
      <c r="I269" s="377">
        <v>246.96</v>
      </c>
      <c r="J269" s="376">
        <v>0.41476604749588525</v>
      </c>
    </row>
    <row r="270" spans="1:10" ht="15.75" customHeight="1" x14ac:dyDescent="0.15">
      <c r="A270" s="379" t="s">
        <v>1199</v>
      </c>
      <c r="B270" s="379" t="s">
        <v>1198</v>
      </c>
      <c r="C270" s="379" t="s">
        <v>1197</v>
      </c>
      <c r="D270" s="379">
        <v>18</v>
      </c>
      <c r="E270" s="379">
        <v>0</v>
      </c>
      <c r="F270" s="378">
        <v>8541.33</v>
      </c>
      <c r="G270" s="377">
        <v>0</v>
      </c>
      <c r="H270" s="377">
        <v>6623.37</v>
      </c>
      <c r="I270" s="377">
        <v>1917.96</v>
      </c>
      <c r="J270" s="376">
        <v>0.22455050911274943</v>
      </c>
    </row>
    <row r="271" spans="1:10" ht="15.75" customHeight="1" x14ac:dyDescent="0.15">
      <c r="A271" s="379" t="s">
        <v>3110</v>
      </c>
      <c r="B271" s="379" t="s">
        <v>3109</v>
      </c>
      <c r="C271" s="379" t="s">
        <v>1048</v>
      </c>
      <c r="D271" s="379">
        <v>1</v>
      </c>
      <c r="E271" s="379">
        <v>0</v>
      </c>
      <c r="F271" s="378">
        <v>2767.8</v>
      </c>
      <c r="G271" s="377">
        <v>0</v>
      </c>
      <c r="H271" s="377">
        <v>2630.12</v>
      </c>
      <c r="I271" s="377">
        <v>137.68</v>
      </c>
      <c r="J271" s="376">
        <v>4.974347857504155E-2</v>
      </c>
    </row>
    <row r="272" spans="1:10" ht="15.75" customHeight="1" x14ac:dyDescent="0.15">
      <c r="A272" s="379" t="s">
        <v>1145</v>
      </c>
      <c r="B272" s="379" t="s">
        <v>1144</v>
      </c>
      <c r="C272" s="379" t="s">
        <v>1048</v>
      </c>
      <c r="D272" s="379">
        <v>46</v>
      </c>
      <c r="E272" s="379">
        <v>0</v>
      </c>
      <c r="F272" s="378">
        <v>691.84</v>
      </c>
      <c r="G272" s="377">
        <v>0</v>
      </c>
      <c r="H272" s="377">
        <v>457.7</v>
      </c>
      <c r="I272" s="377">
        <v>234.14</v>
      </c>
      <c r="J272" s="376">
        <v>0.33843085106382981</v>
      </c>
    </row>
    <row r="273" spans="1:10" ht="15.75" customHeight="1" x14ac:dyDescent="0.15">
      <c r="A273" s="379" t="s">
        <v>1108</v>
      </c>
      <c r="B273" s="379" t="s">
        <v>1107</v>
      </c>
      <c r="C273" s="379" t="s">
        <v>1048</v>
      </c>
      <c r="D273" s="379">
        <v>20</v>
      </c>
      <c r="E273" s="379">
        <v>0</v>
      </c>
      <c r="F273" s="378">
        <v>15230.8</v>
      </c>
      <c r="G273" s="377">
        <v>0</v>
      </c>
      <c r="H273" s="377">
        <v>13678.4</v>
      </c>
      <c r="I273" s="377">
        <v>1552.4</v>
      </c>
      <c r="J273" s="376">
        <v>0.10192504661606744</v>
      </c>
    </row>
    <row r="274" spans="1:10" ht="15.75" customHeight="1" x14ac:dyDescent="0.15">
      <c r="A274" s="379" t="s">
        <v>1106</v>
      </c>
      <c r="B274" s="379" t="s">
        <v>231</v>
      </c>
      <c r="C274" s="379" t="s">
        <v>1048</v>
      </c>
      <c r="D274" s="379">
        <v>27</v>
      </c>
      <c r="E274" s="379">
        <v>0</v>
      </c>
      <c r="F274" s="378">
        <v>7188</v>
      </c>
      <c r="G274" s="377">
        <v>0</v>
      </c>
      <c r="H274" s="377">
        <v>6775.65</v>
      </c>
      <c r="I274" s="377">
        <v>412.35</v>
      </c>
      <c r="J274" s="376">
        <v>5.7366444073455758E-2</v>
      </c>
    </row>
    <row r="275" spans="1:10" ht="15.75" customHeight="1" x14ac:dyDescent="0.15">
      <c r="A275" s="379" t="s">
        <v>1105</v>
      </c>
      <c r="B275" s="379" t="s">
        <v>1104</v>
      </c>
      <c r="C275" s="379" t="s">
        <v>1048</v>
      </c>
      <c r="D275" s="379">
        <v>1</v>
      </c>
      <c r="E275" s="379">
        <v>0</v>
      </c>
      <c r="F275" s="378">
        <v>1524</v>
      </c>
      <c r="G275" s="377">
        <v>0</v>
      </c>
      <c r="H275" s="377">
        <v>971.16</v>
      </c>
      <c r="I275" s="377">
        <v>552.84</v>
      </c>
      <c r="J275" s="376">
        <v>0.36275590551181103</v>
      </c>
    </row>
    <row r="276" spans="1:10" ht="15.75" customHeight="1" x14ac:dyDescent="0.15">
      <c r="A276" s="379" t="s">
        <v>1097</v>
      </c>
      <c r="B276" s="379" t="s">
        <v>7632</v>
      </c>
      <c r="C276" s="379" t="s">
        <v>1048</v>
      </c>
      <c r="D276" s="379">
        <v>14</v>
      </c>
      <c r="E276" s="379">
        <v>0</v>
      </c>
      <c r="F276" s="378">
        <v>26535.4</v>
      </c>
      <c r="G276" s="377">
        <v>0</v>
      </c>
      <c r="H276" s="377">
        <v>18072.04</v>
      </c>
      <c r="I276" s="377">
        <v>8463.36</v>
      </c>
      <c r="J276" s="376">
        <v>0.31894601174280396</v>
      </c>
    </row>
    <row r="277" spans="1:10" ht="15.75" customHeight="1" x14ac:dyDescent="0.15">
      <c r="A277" s="379" t="s">
        <v>1093</v>
      </c>
      <c r="B277" s="379" t="s">
        <v>7631</v>
      </c>
      <c r="C277" s="379" t="s">
        <v>1048</v>
      </c>
      <c r="D277" s="379">
        <v>12</v>
      </c>
      <c r="E277" s="379">
        <v>0</v>
      </c>
      <c r="F277" s="378">
        <v>22666.58</v>
      </c>
      <c r="G277" s="377">
        <v>0</v>
      </c>
      <c r="H277" s="377">
        <v>15630.48</v>
      </c>
      <c r="I277" s="377">
        <v>7036.1</v>
      </c>
      <c r="J277" s="376">
        <v>0.31041736336050696</v>
      </c>
    </row>
    <row r="278" spans="1:10" ht="15.75" customHeight="1" x14ac:dyDescent="0.15">
      <c r="A278" s="379" t="s">
        <v>1089</v>
      </c>
      <c r="B278" s="379" t="s">
        <v>8344</v>
      </c>
      <c r="C278" s="379" t="s">
        <v>1048</v>
      </c>
      <c r="D278" s="379">
        <v>2</v>
      </c>
      <c r="E278" s="379">
        <v>0</v>
      </c>
      <c r="F278" s="378">
        <v>2395.0700000000002</v>
      </c>
      <c r="G278" s="377">
        <v>0</v>
      </c>
      <c r="H278" s="377">
        <v>1764.52</v>
      </c>
      <c r="I278" s="377">
        <v>630.54999999999995</v>
      </c>
      <c r="J278" s="376">
        <v>0.26326996705733025</v>
      </c>
    </row>
    <row r="279" spans="1:10" ht="15.75" customHeight="1" x14ac:dyDescent="0.15">
      <c r="A279" s="379" t="s">
        <v>3094</v>
      </c>
      <c r="B279" s="379" t="s">
        <v>3093</v>
      </c>
      <c r="C279" s="379" t="s">
        <v>1048</v>
      </c>
      <c r="D279" s="379">
        <v>4</v>
      </c>
      <c r="E279" s="379">
        <v>0</v>
      </c>
      <c r="F279" s="378">
        <v>5670</v>
      </c>
      <c r="G279" s="377">
        <v>0</v>
      </c>
      <c r="H279" s="377">
        <v>3719.76</v>
      </c>
      <c r="I279" s="377">
        <v>1950.24</v>
      </c>
      <c r="J279" s="376">
        <v>0.34395767195767196</v>
      </c>
    </row>
    <row r="280" spans="1:10" ht="15.75" customHeight="1" x14ac:dyDescent="0.15">
      <c r="A280" s="379" t="s">
        <v>3090</v>
      </c>
      <c r="B280" s="379" t="s">
        <v>8343</v>
      </c>
      <c r="C280" s="379" t="s">
        <v>1048</v>
      </c>
      <c r="D280" s="379">
        <v>1</v>
      </c>
      <c r="E280" s="379">
        <v>0</v>
      </c>
      <c r="F280" s="378">
        <v>1761.84</v>
      </c>
      <c r="G280" s="377">
        <v>0</v>
      </c>
      <c r="H280" s="377">
        <v>1234.46</v>
      </c>
      <c r="I280" s="377">
        <v>527.38</v>
      </c>
      <c r="J280" s="376">
        <v>0.29933478635971483</v>
      </c>
    </row>
    <row r="281" spans="1:10" ht="15.75" customHeight="1" x14ac:dyDescent="0.15">
      <c r="A281" s="379" t="s">
        <v>3807</v>
      </c>
      <c r="B281" s="379" t="s">
        <v>3806</v>
      </c>
      <c r="C281" s="379" t="s">
        <v>1048</v>
      </c>
      <c r="D281" s="379">
        <v>0</v>
      </c>
      <c r="E281" s="379">
        <v>0</v>
      </c>
      <c r="F281" s="378">
        <v>0</v>
      </c>
      <c r="G281" s="377">
        <v>-1566.58</v>
      </c>
      <c r="H281" s="377">
        <v>-1061.96</v>
      </c>
      <c r="I281" s="377">
        <v>-504.62</v>
      </c>
      <c r="J281" s="376">
        <v>0.32211569150633867</v>
      </c>
    </row>
    <row r="282" spans="1:10" ht="15.75" customHeight="1" x14ac:dyDescent="0.15">
      <c r="A282" s="379" t="s">
        <v>1085</v>
      </c>
      <c r="B282" s="379" t="s">
        <v>7628</v>
      </c>
      <c r="C282" s="379" t="s">
        <v>1048</v>
      </c>
      <c r="D282" s="379">
        <v>1</v>
      </c>
      <c r="E282" s="379">
        <v>0</v>
      </c>
      <c r="F282" s="378">
        <v>1089.96</v>
      </c>
      <c r="G282" s="377">
        <v>0</v>
      </c>
      <c r="H282" s="377">
        <v>884.89</v>
      </c>
      <c r="I282" s="377">
        <v>205.07</v>
      </c>
      <c r="J282" s="376">
        <v>0.1881445190649198</v>
      </c>
    </row>
    <row r="283" spans="1:10" ht="15.75" customHeight="1" x14ac:dyDescent="0.15">
      <c r="A283" s="379" t="s">
        <v>1083</v>
      </c>
      <c r="B283" s="379" t="s">
        <v>7627</v>
      </c>
      <c r="C283" s="379" t="s">
        <v>1048</v>
      </c>
      <c r="D283" s="379">
        <v>3</v>
      </c>
      <c r="E283" s="379">
        <v>0</v>
      </c>
      <c r="F283" s="378">
        <v>4455.8</v>
      </c>
      <c r="G283" s="377">
        <v>0</v>
      </c>
      <c r="H283" s="377">
        <v>3350.46</v>
      </c>
      <c r="I283" s="377">
        <v>1105.3399999999999</v>
      </c>
      <c r="J283" s="376">
        <v>0.24806768705956281</v>
      </c>
    </row>
    <row r="284" spans="1:10" ht="15.75" customHeight="1" x14ac:dyDescent="0.15">
      <c r="A284" s="379" t="s">
        <v>4792</v>
      </c>
      <c r="B284" s="379" t="s">
        <v>7626</v>
      </c>
      <c r="C284" s="379" t="s">
        <v>1048</v>
      </c>
      <c r="D284" s="379">
        <v>1</v>
      </c>
      <c r="E284" s="379">
        <v>0</v>
      </c>
      <c r="F284" s="378">
        <v>1998.8</v>
      </c>
      <c r="G284" s="377">
        <v>0</v>
      </c>
      <c r="H284" s="377">
        <v>1288.93</v>
      </c>
      <c r="I284" s="377">
        <v>709.87</v>
      </c>
      <c r="J284" s="376">
        <v>0.35514808885331201</v>
      </c>
    </row>
    <row r="285" spans="1:10" ht="15.75" customHeight="1" x14ac:dyDescent="0.15">
      <c r="A285" s="379" t="s">
        <v>2150</v>
      </c>
      <c r="B285" s="379" t="s">
        <v>8342</v>
      </c>
      <c r="C285" s="379" t="s">
        <v>1048</v>
      </c>
      <c r="D285" s="379">
        <v>5</v>
      </c>
      <c r="E285" s="379">
        <v>0</v>
      </c>
      <c r="F285" s="378">
        <v>13859.36</v>
      </c>
      <c r="G285" s="377">
        <v>0</v>
      </c>
      <c r="H285" s="377">
        <v>9315.1</v>
      </c>
      <c r="I285" s="377">
        <v>4544.26</v>
      </c>
      <c r="J285" s="376">
        <v>0.3278838272474342</v>
      </c>
    </row>
    <row r="286" spans="1:10" ht="15.75" customHeight="1" x14ac:dyDescent="0.15">
      <c r="A286" s="379" t="s">
        <v>3086</v>
      </c>
      <c r="B286" s="379" t="s">
        <v>3085</v>
      </c>
      <c r="C286" s="379" t="s">
        <v>1048</v>
      </c>
      <c r="D286" s="379">
        <v>1</v>
      </c>
      <c r="E286" s="379">
        <v>0</v>
      </c>
      <c r="F286" s="378">
        <v>1511.25</v>
      </c>
      <c r="G286" s="377">
        <v>0</v>
      </c>
      <c r="H286" s="377">
        <v>1051.18</v>
      </c>
      <c r="I286" s="377">
        <v>460.07</v>
      </c>
      <c r="J286" s="376">
        <v>0.30443010752688171</v>
      </c>
    </row>
    <row r="287" spans="1:10" ht="15.75" customHeight="1" x14ac:dyDescent="0.15">
      <c r="A287" s="379" t="s">
        <v>1079</v>
      </c>
      <c r="B287" s="379" t="s">
        <v>1078</v>
      </c>
      <c r="C287" s="379" t="s">
        <v>1048</v>
      </c>
      <c r="D287" s="379">
        <v>5</v>
      </c>
      <c r="E287" s="379">
        <v>0</v>
      </c>
      <c r="F287" s="378">
        <v>4660</v>
      </c>
      <c r="G287" s="377">
        <v>0</v>
      </c>
      <c r="H287" s="377">
        <v>4639.6000000000004</v>
      </c>
      <c r="I287" s="377">
        <v>20.399999999999999</v>
      </c>
      <c r="J287" s="376">
        <v>4.3776824034334767E-3</v>
      </c>
    </row>
    <row r="288" spans="1:10" ht="15.75" customHeight="1" x14ac:dyDescent="0.15">
      <c r="A288" s="379" t="s">
        <v>1077</v>
      </c>
      <c r="B288" s="379" t="s">
        <v>234</v>
      </c>
      <c r="C288" s="379" t="s">
        <v>1048</v>
      </c>
      <c r="D288" s="379">
        <v>26</v>
      </c>
      <c r="E288" s="379">
        <v>0</v>
      </c>
      <c r="F288" s="378">
        <v>17316</v>
      </c>
      <c r="G288" s="377">
        <v>0</v>
      </c>
      <c r="H288" s="377">
        <v>17235.66</v>
      </c>
      <c r="I288" s="377">
        <v>80.34</v>
      </c>
      <c r="J288" s="376">
        <v>4.63963963963964E-3</v>
      </c>
    </row>
    <row r="289" spans="1:10" ht="15.75" customHeight="1" x14ac:dyDescent="0.15">
      <c r="A289" s="379" t="s">
        <v>1074</v>
      </c>
      <c r="B289" s="379" t="s">
        <v>1073</v>
      </c>
      <c r="C289" s="379" t="s">
        <v>1048</v>
      </c>
      <c r="D289" s="379">
        <v>7</v>
      </c>
      <c r="E289" s="379">
        <v>0</v>
      </c>
      <c r="F289" s="378">
        <v>2279.38</v>
      </c>
      <c r="G289" s="377">
        <v>-333</v>
      </c>
      <c r="H289" s="377">
        <v>1941.3</v>
      </c>
      <c r="I289" s="377">
        <v>5.08</v>
      </c>
      <c r="J289" s="376">
        <v>2.6099733864918466E-3</v>
      </c>
    </row>
    <row r="290" spans="1:10" ht="15.75" customHeight="1" x14ac:dyDescent="0.15">
      <c r="A290" s="379" t="s">
        <v>8341</v>
      </c>
      <c r="B290" s="379" t="s">
        <v>8340</v>
      </c>
      <c r="C290" s="379" t="s">
        <v>1048</v>
      </c>
      <c r="D290" s="379">
        <v>4</v>
      </c>
      <c r="E290" s="379">
        <v>0</v>
      </c>
      <c r="F290" s="378">
        <v>3965.92</v>
      </c>
      <c r="G290" s="377">
        <v>0</v>
      </c>
      <c r="H290" s="377">
        <v>3932</v>
      </c>
      <c r="I290" s="377">
        <v>33.92</v>
      </c>
      <c r="J290" s="376">
        <v>8.5528704562875708E-3</v>
      </c>
    </row>
    <row r="291" spans="1:10" ht="15.75" customHeight="1" x14ac:dyDescent="0.15">
      <c r="A291" s="379" t="s">
        <v>8339</v>
      </c>
      <c r="B291" s="379" t="s">
        <v>8338</v>
      </c>
      <c r="C291" s="379" t="s">
        <v>1048</v>
      </c>
      <c r="D291" s="379">
        <v>2</v>
      </c>
      <c r="E291" s="379">
        <v>0</v>
      </c>
      <c r="F291" s="378">
        <v>1638</v>
      </c>
      <c r="G291" s="377">
        <v>0</v>
      </c>
      <c r="H291" s="377">
        <v>1400</v>
      </c>
      <c r="I291" s="377">
        <v>238</v>
      </c>
      <c r="J291" s="376">
        <v>0.14529914529914531</v>
      </c>
    </row>
    <row r="292" spans="1:10" ht="15.75" customHeight="1" x14ac:dyDescent="0.15">
      <c r="A292" s="379" t="s">
        <v>8337</v>
      </c>
      <c r="B292" s="379" t="s">
        <v>8336</v>
      </c>
      <c r="C292" s="379" t="s">
        <v>1048</v>
      </c>
      <c r="D292" s="379">
        <v>4</v>
      </c>
      <c r="E292" s="379">
        <v>0</v>
      </c>
      <c r="F292" s="378">
        <v>8452.32</v>
      </c>
      <c r="G292" s="377">
        <v>0</v>
      </c>
      <c r="H292" s="377">
        <v>6844</v>
      </c>
      <c r="I292" s="377">
        <v>1608.32</v>
      </c>
      <c r="J292" s="376">
        <v>0.19028148484676397</v>
      </c>
    </row>
    <row r="293" spans="1:10" ht="15.75" customHeight="1" x14ac:dyDescent="0.15">
      <c r="A293" s="379" t="s">
        <v>8335</v>
      </c>
      <c r="B293" s="379" t="s">
        <v>8334</v>
      </c>
      <c r="C293" s="379" t="s">
        <v>1048</v>
      </c>
      <c r="D293" s="379">
        <v>4</v>
      </c>
      <c r="E293" s="379">
        <v>0</v>
      </c>
      <c r="F293" s="378">
        <v>8268</v>
      </c>
      <c r="G293" s="377">
        <v>0</v>
      </c>
      <c r="H293" s="377">
        <v>6912</v>
      </c>
      <c r="I293" s="377">
        <v>1356</v>
      </c>
      <c r="J293" s="376">
        <v>0.16400580551523947</v>
      </c>
    </row>
    <row r="294" spans="1:10" ht="15.75" customHeight="1" x14ac:dyDescent="0.15">
      <c r="A294" s="379" t="s">
        <v>6323</v>
      </c>
      <c r="B294" s="379" t="s">
        <v>6322</v>
      </c>
      <c r="C294" s="379" t="s">
        <v>1048</v>
      </c>
      <c r="D294" s="379">
        <v>13</v>
      </c>
      <c r="E294" s="379">
        <v>0</v>
      </c>
      <c r="F294" s="378">
        <v>25877.1</v>
      </c>
      <c r="G294" s="377">
        <v>0</v>
      </c>
      <c r="H294" s="377">
        <v>18118.490000000002</v>
      </c>
      <c r="I294" s="377">
        <v>7758.61</v>
      </c>
      <c r="J294" s="376">
        <v>0.29982527407053139</v>
      </c>
    </row>
    <row r="295" spans="1:10" ht="15.75" customHeight="1" x14ac:dyDescent="0.15">
      <c r="A295" s="379" t="s">
        <v>8333</v>
      </c>
      <c r="B295" s="379" t="s">
        <v>8332</v>
      </c>
      <c r="C295" s="379" t="s">
        <v>1048</v>
      </c>
      <c r="D295" s="379">
        <v>6</v>
      </c>
      <c r="E295" s="379">
        <v>0</v>
      </c>
      <c r="F295" s="378">
        <v>17406.900000000001</v>
      </c>
      <c r="G295" s="377">
        <v>0</v>
      </c>
      <c r="H295" s="377">
        <v>16578</v>
      </c>
      <c r="I295" s="377">
        <v>828.9</v>
      </c>
      <c r="J295" s="376">
        <v>4.7619047619047616E-2</v>
      </c>
    </row>
    <row r="296" spans="1:10" ht="15.75" customHeight="1" x14ac:dyDescent="0.15">
      <c r="A296" s="379" t="s">
        <v>3813</v>
      </c>
      <c r="B296" s="379" t="s">
        <v>3812</v>
      </c>
      <c r="C296" s="379" t="s">
        <v>1048</v>
      </c>
      <c r="D296" s="383">
        <v>2</v>
      </c>
      <c r="E296" s="383">
        <v>0</v>
      </c>
      <c r="F296" s="384">
        <v>3382</v>
      </c>
      <c r="G296" s="385">
        <v>0</v>
      </c>
      <c r="H296" s="385">
        <v>3176.02</v>
      </c>
      <c r="I296" s="385">
        <v>205.98</v>
      </c>
      <c r="J296" s="386">
        <v>6.0904790065050264E-2</v>
      </c>
    </row>
    <row r="297" spans="1:10" x14ac:dyDescent="0.15">
      <c r="D297" s="509">
        <f>SUM(D263:D296)</f>
        <v>246</v>
      </c>
      <c r="E297" s="509">
        <f t="shared" ref="E297:I297" si="1">SUM(E263:E296)</f>
        <v>0</v>
      </c>
      <c r="F297" s="896">
        <f t="shared" si="1"/>
        <v>225214.03000000006</v>
      </c>
      <c r="G297" s="896">
        <f t="shared" si="1"/>
        <v>-1899.58</v>
      </c>
      <c r="H297" s="896">
        <f t="shared" si="1"/>
        <v>176330.74</v>
      </c>
      <c r="I297" s="896">
        <f t="shared" si="1"/>
        <v>46983.710000000006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3D9-FA7F-4E94-B218-837A9B2AE7A3}">
  <dimension ref="A1:J171"/>
  <sheetViews>
    <sheetView showGridLines="0" workbookViewId="0">
      <pane ySplit="6" topLeftCell="A157" activePane="bottomLeft" state="frozen"/>
      <selection pane="bottomLeft" activeCell="I182" sqref="I182"/>
    </sheetView>
  </sheetViews>
  <sheetFormatPr baseColWidth="10" defaultColWidth="11.5" defaultRowHeight="12" x14ac:dyDescent="0.15"/>
  <cols>
    <col min="1" max="1" width="12.33203125" style="509" customWidth="1"/>
    <col min="2" max="2" width="38.1640625" style="509" customWidth="1"/>
    <col min="3" max="3" width="19.1640625" style="509" customWidth="1"/>
    <col min="4" max="4" width="9" style="509" customWidth="1"/>
    <col min="5" max="5" width="9.33203125" style="509" customWidth="1"/>
    <col min="6" max="6" width="14.1640625" style="509" customWidth="1"/>
    <col min="7" max="7" width="14.5" style="509" customWidth="1"/>
    <col min="8" max="14" width="19.1640625" style="509" customWidth="1"/>
    <col min="15" max="15" width="0" style="509" hidden="1" customWidth="1"/>
    <col min="16" max="16384" width="11.5" style="509"/>
  </cols>
  <sheetData>
    <row r="1" spans="1:10" ht="21" customHeight="1" x14ac:dyDescent="0.15">
      <c r="A1" s="379" t="s">
        <v>240</v>
      </c>
    </row>
    <row r="2" spans="1:10" ht="1" customHeight="1" x14ac:dyDescent="0.15"/>
    <row r="3" spans="1:10" ht="23" customHeight="1" x14ac:dyDescent="0.15">
      <c r="A3" s="379" t="s">
        <v>3282</v>
      </c>
    </row>
    <row r="4" spans="1:10" ht="22.5" customHeight="1" x14ac:dyDescent="0.15">
      <c r="A4" s="379" t="s">
        <v>3281</v>
      </c>
    </row>
    <row r="5" spans="1:10" ht="25.75" customHeight="1" x14ac:dyDescent="0.15">
      <c r="A5" s="382" t="s">
        <v>8331</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15" customHeight="1" x14ac:dyDescent="0.15">
      <c r="A9" s="379" t="s">
        <v>1937</v>
      </c>
      <c r="B9" s="379" t="s">
        <v>1936</v>
      </c>
      <c r="C9" s="379" t="s">
        <v>1809</v>
      </c>
      <c r="D9" s="379">
        <v>12</v>
      </c>
      <c r="E9" s="379">
        <v>72</v>
      </c>
      <c r="F9" s="378">
        <v>8104.53</v>
      </c>
      <c r="G9" s="377">
        <v>0</v>
      </c>
      <c r="H9" s="377">
        <v>8684.16</v>
      </c>
      <c r="I9" s="377">
        <v>-579.63</v>
      </c>
      <c r="J9" s="376">
        <v>-7.151926145007792E-2</v>
      </c>
    </row>
    <row r="10" spans="1:10" ht="15" customHeight="1" x14ac:dyDescent="0.15">
      <c r="A10" s="379" t="s">
        <v>1937</v>
      </c>
      <c r="B10" s="379" t="s">
        <v>1936</v>
      </c>
      <c r="C10" s="379" t="s">
        <v>1812</v>
      </c>
      <c r="D10" s="379">
        <v>24</v>
      </c>
      <c r="E10" s="379">
        <v>6</v>
      </c>
      <c r="F10" s="378">
        <v>894.72</v>
      </c>
      <c r="G10" s="377">
        <v>0</v>
      </c>
      <c r="H10" s="377">
        <v>723.68</v>
      </c>
      <c r="I10" s="377">
        <v>171.04</v>
      </c>
      <c r="J10" s="376">
        <v>0.1911659513590844</v>
      </c>
    </row>
    <row r="11" spans="1:10" ht="15" customHeight="1" x14ac:dyDescent="0.15">
      <c r="A11" s="379" t="s">
        <v>1935</v>
      </c>
      <c r="B11" s="379" t="s">
        <v>1934</v>
      </c>
      <c r="C11" s="379" t="s">
        <v>1812</v>
      </c>
      <c r="D11" s="379">
        <v>24</v>
      </c>
      <c r="E11" s="379">
        <v>6</v>
      </c>
      <c r="F11" s="378">
        <v>1050.24</v>
      </c>
      <c r="G11" s="377">
        <v>0</v>
      </c>
      <c r="H11" s="377">
        <v>595.19000000000005</v>
      </c>
      <c r="I11" s="377">
        <v>455.05</v>
      </c>
      <c r="J11" s="376">
        <v>0.43328191651432052</v>
      </c>
    </row>
    <row r="12" spans="1:10" ht="15" customHeight="1" x14ac:dyDescent="0.15">
      <c r="A12" s="379" t="s">
        <v>1933</v>
      </c>
      <c r="B12" s="379" t="s">
        <v>1932</v>
      </c>
      <c r="C12" s="379" t="s">
        <v>1812</v>
      </c>
      <c r="D12" s="379">
        <v>96</v>
      </c>
      <c r="E12" s="379">
        <v>24</v>
      </c>
      <c r="F12" s="378">
        <v>3104.88</v>
      </c>
      <c r="G12" s="377">
        <v>0</v>
      </c>
      <c r="H12" s="377">
        <v>2726.96</v>
      </c>
      <c r="I12" s="377">
        <v>377.92</v>
      </c>
      <c r="J12" s="376">
        <v>0.12171806961943779</v>
      </c>
    </row>
    <row r="13" spans="1:10" ht="15" customHeight="1" x14ac:dyDescent="0.15">
      <c r="A13" s="379" t="s">
        <v>1929</v>
      </c>
      <c r="B13" s="379" t="s">
        <v>1928</v>
      </c>
      <c r="C13" s="379" t="s">
        <v>1115</v>
      </c>
      <c r="D13" s="379">
        <v>25</v>
      </c>
      <c r="E13" s="379">
        <v>283.8</v>
      </c>
      <c r="F13" s="378">
        <v>17742.560000000001</v>
      </c>
      <c r="G13" s="377">
        <v>0</v>
      </c>
      <c r="H13" s="377">
        <v>14236.56</v>
      </c>
      <c r="I13" s="377">
        <v>3506</v>
      </c>
      <c r="J13" s="376">
        <v>0.1976039534317483</v>
      </c>
    </row>
    <row r="14" spans="1:10" ht="15" customHeight="1" x14ac:dyDescent="0.15">
      <c r="A14" s="379" t="s">
        <v>1929</v>
      </c>
      <c r="B14" s="379" t="s">
        <v>1928</v>
      </c>
      <c r="C14" s="379" t="s">
        <v>1112</v>
      </c>
      <c r="D14" s="379">
        <v>96</v>
      </c>
      <c r="E14" s="379">
        <v>90.816000000000003</v>
      </c>
      <c r="F14" s="378">
        <v>5251.2</v>
      </c>
      <c r="G14" s="377">
        <v>0</v>
      </c>
      <c r="H14" s="377">
        <v>4554.04</v>
      </c>
      <c r="I14" s="377">
        <v>697.16</v>
      </c>
      <c r="J14" s="376">
        <v>0.13276203534430225</v>
      </c>
    </row>
    <row r="15" spans="1:10" ht="15" customHeight="1" x14ac:dyDescent="0.15">
      <c r="A15" s="379" t="s">
        <v>7687</v>
      </c>
      <c r="B15" s="379" t="s">
        <v>7686</v>
      </c>
      <c r="C15" s="379" t="s">
        <v>1115</v>
      </c>
      <c r="D15" s="379">
        <v>1</v>
      </c>
      <c r="E15" s="379">
        <v>11.352</v>
      </c>
      <c r="F15" s="378">
        <v>1217.27</v>
      </c>
      <c r="G15" s="377">
        <v>0</v>
      </c>
      <c r="H15" s="377">
        <v>881.4</v>
      </c>
      <c r="I15" s="377">
        <v>335.87</v>
      </c>
      <c r="J15" s="376">
        <v>0.27592070781338568</v>
      </c>
    </row>
    <row r="16" spans="1:10" ht="15" customHeight="1" x14ac:dyDescent="0.15">
      <c r="A16" s="379" t="s">
        <v>3279</v>
      </c>
      <c r="B16" s="379" t="s">
        <v>3278</v>
      </c>
      <c r="C16" s="379" t="s">
        <v>1115</v>
      </c>
      <c r="D16" s="379">
        <v>1</v>
      </c>
      <c r="E16" s="379">
        <v>11.352</v>
      </c>
      <c r="F16" s="378">
        <v>1259.6199999999999</v>
      </c>
      <c r="G16" s="377">
        <v>0</v>
      </c>
      <c r="H16" s="377">
        <v>802.55</v>
      </c>
      <c r="I16" s="377">
        <v>457.07</v>
      </c>
      <c r="J16" s="376">
        <v>0.36286340324859878</v>
      </c>
    </row>
    <row r="17" spans="1:10" ht="15" customHeight="1" x14ac:dyDescent="0.15">
      <c r="A17" s="379" t="s">
        <v>1925</v>
      </c>
      <c r="B17" s="379" t="s">
        <v>1924</v>
      </c>
      <c r="C17" s="379" t="s">
        <v>1920</v>
      </c>
      <c r="D17" s="379">
        <v>17</v>
      </c>
      <c r="E17" s="379">
        <v>257.38</v>
      </c>
      <c r="F17" s="378">
        <v>9084</v>
      </c>
      <c r="G17" s="377">
        <v>0</v>
      </c>
      <c r="H17" s="377">
        <v>6813.94</v>
      </c>
      <c r="I17" s="377">
        <v>2270.06</v>
      </c>
      <c r="J17" s="376">
        <v>0.24989652135623072</v>
      </c>
    </row>
    <row r="18" spans="1:10" ht="15" customHeight="1" x14ac:dyDescent="0.15">
      <c r="A18" s="379" t="s">
        <v>1925</v>
      </c>
      <c r="B18" s="379" t="s">
        <v>1924</v>
      </c>
      <c r="C18" s="379" t="s">
        <v>1923</v>
      </c>
      <c r="D18" s="379">
        <v>40</v>
      </c>
      <c r="E18" s="379">
        <v>151.4</v>
      </c>
      <c r="F18" s="378">
        <v>5008</v>
      </c>
      <c r="G18" s="377">
        <v>0</v>
      </c>
      <c r="H18" s="377">
        <v>4008.2</v>
      </c>
      <c r="I18" s="377">
        <v>999.8</v>
      </c>
      <c r="J18" s="376">
        <v>0.19964057507987221</v>
      </c>
    </row>
    <row r="19" spans="1:10" ht="15" customHeight="1" x14ac:dyDescent="0.15">
      <c r="A19" s="379" t="s">
        <v>4706</v>
      </c>
      <c r="B19" s="379" t="s">
        <v>4705</v>
      </c>
      <c r="C19" s="379" t="s">
        <v>1920</v>
      </c>
      <c r="D19" s="379">
        <v>1</v>
      </c>
      <c r="E19" s="379">
        <v>15.14</v>
      </c>
      <c r="F19" s="378">
        <v>900</v>
      </c>
      <c r="G19" s="377">
        <v>0</v>
      </c>
      <c r="H19" s="377">
        <v>97.45</v>
      </c>
      <c r="I19" s="377">
        <v>802.55</v>
      </c>
      <c r="J19" s="376">
        <v>0.89172222222222219</v>
      </c>
    </row>
    <row r="20" spans="1:10" ht="15" customHeight="1" x14ac:dyDescent="0.15">
      <c r="A20" s="379" t="s">
        <v>1922</v>
      </c>
      <c r="B20" s="379" t="s">
        <v>1921</v>
      </c>
      <c r="C20" s="379" t="s">
        <v>1920</v>
      </c>
      <c r="D20" s="379">
        <v>1</v>
      </c>
      <c r="E20" s="379">
        <v>15.14</v>
      </c>
      <c r="F20" s="378">
        <v>997.41</v>
      </c>
      <c r="G20" s="377">
        <v>0</v>
      </c>
      <c r="H20" s="377">
        <v>735.48</v>
      </c>
      <c r="I20" s="377">
        <v>261.93</v>
      </c>
      <c r="J20" s="376">
        <v>0.26261016031521639</v>
      </c>
    </row>
    <row r="21" spans="1:10" ht="15" customHeight="1" x14ac:dyDescent="0.15">
      <c r="A21" s="379" t="s">
        <v>3943</v>
      </c>
      <c r="B21" s="379" t="s">
        <v>3942</v>
      </c>
      <c r="C21" s="379" t="s">
        <v>1154</v>
      </c>
      <c r="D21" s="379">
        <v>1</v>
      </c>
      <c r="E21" s="379">
        <v>5.6760000000000002</v>
      </c>
      <c r="F21" s="378">
        <v>893.36</v>
      </c>
      <c r="G21" s="377">
        <v>0</v>
      </c>
      <c r="H21" s="377">
        <v>817.57</v>
      </c>
      <c r="I21" s="377">
        <v>75.790000000000006</v>
      </c>
      <c r="J21" s="376">
        <v>8.4837019790454021E-2</v>
      </c>
    </row>
    <row r="22" spans="1:10" ht="15" customHeight="1" x14ac:dyDescent="0.15">
      <c r="A22" s="379" t="s">
        <v>1917</v>
      </c>
      <c r="B22" s="379" t="s">
        <v>1916</v>
      </c>
      <c r="C22" s="379" t="s">
        <v>1913</v>
      </c>
      <c r="D22" s="379">
        <v>31</v>
      </c>
      <c r="E22" s="379">
        <v>704.01</v>
      </c>
      <c r="F22" s="378">
        <v>13721.72</v>
      </c>
      <c r="G22" s="377">
        <v>0</v>
      </c>
      <c r="H22" s="377">
        <v>10348.11</v>
      </c>
      <c r="I22" s="377">
        <v>3373.61</v>
      </c>
      <c r="J22" s="376">
        <v>0.24585911970219476</v>
      </c>
    </row>
    <row r="23" spans="1:10" ht="15" customHeight="1" x14ac:dyDescent="0.15">
      <c r="A23" s="379" t="s">
        <v>1915</v>
      </c>
      <c r="B23" s="379" t="s">
        <v>1914</v>
      </c>
      <c r="C23" s="379" t="s">
        <v>1913</v>
      </c>
      <c r="D23" s="379">
        <v>13</v>
      </c>
      <c r="E23" s="379">
        <v>295.23</v>
      </c>
      <c r="F23" s="378">
        <v>5517.66</v>
      </c>
      <c r="G23" s="377">
        <v>0</v>
      </c>
      <c r="H23" s="377">
        <v>5710.25</v>
      </c>
      <c r="I23" s="377">
        <v>-192.59</v>
      </c>
      <c r="J23" s="376">
        <v>-3.4904289137061728E-2</v>
      </c>
    </row>
    <row r="24" spans="1:10" ht="15" customHeight="1" x14ac:dyDescent="0.15">
      <c r="A24" s="379" t="s">
        <v>2431</v>
      </c>
      <c r="B24" s="379" t="s">
        <v>2430</v>
      </c>
      <c r="C24" s="379" t="s">
        <v>1059</v>
      </c>
      <c r="D24" s="379">
        <v>1</v>
      </c>
      <c r="E24" s="379">
        <v>20</v>
      </c>
      <c r="F24" s="378">
        <v>1544.23</v>
      </c>
      <c r="G24" s="377">
        <v>0</v>
      </c>
      <c r="H24" s="377">
        <v>1127.1199999999999</v>
      </c>
      <c r="I24" s="377">
        <v>417.11</v>
      </c>
      <c r="J24" s="376">
        <v>0.27010872732688784</v>
      </c>
    </row>
    <row r="25" spans="1:10" ht="15" customHeight="1" x14ac:dyDescent="0.15">
      <c r="A25" s="379" t="s">
        <v>2427</v>
      </c>
      <c r="B25" s="379" t="s">
        <v>2426</v>
      </c>
      <c r="C25" s="379" t="s">
        <v>1059</v>
      </c>
      <c r="D25" s="379">
        <v>1</v>
      </c>
      <c r="E25" s="379">
        <v>20</v>
      </c>
      <c r="F25" s="378">
        <v>1702.7</v>
      </c>
      <c r="G25" s="377">
        <v>0</v>
      </c>
      <c r="H25" s="377">
        <v>934.49</v>
      </c>
      <c r="I25" s="377">
        <v>768.21</v>
      </c>
      <c r="J25" s="376">
        <v>0.45117166852645796</v>
      </c>
    </row>
    <row r="26" spans="1:10" ht="15" customHeight="1" x14ac:dyDescent="0.15">
      <c r="A26" s="379" t="s">
        <v>1912</v>
      </c>
      <c r="B26" s="379" t="s">
        <v>1911</v>
      </c>
      <c r="C26" s="379" t="s">
        <v>1715</v>
      </c>
      <c r="D26" s="379">
        <v>14</v>
      </c>
      <c r="E26" s="379">
        <v>168</v>
      </c>
      <c r="F26" s="378">
        <v>4730.41</v>
      </c>
      <c r="G26" s="377">
        <v>0</v>
      </c>
      <c r="H26" s="377">
        <v>3633.7</v>
      </c>
      <c r="I26" s="377">
        <v>1096.71</v>
      </c>
      <c r="J26" s="376">
        <v>0.23184248299830248</v>
      </c>
    </row>
    <row r="27" spans="1:10" ht="15" customHeight="1" x14ac:dyDescent="0.15">
      <c r="A27" s="379" t="s">
        <v>1910</v>
      </c>
      <c r="B27" s="379" t="s">
        <v>1909</v>
      </c>
      <c r="C27" s="379" t="s">
        <v>1715</v>
      </c>
      <c r="D27" s="379">
        <v>7</v>
      </c>
      <c r="E27" s="379">
        <v>84</v>
      </c>
      <c r="F27" s="378">
        <v>2275.0700000000002</v>
      </c>
      <c r="G27" s="377">
        <v>0</v>
      </c>
      <c r="H27" s="377">
        <v>1789.27</v>
      </c>
      <c r="I27" s="377">
        <v>485.8</v>
      </c>
      <c r="J27" s="376">
        <v>0.21353189132642073</v>
      </c>
    </row>
    <row r="28" spans="1:10" ht="15" customHeight="1" x14ac:dyDescent="0.15">
      <c r="A28" s="379" t="s">
        <v>1908</v>
      </c>
      <c r="B28" s="379" t="s">
        <v>1907</v>
      </c>
      <c r="C28" s="379" t="s">
        <v>1809</v>
      </c>
      <c r="D28" s="379">
        <v>4</v>
      </c>
      <c r="E28" s="379">
        <v>24</v>
      </c>
      <c r="F28" s="378">
        <v>3923.6</v>
      </c>
      <c r="G28" s="377">
        <v>0</v>
      </c>
      <c r="H28" s="377">
        <v>2873.48</v>
      </c>
      <c r="I28" s="377">
        <v>1050.1199999999999</v>
      </c>
      <c r="J28" s="376">
        <v>0.26764196146396169</v>
      </c>
    </row>
    <row r="29" spans="1:10" ht="15" customHeight="1" x14ac:dyDescent="0.15">
      <c r="A29" s="379" t="s">
        <v>1900</v>
      </c>
      <c r="B29" s="379" t="s">
        <v>1899</v>
      </c>
      <c r="C29" s="379" t="s">
        <v>1898</v>
      </c>
      <c r="D29" s="379">
        <v>8</v>
      </c>
      <c r="E29" s="379">
        <v>38.4</v>
      </c>
      <c r="F29" s="378">
        <v>6662.8</v>
      </c>
      <c r="G29" s="377">
        <v>0</v>
      </c>
      <c r="H29" s="377">
        <v>4771.12</v>
      </c>
      <c r="I29" s="377">
        <v>1891.68</v>
      </c>
      <c r="J29" s="376">
        <v>0.28391667166956835</v>
      </c>
    </row>
    <row r="30" spans="1:10" ht="15" customHeight="1" x14ac:dyDescent="0.15">
      <c r="A30" s="379" t="s">
        <v>2003</v>
      </c>
      <c r="B30" s="379" t="s">
        <v>2002</v>
      </c>
      <c r="C30" s="379" t="s">
        <v>1898</v>
      </c>
      <c r="D30" s="379">
        <v>12</v>
      </c>
      <c r="E30" s="379">
        <v>57.6</v>
      </c>
      <c r="F30" s="378">
        <v>10140.24</v>
      </c>
      <c r="G30" s="377">
        <v>0</v>
      </c>
      <c r="H30" s="377">
        <v>7261.32</v>
      </c>
      <c r="I30" s="377">
        <v>2878.92</v>
      </c>
      <c r="J30" s="376">
        <v>0.28391043998958604</v>
      </c>
    </row>
    <row r="31" spans="1:10" ht="15" customHeight="1" x14ac:dyDescent="0.15">
      <c r="A31" s="379" t="s">
        <v>4689</v>
      </c>
      <c r="B31" s="379" t="s">
        <v>4688</v>
      </c>
      <c r="C31" s="379" t="s">
        <v>1051</v>
      </c>
      <c r="D31" s="379">
        <v>108</v>
      </c>
      <c r="E31" s="379">
        <v>2052</v>
      </c>
      <c r="F31" s="378">
        <v>102657.16</v>
      </c>
      <c r="G31" s="377">
        <v>-15094.18</v>
      </c>
      <c r="H31" s="377">
        <v>78688.89</v>
      </c>
      <c r="I31" s="377">
        <v>8874.09</v>
      </c>
      <c r="J31" s="376">
        <v>0.1013452260304526</v>
      </c>
    </row>
    <row r="32" spans="1:10" ht="15" customHeight="1" x14ac:dyDescent="0.15">
      <c r="A32" s="379" t="s">
        <v>1897</v>
      </c>
      <c r="B32" s="379" t="s">
        <v>1896</v>
      </c>
      <c r="C32" s="379" t="s">
        <v>1051</v>
      </c>
      <c r="D32" s="379">
        <v>3</v>
      </c>
      <c r="E32" s="379">
        <v>57</v>
      </c>
      <c r="F32" s="378">
        <v>6737.52</v>
      </c>
      <c r="G32" s="377">
        <v>0</v>
      </c>
      <c r="H32" s="377">
        <v>4570.71</v>
      </c>
      <c r="I32" s="377">
        <v>2166.81</v>
      </c>
      <c r="J32" s="376">
        <v>0.32160349802301141</v>
      </c>
    </row>
    <row r="33" spans="1:10" ht="15" customHeight="1" x14ac:dyDescent="0.15">
      <c r="A33" s="379" t="s">
        <v>1895</v>
      </c>
      <c r="B33" s="379" t="s">
        <v>1894</v>
      </c>
      <c r="C33" s="379" t="s">
        <v>1051</v>
      </c>
      <c r="D33" s="379">
        <v>61</v>
      </c>
      <c r="E33" s="379">
        <v>1159</v>
      </c>
      <c r="F33" s="378">
        <v>65673.53</v>
      </c>
      <c r="G33" s="377">
        <v>0</v>
      </c>
      <c r="H33" s="377">
        <v>55360.99</v>
      </c>
      <c r="I33" s="377">
        <v>10312.540000000001</v>
      </c>
      <c r="J33" s="376">
        <v>0.15702734419788308</v>
      </c>
    </row>
    <row r="34" spans="1:10" ht="15" customHeight="1" x14ac:dyDescent="0.15">
      <c r="A34" s="379" t="s">
        <v>1893</v>
      </c>
      <c r="B34" s="379" t="s">
        <v>1892</v>
      </c>
      <c r="C34" s="379" t="s">
        <v>1051</v>
      </c>
      <c r="D34" s="379">
        <v>119</v>
      </c>
      <c r="E34" s="379">
        <v>2261</v>
      </c>
      <c r="F34" s="378">
        <v>131091.07</v>
      </c>
      <c r="G34" s="377">
        <v>0</v>
      </c>
      <c r="H34" s="377">
        <v>109325.1</v>
      </c>
      <c r="I34" s="377">
        <v>21765.97</v>
      </c>
      <c r="J34" s="376">
        <v>0.16603701533597978</v>
      </c>
    </row>
    <row r="35" spans="1:10" ht="15" customHeight="1" x14ac:dyDescent="0.15">
      <c r="A35" s="379" t="s">
        <v>1891</v>
      </c>
      <c r="B35" s="379" t="s">
        <v>1890</v>
      </c>
      <c r="C35" s="379" t="s">
        <v>1051</v>
      </c>
      <c r="D35" s="379">
        <v>84</v>
      </c>
      <c r="E35" s="379">
        <v>1596</v>
      </c>
      <c r="F35" s="378">
        <v>95700.84</v>
      </c>
      <c r="G35" s="377">
        <v>0</v>
      </c>
      <c r="H35" s="377">
        <v>79484.160000000003</v>
      </c>
      <c r="I35" s="377">
        <v>16216.68</v>
      </c>
      <c r="J35" s="376">
        <v>0.16945180418479086</v>
      </c>
    </row>
    <row r="36" spans="1:10" ht="15" customHeight="1" x14ac:dyDescent="0.15">
      <c r="A36" s="379" t="s">
        <v>1889</v>
      </c>
      <c r="B36" s="379" t="s">
        <v>1888</v>
      </c>
      <c r="C36" s="379" t="s">
        <v>1051</v>
      </c>
      <c r="D36" s="379">
        <v>13</v>
      </c>
      <c r="E36" s="379">
        <v>247</v>
      </c>
      <c r="F36" s="378">
        <v>15220.08</v>
      </c>
      <c r="G36" s="377">
        <v>0</v>
      </c>
      <c r="H36" s="377">
        <v>15490.54</v>
      </c>
      <c r="I36" s="377">
        <v>-270.45999999999998</v>
      </c>
      <c r="J36" s="376">
        <v>-1.7769946018680587E-2</v>
      </c>
    </row>
    <row r="37" spans="1:10" ht="15" customHeight="1" x14ac:dyDescent="0.15">
      <c r="A37" s="379" t="s">
        <v>1887</v>
      </c>
      <c r="B37" s="379" t="s">
        <v>1886</v>
      </c>
      <c r="C37" s="379" t="s">
        <v>1051</v>
      </c>
      <c r="D37" s="379">
        <v>3</v>
      </c>
      <c r="E37" s="379">
        <v>57</v>
      </c>
      <c r="F37" s="378">
        <v>5752.39</v>
      </c>
      <c r="G37" s="377">
        <v>0</v>
      </c>
      <c r="H37" s="377">
        <v>3835.11</v>
      </c>
      <c r="I37" s="377">
        <v>1917.28</v>
      </c>
      <c r="J37" s="376">
        <v>0.33330146252253412</v>
      </c>
    </row>
    <row r="38" spans="1:10" ht="15" customHeight="1" x14ac:dyDescent="0.15">
      <c r="A38" s="379" t="s">
        <v>1885</v>
      </c>
      <c r="B38" s="379" t="s">
        <v>1884</v>
      </c>
      <c r="C38" s="379" t="s">
        <v>1051</v>
      </c>
      <c r="D38" s="379">
        <v>6</v>
      </c>
      <c r="E38" s="379">
        <v>114</v>
      </c>
      <c r="F38" s="378">
        <v>7555.25</v>
      </c>
      <c r="G38" s="377">
        <v>0</v>
      </c>
      <c r="H38" s="377">
        <v>6219.96</v>
      </c>
      <c r="I38" s="377">
        <v>1335.29</v>
      </c>
      <c r="J38" s="376">
        <v>0.17673670626385626</v>
      </c>
    </row>
    <row r="39" spans="1:10" ht="15" customHeight="1" x14ac:dyDescent="0.15">
      <c r="A39" s="379" t="s">
        <v>1883</v>
      </c>
      <c r="B39" s="379" t="s">
        <v>1882</v>
      </c>
      <c r="C39" s="379" t="s">
        <v>1051</v>
      </c>
      <c r="D39" s="379">
        <v>2</v>
      </c>
      <c r="E39" s="379">
        <v>38</v>
      </c>
      <c r="F39" s="378">
        <v>4665.32</v>
      </c>
      <c r="G39" s="377">
        <v>0</v>
      </c>
      <c r="H39" s="377">
        <v>3164.92</v>
      </c>
      <c r="I39" s="377">
        <v>1500.4</v>
      </c>
      <c r="J39" s="376">
        <v>0.32160709233235879</v>
      </c>
    </row>
    <row r="40" spans="1:10" ht="15" customHeight="1" x14ac:dyDescent="0.15">
      <c r="A40" s="379" t="s">
        <v>1879</v>
      </c>
      <c r="B40" s="379" t="s">
        <v>1878</v>
      </c>
      <c r="C40" s="379" t="s">
        <v>1051</v>
      </c>
      <c r="D40" s="379">
        <v>28</v>
      </c>
      <c r="E40" s="379">
        <v>532</v>
      </c>
      <c r="F40" s="378">
        <v>21924.28</v>
      </c>
      <c r="G40" s="377">
        <v>0</v>
      </c>
      <c r="H40" s="377">
        <v>28920.080000000002</v>
      </c>
      <c r="I40" s="377">
        <v>-6995.8</v>
      </c>
      <c r="J40" s="376">
        <v>-0.31908915594947701</v>
      </c>
    </row>
    <row r="41" spans="1:10" ht="15" customHeight="1" x14ac:dyDescent="0.15">
      <c r="A41" s="379" t="s">
        <v>1877</v>
      </c>
      <c r="B41" s="379" t="s">
        <v>1876</v>
      </c>
      <c r="C41" s="379" t="s">
        <v>1051</v>
      </c>
      <c r="D41" s="379">
        <v>2</v>
      </c>
      <c r="E41" s="379">
        <v>38</v>
      </c>
      <c r="F41" s="378">
        <v>2726.66</v>
      </c>
      <c r="G41" s="377">
        <v>0</v>
      </c>
      <c r="H41" s="377">
        <v>2525.92</v>
      </c>
      <c r="I41" s="377">
        <v>200.74</v>
      </c>
      <c r="J41" s="376">
        <v>7.3621206897816371E-2</v>
      </c>
    </row>
    <row r="42" spans="1:10" ht="15" customHeight="1" x14ac:dyDescent="0.15">
      <c r="A42" s="379" t="s">
        <v>3275</v>
      </c>
      <c r="B42" s="379" t="s">
        <v>3274</v>
      </c>
      <c r="C42" s="379" t="s">
        <v>1051</v>
      </c>
      <c r="D42" s="379">
        <v>12</v>
      </c>
      <c r="E42" s="379">
        <v>228</v>
      </c>
      <c r="F42" s="378">
        <v>15760.56</v>
      </c>
      <c r="G42" s="377">
        <v>0</v>
      </c>
      <c r="H42" s="377">
        <v>11645.28</v>
      </c>
      <c r="I42" s="377">
        <v>4115.28</v>
      </c>
      <c r="J42" s="376">
        <v>0.26111254930027866</v>
      </c>
    </row>
    <row r="43" spans="1:10" ht="15" customHeight="1" x14ac:dyDescent="0.15">
      <c r="A43" s="379" t="s">
        <v>1875</v>
      </c>
      <c r="B43" s="379" t="s">
        <v>1874</v>
      </c>
      <c r="C43" s="379" t="s">
        <v>1051</v>
      </c>
      <c r="D43" s="379">
        <v>1819</v>
      </c>
      <c r="E43" s="379">
        <v>34561</v>
      </c>
      <c r="F43" s="378">
        <v>1265143.3999999999</v>
      </c>
      <c r="G43" s="377">
        <v>0</v>
      </c>
      <c r="H43" s="377">
        <v>1071474.76</v>
      </c>
      <c r="I43" s="377">
        <v>193668.64</v>
      </c>
      <c r="J43" s="376">
        <v>0.15308038598628423</v>
      </c>
    </row>
    <row r="44" spans="1:10" ht="15" customHeight="1" x14ac:dyDescent="0.15">
      <c r="A44" s="379" t="s">
        <v>3273</v>
      </c>
      <c r="B44" s="379" t="s">
        <v>3272</v>
      </c>
      <c r="C44" s="379" t="s">
        <v>1051</v>
      </c>
      <c r="D44" s="379">
        <v>2</v>
      </c>
      <c r="E44" s="379">
        <v>38</v>
      </c>
      <c r="F44" s="378">
        <v>2947.18</v>
      </c>
      <c r="G44" s="377">
        <v>0</v>
      </c>
      <c r="H44" s="377">
        <v>2110.42</v>
      </c>
      <c r="I44" s="377">
        <v>836.76</v>
      </c>
      <c r="J44" s="376">
        <v>0.28391886481314343</v>
      </c>
    </row>
    <row r="45" spans="1:10" ht="15" customHeight="1" x14ac:dyDescent="0.15">
      <c r="A45" s="379" t="s">
        <v>1867</v>
      </c>
      <c r="B45" s="379" t="s">
        <v>1866</v>
      </c>
      <c r="C45" s="379" t="s">
        <v>1051</v>
      </c>
      <c r="D45" s="379">
        <v>2</v>
      </c>
      <c r="E45" s="379">
        <v>38</v>
      </c>
      <c r="F45" s="378">
        <v>3161.68</v>
      </c>
      <c r="G45" s="377">
        <v>0</v>
      </c>
      <c r="H45" s="377">
        <v>2335.7800000000002</v>
      </c>
      <c r="I45" s="377">
        <v>825.9</v>
      </c>
      <c r="J45" s="376">
        <v>0.26122188203739782</v>
      </c>
    </row>
    <row r="46" spans="1:10" ht="15" customHeight="1" x14ac:dyDescent="0.15">
      <c r="A46" s="379" t="s">
        <v>1865</v>
      </c>
      <c r="B46" s="379" t="s">
        <v>1864</v>
      </c>
      <c r="C46" s="379" t="s">
        <v>1051</v>
      </c>
      <c r="D46" s="379">
        <v>5</v>
      </c>
      <c r="E46" s="379">
        <v>95</v>
      </c>
      <c r="F46" s="378">
        <v>10486.5</v>
      </c>
      <c r="G46" s="377">
        <v>0</v>
      </c>
      <c r="H46" s="377">
        <v>9128.5</v>
      </c>
      <c r="I46" s="377">
        <v>1358</v>
      </c>
      <c r="J46" s="376">
        <v>0.12949983311877175</v>
      </c>
    </row>
    <row r="47" spans="1:10" ht="15" customHeight="1" x14ac:dyDescent="0.15">
      <c r="A47" s="379" t="s">
        <v>1863</v>
      </c>
      <c r="B47" s="379" t="s">
        <v>1862</v>
      </c>
      <c r="C47" s="379" t="s">
        <v>1051</v>
      </c>
      <c r="D47" s="379">
        <v>2</v>
      </c>
      <c r="E47" s="379">
        <v>38</v>
      </c>
      <c r="F47" s="378">
        <v>3220.03</v>
      </c>
      <c r="G47" s="377">
        <v>0</v>
      </c>
      <c r="H47" s="377">
        <v>2366.2800000000002</v>
      </c>
      <c r="I47" s="377">
        <v>853.75</v>
      </c>
      <c r="J47" s="376">
        <v>0.26513728132967707</v>
      </c>
    </row>
    <row r="48" spans="1:10" ht="15" customHeight="1" x14ac:dyDescent="0.15">
      <c r="A48" s="379" t="s">
        <v>1858</v>
      </c>
      <c r="B48" s="379" t="s">
        <v>1857</v>
      </c>
      <c r="C48" s="379" t="s">
        <v>1856</v>
      </c>
      <c r="D48" s="379">
        <v>8</v>
      </c>
      <c r="E48" s="379">
        <v>88.32</v>
      </c>
      <c r="F48" s="378">
        <v>2903.85</v>
      </c>
      <c r="G48" s="377">
        <v>0</v>
      </c>
      <c r="H48" s="377">
        <v>1954.38</v>
      </c>
      <c r="I48" s="377">
        <v>949.47</v>
      </c>
      <c r="J48" s="376">
        <v>0.3269693682524924</v>
      </c>
    </row>
    <row r="49" spans="1:10" ht="15" customHeight="1" x14ac:dyDescent="0.15">
      <c r="A49" s="379" t="s">
        <v>1858</v>
      </c>
      <c r="B49" s="379" t="s">
        <v>1857</v>
      </c>
      <c r="C49" s="379" t="s">
        <v>1999</v>
      </c>
      <c r="D49" s="379">
        <v>48</v>
      </c>
      <c r="E49" s="379">
        <v>22.08</v>
      </c>
      <c r="F49" s="378">
        <v>622.55999999999995</v>
      </c>
      <c r="G49" s="377">
        <v>0</v>
      </c>
      <c r="H49" s="377">
        <v>488.58</v>
      </c>
      <c r="I49" s="377">
        <v>133.97999999999999</v>
      </c>
      <c r="J49" s="376">
        <v>0.21520817270624518</v>
      </c>
    </row>
    <row r="50" spans="1:10" ht="15" customHeight="1" x14ac:dyDescent="0.15">
      <c r="A50" s="379" t="s">
        <v>1855</v>
      </c>
      <c r="B50" s="379" t="s">
        <v>1854</v>
      </c>
      <c r="C50" s="379" t="s">
        <v>1051</v>
      </c>
      <c r="D50" s="379">
        <v>33</v>
      </c>
      <c r="E50" s="379">
        <v>627</v>
      </c>
      <c r="F50" s="378">
        <v>22316.27</v>
      </c>
      <c r="G50" s="377">
        <v>0</v>
      </c>
      <c r="H50" s="377">
        <v>17416.740000000002</v>
      </c>
      <c r="I50" s="377">
        <v>4899.53</v>
      </c>
      <c r="J50" s="376">
        <v>0.21954968280989609</v>
      </c>
    </row>
    <row r="51" spans="1:10" ht="15" customHeight="1" x14ac:dyDescent="0.15">
      <c r="A51" s="379" t="s">
        <v>3270</v>
      </c>
      <c r="B51" s="379" t="s">
        <v>3269</v>
      </c>
      <c r="C51" s="379" t="s">
        <v>1051</v>
      </c>
      <c r="D51" s="379">
        <v>2</v>
      </c>
      <c r="E51" s="379">
        <v>38</v>
      </c>
      <c r="F51" s="378">
        <v>3347.98</v>
      </c>
      <c r="G51" s="377">
        <v>0</v>
      </c>
      <c r="H51" s="377">
        <v>2468.7399999999998</v>
      </c>
      <c r="I51" s="377">
        <v>879.24</v>
      </c>
      <c r="J51" s="376">
        <v>0.2626180562607901</v>
      </c>
    </row>
    <row r="52" spans="1:10" ht="15" customHeight="1" x14ac:dyDescent="0.15">
      <c r="A52" s="379" t="s">
        <v>1853</v>
      </c>
      <c r="B52" s="379" t="s">
        <v>1852</v>
      </c>
      <c r="C52" s="379" t="s">
        <v>1051</v>
      </c>
      <c r="D52" s="379">
        <v>20</v>
      </c>
      <c r="E52" s="379">
        <v>380</v>
      </c>
      <c r="F52" s="378">
        <v>13908.06</v>
      </c>
      <c r="G52" s="377">
        <v>0</v>
      </c>
      <c r="H52" s="377">
        <v>14837.8</v>
      </c>
      <c r="I52" s="377">
        <v>-929.74</v>
      </c>
      <c r="J52" s="376">
        <v>-6.6849006978687175E-2</v>
      </c>
    </row>
    <row r="53" spans="1:10" ht="15" customHeight="1" x14ac:dyDescent="0.15">
      <c r="A53" s="379" t="s">
        <v>1998</v>
      </c>
      <c r="B53" s="379" t="s">
        <v>1997</v>
      </c>
      <c r="C53" s="379" t="s">
        <v>1051</v>
      </c>
      <c r="D53" s="379">
        <v>9</v>
      </c>
      <c r="E53" s="379">
        <v>171</v>
      </c>
      <c r="F53" s="378">
        <v>9073.7999999999993</v>
      </c>
      <c r="G53" s="377">
        <v>0</v>
      </c>
      <c r="H53" s="377">
        <v>8669.34</v>
      </c>
      <c r="I53" s="377">
        <v>404.46</v>
      </c>
      <c r="J53" s="376">
        <v>4.4574489188653046E-2</v>
      </c>
    </row>
    <row r="54" spans="1:10" ht="15" customHeight="1" x14ac:dyDescent="0.15">
      <c r="A54" s="379" t="s">
        <v>1851</v>
      </c>
      <c r="B54" s="379" t="s">
        <v>1850</v>
      </c>
      <c r="C54" s="379" t="s">
        <v>1051</v>
      </c>
      <c r="D54" s="379">
        <v>1</v>
      </c>
      <c r="E54" s="379">
        <v>19</v>
      </c>
      <c r="F54" s="378">
        <v>1658.62</v>
      </c>
      <c r="G54" s="377">
        <v>0</v>
      </c>
      <c r="H54" s="377">
        <v>1187.75</v>
      </c>
      <c r="I54" s="377">
        <v>470.87</v>
      </c>
      <c r="J54" s="376">
        <v>0.28389263363519068</v>
      </c>
    </row>
    <row r="55" spans="1:10" ht="15" customHeight="1" x14ac:dyDescent="0.15">
      <c r="A55" s="379" t="s">
        <v>2407</v>
      </c>
      <c r="B55" s="379" t="s">
        <v>2406</v>
      </c>
      <c r="C55" s="379" t="s">
        <v>1051</v>
      </c>
      <c r="D55" s="379">
        <v>2</v>
      </c>
      <c r="E55" s="379">
        <v>38</v>
      </c>
      <c r="F55" s="378">
        <v>3711.62</v>
      </c>
      <c r="G55" s="377">
        <v>0</v>
      </c>
      <c r="H55" s="377">
        <v>2392.04</v>
      </c>
      <c r="I55" s="377">
        <v>1319.58</v>
      </c>
      <c r="J55" s="376">
        <v>0.35552669723732494</v>
      </c>
    </row>
    <row r="56" spans="1:10" ht="15" customHeight="1" x14ac:dyDescent="0.15">
      <c r="A56" s="379" t="s">
        <v>1849</v>
      </c>
      <c r="B56" s="379" t="s">
        <v>1848</v>
      </c>
      <c r="C56" s="379" t="s">
        <v>1051</v>
      </c>
      <c r="D56" s="379">
        <v>59</v>
      </c>
      <c r="E56" s="379">
        <v>1121</v>
      </c>
      <c r="F56" s="378">
        <v>63964.47</v>
      </c>
      <c r="G56" s="377">
        <v>0</v>
      </c>
      <c r="H56" s="377">
        <v>55478.29</v>
      </c>
      <c r="I56" s="377">
        <v>8486.18</v>
      </c>
      <c r="J56" s="376">
        <v>0.13267021519915664</v>
      </c>
    </row>
    <row r="57" spans="1:10" ht="15" customHeight="1" x14ac:dyDescent="0.15">
      <c r="A57" s="379" t="s">
        <v>3268</v>
      </c>
      <c r="B57" s="379" t="s">
        <v>3267</v>
      </c>
      <c r="C57" s="379" t="s">
        <v>1051</v>
      </c>
      <c r="D57" s="379">
        <v>2</v>
      </c>
      <c r="E57" s="379">
        <v>38</v>
      </c>
      <c r="F57" s="378">
        <v>4363.38</v>
      </c>
      <c r="G57" s="377">
        <v>0</v>
      </c>
      <c r="H57" s="377">
        <v>2973.16</v>
      </c>
      <c r="I57" s="377">
        <v>1390.22</v>
      </c>
      <c r="J57" s="376">
        <v>0.31861080171793427</v>
      </c>
    </row>
    <row r="58" spans="1:10" ht="15" customHeight="1" x14ac:dyDescent="0.15">
      <c r="A58" s="379" t="s">
        <v>1847</v>
      </c>
      <c r="B58" s="379" t="s">
        <v>1846</v>
      </c>
      <c r="C58" s="379" t="s">
        <v>1051</v>
      </c>
      <c r="D58" s="379">
        <v>11</v>
      </c>
      <c r="E58" s="379">
        <v>209</v>
      </c>
      <c r="F58" s="378">
        <v>0.11</v>
      </c>
      <c r="G58" s="377">
        <v>0</v>
      </c>
      <c r="H58" s="377">
        <v>6079.8</v>
      </c>
      <c r="I58" s="377">
        <v>-6079.69</v>
      </c>
      <c r="J58" s="376">
        <v>-55269.909090909088</v>
      </c>
    </row>
    <row r="59" spans="1:10" ht="15" customHeight="1" x14ac:dyDescent="0.15">
      <c r="A59" s="379" t="s">
        <v>1845</v>
      </c>
      <c r="B59" s="379" t="s">
        <v>1844</v>
      </c>
      <c r="C59" s="379" t="s">
        <v>1051</v>
      </c>
      <c r="D59" s="379">
        <v>22</v>
      </c>
      <c r="E59" s="379">
        <v>418</v>
      </c>
      <c r="F59" s="378">
        <v>0.22</v>
      </c>
      <c r="G59" s="377">
        <v>0</v>
      </c>
      <c r="H59" s="377">
        <v>8845.7000000000007</v>
      </c>
      <c r="I59" s="377">
        <v>-8845.48</v>
      </c>
      <c r="J59" s="376">
        <v>-40206.727272727272</v>
      </c>
    </row>
    <row r="60" spans="1:10" ht="15" customHeight="1" x14ac:dyDescent="0.15">
      <c r="A60" s="379" t="s">
        <v>2405</v>
      </c>
      <c r="B60" s="379" t="s">
        <v>2404</v>
      </c>
      <c r="C60" s="379" t="s">
        <v>1051</v>
      </c>
      <c r="D60" s="379">
        <v>16</v>
      </c>
      <c r="E60" s="379">
        <v>304</v>
      </c>
      <c r="F60" s="378">
        <v>0.16</v>
      </c>
      <c r="G60" s="377">
        <v>0</v>
      </c>
      <c r="H60" s="377">
        <v>5762.64</v>
      </c>
      <c r="I60" s="377">
        <v>-5762.48</v>
      </c>
      <c r="J60" s="376">
        <v>-36015.5</v>
      </c>
    </row>
    <row r="61" spans="1:10" ht="15" customHeight="1" x14ac:dyDescent="0.15">
      <c r="A61" s="379" t="s">
        <v>1843</v>
      </c>
      <c r="B61" s="379" t="s">
        <v>1842</v>
      </c>
      <c r="C61" s="379" t="s">
        <v>1051</v>
      </c>
      <c r="D61" s="379">
        <v>1</v>
      </c>
      <c r="E61" s="379">
        <v>19</v>
      </c>
      <c r="F61" s="378">
        <v>1849.97</v>
      </c>
      <c r="G61" s="377">
        <v>0</v>
      </c>
      <c r="H61" s="377">
        <v>1364.13</v>
      </c>
      <c r="I61" s="377">
        <v>485.84</v>
      </c>
      <c r="J61" s="376">
        <v>0.26262047492662044</v>
      </c>
    </row>
    <row r="62" spans="1:10" ht="15" customHeight="1" x14ac:dyDescent="0.15">
      <c r="A62" s="379" t="s">
        <v>1840</v>
      </c>
      <c r="B62" s="379" t="s">
        <v>1839</v>
      </c>
      <c r="C62" s="379" t="s">
        <v>1841</v>
      </c>
      <c r="D62" s="379">
        <v>4</v>
      </c>
      <c r="E62" s="379">
        <v>22.704000000000001</v>
      </c>
      <c r="F62" s="378">
        <v>7024.67</v>
      </c>
      <c r="G62" s="377">
        <v>0</v>
      </c>
      <c r="H62" s="377">
        <v>5267.04</v>
      </c>
      <c r="I62" s="377">
        <v>1757.63</v>
      </c>
      <c r="J62" s="376">
        <v>0.2502081948333516</v>
      </c>
    </row>
    <row r="63" spans="1:10" ht="15" customHeight="1" x14ac:dyDescent="0.15">
      <c r="A63" s="379" t="s">
        <v>1840</v>
      </c>
      <c r="B63" s="379" t="s">
        <v>1839</v>
      </c>
      <c r="C63" s="379" t="s">
        <v>1838</v>
      </c>
      <c r="D63" s="379">
        <v>312</v>
      </c>
      <c r="E63" s="379">
        <v>147.57599999999999</v>
      </c>
      <c r="F63" s="378">
        <v>36532.080000000002</v>
      </c>
      <c r="G63" s="377">
        <v>0</v>
      </c>
      <c r="H63" s="377">
        <v>34235.760000000002</v>
      </c>
      <c r="I63" s="377">
        <v>2296.3200000000002</v>
      </c>
      <c r="J63" s="376">
        <v>6.2857630882227344E-2</v>
      </c>
    </row>
    <row r="64" spans="1:10" ht="15" customHeight="1" x14ac:dyDescent="0.15">
      <c r="A64" s="379" t="s">
        <v>1837</v>
      </c>
      <c r="B64" s="379" t="s">
        <v>1836</v>
      </c>
      <c r="C64" s="379" t="s">
        <v>1051</v>
      </c>
      <c r="D64" s="379">
        <v>20</v>
      </c>
      <c r="E64" s="379">
        <v>380</v>
      </c>
      <c r="F64" s="378">
        <v>29914.94</v>
      </c>
      <c r="G64" s="377">
        <v>0</v>
      </c>
      <c r="H64" s="377">
        <v>24393.599999999999</v>
      </c>
      <c r="I64" s="377">
        <v>5521.34</v>
      </c>
      <c r="J64" s="376">
        <v>0.18456797840811315</v>
      </c>
    </row>
    <row r="65" spans="1:10" ht="15" customHeight="1" x14ac:dyDescent="0.15">
      <c r="A65" s="379" t="s">
        <v>1833</v>
      </c>
      <c r="B65" s="379" t="s">
        <v>1832</v>
      </c>
      <c r="C65" s="379" t="s">
        <v>1051</v>
      </c>
      <c r="D65" s="379">
        <v>36</v>
      </c>
      <c r="E65" s="379">
        <v>684</v>
      </c>
      <c r="F65" s="378">
        <v>30207.46</v>
      </c>
      <c r="G65" s="377">
        <v>0</v>
      </c>
      <c r="H65" s="377">
        <v>17498.28</v>
      </c>
      <c r="I65" s="377">
        <v>12709.18</v>
      </c>
      <c r="J65" s="376">
        <v>0.42072984620355369</v>
      </c>
    </row>
    <row r="66" spans="1:10" ht="15" customHeight="1" x14ac:dyDescent="0.15">
      <c r="A66" s="379" t="s">
        <v>1831</v>
      </c>
      <c r="B66" s="379" t="s">
        <v>1830</v>
      </c>
      <c r="C66" s="379" t="s">
        <v>1051</v>
      </c>
      <c r="D66" s="379">
        <v>2</v>
      </c>
      <c r="E66" s="379">
        <v>38</v>
      </c>
      <c r="F66" s="378">
        <v>3168.94</v>
      </c>
      <c r="G66" s="377">
        <v>0</v>
      </c>
      <c r="H66" s="377">
        <v>2337.38</v>
      </c>
      <c r="I66" s="377">
        <v>831.56</v>
      </c>
      <c r="J66" s="376">
        <v>0.2624095123290438</v>
      </c>
    </row>
    <row r="67" spans="1:10" ht="15" customHeight="1" x14ac:dyDescent="0.15">
      <c r="A67" s="379" t="s">
        <v>3266</v>
      </c>
      <c r="B67" s="379" t="s">
        <v>3265</v>
      </c>
      <c r="C67" s="379" t="s">
        <v>1051</v>
      </c>
      <c r="D67" s="379">
        <v>1</v>
      </c>
      <c r="E67" s="379">
        <v>19</v>
      </c>
      <c r="F67" s="378">
        <v>1403.91</v>
      </c>
      <c r="G67" s="377">
        <v>0</v>
      </c>
      <c r="H67" s="377">
        <v>1035.22</v>
      </c>
      <c r="I67" s="377">
        <v>368.69</v>
      </c>
      <c r="J67" s="376">
        <v>0.26261654949391344</v>
      </c>
    </row>
    <row r="68" spans="1:10" ht="15" customHeight="1" x14ac:dyDescent="0.15">
      <c r="A68" s="379" t="s">
        <v>4247</v>
      </c>
      <c r="B68" s="379" t="s">
        <v>4246</v>
      </c>
      <c r="C68" s="379" t="s">
        <v>1051</v>
      </c>
      <c r="D68" s="379">
        <v>1</v>
      </c>
      <c r="E68" s="379">
        <v>19</v>
      </c>
      <c r="F68" s="378">
        <v>1404.7</v>
      </c>
      <c r="G68" s="377">
        <v>0</v>
      </c>
      <c r="H68" s="377">
        <v>1035.8</v>
      </c>
      <c r="I68" s="377">
        <v>368.9</v>
      </c>
      <c r="J68" s="376">
        <v>0.26261835267316863</v>
      </c>
    </row>
    <row r="69" spans="1:10" ht="15" customHeight="1" x14ac:dyDescent="0.15">
      <c r="A69" s="379" t="s">
        <v>1827</v>
      </c>
      <c r="B69" s="379" t="s">
        <v>1826</v>
      </c>
      <c r="C69" s="379" t="s">
        <v>1823</v>
      </c>
      <c r="D69" s="379">
        <v>193</v>
      </c>
      <c r="E69" s="379">
        <v>3860</v>
      </c>
      <c r="F69" s="378">
        <v>73436.05</v>
      </c>
      <c r="G69" s="377">
        <v>0</v>
      </c>
      <c r="H69" s="377">
        <v>64494.81</v>
      </c>
      <c r="I69" s="377">
        <v>8941.24</v>
      </c>
      <c r="J69" s="376">
        <v>0.12175545934183551</v>
      </c>
    </row>
    <row r="70" spans="1:10" ht="15" customHeight="1" x14ac:dyDescent="0.15">
      <c r="A70" s="379" t="s">
        <v>1825</v>
      </c>
      <c r="B70" s="379" t="s">
        <v>1824</v>
      </c>
      <c r="C70" s="379" t="s">
        <v>1823</v>
      </c>
      <c r="D70" s="379">
        <v>11</v>
      </c>
      <c r="E70" s="379">
        <v>220</v>
      </c>
      <c r="F70" s="378">
        <v>4867.2700000000004</v>
      </c>
      <c r="G70" s="377">
        <v>0</v>
      </c>
      <c r="H70" s="377">
        <v>4558.22</v>
      </c>
      <c r="I70" s="377">
        <v>309.05</v>
      </c>
      <c r="J70" s="376">
        <v>6.3495552948572814E-2</v>
      </c>
    </row>
    <row r="71" spans="1:10" ht="15" customHeight="1" x14ac:dyDescent="0.15">
      <c r="A71" s="379" t="s">
        <v>1822</v>
      </c>
      <c r="B71" s="379" t="s">
        <v>1821</v>
      </c>
      <c r="C71" s="379" t="s">
        <v>1809</v>
      </c>
      <c r="D71" s="379">
        <v>68</v>
      </c>
      <c r="E71" s="379">
        <v>408</v>
      </c>
      <c r="F71" s="378">
        <v>42105.71</v>
      </c>
      <c r="G71" s="377">
        <v>0</v>
      </c>
      <c r="H71" s="377">
        <v>31659.49</v>
      </c>
      <c r="I71" s="377">
        <v>10446.219999999999</v>
      </c>
      <c r="J71" s="376">
        <v>0.24809509209083519</v>
      </c>
    </row>
    <row r="72" spans="1:10" ht="15" customHeight="1" x14ac:dyDescent="0.15">
      <c r="A72" s="379" t="s">
        <v>1822</v>
      </c>
      <c r="B72" s="379" t="s">
        <v>1821</v>
      </c>
      <c r="C72" s="379" t="s">
        <v>1812</v>
      </c>
      <c r="D72" s="379">
        <v>408</v>
      </c>
      <c r="E72" s="379">
        <v>102</v>
      </c>
      <c r="F72" s="378">
        <v>10085.76</v>
      </c>
      <c r="G72" s="377">
        <v>0</v>
      </c>
      <c r="H72" s="377">
        <v>7904.32</v>
      </c>
      <c r="I72" s="377">
        <v>2181.44</v>
      </c>
      <c r="J72" s="376">
        <v>0.2162891046386192</v>
      </c>
    </row>
    <row r="73" spans="1:10" ht="15" customHeight="1" x14ac:dyDescent="0.15">
      <c r="A73" s="379" t="s">
        <v>1820</v>
      </c>
      <c r="B73" s="379" t="s">
        <v>1819</v>
      </c>
      <c r="C73" s="379" t="s">
        <v>1809</v>
      </c>
      <c r="D73" s="379">
        <v>91</v>
      </c>
      <c r="E73" s="379">
        <v>546</v>
      </c>
      <c r="F73" s="378">
        <v>78699.83</v>
      </c>
      <c r="G73" s="377">
        <v>0</v>
      </c>
      <c r="H73" s="377">
        <v>57019.32</v>
      </c>
      <c r="I73" s="377">
        <v>21680.51</v>
      </c>
      <c r="J73" s="376">
        <v>0.27548356838890248</v>
      </c>
    </row>
    <row r="74" spans="1:10" ht="15" customHeight="1" x14ac:dyDescent="0.15">
      <c r="A74" s="379" t="s">
        <v>1820</v>
      </c>
      <c r="B74" s="379" t="s">
        <v>1819</v>
      </c>
      <c r="C74" s="379" t="s">
        <v>1812</v>
      </c>
      <c r="D74" s="379">
        <v>240</v>
      </c>
      <c r="E74" s="379">
        <v>60</v>
      </c>
      <c r="F74" s="378">
        <v>8752.7999999999993</v>
      </c>
      <c r="G74" s="377">
        <v>0</v>
      </c>
      <c r="H74" s="377">
        <v>6265.2</v>
      </c>
      <c r="I74" s="377">
        <v>2487.6</v>
      </c>
      <c r="J74" s="376">
        <v>0.28420619687414311</v>
      </c>
    </row>
    <row r="75" spans="1:10" ht="15" customHeight="1" x14ac:dyDescent="0.15">
      <c r="A75" s="379" t="s">
        <v>1818</v>
      </c>
      <c r="B75" s="379" t="s">
        <v>1817</v>
      </c>
      <c r="C75" s="379" t="s">
        <v>1809</v>
      </c>
      <c r="D75" s="379">
        <v>1</v>
      </c>
      <c r="E75" s="379">
        <v>6</v>
      </c>
      <c r="F75" s="378">
        <v>1591.55</v>
      </c>
      <c r="G75" s="377">
        <v>0</v>
      </c>
      <c r="H75" s="377">
        <v>955.9</v>
      </c>
      <c r="I75" s="377">
        <v>635.65</v>
      </c>
      <c r="J75" s="376">
        <v>0.39939053124312779</v>
      </c>
    </row>
    <row r="76" spans="1:10" ht="15" customHeight="1" x14ac:dyDescent="0.15">
      <c r="A76" s="379" t="s">
        <v>1818</v>
      </c>
      <c r="B76" s="379" t="s">
        <v>1817</v>
      </c>
      <c r="C76" s="379" t="s">
        <v>1812</v>
      </c>
      <c r="D76" s="379">
        <v>96</v>
      </c>
      <c r="E76" s="379">
        <v>24</v>
      </c>
      <c r="F76" s="378">
        <v>5134.08</v>
      </c>
      <c r="G76" s="377">
        <v>0</v>
      </c>
      <c r="H76" s="377">
        <v>3823.6</v>
      </c>
      <c r="I76" s="377">
        <v>1310.48</v>
      </c>
      <c r="J76" s="376">
        <v>0.25525118424333082</v>
      </c>
    </row>
    <row r="77" spans="1:10" ht="15" customHeight="1" x14ac:dyDescent="0.15">
      <c r="A77" s="379" t="s">
        <v>1816</v>
      </c>
      <c r="B77" s="379" t="s">
        <v>1815</v>
      </c>
      <c r="C77" s="379" t="s">
        <v>1809</v>
      </c>
      <c r="D77" s="379">
        <v>78</v>
      </c>
      <c r="E77" s="379">
        <v>468</v>
      </c>
      <c r="F77" s="378">
        <v>54297.05</v>
      </c>
      <c r="G77" s="377">
        <v>0</v>
      </c>
      <c r="H77" s="377">
        <v>43414.8</v>
      </c>
      <c r="I77" s="377">
        <v>10882.25</v>
      </c>
      <c r="J77" s="376">
        <v>0.2004206490039514</v>
      </c>
    </row>
    <row r="78" spans="1:10" ht="15" customHeight="1" x14ac:dyDescent="0.15">
      <c r="A78" s="379" t="s">
        <v>1816</v>
      </c>
      <c r="B78" s="379" t="s">
        <v>1815</v>
      </c>
      <c r="C78" s="379" t="s">
        <v>1812</v>
      </c>
      <c r="D78" s="379">
        <v>144</v>
      </c>
      <c r="E78" s="379">
        <v>36</v>
      </c>
      <c r="F78" s="378">
        <v>4142.88</v>
      </c>
      <c r="G78" s="377">
        <v>0</v>
      </c>
      <c r="H78" s="377">
        <v>3339.6</v>
      </c>
      <c r="I78" s="377">
        <v>803.28</v>
      </c>
      <c r="J78" s="376">
        <v>0.19389410265322674</v>
      </c>
    </row>
    <row r="79" spans="1:10" ht="15" customHeight="1" x14ac:dyDescent="0.15">
      <c r="A79" s="379" t="s">
        <v>1814</v>
      </c>
      <c r="B79" s="379" t="s">
        <v>1813</v>
      </c>
      <c r="C79" s="379" t="s">
        <v>1809</v>
      </c>
      <c r="D79" s="379">
        <v>66</v>
      </c>
      <c r="E79" s="379">
        <v>396</v>
      </c>
      <c r="F79" s="378">
        <v>41081.06</v>
      </c>
      <c r="G79" s="377">
        <v>0</v>
      </c>
      <c r="H79" s="377">
        <v>31653.56</v>
      </c>
      <c r="I79" s="377">
        <v>9427.5</v>
      </c>
      <c r="J79" s="376">
        <v>0.22948531513062223</v>
      </c>
    </row>
    <row r="80" spans="1:10" ht="15" customHeight="1" x14ac:dyDescent="0.15">
      <c r="A80" s="379" t="s">
        <v>1814</v>
      </c>
      <c r="B80" s="379" t="s">
        <v>1813</v>
      </c>
      <c r="C80" s="379" t="s">
        <v>1812</v>
      </c>
      <c r="D80" s="379">
        <v>72</v>
      </c>
      <c r="E80" s="379">
        <v>18</v>
      </c>
      <c r="F80" s="378">
        <v>1954.8</v>
      </c>
      <c r="G80" s="377">
        <v>0</v>
      </c>
      <c r="H80" s="377">
        <v>1438.8</v>
      </c>
      <c r="I80" s="377">
        <v>516</v>
      </c>
      <c r="J80" s="376">
        <v>0.26396562308164517</v>
      </c>
    </row>
    <row r="81" spans="1:10" ht="15" customHeight="1" x14ac:dyDescent="0.15">
      <c r="A81" s="379" t="s">
        <v>1811</v>
      </c>
      <c r="B81" s="379" t="s">
        <v>1810</v>
      </c>
      <c r="C81" s="379" t="s">
        <v>1809</v>
      </c>
      <c r="D81" s="379">
        <v>37</v>
      </c>
      <c r="E81" s="379">
        <v>222</v>
      </c>
      <c r="F81" s="378">
        <v>22353.279999999999</v>
      </c>
      <c r="G81" s="377">
        <v>0</v>
      </c>
      <c r="H81" s="377">
        <v>20289.400000000001</v>
      </c>
      <c r="I81" s="377">
        <v>2063.88</v>
      </c>
      <c r="J81" s="376">
        <v>9.2330074154665445E-2</v>
      </c>
    </row>
    <row r="82" spans="1:10" ht="15" customHeight="1" x14ac:dyDescent="0.15">
      <c r="A82" s="379" t="s">
        <v>1811</v>
      </c>
      <c r="B82" s="379" t="s">
        <v>1810</v>
      </c>
      <c r="C82" s="379" t="s">
        <v>1812</v>
      </c>
      <c r="D82" s="379">
        <v>48</v>
      </c>
      <c r="E82" s="379">
        <v>12</v>
      </c>
      <c r="F82" s="378">
        <v>1458.72</v>
      </c>
      <c r="G82" s="377">
        <v>0</v>
      </c>
      <c r="H82" s="377">
        <v>1096.72</v>
      </c>
      <c r="I82" s="377">
        <v>362</v>
      </c>
      <c r="J82" s="376">
        <v>0.24816277284194363</v>
      </c>
    </row>
    <row r="83" spans="1:10" ht="15" customHeight="1" x14ac:dyDescent="0.15">
      <c r="A83" s="379" t="s">
        <v>1808</v>
      </c>
      <c r="B83" s="379" t="s">
        <v>1807</v>
      </c>
      <c r="C83" s="379" t="s">
        <v>1802</v>
      </c>
      <c r="D83" s="379">
        <v>7</v>
      </c>
      <c r="E83" s="379">
        <v>99.33</v>
      </c>
      <c r="F83" s="378">
        <v>9066.91</v>
      </c>
      <c r="G83" s="377">
        <v>0</v>
      </c>
      <c r="H83" s="377">
        <v>6683.74</v>
      </c>
      <c r="I83" s="377">
        <v>2383.17</v>
      </c>
      <c r="J83" s="376">
        <v>0.26284257812198425</v>
      </c>
    </row>
    <row r="84" spans="1:10" ht="15" customHeight="1" x14ac:dyDescent="0.15">
      <c r="A84" s="379" t="s">
        <v>1806</v>
      </c>
      <c r="B84" s="379" t="s">
        <v>1805</v>
      </c>
      <c r="C84" s="379" t="s">
        <v>1802</v>
      </c>
      <c r="D84" s="379">
        <v>3</v>
      </c>
      <c r="E84" s="379">
        <v>42.57</v>
      </c>
      <c r="F84" s="378">
        <v>3921.53</v>
      </c>
      <c r="G84" s="377">
        <v>0</v>
      </c>
      <c r="H84" s="377">
        <v>2970.29</v>
      </c>
      <c r="I84" s="377">
        <v>951.24</v>
      </c>
      <c r="J84" s="376">
        <v>0.2425685893006046</v>
      </c>
    </row>
    <row r="85" spans="1:10" ht="15" customHeight="1" x14ac:dyDescent="0.15">
      <c r="A85" s="379" t="s">
        <v>1806</v>
      </c>
      <c r="B85" s="379" t="s">
        <v>1805</v>
      </c>
      <c r="C85" s="379" t="s">
        <v>1112</v>
      </c>
      <c r="D85" s="379">
        <v>15</v>
      </c>
      <c r="E85" s="379">
        <v>14.19</v>
      </c>
      <c r="F85" s="378">
        <v>1087.95</v>
      </c>
      <c r="G85" s="377">
        <v>0</v>
      </c>
      <c r="H85" s="377">
        <v>990.87</v>
      </c>
      <c r="I85" s="377">
        <v>97.08</v>
      </c>
      <c r="J85" s="376">
        <v>8.9232041913690885E-2</v>
      </c>
    </row>
    <row r="86" spans="1:10" ht="15" customHeight="1" x14ac:dyDescent="0.15">
      <c r="A86" s="379" t="s">
        <v>1804</v>
      </c>
      <c r="B86" s="379" t="s">
        <v>1803</v>
      </c>
      <c r="C86" s="379" t="s">
        <v>1802</v>
      </c>
      <c r="D86" s="379">
        <v>3</v>
      </c>
      <c r="E86" s="379">
        <v>42.57</v>
      </c>
      <c r="F86" s="378">
        <v>4115.5200000000004</v>
      </c>
      <c r="G86" s="377">
        <v>0</v>
      </c>
      <c r="H86" s="377">
        <v>3003.34</v>
      </c>
      <c r="I86" s="377">
        <v>1112.18</v>
      </c>
      <c r="J86" s="376">
        <v>0.27024045564108545</v>
      </c>
    </row>
    <row r="87" spans="1:10" ht="15" customHeight="1" x14ac:dyDescent="0.15">
      <c r="A87" s="379" t="s">
        <v>2511</v>
      </c>
      <c r="B87" s="379" t="s">
        <v>2510</v>
      </c>
      <c r="C87" s="379" t="s">
        <v>1802</v>
      </c>
      <c r="D87" s="379">
        <v>2</v>
      </c>
      <c r="E87" s="379">
        <v>28.38</v>
      </c>
      <c r="F87" s="378">
        <v>3541.46</v>
      </c>
      <c r="G87" s="377">
        <v>0</v>
      </c>
      <c r="H87" s="377">
        <v>2480.56</v>
      </c>
      <c r="I87" s="377">
        <v>1060.9000000000001</v>
      </c>
      <c r="J87" s="376">
        <v>0.29956571583471225</v>
      </c>
    </row>
    <row r="88" spans="1:10" ht="15" customHeight="1" x14ac:dyDescent="0.15">
      <c r="A88" s="379" t="s">
        <v>1801</v>
      </c>
      <c r="B88" s="379" t="s">
        <v>1800</v>
      </c>
      <c r="C88" s="379" t="s">
        <v>1802</v>
      </c>
      <c r="D88" s="379">
        <v>61</v>
      </c>
      <c r="E88" s="379">
        <v>865.59</v>
      </c>
      <c r="F88" s="378">
        <v>70915.03</v>
      </c>
      <c r="G88" s="377">
        <v>0</v>
      </c>
      <c r="H88" s="377">
        <v>57348.43</v>
      </c>
      <c r="I88" s="377">
        <v>13566.6</v>
      </c>
      <c r="J88" s="376">
        <v>0.1913078228973463</v>
      </c>
    </row>
    <row r="89" spans="1:10" ht="15" customHeight="1" x14ac:dyDescent="0.15">
      <c r="A89" s="379" t="s">
        <v>1801</v>
      </c>
      <c r="B89" s="379" t="s">
        <v>1800</v>
      </c>
      <c r="C89" s="379" t="s">
        <v>1112</v>
      </c>
      <c r="D89" s="379">
        <v>60</v>
      </c>
      <c r="E89" s="379">
        <v>56.76</v>
      </c>
      <c r="F89" s="378">
        <v>4959.6000000000004</v>
      </c>
      <c r="G89" s="377">
        <v>0</v>
      </c>
      <c r="H89" s="377">
        <v>3752.12</v>
      </c>
      <c r="I89" s="377">
        <v>1207.48</v>
      </c>
      <c r="J89" s="376">
        <v>0.24346318251471893</v>
      </c>
    </row>
    <row r="90" spans="1:10" ht="15" customHeight="1" x14ac:dyDescent="0.15">
      <c r="A90" s="379" t="s">
        <v>1799</v>
      </c>
      <c r="B90" s="379" t="s">
        <v>1798</v>
      </c>
      <c r="C90" s="379" t="s">
        <v>1137</v>
      </c>
      <c r="D90" s="379">
        <v>8000</v>
      </c>
      <c r="E90" s="379">
        <v>8000</v>
      </c>
      <c r="F90" s="378">
        <v>103990</v>
      </c>
      <c r="G90" s="377">
        <v>0</v>
      </c>
      <c r="H90" s="377">
        <v>94400</v>
      </c>
      <c r="I90" s="377">
        <v>9590</v>
      </c>
      <c r="J90" s="376">
        <v>9.2220405808250791E-2</v>
      </c>
    </row>
    <row r="91" spans="1:10" ht="15" customHeight="1" x14ac:dyDescent="0.15">
      <c r="A91" s="379" t="s">
        <v>7684</v>
      </c>
      <c r="B91" s="379" t="s">
        <v>7683</v>
      </c>
      <c r="C91" s="379" t="s">
        <v>1137</v>
      </c>
      <c r="D91" s="379">
        <v>1000</v>
      </c>
      <c r="E91" s="379">
        <v>1000</v>
      </c>
      <c r="F91" s="378">
        <v>34500</v>
      </c>
      <c r="G91" s="377">
        <v>0</v>
      </c>
      <c r="H91" s="377">
        <v>43860</v>
      </c>
      <c r="I91" s="377">
        <v>-9360</v>
      </c>
      <c r="J91" s="376">
        <v>-0.27130434782608698</v>
      </c>
    </row>
    <row r="92" spans="1:10" ht="15" customHeight="1" x14ac:dyDescent="0.15">
      <c r="A92" s="379" t="s">
        <v>1795</v>
      </c>
      <c r="B92" s="379" t="s">
        <v>1794</v>
      </c>
      <c r="C92" s="379" t="s">
        <v>1137</v>
      </c>
      <c r="D92" s="379">
        <v>1000</v>
      </c>
      <c r="E92" s="379">
        <v>1000</v>
      </c>
      <c r="F92" s="378">
        <v>55900</v>
      </c>
      <c r="G92" s="377">
        <v>0</v>
      </c>
      <c r="H92" s="377">
        <v>54750</v>
      </c>
      <c r="I92" s="377">
        <v>1150</v>
      </c>
      <c r="J92" s="376">
        <v>2.0572450805008944E-2</v>
      </c>
    </row>
    <row r="93" spans="1:10" ht="15" customHeight="1" x14ac:dyDescent="0.15">
      <c r="A93" s="379" t="s">
        <v>1793</v>
      </c>
      <c r="B93" s="379" t="s">
        <v>1792</v>
      </c>
      <c r="C93" s="379" t="s">
        <v>1056</v>
      </c>
      <c r="D93" s="379">
        <v>12</v>
      </c>
      <c r="E93" s="379">
        <v>2496</v>
      </c>
      <c r="F93" s="378">
        <v>48433.24</v>
      </c>
      <c r="G93" s="377">
        <v>0</v>
      </c>
      <c r="H93" s="377">
        <v>37023.72</v>
      </c>
      <c r="I93" s="377">
        <v>11409.52</v>
      </c>
      <c r="J93" s="376">
        <v>0.23557209883129851</v>
      </c>
    </row>
    <row r="94" spans="1:10" ht="15" customHeight="1" x14ac:dyDescent="0.15">
      <c r="A94" s="379" t="s">
        <v>1791</v>
      </c>
      <c r="B94" s="379" t="s">
        <v>1790</v>
      </c>
      <c r="C94" s="379" t="s">
        <v>1056</v>
      </c>
      <c r="D94" s="379">
        <v>5</v>
      </c>
      <c r="E94" s="379">
        <v>1040</v>
      </c>
      <c r="F94" s="378">
        <v>29751.64</v>
      </c>
      <c r="G94" s="377">
        <v>0</v>
      </c>
      <c r="H94" s="377">
        <v>23988.7</v>
      </c>
      <c r="I94" s="377">
        <v>5762.94</v>
      </c>
      <c r="J94" s="376">
        <v>0.19370159090389638</v>
      </c>
    </row>
    <row r="95" spans="1:10" ht="15" customHeight="1" x14ac:dyDescent="0.15">
      <c r="A95" s="379" t="s">
        <v>1789</v>
      </c>
      <c r="B95" s="379" t="s">
        <v>1788</v>
      </c>
      <c r="C95" s="379" t="s">
        <v>1056</v>
      </c>
      <c r="D95" s="379">
        <v>2</v>
      </c>
      <c r="E95" s="379">
        <v>416</v>
      </c>
      <c r="F95" s="378">
        <v>18529.82</v>
      </c>
      <c r="G95" s="377">
        <v>0</v>
      </c>
      <c r="H95" s="377">
        <v>15352.64</v>
      </c>
      <c r="I95" s="377">
        <v>3177.18</v>
      </c>
      <c r="J95" s="376">
        <v>0.17146307951183551</v>
      </c>
    </row>
    <row r="96" spans="1:10" ht="15" customHeight="1" x14ac:dyDescent="0.15">
      <c r="A96" s="379" t="s">
        <v>1787</v>
      </c>
      <c r="B96" s="379" t="s">
        <v>1786</v>
      </c>
      <c r="C96" s="379" t="s">
        <v>1056</v>
      </c>
      <c r="D96" s="379">
        <v>2</v>
      </c>
      <c r="E96" s="379">
        <v>416</v>
      </c>
      <c r="F96" s="378">
        <v>13615</v>
      </c>
      <c r="G96" s="377">
        <v>0</v>
      </c>
      <c r="H96" s="377">
        <v>19354.68</v>
      </c>
      <c r="I96" s="377">
        <v>-5739.68</v>
      </c>
      <c r="J96" s="376">
        <v>-0.42157032684539109</v>
      </c>
    </row>
    <row r="97" spans="1:10" ht="15" customHeight="1" x14ac:dyDescent="0.15">
      <c r="A97" s="379" t="s">
        <v>1785</v>
      </c>
      <c r="B97" s="379" t="s">
        <v>1784</v>
      </c>
      <c r="C97" s="379" t="s">
        <v>1056</v>
      </c>
      <c r="D97" s="379">
        <v>15</v>
      </c>
      <c r="E97" s="379">
        <v>3120</v>
      </c>
      <c r="F97" s="378">
        <v>179093.56</v>
      </c>
      <c r="G97" s="377">
        <v>0</v>
      </c>
      <c r="H97" s="377">
        <v>174336.75</v>
      </c>
      <c r="I97" s="377">
        <v>4756.8100000000004</v>
      </c>
      <c r="J97" s="376">
        <v>2.6560474871346575E-2</v>
      </c>
    </row>
    <row r="98" spans="1:10" ht="15" customHeight="1" x14ac:dyDescent="0.15">
      <c r="A98" s="379" t="s">
        <v>1781</v>
      </c>
      <c r="B98" s="379" t="s">
        <v>1780</v>
      </c>
      <c r="C98" s="379" t="s">
        <v>1056</v>
      </c>
      <c r="D98" s="379">
        <v>1</v>
      </c>
      <c r="E98" s="379">
        <v>208</v>
      </c>
      <c r="F98" s="378">
        <v>14567.02</v>
      </c>
      <c r="G98" s="377">
        <v>0</v>
      </c>
      <c r="H98" s="377">
        <v>13425.64</v>
      </c>
      <c r="I98" s="377">
        <v>1141.3800000000001</v>
      </c>
      <c r="J98" s="376">
        <v>7.835345275930225E-2</v>
      </c>
    </row>
    <row r="99" spans="1:10" ht="15" customHeight="1" x14ac:dyDescent="0.15">
      <c r="A99" s="379" t="s">
        <v>1779</v>
      </c>
      <c r="B99" s="379" t="s">
        <v>1778</v>
      </c>
      <c r="C99" s="379" t="s">
        <v>1056</v>
      </c>
      <c r="D99" s="379">
        <v>1</v>
      </c>
      <c r="E99" s="379">
        <v>208</v>
      </c>
      <c r="F99" s="378">
        <v>14567.01</v>
      </c>
      <c r="G99" s="377">
        <v>0</v>
      </c>
      <c r="H99" s="377">
        <v>13249.91</v>
      </c>
      <c r="I99" s="377">
        <v>1317.1</v>
      </c>
      <c r="J99" s="376">
        <v>9.0416633200636226E-2</v>
      </c>
    </row>
    <row r="100" spans="1:10" ht="15" customHeight="1" x14ac:dyDescent="0.15">
      <c r="A100" s="379" t="s">
        <v>1775</v>
      </c>
      <c r="B100" s="379" t="s">
        <v>1774</v>
      </c>
      <c r="C100" s="379" t="s">
        <v>1056</v>
      </c>
      <c r="D100" s="379">
        <v>6</v>
      </c>
      <c r="E100" s="379">
        <v>1248</v>
      </c>
      <c r="F100" s="378">
        <v>42973.26</v>
      </c>
      <c r="G100" s="377">
        <v>0</v>
      </c>
      <c r="H100" s="377">
        <v>54280.14</v>
      </c>
      <c r="I100" s="377">
        <v>-11306.88</v>
      </c>
      <c r="J100" s="376">
        <v>-0.26311431806663027</v>
      </c>
    </row>
    <row r="101" spans="1:10" ht="15" customHeight="1" x14ac:dyDescent="0.15">
      <c r="A101" s="379" t="s">
        <v>2399</v>
      </c>
      <c r="B101" s="379" t="s">
        <v>2398</v>
      </c>
      <c r="C101" s="379" t="s">
        <v>1056</v>
      </c>
      <c r="D101" s="379">
        <v>2</v>
      </c>
      <c r="E101" s="379">
        <v>416</v>
      </c>
      <c r="F101" s="378">
        <v>37018.18</v>
      </c>
      <c r="G101" s="377">
        <v>0</v>
      </c>
      <c r="H101" s="377">
        <v>23857.22</v>
      </c>
      <c r="I101" s="377">
        <v>13160.96</v>
      </c>
      <c r="J101" s="376">
        <v>0.35552693298265881</v>
      </c>
    </row>
    <row r="102" spans="1:10" ht="15" customHeight="1" x14ac:dyDescent="0.15">
      <c r="A102" s="379" t="s">
        <v>1771</v>
      </c>
      <c r="B102" s="379" t="s">
        <v>1770</v>
      </c>
      <c r="C102" s="379" t="s">
        <v>1056</v>
      </c>
      <c r="D102" s="379">
        <v>3</v>
      </c>
      <c r="E102" s="379">
        <v>624</v>
      </c>
      <c r="F102" s="378">
        <v>41340.050000000003</v>
      </c>
      <c r="G102" s="377">
        <v>0</v>
      </c>
      <c r="H102" s="377">
        <v>34129.89</v>
      </c>
      <c r="I102" s="377">
        <v>7210.16</v>
      </c>
      <c r="J102" s="376">
        <v>0.17441101304908921</v>
      </c>
    </row>
    <row r="103" spans="1:10" ht="15" customHeight="1" x14ac:dyDescent="0.15">
      <c r="A103" s="379" t="s">
        <v>1767</v>
      </c>
      <c r="B103" s="379" t="s">
        <v>1766</v>
      </c>
      <c r="C103" s="379" t="s">
        <v>1056</v>
      </c>
      <c r="D103" s="379">
        <v>1</v>
      </c>
      <c r="E103" s="379">
        <v>208</v>
      </c>
      <c r="F103" s="378">
        <v>15013.05</v>
      </c>
      <c r="G103" s="377">
        <v>0</v>
      </c>
      <c r="H103" s="377">
        <v>15213.05</v>
      </c>
      <c r="I103" s="377">
        <v>-200</v>
      </c>
      <c r="J103" s="376">
        <v>-1.3321743416560925E-2</v>
      </c>
    </row>
    <row r="104" spans="1:10" ht="15" customHeight="1" x14ac:dyDescent="0.15">
      <c r="A104" s="379" t="s">
        <v>1763</v>
      </c>
      <c r="B104" s="379" t="s">
        <v>1762</v>
      </c>
      <c r="C104" s="379" t="s">
        <v>1056</v>
      </c>
      <c r="D104" s="379">
        <v>11</v>
      </c>
      <c r="E104" s="379">
        <v>2288</v>
      </c>
      <c r="F104" s="378">
        <v>131307</v>
      </c>
      <c r="G104" s="377">
        <v>0</v>
      </c>
      <c r="H104" s="377">
        <v>105722.96</v>
      </c>
      <c r="I104" s="377">
        <v>25584.04</v>
      </c>
      <c r="J104" s="376">
        <v>0.19484140221008781</v>
      </c>
    </row>
    <row r="105" spans="1:10" ht="15" customHeight="1" x14ac:dyDescent="0.15">
      <c r="A105" s="379" t="s">
        <v>1761</v>
      </c>
      <c r="B105" s="379" t="s">
        <v>1760</v>
      </c>
      <c r="C105" s="379" t="s">
        <v>1056</v>
      </c>
      <c r="D105" s="379">
        <v>6</v>
      </c>
      <c r="E105" s="379">
        <v>1248</v>
      </c>
      <c r="F105" s="378">
        <v>64872.06</v>
      </c>
      <c r="G105" s="377">
        <v>0</v>
      </c>
      <c r="H105" s="377">
        <v>55133.760000000002</v>
      </c>
      <c r="I105" s="377">
        <v>9738.2999999999993</v>
      </c>
      <c r="J105" s="376">
        <v>0.15011547344110854</v>
      </c>
    </row>
    <row r="106" spans="1:10" ht="15" customHeight="1" x14ac:dyDescent="0.15">
      <c r="A106" s="379" t="s">
        <v>1988</v>
      </c>
      <c r="B106" s="379" t="s">
        <v>1987</v>
      </c>
      <c r="C106" s="379" t="s">
        <v>1752</v>
      </c>
      <c r="D106" s="379">
        <v>8</v>
      </c>
      <c r="E106" s="379">
        <v>172.8</v>
      </c>
      <c r="F106" s="378">
        <v>14270.88</v>
      </c>
      <c r="G106" s="377">
        <v>0</v>
      </c>
      <c r="H106" s="377">
        <v>10551.28</v>
      </c>
      <c r="I106" s="377">
        <v>3719.6</v>
      </c>
      <c r="J106" s="376">
        <v>0.26064265132914016</v>
      </c>
    </row>
    <row r="107" spans="1:10" ht="15" customHeight="1" x14ac:dyDescent="0.15">
      <c r="A107" s="379" t="s">
        <v>1756</v>
      </c>
      <c r="B107" s="379" t="s">
        <v>1755</v>
      </c>
      <c r="C107" s="379" t="s">
        <v>1752</v>
      </c>
      <c r="D107" s="379">
        <v>10</v>
      </c>
      <c r="E107" s="379">
        <v>216</v>
      </c>
      <c r="F107" s="378">
        <v>18515.04</v>
      </c>
      <c r="G107" s="377">
        <v>0</v>
      </c>
      <c r="H107" s="377">
        <v>14760.7</v>
      </c>
      <c r="I107" s="377">
        <v>3754.34</v>
      </c>
      <c r="J107" s="376">
        <v>0.20277244877677822</v>
      </c>
    </row>
    <row r="108" spans="1:10" ht="15" customHeight="1" x14ac:dyDescent="0.15">
      <c r="A108" s="379" t="s">
        <v>6383</v>
      </c>
      <c r="B108" s="379" t="s">
        <v>6382</v>
      </c>
      <c r="C108" s="379" t="s">
        <v>1752</v>
      </c>
      <c r="D108" s="379">
        <v>1</v>
      </c>
      <c r="E108" s="379">
        <v>21.6</v>
      </c>
      <c r="F108" s="378">
        <v>1934.07</v>
      </c>
      <c r="G108" s="377">
        <v>0</v>
      </c>
      <c r="H108" s="377">
        <v>1249.43</v>
      </c>
      <c r="I108" s="377">
        <v>684.64</v>
      </c>
      <c r="J108" s="376">
        <v>0.35398925581804175</v>
      </c>
    </row>
    <row r="109" spans="1:10" ht="15" customHeight="1" x14ac:dyDescent="0.15">
      <c r="A109" s="379" t="s">
        <v>2397</v>
      </c>
      <c r="B109" s="379" t="s">
        <v>2396</v>
      </c>
      <c r="C109" s="379" t="s">
        <v>1752</v>
      </c>
      <c r="D109" s="379">
        <v>5</v>
      </c>
      <c r="E109" s="379">
        <v>108</v>
      </c>
      <c r="F109" s="378">
        <v>9207.09</v>
      </c>
      <c r="G109" s="377">
        <v>0</v>
      </c>
      <c r="H109" s="377">
        <v>7148.8</v>
      </c>
      <c r="I109" s="377">
        <v>2058.29</v>
      </c>
      <c r="J109" s="376">
        <v>0.22355489085042071</v>
      </c>
    </row>
    <row r="110" spans="1:10" ht="15" customHeight="1" x14ac:dyDescent="0.15">
      <c r="A110" s="379" t="s">
        <v>1754</v>
      </c>
      <c r="B110" s="379" t="s">
        <v>1753</v>
      </c>
      <c r="C110" s="379" t="s">
        <v>1752</v>
      </c>
      <c r="D110" s="379">
        <v>1</v>
      </c>
      <c r="E110" s="379">
        <v>21.6</v>
      </c>
      <c r="F110" s="378">
        <v>1945.04</v>
      </c>
      <c r="G110" s="377">
        <v>0</v>
      </c>
      <c r="H110" s="377">
        <v>985.85</v>
      </c>
      <c r="I110" s="377">
        <v>959.19</v>
      </c>
      <c r="J110" s="376">
        <v>0.49314667050549088</v>
      </c>
    </row>
    <row r="111" spans="1:10" ht="15" customHeight="1" x14ac:dyDescent="0.15">
      <c r="A111" s="379" t="s">
        <v>1751</v>
      </c>
      <c r="B111" s="379" t="s">
        <v>1750</v>
      </c>
      <c r="C111" s="379" t="s">
        <v>1137</v>
      </c>
      <c r="D111" s="379">
        <v>3000</v>
      </c>
      <c r="E111" s="379">
        <v>3000</v>
      </c>
      <c r="F111" s="378">
        <v>90000</v>
      </c>
      <c r="G111" s="377">
        <v>0</v>
      </c>
      <c r="H111" s="377">
        <v>92400</v>
      </c>
      <c r="I111" s="377">
        <v>-2400</v>
      </c>
      <c r="J111" s="376">
        <v>-2.6666666666666668E-2</v>
      </c>
    </row>
    <row r="112" spans="1:10" ht="15" customHeight="1" x14ac:dyDescent="0.15">
      <c r="A112" s="379" t="s">
        <v>1747</v>
      </c>
      <c r="B112" s="379" t="s">
        <v>1746</v>
      </c>
      <c r="C112" s="379" t="s">
        <v>1739</v>
      </c>
      <c r="D112" s="379">
        <v>1</v>
      </c>
      <c r="E112" s="379">
        <v>4</v>
      </c>
      <c r="F112" s="378">
        <v>483.41</v>
      </c>
      <c r="G112" s="377">
        <v>0</v>
      </c>
      <c r="H112" s="377">
        <v>289.17</v>
      </c>
      <c r="I112" s="377">
        <v>194.24</v>
      </c>
      <c r="J112" s="376">
        <v>0.40181212635237168</v>
      </c>
    </row>
    <row r="113" spans="1:10" ht="15" customHeight="1" x14ac:dyDescent="0.15">
      <c r="A113" s="379" t="s">
        <v>1745</v>
      </c>
      <c r="B113" s="379" t="s">
        <v>1744</v>
      </c>
      <c r="C113" s="379" t="s">
        <v>1739</v>
      </c>
      <c r="D113" s="379">
        <v>4</v>
      </c>
      <c r="E113" s="379">
        <v>16</v>
      </c>
      <c r="F113" s="378">
        <v>2034.76</v>
      </c>
      <c r="G113" s="377">
        <v>0</v>
      </c>
      <c r="H113" s="377">
        <v>1460.6</v>
      </c>
      <c r="I113" s="377">
        <v>574.16</v>
      </c>
      <c r="J113" s="376">
        <v>0.28217578485914802</v>
      </c>
    </row>
    <row r="114" spans="1:10" ht="15" customHeight="1" x14ac:dyDescent="0.15">
      <c r="A114" s="379" t="s">
        <v>1741</v>
      </c>
      <c r="B114" s="379" t="s">
        <v>1740</v>
      </c>
      <c r="C114" s="379" t="s">
        <v>1739</v>
      </c>
      <c r="D114" s="379">
        <v>1</v>
      </c>
      <c r="E114" s="379">
        <v>4</v>
      </c>
      <c r="F114" s="378">
        <v>564.78</v>
      </c>
      <c r="G114" s="377">
        <v>0</v>
      </c>
      <c r="H114" s="377">
        <v>383.15</v>
      </c>
      <c r="I114" s="377">
        <v>181.63</v>
      </c>
      <c r="J114" s="376">
        <v>0.32159424908814049</v>
      </c>
    </row>
    <row r="115" spans="1:10" ht="15" customHeight="1" x14ac:dyDescent="0.15">
      <c r="A115" s="379" t="s">
        <v>5592</v>
      </c>
      <c r="B115" s="379" t="s">
        <v>5591</v>
      </c>
      <c r="C115" s="379" t="s">
        <v>1739</v>
      </c>
      <c r="D115" s="379">
        <v>1</v>
      </c>
      <c r="E115" s="379">
        <v>4</v>
      </c>
      <c r="F115" s="378">
        <v>738.77</v>
      </c>
      <c r="G115" s="377">
        <v>0</v>
      </c>
      <c r="H115" s="377">
        <v>349.27</v>
      </c>
      <c r="I115" s="377">
        <v>389.5</v>
      </c>
      <c r="J115" s="376">
        <v>0.52722768926729568</v>
      </c>
    </row>
    <row r="116" spans="1:10" ht="15" customHeight="1" x14ac:dyDescent="0.15">
      <c r="A116" s="379" t="s">
        <v>1738</v>
      </c>
      <c r="B116" s="379" t="s">
        <v>1737</v>
      </c>
      <c r="C116" s="379" t="s">
        <v>1722</v>
      </c>
      <c r="D116" s="379">
        <v>8</v>
      </c>
      <c r="E116" s="379">
        <v>128</v>
      </c>
      <c r="F116" s="378">
        <v>15568.72</v>
      </c>
      <c r="G116" s="377">
        <v>0</v>
      </c>
      <c r="H116" s="377">
        <v>10561.76</v>
      </c>
      <c r="I116" s="377">
        <v>5006.96</v>
      </c>
      <c r="J116" s="376">
        <v>0.32160383127193498</v>
      </c>
    </row>
    <row r="117" spans="1:10" ht="15" customHeight="1" x14ac:dyDescent="0.15">
      <c r="A117" s="379" t="s">
        <v>1736</v>
      </c>
      <c r="B117" s="379" t="s">
        <v>1735</v>
      </c>
      <c r="C117" s="379" t="s">
        <v>1722</v>
      </c>
      <c r="D117" s="379">
        <v>69</v>
      </c>
      <c r="E117" s="379">
        <v>1104</v>
      </c>
      <c r="F117" s="378">
        <v>114805.06</v>
      </c>
      <c r="G117" s="377">
        <v>0</v>
      </c>
      <c r="H117" s="377">
        <v>94148.43</v>
      </c>
      <c r="I117" s="377">
        <v>20656.63</v>
      </c>
      <c r="J117" s="376">
        <v>0.17992787077503378</v>
      </c>
    </row>
    <row r="118" spans="1:10" ht="15" customHeight="1" x14ac:dyDescent="0.15">
      <c r="A118" s="379" t="s">
        <v>1734</v>
      </c>
      <c r="B118" s="379" t="s">
        <v>1733</v>
      </c>
      <c r="C118" s="379" t="s">
        <v>1722</v>
      </c>
      <c r="D118" s="379">
        <v>21</v>
      </c>
      <c r="E118" s="379">
        <v>336</v>
      </c>
      <c r="F118" s="378">
        <v>25624.62</v>
      </c>
      <c r="G118" s="377">
        <v>0</v>
      </c>
      <c r="H118" s="377">
        <v>30389.52</v>
      </c>
      <c r="I118" s="377">
        <v>-4764.8999999999996</v>
      </c>
      <c r="J118" s="376">
        <v>-0.18595007457671567</v>
      </c>
    </row>
    <row r="119" spans="1:10" ht="15" customHeight="1" x14ac:dyDescent="0.15">
      <c r="A119" s="379" t="s">
        <v>1732</v>
      </c>
      <c r="B119" s="379" t="s">
        <v>1731</v>
      </c>
      <c r="C119" s="379" t="s">
        <v>1722</v>
      </c>
      <c r="D119" s="379">
        <v>15</v>
      </c>
      <c r="E119" s="379">
        <v>240</v>
      </c>
      <c r="F119" s="378">
        <v>32169.85</v>
      </c>
      <c r="G119" s="377">
        <v>0</v>
      </c>
      <c r="H119" s="377">
        <v>26564.55</v>
      </c>
      <c r="I119" s="377">
        <v>5605.3</v>
      </c>
      <c r="J119" s="376">
        <v>0.17424078756972755</v>
      </c>
    </row>
    <row r="120" spans="1:10" ht="15" customHeight="1" x14ac:dyDescent="0.15">
      <c r="A120" s="379" t="s">
        <v>1730</v>
      </c>
      <c r="B120" s="379" t="s">
        <v>1729</v>
      </c>
      <c r="C120" s="379" t="s">
        <v>1722</v>
      </c>
      <c r="D120" s="379">
        <v>84</v>
      </c>
      <c r="E120" s="379">
        <v>1344</v>
      </c>
      <c r="F120" s="378">
        <v>112507.45</v>
      </c>
      <c r="G120" s="377">
        <v>0</v>
      </c>
      <c r="H120" s="377">
        <v>100054.28</v>
      </c>
      <c r="I120" s="377">
        <v>12453.17</v>
      </c>
      <c r="J120" s="376">
        <v>0.1106875144712639</v>
      </c>
    </row>
    <row r="121" spans="1:10" ht="15" customHeight="1" x14ac:dyDescent="0.15">
      <c r="A121" s="379" t="s">
        <v>1728</v>
      </c>
      <c r="B121" s="379" t="s">
        <v>1727</v>
      </c>
      <c r="C121" s="379" t="s">
        <v>1722</v>
      </c>
      <c r="D121" s="379">
        <v>13</v>
      </c>
      <c r="E121" s="379">
        <v>208</v>
      </c>
      <c r="F121" s="378">
        <v>20582.169999999998</v>
      </c>
      <c r="G121" s="377">
        <v>0</v>
      </c>
      <c r="H121" s="377">
        <v>16388.84</v>
      </c>
      <c r="I121" s="377">
        <v>4193.33</v>
      </c>
      <c r="J121" s="376">
        <v>0.2037360492115263</v>
      </c>
    </row>
    <row r="122" spans="1:10" ht="15" customHeight="1" x14ac:dyDescent="0.15">
      <c r="A122" s="379" t="s">
        <v>1726</v>
      </c>
      <c r="B122" s="379" t="s">
        <v>1725</v>
      </c>
      <c r="C122" s="379" t="s">
        <v>1722</v>
      </c>
      <c r="D122" s="379">
        <v>67</v>
      </c>
      <c r="E122" s="379">
        <v>1072</v>
      </c>
      <c r="F122" s="378">
        <v>104280.2</v>
      </c>
      <c r="G122" s="377">
        <v>0</v>
      </c>
      <c r="H122" s="377">
        <v>100793.60000000001</v>
      </c>
      <c r="I122" s="377">
        <v>3486.6</v>
      </c>
      <c r="J122" s="376">
        <v>3.3434918613504769E-2</v>
      </c>
    </row>
    <row r="123" spans="1:10" ht="15" customHeight="1" x14ac:dyDescent="0.15">
      <c r="A123" s="379" t="s">
        <v>1721</v>
      </c>
      <c r="B123" s="379" t="s">
        <v>1720</v>
      </c>
      <c r="C123" s="379" t="s">
        <v>1715</v>
      </c>
      <c r="D123" s="379">
        <v>5</v>
      </c>
      <c r="E123" s="379">
        <v>60</v>
      </c>
      <c r="F123" s="378">
        <v>7588.71</v>
      </c>
      <c r="G123" s="377">
        <v>0</v>
      </c>
      <c r="H123" s="377">
        <v>5541.79</v>
      </c>
      <c r="I123" s="377">
        <v>2046.92</v>
      </c>
      <c r="J123" s="376">
        <v>0.26973227333762917</v>
      </c>
    </row>
    <row r="124" spans="1:10" ht="15" customHeight="1" x14ac:dyDescent="0.15">
      <c r="A124" s="379" t="s">
        <v>1721</v>
      </c>
      <c r="B124" s="379" t="s">
        <v>1720</v>
      </c>
      <c r="C124" s="379" t="s">
        <v>1116</v>
      </c>
      <c r="D124" s="379">
        <v>36</v>
      </c>
      <c r="E124" s="379">
        <v>36</v>
      </c>
      <c r="F124" s="378">
        <v>3733.92</v>
      </c>
      <c r="G124" s="377">
        <v>0</v>
      </c>
      <c r="H124" s="377">
        <v>3325.05</v>
      </c>
      <c r="I124" s="377">
        <v>408.87</v>
      </c>
      <c r="J124" s="376">
        <v>0.10950154261473197</v>
      </c>
    </row>
    <row r="125" spans="1:10" ht="15" customHeight="1" x14ac:dyDescent="0.15">
      <c r="A125" s="379" t="s">
        <v>1719</v>
      </c>
      <c r="B125" s="379" t="s">
        <v>1718</v>
      </c>
      <c r="C125" s="379" t="s">
        <v>1115</v>
      </c>
      <c r="D125" s="379">
        <v>1</v>
      </c>
      <c r="E125" s="379">
        <v>11.352</v>
      </c>
      <c r="F125" s="378">
        <v>1413.69</v>
      </c>
      <c r="G125" s="377">
        <v>0</v>
      </c>
      <c r="H125" s="377">
        <v>1042.44</v>
      </c>
      <c r="I125" s="377">
        <v>371.25</v>
      </c>
      <c r="J125" s="376">
        <v>0.2626106147741018</v>
      </c>
    </row>
    <row r="126" spans="1:10" ht="15" customHeight="1" x14ac:dyDescent="0.15">
      <c r="A126" s="379" t="s">
        <v>1717</v>
      </c>
      <c r="B126" s="379" t="s">
        <v>1716</v>
      </c>
      <c r="C126" s="379" t="s">
        <v>1115</v>
      </c>
      <c r="D126" s="379">
        <v>205</v>
      </c>
      <c r="E126" s="379">
        <v>2327.16</v>
      </c>
      <c r="F126" s="378">
        <v>78359.7</v>
      </c>
      <c r="G126" s="377">
        <v>0</v>
      </c>
      <c r="H126" s="377">
        <v>59868.65</v>
      </c>
      <c r="I126" s="377">
        <v>18491.05</v>
      </c>
      <c r="J126" s="376">
        <v>0.23597652875138622</v>
      </c>
    </row>
    <row r="127" spans="1:10" ht="15" customHeight="1" x14ac:dyDescent="0.15">
      <c r="A127" s="379" t="s">
        <v>1717</v>
      </c>
      <c r="B127" s="379" t="s">
        <v>1716</v>
      </c>
      <c r="C127" s="379" t="s">
        <v>1112</v>
      </c>
      <c r="D127" s="379">
        <v>132</v>
      </c>
      <c r="E127" s="379">
        <v>124.872</v>
      </c>
      <c r="F127" s="378">
        <v>5080.68</v>
      </c>
      <c r="G127" s="377">
        <v>0</v>
      </c>
      <c r="H127" s="377">
        <v>3233.5</v>
      </c>
      <c r="I127" s="377">
        <v>1847.18</v>
      </c>
      <c r="J127" s="376">
        <v>0.36356944346032422</v>
      </c>
    </row>
    <row r="128" spans="1:10" ht="15" customHeight="1" x14ac:dyDescent="0.15">
      <c r="A128" s="379" t="s">
        <v>1714</v>
      </c>
      <c r="B128" s="379" t="s">
        <v>1713</v>
      </c>
      <c r="C128" s="379" t="s">
        <v>1715</v>
      </c>
      <c r="D128" s="379">
        <v>85</v>
      </c>
      <c r="E128" s="379">
        <v>1020</v>
      </c>
      <c r="F128" s="378">
        <v>25235.11</v>
      </c>
      <c r="G128" s="377">
        <v>0</v>
      </c>
      <c r="H128" s="377">
        <v>20406.73</v>
      </c>
      <c r="I128" s="377">
        <v>4828.38</v>
      </c>
      <c r="J128" s="376">
        <v>0.19133580158755004</v>
      </c>
    </row>
    <row r="129" spans="1:10" ht="15" customHeight="1" x14ac:dyDescent="0.15">
      <c r="A129" s="379" t="s">
        <v>1714</v>
      </c>
      <c r="B129" s="379" t="s">
        <v>1713</v>
      </c>
      <c r="C129" s="379" t="s">
        <v>1116</v>
      </c>
      <c r="D129" s="379">
        <v>252</v>
      </c>
      <c r="E129" s="379">
        <v>252</v>
      </c>
      <c r="F129" s="378">
        <v>6738.48</v>
      </c>
      <c r="G129" s="377">
        <v>0</v>
      </c>
      <c r="H129" s="377">
        <v>4961.04</v>
      </c>
      <c r="I129" s="377">
        <v>1777.44</v>
      </c>
      <c r="J129" s="376">
        <v>0.26377461979556222</v>
      </c>
    </row>
    <row r="130" spans="1:10" ht="15" customHeight="1" x14ac:dyDescent="0.15">
      <c r="A130" s="379" t="s">
        <v>1712</v>
      </c>
      <c r="B130" s="379" t="s">
        <v>1711</v>
      </c>
      <c r="C130" s="379" t="s">
        <v>1115</v>
      </c>
      <c r="D130" s="379">
        <v>4</v>
      </c>
      <c r="E130" s="379">
        <v>45.408000000000001</v>
      </c>
      <c r="F130" s="378">
        <v>3323.79</v>
      </c>
      <c r="G130" s="377">
        <v>0</v>
      </c>
      <c r="H130" s="377">
        <v>3136.76</v>
      </c>
      <c r="I130" s="377">
        <v>187.03</v>
      </c>
      <c r="J130" s="376">
        <v>5.6270101300021962E-2</v>
      </c>
    </row>
    <row r="131" spans="1:10" ht="15" customHeight="1" x14ac:dyDescent="0.15">
      <c r="A131" s="379" t="s">
        <v>1712</v>
      </c>
      <c r="B131" s="379" t="s">
        <v>1711</v>
      </c>
      <c r="C131" s="379" t="s">
        <v>1112</v>
      </c>
      <c r="D131" s="379">
        <v>60</v>
      </c>
      <c r="E131" s="379">
        <v>56.76</v>
      </c>
      <c r="F131" s="378">
        <v>4375.8</v>
      </c>
      <c r="G131" s="377">
        <v>0</v>
      </c>
      <c r="H131" s="377">
        <v>3920.95</v>
      </c>
      <c r="I131" s="377">
        <v>454.85</v>
      </c>
      <c r="J131" s="376">
        <v>0.10394670688788336</v>
      </c>
    </row>
    <row r="132" spans="1:10" ht="15" customHeight="1" x14ac:dyDescent="0.15">
      <c r="A132" s="379" t="s">
        <v>1710</v>
      </c>
      <c r="B132" s="379" t="s">
        <v>1709</v>
      </c>
      <c r="C132" s="379" t="s">
        <v>1115</v>
      </c>
      <c r="D132" s="379">
        <v>72</v>
      </c>
      <c r="E132" s="379">
        <v>817.34400000000005</v>
      </c>
      <c r="F132" s="378">
        <v>77140.73</v>
      </c>
      <c r="G132" s="377">
        <v>0</v>
      </c>
      <c r="H132" s="377">
        <v>56462.8</v>
      </c>
      <c r="I132" s="377">
        <v>20677.93</v>
      </c>
      <c r="J132" s="376">
        <v>0.26805463209902214</v>
      </c>
    </row>
    <row r="133" spans="1:10" ht="15" customHeight="1" x14ac:dyDescent="0.15">
      <c r="A133" s="379" t="s">
        <v>1710</v>
      </c>
      <c r="B133" s="379" t="s">
        <v>1709</v>
      </c>
      <c r="C133" s="379" t="s">
        <v>1112</v>
      </c>
      <c r="D133" s="379">
        <v>84</v>
      </c>
      <c r="E133" s="379">
        <v>79.463999999999999</v>
      </c>
      <c r="F133" s="378">
        <v>6126.12</v>
      </c>
      <c r="G133" s="377">
        <v>0</v>
      </c>
      <c r="H133" s="377">
        <v>5489.33</v>
      </c>
      <c r="I133" s="377">
        <v>636.79</v>
      </c>
      <c r="J133" s="376">
        <v>0.10394670688788336</v>
      </c>
    </row>
    <row r="134" spans="1:10" ht="15" customHeight="1" x14ac:dyDescent="0.15">
      <c r="A134" s="379" t="s">
        <v>1708</v>
      </c>
      <c r="B134" s="379" t="s">
        <v>1707</v>
      </c>
      <c r="C134" s="379" t="s">
        <v>1115</v>
      </c>
      <c r="D134" s="379">
        <v>306</v>
      </c>
      <c r="E134" s="379">
        <v>3473.712</v>
      </c>
      <c r="F134" s="378">
        <v>235525.1</v>
      </c>
      <c r="G134" s="377">
        <v>0</v>
      </c>
      <c r="H134" s="377">
        <v>146734.45000000001</v>
      </c>
      <c r="I134" s="377">
        <v>88790.65</v>
      </c>
      <c r="J134" s="376">
        <v>0.37699018066439627</v>
      </c>
    </row>
    <row r="135" spans="1:10" ht="15" customHeight="1" x14ac:dyDescent="0.15">
      <c r="A135" s="379" t="s">
        <v>1708</v>
      </c>
      <c r="B135" s="379" t="s">
        <v>1707</v>
      </c>
      <c r="C135" s="379" t="s">
        <v>1112</v>
      </c>
      <c r="D135" s="379">
        <v>336</v>
      </c>
      <c r="E135" s="379">
        <v>317.85599999999999</v>
      </c>
      <c r="F135" s="378">
        <v>24642.240000000002</v>
      </c>
      <c r="G135" s="377">
        <v>0</v>
      </c>
      <c r="H135" s="377">
        <v>13210.44</v>
      </c>
      <c r="I135" s="377">
        <v>11431.8</v>
      </c>
      <c r="J135" s="376">
        <v>0.46391074837352447</v>
      </c>
    </row>
    <row r="136" spans="1:10" ht="15" customHeight="1" x14ac:dyDescent="0.15">
      <c r="A136" s="379" t="s">
        <v>3254</v>
      </c>
      <c r="B136" s="379" t="s">
        <v>3253</v>
      </c>
      <c r="C136" s="379" t="s">
        <v>1115</v>
      </c>
      <c r="D136" s="379">
        <v>5</v>
      </c>
      <c r="E136" s="379">
        <v>56.76</v>
      </c>
      <c r="F136" s="378">
        <v>5440.45</v>
      </c>
      <c r="G136" s="377">
        <v>0</v>
      </c>
      <c r="H136" s="377">
        <v>4416.7</v>
      </c>
      <c r="I136" s="377">
        <v>1023.75</v>
      </c>
      <c r="J136" s="376">
        <v>0.18817377239015154</v>
      </c>
    </row>
    <row r="137" spans="1:10" ht="15" customHeight="1" x14ac:dyDescent="0.15">
      <c r="A137" s="379" t="s">
        <v>1704</v>
      </c>
      <c r="B137" s="379" t="s">
        <v>1703</v>
      </c>
      <c r="C137" s="379" t="s">
        <v>1115</v>
      </c>
      <c r="D137" s="379">
        <v>21</v>
      </c>
      <c r="E137" s="379">
        <v>238.392</v>
      </c>
      <c r="F137" s="378">
        <v>21627.19</v>
      </c>
      <c r="G137" s="377">
        <v>0</v>
      </c>
      <c r="H137" s="377">
        <v>20339.919999999998</v>
      </c>
      <c r="I137" s="377">
        <v>1287.27</v>
      </c>
      <c r="J137" s="376">
        <v>5.9520908633992675E-2</v>
      </c>
    </row>
    <row r="138" spans="1:10" ht="15" customHeight="1" x14ac:dyDescent="0.15">
      <c r="A138" s="379" t="s">
        <v>1704</v>
      </c>
      <c r="B138" s="379" t="s">
        <v>1703</v>
      </c>
      <c r="C138" s="379" t="s">
        <v>1112</v>
      </c>
      <c r="D138" s="379">
        <v>480</v>
      </c>
      <c r="E138" s="379">
        <v>454.08</v>
      </c>
      <c r="F138" s="378">
        <v>42787.199999999997</v>
      </c>
      <c r="G138" s="377">
        <v>0</v>
      </c>
      <c r="H138" s="377">
        <v>38742.5</v>
      </c>
      <c r="I138" s="377">
        <v>4044.7</v>
      </c>
      <c r="J138" s="376">
        <v>9.4530607284421503E-2</v>
      </c>
    </row>
    <row r="139" spans="1:10" ht="15" customHeight="1" x14ac:dyDescent="0.15">
      <c r="A139" s="379" t="s">
        <v>1702</v>
      </c>
      <c r="B139" s="379" t="s">
        <v>1701</v>
      </c>
      <c r="C139" s="379" t="s">
        <v>1115</v>
      </c>
      <c r="D139" s="379">
        <v>1</v>
      </c>
      <c r="E139" s="379">
        <v>11.352</v>
      </c>
      <c r="F139" s="378">
        <v>1222.8699999999999</v>
      </c>
      <c r="G139" s="377">
        <v>0</v>
      </c>
      <c r="H139" s="377">
        <v>901.78</v>
      </c>
      <c r="I139" s="377">
        <v>321.08999999999997</v>
      </c>
      <c r="J139" s="376">
        <v>0.26257083745614823</v>
      </c>
    </row>
    <row r="140" spans="1:10" ht="15" customHeight="1" x14ac:dyDescent="0.15">
      <c r="A140" s="379" t="s">
        <v>1695</v>
      </c>
      <c r="B140" s="379" t="s">
        <v>1694</v>
      </c>
      <c r="C140" s="379" t="s">
        <v>1693</v>
      </c>
      <c r="D140" s="379">
        <v>2</v>
      </c>
      <c r="E140" s="379">
        <v>0</v>
      </c>
      <c r="F140" s="378">
        <v>19870</v>
      </c>
      <c r="G140" s="377">
        <v>0</v>
      </c>
      <c r="H140" s="377">
        <v>0</v>
      </c>
      <c r="I140" s="377">
        <v>19870</v>
      </c>
      <c r="J140" s="376">
        <v>1</v>
      </c>
    </row>
    <row r="141" spans="1:10" ht="15" customHeight="1" x14ac:dyDescent="0.15">
      <c r="A141" s="379" t="s">
        <v>3252</v>
      </c>
      <c r="B141" s="379" t="s">
        <v>3251</v>
      </c>
      <c r="C141" s="379" t="s">
        <v>1693</v>
      </c>
      <c r="D141" s="379">
        <v>1</v>
      </c>
      <c r="E141" s="379">
        <v>0</v>
      </c>
      <c r="F141" s="378">
        <v>359.57</v>
      </c>
      <c r="G141" s="377">
        <v>0</v>
      </c>
      <c r="H141" s="377">
        <v>0</v>
      </c>
      <c r="I141" s="377">
        <v>359.57</v>
      </c>
      <c r="J141" s="376">
        <v>1</v>
      </c>
    </row>
    <row r="142" spans="1:10" ht="15" customHeight="1" x14ac:dyDescent="0.15">
      <c r="A142" s="379" t="s">
        <v>1692</v>
      </c>
      <c r="B142" s="379" t="s">
        <v>1691</v>
      </c>
      <c r="C142" s="379" t="s">
        <v>1048</v>
      </c>
      <c r="D142" s="379">
        <v>7</v>
      </c>
      <c r="E142" s="379">
        <v>0</v>
      </c>
      <c r="F142" s="378">
        <v>25200.01</v>
      </c>
      <c r="G142" s="377">
        <v>0</v>
      </c>
      <c r="H142" s="377">
        <v>29918</v>
      </c>
      <c r="I142" s="377">
        <v>-4717.99</v>
      </c>
      <c r="J142" s="376">
        <v>-0.18722175110247971</v>
      </c>
    </row>
    <row r="143" spans="1:10" ht="15" customHeight="1" x14ac:dyDescent="0.15">
      <c r="A143" s="379" t="s">
        <v>1690</v>
      </c>
      <c r="B143" s="379" t="s">
        <v>1689</v>
      </c>
      <c r="C143" s="379" t="s">
        <v>1115</v>
      </c>
      <c r="D143" s="379">
        <v>4</v>
      </c>
      <c r="E143" s="379">
        <v>45.408000000000001</v>
      </c>
      <c r="F143" s="378">
        <v>3570.33</v>
      </c>
      <c r="G143" s="377">
        <v>0</v>
      </c>
      <c r="H143" s="377">
        <v>3551.92</v>
      </c>
      <c r="I143" s="377">
        <v>18.41</v>
      </c>
      <c r="J143" s="376">
        <v>5.1563861043657025E-3</v>
      </c>
    </row>
    <row r="144" spans="1:10" ht="15" customHeight="1" x14ac:dyDescent="0.15">
      <c r="A144" s="379" t="s">
        <v>4235</v>
      </c>
      <c r="B144" s="379" t="s">
        <v>4234</v>
      </c>
      <c r="C144" s="379" t="s">
        <v>4233</v>
      </c>
      <c r="D144" s="379">
        <v>6</v>
      </c>
      <c r="E144" s="379">
        <v>26.568000000000001</v>
      </c>
      <c r="F144" s="378">
        <v>3405.81</v>
      </c>
      <c r="G144" s="377">
        <v>0</v>
      </c>
      <c r="H144" s="377">
        <v>3025.8</v>
      </c>
      <c r="I144" s="377">
        <v>380.01</v>
      </c>
      <c r="J144" s="376">
        <v>0.11157698168717574</v>
      </c>
    </row>
    <row r="145" spans="1:10" ht="15" customHeight="1" x14ac:dyDescent="0.15">
      <c r="A145" s="379" t="s">
        <v>2176</v>
      </c>
      <c r="B145" s="379" t="s">
        <v>2175</v>
      </c>
      <c r="C145" s="379" t="s">
        <v>1898</v>
      </c>
      <c r="D145" s="379">
        <v>3</v>
      </c>
      <c r="E145" s="379">
        <v>14.4</v>
      </c>
      <c r="F145" s="378">
        <v>1277.5999999999999</v>
      </c>
      <c r="G145" s="377">
        <v>0</v>
      </c>
      <c r="H145" s="377">
        <v>1169.3399999999999</v>
      </c>
      <c r="I145" s="377">
        <v>108.26</v>
      </c>
      <c r="J145" s="376">
        <v>8.4737006887914842E-2</v>
      </c>
    </row>
    <row r="146" spans="1:10" ht="15" customHeight="1" x14ac:dyDescent="0.15">
      <c r="A146" s="379" t="s">
        <v>3114</v>
      </c>
      <c r="B146" s="379" t="s">
        <v>3113</v>
      </c>
      <c r="C146" s="379" t="s">
        <v>1048</v>
      </c>
      <c r="D146" s="379">
        <v>4</v>
      </c>
      <c r="E146" s="379">
        <v>0</v>
      </c>
      <c r="F146" s="378">
        <v>0.04</v>
      </c>
      <c r="G146" s="377">
        <v>0</v>
      </c>
      <c r="H146" s="377">
        <v>6023.2</v>
      </c>
      <c r="I146" s="377">
        <v>-6023.16</v>
      </c>
      <c r="J146" s="376">
        <v>-150579</v>
      </c>
    </row>
    <row r="147" spans="1:10" ht="15" customHeight="1" x14ac:dyDescent="0.15">
      <c r="A147" s="379" t="s">
        <v>1158</v>
      </c>
      <c r="B147" s="379" t="s">
        <v>1157</v>
      </c>
      <c r="C147" s="379" t="s">
        <v>1115</v>
      </c>
      <c r="D147" s="379">
        <v>130</v>
      </c>
      <c r="E147" s="379">
        <v>1475.76</v>
      </c>
      <c r="F147" s="378">
        <v>132422.67000000001</v>
      </c>
      <c r="G147" s="377">
        <v>0</v>
      </c>
      <c r="H147" s="377">
        <v>81580.62</v>
      </c>
      <c r="I147" s="377">
        <v>50842.05</v>
      </c>
      <c r="J147" s="376">
        <v>0.38393765961674087</v>
      </c>
    </row>
    <row r="148" spans="1:10" ht="15" customHeight="1" x14ac:dyDescent="0.15">
      <c r="A148" s="379" t="s">
        <v>1158</v>
      </c>
      <c r="B148" s="379" t="s">
        <v>1157</v>
      </c>
      <c r="C148" s="379" t="s">
        <v>1112</v>
      </c>
      <c r="D148" s="379">
        <v>96</v>
      </c>
      <c r="E148" s="379">
        <v>90.816000000000003</v>
      </c>
      <c r="F148" s="378">
        <v>8829.1200000000008</v>
      </c>
      <c r="G148" s="377">
        <v>0</v>
      </c>
      <c r="H148" s="377">
        <v>4979.12</v>
      </c>
      <c r="I148" s="377">
        <v>3850</v>
      </c>
      <c r="J148" s="376">
        <v>0.43605704758798158</v>
      </c>
    </row>
    <row r="149" spans="1:10" ht="15" customHeight="1" x14ac:dyDescent="0.15">
      <c r="A149" s="379" t="s">
        <v>1156</v>
      </c>
      <c r="B149" s="379" t="s">
        <v>1155</v>
      </c>
      <c r="C149" s="379" t="s">
        <v>1115</v>
      </c>
      <c r="D149" s="379">
        <v>58</v>
      </c>
      <c r="E149" s="379">
        <v>658.41600000000005</v>
      </c>
      <c r="F149" s="378">
        <v>55213.760000000002</v>
      </c>
      <c r="G149" s="377">
        <v>0</v>
      </c>
      <c r="H149" s="377">
        <v>42003.6</v>
      </c>
      <c r="I149" s="377">
        <v>13210.16</v>
      </c>
      <c r="J149" s="376">
        <v>0.23925485241360125</v>
      </c>
    </row>
    <row r="150" spans="1:10" ht="15" customHeight="1" x14ac:dyDescent="0.15">
      <c r="A150" s="379" t="s">
        <v>1156</v>
      </c>
      <c r="B150" s="379" t="s">
        <v>1155</v>
      </c>
      <c r="C150" s="379" t="s">
        <v>1112</v>
      </c>
      <c r="D150" s="379">
        <v>72</v>
      </c>
      <c r="E150" s="379">
        <v>68.111999999999995</v>
      </c>
      <c r="F150" s="378">
        <v>6621.84</v>
      </c>
      <c r="G150" s="377">
        <v>0</v>
      </c>
      <c r="H150" s="377">
        <v>4345.2</v>
      </c>
      <c r="I150" s="377">
        <v>2276.64</v>
      </c>
      <c r="J150" s="376">
        <v>0.34380776340110908</v>
      </c>
    </row>
    <row r="151" spans="1:10" ht="15" customHeight="1" x14ac:dyDescent="0.15">
      <c r="A151" s="379" t="s">
        <v>1153</v>
      </c>
      <c r="B151" s="379" t="s">
        <v>1152</v>
      </c>
      <c r="C151" s="379" t="s">
        <v>1154</v>
      </c>
      <c r="D151" s="379">
        <v>20</v>
      </c>
      <c r="E151" s="379">
        <v>113.52</v>
      </c>
      <c r="F151" s="378">
        <v>20921.62</v>
      </c>
      <c r="G151" s="377">
        <v>0</v>
      </c>
      <c r="H151" s="377">
        <v>14701</v>
      </c>
      <c r="I151" s="377">
        <v>6220.62</v>
      </c>
      <c r="J151" s="376">
        <v>0.29732974788759187</v>
      </c>
    </row>
    <row r="152" spans="1:10" ht="15" customHeight="1" x14ac:dyDescent="0.15">
      <c r="A152" s="379" t="s">
        <v>1153</v>
      </c>
      <c r="B152" s="379" t="s">
        <v>1152</v>
      </c>
      <c r="C152" s="379" t="s">
        <v>1112</v>
      </c>
      <c r="D152" s="379">
        <v>78</v>
      </c>
      <c r="E152" s="379">
        <v>73.787999999999997</v>
      </c>
      <c r="F152" s="378">
        <v>13842.66</v>
      </c>
      <c r="G152" s="377">
        <v>0</v>
      </c>
      <c r="H152" s="377">
        <v>9509.73</v>
      </c>
      <c r="I152" s="377">
        <v>4332.93</v>
      </c>
      <c r="J152" s="376">
        <v>0.31301281690079796</v>
      </c>
    </row>
    <row r="153" spans="1:10" ht="15" customHeight="1" x14ac:dyDescent="0.15">
      <c r="A153" s="379" t="s">
        <v>1147</v>
      </c>
      <c r="B153" s="379" t="s">
        <v>1146</v>
      </c>
      <c r="C153" s="379" t="s">
        <v>1115</v>
      </c>
      <c r="D153" s="379">
        <v>6</v>
      </c>
      <c r="E153" s="379">
        <v>68.111999999999995</v>
      </c>
      <c r="F153" s="378">
        <v>4994.3599999999997</v>
      </c>
      <c r="G153" s="377">
        <v>0</v>
      </c>
      <c r="H153" s="377">
        <v>3195</v>
      </c>
      <c r="I153" s="377">
        <v>1799.36</v>
      </c>
      <c r="J153" s="376">
        <v>0.36027839402846412</v>
      </c>
    </row>
    <row r="154" spans="1:10" ht="15" customHeight="1" x14ac:dyDescent="0.15">
      <c r="A154" s="379" t="s">
        <v>1122</v>
      </c>
      <c r="B154" s="379" t="s">
        <v>1121</v>
      </c>
      <c r="C154" s="379" t="s">
        <v>1120</v>
      </c>
      <c r="D154" s="379">
        <v>11</v>
      </c>
      <c r="E154" s="379">
        <v>71.94</v>
      </c>
      <c r="F154" s="378">
        <v>10165.75</v>
      </c>
      <c r="G154" s="377">
        <v>0</v>
      </c>
      <c r="H154" s="377">
        <v>7296.63</v>
      </c>
      <c r="I154" s="377">
        <v>2869.12</v>
      </c>
      <c r="J154" s="376">
        <v>0.28223397191550059</v>
      </c>
    </row>
    <row r="155" spans="1:10" ht="15" customHeight="1" x14ac:dyDescent="0.15">
      <c r="A155" s="379" t="s">
        <v>1118</v>
      </c>
      <c r="B155" s="379" t="s">
        <v>1117</v>
      </c>
      <c r="C155" s="379" t="s">
        <v>1119</v>
      </c>
      <c r="D155" s="379">
        <v>2</v>
      </c>
      <c r="E155" s="379">
        <v>12</v>
      </c>
      <c r="F155" s="378">
        <v>2790.2</v>
      </c>
      <c r="G155" s="377">
        <v>0</v>
      </c>
      <c r="H155" s="377">
        <v>1521.58</v>
      </c>
      <c r="I155" s="377">
        <v>1268.6199999999999</v>
      </c>
      <c r="J155" s="376">
        <v>0.45466991613504409</v>
      </c>
    </row>
    <row r="156" spans="1:10" ht="15" customHeight="1" x14ac:dyDescent="0.15">
      <c r="A156" s="379" t="s">
        <v>1118</v>
      </c>
      <c r="B156" s="379" t="s">
        <v>1117</v>
      </c>
      <c r="C156" s="379" t="s">
        <v>1116</v>
      </c>
      <c r="D156" s="379">
        <v>60</v>
      </c>
      <c r="E156" s="379">
        <v>60</v>
      </c>
      <c r="F156" s="378">
        <v>10648.2</v>
      </c>
      <c r="G156" s="377">
        <v>0</v>
      </c>
      <c r="H156" s="377">
        <v>7607.9</v>
      </c>
      <c r="I156" s="377">
        <v>3040.3</v>
      </c>
      <c r="J156" s="376">
        <v>0.28552243571683478</v>
      </c>
    </row>
    <row r="157" spans="1:10" ht="15" customHeight="1" x14ac:dyDescent="0.15">
      <c r="A157" s="379" t="s">
        <v>1067</v>
      </c>
      <c r="B157" s="379" t="s">
        <v>1066</v>
      </c>
      <c r="C157" s="379" t="s">
        <v>1059</v>
      </c>
      <c r="D157" s="379">
        <v>9</v>
      </c>
      <c r="E157" s="379">
        <v>180</v>
      </c>
      <c r="F157" s="378">
        <v>9908.9699999999993</v>
      </c>
      <c r="G157" s="377">
        <v>0</v>
      </c>
      <c r="H157" s="377">
        <v>10299.42</v>
      </c>
      <c r="I157" s="377">
        <v>-390.45</v>
      </c>
      <c r="J157" s="376">
        <v>-3.94036918065147E-2</v>
      </c>
    </row>
    <row r="158" spans="1:10" ht="15" customHeight="1" x14ac:dyDescent="0.15">
      <c r="A158" s="379" t="s">
        <v>1065</v>
      </c>
      <c r="B158" s="379" t="s">
        <v>1064</v>
      </c>
      <c r="C158" s="379" t="s">
        <v>1059</v>
      </c>
      <c r="D158" s="379">
        <v>14</v>
      </c>
      <c r="E158" s="379">
        <v>280</v>
      </c>
      <c r="F158" s="378">
        <v>14970.87</v>
      </c>
      <c r="G158" s="377">
        <v>0</v>
      </c>
      <c r="H158" s="377">
        <v>15563.52</v>
      </c>
      <c r="I158" s="377">
        <v>-592.65</v>
      </c>
      <c r="J158" s="376">
        <v>-3.9586877716525491E-2</v>
      </c>
    </row>
    <row r="159" spans="1:10" ht="15" customHeight="1" x14ac:dyDescent="0.15">
      <c r="A159" s="379" t="s">
        <v>1061</v>
      </c>
      <c r="B159" s="379" t="s">
        <v>1060</v>
      </c>
      <c r="C159" s="379" t="s">
        <v>1059</v>
      </c>
      <c r="D159" s="379">
        <v>11</v>
      </c>
      <c r="E159" s="379">
        <v>220</v>
      </c>
      <c r="F159" s="378">
        <v>13130.19</v>
      </c>
      <c r="G159" s="377">
        <v>0</v>
      </c>
      <c r="H159" s="377">
        <v>12588.18</v>
      </c>
      <c r="I159" s="377">
        <v>542.01</v>
      </c>
      <c r="J159" s="376">
        <v>4.1279676836359566E-2</v>
      </c>
    </row>
    <row r="160" spans="1:10" ht="15" customHeight="1" x14ac:dyDescent="0.15">
      <c r="A160" s="379" t="s">
        <v>1058</v>
      </c>
      <c r="B160" s="379" t="s">
        <v>1057</v>
      </c>
      <c r="C160" s="379" t="s">
        <v>1056</v>
      </c>
      <c r="D160" s="379">
        <v>2</v>
      </c>
      <c r="E160" s="379">
        <v>416</v>
      </c>
      <c r="F160" s="378">
        <v>25013.06</v>
      </c>
      <c r="G160" s="377">
        <v>0</v>
      </c>
      <c r="H160" s="377">
        <v>20920.419999999998</v>
      </c>
      <c r="I160" s="377">
        <v>4092.64</v>
      </c>
      <c r="J160" s="376">
        <v>0.16362012484678004</v>
      </c>
    </row>
    <row r="161" spans="1:10" ht="15" customHeight="1" x14ac:dyDescent="0.15">
      <c r="A161" s="379" t="s">
        <v>2144</v>
      </c>
      <c r="B161" s="379" t="s">
        <v>2143</v>
      </c>
      <c r="C161" s="379" t="s">
        <v>1137</v>
      </c>
      <c r="D161" s="379">
        <v>1000</v>
      </c>
      <c r="E161" s="379">
        <v>1000</v>
      </c>
      <c r="F161" s="378">
        <v>61790</v>
      </c>
      <c r="G161" s="377">
        <v>0</v>
      </c>
      <c r="H161" s="377">
        <v>44240</v>
      </c>
      <c r="I161" s="377">
        <v>17550</v>
      </c>
      <c r="J161" s="376">
        <v>0.28402654151157147</v>
      </c>
    </row>
    <row r="162" spans="1:10" ht="15" customHeight="1" x14ac:dyDescent="0.15">
      <c r="A162" s="379" t="s">
        <v>1053</v>
      </c>
      <c r="B162" s="379" t="s">
        <v>1052</v>
      </c>
      <c r="C162" s="379" t="s">
        <v>1051</v>
      </c>
      <c r="D162" s="379">
        <v>379</v>
      </c>
      <c r="E162" s="379">
        <v>7201</v>
      </c>
      <c r="F162" s="378">
        <v>373483.1</v>
      </c>
      <c r="G162" s="377">
        <v>0</v>
      </c>
      <c r="H162" s="377">
        <v>331466.94</v>
      </c>
      <c r="I162" s="377">
        <v>42016.160000000003</v>
      </c>
      <c r="J162" s="376">
        <v>0.11249815587371959</v>
      </c>
    </row>
    <row r="163" spans="1:10" ht="15" customHeight="1" x14ac:dyDescent="0.15">
      <c r="A163" s="379" t="s">
        <v>7055</v>
      </c>
      <c r="B163" s="379" t="s">
        <v>7054</v>
      </c>
      <c r="C163" s="379" t="s">
        <v>1898</v>
      </c>
      <c r="D163" s="379">
        <v>10</v>
      </c>
      <c r="E163" s="379">
        <v>48</v>
      </c>
      <c r="F163" s="378">
        <v>6431.61</v>
      </c>
      <c r="G163" s="377">
        <v>0</v>
      </c>
      <c r="H163" s="377">
        <v>1034.6300000000001</v>
      </c>
      <c r="I163" s="377">
        <v>5396.98</v>
      </c>
      <c r="J163" s="376">
        <v>0.83913359174452429</v>
      </c>
    </row>
    <row r="164" spans="1:10" ht="15" customHeight="1" x14ac:dyDescent="0.15">
      <c r="A164" s="379" t="s">
        <v>6313</v>
      </c>
      <c r="B164" s="379" t="s">
        <v>6312</v>
      </c>
      <c r="C164" s="379" t="s">
        <v>1051</v>
      </c>
      <c r="D164" s="379">
        <v>5</v>
      </c>
      <c r="E164" s="379">
        <v>95</v>
      </c>
      <c r="F164" s="378">
        <v>11213.1</v>
      </c>
      <c r="G164" s="377">
        <v>0</v>
      </c>
      <c r="H164" s="377">
        <v>7226.5</v>
      </c>
      <c r="I164" s="377">
        <v>3986.6</v>
      </c>
      <c r="J164" s="376">
        <v>0.35553058476246535</v>
      </c>
    </row>
    <row r="165" spans="1:10" ht="15" customHeight="1" x14ac:dyDescent="0.15">
      <c r="A165" s="379" t="s">
        <v>4695</v>
      </c>
      <c r="B165" s="379" t="s">
        <v>4694</v>
      </c>
      <c r="C165" s="379" t="s">
        <v>1051</v>
      </c>
      <c r="D165" s="379">
        <v>72</v>
      </c>
      <c r="E165" s="379">
        <v>1368</v>
      </c>
      <c r="F165" s="378">
        <v>83014.31</v>
      </c>
      <c r="G165" s="377">
        <v>0</v>
      </c>
      <c r="H165" s="377">
        <v>63424.41</v>
      </c>
      <c r="I165" s="377">
        <v>19589.900000000001</v>
      </c>
      <c r="J165" s="376">
        <v>0.23598220595943037</v>
      </c>
    </row>
    <row r="166" spans="1:10" ht="15" customHeight="1" x14ac:dyDescent="0.15">
      <c r="A166" s="379" t="s">
        <v>4680</v>
      </c>
      <c r="B166" s="379" t="s">
        <v>4691</v>
      </c>
      <c r="C166" s="379" t="s">
        <v>1051</v>
      </c>
      <c r="D166" s="379">
        <v>148</v>
      </c>
      <c r="E166" s="379">
        <v>2812</v>
      </c>
      <c r="F166" s="378">
        <v>151696.04999999999</v>
      </c>
      <c r="G166" s="377">
        <v>0</v>
      </c>
      <c r="H166" s="377">
        <v>119292.91</v>
      </c>
      <c r="I166" s="377">
        <v>32403.14</v>
      </c>
      <c r="J166" s="376">
        <v>0.21360569375405622</v>
      </c>
    </row>
    <row r="167" spans="1:10" ht="15" customHeight="1" x14ac:dyDescent="0.15">
      <c r="A167" s="379" t="s">
        <v>6305</v>
      </c>
      <c r="B167" s="379" t="s">
        <v>6304</v>
      </c>
      <c r="C167" s="379" t="s">
        <v>1715</v>
      </c>
      <c r="D167" s="379">
        <v>676</v>
      </c>
      <c r="E167" s="379">
        <v>8112</v>
      </c>
      <c r="F167" s="378">
        <v>617339.64</v>
      </c>
      <c r="G167" s="377">
        <v>0</v>
      </c>
      <c r="H167" s="377">
        <v>550264</v>
      </c>
      <c r="I167" s="377">
        <v>67075.64</v>
      </c>
      <c r="J167" s="376">
        <v>0.10865273449798234</v>
      </c>
    </row>
    <row r="168" spans="1:10" ht="15" customHeight="1" x14ac:dyDescent="0.15">
      <c r="A168" s="379" t="s">
        <v>6305</v>
      </c>
      <c r="B168" s="379" t="s">
        <v>6304</v>
      </c>
      <c r="C168" s="379" t="s">
        <v>1116</v>
      </c>
      <c r="D168" s="379">
        <v>12</v>
      </c>
      <c r="E168" s="379">
        <v>12</v>
      </c>
      <c r="F168" s="378">
        <v>1030.8</v>
      </c>
      <c r="G168" s="377">
        <v>0</v>
      </c>
      <c r="H168" s="377">
        <v>814</v>
      </c>
      <c r="I168" s="377">
        <v>216.8</v>
      </c>
      <c r="J168" s="376">
        <v>0.2103220799379123</v>
      </c>
    </row>
    <row r="169" spans="1:10" ht="15" customHeight="1" x14ac:dyDescent="0.15">
      <c r="A169" s="379" t="s">
        <v>8330</v>
      </c>
      <c r="B169" s="379" t="s">
        <v>8329</v>
      </c>
      <c r="C169" s="379" t="s">
        <v>1137</v>
      </c>
      <c r="D169" s="379">
        <v>1000</v>
      </c>
      <c r="E169" s="379">
        <v>1000</v>
      </c>
      <c r="F169" s="378">
        <v>62330</v>
      </c>
      <c r="G169" s="377">
        <v>0</v>
      </c>
      <c r="H169" s="377">
        <v>49080</v>
      </c>
      <c r="I169" s="377">
        <v>13250</v>
      </c>
      <c r="J169" s="376">
        <v>0.21257821273864913</v>
      </c>
    </row>
    <row r="170" spans="1:10" ht="15" customHeight="1" x14ac:dyDescent="0.15">
      <c r="A170" s="379" t="s">
        <v>4683</v>
      </c>
      <c r="B170" s="379" t="s">
        <v>7111</v>
      </c>
      <c r="C170" s="379" t="s">
        <v>1051</v>
      </c>
      <c r="D170" s="383">
        <v>273</v>
      </c>
      <c r="E170" s="383">
        <v>5187</v>
      </c>
      <c r="F170" s="384">
        <v>248537.03</v>
      </c>
      <c r="G170" s="385">
        <v>0</v>
      </c>
      <c r="H170" s="385">
        <v>256061.16</v>
      </c>
      <c r="I170" s="385">
        <v>-7524.13</v>
      </c>
      <c r="J170" s="386">
        <v>-3.0273677930407392E-2</v>
      </c>
    </row>
    <row r="171" spans="1:10" ht="18.25" customHeight="1" x14ac:dyDescent="0.15">
      <c r="D171" s="509">
        <f>SUM(D9:D170)</f>
        <v>24647</v>
      </c>
      <c r="E171" s="509">
        <f t="shared" ref="E171:I171" si="0">SUM(E9:E170)</f>
        <v>129868.71800000001</v>
      </c>
      <c r="F171" s="896">
        <f t="shared" si="0"/>
        <v>6512183.129999999</v>
      </c>
      <c r="G171" s="896">
        <f t="shared" si="0"/>
        <v>-15094.18</v>
      </c>
      <c r="H171" s="896">
        <f t="shared" si="0"/>
        <v>5522636.5500000017</v>
      </c>
      <c r="I171" s="896">
        <f t="shared" si="0"/>
        <v>974452.40000000037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139C-9EAA-48D7-B8D7-57A7C243AA79}">
  <sheetPr codeName="Hoja65"/>
  <dimension ref="A1:J171"/>
  <sheetViews>
    <sheetView showGridLines="0" workbookViewId="0">
      <pane ySplit="6" topLeftCell="A7" activePane="bottomLeft" state="frozen"/>
      <selection pane="bottomLeft" activeCell="F171" sqref="F171"/>
    </sheetView>
  </sheetViews>
  <sheetFormatPr baseColWidth="10" defaultColWidth="11.5" defaultRowHeight="12" x14ac:dyDescent="0.15"/>
  <cols>
    <col min="1" max="1" width="12" style="375" customWidth="1"/>
    <col min="2" max="2" width="43.1640625" style="375" customWidth="1"/>
    <col min="3" max="3" width="18.5" style="375" customWidth="1"/>
    <col min="4" max="8" width="12" style="375" customWidth="1"/>
    <col min="9" max="9" width="13.1640625" style="375" customWidth="1"/>
    <col min="10" max="14" width="12"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24.75" customHeight="1" x14ac:dyDescent="0.15">
      <c r="A4" s="379" t="s">
        <v>3281</v>
      </c>
    </row>
    <row r="5" spans="1:10" ht="25.75" customHeight="1" x14ac:dyDescent="0.15">
      <c r="A5" s="382" t="s">
        <v>7675</v>
      </c>
    </row>
    <row r="6" spans="1:10" ht="2.5" customHeight="1" x14ac:dyDescent="0.15"/>
    <row r="7" spans="1:10" ht="23.75" customHeight="1" x14ac:dyDescent="0.15"/>
    <row r="8" spans="1:10" ht="27.75" customHeight="1" x14ac:dyDescent="0.15">
      <c r="A8" s="381" t="s">
        <v>1946</v>
      </c>
      <c r="B8" s="848" t="s">
        <v>1945</v>
      </c>
      <c r="C8" s="381" t="s">
        <v>1944</v>
      </c>
      <c r="D8" s="380" t="s">
        <v>1943</v>
      </c>
      <c r="E8" s="380" t="s">
        <v>1942</v>
      </c>
      <c r="F8" s="380" t="s">
        <v>261</v>
      </c>
      <c r="G8" s="381" t="s">
        <v>1941</v>
      </c>
      <c r="H8" s="381" t="s">
        <v>1940</v>
      </c>
      <c r="I8" s="381" t="s">
        <v>1939</v>
      </c>
      <c r="J8" s="380" t="s">
        <v>1938</v>
      </c>
    </row>
    <row r="9" spans="1:10" ht="19.5" customHeight="1" x14ac:dyDescent="0.15">
      <c r="A9" s="379" t="s">
        <v>1937</v>
      </c>
      <c r="B9" s="379" t="s">
        <v>1936</v>
      </c>
      <c r="C9" s="379" t="s">
        <v>1809</v>
      </c>
      <c r="D9" s="379">
        <v>6</v>
      </c>
      <c r="E9" s="379">
        <v>36</v>
      </c>
      <c r="F9" s="378">
        <v>5833.7</v>
      </c>
      <c r="G9" s="377">
        <v>0</v>
      </c>
      <c r="H9" s="377">
        <v>4326.7700000000004</v>
      </c>
      <c r="I9" s="377">
        <v>1506.93</v>
      </c>
      <c r="J9" s="376">
        <v>0.25831462022387164</v>
      </c>
    </row>
    <row r="10" spans="1:10" ht="19.5" customHeight="1" x14ac:dyDescent="0.15">
      <c r="A10" s="379" t="s">
        <v>1937</v>
      </c>
      <c r="B10" s="379" t="s">
        <v>1936</v>
      </c>
      <c r="C10" s="379" t="s">
        <v>1812</v>
      </c>
      <c r="D10" s="379">
        <v>24</v>
      </c>
      <c r="E10" s="379">
        <v>6</v>
      </c>
      <c r="F10" s="378">
        <v>894.72</v>
      </c>
      <c r="G10" s="377">
        <v>0</v>
      </c>
      <c r="H10" s="377">
        <v>720.93</v>
      </c>
      <c r="I10" s="377">
        <v>173.79</v>
      </c>
      <c r="J10" s="376">
        <v>0.19423953862660945</v>
      </c>
    </row>
    <row r="11" spans="1:10" ht="19.5" customHeight="1" x14ac:dyDescent="0.15">
      <c r="A11" s="379" t="s">
        <v>1933</v>
      </c>
      <c r="B11" s="379" t="s">
        <v>1932</v>
      </c>
      <c r="C11" s="379" t="s">
        <v>1809</v>
      </c>
      <c r="D11" s="379">
        <v>15</v>
      </c>
      <c r="E11" s="379">
        <v>90</v>
      </c>
      <c r="F11" s="378">
        <v>14751.35</v>
      </c>
      <c r="G11" s="377">
        <v>0</v>
      </c>
      <c r="H11" s="377">
        <v>10004.48</v>
      </c>
      <c r="I11" s="377">
        <v>4746.87</v>
      </c>
      <c r="J11" s="376">
        <v>0.32179224274388446</v>
      </c>
    </row>
    <row r="12" spans="1:10" ht="19.5" customHeight="1" x14ac:dyDescent="0.15">
      <c r="A12" s="379" t="s">
        <v>1929</v>
      </c>
      <c r="B12" s="379" t="s">
        <v>1928</v>
      </c>
      <c r="C12" s="379" t="s">
        <v>1115</v>
      </c>
      <c r="D12" s="379">
        <v>46</v>
      </c>
      <c r="E12" s="379">
        <v>522.19200000000001</v>
      </c>
      <c r="F12" s="378">
        <v>25561.97</v>
      </c>
      <c r="G12" s="377">
        <v>0</v>
      </c>
      <c r="H12" s="377">
        <v>26140.880000000001</v>
      </c>
      <c r="I12" s="377">
        <v>-578.91</v>
      </c>
      <c r="J12" s="376">
        <v>-2.2647315523803526E-2</v>
      </c>
    </row>
    <row r="13" spans="1:10" ht="19.5" customHeight="1" x14ac:dyDescent="0.15">
      <c r="A13" s="379" t="s">
        <v>1929</v>
      </c>
      <c r="B13" s="379" t="s">
        <v>1928</v>
      </c>
      <c r="C13" s="379" t="s">
        <v>1112</v>
      </c>
      <c r="D13" s="379">
        <v>72</v>
      </c>
      <c r="E13" s="379">
        <v>68.111999999999995</v>
      </c>
      <c r="F13" s="378">
        <v>3938.4</v>
      </c>
      <c r="G13" s="377">
        <v>0</v>
      </c>
      <c r="H13" s="377">
        <v>3409.68</v>
      </c>
      <c r="I13" s="377">
        <v>528.72</v>
      </c>
      <c r="J13" s="376">
        <v>0.13424741011578306</v>
      </c>
    </row>
    <row r="14" spans="1:10" ht="19.5" customHeight="1" x14ac:dyDescent="0.15">
      <c r="A14" s="379" t="s">
        <v>2523</v>
      </c>
      <c r="B14" s="379" t="s">
        <v>2522</v>
      </c>
      <c r="C14" s="379" t="s">
        <v>1115</v>
      </c>
      <c r="D14" s="379">
        <v>2</v>
      </c>
      <c r="E14" s="379">
        <v>22.704000000000001</v>
      </c>
      <c r="F14" s="378">
        <v>2795.36</v>
      </c>
      <c r="G14" s="377">
        <v>0</v>
      </c>
      <c r="H14" s="377">
        <v>2119.46</v>
      </c>
      <c r="I14" s="377">
        <v>675.9</v>
      </c>
      <c r="J14" s="376">
        <v>0.24179354358651481</v>
      </c>
    </row>
    <row r="15" spans="1:10" ht="19.5" customHeight="1" x14ac:dyDescent="0.15">
      <c r="A15" s="379" t="s">
        <v>3279</v>
      </c>
      <c r="B15" s="379" t="s">
        <v>3278</v>
      </c>
      <c r="C15" s="379" t="s">
        <v>1115</v>
      </c>
      <c r="D15" s="379">
        <v>1</v>
      </c>
      <c r="E15" s="379">
        <v>11.352</v>
      </c>
      <c r="F15" s="378">
        <v>868.4</v>
      </c>
      <c r="G15" s="377">
        <v>0</v>
      </c>
      <c r="H15" s="377">
        <v>802.55</v>
      </c>
      <c r="I15" s="377">
        <v>65.849999999999994</v>
      </c>
      <c r="J15" s="376">
        <v>7.5829111008751726E-2</v>
      </c>
    </row>
    <row r="16" spans="1:10" ht="19.5" customHeight="1" x14ac:dyDescent="0.15">
      <c r="A16" s="379" t="s">
        <v>1925</v>
      </c>
      <c r="B16" s="379" t="s">
        <v>1924</v>
      </c>
      <c r="C16" s="379" t="s">
        <v>1920</v>
      </c>
      <c r="D16" s="379">
        <v>25</v>
      </c>
      <c r="E16" s="379">
        <v>378.5</v>
      </c>
      <c r="F16" s="378">
        <v>10286.959999999999</v>
      </c>
      <c r="G16" s="377">
        <v>0</v>
      </c>
      <c r="H16" s="377">
        <v>10557.5</v>
      </c>
      <c r="I16" s="377">
        <v>-270.54000000000002</v>
      </c>
      <c r="J16" s="376">
        <v>-2.6299314860755752E-2</v>
      </c>
    </row>
    <row r="17" spans="1:10" ht="19.5" customHeight="1" x14ac:dyDescent="0.15">
      <c r="A17" s="379" t="s">
        <v>1925</v>
      </c>
      <c r="B17" s="379" t="s">
        <v>1924</v>
      </c>
      <c r="C17" s="379" t="s">
        <v>1923</v>
      </c>
      <c r="D17" s="379">
        <v>16</v>
      </c>
      <c r="E17" s="379">
        <v>60.56</v>
      </c>
      <c r="F17" s="378">
        <v>2003.2</v>
      </c>
      <c r="G17" s="377">
        <v>0</v>
      </c>
      <c r="H17" s="377">
        <v>1693.46</v>
      </c>
      <c r="I17" s="377">
        <v>309.74</v>
      </c>
      <c r="J17" s="376">
        <v>0.15462260383386581</v>
      </c>
    </row>
    <row r="18" spans="1:10" ht="19.5" customHeight="1" x14ac:dyDescent="0.15">
      <c r="A18" s="379" t="s">
        <v>4706</v>
      </c>
      <c r="B18" s="379" t="s">
        <v>4705</v>
      </c>
      <c r="C18" s="379" t="s">
        <v>1920</v>
      </c>
      <c r="D18" s="379">
        <v>9</v>
      </c>
      <c r="E18" s="379">
        <v>136.26</v>
      </c>
      <c r="F18" s="378">
        <v>4500</v>
      </c>
      <c r="G18" s="377">
        <v>0</v>
      </c>
      <c r="H18" s="377">
        <v>877.05</v>
      </c>
      <c r="I18" s="377">
        <v>3622.95</v>
      </c>
      <c r="J18" s="376">
        <v>0.80510000000000004</v>
      </c>
    </row>
    <row r="19" spans="1:10" ht="19.5" customHeight="1" x14ac:dyDescent="0.15">
      <c r="A19" s="379" t="s">
        <v>1917</v>
      </c>
      <c r="B19" s="379" t="s">
        <v>1916</v>
      </c>
      <c r="C19" s="379" t="s">
        <v>1913</v>
      </c>
      <c r="D19" s="379">
        <v>24</v>
      </c>
      <c r="E19" s="379">
        <v>545.04</v>
      </c>
      <c r="F19" s="378">
        <v>10535.89</v>
      </c>
      <c r="G19" s="377">
        <v>0</v>
      </c>
      <c r="H19" s="377">
        <v>8011.51</v>
      </c>
      <c r="I19" s="377">
        <v>2524.38</v>
      </c>
      <c r="J19" s="376">
        <v>0.23959817348131007</v>
      </c>
    </row>
    <row r="20" spans="1:10" ht="19.5" customHeight="1" x14ac:dyDescent="0.15">
      <c r="A20" s="379" t="s">
        <v>1915</v>
      </c>
      <c r="B20" s="379" t="s">
        <v>1914</v>
      </c>
      <c r="C20" s="379" t="s">
        <v>1913</v>
      </c>
      <c r="D20" s="379">
        <v>44</v>
      </c>
      <c r="E20" s="379">
        <v>999.24</v>
      </c>
      <c r="F20" s="378">
        <v>21099.4</v>
      </c>
      <c r="G20" s="377">
        <v>-345.08</v>
      </c>
      <c r="H20" s="377">
        <v>18768.21</v>
      </c>
      <c r="I20" s="377">
        <v>1986.11</v>
      </c>
      <c r="J20" s="376">
        <v>9.5696221316815003E-2</v>
      </c>
    </row>
    <row r="21" spans="1:10" ht="19.5" customHeight="1" x14ac:dyDescent="0.15">
      <c r="A21" s="379" t="s">
        <v>2429</v>
      </c>
      <c r="B21" s="379" t="s">
        <v>2428</v>
      </c>
      <c r="C21" s="379" t="s">
        <v>1059</v>
      </c>
      <c r="D21" s="379">
        <v>2</v>
      </c>
      <c r="E21" s="379">
        <v>40</v>
      </c>
      <c r="F21" s="378">
        <v>4048.43</v>
      </c>
      <c r="G21" s="377">
        <v>0</v>
      </c>
      <c r="H21" s="377">
        <v>3025.36</v>
      </c>
      <c r="I21" s="377">
        <v>1023.07</v>
      </c>
      <c r="J21" s="376">
        <v>0.25270783982926714</v>
      </c>
    </row>
    <row r="22" spans="1:10" ht="19.5" customHeight="1" x14ac:dyDescent="0.15">
      <c r="A22" s="379" t="s">
        <v>1912</v>
      </c>
      <c r="B22" s="379" t="s">
        <v>1911</v>
      </c>
      <c r="C22" s="379" t="s">
        <v>1715</v>
      </c>
      <c r="D22" s="379">
        <v>13</v>
      </c>
      <c r="E22" s="379">
        <v>156</v>
      </c>
      <c r="F22" s="378">
        <v>4293.25</v>
      </c>
      <c r="G22" s="377">
        <v>0</v>
      </c>
      <c r="H22" s="377">
        <v>3374.15</v>
      </c>
      <c r="I22" s="377">
        <v>919.1</v>
      </c>
      <c r="J22" s="376">
        <v>0.21408024224072672</v>
      </c>
    </row>
    <row r="23" spans="1:10" ht="19.5" customHeight="1" x14ac:dyDescent="0.15">
      <c r="A23" s="379" t="s">
        <v>1910</v>
      </c>
      <c r="B23" s="379" t="s">
        <v>1909</v>
      </c>
      <c r="C23" s="379" t="s">
        <v>1715</v>
      </c>
      <c r="D23" s="379">
        <v>4</v>
      </c>
      <c r="E23" s="379">
        <v>48</v>
      </c>
      <c r="F23" s="378">
        <v>1838.38</v>
      </c>
      <c r="G23" s="377">
        <v>0</v>
      </c>
      <c r="H23" s="377">
        <v>1022.44</v>
      </c>
      <c r="I23" s="377">
        <v>815.94</v>
      </c>
      <c r="J23" s="376">
        <v>0.4438364211969234</v>
      </c>
    </row>
    <row r="24" spans="1:10" ht="19.5" customHeight="1" x14ac:dyDescent="0.15">
      <c r="A24" s="379" t="s">
        <v>1908</v>
      </c>
      <c r="B24" s="379" t="s">
        <v>1907</v>
      </c>
      <c r="C24" s="379" t="s">
        <v>1809</v>
      </c>
      <c r="D24" s="379">
        <v>6</v>
      </c>
      <c r="E24" s="379">
        <v>36</v>
      </c>
      <c r="F24" s="378">
        <v>5865.39</v>
      </c>
      <c r="G24" s="377">
        <v>0</v>
      </c>
      <c r="H24" s="377">
        <v>4310.22</v>
      </c>
      <c r="I24" s="377">
        <v>1555.17</v>
      </c>
      <c r="J24" s="376">
        <v>0.26514349429449702</v>
      </c>
    </row>
    <row r="25" spans="1:10" ht="19.5" customHeight="1" x14ac:dyDescent="0.15">
      <c r="A25" s="379" t="s">
        <v>1900</v>
      </c>
      <c r="B25" s="379" t="s">
        <v>1899</v>
      </c>
      <c r="C25" s="379" t="s">
        <v>1898</v>
      </c>
      <c r="D25" s="379">
        <v>4</v>
      </c>
      <c r="E25" s="379">
        <v>19.2</v>
      </c>
      <c r="F25" s="378">
        <v>3331.4</v>
      </c>
      <c r="G25" s="377">
        <v>0</v>
      </c>
      <c r="H25" s="377">
        <v>2385.56</v>
      </c>
      <c r="I25" s="377">
        <v>945.84</v>
      </c>
      <c r="J25" s="376">
        <v>0.28391667166956835</v>
      </c>
    </row>
    <row r="26" spans="1:10" ht="19.5" customHeight="1" x14ac:dyDescent="0.15">
      <c r="A26" s="379" t="s">
        <v>2003</v>
      </c>
      <c r="B26" s="379" t="s">
        <v>2002</v>
      </c>
      <c r="C26" s="379" t="s">
        <v>1898</v>
      </c>
      <c r="D26" s="379">
        <v>13</v>
      </c>
      <c r="E26" s="379">
        <v>62.4</v>
      </c>
      <c r="F26" s="378">
        <v>10985.26</v>
      </c>
      <c r="G26" s="377">
        <v>0</v>
      </c>
      <c r="H26" s="377">
        <v>7866.43</v>
      </c>
      <c r="I26" s="377">
        <v>3118.83</v>
      </c>
      <c r="J26" s="376">
        <v>0.28391043998958604</v>
      </c>
    </row>
    <row r="27" spans="1:10" ht="19.5" customHeight="1" x14ac:dyDescent="0.15">
      <c r="A27" s="379" t="s">
        <v>4689</v>
      </c>
      <c r="B27" s="379" t="s">
        <v>4688</v>
      </c>
      <c r="C27" s="379" t="s">
        <v>1051</v>
      </c>
      <c r="D27" s="379">
        <v>79</v>
      </c>
      <c r="E27" s="379">
        <v>1501</v>
      </c>
      <c r="F27" s="378">
        <v>80465.570000000007</v>
      </c>
      <c r="G27" s="377">
        <v>-4276.4399999999996</v>
      </c>
      <c r="H27" s="377">
        <v>68230.720000000001</v>
      </c>
      <c r="I27" s="377">
        <v>7958.41</v>
      </c>
      <c r="J27" s="376">
        <v>0.10445597685654108</v>
      </c>
    </row>
    <row r="28" spans="1:10" ht="19.5" customHeight="1" x14ac:dyDescent="0.15">
      <c r="A28" s="379" t="s">
        <v>2419</v>
      </c>
      <c r="B28" s="379" t="s">
        <v>2418</v>
      </c>
      <c r="C28" s="379" t="s">
        <v>1051</v>
      </c>
      <c r="D28" s="379">
        <v>1</v>
      </c>
      <c r="E28" s="379">
        <v>19</v>
      </c>
      <c r="F28" s="378">
        <v>1944.69</v>
      </c>
      <c r="G28" s="377">
        <v>0</v>
      </c>
      <c r="H28" s="377">
        <v>1433.98</v>
      </c>
      <c r="I28" s="377">
        <v>510.71</v>
      </c>
      <c r="J28" s="376">
        <v>0.26261769228000348</v>
      </c>
    </row>
    <row r="29" spans="1:10" ht="19.5" customHeight="1" x14ac:dyDescent="0.15">
      <c r="A29" s="379" t="s">
        <v>1897</v>
      </c>
      <c r="B29" s="379" t="s">
        <v>1896</v>
      </c>
      <c r="C29" s="379" t="s">
        <v>1051</v>
      </c>
      <c r="D29" s="379">
        <v>2</v>
      </c>
      <c r="E29" s="379">
        <v>38</v>
      </c>
      <c r="F29" s="378">
        <v>4193.82</v>
      </c>
      <c r="G29" s="377">
        <v>0</v>
      </c>
      <c r="H29" s="377">
        <v>3047.14</v>
      </c>
      <c r="I29" s="377">
        <v>1146.68</v>
      </c>
      <c r="J29" s="376">
        <v>0.27342136763141955</v>
      </c>
    </row>
    <row r="30" spans="1:10" ht="19.5" customHeight="1" x14ac:dyDescent="0.15">
      <c r="A30" s="379" t="s">
        <v>1895</v>
      </c>
      <c r="B30" s="379" t="s">
        <v>1894</v>
      </c>
      <c r="C30" s="379" t="s">
        <v>1051</v>
      </c>
      <c r="D30" s="379">
        <v>33</v>
      </c>
      <c r="E30" s="379">
        <v>627</v>
      </c>
      <c r="F30" s="378">
        <v>36986.04</v>
      </c>
      <c r="G30" s="377">
        <v>0</v>
      </c>
      <c r="H30" s="377">
        <v>29956.400000000001</v>
      </c>
      <c r="I30" s="377">
        <v>7029.64</v>
      </c>
      <c r="J30" s="376">
        <v>0.1900619801416967</v>
      </c>
    </row>
    <row r="31" spans="1:10" ht="19.5" customHeight="1" x14ac:dyDescent="0.15">
      <c r="A31" s="379" t="s">
        <v>1893</v>
      </c>
      <c r="B31" s="379" t="s">
        <v>1892</v>
      </c>
      <c r="C31" s="379" t="s">
        <v>1051</v>
      </c>
      <c r="D31" s="379">
        <v>76</v>
      </c>
      <c r="E31" s="379">
        <v>1444</v>
      </c>
      <c r="F31" s="378">
        <v>89805.39</v>
      </c>
      <c r="G31" s="377">
        <v>0</v>
      </c>
      <c r="H31" s="377">
        <v>69879.520000000004</v>
      </c>
      <c r="I31" s="377">
        <v>19925.87</v>
      </c>
      <c r="J31" s="376">
        <v>0.22187833046546537</v>
      </c>
    </row>
    <row r="32" spans="1:10" ht="19.5" customHeight="1" x14ac:dyDescent="0.15">
      <c r="A32" s="379" t="s">
        <v>1891</v>
      </c>
      <c r="B32" s="379" t="s">
        <v>1890</v>
      </c>
      <c r="C32" s="379" t="s">
        <v>1051</v>
      </c>
      <c r="D32" s="379">
        <v>66</v>
      </c>
      <c r="E32" s="379">
        <v>1254</v>
      </c>
      <c r="F32" s="378">
        <v>78659.61</v>
      </c>
      <c r="G32" s="377">
        <v>0</v>
      </c>
      <c r="H32" s="377">
        <v>62506.9</v>
      </c>
      <c r="I32" s="377">
        <v>16152.71</v>
      </c>
      <c r="J32" s="376">
        <v>0.20534947986647786</v>
      </c>
    </row>
    <row r="33" spans="1:10" ht="19.5" customHeight="1" x14ac:dyDescent="0.15">
      <c r="A33" s="379" t="s">
        <v>1889</v>
      </c>
      <c r="B33" s="379" t="s">
        <v>1888</v>
      </c>
      <c r="C33" s="379" t="s">
        <v>1051</v>
      </c>
      <c r="D33" s="379">
        <v>15</v>
      </c>
      <c r="E33" s="379">
        <v>285</v>
      </c>
      <c r="F33" s="378">
        <v>17658.61</v>
      </c>
      <c r="G33" s="377">
        <v>0</v>
      </c>
      <c r="H33" s="377">
        <v>17873.7</v>
      </c>
      <c r="I33" s="377">
        <v>-215.09</v>
      </c>
      <c r="J33" s="376">
        <v>-1.2180460409964318E-2</v>
      </c>
    </row>
    <row r="34" spans="1:10" ht="19.5" customHeight="1" x14ac:dyDescent="0.15">
      <c r="A34" s="379" t="s">
        <v>1887</v>
      </c>
      <c r="B34" s="379" t="s">
        <v>1886</v>
      </c>
      <c r="C34" s="379" t="s">
        <v>1051</v>
      </c>
      <c r="D34" s="379">
        <v>15</v>
      </c>
      <c r="E34" s="379">
        <v>285</v>
      </c>
      <c r="F34" s="378">
        <v>22734.14</v>
      </c>
      <c r="G34" s="377">
        <v>0</v>
      </c>
      <c r="H34" s="377">
        <v>19175.55</v>
      </c>
      <c r="I34" s="377">
        <v>3558.59</v>
      </c>
      <c r="J34" s="376">
        <v>0.1565306626949601</v>
      </c>
    </row>
    <row r="35" spans="1:10" ht="19.5" customHeight="1" x14ac:dyDescent="0.15">
      <c r="A35" s="379" t="s">
        <v>2001</v>
      </c>
      <c r="B35" s="379" t="s">
        <v>2000</v>
      </c>
      <c r="C35" s="379" t="s">
        <v>1051</v>
      </c>
      <c r="D35" s="379">
        <v>5</v>
      </c>
      <c r="E35" s="379">
        <v>95</v>
      </c>
      <c r="F35" s="378">
        <v>5152.05</v>
      </c>
      <c r="G35" s="377">
        <v>0</v>
      </c>
      <c r="H35" s="377">
        <v>4735</v>
      </c>
      <c r="I35" s="377">
        <v>417.05</v>
      </c>
      <c r="J35" s="376">
        <v>8.0948360361409538E-2</v>
      </c>
    </row>
    <row r="36" spans="1:10" ht="19.5" customHeight="1" x14ac:dyDescent="0.15">
      <c r="A36" s="379" t="s">
        <v>1885</v>
      </c>
      <c r="B36" s="379" t="s">
        <v>1884</v>
      </c>
      <c r="C36" s="379" t="s">
        <v>1051</v>
      </c>
      <c r="D36" s="379">
        <v>2</v>
      </c>
      <c r="E36" s="379">
        <v>38</v>
      </c>
      <c r="F36" s="378">
        <v>2766.69</v>
      </c>
      <c r="G36" s="377">
        <v>0</v>
      </c>
      <c r="H36" s="377">
        <v>2073.3200000000002</v>
      </c>
      <c r="I36" s="377">
        <v>693.37</v>
      </c>
      <c r="J36" s="376">
        <v>0.2506135490423575</v>
      </c>
    </row>
    <row r="37" spans="1:10" ht="19.5" customHeight="1" x14ac:dyDescent="0.15">
      <c r="A37" s="379" t="s">
        <v>1883</v>
      </c>
      <c r="B37" s="379" t="s">
        <v>1882</v>
      </c>
      <c r="C37" s="379" t="s">
        <v>1051</v>
      </c>
      <c r="D37" s="379">
        <v>3</v>
      </c>
      <c r="E37" s="379">
        <v>57</v>
      </c>
      <c r="F37" s="378">
        <v>6826.14</v>
      </c>
      <c r="G37" s="377">
        <v>0</v>
      </c>
      <c r="H37" s="377">
        <v>4747.38</v>
      </c>
      <c r="I37" s="377">
        <v>2078.7600000000002</v>
      </c>
      <c r="J37" s="376">
        <v>0.30452935333878295</v>
      </c>
    </row>
    <row r="38" spans="1:10" ht="19.5" customHeight="1" x14ac:dyDescent="0.15">
      <c r="A38" s="379" t="s">
        <v>1881</v>
      </c>
      <c r="B38" s="379" t="s">
        <v>1880</v>
      </c>
      <c r="C38" s="379" t="s">
        <v>1051</v>
      </c>
      <c r="D38" s="379">
        <v>11</v>
      </c>
      <c r="E38" s="379">
        <v>209</v>
      </c>
      <c r="F38" s="378">
        <v>11771.38</v>
      </c>
      <c r="G38" s="377">
        <v>0</v>
      </c>
      <c r="H38" s="377">
        <v>10660.32</v>
      </c>
      <c r="I38" s="377">
        <v>1111.06</v>
      </c>
      <c r="J38" s="376">
        <v>9.4386554507627826E-2</v>
      </c>
    </row>
    <row r="39" spans="1:10" ht="19.5" customHeight="1" x14ac:dyDescent="0.15">
      <c r="A39" s="379" t="s">
        <v>1879</v>
      </c>
      <c r="B39" s="379" t="s">
        <v>1878</v>
      </c>
      <c r="C39" s="379" t="s">
        <v>1051</v>
      </c>
      <c r="D39" s="379">
        <v>30</v>
      </c>
      <c r="E39" s="379">
        <v>570</v>
      </c>
      <c r="F39" s="378">
        <v>33189.550000000003</v>
      </c>
      <c r="G39" s="377">
        <v>0</v>
      </c>
      <c r="H39" s="377">
        <v>32333.1</v>
      </c>
      <c r="I39" s="377">
        <v>856.45</v>
      </c>
      <c r="J39" s="376">
        <v>2.5804809043810478E-2</v>
      </c>
    </row>
    <row r="40" spans="1:10" ht="19.5" customHeight="1" x14ac:dyDescent="0.15">
      <c r="A40" s="379" t="s">
        <v>1877</v>
      </c>
      <c r="B40" s="379" t="s">
        <v>1876</v>
      </c>
      <c r="C40" s="379" t="s">
        <v>1051</v>
      </c>
      <c r="D40" s="379">
        <v>10</v>
      </c>
      <c r="E40" s="379">
        <v>190</v>
      </c>
      <c r="F40" s="378">
        <v>13633.3</v>
      </c>
      <c r="G40" s="377">
        <v>0</v>
      </c>
      <c r="H40" s="377">
        <v>12629.6</v>
      </c>
      <c r="I40" s="377">
        <v>1003.7</v>
      </c>
      <c r="J40" s="376">
        <v>7.3621206897816371E-2</v>
      </c>
    </row>
    <row r="41" spans="1:10" ht="19.5" customHeight="1" x14ac:dyDescent="0.15">
      <c r="A41" s="379" t="s">
        <v>3275</v>
      </c>
      <c r="B41" s="379" t="s">
        <v>3274</v>
      </c>
      <c r="C41" s="379" t="s">
        <v>1051</v>
      </c>
      <c r="D41" s="379">
        <v>4</v>
      </c>
      <c r="E41" s="379">
        <v>76</v>
      </c>
      <c r="F41" s="378">
        <v>4717.62</v>
      </c>
      <c r="G41" s="377">
        <v>0</v>
      </c>
      <c r="H41" s="377">
        <v>3887.68</v>
      </c>
      <c r="I41" s="377">
        <v>829.94</v>
      </c>
      <c r="J41" s="376">
        <v>0.1759234529275355</v>
      </c>
    </row>
    <row r="42" spans="1:10" ht="19.5" customHeight="1" x14ac:dyDescent="0.15">
      <c r="A42" s="379" t="s">
        <v>1875</v>
      </c>
      <c r="B42" s="379" t="s">
        <v>1874</v>
      </c>
      <c r="C42" s="379" t="s">
        <v>1051</v>
      </c>
      <c r="D42" s="379">
        <v>1008</v>
      </c>
      <c r="E42" s="379">
        <v>19152</v>
      </c>
      <c r="F42" s="378">
        <v>760335.91</v>
      </c>
      <c r="G42" s="377">
        <v>0</v>
      </c>
      <c r="H42" s="377">
        <v>729621.78</v>
      </c>
      <c r="I42" s="377">
        <v>30714.13</v>
      </c>
      <c r="J42" s="376">
        <v>4.0395474679079668E-2</v>
      </c>
    </row>
    <row r="43" spans="1:10" ht="19.5" customHeight="1" x14ac:dyDescent="0.15">
      <c r="A43" s="379" t="s">
        <v>3273</v>
      </c>
      <c r="B43" s="379" t="s">
        <v>3272</v>
      </c>
      <c r="C43" s="379" t="s">
        <v>1051</v>
      </c>
      <c r="D43" s="379">
        <v>3</v>
      </c>
      <c r="E43" s="379">
        <v>57</v>
      </c>
      <c r="F43" s="378">
        <v>4335.63</v>
      </c>
      <c r="G43" s="377">
        <v>0</v>
      </c>
      <c r="H43" s="377">
        <v>3165.63</v>
      </c>
      <c r="I43" s="377">
        <v>1170</v>
      </c>
      <c r="J43" s="376">
        <v>0.26985697580282453</v>
      </c>
    </row>
    <row r="44" spans="1:10" ht="19.5" customHeight="1" x14ac:dyDescent="0.15">
      <c r="A44" s="379" t="s">
        <v>4255</v>
      </c>
      <c r="B44" s="379" t="s">
        <v>4254</v>
      </c>
      <c r="C44" s="379" t="s">
        <v>1051</v>
      </c>
      <c r="D44" s="379">
        <v>5</v>
      </c>
      <c r="E44" s="379">
        <v>95</v>
      </c>
      <c r="F44" s="378">
        <v>6310</v>
      </c>
      <c r="G44" s="377">
        <v>0</v>
      </c>
      <c r="H44" s="377">
        <v>5086.05</v>
      </c>
      <c r="I44" s="377">
        <v>1223.95</v>
      </c>
      <c r="J44" s="376">
        <v>0.19396988906497623</v>
      </c>
    </row>
    <row r="45" spans="1:10" ht="19.5" customHeight="1" x14ac:dyDescent="0.15">
      <c r="A45" s="379" t="s">
        <v>3937</v>
      </c>
      <c r="B45" s="379" t="s">
        <v>3936</v>
      </c>
      <c r="C45" s="379" t="s">
        <v>1051</v>
      </c>
      <c r="D45" s="379">
        <v>2</v>
      </c>
      <c r="E45" s="379">
        <v>38</v>
      </c>
      <c r="F45" s="378">
        <v>2901.96</v>
      </c>
      <c r="G45" s="377">
        <v>0</v>
      </c>
      <c r="H45" s="377">
        <v>2139.86</v>
      </c>
      <c r="I45" s="377">
        <v>762.1</v>
      </c>
      <c r="J45" s="376">
        <v>0.26261561151773283</v>
      </c>
    </row>
    <row r="46" spans="1:10" ht="19.5" customHeight="1" x14ac:dyDescent="0.15">
      <c r="A46" s="379" t="s">
        <v>1865</v>
      </c>
      <c r="B46" s="379" t="s">
        <v>1864</v>
      </c>
      <c r="C46" s="379" t="s">
        <v>1051</v>
      </c>
      <c r="D46" s="379">
        <v>1</v>
      </c>
      <c r="E46" s="379">
        <v>19</v>
      </c>
      <c r="F46" s="378">
        <v>2830.39</v>
      </c>
      <c r="G46" s="377">
        <v>0</v>
      </c>
      <c r="H46" s="377">
        <v>1827.83</v>
      </c>
      <c r="I46" s="377">
        <v>1002.56</v>
      </c>
      <c r="J46" s="376">
        <v>0.35421267033871656</v>
      </c>
    </row>
    <row r="47" spans="1:10" ht="19.5" customHeight="1" x14ac:dyDescent="0.15">
      <c r="A47" s="379" t="s">
        <v>1863</v>
      </c>
      <c r="B47" s="379" t="s">
        <v>1862</v>
      </c>
      <c r="C47" s="379" t="s">
        <v>1051</v>
      </c>
      <c r="D47" s="379">
        <v>2</v>
      </c>
      <c r="E47" s="379">
        <v>38</v>
      </c>
      <c r="F47" s="378">
        <v>3209.02</v>
      </c>
      <c r="G47" s="377">
        <v>0</v>
      </c>
      <c r="H47" s="377">
        <v>2366.2800000000002</v>
      </c>
      <c r="I47" s="377">
        <v>842.74</v>
      </c>
      <c r="J47" s="376">
        <v>0.26261600114676753</v>
      </c>
    </row>
    <row r="48" spans="1:10" ht="19.5" customHeight="1" x14ac:dyDescent="0.15">
      <c r="A48" s="379" t="s">
        <v>3935</v>
      </c>
      <c r="B48" s="379" t="s">
        <v>3934</v>
      </c>
      <c r="C48" s="379" t="s">
        <v>1051</v>
      </c>
      <c r="D48" s="379">
        <v>1</v>
      </c>
      <c r="E48" s="379">
        <v>19</v>
      </c>
      <c r="F48" s="378">
        <v>1714.76</v>
      </c>
      <c r="G48" s="377">
        <v>0</v>
      </c>
      <c r="H48" s="377">
        <v>1334.68</v>
      </c>
      <c r="I48" s="377">
        <v>380.08</v>
      </c>
      <c r="J48" s="376">
        <v>0.22165200961067438</v>
      </c>
    </row>
    <row r="49" spans="1:10" ht="19.5" customHeight="1" x14ac:dyDescent="0.15">
      <c r="A49" s="379" t="s">
        <v>3933</v>
      </c>
      <c r="B49" s="379" t="s">
        <v>3932</v>
      </c>
      <c r="C49" s="379" t="s">
        <v>1051</v>
      </c>
      <c r="D49" s="379">
        <v>1</v>
      </c>
      <c r="E49" s="379">
        <v>19</v>
      </c>
      <c r="F49" s="378">
        <v>1714.76</v>
      </c>
      <c r="G49" s="377">
        <v>0</v>
      </c>
      <c r="H49" s="377">
        <v>1170.6300000000001</v>
      </c>
      <c r="I49" s="377">
        <v>544.13</v>
      </c>
      <c r="J49" s="376">
        <v>0.3173213744197439</v>
      </c>
    </row>
    <row r="50" spans="1:10" ht="19.5" customHeight="1" x14ac:dyDescent="0.15">
      <c r="A50" s="379" t="s">
        <v>1858</v>
      </c>
      <c r="B50" s="379" t="s">
        <v>1857</v>
      </c>
      <c r="C50" s="379" t="s">
        <v>1856</v>
      </c>
      <c r="D50" s="379">
        <v>10</v>
      </c>
      <c r="E50" s="379">
        <v>110.4</v>
      </c>
      <c r="F50" s="378">
        <v>3717.59</v>
      </c>
      <c r="G50" s="377">
        <v>0</v>
      </c>
      <c r="H50" s="377">
        <v>2444.33</v>
      </c>
      <c r="I50" s="377">
        <v>1273.26</v>
      </c>
      <c r="J50" s="376">
        <v>0.34249607944932065</v>
      </c>
    </row>
    <row r="51" spans="1:10" ht="19.5" customHeight="1" x14ac:dyDescent="0.15">
      <c r="A51" s="379" t="s">
        <v>1858</v>
      </c>
      <c r="B51" s="379" t="s">
        <v>1857</v>
      </c>
      <c r="C51" s="379" t="s">
        <v>1999</v>
      </c>
      <c r="D51" s="379">
        <v>48</v>
      </c>
      <c r="E51" s="379">
        <v>22.08</v>
      </c>
      <c r="F51" s="378">
        <v>622.55999999999995</v>
      </c>
      <c r="G51" s="377">
        <v>0</v>
      </c>
      <c r="H51" s="377">
        <v>488.87</v>
      </c>
      <c r="I51" s="377">
        <v>133.69</v>
      </c>
      <c r="J51" s="376">
        <v>0.21474235415060397</v>
      </c>
    </row>
    <row r="52" spans="1:10" ht="19.5" customHeight="1" x14ac:dyDescent="0.15">
      <c r="A52" s="379" t="s">
        <v>1855</v>
      </c>
      <c r="B52" s="379" t="s">
        <v>1854</v>
      </c>
      <c r="C52" s="379" t="s">
        <v>1051</v>
      </c>
      <c r="D52" s="379">
        <v>41</v>
      </c>
      <c r="E52" s="379">
        <v>779</v>
      </c>
      <c r="F52" s="378">
        <v>25389.06</v>
      </c>
      <c r="G52" s="377">
        <v>0</v>
      </c>
      <c r="H52" s="377">
        <v>21638.98</v>
      </c>
      <c r="I52" s="377">
        <v>3750.08</v>
      </c>
      <c r="J52" s="376">
        <v>0.14770456251629638</v>
      </c>
    </row>
    <row r="53" spans="1:10" ht="19.5" customHeight="1" x14ac:dyDescent="0.15">
      <c r="A53" s="379" t="s">
        <v>3270</v>
      </c>
      <c r="B53" s="379" t="s">
        <v>3269</v>
      </c>
      <c r="C53" s="379" t="s">
        <v>1051</v>
      </c>
      <c r="D53" s="379">
        <v>1</v>
      </c>
      <c r="E53" s="379">
        <v>19</v>
      </c>
      <c r="F53" s="378">
        <v>1673.99</v>
      </c>
      <c r="G53" s="377">
        <v>0</v>
      </c>
      <c r="H53" s="377">
        <v>1234.3699999999999</v>
      </c>
      <c r="I53" s="377">
        <v>439.62</v>
      </c>
      <c r="J53" s="376">
        <v>0.2626180562607901</v>
      </c>
    </row>
    <row r="54" spans="1:10" ht="19.5" customHeight="1" x14ac:dyDescent="0.15">
      <c r="A54" s="379" t="s">
        <v>1853</v>
      </c>
      <c r="B54" s="379" t="s">
        <v>1852</v>
      </c>
      <c r="C54" s="379" t="s">
        <v>1051</v>
      </c>
      <c r="D54" s="379">
        <v>20</v>
      </c>
      <c r="E54" s="379">
        <v>380</v>
      </c>
      <c r="F54" s="378">
        <v>19854.45</v>
      </c>
      <c r="G54" s="377">
        <v>0</v>
      </c>
      <c r="H54" s="377">
        <v>14837.8</v>
      </c>
      <c r="I54" s="377">
        <v>5016.6499999999996</v>
      </c>
      <c r="J54" s="376">
        <v>0.25267131549854061</v>
      </c>
    </row>
    <row r="55" spans="1:10" ht="19.5" customHeight="1" x14ac:dyDescent="0.15">
      <c r="A55" s="379" t="s">
        <v>1998</v>
      </c>
      <c r="B55" s="379" t="s">
        <v>1997</v>
      </c>
      <c r="C55" s="379" t="s">
        <v>1051</v>
      </c>
      <c r="D55" s="379">
        <v>15</v>
      </c>
      <c r="E55" s="379">
        <v>285</v>
      </c>
      <c r="F55" s="378">
        <v>15126.75</v>
      </c>
      <c r="G55" s="377">
        <v>0</v>
      </c>
      <c r="H55" s="377">
        <v>14457.33</v>
      </c>
      <c r="I55" s="377">
        <v>669.42</v>
      </c>
      <c r="J55" s="376">
        <v>4.4254053250037187E-2</v>
      </c>
    </row>
    <row r="56" spans="1:10" ht="19.5" customHeight="1" x14ac:dyDescent="0.15">
      <c r="A56" s="379" t="s">
        <v>1851</v>
      </c>
      <c r="B56" s="379" t="s">
        <v>1850</v>
      </c>
      <c r="C56" s="379" t="s">
        <v>1051</v>
      </c>
      <c r="D56" s="379">
        <v>3</v>
      </c>
      <c r="E56" s="379">
        <v>57</v>
      </c>
      <c r="F56" s="378">
        <v>4976.04</v>
      </c>
      <c r="G56" s="377">
        <v>0</v>
      </c>
      <c r="H56" s="377">
        <v>3563.25</v>
      </c>
      <c r="I56" s="377">
        <v>1412.79</v>
      </c>
      <c r="J56" s="376">
        <v>0.28391853763233416</v>
      </c>
    </row>
    <row r="57" spans="1:10" ht="19.5" customHeight="1" x14ac:dyDescent="0.15">
      <c r="A57" s="379" t="s">
        <v>2407</v>
      </c>
      <c r="B57" s="379" t="s">
        <v>2406</v>
      </c>
      <c r="C57" s="379" t="s">
        <v>1051</v>
      </c>
      <c r="D57" s="379">
        <v>3</v>
      </c>
      <c r="E57" s="379">
        <v>57</v>
      </c>
      <c r="F57" s="378">
        <v>5474.64</v>
      </c>
      <c r="G57" s="377">
        <v>0</v>
      </c>
      <c r="H57" s="377">
        <v>3588.06</v>
      </c>
      <c r="I57" s="377">
        <v>1886.58</v>
      </c>
      <c r="J57" s="376">
        <v>0.34460348077681818</v>
      </c>
    </row>
    <row r="58" spans="1:10" ht="19.5" customHeight="1" x14ac:dyDescent="0.15">
      <c r="A58" s="379" t="s">
        <v>1849</v>
      </c>
      <c r="B58" s="379" t="s">
        <v>1848</v>
      </c>
      <c r="C58" s="379" t="s">
        <v>1051</v>
      </c>
      <c r="D58" s="379">
        <v>74</v>
      </c>
      <c r="E58" s="379">
        <v>1406</v>
      </c>
      <c r="F58" s="378">
        <v>82998.48</v>
      </c>
      <c r="G58" s="377">
        <v>0</v>
      </c>
      <c r="H58" s="377">
        <v>70257.05</v>
      </c>
      <c r="I58" s="377">
        <v>12741.43</v>
      </c>
      <c r="J58" s="376">
        <v>0.15351401616029595</v>
      </c>
    </row>
    <row r="59" spans="1:10" ht="19.5" customHeight="1" x14ac:dyDescent="0.15">
      <c r="A59" s="379" t="s">
        <v>1847</v>
      </c>
      <c r="B59" s="379" t="s">
        <v>1846</v>
      </c>
      <c r="C59" s="379" t="s">
        <v>1051</v>
      </c>
      <c r="D59" s="379">
        <v>6</v>
      </c>
      <c r="E59" s="379">
        <v>114</v>
      </c>
      <c r="F59" s="378">
        <v>0.06</v>
      </c>
      <c r="G59" s="377">
        <v>0</v>
      </c>
      <c r="H59" s="377">
        <v>3448.44</v>
      </c>
      <c r="I59" s="377">
        <v>-3448.38</v>
      </c>
      <c r="J59" s="376">
        <v>-57473</v>
      </c>
    </row>
    <row r="60" spans="1:10" ht="19.5" customHeight="1" x14ac:dyDescent="0.15">
      <c r="A60" s="379" t="s">
        <v>1845</v>
      </c>
      <c r="B60" s="379" t="s">
        <v>1844</v>
      </c>
      <c r="C60" s="379" t="s">
        <v>1051</v>
      </c>
      <c r="D60" s="379">
        <v>13</v>
      </c>
      <c r="E60" s="379">
        <v>247</v>
      </c>
      <c r="F60" s="378">
        <v>0.13</v>
      </c>
      <c r="G60" s="377">
        <v>0</v>
      </c>
      <c r="H60" s="377">
        <v>4567.29</v>
      </c>
      <c r="I60" s="377">
        <v>-4567.16</v>
      </c>
      <c r="J60" s="376">
        <v>-35132</v>
      </c>
    </row>
    <row r="61" spans="1:10" ht="19.5" customHeight="1" x14ac:dyDescent="0.15">
      <c r="A61" s="379" t="s">
        <v>2405</v>
      </c>
      <c r="B61" s="379" t="s">
        <v>2404</v>
      </c>
      <c r="C61" s="379" t="s">
        <v>1051</v>
      </c>
      <c r="D61" s="379">
        <v>12</v>
      </c>
      <c r="E61" s="379">
        <v>228</v>
      </c>
      <c r="F61" s="378">
        <v>0.12</v>
      </c>
      <c r="G61" s="377">
        <v>0</v>
      </c>
      <c r="H61" s="377">
        <v>10890</v>
      </c>
      <c r="I61" s="377">
        <v>-10889.88</v>
      </c>
      <c r="J61" s="376">
        <v>-90749</v>
      </c>
    </row>
    <row r="62" spans="1:10" ht="19.5" customHeight="1" x14ac:dyDescent="0.15">
      <c r="A62" s="379" t="s">
        <v>1840</v>
      </c>
      <c r="B62" s="379" t="s">
        <v>1839</v>
      </c>
      <c r="C62" s="379" t="s">
        <v>1841</v>
      </c>
      <c r="D62" s="379">
        <v>11</v>
      </c>
      <c r="E62" s="379">
        <v>62.436</v>
      </c>
      <c r="F62" s="378">
        <v>15876.14</v>
      </c>
      <c r="G62" s="377">
        <v>0</v>
      </c>
      <c r="H62" s="377">
        <v>14484.36</v>
      </c>
      <c r="I62" s="377">
        <v>1391.78</v>
      </c>
      <c r="J62" s="376">
        <v>8.7664885797177405E-2</v>
      </c>
    </row>
    <row r="63" spans="1:10" ht="19.5" customHeight="1" x14ac:dyDescent="0.15">
      <c r="A63" s="379" t="s">
        <v>1840</v>
      </c>
      <c r="B63" s="379" t="s">
        <v>1839</v>
      </c>
      <c r="C63" s="379" t="s">
        <v>1838</v>
      </c>
      <c r="D63" s="379">
        <v>60</v>
      </c>
      <c r="E63" s="379">
        <v>28.38</v>
      </c>
      <c r="F63" s="378">
        <v>7025.4</v>
      </c>
      <c r="G63" s="377">
        <v>0</v>
      </c>
      <c r="H63" s="377">
        <v>6583.8</v>
      </c>
      <c r="I63" s="377">
        <v>441.6</v>
      </c>
      <c r="J63" s="376">
        <v>6.2857630882227344E-2</v>
      </c>
    </row>
    <row r="64" spans="1:10" ht="19.5" customHeight="1" x14ac:dyDescent="0.15">
      <c r="A64" s="379" t="s">
        <v>1837</v>
      </c>
      <c r="B64" s="379" t="s">
        <v>1836</v>
      </c>
      <c r="C64" s="379" t="s">
        <v>1051</v>
      </c>
      <c r="D64" s="379">
        <v>23</v>
      </c>
      <c r="E64" s="379">
        <v>437</v>
      </c>
      <c r="F64" s="378">
        <v>38040.620000000003</v>
      </c>
      <c r="G64" s="377">
        <v>0</v>
      </c>
      <c r="H64" s="377">
        <v>28052.639999999999</v>
      </c>
      <c r="I64" s="377">
        <v>9987.98</v>
      </c>
      <c r="J64" s="376">
        <v>0.26256091514807067</v>
      </c>
    </row>
    <row r="65" spans="1:10" ht="19.5" customHeight="1" x14ac:dyDescent="0.15">
      <c r="A65" s="379" t="s">
        <v>1833</v>
      </c>
      <c r="B65" s="379" t="s">
        <v>1832</v>
      </c>
      <c r="C65" s="379" t="s">
        <v>1051</v>
      </c>
      <c r="D65" s="379">
        <v>1</v>
      </c>
      <c r="E65" s="379">
        <v>19</v>
      </c>
      <c r="F65" s="378">
        <v>1152.58</v>
      </c>
      <c r="G65" s="377">
        <v>0</v>
      </c>
      <c r="H65" s="377">
        <v>1.1000000000000001</v>
      </c>
      <c r="I65" s="377">
        <v>1151.48</v>
      </c>
      <c r="J65" s="376">
        <v>0.99904561939301395</v>
      </c>
    </row>
    <row r="66" spans="1:10" ht="19.5" customHeight="1" x14ac:dyDescent="0.15">
      <c r="A66" s="379" t="s">
        <v>1829</v>
      </c>
      <c r="B66" s="379" t="s">
        <v>1828</v>
      </c>
      <c r="C66" s="379" t="s">
        <v>1051</v>
      </c>
      <c r="D66" s="379">
        <v>2</v>
      </c>
      <c r="E66" s="379">
        <v>38</v>
      </c>
      <c r="F66" s="378">
        <v>3240.72</v>
      </c>
      <c r="G66" s="377">
        <v>0</v>
      </c>
      <c r="H66" s="377">
        <v>2389.66</v>
      </c>
      <c r="I66" s="377">
        <v>851.06</v>
      </c>
      <c r="J66" s="376">
        <v>0.26261448073267668</v>
      </c>
    </row>
    <row r="67" spans="1:10" ht="19.5" customHeight="1" x14ac:dyDescent="0.15">
      <c r="A67" s="379" t="s">
        <v>1827</v>
      </c>
      <c r="B67" s="379" t="s">
        <v>1826</v>
      </c>
      <c r="C67" s="379" t="s">
        <v>1823</v>
      </c>
      <c r="D67" s="379">
        <v>269</v>
      </c>
      <c r="E67" s="379">
        <v>5380</v>
      </c>
      <c r="F67" s="378">
        <v>103444</v>
      </c>
      <c r="G67" s="377">
        <v>0</v>
      </c>
      <c r="H67" s="377">
        <v>89891.73</v>
      </c>
      <c r="I67" s="377">
        <v>13552.27</v>
      </c>
      <c r="J67" s="376">
        <v>0.13101069177526004</v>
      </c>
    </row>
    <row r="68" spans="1:10" ht="19.5" customHeight="1" x14ac:dyDescent="0.15">
      <c r="A68" s="379" t="s">
        <v>1825</v>
      </c>
      <c r="B68" s="379" t="s">
        <v>1824</v>
      </c>
      <c r="C68" s="379" t="s">
        <v>1823</v>
      </c>
      <c r="D68" s="379">
        <v>14</v>
      </c>
      <c r="E68" s="379">
        <v>280</v>
      </c>
      <c r="F68" s="378">
        <v>5975.79</v>
      </c>
      <c r="G68" s="377">
        <v>0</v>
      </c>
      <c r="H68" s="377">
        <v>5801.18</v>
      </c>
      <c r="I68" s="377">
        <v>174.61</v>
      </c>
      <c r="J68" s="376">
        <v>2.9219567622021523E-2</v>
      </c>
    </row>
    <row r="69" spans="1:10" ht="19.5" customHeight="1" x14ac:dyDescent="0.15">
      <c r="A69" s="379" t="s">
        <v>1822</v>
      </c>
      <c r="B69" s="379" t="s">
        <v>1821</v>
      </c>
      <c r="C69" s="379" t="s">
        <v>1809</v>
      </c>
      <c r="D69" s="379">
        <v>61</v>
      </c>
      <c r="E69" s="379">
        <v>366</v>
      </c>
      <c r="F69" s="378">
        <v>37216.199999999997</v>
      </c>
      <c r="G69" s="377">
        <v>0</v>
      </c>
      <c r="H69" s="377">
        <v>29150.43</v>
      </c>
      <c r="I69" s="377">
        <v>8065.77</v>
      </c>
      <c r="J69" s="376">
        <v>0.21672739290953941</v>
      </c>
    </row>
    <row r="70" spans="1:10" ht="19.5" customHeight="1" x14ac:dyDescent="0.15">
      <c r="A70" s="379" t="s">
        <v>1822</v>
      </c>
      <c r="B70" s="379" t="s">
        <v>1821</v>
      </c>
      <c r="C70" s="379" t="s">
        <v>1812</v>
      </c>
      <c r="D70" s="379">
        <v>360</v>
      </c>
      <c r="E70" s="379">
        <v>90</v>
      </c>
      <c r="F70" s="378">
        <v>8899.2000000000007</v>
      </c>
      <c r="G70" s="377">
        <v>0</v>
      </c>
      <c r="H70" s="377">
        <v>7112.42</v>
      </c>
      <c r="I70" s="377">
        <v>1786.78</v>
      </c>
      <c r="J70" s="376">
        <v>0.20077984537935994</v>
      </c>
    </row>
    <row r="71" spans="1:10" ht="19.5" customHeight="1" x14ac:dyDescent="0.15">
      <c r="A71" s="379" t="s">
        <v>1820</v>
      </c>
      <c r="B71" s="379" t="s">
        <v>1819</v>
      </c>
      <c r="C71" s="379" t="s">
        <v>1809</v>
      </c>
      <c r="D71" s="379">
        <v>86</v>
      </c>
      <c r="E71" s="379">
        <v>516</v>
      </c>
      <c r="F71" s="378">
        <v>73201.7</v>
      </c>
      <c r="G71" s="377">
        <v>0</v>
      </c>
      <c r="H71" s="377">
        <v>53880.72</v>
      </c>
      <c r="I71" s="377">
        <v>19320.98</v>
      </c>
      <c r="J71" s="376">
        <v>0.263941684414433</v>
      </c>
    </row>
    <row r="72" spans="1:10" ht="19.5" customHeight="1" x14ac:dyDescent="0.15">
      <c r="A72" s="379" t="s">
        <v>1820</v>
      </c>
      <c r="B72" s="379" t="s">
        <v>1819</v>
      </c>
      <c r="C72" s="379" t="s">
        <v>1812</v>
      </c>
      <c r="D72" s="379">
        <v>312</v>
      </c>
      <c r="E72" s="379">
        <v>78</v>
      </c>
      <c r="F72" s="378">
        <v>11371.44</v>
      </c>
      <c r="G72" s="377">
        <v>0</v>
      </c>
      <c r="H72" s="377">
        <v>8144.76</v>
      </c>
      <c r="I72" s="377">
        <v>3226.68</v>
      </c>
      <c r="J72" s="376">
        <v>0.28375298115278275</v>
      </c>
    </row>
    <row r="73" spans="1:10" ht="19.5" customHeight="1" x14ac:dyDescent="0.15">
      <c r="A73" s="379" t="s">
        <v>1818</v>
      </c>
      <c r="B73" s="379" t="s">
        <v>1817</v>
      </c>
      <c r="C73" s="379" t="s">
        <v>1809</v>
      </c>
      <c r="D73" s="379">
        <v>3</v>
      </c>
      <c r="E73" s="379">
        <v>18</v>
      </c>
      <c r="F73" s="378">
        <v>4830.82</v>
      </c>
      <c r="G73" s="377">
        <v>0</v>
      </c>
      <c r="H73" s="377">
        <v>2853.42</v>
      </c>
      <c r="I73" s="377">
        <v>1977.4</v>
      </c>
      <c r="J73" s="376">
        <v>0.40933009302768475</v>
      </c>
    </row>
    <row r="74" spans="1:10" ht="19.5" customHeight="1" x14ac:dyDescent="0.15">
      <c r="A74" s="379" t="s">
        <v>1818</v>
      </c>
      <c r="B74" s="379" t="s">
        <v>1817</v>
      </c>
      <c r="C74" s="379" t="s">
        <v>1812</v>
      </c>
      <c r="D74" s="379">
        <v>24</v>
      </c>
      <c r="E74" s="379">
        <v>6</v>
      </c>
      <c r="F74" s="378">
        <v>1283.52</v>
      </c>
      <c r="G74" s="377">
        <v>0</v>
      </c>
      <c r="H74" s="377">
        <v>951.14</v>
      </c>
      <c r="I74" s="377">
        <v>332.38</v>
      </c>
      <c r="J74" s="376">
        <v>0.25895973572675146</v>
      </c>
    </row>
    <row r="75" spans="1:10" ht="19.5" customHeight="1" x14ac:dyDescent="0.15">
      <c r="A75" s="379" t="s">
        <v>1816</v>
      </c>
      <c r="B75" s="379" t="s">
        <v>1815</v>
      </c>
      <c r="C75" s="379" t="s">
        <v>1809</v>
      </c>
      <c r="D75" s="379">
        <v>78</v>
      </c>
      <c r="E75" s="379">
        <v>468</v>
      </c>
      <c r="F75" s="378">
        <v>57213.93</v>
      </c>
      <c r="G75" s="377">
        <v>0</v>
      </c>
      <c r="H75" s="377">
        <v>43414.8</v>
      </c>
      <c r="I75" s="377">
        <v>13799.13</v>
      </c>
      <c r="J75" s="376">
        <v>0.24118479538112483</v>
      </c>
    </row>
    <row r="76" spans="1:10" ht="19.5" customHeight="1" x14ac:dyDescent="0.15">
      <c r="A76" s="379" t="s">
        <v>1816</v>
      </c>
      <c r="B76" s="379" t="s">
        <v>1815</v>
      </c>
      <c r="C76" s="379" t="s">
        <v>1812</v>
      </c>
      <c r="D76" s="379">
        <v>96</v>
      </c>
      <c r="E76" s="379">
        <v>24</v>
      </c>
      <c r="F76" s="378">
        <v>2761.92</v>
      </c>
      <c r="G76" s="377">
        <v>0</v>
      </c>
      <c r="H76" s="377">
        <v>2226.4</v>
      </c>
      <c r="I76" s="377">
        <v>535.52</v>
      </c>
      <c r="J76" s="376">
        <v>0.19389410265322674</v>
      </c>
    </row>
    <row r="77" spans="1:10" ht="19.5" customHeight="1" x14ac:dyDescent="0.15">
      <c r="A77" s="379" t="s">
        <v>1814</v>
      </c>
      <c r="B77" s="379" t="s">
        <v>1813</v>
      </c>
      <c r="C77" s="379" t="s">
        <v>1809</v>
      </c>
      <c r="D77" s="379">
        <v>53</v>
      </c>
      <c r="E77" s="379">
        <v>318</v>
      </c>
      <c r="F77" s="378">
        <v>34617.43</v>
      </c>
      <c r="G77" s="377">
        <v>0</v>
      </c>
      <c r="H77" s="377">
        <v>25418.21</v>
      </c>
      <c r="I77" s="377">
        <v>9199.2199999999993</v>
      </c>
      <c r="J77" s="376">
        <v>0.2657395421901626</v>
      </c>
    </row>
    <row r="78" spans="1:10" ht="19.5" customHeight="1" x14ac:dyDescent="0.15">
      <c r="A78" s="379" t="s">
        <v>1814</v>
      </c>
      <c r="B78" s="379" t="s">
        <v>1813</v>
      </c>
      <c r="C78" s="379" t="s">
        <v>1812</v>
      </c>
      <c r="D78" s="379">
        <v>120</v>
      </c>
      <c r="E78" s="379">
        <v>30</v>
      </c>
      <c r="F78" s="378">
        <v>3258</v>
      </c>
      <c r="G78" s="377">
        <v>0</v>
      </c>
      <c r="H78" s="377">
        <v>2397.9499999999998</v>
      </c>
      <c r="I78" s="377">
        <v>860.05</v>
      </c>
      <c r="J78" s="376">
        <v>0.26398096992019643</v>
      </c>
    </row>
    <row r="79" spans="1:10" ht="19.5" customHeight="1" x14ac:dyDescent="0.15">
      <c r="A79" s="379" t="s">
        <v>1811</v>
      </c>
      <c r="B79" s="379" t="s">
        <v>1810</v>
      </c>
      <c r="C79" s="379" t="s">
        <v>1809</v>
      </c>
      <c r="D79" s="379">
        <v>65</v>
      </c>
      <c r="E79" s="379">
        <v>390</v>
      </c>
      <c r="F79" s="378">
        <v>44698.05</v>
      </c>
      <c r="G79" s="377">
        <v>0</v>
      </c>
      <c r="H79" s="377">
        <v>35643.4</v>
      </c>
      <c r="I79" s="377">
        <v>9054.65</v>
      </c>
      <c r="J79" s="376">
        <v>0.20257371406582614</v>
      </c>
    </row>
    <row r="80" spans="1:10" ht="19.5" customHeight="1" x14ac:dyDescent="0.15">
      <c r="A80" s="379" t="s">
        <v>1811</v>
      </c>
      <c r="B80" s="379" t="s">
        <v>1810</v>
      </c>
      <c r="C80" s="379" t="s">
        <v>1812</v>
      </c>
      <c r="D80" s="379">
        <v>72</v>
      </c>
      <c r="E80" s="379">
        <v>18</v>
      </c>
      <c r="F80" s="378">
        <v>2186.88</v>
      </c>
      <c r="G80" s="377">
        <v>0</v>
      </c>
      <c r="H80" s="377">
        <v>1645.08</v>
      </c>
      <c r="I80" s="377">
        <v>541.79999999999995</v>
      </c>
      <c r="J80" s="376">
        <v>0.24775021949078138</v>
      </c>
    </row>
    <row r="81" spans="1:10" ht="19.5" customHeight="1" x14ac:dyDescent="0.15">
      <c r="A81" s="379" t="s">
        <v>1808</v>
      </c>
      <c r="B81" s="379" t="s">
        <v>1807</v>
      </c>
      <c r="C81" s="379" t="s">
        <v>1802</v>
      </c>
      <c r="D81" s="379">
        <v>5</v>
      </c>
      <c r="E81" s="379">
        <v>70.95</v>
      </c>
      <c r="F81" s="378">
        <v>6551.37</v>
      </c>
      <c r="G81" s="377">
        <v>0</v>
      </c>
      <c r="H81" s="377">
        <v>4775.3999999999996</v>
      </c>
      <c r="I81" s="377">
        <v>1775.97</v>
      </c>
      <c r="J81" s="376">
        <v>0.27108375805365903</v>
      </c>
    </row>
    <row r="82" spans="1:10" ht="19.5" customHeight="1" x14ac:dyDescent="0.15">
      <c r="A82" s="379" t="s">
        <v>1808</v>
      </c>
      <c r="B82" s="379" t="s">
        <v>1807</v>
      </c>
      <c r="C82" s="379" t="s">
        <v>1112</v>
      </c>
      <c r="D82" s="379">
        <v>15</v>
      </c>
      <c r="E82" s="379">
        <v>14.19</v>
      </c>
      <c r="F82" s="378">
        <v>1087.95</v>
      </c>
      <c r="G82" s="377">
        <v>0</v>
      </c>
      <c r="H82" s="377">
        <v>954.9</v>
      </c>
      <c r="I82" s="377">
        <v>133.05000000000001</v>
      </c>
      <c r="J82" s="376">
        <v>0.12229422308010478</v>
      </c>
    </row>
    <row r="83" spans="1:10" ht="19.5" customHeight="1" x14ac:dyDescent="0.15">
      <c r="A83" s="379" t="s">
        <v>1806</v>
      </c>
      <c r="B83" s="379" t="s">
        <v>1805</v>
      </c>
      <c r="C83" s="379" t="s">
        <v>1802</v>
      </c>
      <c r="D83" s="379">
        <v>1</v>
      </c>
      <c r="E83" s="379">
        <v>14.19</v>
      </c>
      <c r="F83" s="378">
        <v>1396.71</v>
      </c>
      <c r="G83" s="377">
        <v>0</v>
      </c>
      <c r="H83" s="377">
        <v>988.66</v>
      </c>
      <c r="I83" s="377">
        <v>408.05</v>
      </c>
      <c r="J83" s="376">
        <v>0.29215084018872922</v>
      </c>
    </row>
    <row r="84" spans="1:10" ht="19.5" customHeight="1" x14ac:dyDescent="0.15">
      <c r="A84" s="379" t="s">
        <v>1806</v>
      </c>
      <c r="B84" s="379" t="s">
        <v>1805</v>
      </c>
      <c r="C84" s="379" t="s">
        <v>1112</v>
      </c>
      <c r="D84" s="379">
        <v>15</v>
      </c>
      <c r="E84" s="379">
        <v>14.19</v>
      </c>
      <c r="F84" s="378">
        <v>1087.95</v>
      </c>
      <c r="G84" s="377">
        <v>0</v>
      </c>
      <c r="H84" s="377">
        <v>989.71</v>
      </c>
      <c r="I84" s="377">
        <v>98.24</v>
      </c>
      <c r="J84" s="376">
        <v>9.029826738361138E-2</v>
      </c>
    </row>
    <row r="85" spans="1:10" ht="19.5" customHeight="1" x14ac:dyDescent="0.15">
      <c r="A85" s="379" t="s">
        <v>1804</v>
      </c>
      <c r="B85" s="379" t="s">
        <v>1803</v>
      </c>
      <c r="C85" s="379" t="s">
        <v>1802</v>
      </c>
      <c r="D85" s="379">
        <v>1</v>
      </c>
      <c r="E85" s="379">
        <v>14.19</v>
      </c>
      <c r="F85" s="378">
        <v>1398.78</v>
      </c>
      <c r="G85" s="377">
        <v>0</v>
      </c>
      <c r="H85" s="377">
        <v>1000.96</v>
      </c>
      <c r="I85" s="377">
        <v>397.82</v>
      </c>
      <c r="J85" s="376">
        <v>0.28440498148386451</v>
      </c>
    </row>
    <row r="86" spans="1:10" ht="19.5" customHeight="1" x14ac:dyDescent="0.15">
      <c r="A86" s="379" t="s">
        <v>1801</v>
      </c>
      <c r="B86" s="379" t="s">
        <v>1800</v>
      </c>
      <c r="C86" s="379" t="s">
        <v>1802</v>
      </c>
      <c r="D86" s="379">
        <v>58</v>
      </c>
      <c r="E86" s="379">
        <v>823.02</v>
      </c>
      <c r="F86" s="378">
        <v>66776.25</v>
      </c>
      <c r="G86" s="377">
        <v>0</v>
      </c>
      <c r="H86" s="377">
        <v>54516.31</v>
      </c>
      <c r="I86" s="377">
        <v>12259.94</v>
      </c>
      <c r="J86" s="376">
        <v>0.1835973119185339</v>
      </c>
    </row>
    <row r="87" spans="1:10" ht="19.5" customHeight="1" x14ac:dyDescent="0.15">
      <c r="A87" s="379" t="s">
        <v>1801</v>
      </c>
      <c r="B87" s="379" t="s">
        <v>1800</v>
      </c>
      <c r="C87" s="379" t="s">
        <v>1112</v>
      </c>
      <c r="D87" s="379">
        <v>60</v>
      </c>
      <c r="E87" s="379">
        <v>56.76</v>
      </c>
      <c r="F87" s="378">
        <v>4959.6000000000004</v>
      </c>
      <c r="G87" s="377">
        <v>0</v>
      </c>
      <c r="H87" s="377">
        <v>3816.05</v>
      </c>
      <c r="I87" s="377">
        <v>1143.55</v>
      </c>
      <c r="J87" s="376">
        <v>0.23057303008307123</v>
      </c>
    </row>
    <row r="88" spans="1:10" ht="19.5" customHeight="1" x14ac:dyDescent="0.15">
      <c r="A88" s="379" t="s">
        <v>1799</v>
      </c>
      <c r="B88" s="379" t="s">
        <v>1798</v>
      </c>
      <c r="C88" s="379" t="s">
        <v>1137</v>
      </c>
      <c r="D88" s="379">
        <v>13000</v>
      </c>
      <c r="E88" s="379">
        <v>13000</v>
      </c>
      <c r="F88" s="378">
        <v>181000</v>
      </c>
      <c r="G88" s="377">
        <v>0</v>
      </c>
      <c r="H88" s="377">
        <v>153400</v>
      </c>
      <c r="I88" s="377">
        <v>27600</v>
      </c>
      <c r="J88" s="376">
        <v>0.15248618784530388</v>
      </c>
    </row>
    <row r="89" spans="1:10" ht="19.5" customHeight="1" x14ac:dyDescent="0.15">
      <c r="A89" s="379" t="s">
        <v>7684</v>
      </c>
      <c r="B89" s="379" t="s">
        <v>7683</v>
      </c>
      <c r="C89" s="379" t="s">
        <v>1137</v>
      </c>
      <c r="D89" s="379">
        <v>1000</v>
      </c>
      <c r="E89" s="379">
        <v>1000</v>
      </c>
      <c r="F89" s="378">
        <v>34500</v>
      </c>
      <c r="G89" s="377">
        <v>0</v>
      </c>
      <c r="H89" s="377">
        <v>44730</v>
      </c>
      <c r="I89" s="377">
        <v>-10230</v>
      </c>
      <c r="J89" s="376">
        <v>-0.29652173913043478</v>
      </c>
    </row>
    <row r="90" spans="1:10" ht="19.5" customHeight="1" x14ac:dyDescent="0.15">
      <c r="A90" s="379" t="s">
        <v>1795</v>
      </c>
      <c r="B90" s="379" t="s">
        <v>1794</v>
      </c>
      <c r="C90" s="379" t="s">
        <v>1137</v>
      </c>
      <c r="D90" s="379">
        <v>1000</v>
      </c>
      <c r="E90" s="379">
        <v>1000</v>
      </c>
      <c r="F90" s="378">
        <v>55900</v>
      </c>
      <c r="G90" s="377">
        <v>0</v>
      </c>
      <c r="H90" s="377">
        <v>54750</v>
      </c>
      <c r="I90" s="377">
        <v>1150</v>
      </c>
      <c r="J90" s="376">
        <v>2.0572450805008944E-2</v>
      </c>
    </row>
    <row r="91" spans="1:10" ht="19.5" customHeight="1" x14ac:dyDescent="0.15">
      <c r="A91" s="379" t="s">
        <v>1793</v>
      </c>
      <c r="B91" s="379" t="s">
        <v>1792</v>
      </c>
      <c r="C91" s="379" t="s">
        <v>1056</v>
      </c>
      <c r="D91" s="379">
        <v>13</v>
      </c>
      <c r="E91" s="379">
        <v>2704</v>
      </c>
      <c r="F91" s="378">
        <v>52614.86</v>
      </c>
      <c r="G91" s="377">
        <v>0</v>
      </c>
      <c r="H91" s="377">
        <v>40540.629999999997</v>
      </c>
      <c r="I91" s="377">
        <v>12074.23</v>
      </c>
      <c r="J91" s="376">
        <v>0.22948326765480323</v>
      </c>
    </row>
    <row r="92" spans="1:10" ht="19.5" customHeight="1" x14ac:dyDescent="0.15">
      <c r="A92" s="379" t="s">
        <v>1791</v>
      </c>
      <c r="B92" s="379" t="s">
        <v>1790</v>
      </c>
      <c r="C92" s="379" t="s">
        <v>1056</v>
      </c>
      <c r="D92" s="379">
        <v>5</v>
      </c>
      <c r="E92" s="379">
        <v>1040</v>
      </c>
      <c r="F92" s="378">
        <v>31015.18</v>
      </c>
      <c r="G92" s="377">
        <v>0</v>
      </c>
      <c r="H92" s="377">
        <v>23988.7</v>
      </c>
      <c r="I92" s="377">
        <v>7026.48</v>
      </c>
      <c r="J92" s="376">
        <v>0.22654970888448817</v>
      </c>
    </row>
    <row r="93" spans="1:10" ht="19.5" customHeight="1" x14ac:dyDescent="0.15">
      <c r="A93" s="379" t="s">
        <v>1789</v>
      </c>
      <c r="B93" s="379" t="s">
        <v>1788</v>
      </c>
      <c r="C93" s="379" t="s">
        <v>1056</v>
      </c>
      <c r="D93" s="379">
        <v>4</v>
      </c>
      <c r="E93" s="379">
        <v>832</v>
      </c>
      <c r="F93" s="378">
        <v>41926.720000000001</v>
      </c>
      <c r="G93" s="377">
        <v>0</v>
      </c>
      <c r="H93" s="377">
        <v>30705.279999999999</v>
      </c>
      <c r="I93" s="377">
        <v>11221.44</v>
      </c>
      <c r="J93" s="376">
        <v>0.26764411811846955</v>
      </c>
    </row>
    <row r="94" spans="1:10" ht="19.5" customHeight="1" x14ac:dyDescent="0.15">
      <c r="A94" s="379" t="s">
        <v>1787</v>
      </c>
      <c r="B94" s="379" t="s">
        <v>1786</v>
      </c>
      <c r="C94" s="379" t="s">
        <v>1056</v>
      </c>
      <c r="D94" s="379">
        <v>2</v>
      </c>
      <c r="E94" s="379">
        <v>416</v>
      </c>
      <c r="F94" s="378">
        <v>13230</v>
      </c>
      <c r="G94" s="377">
        <v>0</v>
      </c>
      <c r="H94" s="377">
        <v>19354.68</v>
      </c>
      <c r="I94" s="377">
        <v>-6124.68</v>
      </c>
      <c r="J94" s="376">
        <v>-0.46293877551020407</v>
      </c>
    </row>
    <row r="95" spans="1:10" ht="19.5" customHeight="1" x14ac:dyDescent="0.15">
      <c r="A95" s="379" t="s">
        <v>1785</v>
      </c>
      <c r="B95" s="379" t="s">
        <v>1784</v>
      </c>
      <c r="C95" s="379" t="s">
        <v>1056</v>
      </c>
      <c r="D95" s="379">
        <v>12</v>
      </c>
      <c r="E95" s="379">
        <v>2496</v>
      </c>
      <c r="F95" s="378">
        <v>146772.35</v>
      </c>
      <c r="G95" s="377">
        <v>0</v>
      </c>
      <c r="H95" s="377">
        <v>139469.4</v>
      </c>
      <c r="I95" s="377">
        <v>7302.95</v>
      </c>
      <c r="J95" s="376">
        <v>4.9756987606998183E-2</v>
      </c>
    </row>
    <row r="96" spans="1:10" ht="19.5" customHeight="1" x14ac:dyDescent="0.15">
      <c r="A96" s="379" t="s">
        <v>1783</v>
      </c>
      <c r="B96" s="379" t="s">
        <v>1782</v>
      </c>
      <c r="C96" s="379" t="s">
        <v>1056</v>
      </c>
      <c r="D96" s="379">
        <v>2</v>
      </c>
      <c r="E96" s="379">
        <v>416</v>
      </c>
      <c r="F96" s="378">
        <v>24239.200000000001</v>
      </c>
      <c r="G96" s="377">
        <v>0</v>
      </c>
      <c r="H96" s="377">
        <v>22182.54</v>
      </c>
      <c r="I96" s="377">
        <v>2056.66</v>
      </c>
      <c r="J96" s="376">
        <v>8.4848509851810291E-2</v>
      </c>
    </row>
    <row r="97" spans="1:10" ht="19.5" customHeight="1" x14ac:dyDescent="0.15">
      <c r="A97" s="379" t="s">
        <v>1777</v>
      </c>
      <c r="B97" s="379" t="s">
        <v>1776</v>
      </c>
      <c r="C97" s="379" t="s">
        <v>1056</v>
      </c>
      <c r="D97" s="379">
        <v>1</v>
      </c>
      <c r="E97" s="379">
        <v>208</v>
      </c>
      <c r="F97" s="378">
        <v>11880</v>
      </c>
      <c r="G97" s="377">
        <v>0</v>
      </c>
      <c r="H97" s="377">
        <v>12601</v>
      </c>
      <c r="I97" s="377">
        <v>-721</v>
      </c>
      <c r="J97" s="376">
        <v>-6.069023569023569E-2</v>
      </c>
    </row>
    <row r="98" spans="1:10" ht="19.5" customHeight="1" x14ac:dyDescent="0.15">
      <c r="A98" s="379" t="s">
        <v>1775</v>
      </c>
      <c r="B98" s="379" t="s">
        <v>1774</v>
      </c>
      <c r="C98" s="379" t="s">
        <v>1056</v>
      </c>
      <c r="D98" s="379">
        <v>1</v>
      </c>
      <c r="E98" s="379">
        <v>208</v>
      </c>
      <c r="F98" s="378">
        <v>12268.64</v>
      </c>
      <c r="G98" s="377">
        <v>0</v>
      </c>
      <c r="H98" s="377">
        <v>9046.69</v>
      </c>
      <c r="I98" s="377">
        <v>3221.95</v>
      </c>
      <c r="J98" s="376">
        <v>0.26261672035368222</v>
      </c>
    </row>
    <row r="99" spans="1:10" ht="19.5" customHeight="1" x14ac:dyDescent="0.15">
      <c r="A99" s="379" t="s">
        <v>2399</v>
      </c>
      <c r="B99" s="379" t="s">
        <v>2398</v>
      </c>
      <c r="C99" s="379" t="s">
        <v>1056</v>
      </c>
      <c r="D99" s="379">
        <v>2</v>
      </c>
      <c r="E99" s="379">
        <v>416</v>
      </c>
      <c r="F99" s="378">
        <v>37018.18</v>
      </c>
      <c r="G99" s="377">
        <v>0</v>
      </c>
      <c r="H99" s="377">
        <v>23857.22</v>
      </c>
      <c r="I99" s="377">
        <v>13160.96</v>
      </c>
      <c r="J99" s="376">
        <v>0.35552693298265881</v>
      </c>
    </row>
    <row r="100" spans="1:10" ht="19.5" customHeight="1" x14ac:dyDescent="0.15">
      <c r="A100" s="379" t="s">
        <v>1771</v>
      </c>
      <c r="B100" s="379" t="s">
        <v>1770</v>
      </c>
      <c r="C100" s="379" t="s">
        <v>1056</v>
      </c>
      <c r="D100" s="379">
        <v>2</v>
      </c>
      <c r="E100" s="379">
        <v>416</v>
      </c>
      <c r="F100" s="378">
        <v>27560</v>
      </c>
      <c r="G100" s="377">
        <v>0</v>
      </c>
      <c r="H100" s="377">
        <v>22753.26</v>
      </c>
      <c r="I100" s="377">
        <v>4806.74</v>
      </c>
      <c r="J100" s="376">
        <v>0.1744100145137881</v>
      </c>
    </row>
    <row r="101" spans="1:10" ht="19.5" customHeight="1" x14ac:dyDescent="0.15">
      <c r="A101" s="379" t="s">
        <v>1767</v>
      </c>
      <c r="B101" s="379" t="s">
        <v>1766</v>
      </c>
      <c r="C101" s="379" t="s">
        <v>1056</v>
      </c>
      <c r="D101" s="379">
        <v>2</v>
      </c>
      <c r="E101" s="379">
        <v>416</v>
      </c>
      <c r="F101" s="378">
        <v>35644.18</v>
      </c>
      <c r="G101" s="377">
        <v>0</v>
      </c>
      <c r="H101" s="377">
        <v>30426.1</v>
      </c>
      <c r="I101" s="377">
        <v>5218.08</v>
      </c>
      <c r="J101" s="376">
        <v>0.14639360479045949</v>
      </c>
    </row>
    <row r="102" spans="1:10" ht="19.5" customHeight="1" x14ac:dyDescent="0.15">
      <c r="A102" s="379" t="s">
        <v>1763</v>
      </c>
      <c r="B102" s="379" t="s">
        <v>1762</v>
      </c>
      <c r="C102" s="379" t="s">
        <v>1056</v>
      </c>
      <c r="D102" s="379">
        <v>4</v>
      </c>
      <c r="E102" s="379">
        <v>832</v>
      </c>
      <c r="F102" s="378">
        <v>47748</v>
      </c>
      <c r="G102" s="377">
        <v>0</v>
      </c>
      <c r="H102" s="377">
        <v>38447.56</v>
      </c>
      <c r="I102" s="377">
        <v>9300.44</v>
      </c>
      <c r="J102" s="376">
        <v>0.19478177096422886</v>
      </c>
    </row>
    <row r="103" spans="1:10" ht="19.5" customHeight="1" x14ac:dyDescent="0.15">
      <c r="A103" s="379" t="s">
        <v>1761</v>
      </c>
      <c r="B103" s="379" t="s">
        <v>1760</v>
      </c>
      <c r="C103" s="379" t="s">
        <v>1056</v>
      </c>
      <c r="D103" s="379">
        <v>6</v>
      </c>
      <c r="E103" s="379">
        <v>1248</v>
      </c>
      <c r="F103" s="378">
        <v>53615.49</v>
      </c>
      <c r="G103" s="377">
        <v>0</v>
      </c>
      <c r="H103" s="377">
        <v>55133.760000000002</v>
      </c>
      <c r="I103" s="377">
        <v>-1518.27</v>
      </c>
      <c r="J103" s="376">
        <v>-2.8317749217623488E-2</v>
      </c>
    </row>
    <row r="104" spans="1:10" ht="19.5" customHeight="1" x14ac:dyDescent="0.15">
      <c r="A104" s="379" t="s">
        <v>7682</v>
      </c>
      <c r="B104" s="379" t="s">
        <v>7681</v>
      </c>
      <c r="C104" s="379" t="s">
        <v>1056</v>
      </c>
      <c r="D104" s="379">
        <v>1</v>
      </c>
      <c r="E104" s="379">
        <v>208</v>
      </c>
      <c r="F104" s="378">
        <v>13799.88</v>
      </c>
      <c r="G104" s="377">
        <v>0</v>
      </c>
      <c r="H104" s="377">
        <v>12963.52</v>
      </c>
      <c r="I104" s="377">
        <v>836.36</v>
      </c>
      <c r="J104" s="376">
        <v>6.0606324112963302E-2</v>
      </c>
    </row>
    <row r="105" spans="1:10" ht="19.5" customHeight="1" x14ac:dyDescent="0.15">
      <c r="A105" s="379" t="s">
        <v>7680</v>
      </c>
      <c r="B105" s="379" t="s">
        <v>7679</v>
      </c>
      <c r="C105" s="379" t="s">
        <v>1056</v>
      </c>
      <c r="D105" s="379">
        <v>1</v>
      </c>
      <c r="E105" s="379">
        <v>208</v>
      </c>
      <c r="F105" s="378">
        <v>16813.47</v>
      </c>
      <c r="G105" s="377">
        <v>0</v>
      </c>
      <c r="H105" s="377">
        <v>14763.21</v>
      </c>
      <c r="I105" s="377">
        <v>2050.2600000000002</v>
      </c>
      <c r="J105" s="376">
        <v>0.12194151474978097</v>
      </c>
    </row>
    <row r="106" spans="1:10" ht="19.5" customHeight="1" x14ac:dyDescent="0.15">
      <c r="A106" s="379" t="s">
        <v>1759</v>
      </c>
      <c r="B106" s="379" t="s">
        <v>1758</v>
      </c>
      <c r="C106" s="379" t="s">
        <v>1757</v>
      </c>
      <c r="D106" s="379">
        <v>96</v>
      </c>
      <c r="E106" s="379">
        <v>86.4</v>
      </c>
      <c r="F106" s="378">
        <v>7740.48</v>
      </c>
      <c r="G106" s="377">
        <v>0</v>
      </c>
      <c r="H106" s="377">
        <v>5722.2</v>
      </c>
      <c r="I106" s="377">
        <v>2018.28</v>
      </c>
      <c r="J106" s="376">
        <v>0.26074351978171895</v>
      </c>
    </row>
    <row r="107" spans="1:10" ht="19.5" customHeight="1" x14ac:dyDescent="0.15">
      <c r="A107" s="379" t="s">
        <v>1756</v>
      </c>
      <c r="B107" s="379" t="s">
        <v>1755</v>
      </c>
      <c r="C107" s="379" t="s">
        <v>1752</v>
      </c>
      <c r="D107" s="379">
        <v>5</v>
      </c>
      <c r="E107" s="379">
        <v>108</v>
      </c>
      <c r="F107" s="378">
        <v>9854.92</v>
      </c>
      <c r="G107" s="377">
        <v>0</v>
      </c>
      <c r="H107" s="377">
        <v>7386.55</v>
      </c>
      <c r="I107" s="377">
        <v>2468.37</v>
      </c>
      <c r="J107" s="376">
        <v>0.2504708308134414</v>
      </c>
    </row>
    <row r="108" spans="1:10" ht="19.5" customHeight="1" x14ac:dyDescent="0.15">
      <c r="A108" s="379" t="s">
        <v>2397</v>
      </c>
      <c r="B108" s="379" t="s">
        <v>2396</v>
      </c>
      <c r="C108" s="379" t="s">
        <v>1752</v>
      </c>
      <c r="D108" s="379">
        <v>3</v>
      </c>
      <c r="E108" s="379">
        <v>64.8</v>
      </c>
      <c r="F108" s="378">
        <v>6311.19</v>
      </c>
      <c r="G108" s="377">
        <v>0</v>
      </c>
      <c r="H108" s="377">
        <v>4289.28</v>
      </c>
      <c r="I108" s="377">
        <v>2021.91</v>
      </c>
      <c r="J108" s="376">
        <v>0.32036905876704708</v>
      </c>
    </row>
    <row r="109" spans="1:10" ht="19.5" customHeight="1" x14ac:dyDescent="0.15">
      <c r="A109" s="379" t="s">
        <v>1751</v>
      </c>
      <c r="B109" s="379" t="s">
        <v>1750</v>
      </c>
      <c r="C109" s="379" t="s">
        <v>1137</v>
      </c>
      <c r="D109" s="379">
        <v>2000</v>
      </c>
      <c r="E109" s="379">
        <v>2000</v>
      </c>
      <c r="F109" s="378">
        <v>60000</v>
      </c>
      <c r="G109" s="377">
        <v>0</v>
      </c>
      <c r="H109" s="377">
        <v>61600</v>
      </c>
      <c r="I109" s="377">
        <v>-1600</v>
      </c>
      <c r="J109" s="376">
        <v>-2.6666666666666668E-2</v>
      </c>
    </row>
    <row r="110" spans="1:10" ht="19.5" customHeight="1" x14ac:dyDescent="0.15">
      <c r="A110" s="379" t="s">
        <v>1745</v>
      </c>
      <c r="B110" s="379" t="s">
        <v>1744</v>
      </c>
      <c r="C110" s="379" t="s">
        <v>1739</v>
      </c>
      <c r="D110" s="379">
        <v>6</v>
      </c>
      <c r="E110" s="379">
        <v>24</v>
      </c>
      <c r="F110" s="378">
        <v>3052.14</v>
      </c>
      <c r="G110" s="377">
        <v>0</v>
      </c>
      <c r="H110" s="377">
        <v>2190.9</v>
      </c>
      <c r="I110" s="377">
        <v>861.24</v>
      </c>
      <c r="J110" s="376">
        <v>0.28217578485914802</v>
      </c>
    </row>
    <row r="111" spans="1:10" ht="19.5" customHeight="1" x14ac:dyDescent="0.15">
      <c r="A111" s="379" t="s">
        <v>2395</v>
      </c>
      <c r="B111" s="379" t="s">
        <v>2394</v>
      </c>
      <c r="C111" s="379" t="s">
        <v>1739</v>
      </c>
      <c r="D111" s="379">
        <v>2</v>
      </c>
      <c r="E111" s="379">
        <v>8</v>
      </c>
      <c r="F111" s="378">
        <v>1293.1600000000001</v>
      </c>
      <c r="G111" s="377">
        <v>0</v>
      </c>
      <c r="H111" s="377">
        <v>970.38</v>
      </c>
      <c r="I111" s="377">
        <v>322.77999999999997</v>
      </c>
      <c r="J111" s="376">
        <v>0.24960561724767236</v>
      </c>
    </row>
    <row r="112" spans="1:10" ht="19.5" customHeight="1" x14ac:dyDescent="0.15">
      <c r="A112" s="379" t="s">
        <v>2393</v>
      </c>
      <c r="B112" s="379" t="s">
        <v>2392</v>
      </c>
      <c r="C112" s="379" t="s">
        <v>1739</v>
      </c>
      <c r="D112" s="379">
        <v>6</v>
      </c>
      <c r="E112" s="379">
        <v>24</v>
      </c>
      <c r="F112" s="378">
        <v>2662.62</v>
      </c>
      <c r="G112" s="377">
        <v>0</v>
      </c>
      <c r="H112" s="377">
        <v>1906.62</v>
      </c>
      <c r="I112" s="377">
        <v>756</v>
      </c>
      <c r="J112" s="376">
        <v>0.28393086508777071</v>
      </c>
    </row>
    <row r="113" spans="1:10" ht="19.5" customHeight="1" x14ac:dyDescent="0.15">
      <c r="A113" s="379" t="s">
        <v>5592</v>
      </c>
      <c r="B113" s="379" t="s">
        <v>5591</v>
      </c>
      <c r="C113" s="379" t="s">
        <v>1739</v>
      </c>
      <c r="D113" s="379">
        <v>1</v>
      </c>
      <c r="E113" s="379">
        <v>4</v>
      </c>
      <c r="F113" s="378">
        <v>803.01</v>
      </c>
      <c r="G113" s="377">
        <v>0</v>
      </c>
      <c r="H113" s="377">
        <v>349.27</v>
      </c>
      <c r="I113" s="377">
        <v>453.74</v>
      </c>
      <c r="J113" s="376">
        <v>0.56504900312573936</v>
      </c>
    </row>
    <row r="114" spans="1:10" ht="19.5" customHeight="1" x14ac:dyDescent="0.15">
      <c r="A114" s="379" t="s">
        <v>1736</v>
      </c>
      <c r="B114" s="379" t="s">
        <v>1735</v>
      </c>
      <c r="C114" s="379" t="s">
        <v>1722</v>
      </c>
      <c r="D114" s="379">
        <v>56</v>
      </c>
      <c r="E114" s="379">
        <v>896</v>
      </c>
      <c r="F114" s="378">
        <v>88657.04</v>
      </c>
      <c r="G114" s="377">
        <v>0</v>
      </c>
      <c r="H114" s="377">
        <v>76410.320000000007</v>
      </c>
      <c r="I114" s="377">
        <v>12246.72</v>
      </c>
      <c r="J114" s="376">
        <v>0.13813589986762473</v>
      </c>
    </row>
    <row r="115" spans="1:10" ht="19.5" customHeight="1" x14ac:dyDescent="0.15">
      <c r="A115" s="379" t="s">
        <v>1734</v>
      </c>
      <c r="B115" s="379" t="s">
        <v>1733</v>
      </c>
      <c r="C115" s="379" t="s">
        <v>1722</v>
      </c>
      <c r="D115" s="379">
        <v>1</v>
      </c>
      <c r="E115" s="379">
        <v>16</v>
      </c>
      <c r="F115" s="378">
        <v>1921.19</v>
      </c>
      <c r="G115" s="377">
        <v>0</v>
      </c>
      <c r="H115" s="377">
        <v>1447.12</v>
      </c>
      <c r="I115" s="377">
        <v>474.07</v>
      </c>
      <c r="J115" s="376">
        <v>0.24675851945929345</v>
      </c>
    </row>
    <row r="116" spans="1:10" ht="19.5" customHeight="1" x14ac:dyDescent="0.15">
      <c r="A116" s="379" t="s">
        <v>1732</v>
      </c>
      <c r="B116" s="379" t="s">
        <v>1731</v>
      </c>
      <c r="C116" s="379" t="s">
        <v>1722</v>
      </c>
      <c r="D116" s="379">
        <v>12</v>
      </c>
      <c r="E116" s="379">
        <v>192</v>
      </c>
      <c r="F116" s="378">
        <v>25737.48</v>
      </c>
      <c r="G116" s="377">
        <v>0</v>
      </c>
      <c r="H116" s="377">
        <v>21251.61</v>
      </c>
      <c r="I116" s="377">
        <v>4485.87</v>
      </c>
      <c r="J116" s="376">
        <v>0.17429328745471584</v>
      </c>
    </row>
    <row r="117" spans="1:10" ht="19.5" customHeight="1" x14ac:dyDescent="0.15">
      <c r="A117" s="379" t="s">
        <v>1730</v>
      </c>
      <c r="B117" s="379" t="s">
        <v>1729</v>
      </c>
      <c r="C117" s="379" t="s">
        <v>1722</v>
      </c>
      <c r="D117" s="379">
        <v>5</v>
      </c>
      <c r="E117" s="379">
        <v>80</v>
      </c>
      <c r="F117" s="378">
        <v>6259.46</v>
      </c>
      <c r="G117" s="377">
        <v>0</v>
      </c>
      <c r="H117" s="377">
        <v>5978.69</v>
      </c>
      <c r="I117" s="377">
        <v>280.77</v>
      </c>
      <c r="J117" s="376">
        <v>4.485530700731373E-2</v>
      </c>
    </row>
    <row r="118" spans="1:10" ht="19.5" customHeight="1" x14ac:dyDescent="0.15">
      <c r="A118" s="379" t="s">
        <v>1728</v>
      </c>
      <c r="B118" s="379" t="s">
        <v>1727</v>
      </c>
      <c r="C118" s="379" t="s">
        <v>1722</v>
      </c>
      <c r="D118" s="379">
        <v>13</v>
      </c>
      <c r="E118" s="379">
        <v>208</v>
      </c>
      <c r="F118" s="378">
        <v>18360.79</v>
      </c>
      <c r="G118" s="377">
        <v>0</v>
      </c>
      <c r="H118" s="377">
        <v>16388.84</v>
      </c>
      <c r="I118" s="377">
        <v>1971.95</v>
      </c>
      <c r="J118" s="376">
        <v>0.10740006285132611</v>
      </c>
    </row>
    <row r="119" spans="1:10" ht="19.5" customHeight="1" x14ac:dyDescent="0.15">
      <c r="A119" s="379" t="s">
        <v>4239</v>
      </c>
      <c r="B119" s="379" t="s">
        <v>4238</v>
      </c>
      <c r="C119" s="379" t="s">
        <v>1722</v>
      </c>
      <c r="D119" s="379">
        <v>1</v>
      </c>
      <c r="E119" s="379">
        <v>16</v>
      </c>
      <c r="F119" s="378">
        <v>2286.92</v>
      </c>
      <c r="G119" s="377">
        <v>0</v>
      </c>
      <c r="H119" s="377">
        <v>1684.13</v>
      </c>
      <c r="I119" s="377">
        <v>602.79</v>
      </c>
      <c r="J119" s="376">
        <v>0.26358158571353613</v>
      </c>
    </row>
    <row r="120" spans="1:10" ht="19.5" customHeight="1" x14ac:dyDescent="0.15">
      <c r="A120" s="379" t="s">
        <v>1726</v>
      </c>
      <c r="B120" s="379" t="s">
        <v>1725</v>
      </c>
      <c r="C120" s="379" t="s">
        <v>1722</v>
      </c>
      <c r="D120" s="379">
        <v>50</v>
      </c>
      <c r="E120" s="379">
        <v>800</v>
      </c>
      <c r="F120" s="378">
        <v>78180.33</v>
      </c>
      <c r="G120" s="377">
        <v>0</v>
      </c>
      <c r="H120" s="377">
        <v>75330.429999999993</v>
      </c>
      <c r="I120" s="377">
        <v>2849.9</v>
      </c>
      <c r="J120" s="376">
        <v>3.6452903179098883E-2</v>
      </c>
    </row>
    <row r="121" spans="1:10" ht="19.5" customHeight="1" x14ac:dyDescent="0.15">
      <c r="A121" s="379" t="s">
        <v>1724</v>
      </c>
      <c r="B121" s="379" t="s">
        <v>1723</v>
      </c>
      <c r="C121" s="379" t="s">
        <v>1722</v>
      </c>
      <c r="D121" s="379">
        <v>2</v>
      </c>
      <c r="E121" s="379">
        <v>32</v>
      </c>
      <c r="F121" s="378">
        <v>4687.4799999999996</v>
      </c>
      <c r="G121" s="377">
        <v>0</v>
      </c>
      <c r="H121" s="377">
        <v>4289.76</v>
      </c>
      <c r="I121" s="377">
        <v>397.72</v>
      </c>
      <c r="J121" s="376">
        <v>8.4847295348460153E-2</v>
      </c>
    </row>
    <row r="122" spans="1:10" ht="19.5" customHeight="1" x14ac:dyDescent="0.15">
      <c r="A122" s="379" t="s">
        <v>1721</v>
      </c>
      <c r="B122" s="379" t="s">
        <v>1720</v>
      </c>
      <c r="C122" s="379" t="s">
        <v>1715</v>
      </c>
      <c r="D122" s="379">
        <v>8</v>
      </c>
      <c r="E122" s="379">
        <v>96</v>
      </c>
      <c r="F122" s="378">
        <v>11967.75</v>
      </c>
      <c r="G122" s="377">
        <v>0</v>
      </c>
      <c r="H122" s="377">
        <v>8867.24</v>
      </c>
      <c r="I122" s="377">
        <v>3100.51</v>
      </c>
      <c r="J122" s="376">
        <v>0.25907208957406364</v>
      </c>
    </row>
    <row r="123" spans="1:10" ht="19.5" customHeight="1" x14ac:dyDescent="0.15">
      <c r="A123" s="379" t="s">
        <v>1721</v>
      </c>
      <c r="B123" s="379" t="s">
        <v>1720</v>
      </c>
      <c r="C123" s="379" t="s">
        <v>1116</v>
      </c>
      <c r="D123" s="379">
        <v>12</v>
      </c>
      <c r="E123" s="379">
        <v>12</v>
      </c>
      <c r="F123" s="378">
        <v>1244.6400000000001</v>
      </c>
      <c r="G123" s="377">
        <v>0</v>
      </c>
      <c r="H123" s="377">
        <v>1108.4000000000001</v>
      </c>
      <c r="I123" s="377">
        <v>136.24</v>
      </c>
      <c r="J123" s="376">
        <v>0.1094613703560869</v>
      </c>
    </row>
    <row r="124" spans="1:10" ht="19.5" customHeight="1" x14ac:dyDescent="0.15">
      <c r="A124" s="379" t="s">
        <v>1719</v>
      </c>
      <c r="B124" s="379" t="s">
        <v>1718</v>
      </c>
      <c r="C124" s="379" t="s">
        <v>1115</v>
      </c>
      <c r="D124" s="379">
        <v>9</v>
      </c>
      <c r="E124" s="379">
        <v>102.16800000000001</v>
      </c>
      <c r="F124" s="378">
        <v>12195.4</v>
      </c>
      <c r="G124" s="377">
        <v>0</v>
      </c>
      <c r="H124" s="377">
        <v>9381.9599999999991</v>
      </c>
      <c r="I124" s="377">
        <v>2813.44</v>
      </c>
      <c r="J124" s="376">
        <v>0.23069682011250142</v>
      </c>
    </row>
    <row r="125" spans="1:10" ht="19.5" customHeight="1" x14ac:dyDescent="0.15">
      <c r="A125" s="379" t="s">
        <v>1717</v>
      </c>
      <c r="B125" s="379" t="s">
        <v>1716</v>
      </c>
      <c r="C125" s="379" t="s">
        <v>1115</v>
      </c>
      <c r="D125" s="379">
        <v>115</v>
      </c>
      <c r="E125" s="379">
        <v>1305.48</v>
      </c>
      <c r="F125" s="378">
        <v>45830.2</v>
      </c>
      <c r="G125" s="377">
        <v>0</v>
      </c>
      <c r="H125" s="377">
        <v>29188.720000000001</v>
      </c>
      <c r="I125" s="377">
        <v>16641.48</v>
      </c>
      <c r="J125" s="376">
        <v>0.36311165999711981</v>
      </c>
    </row>
    <row r="126" spans="1:10" ht="19.5" customHeight="1" x14ac:dyDescent="0.15">
      <c r="A126" s="379" t="s">
        <v>1717</v>
      </c>
      <c r="B126" s="379" t="s">
        <v>1716</v>
      </c>
      <c r="C126" s="379" t="s">
        <v>1112</v>
      </c>
      <c r="D126" s="379">
        <v>276</v>
      </c>
      <c r="E126" s="379">
        <v>261.096</v>
      </c>
      <c r="F126" s="378">
        <v>10623.24</v>
      </c>
      <c r="G126" s="377">
        <v>0</v>
      </c>
      <c r="H126" s="377">
        <v>5785.48</v>
      </c>
      <c r="I126" s="377">
        <v>4837.76</v>
      </c>
      <c r="J126" s="376">
        <v>0.45539402291579595</v>
      </c>
    </row>
    <row r="127" spans="1:10" ht="19.5" customHeight="1" x14ac:dyDescent="0.15">
      <c r="A127" s="379" t="s">
        <v>1714</v>
      </c>
      <c r="B127" s="379" t="s">
        <v>1713</v>
      </c>
      <c r="C127" s="379" t="s">
        <v>1715</v>
      </c>
      <c r="D127" s="379">
        <v>85</v>
      </c>
      <c r="E127" s="379">
        <v>1020</v>
      </c>
      <c r="F127" s="378">
        <v>27726.42</v>
      </c>
      <c r="G127" s="377">
        <v>0</v>
      </c>
      <c r="H127" s="377">
        <v>19809.830000000002</v>
      </c>
      <c r="I127" s="377">
        <v>7916.59</v>
      </c>
      <c r="J127" s="376">
        <v>0.28552514172403071</v>
      </c>
    </row>
    <row r="128" spans="1:10" ht="19.5" customHeight="1" x14ac:dyDescent="0.15">
      <c r="A128" s="379" t="s">
        <v>1714</v>
      </c>
      <c r="B128" s="379" t="s">
        <v>1713</v>
      </c>
      <c r="C128" s="379" t="s">
        <v>1116</v>
      </c>
      <c r="D128" s="379">
        <v>228</v>
      </c>
      <c r="E128" s="379">
        <v>228</v>
      </c>
      <c r="F128" s="378">
        <v>6096.72</v>
      </c>
      <c r="G128" s="377">
        <v>0</v>
      </c>
      <c r="H128" s="377">
        <v>4404.76</v>
      </c>
      <c r="I128" s="377">
        <v>1691.96</v>
      </c>
      <c r="J128" s="376">
        <v>0.27751971551916438</v>
      </c>
    </row>
    <row r="129" spans="1:10" ht="19.5" customHeight="1" x14ac:dyDescent="0.15">
      <c r="A129" s="379" t="s">
        <v>1712</v>
      </c>
      <c r="B129" s="379" t="s">
        <v>1711</v>
      </c>
      <c r="C129" s="379" t="s">
        <v>1115</v>
      </c>
      <c r="D129" s="379">
        <v>4</v>
      </c>
      <c r="E129" s="379">
        <v>45.408000000000001</v>
      </c>
      <c r="F129" s="378">
        <v>4438.78</v>
      </c>
      <c r="G129" s="377">
        <v>0</v>
      </c>
      <c r="H129" s="377">
        <v>3136.76</v>
      </c>
      <c r="I129" s="377">
        <v>1302.02</v>
      </c>
      <c r="J129" s="376">
        <v>0.29332834697822374</v>
      </c>
    </row>
    <row r="130" spans="1:10" ht="19.5" customHeight="1" x14ac:dyDescent="0.15">
      <c r="A130" s="379" t="s">
        <v>1712</v>
      </c>
      <c r="B130" s="379" t="s">
        <v>1711</v>
      </c>
      <c r="C130" s="379" t="s">
        <v>1112</v>
      </c>
      <c r="D130" s="379">
        <v>72</v>
      </c>
      <c r="E130" s="379">
        <v>68.111999999999995</v>
      </c>
      <c r="F130" s="378">
        <v>5250.96</v>
      </c>
      <c r="G130" s="377">
        <v>0</v>
      </c>
      <c r="H130" s="377">
        <v>4705.1400000000003</v>
      </c>
      <c r="I130" s="377">
        <v>545.82000000000005</v>
      </c>
      <c r="J130" s="376">
        <v>0.10394670688788336</v>
      </c>
    </row>
    <row r="131" spans="1:10" ht="19.5" customHeight="1" x14ac:dyDescent="0.15">
      <c r="A131" s="379" t="s">
        <v>1710</v>
      </c>
      <c r="B131" s="379" t="s">
        <v>1709</v>
      </c>
      <c r="C131" s="379" t="s">
        <v>1115</v>
      </c>
      <c r="D131" s="379">
        <v>61</v>
      </c>
      <c r="E131" s="379">
        <v>692.47199999999998</v>
      </c>
      <c r="F131" s="378">
        <v>63644.08</v>
      </c>
      <c r="G131" s="377">
        <v>0</v>
      </c>
      <c r="H131" s="377">
        <v>47835.59</v>
      </c>
      <c r="I131" s="377">
        <v>15808.49</v>
      </c>
      <c r="J131" s="376">
        <v>0.24838900962980376</v>
      </c>
    </row>
    <row r="132" spans="1:10" ht="19.5" customHeight="1" x14ac:dyDescent="0.15">
      <c r="A132" s="379" t="s">
        <v>1710</v>
      </c>
      <c r="B132" s="379" t="s">
        <v>1709</v>
      </c>
      <c r="C132" s="379" t="s">
        <v>1112</v>
      </c>
      <c r="D132" s="379">
        <v>24</v>
      </c>
      <c r="E132" s="379">
        <v>22.704000000000001</v>
      </c>
      <c r="F132" s="378">
        <v>1750.32</v>
      </c>
      <c r="G132" s="377">
        <v>0</v>
      </c>
      <c r="H132" s="377">
        <v>1568.38</v>
      </c>
      <c r="I132" s="377">
        <v>181.94</v>
      </c>
      <c r="J132" s="376">
        <v>0.10394670688788336</v>
      </c>
    </row>
    <row r="133" spans="1:10" ht="19.5" customHeight="1" x14ac:dyDescent="0.15">
      <c r="A133" s="379" t="s">
        <v>1708</v>
      </c>
      <c r="B133" s="379" t="s">
        <v>1707</v>
      </c>
      <c r="C133" s="379" t="s">
        <v>1115</v>
      </c>
      <c r="D133" s="379">
        <v>300</v>
      </c>
      <c r="E133" s="379">
        <v>3405.6</v>
      </c>
      <c r="F133" s="378">
        <v>233408.03</v>
      </c>
      <c r="G133" s="377">
        <v>0</v>
      </c>
      <c r="H133" s="377">
        <v>227699.3</v>
      </c>
      <c r="I133" s="377">
        <v>5708.73</v>
      </c>
      <c r="J133" s="376">
        <v>2.4458155959758539E-2</v>
      </c>
    </row>
    <row r="134" spans="1:10" ht="19.5" customHeight="1" x14ac:dyDescent="0.15">
      <c r="A134" s="379" t="s">
        <v>1708</v>
      </c>
      <c r="B134" s="379" t="s">
        <v>1707</v>
      </c>
      <c r="C134" s="379" t="s">
        <v>1112</v>
      </c>
      <c r="D134" s="379">
        <v>180</v>
      </c>
      <c r="E134" s="379">
        <v>170.28</v>
      </c>
      <c r="F134" s="378">
        <v>13201.2</v>
      </c>
      <c r="G134" s="377">
        <v>0</v>
      </c>
      <c r="H134" s="377">
        <v>11516.25</v>
      </c>
      <c r="I134" s="377">
        <v>1684.95</v>
      </c>
      <c r="J134" s="376">
        <v>0.12763612398872828</v>
      </c>
    </row>
    <row r="135" spans="1:10" ht="19.5" customHeight="1" x14ac:dyDescent="0.15">
      <c r="A135" s="379" t="s">
        <v>1706</v>
      </c>
      <c r="B135" s="379" t="s">
        <v>1705</v>
      </c>
      <c r="C135" s="379" t="s">
        <v>1115</v>
      </c>
      <c r="D135" s="379">
        <v>2</v>
      </c>
      <c r="E135" s="379">
        <v>22.704000000000001</v>
      </c>
      <c r="F135" s="378">
        <v>2300.94</v>
      </c>
      <c r="G135" s="377">
        <v>0</v>
      </c>
      <c r="H135" s="377">
        <v>2461.04</v>
      </c>
      <c r="I135" s="377">
        <v>-160.1</v>
      </c>
      <c r="J135" s="376">
        <v>-6.9580258503046583E-2</v>
      </c>
    </row>
    <row r="136" spans="1:10" ht="19.5" customHeight="1" x14ac:dyDescent="0.15">
      <c r="A136" s="379" t="s">
        <v>3254</v>
      </c>
      <c r="B136" s="379" t="s">
        <v>3253</v>
      </c>
      <c r="C136" s="379" t="s">
        <v>1115</v>
      </c>
      <c r="D136" s="379">
        <v>2</v>
      </c>
      <c r="E136" s="379">
        <v>22.704000000000001</v>
      </c>
      <c r="F136" s="378">
        <v>2431.5100000000002</v>
      </c>
      <c r="G136" s="377">
        <v>0</v>
      </c>
      <c r="H136" s="377">
        <v>1766.68</v>
      </c>
      <c r="I136" s="377">
        <v>664.83</v>
      </c>
      <c r="J136" s="376">
        <v>0.27342268795933389</v>
      </c>
    </row>
    <row r="137" spans="1:10" ht="19.5" customHeight="1" x14ac:dyDescent="0.15">
      <c r="A137" s="379" t="s">
        <v>1704</v>
      </c>
      <c r="B137" s="379" t="s">
        <v>1703</v>
      </c>
      <c r="C137" s="379" t="s">
        <v>1115</v>
      </c>
      <c r="D137" s="379">
        <v>24</v>
      </c>
      <c r="E137" s="379">
        <v>272.44799999999998</v>
      </c>
      <c r="F137" s="378">
        <v>28174.54</v>
      </c>
      <c r="G137" s="377">
        <v>-905.54</v>
      </c>
      <c r="H137" s="377">
        <v>22278.89</v>
      </c>
      <c r="I137" s="377">
        <v>4990.1099999999997</v>
      </c>
      <c r="J137" s="376">
        <v>0.18299570941361987</v>
      </c>
    </row>
    <row r="138" spans="1:10" ht="19.5" customHeight="1" x14ac:dyDescent="0.15">
      <c r="A138" s="379" t="s">
        <v>1704</v>
      </c>
      <c r="B138" s="379" t="s">
        <v>1703</v>
      </c>
      <c r="C138" s="379" t="s">
        <v>1112</v>
      </c>
      <c r="D138" s="379">
        <v>900</v>
      </c>
      <c r="E138" s="379">
        <v>851.4</v>
      </c>
      <c r="F138" s="378">
        <v>80226</v>
      </c>
      <c r="G138" s="377">
        <v>0</v>
      </c>
      <c r="H138" s="377">
        <v>72644.55</v>
      </c>
      <c r="I138" s="377">
        <v>7581.45</v>
      </c>
      <c r="J138" s="376">
        <v>9.4501159225188841E-2</v>
      </c>
    </row>
    <row r="139" spans="1:10" ht="19.5" customHeight="1" x14ac:dyDescent="0.15">
      <c r="A139" s="379" t="s">
        <v>1702</v>
      </c>
      <c r="B139" s="379" t="s">
        <v>1701</v>
      </c>
      <c r="C139" s="379" t="s">
        <v>1115</v>
      </c>
      <c r="D139" s="379">
        <v>15</v>
      </c>
      <c r="E139" s="379">
        <v>170.28</v>
      </c>
      <c r="F139" s="378">
        <v>17573.740000000002</v>
      </c>
      <c r="G139" s="377">
        <v>0</v>
      </c>
      <c r="H139" s="377">
        <v>13528.65</v>
      </c>
      <c r="I139" s="377">
        <v>4045.09</v>
      </c>
      <c r="J139" s="376">
        <v>0.23017809527169517</v>
      </c>
    </row>
    <row r="140" spans="1:10" ht="19.5" customHeight="1" x14ac:dyDescent="0.15">
      <c r="A140" s="379" t="s">
        <v>1702</v>
      </c>
      <c r="B140" s="379" t="s">
        <v>1701</v>
      </c>
      <c r="C140" s="379" t="s">
        <v>1112</v>
      </c>
      <c r="D140" s="379">
        <v>12</v>
      </c>
      <c r="E140" s="379">
        <v>11.352</v>
      </c>
      <c r="F140" s="378">
        <v>1084.2</v>
      </c>
      <c r="G140" s="377">
        <v>0</v>
      </c>
      <c r="H140" s="377">
        <v>901.91</v>
      </c>
      <c r="I140" s="377">
        <v>182.29</v>
      </c>
      <c r="J140" s="376">
        <v>0.16813318575908504</v>
      </c>
    </row>
    <row r="141" spans="1:10" ht="19.5" customHeight="1" x14ac:dyDescent="0.15">
      <c r="A141" s="379" t="s">
        <v>1690</v>
      </c>
      <c r="B141" s="379" t="s">
        <v>1689</v>
      </c>
      <c r="C141" s="379" t="s">
        <v>1115</v>
      </c>
      <c r="D141" s="379">
        <v>21</v>
      </c>
      <c r="E141" s="379">
        <v>238.392</v>
      </c>
      <c r="F141" s="378">
        <v>19528.37</v>
      </c>
      <c r="G141" s="377">
        <v>0</v>
      </c>
      <c r="H141" s="377">
        <v>18647.580000000002</v>
      </c>
      <c r="I141" s="377">
        <v>880.79</v>
      </c>
      <c r="J141" s="376">
        <v>4.5103098722525228E-2</v>
      </c>
    </row>
    <row r="142" spans="1:10" ht="19.5" customHeight="1" x14ac:dyDescent="0.15">
      <c r="A142" s="379" t="s">
        <v>4235</v>
      </c>
      <c r="B142" s="379" t="s">
        <v>4234</v>
      </c>
      <c r="C142" s="379" t="s">
        <v>4233</v>
      </c>
      <c r="D142" s="379">
        <v>4</v>
      </c>
      <c r="E142" s="379">
        <v>17.712</v>
      </c>
      <c r="F142" s="378">
        <v>2177.52</v>
      </c>
      <c r="G142" s="377">
        <v>0</v>
      </c>
      <c r="H142" s="377">
        <v>2017.2</v>
      </c>
      <c r="I142" s="377">
        <v>160.32</v>
      </c>
      <c r="J142" s="376">
        <v>7.3625041331422905E-2</v>
      </c>
    </row>
    <row r="143" spans="1:10" ht="19.5" customHeight="1" x14ac:dyDescent="0.15">
      <c r="A143" s="379" t="s">
        <v>2176</v>
      </c>
      <c r="B143" s="379" t="s">
        <v>2175</v>
      </c>
      <c r="C143" s="379" t="s">
        <v>1898</v>
      </c>
      <c r="D143" s="379">
        <v>3</v>
      </c>
      <c r="E143" s="379">
        <v>14.4</v>
      </c>
      <c r="F143" s="378">
        <v>1271.4000000000001</v>
      </c>
      <c r="G143" s="377">
        <v>0</v>
      </c>
      <c r="H143" s="377">
        <v>1169.3399999999999</v>
      </c>
      <c r="I143" s="377">
        <v>102.06</v>
      </c>
      <c r="J143" s="376">
        <v>8.02737140160453E-2</v>
      </c>
    </row>
    <row r="144" spans="1:10" ht="19.5" customHeight="1" x14ac:dyDescent="0.15">
      <c r="A144" s="379" t="s">
        <v>1158</v>
      </c>
      <c r="B144" s="379" t="s">
        <v>1157</v>
      </c>
      <c r="C144" s="379" t="s">
        <v>1115</v>
      </c>
      <c r="D144" s="379">
        <v>84</v>
      </c>
      <c r="E144" s="379">
        <v>953.56799999999998</v>
      </c>
      <c r="F144" s="378">
        <v>85644.63</v>
      </c>
      <c r="G144" s="377">
        <v>0</v>
      </c>
      <c r="H144" s="377">
        <v>62492.97</v>
      </c>
      <c r="I144" s="377">
        <v>23151.66</v>
      </c>
      <c r="J144" s="376">
        <v>0.27032237748005916</v>
      </c>
    </row>
    <row r="145" spans="1:10" ht="19.5" customHeight="1" x14ac:dyDescent="0.15">
      <c r="A145" s="379" t="s">
        <v>1158</v>
      </c>
      <c r="B145" s="379" t="s">
        <v>1157</v>
      </c>
      <c r="C145" s="379" t="s">
        <v>1112</v>
      </c>
      <c r="D145" s="379">
        <v>72</v>
      </c>
      <c r="E145" s="379">
        <v>68.111999999999995</v>
      </c>
      <c r="F145" s="378">
        <v>6621.84</v>
      </c>
      <c r="G145" s="377">
        <v>0</v>
      </c>
      <c r="H145" s="377">
        <v>4473</v>
      </c>
      <c r="I145" s="377">
        <v>2148.84</v>
      </c>
      <c r="J145" s="376">
        <v>0.3245079917364358</v>
      </c>
    </row>
    <row r="146" spans="1:10" ht="19.5" customHeight="1" x14ac:dyDescent="0.15">
      <c r="A146" s="379" t="s">
        <v>1156</v>
      </c>
      <c r="B146" s="379" t="s">
        <v>1155</v>
      </c>
      <c r="C146" s="379" t="s">
        <v>1115</v>
      </c>
      <c r="D146" s="379">
        <v>38</v>
      </c>
      <c r="E146" s="379">
        <v>431.37599999999998</v>
      </c>
      <c r="F146" s="378">
        <v>34787.589999999997</v>
      </c>
      <c r="G146" s="377">
        <v>0</v>
      </c>
      <c r="H146" s="377">
        <v>28329</v>
      </c>
      <c r="I146" s="377">
        <v>6458.59</v>
      </c>
      <c r="J146" s="376">
        <v>0.18565787397172381</v>
      </c>
    </row>
    <row r="147" spans="1:10" ht="19.5" customHeight="1" x14ac:dyDescent="0.15">
      <c r="A147" s="379" t="s">
        <v>1156</v>
      </c>
      <c r="B147" s="379" t="s">
        <v>1155</v>
      </c>
      <c r="C147" s="379" t="s">
        <v>1112</v>
      </c>
      <c r="D147" s="379">
        <v>36</v>
      </c>
      <c r="E147" s="379">
        <v>34.055999999999997</v>
      </c>
      <c r="F147" s="378">
        <v>3310.92</v>
      </c>
      <c r="G147" s="377">
        <v>0</v>
      </c>
      <c r="H147" s="377">
        <v>2236.5</v>
      </c>
      <c r="I147" s="377">
        <v>1074.42</v>
      </c>
      <c r="J147" s="376">
        <v>0.3245079917364358</v>
      </c>
    </row>
    <row r="148" spans="1:10" ht="19.5" customHeight="1" x14ac:dyDescent="0.15">
      <c r="A148" s="379" t="s">
        <v>1153</v>
      </c>
      <c r="B148" s="379" t="s">
        <v>1152</v>
      </c>
      <c r="C148" s="379" t="s">
        <v>1154</v>
      </c>
      <c r="D148" s="379">
        <v>21</v>
      </c>
      <c r="E148" s="379">
        <v>119.196</v>
      </c>
      <c r="F148" s="378">
        <v>21686.53</v>
      </c>
      <c r="G148" s="377">
        <v>0</v>
      </c>
      <c r="H148" s="377">
        <v>15976.59</v>
      </c>
      <c r="I148" s="377">
        <v>5709.94</v>
      </c>
      <c r="J148" s="376">
        <v>0.2632943121836458</v>
      </c>
    </row>
    <row r="149" spans="1:10" ht="19.5" customHeight="1" x14ac:dyDescent="0.15">
      <c r="A149" s="379" t="s">
        <v>1153</v>
      </c>
      <c r="B149" s="379" t="s">
        <v>1152</v>
      </c>
      <c r="C149" s="379" t="s">
        <v>1112</v>
      </c>
      <c r="D149" s="379">
        <v>42</v>
      </c>
      <c r="E149" s="379">
        <v>39.731999999999999</v>
      </c>
      <c r="F149" s="378">
        <v>7453.74</v>
      </c>
      <c r="G149" s="377">
        <v>0</v>
      </c>
      <c r="H149" s="377">
        <v>5325.53</v>
      </c>
      <c r="I149" s="377">
        <v>2128.21</v>
      </c>
      <c r="J149" s="376">
        <v>0.28552243571683478</v>
      </c>
    </row>
    <row r="150" spans="1:10" ht="19.5" customHeight="1" x14ac:dyDescent="0.15">
      <c r="A150" s="379" t="s">
        <v>2160</v>
      </c>
      <c r="B150" s="379" t="s">
        <v>2159</v>
      </c>
      <c r="C150" s="379" t="s">
        <v>1115</v>
      </c>
      <c r="D150" s="379">
        <v>1</v>
      </c>
      <c r="E150" s="379">
        <v>11.352</v>
      </c>
      <c r="F150" s="378">
        <v>1099</v>
      </c>
      <c r="G150" s="377">
        <v>0</v>
      </c>
      <c r="H150" s="377">
        <v>1289.19</v>
      </c>
      <c r="I150" s="377">
        <v>-190.19</v>
      </c>
      <c r="J150" s="376">
        <v>-0.17305732484076433</v>
      </c>
    </row>
    <row r="151" spans="1:10" ht="19.5" customHeight="1" x14ac:dyDescent="0.15">
      <c r="A151" s="379" t="s">
        <v>1147</v>
      </c>
      <c r="B151" s="379" t="s">
        <v>1146</v>
      </c>
      <c r="C151" s="379" t="s">
        <v>1115</v>
      </c>
      <c r="D151" s="379">
        <v>17</v>
      </c>
      <c r="E151" s="379">
        <v>192.98400000000001</v>
      </c>
      <c r="F151" s="378">
        <v>13272.12</v>
      </c>
      <c r="G151" s="377">
        <v>0</v>
      </c>
      <c r="H151" s="377">
        <v>12673.5</v>
      </c>
      <c r="I151" s="377">
        <v>598.62</v>
      </c>
      <c r="J151" s="376">
        <v>4.5103570492129368E-2</v>
      </c>
    </row>
    <row r="152" spans="1:10" ht="19.5" customHeight="1" x14ac:dyDescent="0.15">
      <c r="A152" s="379" t="s">
        <v>1122</v>
      </c>
      <c r="B152" s="379" t="s">
        <v>1121</v>
      </c>
      <c r="C152" s="379" t="s">
        <v>1120</v>
      </c>
      <c r="D152" s="379">
        <v>1</v>
      </c>
      <c r="E152" s="379">
        <v>6.54</v>
      </c>
      <c r="F152" s="378">
        <v>977.48</v>
      </c>
      <c r="G152" s="377">
        <v>0</v>
      </c>
      <c r="H152" s="377">
        <v>663.33</v>
      </c>
      <c r="I152" s="377">
        <v>314.14999999999998</v>
      </c>
      <c r="J152" s="376">
        <v>0.32138764987518925</v>
      </c>
    </row>
    <row r="153" spans="1:10" ht="19.5" customHeight="1" x14ac:dyDescent="0.15">
      <c r="A153" s="379" t="s">
        <v>1118</v>
      </c>
      <c r="B153" s="379" t="s">
        <v>1117</v>
      </c>
      <c r="C153" s="379" t="s">
        <v>1119</v>
      </c>
      <c r="D153" s="379">
        <v>1</v>
      </c>
      <c r="E153" s="379">
        <v>6</v>
      </c>
      <c r="F153" s="378">
        <v>1395.1</v>
      </c>
      <c r="G153" s="377">
        <v>0</v>
      </c>
      <c r="H153" s="377">
        <v>760.79</v>
      </c>
      <c r="I153" s="377">
        <v>634.30999999999995</v>
      </c>
      <c r="J153" s="376">
        <v>0.45466991613504409</v>
      </c>
    </row>
    <row r="154" spans="1:10" ht="19.5" customHeight="1" x14ac:dyDescent="0.15">
      <c r="A154" s="379" t="s">
        <v>1955</v>
      </c>
      <c r="B154" s="379" t="s">
        <v>4698</v>
      </c>
      <c r="C154" s="379" t="s">
        <v>1059</v>
      </c>
      <c r="D154" s="379">
        <v>4</v>
      </c>
      <c r="E154" s="379">
        <v>80</v>
      </c>
      <c r="F154" s="378">
        <v>4350.01</v>
      </c>
      <c r="G154" s="377">
        <v>0</v>
      </c>
      <c r="H154" s="377">
        <v>5383.68</v>
      </c>
      <c r="I154" s="377">
        <v>-1033.67</v>
      </c>
      <c r="J154" s="376">
        <v>-0.23762474109254922</v>
      </c>
    </row>
    <row r="155" spans="1:10" ht="19.5" customHeight="1" x14ac:dyDescent="0.15">
      <c r="A155" s="379" t="s">
        <v>1067</v>
      </c>
      <c r="B155" s="379" t="s">
        <v>1066</v>
      </c>
      <c r="C155" s="379" t="s">
        <v>1059</v>
      </c>
      <c r="D155" s="379">
        <v>14</v>
      </c>
      <c r="E155" s="379">
        <v>280</v>
      </c>
      <c r="F155" s="378">
        <v>16101.95</v>
      </c>
      <c r="G155" s="377">
        <v>0</v>
      </c>
      <c r="H155" s="377">
        <v>16021.32</v>
      </c>
      <c r="I155" s="377">
        <v>80.63</v>
      </c>
      <c r="J155" s="376">
        <v>5.0074680395852675E-3</v>
      </c>
    </row>
    <row r="156" spans="1:10" ht="19.5" customHeight="1" x14ac:dyDescent="0.15">
      <c r="A156" s="379" t="s">
        <v>1065</v>
      </c>
      <c r="B156" s="379" t="s">
        <v>1064</v>
      </c>
      <c r="C156" s="379" t="s">
        <v>1059</v>
      </c>
      <c r="D156" s="379">
        <v>9</v>
      </c>
      <c r="E156" s="379">
        <v>180</v>
      </c>
      <c r="F156" s="378">
        <v>11841.32</v>
      </c>
      <c r="G156" s="377">
        <v>0</v>
      </c>
      <c r="H156" s="377">
        <v>10299.42</v>
      </c>
      <c r="I156" s="377">
        <v>1541.9</v>
      </c>
      <c r="J156" s="376">
        <v>0.13021352349231335</v>
      </c>
    </row>
    <row r="157" spans="1:10" ht="19.5" customHeight="1" x14ac:dyDescent="0.15">
      <c r="A157" s="379" t="s">
        <v>1058</v>
      </c>
      <c r="B157" s="379" t="s">
        <v>1057</v>
      </c>
      <c r="C157" s="379" t="s">
        <v>1056</v>
      </c>
      <c r="D157" s="379">
        <v>2</v>
      </c>
      <c r="E157" s="379">
        <v>416</v>
      </c>
      <c r="F157" s="378">
        <v>25221.53</v>
      </c>
      <c r="G157" s="377">
        <v>0</v>
      </c>
      <c r="H157" s="377">
        <v>20920.419999999998</v>
      </c>
      <c r="I157" s="377">
        <v>4301.1099999999997</v>
      </c>
      <c r="J157" s="376">
        <v>0.17053327058271248</v>
      </c>
    </row>
    <row r="158" spans="1:10" ht="19.5" customHeight="1" x14ac:dyDescent="0.15">
      <c r="A158" s="379" t="s">
        <v>1053</v>
      </c>
      <c r="B158" s="379" t="s">
        <v>1052</v>
      </c>
      <c r="C158" s="379" t="s">
        <v>1051</v>
      </c>
      <c r="D158" s="379">
        <v>447</v>
      </c>
      <c r="E158" s="379">
        <v>8493</v>
      </c>
      <c r="F158" s="378">
        <v>449648.13</v>
      </c>
      <c r="G158" s="377">
        <v>0</v>
      </c>
      <c r="H158" s="377">
        <v>411050.19</v>
      </c>
      <c r="I158" s="377">
        <v>38597.94</v>
      </c>
      <c r="J158" s="376">
        <v>8.5840321408653469E-2</v>
      </c>
    </row>
    <row r="159" spans="1:10" ht="19.5" customHeight="1" x14ac:dyDescent="0.15">
      <c r="A159" s="379" t="s">
        <v>6315</v>
      </c>
      <c r="B159" s="379" t="s">
        <v>6314</v>
      </c>
      <c r="C159" s="379" t="s">
        <v>1115</v>
      </c>
      <c r="D159" s="379">
        <v>1</v>
      </c>
      <c r="E159" s="379">
        <v>11.352</v>
      </c>
      <c r="F159" s="378">
        <v>1800</v>
      </c>
      <c r="G159" s="377">
        <v>0</v>
      </c>
      <c r="H159" s="377">
        <v>1099</v>
      </c>
      <c r="I159" s="377">
        <v>701</v>
      </c>
      <c r="J159" s="376">
        <v>0.38944444444444443</v>
      </c>
    </row>
    <row r="160" spans="1:10" ht="19.5" customHeight="1" x14ac:dyDescent="0.15">
      <c r="A160" s="379" t="s">
        <v>7055</v>
      </c>
      <c r="B160" s="379" t="s">
        <v>7054</v>
      </c>
      <c r="C160" s="379" t="s">
        <v>1898</v>
      </c>
      <c r="D160" s="379">
        <v>31</v>
      </c>
      <c r="E160" s="379">
        <v>148.80000000000001</v>
      </c>
      <c r="F160" s="378">
        <v>19045.8</v>
      </c>
      <c r="G160" s="377">
        <v>0</v>
      </c>
      <c r="H160" s="377">
        <v>15.5</v>
      </c>
      <c r="I160" s="377">
        <v>19030.3</v>
      </c>
      <c r="J160" s="376">
        <v>0.99918617227945272</v>
      </c>
    </row>
    <row r="161" spans="1:10" ht="19.5" customHeight="1" x14ac:dyDescent="0.15">
      <c r="A161" s="379" t="s">
        <v>4695</v>
      </c>
      <c r="B161" s="379" t="s">
        <v>4694</v>
      </c>
      <c r="C161" s="379" t="s">
        <v>1051</v>
      </c>
      <c r="D161" s="379">
        <v>85</v>
      </c>
      <c r="E161" s="379">
        <v>1615</v>
      </c>
      <c r="F161" s="378">
        <v>97847.84</v>
      </c>
      <c r="G161" s="377">
        <v>0</v>
      </c>
      <c r="H161" s="377">
        <v>72559.77</v>
      </c>
      <c r="I161" s="377">
        <v>25288.07</v>
      </c>
      <c r="J161" s="376">
        <v>0.25844280262088565</v>
      </c>
    </row>
    <row r="162" spans="1:10" ht="19.5" customHeight="1" x14ac:dyDescent="0.15">
      <c r="A162" s="379" t="s">
        <v>4680</v>
      </c>
      <c r="B162" s="379" t="s">
        <v>4691</v>
      </c>
      <c r="C162" s="379" t="s">
        <v>1051</v>
      </c>
      <c r="D162" s="379">
        <v>171</v>
      </c>
      <c r="E162" s="379">
        <v>3249</v>
      </c>
      <c r="F162" s="378">
        <v>176049.53</v>
      </c>
      <c r="G162" s="377">
        <v>0</v>
      </c>
      <c r="H162" s="377">
        <v>152572.71</v>
      </c>
      <c r="I162" s="377">
        <v>23476.82</v>
      </c>
      <c r="J162" s="376">
        <v>0.13335349432628421</v>
      </c>
    </row>
    <row r="163" spans="1:10" ht="19.5" customHeight="1" x14ac:dyDescent="0.15">
      <c r="A163" s="379" t="s">
        <v>6305</v>
      </c>
      <c r="B163" s="379" t="s">
        <v>6304</v>
      </c>
      <c r="C163" s="379" t="s">
        <v>1715</v>
      </c>
      <c r="D163" s="379">
        <v>2097</v>
      </c>
      <c r="E163" s="379">
        <v>25164</v>
      </c>
      <c r="F163" s="378">
        <v>1840495.44</v>
      </c>
      <c r="G163" s="377">
        <v>-904.4</v>
      </c>
      <c r="H163" s="377">
        <v>1706144</v>
      </c>
      <c r="I163" s="377">
        <v>133447.04000000001</v>
      </c>
      <c r="J163" s="376">
        <v>7.2541688396133952E-2</v>
      </c>
    </row>
    <row r="164" spans="1:10" ht="19.5" customHeight="1" x14ac:dyDescent="0.15">
      <c r="A164" s="379" t="s">
        <v>6305</v>
      </c>
      <c r="B164" s="379" t="s">
        <v>6304</v>
      </c>
      <c r="C164" s="379" t="s">
        <v>1116</v>
      </c>
      <c r="D164" s="379">
        <v>60</v>
      </c>
      <c r="E164" s="379">
        <v>60</v>
      </c>
      <c r="F164" s="378">
        <v>5154</v>
      </c>
      <c r="G164" s="377">
        <v>0</v>
      </c>
      <c r="H164" s="377">
        <v>4070</v>
      </c>
      <c r="I164" s="377">
        <v>1084</v>
      </c>
      <c r="J164" s="376">
        <v>0.2103220799379123</v>
      </c>
    </row>
    <row r="165" spans="1:10" ht="19.5" customHeight="1" x14ac:dyDescent="0.15">
      <c r="A165" s="379" t="s">
        <v>4683</v>
      </c>
      <c r="B165" s="379" t="s">
        <v>7111</v>
      </c>
      <c r="C165" s="379" t="s">
        <v>1051</v>
      </c>
      <c r="D165" s="379">
        <v>436</v>
      </c>
      <c r="E165" s="379">
        <v>8284</v>
      </c>
      <c r="F165" s="378">
        <v>382840.18</v>
      </c>
      <c r="G165" s="377">
        <v>0</v>
      </c>
      <c r="H165" s="377">
        <v>418124</v>
      </c>
      <c r="I165" s="377">
        <v>-35283.82</v>
      </c>
      <c r="J165" s="376">
        <v>-9.2163314728354789E-2</v>
      </c>
    </row>
    <row r="166" spans="1:10" ht="19.5" customHeight="1" x14ac:dyDescent="0.15">
      <c r="A166" s="501" t="s">
        <v>3252</v>
      </c>
      <c r="B166" s="501" t="s">
        <v>3251</v>
      </c>
      <c r="C166" s="501" t="s">
        <v>1693</v>
      </c>
      <c r="D166" s="501">
        <v>1</v>
      </c>
      <c r="E166" s="501">
        <v>0</v>
      </c>
      <c r="F166" s="502">
        <v>788.08</v>
      </c>
      <c r="G166" s="503">
        <v>0</v>
      </c>
      <c r="H166" s="503">
        <v>0</v>
      </c>
      <c r="I166" s="503">
        <v>788.08</v>
      </c>
      <c r="J166" s="504">
        <v>1</v>
      </c>
    </row>
    <row r="167" spans="1:10" ht="19.5" customHeight="1" x14ac:dyDescent="0.15">
      <c r="A167" s="501" t="s">
        <v>1692</v>
      </c>
      <c r="B167" s="501" t="s">
        <v>1691</v>
      </c>
      <c r="C167" s="501" t="s">
        <v>1048</v>
      </c>
      <c r="D167" s="501">
        <v>8</v>
      </c>
      <c r="E167" s="501">
        <v>0</v>
      </c>
      <c r="F167" s="502">
        <v>33600</v>
      </c>
      <c r="G167" s="503">
        <v>0</v>
      </c>
      <c r="H167" s="503">
        <v>34192</v>
      </c>
      <c r="I167" s="503">
        <v>-592</v>
      </c>
      <c r="J167" s="504">
        <v>-1.7619047619047618E-2</v>
      </c>
    </row>
    <row r="168" spans="1:10" ht="19.5" customHeight="1" x14ac:dyDescent="0.15">
      <c r="A168" s="501" t="s">
        <v>4232</v>
      </c>
      <c r="B168" s="501" t="s">
        <v>4231</v>
      </c>
      <c r="C168" s="501" t="s">
        <v>1693</v>
      </c>
      <c r="D168" s="501">
        <v>1</v>
      </c>
      <c r="E168" s="501">
        <v>0</v>
      </c>
      <c r="F168" s="502">
        <v>8363.75</v>
      </c>
      <c r="G168" s="503">
        <v>0</v>
      </c>
      <c r="H168" s="503">
        <v>0</v>
      </c>
      <c r="I168" s="503">
        <v>8363.75</v>
      </c>
      <c r="J168" s="504">
        <v>1</v>
      </c>
    </row>
    <row r="169" spans="1:10" ht="19.5" customHeight="1" x14ac:dyDescent="0.15">
      <c r="A169" s="501" t="s">
        <v>7678</v>
      </c>
      <c r="B169" s="501" t="s">
        <v>7677</v>
      </c>
      <c r="C169" s="501" t="s">
        <v>1693</v>
      </c>
      <c r="D169" s="501">
        <v>14</v>
      </c>
      <c r="E169" s="501">
        <v>0</v>
      </c>
      <c r="F169" s="502">
        <v>21000</v>
      </c>
      <c r="G169" s="503">
        <v>0</v>
      </c>
      <c r="H169" s="503">
        <v>0</v>
      </c>
      <c r="I169" s="503">
        <v>21000</v>
      </c>
      <c r="J169" s="504">
        <v>1</v>
      </c>
    </row>
    <row r="170" spans="1:10" ht="19.5" customHeight="1" x14ac:dyDescent="0.15">
      <c r="A170" s="501" t="s">
        <v>7676</v>
      </c>
      <c r="B170" s="501" t="s">
        <v>7625</v>
      </c>
      <c r="C170" s="501" t="s">
        <v>1693</v>
      </c>
      <c r="D170" s="870">
        <v>2</v>
      </c>
      <c r="E170" s="870">
        <v>0</v>
      </c>
      <c r="F170" s="869">
        <v>1999.16</v>
      </c>
      <c r="G170" s="868">
        <v>0</v>
      </c>
      <c r="H170" s="868">
        <v>0</v>
      </c>
      <c r="I170" s="868">
        <v>1999.16</v>
      </c>
      <c r="J170" s="867">
        <v>1</v>
      </c>
    </row>
    <row r="171" spans="1:10" ht="19.5" customHeight="1" x14ac:dyDescent="0.15">
      <c r="D171" s="375">
        <f t="shared" ref="D171:I171" si="0">SUM(D9:D170)</f>
        <v>27182</v>
      </c>
      <c r="E171" s="375">
        <f t="shared" si="0"/>
        <v>133159.32599999997</v>
      </c>
      <c r="F171" s="866">
        <f t="shared" si="0"/>
        <v>7046571.3000000007</v>
      </c>
      <c r="G171" s="866">
        <f t="shared" si="0"/>
        <v>-6431.4599999999991</v>
      </c>
      <c r="H171" s="866">
        <f t="shared" si="0"/>
        <v>6311206.3599999975</v>
      </c>
      <c r="I171" s="866">
        <f t="shared" si="0"/>
        <v>728933.4800000001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F800-2236-45A3-9A35-5CDB92D1C3AE}">
  <sheetPr codeName="Hoja67"/>
  <dimension ref="A1:J337"/>
  <sheetViews>
    <sheetView showGridLines="0" workbookViewId="0">
      <pane ySplit="6" topLeftCell="A7" activePane="bottomLeft" state="frozen"/>
      <selection pane="bottomLeft" activeCell="F338" sqref="F338"/>
    </sheetView>
  </sheetViews>
  <sheetFormatPr baseColWidth="10" defaultColWidth="11.5" defaultRowHeight="12" x14ac:dyDescent="0.15"/>
  <cols>
    <col min="1" max="1" width="22.6640625" style="375" customWidth="1"/>
    <col min="2" max="2" width="43.1640625" style="375" customWidth="1"/>
    <col min="3" max="3" width="18.5" style="375" customWidth="1"/>
    <col min="4" max="8" width="12" style="375" customWidth="1"/>
    <col min="9" max="9" width="13.1640625" style="375" customWidth="1"/>
    <col min="10" max="14" width="12" style="375" customWidth="1"/>
    <col min="15" max="15" width="0" style="375" hidden="1" customWidth="1"/>
    <col min="16" max="16384" width="11.5" style="375"/>
  </cols>
  <sheetData>
    <row r="1" spans="1:10" ht="21" customHeight="1" x14ac:dyDescent="0.15">
      <c r="A1" s="379" t="s">
        <v>240</v>
      </c>
    </row>
    <row r="2" spans="1:10" ht="1" customHeight="1" x14ac:dyDescent="0.15"/>
    <row r="3" spans="1:10" ht="23" customHeight="1" x14ac:dyDescent="0.15">
      <c r="A3" s="379" t="s">
        <v>3282</v>
      </c>
    </row>
    <row r="4" spans="1:10" ht="24.75" customHeight="1" x14ac:dyDescent="0.15">
      <c r="A4" s="379" t="s">
        <v>3281</v>
      </c>
    </row>
    <row r="5" spans="1:10" ht="25.75" customHeight="1" x14ac:dyDescent="0.15">
      <c r="A5" s="382" t="s">
        <v>7675</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1.75" customHeight="1" x14ac:dyDescent="0.15">
      <c r="A9" s="379" t="s">
        <v>3248</v>
      </c>
      <c r="B9" s="379" t="s">
        <v>3247</v>
      </c>
      <c r="C9" s="379" t="s">
        <v>1048</v>
      </c>
      <c r="D9" s="379">
        <v>1</v>
      </c>
      <c r="E9" s="379">
        <v>0</v>
      </c>
      <c r="F9" s="378">
        <v>474.11</v>
      </c>
      <c r="G9" s="377">
        <v>0</v>
      </c>
      <c r="H9" s="377">
        <v>413.77</v>
      </c>
      <c r="I9" s="377">
        <v>60.34</v>
      </c>
      <c r="J9" s="376">
        <v>0.12727004281706777</v>
      </c>
    </row>
    <row r="10" spans="1:10" ht="21.75" customHeight="1" x14ac:dyDescent="0.15">
      <c r="A10" s="379" t="s">
        <v>1663</v>
      </c>
      <c r="B10" s="379" t="s">
        <v>1662</v>
      </c>
      <c r="C10" s="379" t="s">
        <v>1048</v>
      </c>
      <c r="D10" s="379">
        <v>1</v>
      </c>
      <c r="E10" s="379">
        <v>0</v>
      </c>
      <c r="F10" s="378">
        <v>638.12</v>
      </c>
      <c r="G10" s="377">
        <v>0</v>
      </c>
      <c r="H10" s="377">
        <v>519.15</v>
      </c>
      <c r="I10" s="377">
        <v>118.97</v>
      </c>
      <c r="J10" s="376">
        <v>0.18643828746944149</v>
      </c>
    </row>
    <row r="11" spans="1:10" ht="21.75" customHeight="1" x14ac:dyDescent="0.15">
      <c r="A11" s="379" t="s">
        <v>2378</v>
      </c>
      <c r="B11" s="379" t="s">
        <v>2377</v>
      </c>
      <c r="C11" s="379" t="s">
        <v>1048</v>
      </c>
      <c r="D11" s="379">
        <v>2</v>
      </c>
      <c r="E11" s="379">
        <v>0</v>
      </c>
      <c r="F11" s="378">
        <v>739.9</v>
      </c>
      <c r="G11" s="377">
        <v>0</v>
      </c>
      <c r="H11" s="377">
        <v>564.70000000000005</v>
      </c>
      <c r="I11" s="377">
        <v>175.2</v>
      </c>
      <c r="J11" s="376">
        <v>0.23678875523719423</v>
      </c>
    </row>
    <row r="12" spans="1:10" ht="21.75" customHeight="1" x14ac:dyDescent="0.15">
      <c r="A12" s="379" t="s">
        <v>3244</v>
      </c>
      <c r="B12" s="379" t="s">
        <v>3243</v>
      </c>
      <c r="C12" s="379" t="s">
        <v>1048</v>
      </c>
      <c r="D12" s="379">
        <v>1</v>
      </c>
      <c r="E12" s="379">
        <v>0</v>
      </c>
      <c r="F12" s="378">
        <v>401.42</v>
      </c>
      <c r="G12" s="377">
        <v>0</v>
      </c>
      <c r="H12" s="377">
        <v>289.05</v>
      </c>
      <c r="I12" s="377">
        <v>112.37</v>
      </c>
      <c r="J12" s="376">
        <v>0.27993124408350356</v>
      </c>
    </row>
    <row r="13" spans="1:10" ht="21.75" customHeight="1" x14ac:dyDescent="0.15">
      <c r="A13" s="379" t="s">
        <v>1661</v>
      </c>
      <c r="B13" s="379" t="s">
        <v>1660</v>
      </c>
      <c r="C13" s="379" t="s">
        <v>1048</v>
      </c>
      <c r="D13" s="379">
        <v>3</v>
      </c>
      <c r="E13" s="379">
        <v>0</v>
      </c>
      <c r="F13" s="378">
        <v>2230.89</v>
      </c>
      <c r="G13" s="377">
        <v>0</v>
      </c>
      <c r="H13" s="377">
        <v>1843.11</v>
      </c>
      <c r="I13" s="377">
        <v>387.78</v>
      </c>
      <c r="J13" s="376">
        <v>0.17382300337533452</v>
      </c>
    </row>
    <row r="14" spans="1:10" ht="21.75" customHeight="1" x14ac:dyDescent="0.15">
      <c r="A14" s="379" t="s">
        <v>2374</v>
      </c>
      <c r="B14" s="379" t="s">
        <v>2373</v>
      </c>
      <c r="C14" s="379" t="s">
        <v>1048</v>
      </c>
      <c r="D14" s="379">
        <v>2</v>
      </c>
      <c r="E14" s="379">
        <v>0</v>
      </c>
      <c r="F14" s="378">
        <v>1173.5</v>
      </c>
      <c r="G14" s="377">
        <v>0</v>
      </c>
      <c r="H14" s="377">
        <v>954.72</v>
      </c>
      <c r="I14" s="377">
        <v>218.78</v>
      </c>
      <c r="J14" s="376">
        <v>0.18643374520664679</v>
      </c>
    </row>
    <row r="15" spans="1:10" ht="21.75" customHeight="1" x14ac:dyDescent="0.15">
      <c r="A15" s="379" t="s">
        <v>2372</v>
      </c>
      <c r="B15" s="379" t="s">
        <v>2371</v>
      </c>
      <c r="C15" s="379" t="s">
        <v>1048</v>
      </c>
      <c r="D15" s="379">
        <v>2</v>
      </c>
      <c r="E15" s="379">
        <v>0</v>
      </c>
      <c r="F15" s="378">
        <v>313.92</v>
      </c>
      <c r="G15" s="377">
        <v>0</v>
      </c>
      <c r="H15" s="377">
        <v>273.82</v>
      </c>
      <c r="I15" s="377">
        <v>40.1</v>
      </c>
      <c r="J15" s="376">
        <v>0.12773955147808358</v>
      </c>
    </row>
    <row r="16" spans="1:10" ht="21.75" customHeight="1" x14ac:dyDescent="0.15">
      <c r="A16" s="379" t="s">
        <v>2370</v>
      </c>
      <c r="B16" s="379" t="s">
        <v>2369</v>
      </c>
      <c r="C16" s="379" t="s">
        <v>1048</v>
      </c>
      <c r="D16" s="379">
        <v>3</v>
      </c>
      <c r="E16" s="379">
        <v>0</v>
      </c>
      <c r="F16" s="378">
        <v>1287.6500000000001</v>
      </c>
      <c r="G16" s="377">
        <v>0</v>
      </c>
      <c r="H16" s="377">
        <v>1071.78</v>
      </c>
      <c r="I16" s="377">
        <v>215.87</v>
      </c>
      <c r="J16" s="376">
        <v>0.16764648778783053</v>
      </c>
    </row>
    <row r="17" spans="1:10" ht="21.75" customHeight="1" x14ac:dyDescent="0.15">
      <c r="A17" s="379" t="s">
        <v>1657</v>
      </c>
      <c r="B17" s="379" t="s">
        <v>1656</v>
      </c>
      <c r="C17" s="379" t="s">
        <v>1048</v>
      </c>
      <c r="D17" s="379">
        <v>13</v>
      </c>
      <c r="E17" s="379">
        <v>0</v>
      </c>
      <c r="F17" s="378">
        <v>7817.59</v>
      </c>
      <c r="G17" s="377">
        <v>0</v>
      </c>
      <c r="H17" s="377">
        <v>6484.01</v>
      </c>
      <c r="I17" s="377">
        <v>1333.58</v>
      </c>
      <c r="J17" s="376">
        <v>0.1705870990931988</v>
      </c>
    </row>
    <row r="18" spans="1:10" ht="21.75" customHeight="1" x14ac:dyDescent="0.15">
      <c r="A18" s="379" t="s">
        <v>2362</v>
      </c>
      <c r="B18" s="379" t="s">
        <v>2361</v>
      </c>
      <c r="C18" s="379" t="s">
        <v>1048</v>
      </c>
      <c r="D18" s="379">
        <v>1</v>
      </c>
      <c r="E18" s="379">
        <v>0</v>
      </c>
      <c r="F18" s="378">
        <v>905.22</v>
      </c>
      <c r="G18" s="377">
        <v>0</v>
      </c>
      <c r="H18" s="377">
        <v>668.47</v>
      </c>
      <c r="I18" s="377">
        <v>236.75</v>
      </c>
      <c r="J18" s="376">
        <v>0.26153863149289674</v>
      </c>
    </row>
    <row r="19" spans="1:10" ht="21.75" customHeight="1" x14ac:dyDescent="0.15">
      <c r="A19" s="379" t="s">
        <v>2360</v>
      </c>
      <c r="B19" s="379" t="s">
        <v>2359</v>
      </c>
      <c r="C19" s="379" t="s">
        <v>1048</v>
      </c>
      <c r="D19" s="379">
        <v>1</v>
      </c>
      <c r="E19" s="379">
        <v>0</v>
      </c>
      <c r="F19" s="378">
        <v>732.91</v>
      </c>
      <c r="G19" s="377">
        <v>0</v>
      </c>
      <c r="H19" s="377">
        <v>558.41</v>
      </c>
      <c r="I19" s="377">
        <v>174.5</v>
      </c>
      <c r="J19" s="376">
        <v>0.23809198946664664</v>
      </c>
    </row>
    <row r="20" spans="1:10" ht="21.75" customHeight="1" x14ac:dyDescent="0.15">
      <c r="A20" s="379" t="s">
        <v>7674</v>
      </c>
      <c r="B20" s="379" t="s">
        <v>7673</v>
      </c>
      <c r="C20" s="379" t="s">
        <v>1048</v>
      </c>
      <c r="D20" s="379">
        <v>4</v>
      </c>
      <c r="E20" s="379">
        <v>0</v>
      </c>
      <c r="F20" s="378">
        <v>3385.04</v>
      </c>
      <c r="G20" s="377">
        <v>0</v>
      </c>
      <c r="H20" s="377">
        <v>2558.8000000000002</v>
      </c>
      <c r="I20" s="377">
        <v>826.24</v>
      </c>
      <c r="J20" s="376">
        <v>0.24408574197055277</v>
      </c>
    </row>
    <row r="21" spans="1:10" ht="21.75" customHeight="1" x14ac:dyDescent="0.15">
      <c r="A21" s="379" t="s">
        <v>3236</v>
      </c>
      <c r="B21" s="379" t="s">
        <v>3235</v>
      </c>
      <c r="C21" s="379" t="s">
        <v>1048</v>
      </c>
      <c r="D21" s="379">
        <v>1</v>
      </c>
      <c r="E21" s="379">
        <v>0</v>
      </c>
      <c r="F21" s="378">
        <v>841.39</v>
      </c>
      <c r="G21" s="377">
        <v>0</v>
      </c>
      <c r="H21" s="377">
        <v>640.1</v>
      </c>
      <c r="I21" s="377">
        <v>201.29</v>
      </c>
      <c r="J21" s="376">
        <v>0.23923507529207622</v>
      </c>
    </row>
    <row r="22" spans="1:10" ht="21.75" customHeight="1" x14ac:dyDescent="0.15">
      <c r="A22" s="379" t="s">
        <v>1651</v>
      </c>
      <c r="B22" s="379" t="s">
        <v>1650</v>
      </c>
      <c r="C22" s="379" t="s">
        <v>1048</v>
      </c>
      <c r="D22" s="379">
        <v>2</v>
      </c>
      <c r="E22" s="379">
        <v>0</v>
      </c>
      <c r="F22" s="378">
        <v>1238.27</v>
      </c>
      <c r="G22" s="377">
        <v>0</v>
      </c>
      <c r="H22" s="377">
        <v>974.05</v>
      </c>
      <c r="I22" s="377">
        <v>264.22000000000003</v>
      </c>
      <c r="J22" s="376">
        <v>0.21337834236475081</v>
      </c>
    </row>
    <row r="23" spans="1:10" ht="21.75" customHeight="1" x14ac:dyDescent="0.15">
      <c r="A23" s="379" t="s">
        <v>1649</v>
      </c>
      <c r="B23" s="379" t="s">
        <v>1648</v>
      </c>
      <c r="C23" s="379" t="s">
        <v>1048</v>
      </c>
      <c r="D23" s="379">
        <v>6</v>
      </c>
      <c r="E23" s="379">
        <v>0</v>
      </c>
      <c r="F23" s="378">
        <v>6489.3</v>
      </c>
      <c r="G23" s="377">
        <v>0</v>
      </c>
      <c r="H23" s="377">
        <v>5458.32</v>
      </c>
      <c r="I23" s="377">
        <v>1030.98</v>
      </c>
      <c r="J23" s="376">
        <v>0.15887383847256253</v>
      </c>
    </row>
    <row r="24" spans="1:10" ht="21.75" customHeight="1" x14ac:dyDescent="0.15">
      <c r="A24" s="379" t="s">
        <v>1647</v>
      </c>
      <c r="B24" s="379" t="s">
        <v>1646</v>
      </c>
      <c r="C24" s="379" t="s">
        <v>1048</v>
      </c>
      <c r="D24" s="379">
        <v>1</v>
      </c>
      <c r="E24" s="379">
        <v>0</v>
      </c>
      <c r="F24" s="378">
        <v>1255.32</v>
      </c>
      <c r="G24" s="377">
        <v>0</v>
      </c>
      <c r="H24" s="377">
        <v>1021.28</v>
      </c>
      <c r="I24" s="377">
        <v>234.04</v>
      </c>
      <c r="J24" s="376">
        <v>0.18643851766880157</v>
      </c>
    </row>
    <row r="25" spans="1:10" ht="21.75" customHeight="1" x14ac:dyDescent="0.15">
      <c r="A25" s="379" t="s">
        <v>5554</v>
      </c>
      <c r="B25" s="379" t="s">
        <v>5553</v>
      </c>
      <c r="C25" s="379" t="s">
        <v>1048</v>
      </c>
      <c r="D25" s="379">
        <v>2</v>
      </c>
      <c r="E25" s="379">
        <v>0</v>
      </c>
      <c r="F25" s="378">
        <v>2040.4</v>
      </c>
      <c r="G25" s="377">
        <v>0</v>
      </c>
      <c r="H25" s="377">
        <v>1661.1</v>
      </c>
      <c r="I25" s="377">
        <v>379.3</v>
      </c>
      <c r="J25" s="376">
        <v>0.18589492256420309</v>
      </c>
    </row>
    <row r="26" spans="1:10" ht="21.75" customHeight="1" x14ac:dyDescent="0.15">
      <c r="A26" s="379" t="s">
        <v>2348</v>
      </c>
      <c r="B26" s="379" t="s">
        <v>2347</v>
      </c>
      <c r="C26" s="379" t="s">
        <v>1048</v>
      </c>
      <c r="D26" s="379">
        <v>2</v>
      </c>
      <c r="E26" s="379">
        <v>0</v>
      </c>
      <c r="F26" s="378">
        <v>1761.12</v>
      </c>
      <c r="G26" s="377">
        <v>0</v>
      </c>
      <c r="H26" s="377">
        <v>1454.98</v>
      </c>
      <c r="I26" s="377">
        <v>306.14</v>
      </c>
      <c r="J26" s="376">
        <v>0.17383256109748341</v>
      </c>
    </row>
    <row r="27" spans="1:10" ht="21.75" customHeight="1" x14ac:dyDescent="0.15">
      <c r="A27" s="379" t="s">
        <v>3915</v>
      </c>
      <c r="B27" s="379" t="s">
        <v>3914</v>
      </c>
      <c r="C27" s="379" t="s">
        <v>1048</v>
      </c>
      <c r="D27" s="379">
        <v>1</v>
      </c>
      <c r="E27" s="379">
        <v>0</v>
      </c>
      <c r="F27" s="378">
        <v>802.69</v>
      </c>
      <c r="G27" s="377">
        <v>0</v>
      </c>
      <c r="H27" s="377">
        <v>653.04</v>
      </c>
      <c r="I27" s="377">
        <v>149.65</v>
      </c>
      <c r="J27" s="376">
        <v>0.18643561026049907</v>
      </c>
    </row>
    <row r="28" spans="1:10" ht="21.75" customHeight="1" x14ac:dyDescent="0.15">
      <c r="A28" s="379" t="s">
        <v>1641</v>
      </c>
      <c r="B28" s="379" t="s">
        <v>1640</v>
      </c>
      <c r="C28" s="379" t="s">
        <v>1048</v>
      </c>
      <c r="D28" s="379">
        <v>1</v>
      </c>
      <c r="E28" s="379">
        <v>0</v>
      </c>
      <c r="F28" s="378">
        <v>675.44</v>
      </c>
      <c r="G28" s="377">
        <v>0</v>
      </c>
      <c r="H28" s="377">
        <v>558.03</v>
      </c>
      <c r="I28" s="377">
        <v>117.41</v>
      </c>
      <c r="J28" s="376">
        <v>0.17382743100793557</v>
      </c>
    </row>
    <row r="29" spans="1:10" ht="21.75" customHeight="1" x14ac:dyDescent="0.15">
      <c r="A29" s="379" t="s">
        <v>3913</v>
      </c>
      <c r="B29" s="379" t="s">
        <v>3912</v>
      </c>
      <c r="C29" s="379" t="s">
        <v>1048</v>
      </c>
      <c r="D29" s="379">
        <v>2</v>
      </c>
      <c r="E29" s="379">
        <v>0</v>
      </c>
      <c r="F29" s="378">
        <v>843.94</v>
      </c>
      <c r="G29" s="377">
        <v>0</v>
      </c>
      <c r="H29" s="377">
        <v>631.44000000000005</v>
      </c>
      <c r="I29" s="377">
        <v>212.5</v>
      </c>
      <c r="J29" s="376">
        <v>0.25179515131407448</v>
      </c>
    </row>
    <row r="30" spans="1:10" ht="21.75" customHeight="1" x14ac:dyDescent="0.15">
      <c r="A30" s="379" t="s">
        <v>2346</v>
      </c>
      <c r="B30" s="379" t="s">
        <v>2345</v>
      </c>
      <c r="C30" s="379" t="s">
        <v>1048</v>
      </c>
      <c r="D30" s="379">
        <v>6</v>
      </c>
      <c r="E30" s="379">
        <v>0</v>
      </c>
      <c r="F30" s="378">
        <v>2337.52</v>
      </c>
      <c r="G30" s="377">
        <v>0</v>
      </c>
      <c r="H30" s="377">
        <v>1969.41</v>
      </c>
      <c r="I30" s="377">
        <v>368.11</v>
      </c>
      <c r="J30" s="376">
        <v>0.15747886649098189</v>
      </c>
    </row>
    <row r="31" spans="1:10" ht="21.75" customHeight="1" x14ac:dyDescent="0.15">
      <c r="A31" s="379" t="s">
        <v>3909</v>
      </c>
      <c r="B31" s="379" t="s">
        <v>3908</v>
      </c>
      <c r="C31" s="379" t="s">
        <v>1048</v>
      </c>
      <c r="D31" s="379">
        <v>1</v>
      </c>
      <c r="E31" s="379">
        <v>0</v>
      </c>
      <c r="F31" s="378">
        <v>690.54</v>
      </c>
      <c r="G31" s="377">
        <v>0</v>
      </c>
      <c r="H31" s="377">
        <v>602.65</v>
      </c>
      <c r="I31" s="377">
        <v>87.89</v>
      </c>
      <c r="J31" s="376">
        <v>0.12727720334810438</v>
      </c>
    </row>
    <row r="32" spans="1:10" ht="21.75" customHeight="1" x14ac:dyDescent="0.15">
      <c r="A32" s="379" t="s">
        <v>1639</v>
      </c>
      <c r="B32" s="379" t="s">
        <v>1638</v>
      </c>
      <c r="C32" s="379" t="s">
        <v>1048</v>
      </c>
      <c r="D32" s="379">
        <v>1</v>
      </c>
      <c r="E32" s="379">
        <v>0</v>
      </c>
      <c r="F32" s="378">
        <v>773.46</v>
      </c>
      <c r="G32" s="377">
        <v>0</v>
      </c>
      <c r="H32" s="377">
        <v>629.26</v>
      </c>
      <c r="I32" s="377">
        <v>144.19999999999999</v>
      </c>
      <c r="J32" s="376">
        <v>0.18643498047733562</v>
      </c>
    </row>
    <row r="33" spans="1:10" ht="21.75" customHeight="1" x14ac:dyDescent="0.15">
      <c r="A33" s="379" t="s">
        <v>1637</v>
      </c>
      <c r="B33" s="379" t="s">
        <v>1636</v>
      </c>
      <c r="C33" s="379" t="s">
        <v>1048</v>
      </c>
      <c r="D33" s="379">
        <v>1</v>
      </c>
      <c r="E33" s="379">
        <v>0</v>
      </c>
      <c r="F33" s="378">
        <v>330.85</v>
      </c>
      <c r="G33" s="377">
        <v>0</v>
      </c>
      <c r="H33" s="377">
        <v>238.81</v>
      </c>
      <c r="I33" s="377">
        <v>92.04</v>
      </c>
      <c r="J33" s="376">
        <v>0.2781925343811395</v>
      </c>
    </row>
    <row r="34" spans="1:10" ht="21.75" customHeight="1" x14ac:dyDescent="0.15">
      <c r="A34" s="379" t="s">
        <v>1635</v>
      </c>
      <c r="B34" s="379" t="s">
        <v>1634</v>
      </c>
      <c r="C34" s="379" t="s">
        <v>1048</v>
      </c>
      <c r="D34" s="379">
        <v>2</v>
      </c>
      <c r="E34" s="379">
        <v>0</v>
      </c>
      <c r="F34" s="378">
        <v>647.53</v>
      </c>
      <c r="G34" s="377">
        <v>0</v>
      </c>
      <c r="H34" s="377">
        <v>517.15</v>
      </c>
      <c r="I34" s="377">
        <v>130.38</v>
      </c>
      <c r="J34" s="376">
        <v>0.20134974441338624</v>
      </c>
    </row>
    <row r="35" spans="1:10" ht="21.75" customHeight="1" x14ac:dyDescent="0.15">
      <c r="A35" s="379" t="s">
        <v>2342</v>
      </c>
      <c r="B35" s="379" t="s">
        <v>2341</v>
      </c>
      <c r="C35" s="379" t="s">
        <v>1048</v>
      </c>
      <c r="D35" s="379">
        <v>4</v>
      </c>
      <c r="E35" s="379">
        <v>0</v>
      </c>
      <c r="F35" s="378">
        <v>2737.95</v>
      </c>
      <c r="G35" s="377">
        <v>0</v>
      </c>
      <c r="H35" s="377">
        <v>2181.2800000000002</v>
      </c>
      <c r="I35" s="377">
        <v>556.66999999999996</v>
      </c>
      <c r="J35" s="376">
        <v>0.20331634982377325</v>
      </c>
    </row>
    <row r="36" spans="1:10" ht="21.75" customHeight="1" x14ac:dyDescent="0.15">
      <c r="A36" s="379" t="s">
        <v>3226</v>
      </c>
      <c r="B36" s="379" t="s">
        <v>3225</v>
      </c>
      <c r="C36" s="379" t="s">
        <v>1048</v>
      </c>
      <c r="D36" s="379">
        <v>2</v>
      </c>
      <c r="E36" s="379">
        <v>0</v>
      </c>
      <c r="F36" s="378">
        <v>1677.3</v>
      </c>
      <c r="G36" s="377">
        <v>0</v>
      </c>
      <c r="H36" s="377">
        <v>1463.82</v>
      </c>
      <c r="I36" s="377">
        <v>213.48</v>
      </c>
      <c r="J36" s="376">
        <v>0.12727597925236989</v>
      </c>
    </row>
    <row r="37" spans="1:10" ht="21.75" customHeight="1" x14ac:dyDescent="0.15">
      <c r="A37" s="379" t="s">
        <v>1631</v>
      </c>
      <c r="B37" s="379" t="s">
        <v>1630</v>
      </c>
      <c r="C37" s="379" t="s">
        <v>1048</v>
      </c>
      <c r="D37" s="379">
        <v>3</v>
      </c>
      <c r="E37" s="379">
        <v>0</v>
      </c>
      <c r="F37" s="378">
        <v>1384.39</v>
      </c>
      <c r="G37" s="377">
        <v>0</v>
      </c>
      <c r="H37" s="377">
        <v>1043.73</v>
      </c>
      <c r="I37" s="377">
        <v>340.66</v>
      </c>
      <c r="J37" s="376">
        <v>0.2460722773206972</v>
      </c>
    </row>
    <row r="38" spans="1:10" ht="21.75" customHeight="1" x14ac:dyDescent="0.15">
      <c r="A38" s="379" t="s">
        <v>7103</v>
      </c>
      <c r="B38" s="379" t="s">
        <v>7102</v>
      </c>
      <c r="C38" s="379" t="s">
        <v>1048</v>
      </c>
      <c r="D38" s="379">
        <v>3</v>
      </c>
      <c r="E38" s="379">
        <v>0</v>
      </c>
      <c r="F38" s="378">
        <v>1866.87</v>
      </c>
      <c r="G38" s="377">
        <v>0</v>
      </c>
      <c r="H38" s="377">
        <v>1400.22</v>
      </c>
      <c r="I38" s="377">
        <v>466.65</v>
      </c>
      <c r="J38" s="376">
        <v>0.24996384322422022</v>
      </c>
    </row>
    <row r="39" spans="1:10" ht="21.75" customHeight="1" x14ac:dyDescent="0.15">
      <c r="A39" s="379" t="s">
        <v>6373</v>
      </c>
      <c r="B39" s="379" t="s">
        <v>6372</v>
      </c>
      <c r="C39" s="379" t="s">
        <v>1048</v>
      </c>
      <c r="D39" s="379">
        <v>2</v>
      </c>
      <c r="E39" s="379">
        <v>0</v>
      </c>
      <c r="F39" s="378">
        <v>619.66</v>
      </c>
      <c r="G39" s="377">
        <v>0</v>
      </c>
      <c r="H39" s="377">
        <v>417.4</v>
      </c>
      <c r="I39" s="377">
        <v>202.26</v>
      </c>
      <c r="J39" s="376">
        <v>0.32640480263370236</v>
      </c>
    </row>
    <row r="40" spans="1:10" ht="21.75" customHeight="1" x14ac:dyDescent="0.15">
      <c r="A40" s="379" t="s">
        <v>3903</v>
      </c>
      <c r="B40" s="379" t="s">
        <v>3902</v>
      </c>
      <c r="C40" s="379" t="s">
        <v>1048</v>
      </c>
      <c r="D40" s="379">
        <v>1</v>
      </c>
      <c r="E40" s="379">
        <v>0</v>
      </c>
      <c r="F40" s="378">
        <v>106.82</v>
      </c>
      <c r="G40" s="377">
        <v>0</v>
      </c>
      <c r="H40" s="377">
        <v>78.8</v>
      </c>
      <c r="I40" s="377">
        <v>28.02</v>
      </c>
      <c r="J40" s="376">
        <v>0.26231042875865945</v>
      </c>
    </row>
    <row r="41" spans="1:10" ht="21.75" customHeight="1" x14ac:dyDescent="0.15">
      <c r="A41" s="379" t="s">
        <v>1621</v>
      </c>
      <c r="B41" s="379" t="s">
        <v>1620</v>
      </c>
      <c r="C41" s="379" t="s">
        <v>1048</v>
      </c>
      <c r="D41" s="379">
        <v>1</v>
      </c>
      <c r="E41" s="379">
        <v>0</v>
      </c>
      <c r="F41" s="378">
        <v>182.58</v>
      </c>
      <c r="G41" s="377">
        <v>0</v>
      </c>
      <c r="H41" s="377">
        <v>158.26</v>
      </c>
      <c r="I41" s="377">
        <v>24.32</v>
      </c>
      <c r="J41" s="376">
        <v>0.13320188410559755</v>
      </c>
    </row>
    <row r="42" spans="1:10" ht="21.75" customHeight="1" x14ac:dyDescent="0.15">
      <c r="A42" s="379" t="s">
        <v>1619</v>
      </c>
      <c r="B42" s="379" t="s">
        <v>1618</v>
      </c>
      <c r="C42" s="379" t="s">
        <v>1048</v>
      </c>
      <c r="D42" s="379">
        <v>1</v>
      </c>
      <c r="E42" s="379">
        <v>0</v>
      </c>
      <c r="F42" s="378">
        <v>195.22</v>
      </c>
      <c r="G42" s="377">
        <v>0</v>
      </c>
      <c r="H42" s="377">
        <v>166.74</v>
      </c>
      <c r="I42" s="377">
        <v>28.48</v>
      </c>
      <c r="J42" s="376">
        <v>0.1458866919373015</v>
      </c>
    </row>
    <row r="43" spans="1:10" ht="21.75" customHeight="1" x14ac:dyDescent="0.15">
      <c r="A43" s="379" t="s">
        <v>1617</v>
      </c>
      <c r="B43" s="379" t="s">
        <v>1616</v>
      </c>
      <c r="C43" s="379" t="s">
        <v>1048</v>
      </c>
      <c r="D43" s="379">
        <v>2</v>
      </c>
      <c r="E43" s="379">
        <v>0</v>
      </c>
      <c r="F43" s="378">
        <v>345.86</v>
      </c>
      <c r="G43" s="377">
        <v>0</v>
      </c>
      <c r="H43" s="377">
        <v>273.33999999999997</v>
      </c>
      <c r="I43" s="377">
        <v>72.52</v>
      </c>
      <c r="J43" s="376">
        <v>0.20968021742901752</v>
      </c>
    </row>
    <row r="44" spans="1:10" ht="21.75" customHeight="1" x14ac:dyDescent="0.15">
      <c r="A44" s="379" t="s">
        <v>2328</v>
      </c>
      <c r="B44" s="379" t="s">
        <v>2327</v>
      </c>
      <c r="C44" s="379" t="s">
        <v>1048</v>
      </c>
      <c r="D44" s="379">
        <v>1</v>
      </c>
      <c r="E44" s="379">
        <v>0</v>
      </c>
      <c r="F44" s="378">
        <v>296.07</v>
      </c>
      <c r="G44" s="377">
        <v>0</v>
      </c>
      <c r="H44" s="377">
        <v>213.71</v>
      </c>
      <c r="I44" s="377">
        <v>82.36</v>
      </c>
      <c r="J44" s="376">
        <v>0.27817745803357313</v>
      </c>
    </row>
    <row r="45" spans="1:10" ht="21.75" customHeight="1" x14ac:dyDescent="0.15">
      <c r="A45" s="379" t="s">
        <v>2326</v>
      </c>
      <c r="B45" s="379" t="s">
        <v>2325</v>
      </c>
      <c r="C45" s="379" t="s">
        <v>1048</v>
      </c>
      <c r="D45" s="379">
        <v>2</v>
      </c>
      <c r="E45" s="379">
        <v>0</v>
      </c>
      <c r="F45" s="378">
        <v>684.32</v>
      </c>
      <c r="G45" s="377">
        <v>0</v>
      </c>
      <c r="H45" s="377">
        <v>566.04</v>
      </c>
      <c r="I45" s="377">
        <v>118.28</v>
      </c>
      <c r="J45" s="376">
        <v>0.17284311433247604</v>
      </c>
    </row>
    <row r="46" spans="1:10" ht="21.75" customHeight="1" x14ac:dyDescent="0.15">
      <c r="A46" s="379" t="s">
        <v>1611</v>
      </c>
      <c r="B46" s="379" t="s">
        <v>1610</v>
      </c>
      <c r="C46" s="379" t="s">
        <v>1048</v>
      </c>
      <c r="D46" s="379">
        <v>2</v>
      </c>
      <c r="E46" s="379">
        <v>0</v>
      </c>
      <c r="F46" s="378">
        <v>559.78</v>
      </c>
      <c r="G46" s="377">
        <v>0</v>
      </c>
      <c r="H46" s="377">
        <v>449.68</v>
      </c>
      <c r="I46" s="377">
        <v>110.1</v>
      </c>
      <c r="J46" s="376">
        <v>0.19668441173318088</v>
      </c>
    </row>
    <row r="47" spans="1:10" ht="21.75" customHeight="1" x14ac:dyDescent="0.15">
      <c r="A47" s="379" t="s">
        <v>2324</v>
      </c>
      <c r="B47" s="379" t="s">
        <v>2323</v>
      </c>
      <c r="C47" s="379" t="s">
        <v>1048</v>
      </c>
      <c r="D47" s="379">
        <v>1</v>
      </c>
      <c r="E47" s="379">
        <v>0</v>
      </c>
      <c r="F47" s="378">
        <v>2174.48</v>
      </c>
      <c r="G47" s="377">
        <v>0</v>
      </c>
      <c r="H47" s="377">
        <v>1569.56</v>
      </c>
      <c r="I47" s="377">
        <v>604.91999999999996</v>
      </c>
      <c r="J47" s="376">
        <v>0.27819064787903314</v>
      </c>
    </row>
    <row r="48" spans="1:10" ht="21.75" customHeight="1" x14ac:dyDescent="0.15">
      <c r="A48" s="379" t="s">
        <v>1609</v>
      </c>
      <c r="B48" s="379" t="s">
        <v>1608</v>
      </c>
      <c r="C48" s="379" t="s">
        <v>1048</v>
      </c>
      <c r="D48" s="379">
        <v>4</v>
      </c>
      <c r="E48" s="379">
        <v>0</v>
      </c>
      <c r="F48" s="378">
        <v>1565.13</v>
      </c>
      <c r="G48" s="377">
        <v>0</v>
      </c>
      <c r="H48" s="377">
        <v>1306.48</v>
      </c>
      <c r="I48" s="377">
        <v>258.64999999999998</v>
      </c>
      <c r="J48" s="376">
        <v>0.1652578380070665</v>
      </c>
    </row>
    <row r="49" spans="1:10" ht="21.75" customHeight="1" x14ac:dyDescent="0.15">
      <c r="A49" s="379" t="s">
        <v>1607</v>
      </c>
      <c r="B49" s="379" t="s">
        <v>1606</v>
      </c>
      <c r="C49" s="379" t="s">
        <v>1048</v>
      </c>
      <c r="D49" s="379">
        <v>2</v>
      </c>
      <c r="E49" s="379">
        <v>0</v>
      </c>
      <c r="F49" s="378">
        <v>817.97</v>
      </c>
      <c r="G49" s="377">
        <v>0</v>
      </c>
      <c r="H49" s="377">
        <v>612.91999999999996</v>
      </c>
      <c r="I49" s="377">
        <v>205.05</v>
      </c>
      <c r="J49" s="376">
        <v>0.2506815653385821</v>
      </c>
    </row>
    <row r="50" spans="1:10" ht="21.75" customHeight="1" x14ac:dyDescent="0.15">
      <c r="A50" s="379" t="s">
        <v>1605</v>
      </c>
      <c r="B50" s="379" t="s">
        <v>1604</v>
      </c>
      <c r="C50" s="379" t="s">
        <v>1048</v>
      </c>
      <c r="D50" s="379">
        <v>3</v>
      </c>
      <c r="E50" s="379">
        <v>0</v>
      </c>
      <c r="F50" s="378">
        <v>1857.43</v>
      </c>
      <c r="G50" s="377">
        <v>0</v>
      </c>
      <c r="H50" s="377">
        <v>1532.79</v>
      </c>
      <c r="I50" s="377">
        <v>324.64</v>
      </c>
      <c r="J50" s="376">
        <v>0.17477913030369921</v>
      </c>
    </row>
    <row r="51" spans="1:10" ht="21.75" customHeight="1" x14ac:dyDescent="0.15">
      <c r="A51" s="379" t="s">
        <v>1603</v>
      </c>
      <c r="B51" s="379" t="s">
        <v>1602</v>
      </c>
      <c r="C51" s="379" t="s">
        <v>1048</v>
      </c>
      <c r="D51" s="379">
        <v>1</v>
      </c>
      <c r="E51" s="379">
        <v>0</v>
      </c>
      <c r="F51" s="378">
        <v>440.66</v>
      </c>
      <c r="G51" s="377">
        <v>0</v>
      </c>
      <c r="H51" s="377">
        <v>364.68</v>
      </c>
      <c r="I51" s="377">
        <v>75.98</v>
      </c>
      <c r="J51" s="376">
        <v>0.17242318340670812</v>
      </c>
    </row>
    <row r="52" spans="1:10" ht="21.75" customHeight="1" x14ac:dyDescent="0.15">
      <c r="A52" s="379" t="s">
        <v>2322</v>
      </c>
      <c r="B52" s="379" t="s">
        <v>2321</v>
      </c>
      <c r="C52" s="379" t="s">
        <v>1048</v>
      </c>
      <c r="D52" s="379">
        <v>1</v>
      </c>
      <c r="E52" s="379">
        <v>0</v>
      </c>
      <c r="F52" s="378">
        <v>528.49</v>
      </c>
      <c r="G52" s="377">
        <v>0</v>
      </c>
      <c r="H52" s="377">
        <v>436.62</v>
      </c>
      <c r="I52" s="377">
        <v>91.87</v>
      </c>
      <c r="J52" s="376">
        <v>0.17383488807735245</v>
      </c>
    </row>
    <row r="53" spans="1:10" ht="21.75" customHeight="1" x14ac:dyDescent="0.15">
      <c r="A53" s="379" t="s">
        <v>1599</v>
      </c>
      <c r="B53" s="379" t="s">
        <v>1598</v>
      </c>
      <c r="C53" s="379" t="s">
        <v>1048</v>
      </c>
      <c r="D53" s="379">
        <v>4</v>
      </c>
      <c r="E53" s="379">
        <v>0</v>
      </c>
      <c r="F53" s="378">
        <v>2770.67</v>
      </c>
      <c r="G53" s="377">
        <v>0</v>
      </c>
      <c r="H53" s="377">
        <v>2026.56</v>
      </c>
      <c r="I53" s="377">
        <v>744.11</v>
      </c>
      <c r="J53" s="376">
        <v>0.26856680875023009</v>
      </c>
    </row>
    <row r="54" spans="1:10" ht="21.75" customHeight="1" x14ac:dyDescent="0.15">
      <c r="A54" s="379" t="s">
        <v>1597</v>
      </c>
      <c r="B54" s="379" t="s">
        <v>1596</v>
      </c>
      <c r="C54" s="379" t="s">
        <v>1048</v>
      </c>
      <c r="D54" s="379">
        <v>3</v>
      </c>
      <c r="E54" s="379">
        <v>0</v>
      </c>
      <c r="F54" s="378">
        <v>1934.67</v>
      </c>
      <c r="G54" s="377">
        <v>0</v>
      </c>
      <c r="H54" s="377">
        <v>1372.38</v>
      </c>
      <c r="I54" s="377">
        <v>562.29</v>
      </c>
      <c r="J54" s="376">
        <v>0.29063871357906002</v>
      </c>
    </row>
    <row r="55" spans="1:10" ht="21.75" customHeight="1" x14ac:dyDescent="0.15">
      <c r="A55" s="379" t="s">
        <v>1595</v>
      </c>
      <c r="B55" s="379" t="s">
        <v>1594</v>
      </c>
      <c r="C55" s="379" t="s">
        <v>1048</v>
      </c>
      <c r="D55" s="379">
        <v>1</v>
      </c>
      <c r="E55" s="379">
        <v>0</v>
      </c>
      <c r="F55" s="378">
        <v>535.33000000000004</v>
      </c>
      <c r="G55" s="377">
        <v>0</v>
      </c>
      <c r="H55" s="377">
        <v>435.53</v>
      </c>
      <c r="I55" s="377">
        <v>99.8</v>
      </c>
      <c r="J55" s="376">
        <v>0.1864270636803467</v>
      </c>
    </row>
    <row r="56" spans="1:10" ht="21.75" customHeight="1" x14ac:dyDescent="0.15">
      <c r="A56" s="379" t="s">
        <v>1593</v>
      </c>
      <c r="B56" s="379" t="s">
        <v>1592</v>
      </c>
      <c r="C56" s="379" t="s">
        <v>1048</v>
      </c>
      <c r="D56" s="379">
        <v>4</v>
      </c>
      <c r="E56" s="379">
        <v>0</v>
      </c>
      <c r="F56" s="378">
        <v>2313.59</v>
      </c>
      <c r="G56" s="377">
        <v>0</v>
      </c>
      <c r="H56" s="377">
        <v>1954.44</v>
      </c>
      <c r="I56" s="377">
        <v>359.15</v>
      </c>
      <c r="J56" s="376">
        <v>0.15523493791034712</v>
      </c>
    </row>
    <row r="57" spans="1:10" ht="21.75" customHeight="1" x14ac:dyDescent="0.15">
      <c r="A57" s="379" t="s">
        <v>1591</v>
      </c>
      <c r="B57" s="379" t="s">
        <v>1590</v>
      </c>
      <c r="C57" s="379" t="s">
        <v>1048</v>
      </c>
      <c r="D57" s="379">
        <v>4</v>
      </c>
      <c r="E57" s="379">
        <v>0</v>
      </c>
      <c r="F57" s="378">
        <v>2635.34</v>
      </c>
      <c r="G57" s="377">
        <v>0</v>
      </c>
      <c r="H57" s="377">
        <v>1993.4</v>
      </c>
      <c r="I57" s="377">
        <v>641.94000000000005</v>
      </c>
      <c r="J57" s="376">
        <v>0.24358906251185805</v>
      </c>
    </row>
    <row r="58" spans="1:10" ht="21.75" customHeight="1" x14ac:dyDescent="0.15">
      <c r="A58" s="379" t="s">
        <v>1589</v>
      </c>
      <c r="B58" s="379" t="s">
        <v>1588</v>
      </c>
      <c r="C58" s="379" t="s">
        <v>1048</v>
      </c>
      <c r="D58" s="379">
        <v>1</v>
      </c>
      <c r="E58" s="379">
        <v>0</v>
      </c>
      <c r="F58" s="378">
        <v>981.2</v>
      </c>
      <c r="G58" s="377">
        <v>0</v>
      </c>
      <c r="H58" s="377">
        <v>759.55</v>
      </c>
      <c r="I58" s="377">
        <v>221.65</v>
      </c>
      <c r="J58" s="376">
        <v>0.2258968609865471</v>
      </c>
    </row>
    <row r="59" spans="1:10" ht="21.75" customHeight="1" x14ac:dyDescent="0.15">
      <c r="A59" s="379" t="s">
        <v>1587</v>
      </c>
      <c r="B59" s="379" t="s">
        <v>1586</v>
      </c>
      <c r="C59" s="379" t="s">
        <v>1048</v>
      </c>
      <c r="D59" s="379">
        <v>1</v>
      </c>
      <c r="E59" s="379">
        <v>0</v>
      </c>
      <c r="F59" s="378">
        <v>665.25</v>
      </c>
      <c r="G59" s="377">
        <v>0</v>
      </c>
      <c r="H59" s="377">
        <v>515.01</v>
      </c>
      <c r="I59" s="377">
        <v>150.24</v>
      </c>
      <c r="J59" s="376">
        <v>0.22583990980834273</v>
      </c>
    </row>
    <row r="60" spans="1:10" ht="21.75" customHeight="1" x14ac:dyDescent="0.15">
      <c r="A60" s="379" t="s">
        <v>1585</v>
      </c>
      <c r="B60" s="379" t="s">
        <v>1584</v>
      </c>
      <c r="C60" s="379" t="s">
        <v>1048</v>
      </c>
      <c r="D60" s="379">
        <v>3</v>
      </c>
      <c r="E60" s="379">
        <v>0</v>
      </c>
      <c r="F60" s="378">
        <v>2471.16</v>
      </c>
      <c r="G60" s="377">
        <v>0</v>
      </c>
      <c r="H60" s="377">
        <v>1869.67</v>
      </c>
      <c r="I60" s="377">
        <v>601.49</v>
      </c>
      <c r="J60" s="376">
        <v>0.24340390747665064</v>
      </c>
    </row>
    <row r="61" spans="1:10" ht="21.75" customHeight="1" x14ac:dyDescent="0.15">
      <c r="A61" s="379" t="s">
        <v>1583</v>
      </c>
      <c r="B61" s="379" t="s">
        <v>1582</v>
      </c>
      <c r="C61" s="379" t="s">
        <v>1048</v>
      </c>
      <c r="D61" s="379">
        <v>3</v>
      </c>
      <c r="E61" s="379">
        <v>0</v>
      </c>
      <c r="F61" s="378">
        <v>2233.6</v>
      </c>
      <c r="G61" s="377">
        <v>0</v>
      </c>
      <c r="H61" s="377">
        <v>1710.46</v>
      </c>
      <c r="I61" s="377">
        <v>523.14</v>
      </c>
      <c r="J61" s="376">
        <v>0.23421382521489972</v>
      </c>
    </row>
    <row r="62" spans="1:10" ht="21.75" customHeight="1" x14ac:dyDescent="0.15">
      <c r="A62" s="379" t="s">
        <v>1581</v>
      </c>
      <c r="B62" s="379" t="s">
        <v>1580</v>
      </c>
      <c r="C62" s="379" t="s">
        <v>1048</v>
      </c>
      <c r="D62" s="379">
        <v>2</v>
      </c>
      <c r="E62" s="379">
        <v>0</v>
      </c>
      <c r="F62" s="378">
        <v>2772.65</v>
      </c>
      <c r="G62" s="377">
        <v>0</v>
      </c>
      <c r="H62" s="377">
        <v>2095.86</v>
      </c>
      <c r="I62" s="377">
        <v>676.79</v>
      </c>
      <c r="J62" s="376">
        <v>0.24409499936883486</v>
      </c>
    </row>
    <row r="63" spans="1:10" ht="21.75" customHeight="1" x14ac:dyDescent="0.15">
      <c r="A63" s="379" t="s">
        <v>1579</v>
      </c>
      <c r="B63" s="379" t="s">
        <v>1578</v>
      </c>
      <c r="C63" s="379" t="s">
        <v>1048</v>
      </c>
      <c r="D63" s="379">
        <v>2</v>
      </c>
      <c r="E63" s="379">
        <v>0</v>
      </c>
      <c r="F63" s="378">
        <v>1713.58</v>
      </c>
      <c r="G63" s="377">
        <v>0</v>
      </c>
      <c r="H63" s="377">
        <v>1289.92</v>
      </c>
      <c r="I63" s="377">
        <v>423.66</v>
      </c>
      <c r="J63" s="376">
        <v>0.24723677914074627</v>
      </c>
    </row>
    <row r="64" spans="1:10" ht="21.75" customHeight="1" x14ac:dyDescent="0.15">
      <c r="A64" s="379" t="s">
        <v>1577</v>
      </c>
      <c r="B64" s="379" t="s">
        <v>1576</v>
      </c>
      <c r="C64" s="379" t="s">
        <v>1048</v>
      </c>
      <c r="D64" s="379">
        <v>3</v>
      </c>
      <c r="E64" s="379">
        <v>0</v>
      </c>
      <c r="F64" s="378">
        <v>1496.99</v>
      </c>
      <c r="G64" s="377">
        <v>0</v>
      </c>
      <c r="H64" s="377">
        <v>1170.93</v>
      </c>
      <c r="I64" s="377">
        <v>326.06</v>
      </c>
      <c r="J64" s="376">
        <v>0.21781040621513839</v>
      </c>
    </row>
    <row r="65" spans="1:10" ht="21.75" customHeight="1" x14ac:dyDescent="0.15">
      <c r="A65" s="379" t="s">
        <v>1573</v>
      </c>
      <c r="B65" s="379" t="s">
        <v>1572</v>
      </c>
      <c r="C65" s="379" t="s">
        <v>1048</v>
      </c>
      <c r="D65" s="379">
        <v>3</v>
      </c>
      <c r="E65" s="379">
        <v>0</v>
      </c>
      <c r="F65" s="378">
        <v>1090.54</v>
      </c>
      <c r="G65" s="377">
        <v>0</v>
      </c>
      <c r="H65" s="377">
        <v>853.02</v>
      </c>
      <c r="I65" s="377">
        <v>237.52</v>
      </c>
      <c r="J65" s="376">
        <v>0.21780035578704129</v>
      </c>
    </row>
    <row r="66" spans="1:10" ht="21.75" customHeight="1" x14ac:dyDescent="0.15">
      <c r="A66" s="379" t="s">
        <v>4768</v>
      </c>
      <c r="B66" s="379" t="s">
        <v>4767</v>
      </c>
      <c r="C66" s="379" t="s">
        <v>1048</v>
      </c>
      <c r="D66" s="379">
        <v>1</v>
      </c>
      <c r="E66" s="379">
        <v>0</v>
      </c>
      <c r="F66" s="378">
        <v>295.07</v>
      </c>
      <c r="G66" s="377">
        <v>0</v>
      </c>
      <c r="H66" s="377">
        <v>226.2</v>
      </c>
      <c r="I66" s="377">
        <v>68.87</v>
      </c>
      <c r="J66" s="376">
        <v>0.23340224353543226</v>
      </c>
    </row>
    <row r="67" spans="1:10" ht="21.75" customHeight="1" x14ac:dyDescent="0.15">
      <c r="A67" s="379" t="s">
        <v>1571</v>
      </c>
      <c r="B67" s="379" t="s">
        <v>1570</v>
      </c>
      <c r="C67" s="379" t="s">
        <v>1048</v>
      </c>
      <c r="D67" s="379">
        <v>4</v>
      </c>
      <c r="E67" s="379">
        <v>0</v>
      </c>
      <c r="F67" s="378">
        <v>2210.52</v>
      </c>
      <c r="G67" s="377">
        <v>0</v>
      </c>
      <c r="H67" s="377">
        <v>1862.72</v>
      </c>
      <c r="I67" s="377">
        <v>347.8</v>
      </c>
      <c r="J67" s="376">
        <v>0.1573385447767946</v>
      </c>
    </row>
    <row r="68" spans="1:10" ht="21.75" customHeight="1" x14ac:dyDescent="0.15">
      <c r="A68" s="379" t="s">
        <v>1569</v>
      </c>
      <c r="B68" s="379" t="s">
        <v>1568</v>
      </c>
      <c r="C68" s="379" t="s">
        <v>1048</v>
      </c>
      <c r="D68" s="379">
        <v>3</v>
      </c>
      <c r="E68" s="379">
        <v>0</v>
      </c>
      <c r="F68" s="378">
        <v>705.18</v>
      </c>
      <c r="G68" s="377">
        <v>0</v>
      </c>
      <c r="H68" s="377">
        <v>621.12</v>
      </c>
      <c r="I68" s="377">
        <v>84.06</v>
      </c>
      <c r="J68" s="376">
        <v>0.11920360758955161</v>
      </c>
    </row>
    <row r="69" spans="1:10" ht="21.75" customHeight="1" x14ac:dyDescent="0.15">
      <c r="A69" s="379" t="s">
        <v>1567</v>
      </c>
      <c r="B69" s="379" t="s">
        <v>1566</v>
      </c>
      <c r="C69" s="379" t="s">
        <v>1048</v>
      </c>
      <c r="D69" s="379">
        <v>5</v>
      </c>
      <c r="E69" s="379">
        <v>0</v>
      </c>
      <c r="F69" s="378">
        <v>3795.98</v>
      </c>
      <c r="G69" s="377">
        <v>0</v>
      </c>
      <c r="H69" s="377">
        <v>2855.95</v>
      </c>
      <c r="I69" s="377">
        <v>940.03</v>
      </c>
      <c r="J69" s="376">
        <v>0.24763829103419935</v>
      </c>
    </row>
    <row r="70" spans="1:10" ht="21.75" customHeight="1" x14ac:dyDescent="0.15">
      <c r="A70" s="379" t="s">
        <v>1565</v>
      </c>
      <c r="B70" s="379" t="s">
        <v>1564</v>
      </c>
      <c r="C70" s="379" t="s">
        <v>1048</v>
      </c>
      <c r="D70" s="379">
        <v>6</v>
      </c>
      <c r="E70" s="379">
        <v>0</v>
      </c>
      <c r="F70" s="378">
        <v>2823.55</v>
      </c>
      <c r="G70" s="377">
        <v>0</v>
      </c>
      <c r="H70" s="377">
        <v>2157</v>
      </c>
      <c r="I70" s="377">
        <v>666.55</v>
      </c>
      <c r="J70" s="376">
        <v>0.23606807033698712</v>
      </c>
    </row>
    <row r="71" spans="1:10" ht="21.75" customHeight="1" x14ac:dyDescent="0.15">
      <c r="A71" s="379" t="s">
        <v>1563</v>
      </c>
      <c r="B71" s="379" t="s">
        <v>1562</v>
      </c>
      <c r="C71" s="379" t="s">
        <v>1048</v>
      </c>
      <c r="D71" s="379">
        <v>1</v>
      </c>
      <c r="E71" s="379">
        <v>0</v>
      </c>
      <c r="F71" s="378">
        <v>1624.74</v>
      </c>
      <c r="G71" s="377">
        <v>0</v>
      </c>
      <c r="H71" s="377">
        <v>1199.81</v>
      </c>
      <c r="I71" s="377">
        <v>424.93</v>
      </c>
      <c r="J71" s="376">
        <v>0.26153723057227618</v>
      </c>
    </row>
    <row r="72" spans="1:10" ht="21.75" customHeight="1" x14ac:dyDescent="0.15">
      <c r="A72" s="379" t="s">
        <v>1561</v>
      </c>
      <c r="B72" s="379" t="s">
        <v>1560</v>
      </c>
      <c r="C72" s="379" t="s">
        <v>1048</v>
      </c>
      <c r="D72" s="379">
        <v>1</v>
      </c>
      <c r="E72" s="379">
        <v>0</v>
      </c>
      <c r="F72" s="378">
        <v>734.59</v>
      </c>
      <c r="G72" s="377">
        <v>0</v>
      </c>
      <c r="H72" s="377">
        <v>542.47</v>
      </c>
      <c r="I72" s="377">
        <v>192.12</v>
      </c>
      <c r="J72" s="376">
        <v>0.26153364461808626</v>
      </c>
    </row>
    <row r="73" spans="1:10" ht="21.75" customHeight="1" x14ac:dyDescent="0.15">
      <c r="A73" s="379" t="s">
        <v>4321</v>
      </c>
      <c r="B73" s="379" t="s">
        <v>4320</v>
      </c>
      <c r="C73" s="379" t="s">
        <v>1048</v>
      </c>
      <c r="D73" s="379">
        <v>2</v>
      </c>
      <c r="E73" s="379">
        <v>0</v>
      </c>
      <c r="F73" s="378">
        <v>572.08000000000004</v>
      </c>
      <c r="G73" s="377">
        <v>0</v>
      </c>
      <c r="H73" s="377">
        <v>499.28</v>
      </c>
      <c r="I73" s="377">
        <v>72.8</v>
      </c>
      <c r="J73" s="376">
        <v>0.12725492938050623</v>
      </c>
    </row>
    <row r="74" spans="1:10" ht="21.75" customHeight="1" x14ac:dyDescent="0.15">
      <c r="A74" s="379" t="s">
        <v>7672</v>
      </c>
      <c r="B74" s="379" t="s">
        <v>7671</v>
      </c>
      <c r="C74" s="379" t="s">
        <v>1048</v>
      </c>
      <c r="D74" s="379">
        <v>1</v>
      </c>
      <c r="E74" s="379">
        <v>0</v>
      </c>
      <c r="F74" s="378">
        <v>339.23</v>
      </c>
      <c r="G74" s="377">
        <v>0</v>
      </c>
      <c r="H74" s="377">
        <v>181.6</v>
      </c>
      <c r="I74" s="377">
        <v>157.63</v>
      </c>
      <c r="J74" s="376">
        <v>0.46466998791380482</v>
      </c>
    </row>
    <row r="75" spans="1:10" ht="21.75" customHeight="1" x14ac:dyDescent="0.15">
      <c r="A75" s="379" t="s">
        <v>2316</v>
      </c>
      <c r="B75" s="379" t="s">
        <v>2315</v>
      </c>
      <c r="C75" s="379" t="s">
        <v>1048</v>
      </c>
      <c r="D75" s="379">
        <v>12</v>
      </c>
      <c r="E75" s="379">
        <v>0</v>
      </c>
      <c r="F75" s="378">
        <v>1003.32</v>
      </c>
      <c r="G75" s="377">
        <v>0</v>
      </c>
      <c r="H75" s="377">
        <v>751.2</v>
      </c>
      <c r="I75" s="377">
        <v>252.12</v>
      </c>
      <c r="J75" s="376">
        <v>0.25128573137184546</v>
      </c>
    </row>
    <row r="76" spans="1:10" ht="21.75" customHeight="1" x14ac:dyDescent="0.15">
      <c r="A76" s="379" t="s">
        <v>1557</v>
      </c>
      <c r="B76" s="379" t="s">
        <v>1556</v>
      </c>
      <c r="C76" s="379" t="s">
        <v>1048</v>
      </c>
      <c r="D76" s="379">
        <v>12</v>
      </c>
      <c r="E76" s="379">
        <v>0</v>
      </c>
      <c r="F76" s="378">
        <v>1029.8399999999999</v>
      </c>
      <c r="G76" s="377">
        <v>0</v>
      </c>
      <c r="H76" s="377">
        <v>898.8</v>
      </c>
      <c r="I76" s="377">
        <v>131.04</v>
      </c>
      <c r="J76" s="376">
        <v>0.12724306688417619</v>
      </c>
    </row>
    <row r="77" spans="1:10" ht="21.75" customHeight="1" x14ac:dyDescent="0.15">
      <c r="A77" s="379" t="s">
        <v>7670</v>
      </c>
      <c r="B77" s="379" t="s">
        <v>7669</v>
      </c>
      <c r="C77" s="379" t="s">
        <v>1048</v>
      </c>
      <c r="D77" s="379">
        <v>1</v>
      </c>
      <c r="E77" s="379">
        <v>0</v>
      </c>
      <c r="F77" s="378">
        <v>224.7</v>
      </c>
      <c r="G77" s="377">
        <v>0</v>
      </c>
      <c r="H77" s="377">
        <v>151.74</v>
      </c>
      <c r="I77" s="377">
        <v>72.959999999999994</v>
      </c>
      <c r="J77" s="376">
        <v>0.32469959946595461</v>
      </c>
    </row>
    <row r="78" spans="1:10" ht="21.75" customHeight="1" x14ac:dyDescent="0.15">
      <c r="A78" s="379" t="s">
        <v>2314</v>
      </c>
      <c r="B78" s="379" t="s">
        <v>2313</v>
      </c>
      <c r="C78" s="379" t="s">
        <v>1048</v>
      </c>
      <c r="D78" s="379">
        <v>12</v>
      </c>
      <c r="E78" s="379">
        <v>0</v>
      </c>
      <c r="F78" s="378">
        <v>1096.56</v>
      </c>
      <c r="G78" s="377">
        <v>0</v>
      </c>
      <c r="H78" s="377">
        <v>849</v>
      </c>
      <c r="I78" s="377">
        <v>247.56</v>
      </c>
      <c r="J78" s="376">
        <v>0.22576056029765812</v>
      </c>
    </row>
    <row r="79" spans="1:10" ht="21.75" customHeight="1" x14ac:dyDescent="0.15">
      <c r="A79" s="379" t="s">
        <v>1553</v>
      </c>
      <c r="B79" s="379" t="s">
        <v>1552</v>
      </c>
      <c r="C79" s="379" t="s">
        <v>1048</v>
      </c>
      <c r="D79" s="379">
        <v>22</v>
      </c>
      <c r="E79" s="379">
        <v>0</v>
      </c>
      <c r="F79" s="378">
        <v>1857.77</v>
      </c>
      <c r="G79" s="377">
        <v>0</v>
      </c>
      <c r="H79" s="377">
        <v>1411.98</v>
      </c>
      <c r="I79" s="377">
        <v>445.79</v>
      </c>
      <c r="J79" s="376">
        <v>0.2399597366735387</v>
      </c>
    </row>
    <row r="80" spans="1:10" ht="21.75" customHeight="1" x14ac:dyDescent="0.15">
      <c r="A80" s="379" t="s">
        <v>1551</v>
      </c>
      <c r="B80" s="379" t="s">
        <v>1550</v>
      </c>
      <c r="C80" s="379" t="s">
        <v>1048</v>
      </c>
      <c r="D80" s="379">
        <v>1</v>
      </c>
      <c r="E80" s="379">
        <v>0</v>
      </c>
      <c r="F80" s="378">
        <v>143.21</v>
      </c>
      <c r="G80" s="377">
        <v>0</v>
      </c>
      <c r="H80" s="377">
        <v>108.92</v>
      </c>
      <c r="I80" s="377">
        <v>34.29</v>
      </c>
      <c r="J80" s="376">
        <v>0.23943858669087353</v>
      </c>
    </row>
    <row r="81" spans="1:10" ht="21.75" customHeight="1" x14ac:dyDescent="0.15">
      <c r="A81" s="379" t="s">
        <v>1545</v>
      </c>
      <c r="B81" s="379" t="s">
        <v>1544</v>
      </c>
      <c r="C81" s="379" t="s">
        <v>1048</v>
      </c>
      <c r="D81" s="379">
        <v>3</v>
      </c>
      <c r="E81" s="379">
        <v>0</v>
      </c>
      <c r="F81" s="378">
        <v>439.58</v>
      </c>
      <c r="G81" s="377">
        <v>0</v>
      </c>
      <c r="H81" s="377">
        <v>327.3</v>
      </c>
      <c r="I81" s="377">
        <v>112.28</v>
      </c>
      <c r="J81" s="376">
        <v>0.25542563355930659</v>
      </c>
    </row>
    <row r="82" spans="1:10" ht="21.75" customHeight="1" x14ac:dyDescent="0.15">
      <c r="A82" s="379" t="s">
        <v>1543</v>
      </c>
      <c r="B82" s="379" t="s">
        <v>1542</v>
      </c>
      <c r="C82" s="379" t="s">
        <v>1048</v>
      </c>
      <c r="D82" s="379">
        <v>21</v>
      </c>
      <c r="E82" s="379">
        <v>0</v>
      </c>
      <c r="F82" s="378">
        <v>2440.92</v>
      </c>
      <c r="G82" s="377">
        <v>0</v>
      </c>
      <c r="H82" s="377">
        <v>2101.2600000000002</v>
      </c>
      <c r="I82" s="377">
        <v>339.66</v>
      </c>
      <c r="J82" s="376">
        <v>0.13915245071530408</v>
      </c>
    </row>
    <row r="83" spans="1:10" ht="21.75" customHeight="1" x14ac:dyDescent="0.15">
      <c r="A83" s="379" t="s">
        <v>1541</v>
      </c>
      <c r="B83" s="379" t="s">
        <v>1540</v>
      </c>
      <c r="C83" s="379" t="s">
        <v>1048</v>
      </c>
      <c r="D83" s="379">
        <v>1</v>
      </c>
      <c r="E83" s="379">
        <v>0</v>
      </c>
      <c r="F83" s="378">
        <v>102</v>
      </c>
      <c r="G83" s="377">
        <v>0</v>
      </c>
      <c r="H83" s="377">
        <v>82.98</v>
      </c>
      <c r="I83" s="377">
        <v>19.02</v>
      </c>
      <c r="J83" s="376">
        <v>0.18647058823529411</v>
      </c>
    </row>
    <row r="84" spans="1:10" ht="21.75" customHeight="1" x14ac:dyDescent="0.15">
      <c r="A84" s="379" t="s">
        <v>2306</v>
      </c>
      <c r="B84" s="379" t="s">
        <v>2305</v>
      </c>
      <c r="C84" s="379" t="s">
        <v>1048</v>
      </c>
      <c r="D84" s="379">
        <v>1</v>
      </c>
      <c r="E84" s="379">
        <v>0</v>
      </c>
      <c r="F84" s="378">
        <v>196.2</v>
      </c>
      <c r="G84" s="377">
        <v>0</v>
      </c>
      <c r="H84" s="377">
        <v>141.62</v>
      </c>
      <c r="I84" s="377">
        <v>54.58</v>
      </c>
      <c r="J84" s="376">
        <v>0.27818552497451582</v>
      </c>
    </row>
    <row r="85" spans="1:10" ht="21.75" customHeight="1" x14ac:dyDescent="0.15">
      <c r="A85" s="379" t="s">
        <v>3204</v>
      </c>
      <c r="B85" s="379" t="s">
        <v>3203</v>
      </c>
      <c r="C85" s="379" t="s">
        <v>1048</v>
      </c>
      <c r="D85" s="379">
        <v>1</v>
      </c>
      <c r="E85" s="379">
        <v>0</v>
      </c>
      <c r="F85" s="378">
        <v>85.59</v>
      </c>
      <c r="G85" s="377">
        <v>0</v>
      </c>
      <c r="H85" s="377">
        <v>63.19</v>
      </c>
      <c r="I85" s="377">
        <v>22.4</v>
      </c>
      <c r="J85" s="376">
        <v>0.26171281691786424</v>
      </c>
    </row>
    <row r="86" spans="1:10" ht="21.75" customHeight="1" x14ac:dyDescent="0.15">
      <c r="A86" s="379" t="s">
        <v>1535</v>
      </c>
      <c r="B86" s="379" t="s">
        <v>1534</v>
      </c>
      <c r="C86" s="379" t="s">
        <v>1048</v>
      </c>
      <c r="D86" s="379">
        <v>51</v>
      </c>
      <c r="E86" s="379">
        <v>0</v>
      </c>
      <c r="F86" s="378">
        <v>14274.85</v>
      </c>
      <c r="G86" s="377">
        <v>0</v>
      </c>
      <c r="H86" s="377">
        <v>12103.81</v>
      </c>
      <c r="I86" s="377">
        <v>2171.04</v>
      </c>
      <c r="J86" s="376">
        <v>0.15208846327632164</v>
      </c>
    </row>
    <row r="87" spans="1:10" ht="21.75" customHeight="1" x14ac:dyDescent="0.15">
      <c r="A87" s="379" t="s">
        <v>2302</v>
      </c>
      <c r="B87" s="379" t="s">
        <v>2301</v>
      </c>
      <c r="C87" s="379" t="s">
        <v>1048</v>
      </c>
      <c r="D87" s="379">
        <v>12</v>
      </c>
      <c r="E87" s="379">
        <v>0</v>
      </c>
      <c r="F87" s="378">
        <v>2109.6</v>
      </c>
      <c r="G87" s="377">
        <v>0</v>
      </c>
      <c r="H87" s="377">
        <v>1841.04</v>
      </c>
      <c r="I87" s="377">
        <v>268.56</v>
      </c>
      <c r="J87" s="376">
        <v>0.1273037542662116</v>
      </c>
    </row>
    <row r="88" spans="1:10" ht="21.75" customHeight="1" x14ac:dyDescent="0.15">
      <c r="A88" s="379" t="s">
        <v>1531</v>
      </c>
      <c r="B88" s="379" t="s">
        <v>1530</v>
      </c>
      <c r="C88" s="379" t="s">
        <v>1048</v>
      </c>
      <c r="D88" s="379">
        <v>14</v>
      </c>
      <c r="E88" s="379">
        <v>0</v>
      </c>
      <c r="F88" s="378">
        <v>4477.63</v>
      </c>
      <c r="G88" s="377">
        <v>0</v>
      </c>
      <c r="H88" s="377">
        <v>3611.3</v>
      </c>
      <c r="I88" s="377">
        <v>866.33</v>
      </c>
      <c r="J88" s="376">
        <v>0.19347958629900192</v>
      </c>
    </row>
    <row r="89" spans="1:10" ht="21.75" customHeight="1" x14ac:dyDescent="0.15">
      <c r="A89" s="379" t="s">
        <v>1529</v>
      </c>
      <c r="B89" s="379" t="s">
        <v>1528</v>
      </c>
      <c r="C89" s="379" t="s">
        <v>1048</v>
      </c>
      <c r="D89" s="379">
        <v>5</v>
      </c>
      <c r="E89" s="379">
        <v>0</v>
      </c>
      <c r="F89" s="378">
        <v>1266.94</v>
      </c>
      <c r="G89" s="377">
        <v>0</v>
      </c>
      <c r="H89" s="377">
        <v>1073.3</v>
      </c>
      <c r="I89" s="377">
        <v>193.64</v>
      </c>
      <c r="J89" s="376">
        <v>0.15284070279571249</v>
      </c>
    </row>
    <row r="90" spans="1:10" ht="21.75" customHeight="1" x14ac:dyDescent="0.15">
      <c r="A90" s="379" t="s">
        <v>3200</v>
      </c>
      <c r="B90" s="379" t="s">
        <v>3199</v>
      </c>
      <c r="C90" s="379" t="s">
        <v>1048</v>
      </c>
      <c r="D90" s="379">
        <v>2</v>
      </c>
      <c r="E90" s="379">
        <v>0</v>
      </c>
      <c r="F90" s="378">
        <v>355.91</v>
      </c>
      <c r="G90" s="377">
        <v>0</v>
      </c>
      <c r="H90" s="377">
        <v>266.74</v>
      </c>
      <c r="I90" s="377">
        <v>89.17</v>
      </c>
      <c r="J90" s="376">
        <v>0.25054086707313644</v>
      </c>
    </row>
    <row r="91" spans="1:10" ht="21.75" customHeight="1" x14ac:dyDescent="0.15">
      <c r="A91" s="379" t="s">
        <v>1525</v>
      </c>
      <c r="B91" s="379" t="s">
        <v>1524</v>
      </c>
      <c r="C91" s="379" t="s">
        <v>1048</v>
      </c>
      <c r="D91" s="379">
        <v>1</v>
      </c>
      <c r="E91" s="379">
        <v>0</v>
      </c>
      <c r="F91" s="378">
        <v>201.56</v>
      </c>
      <c r="G91" s="377">
        <v>0</v>
      </c>
      <c r="H91" s="377">
        <v>168.17</v>
      </c>
      <c r="I91" s="377">
        <v>33.39</v>
      </c>
      <c r="J91" s="376">
        <v>0.16565786862472712</v>
      </c>
    </row>
    <row r="92" spans="1:10" ht="21.75" customHeight="1" x14ac:dyDescent="0.15">
      <c r="A92" s="379" t="s">
        <v>1521</v>
      </c>
      <c r="B92" s="379" t="s">
        <v>1520</v>
      </c>
      <c r="C92" s="379" t="s">
        <v>1048</v>
      </c>
      <c r="D92" s="379">
        <v>1</v>
      </c>
      <c r="E92" s="379">
        <v>0</v>
      </c>
      <c r="F92" s="378">
        <v>296.44</v>
      </c>
      <c r="G92" s="377">
        <v>0</v>
      </c>
      <c r="H92" s="377">
        <v>213.67</v>
      </c>
      <c r="I92" s="377">
        <v>82.77</v>
      </c>
      <c r="J92" s="376">
        <v>0.27921333153420591</v>
      </c>
    </row>
    <row r="93" spans="1:10" ht="21.75" customHeight="1" x14ac:dyDescent="0.15">
      <c r="A93" s="379" t="s">
        <v>1519</v>
      </c>
      <c r="B93" s="379" t="s">
        <v>1518</v>
      </c>
      <c r="C93" s="379" t="s">
        <v>1048</v>
      </c>
      <c r="D93" s="379">
        <v>40</v>
      </c>
      <c r="E93" s="379">
        <v>0</v>
      </c>
      <c r="F93" s="378">
        <v>6155.79</v>
      </c>
      <c r="G93" s="377">
        <v>0</v>
      </c>
      <c r="H93" s="377">
        <v>5343.04</v>
      </c>
      <c r="I93" s="377">
        <v>812.75</v>
      </c>
      <c r="J93" s="376">
        <v>0.1320301699700607</v>
      </c>
    </row>
    <row r="94" spans="1:10" ht="21.75" customHeight="1" x14ac:dyDescent="0.15">
      <c r="A94" s="379" t="s">
        <v>1517</v>
      </c>
      <c r="B94" s="379" t="s">
        <v>1516</v>
      </c>
      <c r="C94" s="379" t="s">
        <v>1048</v>
      </c>
      <c r="D94" s="379">
        <v>11</v>
      </c>
      <c r="E94" s="379">
        <v>0</v>
      </c>
      <c r="F94" s="378">
        <v>1199.07</v>
      </c>
      <c r="G94" s="377">
        <v>0</v>
      </c>
      <c r="H94" s="377">
        <v>869.67</v>
      </c>
      <c r="I94" s="377">
        <v>329.4</v>
      </c>
      <c r="J94" s="376">
        <v>0.27471290249943708</v>
      </c>
    </row>
    <row r="95" spans="1:10" ht="21.75" customHeight="1" x14ac:dyDescent="0.15">
      <c r="A95" s="379" t="s">
        <v>3198</v>
      </c>
      <c r="B95" s="379" t="s">
        <v>3197</v>
      </c>
      <c r="C95" s="379" t="s">
        <v>1048</v>
      </c>
      <c r="D95" s="379">
        <v>14</v>
      </c>
      <c r="E95" s="379">
        <v>0</v>
      </c>
      <c r="F95" s="378">
        <v>2256.6799999999998</v>
      </c>
      <c r="G95" s="377">
        <v>0</v>
      </c>
      <c r="H95" s="377">
        <v>1914.86</v>
      </c>
      <c r="I95" s="377">
        <v>341.82</v>
      </c>
      <c r="J95" s="376">
        <v>0.15147030150486557</v>
      </c>
    </row>
    <row r="96" spans="1:10" ht="21.75" customHeight="1" x14ac:dyDescent="0.15">
      <c r="A96" s="379" t="s">
        <v>2296</v>
      </c>
      <c r="B96" s="379" t="s">
        <v>2295</v>
      </c>
      <c r="C96" s="379" t="s">
        <v>1048</v>
      </c>
      <c r="D96" s="379">
        <v>13</v>
      </c>
      <c r="E96" s="379">
        <v>0</v>
      </c>
      <c r="F96" s="378">
        <v>4050.05</v>
      </c>
      <c r="G96" s="377">
        <v>0</v>
      </c>
      <c r="H96" s="377">
        <v>3307.85</v>
      </c>
      <c r="I96" s="377">
        <v>742.2</v>
      </c>
      <c r="J96" s="376">
        <v>0.18325699682719968</v>
      </c>
    </row>
    <row r="97" spans="1:10" ht="21.75" customHeight="1" x14ac:dyDescent="0.15">
      <c r="A97" s="379" t="s">
        <v>6367</v>
      </c>
      <c r="B97" s="379" t="s">
        <v>6366</v>
      </c>
      <c r="C97" s="379" t="s">
        <v>1048</v>
      </c>
      <c r="D97" s="379">
        <v>2</v>
      </c>
      <c r="E97" s="379">
        <v>0</v>
      </c>
      <c r="F97" s="378">
        <v>1115.6199999999999</v>
      </c>
      <c r="G97" s="377">
        <v>0</v>
      </c>
      <c r="H97" s="377">
        <v>546.82000000000005</v>
      </c>
      <c r="I97" s="377">
        <v>568.79999999999995</v>
      </c>
      <c r="J97" s="376">
        <v>0.50985102454240694</v>
      </c>
    </row>
    <row r="98" spans="1:10" ht="21.75" customHeight="1" x14ac:dyDescent="0.15">
      <c r="A98" s="379" t="s">
        <v>1509</v>
      </c>
      <c r="B98" s="379" t="s">
        <v>1508</v>
      </c>
      <c r="C98" s="379" t="s">
        <v>1048</v>
      </c>
      <c r="D98" s="379">
        <v>1</v>
      </c>
      <c r="E98" s="379">
        <v>0</v>
      </c>
      <c r="F98" s="378">
        <v>391.65</v>
      </c>
      <c r="G98" s="377">
        <v>0</v>
      </c>
      <c r="H98" s="377">
        <v>282.2</v>
      </c>
      <c r="I98" s="377">
        <v>109.45</v>
      </c>
      <c r="J98" s="376">
        <v>0.27945870037022852</v>
      </c>
    </row>
    <row r="99" spans="1:10" ht="21.75" customHeight="1" x14ac:dyDescent="0.15">
      <c r="A99" s="379" t="s">
        <v>5544</v>
      </c>
      <c r="B99" s="379" t="s">
        <v>5543</v>
      </c>
      <c r="C99" s="379" t="s">
        <v>1048</v>
      </c>
      <c r="D99" s="379">
        <v>1</v>
      </c>
      <c r="E99" s="379">
        <v>0</v>
      </c>
      <c r="F99" s="378">
        <v>1420.34</v>
      </c>
      <c r="G99" s="377">
        <v>0</v>
      </c>
      <c r="H99" s="377">
        <v>1173.43</v>
      </c>
      <c r="I99" s="377">
        <v>246.91</v>
      </c>
      <c r="J99" s="376">
        <v>0.17383865834940929</v>
      </c>
    </row>
    <row r="100" spans="1:10" ht="21.75" customHeight="1" x14ac:dyDescent="0.15">
      <c r="A100" s="379" t="s">
        <v>1507</v>
      </c>
      <c r="B100" s="379" t="s">
        <v>1506</v>
      </c>
      <c r="C100" s="379" t="s">
        <v>1048</v>
      </c>
      <c r="D100" s="379">
        <v>3</v>
      </c>
      <c r="E100" s="379">
        <v>0</v>
      </c>
      <c r="F100" s="378">
        <v>576.98</v>
      </c>
      <c r="G100" s="377">
        <v>0</v>
      </c>
      <c r="H100" s="377">
        <v>435</v>
      </c>
      <c r="I100" s="377">
        <v>141.97999999999999</v>
      </c>
      <c r="J100" s="376">
        <v>0.24607438732711706</v>
      </c>
    </row>
    <row r="101" spans="1:10" ht="21.75" customHeight="1" x14ac:dyDescent="0.15">
      <c r="A101" s="379" t="s">
        <v>1505</v>
      </c>
      <c r="B101" s="379" t="s">
        <v>1504</v>
      </c>
      <c r="C101" s="379" t="s">
        <v>1048</v>
      </c>
      <c r="D101" s="379">
        <v>15</v>
      </c>
      <c r="E101" s="379">
        <v>0</v>
      </c>
      <c r="F101" s="378">
        <v>3024.48</v>
      </c>
      <c r="G101" s="377">
        <v>0</v>
      </c>
      <c r="H101" s="377">
        <v>2338.54</v>
      </c>
      <c r="I101" s="377">
        <v>685.94</v>
      </c>
      <c r="J101" s="376">
        <v>0.22679601121515103</v>
      </c>
    </row>
    <row r="102" spans="1:10" ht="21.75" customHeight="1" x14ac:dyDescent="0.15">
      <c r="A102" s="379" t="s">
        <v>7668</v>
      </c>
      <c r="B102" s="379" t="s">
        <v>7667</v>
      </c>
      <c r="C102" s="379" t="s">
        <v>1048</v>
      </c>
      <c r="D102" s="379">
        <v>1</v>
      </c>
      <c r="E102" s="379">
        <v>0</v>
      </c>
      <c r="F102" s="378">
        <v>747.2</v>
      </c>
      <c r="G102" s="377">
        <v>0</v>
      </c>
      <c r="H102" s="377">
        <v>423.08</v>
      </c>
      <c r="I102" s="377">
        <v>324.12</v>
      </c>
      <c r="J102" s="376">
        <v>0.43377944325481799</v>
      </c>
    </row>
    <row r="103" spans="1:10" ht="21.75" customHeight="1" x14ac:dyDescent="0.15">
      <c r="A103" s="379" t="s">
        <v>1503</v>
      </c>
      <c r="B103" s="379" t="s">
        <v>1502</v>
      </c>
      <c r="C103" s="379" t="s">
        <v>1048</v>
      </c>
      <c r="D103" s="379">
        <v>7</v>
      </c>
      <c r="E103" s="379">
        <v>0</v>
      </c>
      <c r="F103" s="378">
        <v>2291.02</v>
      </c>
      <c r="G103" s="377">
        <v>0</v>
      </c>
      <c r="H103" s="377">
        <v>1951.74</v>
      </c>
      <c r="I103" s="377">
        <v>339.28</v>
      </c>
      <c r="J103" s="376">
        <v>0.14809124320171801</v>
      </c>
    </row>
    <row r="104" spans="1:10" ht="21.75" customHeight="1" x14ac:dyDescent="0.15">
      <c r="A104" s="379" t="s">
        <v>1501</v>
      </c>
      <c r="B104" s="379" t="s">
        <v>1500</v>
      </c>
      <c r="C104" s="379" t="s">
        <v>1048</v>
      </c>
      <c r="D104" s="379">
        <v>20</v>
      </c>
      <c r="E104" s="379">
        <v>0</v>
      </c>
      <c r="F104" s="378">
        <v>3921.25</v>
      </c>
      <c r="G104" s="377">
        <v>0</v>
      </c>
      <c r="H104" s="377">
        <v>3228.4</v>
      </c>
      <c r="I104" s="377">
        <v>692.85</v>
      </c>
      <c r="J104" s="376">
        <v>0.17669110615237488</v>
      </c>
    </row>
    <row r="105" spans="1:10" ht="21.75" customHeight="1" x14ac:dyDescent="0.15">
      <c r="A105" s="379" t="s">
        <v>1499</v>
      </c>
      <c r="B105" s="379" t="s">
        <v>1498</v>
      </c>
      <c r="C105" s="379" t="s">
        <v>1048</v>
      </c>
      <c r="D105" s="379">
        <v>1</v>
      </c>
      <c r="E105" s="379">
        <v>0</v>
      </c>
      <c r="F105" s="378">
        <v>298.02999999999997</v>
      </c>
      <c r="G105" s="377">
        <v>0</v>
      </c>
      <c r="H105" s="377">
        <v>214.15</v>
      </c>
      <c r="I105" s="377">
        <v>83.88</v>
      </c>
      <c r="J105" s="376">
        <v>0.28144817635808478</v>
      </c>
    </row>
    <row r="106" spans="1:10" ht="21.75" customHeight="1" x14ac:dyDescent="0.15">
      <c r="A106" s="379" t="s">
        <v>1495</v>
      </c>
      <c r="B106" s="379" t="s">
        <v>1494</v>
      </c>
      <c r="C106" s="379" t="s">
        <v>1048</v>
      </c>
      <c r="D106" s="379">
        <v>1</v>
      </c>
      <c r="E106" s="379">
        <v>0</v>
      </c>
      <c r="F106" s="378">
        <v>304.06</v>
      </c>
      <c r="G106" s="377">
        <v>0</v>
      </c>
      <c r="H106" s="377">
        <v>169.41</v>
      </c>
      <c r="I106" s="377">
        <v>134.65</v>
      </c>
      <c r="J106" s="376">
        <v>0.44284022890219038</v>
      </c>
    </row>
    <row r="107" spans="1:10" ht="21.75" customHeight="1" x14ac:dyDescent="0.15">
      <c r="A107" s="379" t="s">
        <v>1493</v>
      </c>
      <c r="B107" s="379" t="s">
        <v>1492</v>
      </c>
      <c r="C107" s="379" t="s">
        <v>1048</v>
      </c>
      <c r="D107" s="379">
        <v>1</v>
      </c>
      <c r="E107" s="379">
        <v>0</v>
      </c>
      <c r="F107" s="378">
        <v>505.9</v>
      </c>
      <c r="G107" s="377">
        <v>0</v>
      </c>
      <c r="H107" s="377">
        <v>385.46</v>
      </c>
      <c r="I107" s="377">
        <v>120.44</v>
      </c>
      <c r="J107" s="376">
        <v>0.23807076497331489</v>
      </c>
    </row>
    <row r="108" spans="1:10" ht="21.75" customHeight="1" x14ac:dyDescent="0.15">
      <c r="A108" s="379" t="s">
        <v>1491</v>
      </c>
      <c r="B108" s="379" t="s">
        <v>1490</v>
      </c>
      <c r="C108" s="379" t="s">
        <v>1048</v>
      </c>
      <c r="D108" s="379">
        <v>4</v>
      </c>
      <c r="E108" s="379">
        <v>0</v>
      </c>
      <c r="F108" s="378">
        <v>884.43</v>
      </c>
      <c r="G108" s="377">
        <v>0</v>
      </c>
      <c r="H108" s="377">
        <v>540.28</v>
      </c>
      <c r="I108" s="377">
        <v>344.15</v>
      </c>
      <c r="J108" s="376">
        <v>0.38912067659396449</v>
      </c>
    </row>
    <row r="109" spans="1:10" ht="21.75" customHeight="1" x14ac:dyDescent="0.15">
      <c r="A109" s="379" t="s">
        <v>1489</v>
      </c>
      <c r="B109" s="379" t="s">
        <v>1488</v>
      </c>
      <c r="C109" s="379" t="s">
        <v>1048</v>
      </c>
      <c r="D109" s="379">
        <v>7</v>
      </c>
      <c r="E109" s="379">
        <v>0</v>
      </c>
      <c r="F109" s="378">
        <v>2569.56</v>
      </c>
      <c r="G109" s="377">
        <v>0</v>
      </c>
      <c r="H109" s="377">
        <v>2262.61</v>
      </c>
      <c r="I109" s="377">
        <v>306.95</v>
      </c>
      <c r="J109" s="376">
        <v>0.11945624931894955</v>
      </c>
    </row>
    <row r="110" spans="1:10" ht="21.75" customHeight="1" x14ac:dyDescent="0.15">
      <c r="A110" s="379" t="s">
        <v>1487</v>
      </c>
      <c r="B110" s="379" t="s">
        <v>1486</v>
      </c>
      <c r="C110" s="379" t="s">
        <v>1048</v>
      </c>
      <c r="D110" s="379">
        <v>11</v>
      </c>
      <c r="E110" s="379">
        <v>0</v>
      </c>
      <c r="F110" s="378">
        <v>1580.55</v>
      </c>
      <c r="G110" s="377">
        <v>0</v>
      </c>
      <c r="H110" s="377">
        <v>1250.81</v>
      </c>
      <c r="I110" s="377">
        <v>329.74</v>
      </c>
      <c r="J110" s="376">
        <v>0.20862358039922813</v>
      </c>
    </row>
    <row r="111" spans="1:10" ht="21.75" customHeight="1" x14ac:dyDescent="0.15">
      <c r="A111" s="379" t="s">
        <v>1485</v>
      </c>
      <c r="B111" s="379" t="s">
        <v>1484</v>
      </c>
      <c r="C111" s="379" t="s">
        <v>1048</v>
      </c>
      <c r="D111" s="379">
        <v>4</v>
      </c>
      <c r="E111" s="379">
        <v>0</v>
      </c>
      <c r="F111" s="378">
        <v>740.34</v>
      </c>
      <c r="G111" s="377">
        <v>0</v>
      </c>
      <c r="H111" s="377">
        <v>594.52</v>
      </c>
      <c r="I111" s="377">
        <v>145.82</v>
      </c>
      <c r="J111" s="376">
        <v>0.19696355728449091</v>
      </c>
    </row>
    <row r="112" spans="1:10" ht="21.75" customHeight="1" x14ac:dyDescent="0.15">
      <c r="A112" s="379" t="s">
        <v>1483</v>
      </c>
      <c r="B112" s="379" t="s">
        <v>1482</v>
      </c>
      <c r="C112" s="379" t="s">
        <v>1048</v>
      </c>
      <c r="D112" s="379">
        <v>12</v>
      </c>
      <c r="E112" s="379">
        <v>0</v>
      </c>
      <c r="F112" s="378">
        <v>2503.44</v>
      </c>
      <c r="G112" s="377">
        <v>0</v>
      </c>
      <c r="H112" s="377">
        <v>2184.36</v>
      </c>
      <c r="I112" s="377">
        <v>319.08</v>
      </c>
      <c r="J112" s="376">
        <v>0.12745661969130476</v>
      </c>
    </row>
    <row r="113" spans="1:10" ht="21.75" customHeight="1" x14ac:dyDescent="0.15">
      <c r="A113" s="379" t="s">
        <v>1481</v>
      </c>
      <c r="B113" s="379" t="s">
        <v>1480</v>
      </c>
      <c r="C113" s="379" t="s">
        <v>1048</v>
      </c>
      <c r="D113" s="379">
        <v>58</v>
      </c>
      <c r="E113" s="379">
        <v>0</v>
      </c>
      <c r="F113" s="378">
        <v>12491.41</v>
      </c>
      <c r="G113" s="377">
        <v>0</v>
      </c>
      <c r="H113" s="377">
        <v>10444.64</v>
      </c>
      <c r="I113" s="377">
        <v>2046.77</v>
      </c>
      <c r="J113" s="376">
        <v>0.1638542006066569</v>
      </c>
    </row>
    <row r="114" spans="1:10" ht="21.75" customHeight="1" x14ac:dyDescent="0.15">
      <c r="A114" s="379" t="s">
        <v>3186</v>
      </c>
      <c r="B114" s="379" t="s">
        <v>3185</v>
      </c>
      <c r="C114" s="379" t="s">
        <v>1048</v>
      </c>
      <c r="D114" s="379">
        <v>1</v>
      </c>
      <c r="E114" s="379">
        <v>0</v>
      </c>
      <c r="F114" s="378">
        <v>2270.7600000000002</v>
      </c>
      <c r="G114" s="377">
        <v>0</v>
      </c>
      <c r="H114" s="377">
        <v>1128.53</v>
      </c>
      <c r="I114" s="377">
        <v>1142.23</v>
      </c>
      <c r="J114" s="376">
        <v>0.50301661117863627</v>
      </c>
    </row>
    <row r="115" spans="1:10" ht="21.75" customHeight="1" x14ac:dyDescent="0.15">
      <c r="A115" s="379" t="s">
        <v>1479</v>
      </c>
      <c r="B115" s="379" t="s">
        <v>1478</v>
      </c>
      <c r="C115" s="379" t="s">
        <v>1048</v>
      </c>
      <c r="D115" s="379">
        <v>5</v>
      </c>
      <c r="E115" s="379">
        <v>0</v>
      </c>
      <c r="F115" s="378">
        <v>1854.21</v>
      </c>
      <c r="G115" s="377">
        <v>0</v>
      </c>
      <c r="H115" s="377">
        <v>1513.15</v>
      </c>
      <c r="I115" s="377">
        <v>341.06</v>
      </c>
      <c r="J115" s="376">
        <v>0.18393817313033584</v>
      </c>
    </row>
    <row r="116" spans="1:10" ht="21.75" customHeight="1" x14ac:dyDescent="0.15">
      <c r="A116" s="379" t="s">
        <v>1477</v>
      </c>
      <c r="B116" s="379" t="s">
        <v>1476</v>
      </c>
      <c r="C116" s="379" t="s">
        <v>1048</v>
      </c>
      <c r="D116" s="379">
        <v>1</v>
      </c>
      <c r="E116" s="379">
        <v>0</v>
      </c>
      <c r="F116" s="378">
        <v>263.35000000000002</v>
      </c>
      <c r="G116" s="377">
        <v>0</v>
      </c>
      <c r="H116" s="377">
        <v>190.1</v>
      </c>
      <c r="I116" s="377">
        <v>73.25</v>
      </c>
      <c r="J116" s="376">
        <v>0.27814695272451112</v>
      </c>
    </row>
    <row r="117" spans="1:10" ht="21.75" customHeight="1" x14ac:dyDescent="0.15">
      <c r="A117" s="379" t="s">
        <v>2290</v>
      </c>
      <c r="B117" s="379" t="s">
        <v>2289</v>
      </c>
      <c r="C117" s="379" t="s">
        <v>1048</v>
      </c>
      <c r="D117" s="379">
        <v>2</v>
      </c>
      <c r="E117" s="379">
        <v>0</v>
      </c>
      <c r="F117" s="378">
        <v>725.8</v>
      </c>
      <c r="G117" s="377">
        <v>0</v>
      </c>
      <c r="H117" s="377">
        <v>590.48</v>
      </c>
      <c r="I117" s="377">
        <v>135.32</v>
      </c>
      <c r="J117" s="376">
        <v>0.18644254615596584</v>
      </c>
    </row>
    <row r="118" spans="1:10" ht="21.75" customHeight="1" x14ac:dyDescent="0.15">
      <c r="A118" s="379" t="s">
        <v>1475</v>
      </c>
      <c r="B118" s="379" t="s">
        <v>1474</v>
      </c>
      <c r="C118" s="379" t="s">
        <v>1048</v>
      </c>
      <c r="D118" s="379">
        <v>3</v>
      </c>
      <c r="E118" s="379">
        <v>0</v>
      </c>
      <c r="F118" s="378">
        <v>1092.3599999999999</v>
      </c>
      <c r="G118" s="377">
        <v>0</v>
      </c>
      <c r="H118" s="377">
        <v>904.02</v>
      </c>
      <c r="I118" s="377">
        <v>188.34</v>
      </c>
      <c r="J118" s="376">
        <v>0.17241568713610897</v>
      </c>
    </row>
    <row r="119" spans="1:10" ht="21.75" customHeight="1" x14ac:dyDescent="0.15">
      <c r="A119" s="379" t="s">
        <v>1473</v>
      </c>
      <c r="B119" s="379" t="s">
        <v>1472</v>
      </c>
      <c r="C119" s="379" t="s">
        <v>1048</v>
      </c>
      <c r="D119" s="379">
        <v>2</v>
      </c>
      <c r="E119" s="379">
        <v>0</v>
      </c>
      <c r="F119" s="378">
        <v>307.95999999999998</v>
      </c>
      <c r="G119" s="377">
        <v>0</v>
      </c>
      <c r="H119" s="377">
        <v>234.64</v>
      </c>
      <c r="I119" s="377">
        <v>73.319999999999993</v>
      </c>
      <c r="J119" s="376">
        <v>0.23808286790492272</v>
      </c>
    </row>
    <row r="120" spans="1:10" ht="21.75" customHeight="1" x14ac:dyDescent="0.15">
      <c r="A120" s="379" t="s">
        <v>1471</v>
      </c>
      <c r="B120" s="379" t="s">
        <v>1470</v>
      </c>
      <c r="C120" s="379" t="s">
        <v>1048</v>
      </c>
      <c r="D120" s="379">
        <v>3</v>
      </c>
      <c r="E120" s="379">
        <v>0</v>
      </c>
      <c r="F120" s="378">
        <v>801.81</v>
      </c>
      <c r="G120" s="377">
        <v>0</v>
      </c>
      <c r="H120" s="377">
        <v>683.22</v>
      </c>
      <c r="I120" s="377">
        <v>118.59</v>
      </c>
      <c r="J120" s="376">
        <v>0.1479028697571744</v>
      </c>
    </row>
    <row r="121" spans="1:10" ht="21.75" customHeight="1" x14ac:dyDescent="0.15">
      <c r="A121" s="379" t="s">
        <v>1469</v>
      </c>
      <c r="B121" s="379" t="s">
        <v>1468</v>
      </c>
      <c r="C121" s="379" t="s">
        <v>1048</v>
      </c>
      <c r="D121" s="379">
        <v>3</v>
      </c>
      <c r="E121" s="379">
        <v>0</v>
      </c>
      <c r="F121" s="378">
        <v>890.92</v>
      </c>
      <c r="G121" s="377">
        <v>0</v>
      </c>
      <c r="H121" s="377">
        <v>589.08000000000004</v>
      </c>
      <c r="I121" s="377">
        <v>301.83999999999997</v>
      </c>
      <c r="J121" s="376">
        <v>0.33879585147936964</v>
      </c>
    </row>
    <row r="122" spans="1:10" ht="21.75" customHeight="1" x14ac:dyDescent="0.15">
      <c r="A122" s="379" t="s">
        <v>1467</v>
      </c>
      <c r="B122" s="379" t="s">
        <v>1466</v>
      </c>
      <c r="C122" s="379" t="s">
        <v>1048</v>
      </c>
      <c r="D122" s="379">
        <v>13</v>
      </c>
      <c r="E122" s="379">
        <v>0</v>
      </c>
      <c r="F122" s="378">
        <v>7723.49</v>
      </c>
      <c r="G122" s="377">
        <v>0</v>
      </c>
      <c r="H122" s="377">
        <v>5913.57</v>
      </c>
      <c r="I122" s="377">
        <v>1809.92</v>
      </c>
      <c r="J122" s="376">
        <v>0.23433965733107701</v>
      </c>
    </row>
    <row r="123" spans="1:10" ht="21.75" customHeight="1" x14ac:dyDescent="0.15">
      <c r="A123" s="379" t="s">
        <v>1465</v>
      </c>
      <c r="B123" s="379" t="s">
        <v>1464</v>
      </c>
      <c r="C123" s="379" t="s">
        <v>1048</v>
      </c>
      <c r="D123" s="379">
        <v>1</v>
      </c>
      <c r="E123" s="379">
        <v>0</v>
      </c>
      <c r="F123" s="378">
        <v>359.01</v>
      </c>
      <c r="G123" s="377">
        <v>0</v>
      </c>
      <c r="H123" s="377">
        <v>273.52999999999997</v>
      </c>
      <c r="I123" s="377">
        <v>85.48</v>
      </c>
      <c r="J123" s="376">
        <v>0.23809921729199743</v>
      </c>
    </row>
    <row r="124" spans="1:10" ht="21.75" customHeight="1" x14ac:dyDescent="0.15">
      <c r="A124" s="379" t="s">
        <v>1463</v>
      </c>
      <c r="B124" s="379" t="s">
        <v>1462</v>
      </c>
      <c r="C124" s="379" t="s">
        <v>1048</v>
      </c>
      <c r="D124" s="379">
        <v>2</v>
      </c>
      <c r="E124" s="379">
        <v>0</v>
      </c>
      <c r="F124" s="378">
        <v>356.1</v>
      </c>
      <c r="G124" s="377">
        <v>0</v>
      </c>
      <c r="H124" s="377">
        <v>271.3</v>
      </c>
      <c r="I124" s="377">
        <v>84.8</v>
      </c>
      <c r="J124" s="376">
        <v>0.2381353552372929</v>
      </c>
    </row>
    <row r="125" spans="1:10" ht="21.75" customHeight="1" x14ac:dyDescent="0.15">
      <c r="A125" s="379" t="s">
        <v>1461</v>
      </c>
      <c r="B125" s="379" t="s">
        <v>1460</v>
      </c>
      <c r="C125" s="379" t="s">
        <v>1048</v>
      </c>
      <c r="D125" s="379">
        <v>2</v>
      </c>
      <c r="E125" s="379">
        <v>0</v>
      </c>
      <c r="F125" s="378">
        <v>436.24</v>
      </c>
      <c r="G125" s="377">
        <v>0</v>
      </c>
      <c r="H125" s="377">
        <v>356.24</v>
      </c>
      <c r="I125" s="377">
        <v>80</v>
      </c>
      <c r="J125" s="376">
        <v>0.18338529249954152</v>
      </c>
    </row>
    <row r="126" spans="1:10" ht="21.75" customHeight="1" x14ac:dyDescent="0.15">
      <c r="A126" s="379" t="s">
        <v>1457</v>
      </c>
      <c r="B126" s="379" t="s">
        <v>1456</v>
      </c>
      <c r="C126" s="379" t="s">
        <v>1048</v>
      </c>
      <c r="D126" s="379">
        <v>1</v>
      </c>
      <c r="E126" s="379">
        <v>0</v>
      </c>
      <c r="F126" s="378">
        <v>217.95</v>
      </c>
      <c r="G126" s="377">
        <v>0</v>
      </c>
      <c r="H126" s="377">
        <v>155.22</v>
      </c>
      <c r="I126" s="377">
        <v>62.73</v>
      </c>
      <c r="J126" s="376">
        <v>0.28781830695113558</v>
      </c>
    </row>
    <row r="127" spans="1:10" ht="21.75" customHeight="1" x14ac:dyDescent="0.15">
      <c r="A127" s="379" t="s">
        <v>1453</v>
      </c>
      <c r="B127" s="379" t="s">
        <v>1452</v>
      </c>
      <c r="C127" s="379" t="s">
        <v>1048</v>
      </c>
      <c r="D127" s="379">
        <v>2</v>
      </c>
      <c r="E127" s="379">
        <v>0</v>
      </c>
      <c r="F127" s="378">
        <v>1018.1</v>
      </c>
      <c r="G127" s="377">
        <v>0</v>
      </c>
      <c r="H127" s="377">
        <v>828.28</v>
      </c>
      <c r="I127" s="377">
        <v>189.82</v>
      </c>
      <c r="J127" s="376">
        <v>0.18644533935762694</v>
      </c>
    </row>
    <row r="128" spans="1:10" ht="21.75" customHeight="1" x14ac:dyDescent="0.15">
      <c r="A128" s="379" t="s">
        <v>1447</v>
      </c>
      <c r="B128" s="379" t="s">
        <v>1446</v>
      </c>
      <c r="C128" s="379" t="s">
        <v>1048</v>
      </c>
      <c r="D128" s="379">
        <v>15</v>
      </c>
      <c r="E128" s="379">
        <v>0</v>
      </c>
      <c r="F128" s="378">
        <v>2632.68</v>
      </c>
      <c r="G128" s="377">
        <v>0</v>
      </c>
      <c r="H128" s="377">
        <v>2006.1</v>
      </c>
      <c r="I128" s="377">
        <v>626.58000000000004</v>
      </c>
      <c r="J128" s="376">
        <v>0.23800082045672091</v>
      </c>
    </row>
    <row r="129" spans="1:10" ht="21.75" customHeight="1" x14ac:dyDescent="0.15">
      <c r="A129" s="379" t="s">
        <v>2280</v>
      </c>
      <c r="B129" s="379" t="s">
        <v>2279</v>
      </c>
      <c r="C129" s="379" t="s">
        <v>1048</v>
      </c>
      <c r="D129" s="379">
        <v>1</v>
      </c>
      <c r="E129" s="379">
        <v>0</v>
      </c>
      <c r="F129" s="378">
        <v>802.86</v>
      </c>
      <c r="G129" s="377">
        <v>0</v>
      </c>
      <c r="H129" s="377">
        <v>586.17999999999995</v>
      </c>
      <c r="I129" s="377">
        <v>216.68</v>
      </c>
      <c r="J129" s="376">
        <v>0.26988516055103007</v>
      </c>
    </row>
    <row r="130" spans="1:10" ht="21.75" customHeight="1" x14ac:dyDescent="0.15">
      <c r="A130" s="379" t="s">
        <v>1445</v>
      </c>
      <c r="B130" s="379" t="s">
        <v>1444</v>
      </c>
      <c r="C130" s="379" t="s">
        <v>1048</v>
      </c>
      <c r="D130" s="379">
        <v>4</v>
      </c>
      <c r="E130" s="379">
        <v>0</v>
      </c>
      <c r="F130" s="378">
        <v>2288.91</v>
      </c>
      <c r="G130" s="377">
        <v>0</v>
      </c>
      <c r="H130" s="377">
        <v>1830.12</v>
      </c>
      <c r="I130" s="377">
        <v>458.79</v>
      </c>
      <c r="J130" s="376">
        <v>0.20044038428771774</v>
      </c>
    </row>
    <row r="131" spans="1:10" ht="21.75" customHeight="1" x14ac:dyDescent="0.15">
      <c r="A131" s="379" t="s">
        <v>1443</v>
      </c>
      <c r="B131" s="379" t="s">
        <v>1442</v>
      </c>
      <c r="C131" s="379" t="s">
        <v>1048</v>
      </c>
      <c r="D131" s="379">
        <v>7</v>
      </c>
      <c r="E131" s="379">
        <v>0</v>
      </c>
      <c r="F131" s="378">
        <v>4756.7700000000004</v>
      </c>
      <c r="G131" s="377">
        <v>0</v>
      </c>
      <c r="H131" s="377">
        <v>4138.12</v>
      </c>
      <c r="I131" s="377">
        <v>618.65</v>
      </c>
      <c r="J131" s="376">
        <v>0.13005674018293925</v>
      </c>
    </row>
    <row r="132" spans="1:10" ht="21.75" customHeight="1" x14ac:dyDescent="0.15">
      <c r="A132" s="379" t="s">
        <v>1441</v>
      </c>
      <c r="B132" s="379" t="s">
        <v>1440</v>
      </c>
      <c r="C132" s="379" t="s">
        <v>1048</v>
      </c>
      <c r="D132" s="379">
        <v>26</v>
      </c>
      <c r="E132" s="379">
        <v>0</v>
      </c>
      <c r="F132" s="378">
        <v>12878.65</v>
      </c>
      <c r="G132" s="377">
        <v>0</v>
      </c>
      <c r="H132" s="377">
        <v>11211.2</v>
      </c>
      <c r="I132" s="377">
        <v>1667.45</v>
      </c>
      <c r="J132" s="376">
        <v>0.12947397436843147</v>
      </c>
    </row>
    <row r="133" spans="1:10" ht="21.75" customHeight="1" x14ac:dyDescent="0.15">
      <c r="A133" s="379" t="s">
        <v>3881</v>
      </c>
      <c r="B133" s="379" t="s">
        <v>3880</v>
      </c>
      <c r="C133" s="379" t="s">
        <v>1048</v>
      </c>
      <c r="D133" s="379">
        <v>1</v>
      </c>
      <c r="E133" s="379">
        <v>0</v>
      </c>
      <c r="F133" s="378">
        <v>212.86</v>
      </c>
      <c r="G133" s="377">
        <v>0</v>
      </c>
      <c r="H133" s="377">
        <v>137.19</v>
      </c>
      <c r="I133" s="377">
        <v>75.67</v>
      </c>
      <c r="J133" s="376">
        <v>0.35549187259231418</v>
      </c>
    </row>
    <row r="134" spans="1:10" ht="21.75" customHeight="1" x14ac:dyDescent="0.15">
      <c r="A134" s="379" t="s">
        <v>1439</v>
      </c>
      <c r="B134" s="379" t="s">
        <v>1438</v>
      </c>
      <c r="C134" s="379" t="s">
        <v>1048</v>
      </c>
      <c r="D134" s="379">
        <v>10</v>
      </c>
      <c r="E134" s="379">
        <v>0</v>
      </c>
      <c r="F134" s="378">
        <v>5150.34</v>
      </c>
      <c r="G134" s="377">
        <v>0</v>
      </c>
      <c r="H134" s="377">
        <v>4255.1000000000004</v>
      </c>
      <c r="I134" s="377">
        <v>895.24</v>
      </c>
      <c r="J134" s="376">
        <v>0.17382153411231102</v>
      </c>
    </row>
    <row r="135" spans="1:10" ht="21.75" customHeight="1" x14ac:dyDescent="0.15">
      <c r="A135" s="379" t="s">
        <v>1437</v>
      </c>
      <c r="B135" s="379" t="s">
        <v>1436</v>
      </c>
      <c r="C135" s="379" t="s">
        <v>1048</v>
      </c>
      <c r="D135" s="379">
        <v>5</v>
      </c>
      <c r="E135" s="379">
        <v>0</v>
      </c>
      <c r="F135" s="378">
        <v>14031.1</v>
      </c>
      <c r="G135" s="377">
        <v>0</v>
      </c>
      <c r="H135" s="377">
        <v>12052.14</v>
      </c>
      <c r="I135" s="377">
        <v>1978.96</v>
      </c>
      <c r="J135" s="376">
        <v>0.14104097326652934</v>
      </c>
    </row>
    <row r="136" spans="1:10" ht="21.75" customHeight="1" x14ac:dyDescent="0.15">
      <c r="A136" s="379" t="s">
        <v>1435</v>
      </c>
      <c r="B136" s="379" t="s">
        <v>1434</v>
      </c>
      <c r="C136" s="379" t="s">
        <v>1048</v>
      </c>
      <c r="D136" s="379">
        <v>4</v>
      </c>
      <c r="E136" s="379">
        <v>0</v>
      </c>
      <c r="F136" s="378">
        <v>1782.16</v>
      </c>
      <c r="G136" s="377">
        <v>0</v>
      </c>
      <c r="H136" s="377">
        <v>1379.76</v>
      </c>
      <c r="I136" s="377">
        <v>402.4</v>
      </c>
      <c r="J136" s="376">
        <v>0.22579341922161872</v>
      </c>
    </row>
    <row r="137" spans="1:10" ht="21.75" customHeight="1" x14ac:dyDescent="0.15">
      <c r="A137" s="379" t="s">
        <v>1433</v>
      </c>
      <c r="B137" s="379" t="s">
        <v>1432</v>
      </c>
      <c r="C137" s="379" t="s">
        <v>1048</v>
      </c>
      <c r="D137" s="379">
        <v>10</v>
      </c>
      <c r="E137" s="379">
        <v>0</v>
      </c>
      <c r="F137" s="378">
        <v>2684.42</v>
      </c>
      <c r="G137" s="377">
        <v>0</v>
      </c>
      <c r="H137" s="377">
        <v>2039.2</v>
      </c>
      <c r="I137" s="377">
        <v>645.22</v>
      </c>
      <c r="J137" s="376">
        <v>0.24035732113454675</v>
      </c>
    </row>
    <row r="138" spans="1:10" ht="21.75" customHeight="1" x14ac:dyDescent="0.15">
      <c r="A138" s="379" t="s">
        <v>1431</v>
      </c>
      <c r="B138" s="379" t="s">
        <v>1430</v>
      </c>
      <c r="C138" s="379" t="s">
        <v>1048</v>
      </c>
      <c r="D138" s="379">
        <v>26</v>
      </c>
      <c r="E138" s="379">
        <v>0</v>
      </c>
      <c r="F138" s="378">
        <v>11081.39</v>
      </c>
      <c r="G138" s="377">
        <v>0</v>
      </c>
      <c r="H138" s="377">
        <v>9050.86</v>
      </c>
      <c r="I138" s="377">
        <v>2030.53</v>
      </c>
      <c r="J138" s="376">
        <v>0.18323784290598924</v>
      </c>
    </row>
    <row r="139" spans="1:10" ht="21.75" customHeight="1" x14ac:dyDescent="0.15">
      <c r="A139" s="379" t="s">
        <v>1427</v>
      </c>
      <c r="B139" s="379" t="s">
        <v>1426</v>
      </c>
      <c r="C139" s="379" t="s">
        <v>1048</v>
      </c>
      <c r="D139" s="379">
        <v>3</v>
      </c>
      <c r="E139" s="379">
        <v>0</v>
      </c>
      <c r="F139" s="378">
        <v>517.44000000000005</v>
      </c>
      <c r="G139" s="377">
        <v>0</v>
      </c>
      <c r="H139" s="377">
        <v>394.26</v>
      </c>
      <c r="I139" s="377">
        <v>123.18</v>
      </c>
      <c r="J139" s="376">
        <v>0.23805658627087198</v>
      </c>
    </row>
    <row r="140" spans="1:10" ht="21.75" customHeight="1" x14ac:dyDescent="0.15">
      <c r="A140" s="379" t="s">
        <v>1423</v>
      </c>
      <c r="B140" s="379" t="s">
        <v>1422</v>
      </c>
      <c r="C140" s="379" t="s">
        <v>1048</v>
      </c>
      <c r="D140" s="379">
        <v>30</v>
      </c>
      <c r="E140" s="379">
        <v>0</v>
      </c>
      <c r="F140" s="378">
        <v>4439.3999999999996</v>
      </c>
      <c r="G140" s="377">
        <v>0</v>
      </c>
      <c r="H140" s="377">
        <v>3710.1</v>
      </c>
      <c r="I140" s="377">
        <v>729.3</v>
      </c>
      <c r="J140" s="376">
        <v>0.16427895661575889</v>
      </c>
    </row>
    <row r="141" spans="1:10" ht="21.75" customHeight="1" x14ac:dyDescent="0.15">
      <c r="A141" s="379" t="s">
        <v>1421</v>
      </c>
      <c r="B141" s="379" t="s">
        <v>1420</v>
      </c>
      <c r="C141" s="379" t="s">
        <v>1048</v>
      </c>
      <c r="D141" s="379">
        <v>36</v>
      </c>
      <c r="E141" s="379">
        <v>0</v>
      </c>
      <c r="F141" s="378">
        <v>5198.3</v>
      </c>
      <c r="G141" s="377">
        <v>0</v>
      </c>
      <c r="H141" s="377">
        <v>4111.2</v>
      </c>
      <c r="I141" s="377">
        <v>1087.0999999999999</v>
      </c>
      <c r="J141" s="376">
        <v>0.20912606044283708</v>
      </c>
    </row>
    <row r="142" spans="1:10" ht="21.75" customHeight="1" x14ac:dyDescent="0.15">
      <c r="A142" s="379" t="s">
        <v>1419</v>
      </c>
      <c r="B142" s="379" t="s">
        <v>1418</v>
      </c>
      <c r="C142" s="379" t="s">
        <v>1048</v>
      </c>
      <c r="D142" s="379">
        <v>14</v>
      </c>
      <c r="E142" s="379">
        <v>0</v>
      </c>
      <c r="F142" s="378">
        <v>2796.71</v>
      </c>
      <c r="G142" s="377">
        <v>0</v>
      </c>
      <c r="H142" s="377">
        <v>2151.38</v>
      </c>
      <c r="I142" s="377">
        <v>645.33000000000004</v>
      </c>
      <c r="J142" s="376">
        <v>0.23074612669887118</v>
      </c>
    </row>
    <row r="143" spans="1:10" ht="21.75" customHeight="1" x14ac:dyDescent="0.15">
      <c r="A143" s="379" t="s">
        <v>1417</v>
      </c>
      <c r="B143" s="379" t="s">
        <v>1416</v>
      </c>
      <c r="C143" s="379" t="s">
        <v>1048</v>
      </c>
      <c r="D143" s="379">
        <v>15</v>
      </c>
      <c r="E143" s="379">
        <v>0</v>
      </c>
      <c r="F143" s="378">
        <v>1981.12</v>
      </c>
      <c r="G143" s="377">
        <v>0</v>
      </c>
      <c r="H143" s="377">
        <v>1676.1</v>
      </c>
      <c r="I143" s="377">
        <v>305.02</v>
      </c>
      <c r="J143" s="376">
        <v>0.15396341463414634</v>
      </c>
    </row>
    <row r="144" spans="1:10" ht="21.75" customHeight="1" x14ac:dyDescent="0.15">
      <c r="A144" s="379" t="s">
        <v>1413</v>
      </c>
      <c r="B144" s="379" t="s">
        <v>1412</v>
      </c>
      <c r="C144" s="379" t="s">
        <v>1048</v>
      </c>
      <c r="D144" s="379">
        <v>2</v>
      </c>
      <c r="E144" s="379">
        <v>0</v>
      </c>
      <c r="F144" s="378">
        <v>652.45000000000005</v>
      </c>
      <c r="G144" s="377">
        <v>0</v>
      </c>
      <c r="H144" s="377">
        <v>513</v>
      </c>
      <c r="I144" s="377">
        <v>139.44999999999999</v>
      </c>
      <c r="J144" s="376">
        <v>0.21373285309219098</v>
      </c>
    </row>
    <row r="145" spans="1:10" ht="21.75" customHeight="1" x14ac:dyDescent="0.15">
      <c r="A145" s="379" t="s">
        <v>2264</v>
      </c>
      <c r="B145" s="379" t="s">
        <v>2263</v>
      </c>
      <c r="C145" s="379" t="s">
        <v>1048</v>
      </c>
      <c r="D145" s="379">
        <v>5</v>
      </c>
      <c r="E145" s="379">
        <v>0</v>
      </c>
      <c r="F145" s="378">
        <v>1032.8</v>
      </c>
      <c r="G145" s="377">
        <v>0</v>
      </c>
      <c r="H145" s="377">
        <v>745.55</v>
      </c>
      <c r="I145" s="377">
        <v>287.25</v>
      </c>
      <c r="J145" s="376">
        <v>0.27812742060418283</v>
      </c>
    </row>
    <row r="146" spans="1:10" ht="21.75" customHeight="1" x14ac:dyDescent="0.15">
      <c r="A146" s="379" t="s">
        <v>1411</v>
      </c>
      <c r="B146" s="379" t="s">
        <v>1410</v>
      </c>
      <c r="C146" s="379" t="s">
        <v>1048</v>
      </c>
      <c r="D146" s="379">
        <v>3</v>
      </c>
      <c r="E146" s="379">
        <v>0</v>
      </c>
      <c r="F146" s="378">
        <v>1912.92</v>
      </c>
      <c r="G146" s="377">
        <v>0</v>
      </c>
      <c r="H146" s="377">
        <v>1493.01</v>
      </c>
      <c r="I146" s="377">
        <v>419.91</v>
      </c>
      <c r="J146" s="376">
        <v>0.21951257763001067</v>
      </c>
    </row>
    <row r="147" spans="1:10" ht="21.75" customHeight="1" x14ac:dyDescent="0.15">
      <c r="A147" s="379" t="s">
        <v>1409</v>
      </c>
      <c r="B147" s="379" t="s">
        <v>1408</v>
      </c>
      <c r="C147" s="379" t="s">
        <v>1048</v>
      </c>
      <c r="D147" s="379">
        <v>11</v>
      </c>
      <c r="E147" s="379">
        <v>0</v>
      </c>
      <c r="F147" s="378">
        <v>5570.09</v>
      </c>
      <c r="G147" s="377">
        <v>0</v>
      </c>
      <c r="H147" s="377">
        <v>4725.16</v>
      </c>
      <c r="I147" s="377">
        <v>844.93</v>
      </c>
      <c r="J147" s="376">
        <v>0.15169054719044037</v>
      </c>
    </row>
    <row r="148" spans="1:10" ht="21.75" customHeight="1" x14ac:dyDescent="0.15">
      <c r="A148" s="379" t="s">
        <v>2262</v>
      </c>
      <c r="B148" s="379" t="s">
        <v>2261</v>
      </c>
      <c r="C148" s="379" t="s">
        <v>1048</v>
      </c>
      <c r="D148" s="379">
        <v>2</v>
      </c>
      <c r="E148" s="379">
        <v>0</v>
      </c>
      <c r="F148" s="378">
        <v>764.68</v>
      </c>
      <c r="G148" s="377">
        <v>0</v>
      </c>
      <c r="H148" s="377">
        <v>546.6</v>
      </c>
      <c r="I148" s="377">
        <v>218.08</v>
      </c>
      <c r="J148" s="376">
        <v>0.28519119108646757</v>
      </c>
    </row>
    <row r="149" spans="1:10" ht="21.75" customHeight="1" x14ac:dyDescent="0.15">
      <c r="A149" s="379" t="s">
        <v>1407</v>
      </c>
      <c r="B149" s="379" t="s">
        <v>1406</v>
      </c>
      <c r="C149" s="379" t="s">
        <v>1048</v>
      </c>
      <c r="D149" s="379">
        <v>3</v>
      </c>
      <c r="E149" s="379">
        <v>0</v>
      </c>
      <c r="F149" s="378">
        <v>1147.5999999999999</v>
      </c>
      <c r="G149" s="377">
        <v>0</v>
      </c>
      <c r="H149" s="377">
        <v>873.23</v>
      </c>
      <c r="I149" s="377">
        <v>274.37</v>
      </c>
      <c r="J149" s="376">
        <v>0.23908156151969329</v>
      </c>
    </row>
    <row r="150" spans="1:10" ht="21.75" customHeight="1" x14ac:dyDescent="0.15">
      <c r="A150" s="379" t="s">
        <v>2260</v>
      </c>
      <c r="B150" s="379" t="s">
        <v>2259</v>
      </c>
      <c r="C150" s="379" t="s">
        <v>1048</v>
      </c>
      <c r="D150" s="379">
        <v>2</v>
      </c>
      <c r="E150" s="379">
        <v>0</v>
      </c>
      <c r="F150" s="378">
        <v>806.84</v>
      </c>
      <c r="G150" s="377">
        <v>0</v>
      </c>
      <c r="H150" s="377">
        <v>582.4</v>
      </c>
      <c r="I150" s="377">
        <v>224.44</v>
      </c>
      <c r="J150" s="376">
        <v>0.27817163254176791</v>
      </c>
    </row>
    <row r="151" spans="1:10" ht="21.75" customHeight="1" x14ac:dyDescent="0.15">
      <c r="A151" s="379" t="s">
        <v>1405</v>
      </c>
      <c r="B151" s="379" t="s">
        <v>1404</v>
      </c>
      <c r="C151" s="379" t="s">
        <v>1048</v>
      </c>
      <c r="D151" s="379">
        <v>6</v>
      </c>
      <c r="E151" s="379">
        <v>0</v>
      </c>
      <c r="F151" s="378">
        <v>2005.26</v>
      </c>
      <c r="G151" s="377">
        <v>0</v>
      </c>
      <c r="H151" s="377">
        <v>1552.44</v>
      </c>
      <c r="I151" s="377">
        <v>452.82</v>
      </c>
      <c r="J151" s="376">
        <v>0.22581610364740731</v>
      </c>
    </row>
    <row r="152" spans="1:10" ht="21.75" customHeight="1" x14ac:dyDescent="0.15">
      <c r="A152" s="379" t="s">
        <v>1401</v>
      </c>
      <c r="B152" s="379" t="s">
        <v>1400</v>
      </c>
      <c r="C152" s="379" t="s">
        <v>1048</v>
      </c>
      <c r="D152" s="379">
        <v>7</v>
      </c>
      <c r="E152" s="379">
        <v>0</v>
      </c>
      <c r="F152" s="378">
        <v>2460.89</v>
      </c>
      <c r="G152" s="377">
        <v>0</v>
      </c>
      <c r="H152" s="377">
        <v>1885.66</v>
      </c>
      <c r="I152" s="377">
        <v>575.23</v>
      </c>
      <c r="J152" s="376">
        <v>0.23374876569046157</v>
      </c>
    </row>
    <row r="153" spans="1:10" ht="21.75" customHeight="1" x14ac:dyDescent="0.15">
      <c r="A153" s="379" t="s">
        <v>5540</v>
      </c>
      <c r="B153" s="379" t="s">
        <v>5539</v>
      </c>
      <c r="C153" s="379" t="s">
        <v>1048</v>
      </c>
      <c r="D153" s="379">
        <v>2</v>
      </c>
      <c r="E153" s="379">
        <v>0</v>
      </c>
      <c r="F153" s="378">
        <v>718.63</v>
      </c>
      <c r="G153" s="377">
        <v>0</v>
      </c>
      <c r="H153" s="377">
        <v>522</v>
      </c>
      <c r="I153" s="377">
        <v>196.63</v>
      </c>
      <c r="J153" s="376">
        <v>0.27361785619860013</v>
      </c>
    </row>
    <row r="154" spans="1:10" ht="21.75" customHeight="1" x14ac:dyDescent="0.15">
      <c r="A154" s="379" t="s">
        <v>1397</v>
      </c>
      <c r="B154" s="379" t="s">
        <v>1396</v>
      </c>
      <c r="C154" s="379" t="s">
        <v>1048</v>
      </c>
      <c r="D154" s="379">
        <v>9</v>
      </c>
      <c r="E154" s="379">
        <v>0</v>
      </c>
      <c r="F154" s="378">
        <v>4531.66</v>
      </c>
      <c r="G154" s="377">
        <v>0</v>
      </c>
      <c r="H154" s="377">
        <v>3480.3</v>
      </c>
      <c r="I154" s="377">
        <v>1051.3599999999999</v>
      </c>
      <c r="J154" s="376">
        <v>0.23200328356496294</v>
      </c>
    </row>
    <row r="155" spans="1:10" ht="21.75" customHeight="1" x14ac:dyDescent="0.15">
      <c r="A155" s="379" t="s">
        <v>1395</v>
      </c>
      <c r="B155" s="379" t="s">
        <v>1394</v>
      </c>
      <c r="C155" s="379" t="s">
        <v>1048</v>
      </c>
      <c r="D155" s="379">
        <v>16</v>
      </c>
      <c r="E155" s="379">
        <v>0</v>
      </c>
      <c r="F155" s="378">
        <v>5490.02</v>
      </c>
      <c r="G155" s="377">
        <v>0</v>
      </c>
      <c r="H155" s="377">
        <v>4438.24</v>
      </c>
      <c r="I155" s="377">
        <v>1051.78</v>
      </c>
      <c r="J155" s="376">
        <v>0.19158035854149894</v>
      </c>
    </row>
    <row r="156" spans="1:10" ht="21.75" customHeight="1" x14ac:dyDescent="0.15">
      <c r="A156" s="379" t="s">
        <v>1393</v>
      </c>
      <c r="B156" s="379" t="s">
        <v>1392</v>
      </c>
      <c r="C156" s="379" t="s">
        <v>1048</v>
      </c>
      <c r="D156" s="379">
        <v>18</v>
      </c>
      <c r="E156" s="379">
        <v>0</v>
      </c>
      <c r="F156" s="378">
        <v>6485.1</v>
      </c>
      <c r="G156" s="377">
        <v>0</v>
      </c>
      <c r="H156" s="377">
        <v>5424.24</v>
      </c>
      <c r="I156" s="377">
        <v>1060.8599999999999</v>
      </c>
      <c r="J156" s="376">
        <v>0.16358421612619697</v>
      </c>
    </row>
    <row r="157" spans="1:10" ht="21.75" customHeight="1" x14ac:dyDescent="0.15">
      <c r="A157" s="379" t="s">
        <v>2256</v>
      </c>
      <c r="B157" s="379" t="s">
        <v>2255</v>
      </c>
      <c r="C157" s="379" t="s">
        <v>1048</v>
      </c>
      <c r="D157" s="379">
        <v>12</v>
      </c>
      <c r="E157" s="379">
        <v>0</v>
      </c>
      <c r="F157" s="378">
        <v>1415.76</v>
      </c>
      <c r="G157" s="377">
        <v>0</v>
      </c>
      <c r="H157" s="377">
        <v>970.8</v>
      </c>
      <c r="I157" s="377">
        <v>444.96</v>
      </c>
      <c r="J157" s="376">
        <v>0.31429055772164771</v>
      </c>
    </row>
    <row r="158" spans="1:10" ht="21.75" customHeight="1" x14ac:dyDescent="0.15">
      <c r="A158" s="379" t="s">
        <v>2254</v>
      </c>
      <c r="B158" s="379" t="s">
        <v>2253</v>
      </c>
      <c r="C158" s="379" t="s">
        <v>1048</v>
      </c>
      <c r="D158" s="379">
        <v>1</v>
      </c>
      <c r="E158" s="379">
        <v>0</v>
      </c>
      <c r="F158" s="378">
        <v>275.45</v>
      </c>
      <c r="G158" s="377">
        <v>0</v>
      </c>
      <c r="H158" s="377">
        <v>217.95</v>
      </c>
      <c r="I158" s="377">
        <v>57.5</v>
      </c>
      <c r="J158" s="376">
        <v>0.20874931929569795</v>
      </c>
    </row>
    <row r="159" spans="1:10" ht="21.75" customHeight="1" x14ac:dyDescent="0.15">
      <c r="A159" s="379" t="s">
        <v>1389</v>
      </c>
      <c r="B159" s="379" t="s">
        <v>1388</v>
      </c>
      <c r="C159" s="379" t="s">
        <v>1048</v>
      </c>
      <c r="D159" s="379">
        <v>30</v>
      </c>
      <c r="E159" s="379">
        <v>0</v>
      </c>
      <c r="F159" s="378">
        <v>5251.14</v>
      </c>
      <c r="G159" s="377">
        <v>0</v>
      </c>
      <c r="H159" s="377">
        <v>4229.1000000000004</v>
      </c>
      <c r="I159" s="377">
        <v>1022.04</v>
      </c>
      <c r="J159" s="376">
        <v>0.19463202276077193</v>
      </c>
    </row>
    <row r="160" spans="1:10" ht="21.75" customHeight="1" x14ac:dyDescent="0.15">
      <c r="A160" s="379" t="s">
        <v>5538</v>
      </c>
      <c r="B160" s="379" t="s">
        <v>5537</v>
      </c>
      <c r="C160" s="379" t="s">
        <v>1048</v>
      </c>
      <c r="D160" s="379">
        <v>1</v>
      </c>
      <c r="E160" s="379">
        <v>0</v>
      </c>
      <c r="F160" s="378">
        <v>233.46</v>
      </c>
      <c r="G160" s="377">
        <v>0</v>
      </c>
      <c r="H160" s="377">
        <v>203.75</v>
      </c>
      <c r="I160" s="377">
        <v>29.71</v>
      </c>
      <c r="J160" s="376">
        <v>0.12725948770667353</v>
      </c>
    </row>
    <row r="161" spans="1:10" ht="21.75" customHeight="1" x14ac:dyDescent="0.15">
      <c r="A161" s="379" t="s">
        <v>4301</v>
      </c>
      <c r="B161" s="379" t="s">
        <v>4300</v>
      </c>
      <c r="C161" s="379" t="s">
        <v>1048</v>
      </c>
      <c r="D161" s="379">
        <v>2</v>
      </c>
      <c r="E161" s="379">
        <v>0</v>
      </c>
      <c r="F161" s="378">
        <v>979.86</v>
      </c>
      <c r="G161" s="377">
        <v>0</v>
      </c>
      <c r="H161" s="377">
        <v>809.52</v>
      </c>
      <c r="I161" s="377">
        <v>170.34</v>
      </c>
      <c r="J161" s="376">
        <v>0.17384116098218114</v>
      </c>
    </row>
    <row r="162" spans="1:10" ht="21.75" customHeight="1" x14ac:dyDescent="0.15">
      <c r="A162" s="379" t="s">
        <v>1387</v>
      </c>
      <c r="B162" s="379" t="s">
        <v>1386</v>
      </c>
      <c r="C162" s="379" t="s">
        <v>1048</v>
      </c>
      <c r="D162" s="379">
        <v>1</v>
      </c>
      <c r="E162" s="379">
        <v>0</v>
      </c>
      <c r="F162" s="378">
        <v>191.22</v>
      </c>
      <c r="G162" s="377">
        <v>0</v>
      </c>
      <c r="H162" s="377">
        <v>139.65</v>
      </c>
      <c r="I162" s="377">
        <v>51.57</v>
      </c>
      <c r="J162" s="376">
        <v>0.2696893630373392</v>
      </c>
    </row>
    <row r="163" spans="1:10" ht="21.75" customHeight="1" x14ac:dyDescent="0.15">
      <c r="A163" s="379" t="s">
        <v>2250</v>
      </c>
      <c r="B163" s="379" t="s">
        <v>2249</v>
      </c>
      <c r="C163" s="379" t="s">
        <v>1048</v>
      </c>
      <c r="D163" s="379">
        <v>5</v>
      </c>
      <c r="E163" s="379">
        <v>0</v>
      </c>
      <c r="F163" s="378">
        <v>1009.6</v>
      </c>
      <c r="G163" s="377">
        <v>0</v>
      </c>
      <c r="H163" s="377">
        <v>788.5</v>
      </c>
      <c r="I163" s="377">
        <v>221.1</v>
      </c>
      <c r="J163" s="376">
        <v>0.21899762282091917</v>
      </c>
    </row>
    <row r="164" spans="1:10" ht="21.75" customHeight="1" x14ac:dyDescent="0.15">
      <c r="A164" s="379" t="s">
        <v>1385</v>
      </c>
      <c r="B164" s="379" t="s">
        <v>1384</v>
      </c>
      <c r="C164" s="379" t="s">
        <v>1048</v>
      </c>
      <c r="D164" s="379">
        <v>1</v>
      </c>
      <c r="E164" s="379">
        <v>0</v>
      </c>
      <c r="F164" s="378">
        <v>904.15</v>
      </c>
      <c r="G164" s="377">
        <v>0</v>
      </c>
      <c r="H164" s="377">
        <v>652.62</v>
      </c>
      <c r="I164" s="377">
        <v>251.53</v>
      </c>
      <c r="J164" s="376">
        <v>0.27819498976939666</v>
      </c>
    </row>
    <row r="165" spans="1:10" ht="21.75" customHeight="1" x14ac:dyDescent="0.15">
      <c r="A165" s="379" t="s">
        <v>3178</v>
      </c>
      <c r="B165" s="379" t="s">
        <v>3177</v>
      </c>
      <c r="C165" s="379" t="s">
        <v>1048</v>
      </c>
      <c r="D165" s="379">
        <v>1</v>
      </c>
      <c r="E165" s="379">
        <v>0</v>
      </c>
      <c r="F165" s="378">
        <v>480.57</v>
      </c>
      <c r="G165" s="377">
        <v>0</v>
      </c>
      <c r="H165" s="377">
        <v>265.49</v>
      </c>
      <c r="I165" s="377">
        <v>215.08</v>
      </c>
      <c r="J165" s="376">
        <v>0.44755186549306031</v>
      </c>
    </row>
    <row r="166" spans="1:10" ht="21.75" customHeight="1" x14ac:dyDescent="0.15">
      <c r="A166" s="379" t="s">
        <v>1381</v>
      </c>
      <c r="B166" s="379" t="s">
        <v>1380</v>
      </c>
      <c r="C166" s="379" t="s">
        <v>1048</v>
      </c>
      <c r="D166" s="379">
        <v>2</v>
      </c>
      <c r="E166" s="379">
        <v>0</v>
      </c>
      <c r="F166" s="378">
        <v>948.06</v>
      </c>
      <c r="G166" s="377">
        <v>0</v>
      </c>
      <c r="H166" s="377">
        <v>783.26</v>
      </c>
      <c r="I166" s="377">
        <v>164.8</v>
      </c>
      <c r="J166" s="376">
        <v>0.17382866063329325</v>
      </c>
    </row>
    <row r="167" spans="1:10" ht="21.75" customHeight="1" x14ac:dyDescent="0.15">
      <c r="A167" s="379" t="s">
        <v>1379</v>
      </c>
      <c r="B167" s="379" t="s">
        <v>1378</v>
      </c>
      <c r="C167" s="379" t="s">
        <v>1048</v>
      </c>
      <c r="D167" s="379">
        <v>3</v>
      </c>
      <c r="E167" s="379">
        <v>0</v>
      </c>
      <c r="F167" s="378">
        <v>2201.6999999999998</v>
      </c>
      <c r="G167" s="377">
        <v>0</v>
      </c>
      <c r="H167" s="377">
        <v>1083.0899999999999</v>
      </c>
      <c r="I167" s="377">
        <v>1118.6099999999999</v>
      </c>
      <c r="J167" s="376">
        <v>0.50806649407276194</v>
      </c>
    </row>
    <row r="168" spans="1:10" ht="21.75" customHeight="1" x14ac:dyDescent="0.15">
      <c r="A168" s="379" t="s">
        <v>1377</v>
      </c>
      <c r="B168" s="379" t="s">
        <v>1376</v>
      </c>
      <c r="C168" s="379" t="s">
        <v>1048</v>
      </c>
      <c r="D168" s="379">
        <v>14</v>
      </c>
      <c r="E168" s="379">
        <v>0</v>
      </c>
      <c r="F168" s="378">
        <v>6361.24</v>
      </c>
      <c r="G168" s="377">
        <v>0</v>
      </c>
      <c r="H168" s="377">
        <v>4913.4399999999996</v>
      </c>
      <c r="I168" s="377">
        <v>1447.8</v>
      </c>
      <c r="J168" s="376">
        <v>0.22759713514975069</v>
      </c>
    </row>
    <row r="169" spans="1:10" ht="21.75" customHeight="1" x14ac:dyDescent="0.15">
      <c r="A169" s="379" t="s">
        <v>1375</v>
      </c>
      <c r="B169" s="379" t="s">
        <v>1374</v>
      </c>
      <c r="C169" s="379" t="s">
        <v>1048</v>
      </c>
      <c r="D169" s="379">
        <v>2</v>
      </c>
      <c r="E169" s="379">
        <v>0</v>
      </c>
      <c r="F169" s="378">
        <v>273.44</v>
      </c>
      <c r="G169" s="377">
        <v>0</v>
      </c>
      <c r="H169" s="377">
        <v>238.64</v>
      </c>
      <c r="I169" s="377">
        <v>34.799999999999997</v>
      </c>
      <c r="J169" s="376">
        <v>0.12726740784084259</v>
      </c>
    </row>
    <row r="170" spans="1:10" ht="21.75" customHeight="1" x14ac:dyDescent="0.15">
      <c r="A170" s="379" t="s">
        <v>1373</v>
      </c>
      <c r="B170" s="379" t="s">
        <v>1372</v>
      </c>
      <c r="C170" s="379" t="s">
        <v>1048</v>
      </c>
      <c r="D170" s="379">
        <v>8</v>
      </c>
      <c r="E170" s="379">
        <v>0</v>
      </c>
      <c r="F170" s="378">
        <v>5653.06</v>
      </c>
      <c r="G170" s="377">
        <v>0</v>
      </c>
      <c r="H170" s="377">
        <v>4625.6400000000003</v>
      </c>
      <c r="I170" s="377">
        <v>1027.42</v>
      </c>
      <c r="J170" s="376">
        <v>0.18174581554060987</v>
      </c>
    </row>
    <row r="171" spans="1:10" ht="21.75" customHeight="1" x14ac:dyDescent="0.15">
      <c r="A171" s="379" t="s">
        <v>7666</v>
      </c>
      <c r="B171" s="379" t="s">
        <v>7665</v>
      </c>
      <c r="C171" s="379" t="s">
        <v>1048</v>
      </c>
      <c r="D171" s="379">
        <v>1</v>
      </c>
      <c r="E171" s="379">
        <v>0</v>
      </c>
      <c r="F171" s="378">
        <v>256.42</v>
      </c>
      <c r="G171" s="377">
        <v>0</v>
      </c>
      <c r="H171" s="377">
        <v>141.13</v>
      </c>
      <c r="I171" s="377">
        <v>115.29</v>
      </c>
      <c r="J171" s="376">
        <v>0.44961391467124251</v>
      </c>
    </row>
    <row r="172" spans="1:10" ht="21.75" customHeight="1" x14ac:dyDescent="0.15">
      <c r="A172" s="379" t="s">
        <v>1371</v>
      </c>
      <c r="B172" s="379" t="s">
        <v>1370</v>
      </c>
      <c r="C172" s="379" t="s">
        <v>1048</v>
      </c>
      <c r="D172" s="379">
        <v>1</v>
      </c>
      <c r="E172" s="379">
        <v>0</v>
      </c>
      <c r="F172" s="378">
        <v>121.25</v>
      </c>
      <c r="G172" s="377">
        <v>0</v>
      </c>
      <c r="H172" s="377">
        <v>99.73</v>
      </c>
      <c r="I172" s="377">
        <v>21.52</v>
      </c>
      <c r="J172" s="376">
        <v>0.17748453608247422</v>
      </c>
    </row>
    <row r="173" spans="1:10" ht="21.75" customHeight="1" x14ac:dyDescent="0.15">
      <c r="A173" s="379" t="s">
        <v>1369</v>
      </c>
      <c r="B173" s="379" t="s">
        <v>1368</v>
      </c>
      <c r="C173" s="379" t="s">
        <v>1048</v>
      </c>
      <c r="D173" s="379">
        <v>14</v>
      </c>
      <c r="E173" s="379">
        <v>0</v>
      </c>
      <c r="F173" s="378">
        <v>2028.32</v>
      </c>
      <c r="G173" s="377">
        <v>0</v>
      </c>
      <c r="H173" s="377">
        <v>1678.46</v>
      </c>
      <c r="I173" s="377">
        <v>349.86</v>
      </c>
      <c r="J173" s="376">
        <v>0.17248757592490338</v>
      </c>
    </row>
    <row r="174" spans="1:10" ht="21.75" customHeight="1" x14ac:dyDescent="0.15">
      <c r="A174" s="379" t="s">
        <v>1367</v>
      </c>
      <c r="B174" s="379" t="s">
        <v>1366</v>
      </c>
      <c r="C174" s="379" t="s">
        <v>1048</v>
      </c>
      <c r="D174" s="379">
        <v>22</v>
      </c>
      <c r="E174" s="379">
        <v>0</v>
      </c>
      <c r="F174" s="378">
        <v>3482.71</v>
      </c>
      <c r="G174" s="377">
        <v>0</v>
      </c>
      <c r="H174" s="377">
        <v>2980.34</v>
      </c>
      <c r="I174" s="377">
        <v>502.37</v>
      </c>
      <c r="J174" s="376">
        <v>0.14424686522851457</v>
      </c>
    </row>
    <row r="175" spans="1:10" ht="21.75" customHeight="1" x14ac:dyDescent="0.15">
      <c r="A175" s="379" t="s">
        <v>2244</v>
      </c>
      <c r="B175" s="379" t="s">
        <v>2243</v>
      </c>
      <c r="C175" s="379" t="s">
        <v>1048</v>
      </c>
      <c r="D175" s="379">
        <v>1</v>
      </c>
      <c r="E175" s="379">
        <v>0</v>
      </c>
      <c r="F175" s="378">
        <v>189.6</v>
      </c>
      <c r="G175" s="377">
        <v>0</v>
      </c>
      <c r="H175" s="377">
        <v>156.91</v>
      </c>
      <c r="I175" s="377">
        <v>32.69</v>
      </c>
      <c r="J175" s="376">
        <v>0.172415611814346</v>
      </c>
    </row>
    <row r="176" spans="1:10" ht="21.75" customHeight="1" x14ac:dyDescent="0.15">
      <c r="A176" s="379" t="s">
        <v>1365</v>
      </c>
      <c r="B176" s="379" t="s">
        <v>1364</v>
      </c>
      <c r="C176" s="379" t="s">
        <v>1048</v>
      </c>
      <c r="D176" s="379">
        <v>10</v>
      </c>
      <c r="E176" s="379">
        <v>0</v>
      </c>
      <c r="F176" s="378">
        <v>1922</v>
      </c>
      <c r="G176" s="377">
        <v>0</v>
      </c>
      <c r="H176" s="377">
        <v>1580.5</v>
      </c>
      <c r="I176" s="377">
        <v>341.5</v>
      </c>
      <c r="J176" s="376">
        <v>0.17767950052029136</v>
      </c>
    </row>
    <row r="177" spans="1:10" ht="21.75" customHeight="1" x14ac:dyDescent="0.15">
      <c r="A177" s="379" t="s">
        <v>1363</v>
      </c>
      <c r="B177" s="379" t="s">
        <v>1362</v>
      </c>
      <c r="C177" s="379" t="s">
        <v>1048</v>
      </c>
      <c r="D177" s="379">
        <v>2</v>
      </c>
      <c r="E177" s="379">
        <v>0</v>
      </c>
      <c r="F177" s="378">
        <v>572.08000000000004</v>
      </c>
      <c r="G177" s="377">
        <v>0</v>
      </c>
      <c r="H177" s="377">
        <v>472.64</v>
      </c>
      <c r="I177" s="377">
        <v>99.44</v>
      </c>
      <c r="J177" s="376">
        <v>0.17382184309886728</v>
      </c>
    </row>
    <row r="178" spans="1:10" ht="21.75" customHeight="1" x14ac:dyDescent="0.15">
      <c r="A178" s="379" t="s">
        <v>2242</v>
      </c>
      <c r="B178" s="379" t="s">
        <v>2241</v>
      </c>
      <c r="C178" s="379" t="s">
        <v>1048</v>
      </c>
      <c r="D178" s="379">
        <v>14</v>
      </c>
      <c r="E178" s="379">
        <v>0</v>
      </c>
      <c r="F178" s="378">
        <v>1352.56</v>
      </c>
      <c r="G178" s="377">
        <v>0</v>
      </c>
      <c r="H178" s="377">
        <v>1138.48</v>
      </c>
      <c r="I178" s="377">
        <v>214.08</v>
      </c>
      <c r="J178" s="376">
        <v>0.15827763648193055</v>
      </c>
    </row>
    <row r="179" spans="1:10" ht="21.75" customHeight="1" x14ac:dyDescent="0.15">
      <c r="A179" s="379" t="s">
        <v>1361</v>
      </c>
      <c r="B179" s="379" t="s">
        <v>1360</v>
      </c>
      <c r="C179" s="379" t="s">
        <v>1048</v>
      </c>
      <c r="D179" s="379">
        <v>12</v>
      </c>
      <c r="E179" s="379">
        <v>0</v>
      </c>
      <c r="F179" s="378">
        <v>1696.32</v>
      </c>
      <c r="G179" s="377">
        <v>0</v>
      </c>
      <c r="H179" s="377">
        <v>1480.44</v>
      </c>
      <c r="I179" s="377">
        <v>215.88</v>
      </c>
      <c r="J179" s="376">
        <v>0.12726372382569326</v>
      </c>
    </row>
    <row r="180" spans="1:10" ht="21.75" customHeight="1" x14ac:dyDescent="0.15">
      <c r="A180" s="379" t="s">
        <v>3867</v>
      </c>
      <c r="B180" s="379" t="s">
        <v>3866</v>
      </c>
      <c r="C180" s="379" t="s">
        <v>1048</v>
      </c>
      <c r="D180" s="379">
        <v>1</v>
      </c>
      <c r="E180" s="379">
        <v>0</v>
      </c>
      <c r="F180" s="378">
        <v>136.63</v>
      </c>
      <c r="G180" s="377">
        <v>0</v>
      </c>
      <c r="H180" s="377">
        <v>84.99</v>
      </c>
      <c r="I180" s="377">
        <v>51.64</v>
      </c>
      <c r="J180" s="376">
        <v>0.37795506111395738</v>
      </c>
    </row>
    <row r="181" spans="1:10" ht="21.75" customHeight="1" x14ac:dyDescent="0.15">
      <c r="A181" s="379" t="s">
        <v>1359</v>
      </c>
      <c r="B181" s="379" t="s">
        <v>1358</v>
      </c>
      <c r="C181" s="379" t="s">
        <v>1048</v>
      </c>
      <c r="D181" s="379">
        <v>18</v>
      </c>
      <c r="E181" s="379">
        <v>0</v>
      </c>
      <c r="F181" s="378">
        <v>6663.49</v>
      </c>
      <c r="G181" s="377">
        <v>0</v>
      </c>
      <c r="H181" s="377">
        <v>5193.72</v>
      </c>
      <c r="I181" s="377">
        <v>1469.77</v>
      </c>
      <c r="J181" s="376">
        <v>0.22057060189180144</v>
      </c>
    </row>
    <row r="182" spans="1:10" ht="21.75" customHeight="1" x14ac:dyDescent="0.15">
      <c r="A182" s="379" t="s">
        <v>1357</v>
      </c>
      <c r="B182" s="379" t="s">
        <v>1356</v>
      </c>
      <c r="C182" s="379" t="s">
        <v>1048</v>
      </c>
      <c r="D182" s="379">
        <v>25</v>
      </c>
      <c r="E182" s="379">
        <v>0</v>
      </c>
      <c r="F182" s="378">
        <v>3461.75</v>
      </c>
      <c r="G182" s="377">
        <v>0</v>
      </c>
      <c r="H182" s="377">
        <v>2999.5</v>
      </c>
      <c r="I182" s="377">
        <v>462.25</v>
      </c>
      <c r="J182" s="376">
        <v>0.13353072867769192</v>
      </c>
    </row>
    <row r="183" spans="1:10" ht="21.75" customHeight="1" x14ac:dyDescent="0.15">
      <c r="A183" s="379" t="s">
        <v>1355</v>
      </c>
      <c r="B183" s="379" t="s">
        <v>1354</v>
      </c>
      <c r="C183" s="379" t="s">
        <v>1048</v>
      </c>
      <c r="D183" s="379">
        <v>13</v>
      </c>
      <c r="E183" s="379">
        <v>0</v>
      </c>
      <c r="F183" s="378">
        <v>2772.85</v>
      </c>
      <c r="G183" s="377">
        <v>0</v>
      </c>
      <c r="H183" s="377">
        <v>2125.63</v>
      </c>
      <c r="I183" s="377">
        <v>647.22</v>
      </c>
      <c r="J183" s="376">
        <v>0.23341327515011631</v>
      </c>
    </row>
    <row r="184" spans="1:10" ht="21.75" customHeight="1" x14ac:dyDescent="0.15">
      <c r="A184" s="379" t="s">
        <v>6351</v>
      </c>
      <c r="B184" s="379" t="s">
        <v>6350</v>
      </c>
      <c r="C184" s="379" t="s">
        <v>1048</v>
      </c>
      <c r="D184" s="379">
        <v>2</v>
      </c>
      <c r="E184" s="379">
        <v>0</v>
      </c>
      <c r="F184" s="378">
        <v>1514.26</v>
      </c>
      <c r="G184" s="377">
        <v>0</v>
      </c>
      <c r="H184" s="377">
        <v>922.6</v>
      </c>
      <c r="I184" s="377">
        <v>591.66</v>
      </c>
      <c r="J184" s="376">
        <v>0.39072550288589808</v>
      </c>
    </row>
    <row r="185" spans="1:10" ht="21.75" customHeight="1" x14ac:dyDescent="0.15">
      <c r="A185" s="379" t="s">
        <v>2238</v>
      </c>
      <c r="B185" s="379" t="s">
        <v>2237</v>
      </c>
      <c r="C185" s="379" t="s">
        <v>1048</v>
      </c>
      <c r="D185" s="379">
        <v>1</v>
      </c>
      <c r="E185" s="379">
        <v>0</v>
      </c>
      <c r="F185" s="378">
        <v>254.33</v>
      </c>
      <c r="G185" s="377">
        <v>0</v>
      </c>
      <c r="H185" s="377">
        <v>210.12</v>
      </c>
      <c r="I185" s="377">
        <v>44.21</v>
      </c>
      <c r="J185" s="376">
        <v>0.17382927692368183</v>
      </c>
    </row>
    <row r="186" spans="1:10" ht="21.75" customHeight="1" x14ac:dyDescent="0.15">
      <c r="A186" s="379" t="s">
        <v>3168</v>
      </c>
      <c r="B186" s="379" t="s">
        <v>3167</v>
      </c>
      <c r="C186" s="379" t="s">
        <v>1048</v>
      </c>
      <c r="D186" s="379">
        <v>3</v>
      </c>
      <c r="E186" s="379">
        <v>0</v>
      </c>
      <c r="F186" s="378">
        <v>426.72</v>
      </c>
      <c r="G186" s="377">
        <v>0</v>
      </c>
      <c r="H186" s="377">
        <v>320.67</v>
      </c>
      <c r="I186" s="377">
        <v>106.05</v>
      </c>
      <c r="J186" s="376">
        <v>0.2485236220472441</v>
      </c>
    </row>
    <row r="187" spans="1:10" ht="21.75" customHeight="1" x14ac:dyDescent="0.15">
      <c r="A187" s="379" t="s">
        <v>1347</v>
      </c>
      <c r="B187" s="379" t="s">
        <v>1346</v>
      </c>
      <c r="C187" s="379" t="s">
        <v>1048</v>
      </c>
      <c r="D187" s="379">
        <v>2</v>
      </c>
      <c r="E187" s="379">
        <v>0</v>
      </c>
      <c r="F187" s="378">
        <v>480.77</v>
      </c>
      <c r="G187" s="377">
        <v>0</v>
      </c>
      <c r="H187" s="377">
        <v>360.58</v>
      </c>
      <c r="I187" s="377">
        <v>120.19</v>
      </c>
      <c r="J187" s="376">
        <v>0.24999480000831997</v>
      </c>
    </row>
    <row r="188" spans="1:10" ht="21.75" customHeight="1" x14ac:dyDescent="0.15">
      <c r="A188" s="379" t="s">
        <v>1345</v>
      </c>
      <c r="B188" s="379" t="s">
        <v>1344</v>
      </c>
      <c r="C188" s="379" t="s">
        <v>1048</v>
      </c>
      <c r="D188" s="379">
        <v>77</v>
      </c>
      <c r="E188" s="379">
        <v>0</v>
      </c>
      <c r="F188" s="378">
        <v>13282.25</v>
      </c>
      <c r="G188" s="377">
        <v>0</v>
      </c>
      <c r="H188" s="377">
        <v>10738.42</v>
      </c>
      <c r="I188" s="377">
        <v>2543.83</v>
      </c>
      <c r="J188" s="376">
        <v>0.19152101488829076</v>
      </c>
    </row>
    <row r="189" spans="1:10" ht="21.75" customHeight="1" x14ac:dyDescent="0.15">
      <c r="A189" s="379" t="s">
        <v>1343</v>
      </c>
      <c r="B189" s="379" t="s">
        <v>1342</v>
      </c>
      <c r="C189" s="379" t="s">
        <v>1048</v>
      </c>
      <c r="D189" s="379">
        <v>9</v>
      </c>
      <c r="E189" s="379">
        <v>0</v>
      </c>
      <c r="F189" s="378">
        <v>2793.07</v>
      </c>
      <c r="G189" s="377">
        <v>-313.81</v>
      </c>
      <c r="H189" s="377">
        <v>1884.56</v>
      </c>
      <c r="I189" s="377">
        <v>594.70000000000005</v>
      </c>
      <c r="J189" s="376">
        <v>0.23986996119809945</v>
      </c>
    </row>
    <row r="190" spans="1:10" ht="21.75" customHeight="1" x14ac:dyDescent="0.15">
      <c r="A190" s="379" t="s">
        <v>1341</v>
      </c>
      <c r="B190" s="379" t="s">
        <v>1340</v>
      </c>
      <c r="C190" s="379" t="s">
        <v>1048</v>
      </c>
      <c r="D190" s="379">
        <v>1</v>
      </c>
      <c r="E190" s="379">
        <v>0</v>
      </c>
      <c r="F190" s="378">
        <v>159.78</v>
      </c>
      <c r="G190" s="377">
        <v>0</v>
      </c>
      <c r="H190" s="377">
        <v>80.97</v>
      </c>
      <c r="I190" s="377">
        <v>78.81</v>
      </c>
      <c r="J190" s="376">
        <v>0.49324070597070974</v>
      </c>
    </row>
    <row r="191" spans="1:10" ht="21.75" customHeight="1" x14ac:dyDescent="0.15">
      <c r="A191" s="379" t="s">
        <v>2234</v>
      </c>
      <c r="B191" s="379" t="s">
        <v>2233</v>
      </c>
      <c r="C191" s="379" t="s">
        <v>1048</v>
      </c>
      <c r="D191" s="379">
        <v>24</v>
      </c>
      <c r="E191" s="379">
        <v>0</v>
      </c>
      <c r="F191" s="378">
        <v>2648.4</v>
      </c>
      <c r="G191" s="377">
        <v>0</v>
      </c>
      <c r="H191" s="377">
        <v>2311.44</v>
      </c>
      <c r="I191" s="377">
        <v>336.96</v>
      </c>
      <c r="J191" s="376">
        <v>0.12723153602174897</v>
      </c>
    </row>
    <row r="192" spans="1:10" ht="21.75" customHeight="1" x14ac:dyDescent="0.15">
      <c r="A192" s="379" t="s">
        <v>2232</v>
      </c>
      <c r="B192" s="379" t="s">
        <v>2231</v>
      </c>
      <c r="C192" s="379" t="s">
        <v>1048</v>
      </c>
      <c r="D192" s="379">
        <v>26</v>
      </c>
      <c r="E192" s="379">
        <v>0</v>
      </c>
      <c r="F192" s="378">
        <v>3593.38</v>
      </c>
      <c r="G192" s="377">
        <v>0</v>
      </c>
      <c r="H192" s="377">
        <v>3074.24</v>
      </c>
      <c r="I192" s="377">
        <v>519.14</v>
      </c>
      <c r="J192" s="376">
        <v>0.14447122208060378</v>
      </c>
    </row>
    <row r="193" spans="1:10" ht="21.75" customHeight="1" x14ac:dyDescent="0.15">
      <c r="A193" s="379" t="s">
        <v>1337</v>
      </c>
      <c r="B193" s="379" t="s">
        <v>1336</v>
      </c>
      <c r="C193" s="379" t="s">
        <v>1048</v>
      </c>
      <c r="D193" s="379">
        <v>1</v>
      </c>
      <c r="E193" s="379">
        <v>0</v>
      </c>
      <c r="F193" s="378">
        <v>247.35</v>
      </c>
      <c r="G193" s="377">
        <v>0</v>
      </c>
      <c r="H193" s="377">
        <v>200.91</v>
      </c>
      <c r="I193" s="377">
        <v>46.44</v>
      </c>
      <c r="J193" s="376">
        <v>0.18775015160703457</v>
      </c>
    </row>
    <row r="194" spans="1:10" ht="21.75" customHeight="1" x14ac:dyDescent="0.15">
      <c r="A194" s="379" t="s">
        <v>1335</v>
      </c>
      <c r="B194" s="379" t="s">
        <v>1334</v>
      </c>
      <c r="C194" s="379" t="s">
        <v>1048</v>
      </c>
      <c r="D194" s="379">
        <v>3</v>
      </c>
      <c r="E194" s="379">
        <v>0</v>
      </c>
      <c r="F194" s="378">
        <v>466.53</v>
      </c>
      <c r="G194" s="377">
        <v>0</v>
      </c>
      <c r="H194" s="377">
        <v>364.11</v>
      </c>
      <c r="I194" s="377">
        <v>102.42</v>
      </c>
      <c r="J194" s="376">
        <v>0.21953572117548711</v>
      </c>
    </row>
    <row r="195" spans="1:10" ht="21.75" customHeight="1" x14ac:dyDescent="0.15">
      <c r="A195" s="379" t="s">
        <v>3166</v>
      </c>
      <c r="B195" s="379" t="s">
        <v>3165</v>
      </c>
      <c r="C195" s="379" t="s">
        <v>1048</v>
      </c>
      <c r="D195" s="379">
        <v>2</v>
      </c>
      <c r="E195" s="379">
        <v>0</v>
      </c>
      <c r="F195" s="378">
        <v>252.73</v>
      </c>
      <c r="G195" s="377">
        <v>0</v>
      </c>
      <c r="H195" s="377">
        <v>220.56</v>
      </c>
      <c r="I195" s="377">
        <v>32.17</v>
      </c>
      <c r="J195" s="376">
        <v>0.12728999327345389</v>
      </c>
    </row>
    <row r="196" spans="1:10" ht="21.75" customHeight="1" x14ac:dyDescent="0.15">
      <c r="A196" s="379" t="s">
        <v>3164</v>
      </c>
      <c r="B196" s="379" t="s">
        <v>3163</v>
      </c>
      <c r="C196" s="379" t="s">
        <v>1048</v>
      </c>
      <c r="D196" s="379">
        <v>1</v>
      </c>
      <c r="E196" s="379">
        <v>0</v>
      </c>
      <c r="F196" s="378">
        <v>1049.8699999999999</v>
      </c>
      <c r="G196" s="377">
        <v>0</v>
      </c>
      <c r="H196" s="377">
        <v>847.1</v>
      </c>
      <c r="I196" s="377">
        <v>202.77</v>
      </c>
      <c r="J196" s="376">
        <v>0.19313819806261728</v>
      </c>
    </row>
    <row r="197" spans="1:10" ht="21.75" customHeight="1" x14ac:dyDescent="0.15">
      <c r="A197" s="379" t="s">
        <v>1333</v>
      </c>
      <c r="B197" s="379" t="s">
        <v>1332</v>
      </c>
      <c r="C197" s="379" t="s">
        <v>1048</v>
      </c>
      <c r="D197" s="379">
        <v>24</v>
      </c>
      <c r="E197" s="379">
        <v>0</v>
      </c>
      <c r="F197" s="378">
        <v>2674.32</v>
      </c>
      <c r="G197" s="377">
        <v>0</v>
      </c>
      <c r="H197" s="377">
        <v>2330.4</v>
      </c>
      <c r="I197" s="377">
        <v>343.92</v>
      </c>
      <c r="J197" s="376">
        <v>0.12860091537287985</v>
      </c>
    </row>
    <row r="198" spans="1:10" ht="21.75" customHeight="1" x14ac:dyDescent="0.15">
      <c r="A198" s="379" t="s">
        <v>2226</v>
      </c>
      <c r="B198" s="379" t="s">
        <v>2225</v>
      </c>
      <c r="C198" s="379" t="s">
        <v>1048</v>
      </c>
      <c r="D198" s="379">
        <v>2</v>
      </c>
      <c r="E198" s="379">
        <v>0</v>
      </c>
      <c r="F198" s="378">
        <v>245.27</v>
      </c>
      <c r="G198" s="377">
        <v>0</v>
      </c>
      <c r="H198" s="377">
        <v>183.96</v>
      </c>
      <c r="I198" s="377">
        <v>61.31</v>
      </c>
      <c r="J198" s="376">
        <v>0.24996942145390794</v>
      </c>
    </row>
    <row r="199" spans="1:10" ht="21.75" customHeight="1" x14ac:dyDescent="0.15">
      <c r="A199" s="379" t="s">
        <v>4294</v>
      </c>
      <c r="B199" s="379" t="s">
        <v>4293</v>
      </c>
      <c r="C199" s="379" t="s">
        <v>1048</v>
      </c>
      <c r="D199" s="379">
        <v>3</v>
      </c>
      <c r="E199" s="379">
        <v>0</v>
      </c>
      <c r="F199" s="378">
        <v>2461.7399999999998</v>
      </c>
      <c r="G199" s="377">
        <v>0</v>
      </c>
      <c r="H199" s="377">
        <v>2020.2</v>
      </c>
      <c r="I199" s="377">
        <v>441.54</v>
      </c>
      <c r="J199" s="376">
        <v>0.17936093982305198</v>
      </c>
    </row>
    <row r="200" spans="1:10" ht="21.75" customHeight="1" x14ac:dyDescent="0.15">
      <c r="A200" s="379" t="s">
        <v>4738</v>
      </c>
      <c r="B200" s="379" t="s">
        <v>4737</v>
      </c>
      <c r="C200" s="379" t="s">
        <v>1048</v>
      </c>
      <c r="D200" s="379">
        <v>1</v>
      </c>
      <c r="E200" s="379">
        <v>0</v>
      </c>
      <c r="F200" s="378">
        <v>669.11</v>
      </c>
      <c r="G200" s="377">
        <v>0</v>
      </c>
      <c r="H200" s="377">
        <v>337.11</v>
      </c>
      <c r="I200" s="377">
        <v>332</v>
      </c>
      <c r="J200" s="376">
        <v>0.49618149482147927</v>
      </c>
    </row>
    <row r="201" spans="1:10" ht="21.75" customHeight="1" x14ac:dyDescent="0.15">
      <c r="A201" s="379" t="s">
        <v>1323</v>
      </c>
      <c r="B201" s="379" t="s">
        <v>1322</v>
      </c>
      <c r="C201" s="379" t="s">
        <v>1048</v>
      </c>
      <c r="D201" s="379">
        <v>12</v>
      </c>
      <c r="E201" s="379">
        <v>0</v>
      </c>
      <c r="F201" s="378">
        <v>1129.68</v>
      </c>
      <c r="G201" s="377">
        <v>0</v>
      </c>
      <c r="H201" s="377">
        <v>980.64</v>
      </c>
      <c r="I201" s="377">
        <v>149.04</v>
      </c>
      <c r="J201" s="376">
        <v>0.13193116634799235</v>
      </c>
    </row>
    <row r="202" spans="1:10" ht="21.75" customHeight="1" x14ac:dyDescent="0.15">
      <c r="A202" s="379" t="s">
        <v>1321</v>
      </c>
      <c r="B202" s="379" t="s">
        <v>1320</v>
      </c>
      <c r="C202" s="379" t="s">
        <v>1048</v>
      </c>
      <c r="D202" s="379">
        <v>5</v>
      </c>
      <c r="E202" s="379">
        <v>0</v>
      </c>
      <c r="F202" s="378">
        <v>483.11</v>
      </c>
      <c r="G202" s="377">
        <v>0</v>
      </c>
      <c r="H202" s="377">
        <v>398.2</v>
      </c>
      <c r="I202" s="377">
        <v>84.91</v>
      </c>
      <c r="J202" s="376">
        <v>0.17575707395831178</v>
      </c>
    </row>
    <row r="203" spans="1:10" ht="21.75" customHeight="1" x14ac:dyDescent="0.15">
      <c r="A203" s="379" t="s">
        <v>1317</v>
      </c>
      <c r="B203" s="379" t="s">
        <v>1316</v>
      </c>
      <c r="C203" s="379" t="s">
        <v>1048</v>
      </c>
      <c r="D203" s="379">
        <v>12</v>
      </c>
      <c r="E203" s="379">
        <v>0</v>
      </c>
      <c r="F203" s="378">
        <v>1854.62</v>
      </c>
      <c r="G203" s="377">
        <v>0</v>
      </c>
      <c r="H203" s="377">
        <v>1447.2</v>
      </c>
      <c r="I203" s="377">
        <v>407.42</v>
      </c>
      <c r="J203" s="376">
        <v>0.21967842469077223</v>
      </c>
    </row>
    <row r="204" spans="1:10" ht="21.75" customHeight="1" x14ac:dyDescent="0.15">
      <c r="A204" s="379" t="s">
        <v>2224</v>
      </c>
      <c r="B204" s="379" t="s">
        <v>2223</v>
      </c>
      <c r="C204" s="379" t="s">
        <v>1048</v>
      </c>
      <c r="D204" s="379">
        <v>3</v>
      </c>
      <c r="E204" s="379">
        <v>0</v>
      </c>
      <c r="F204" s="378">
        <v>462.63</v>
      </c>
      <c r="G204" s="377">
        <v>0</v>
      </c>
      <c r="H204" s="377">
        <v>352.5</v>
      </c>
      <c r="I204" s="377">
        <v>110.13</v>
      </c>
      <c r="J204" s="376">
        <v>0.23805200700343687</v>
      </c>
    </row>
    <row r="205" spans="1:10" ht="21.75" customHeight="1" x14ac:dyDescent="0.15">
      <c r="A205" s="379" t="s">
        <v>2222</v>
      </c>
      <c r="B205" s="379" t="s">
        <v>2221</v>
      </c>
      <c r="C205" s="379" t="s">
        <v>1048</v>
      </c>
      <c r="D205" s="379">
        <v>32</v>
      </c>
      <c r="E205" s="379">
        <v>0</v>
      </c>
      <c r="F205" s="378">
        <v>4085.98</v>
      </c>
      <c r="G205" s="377">
        <v>0</v>
      </c>
      <c r="H205" s="377">
        <v>3283.6</v>
      </c>
      <c r="I205" s="377">
        <v>802.38</v>
      </c>
      <c r="J205" s="376">
        <v>0.1963739421142541</v>
      </c>
    </row>
    <row r="206" spans="1:10" ht="21.75" customHeight="1" x14ac:dyDescent="0.15">
      <c r="A206" s="379" t="s">
        <v>1315</v>
      </c>
      <c r="B206" s="379" t="s">
        <v>1314</v>
      </c>
      <c r="C206" s="379" t="s">
        <v>1048</v>
      </c>
      <c r="D206" s="379">
        <v>2</v>
      </c>
      <c r="E206" s="379">
        <v>0</v>
      </c>
      <c r="F206" s="378">
        <v>220.24</v>
      </c>
      <c r="G206" s="377">
        <v>0</v>
      </c>
      <c r="H206" s="377">
        <v>163.9</v>
      </c>
      <c r="I206" s="377">
        <v>56.34</v>
      </c>
      <c r="J206" s="376">
        <v>0.25581184162731563</v>
      </c>
    </row>
    <row r="207" spans="1:10" ht="21.75" customHeight="1" x14ac:dyDescent="0.15">
      <c r="A207" s="379" t="s">
        <v>6349</v>
      </c>
      <c r="B207" s="379" t="s">
        <v>6348</v>
      </c>
      <c r="C207" s="379" t="s">
        <v>1048</v>
      </c>
      <c r="D207" s="379">
        <v>1</v>
      </c>
      <c r="E207" s="379">
        <v>0</v>
      </c>
      <c r="F207" s="378">
        <v>133.15</v>
      </c>
      <c r="G207" s="377">
        <v>0</v>
      </c>
      <c r="H207" s="377">
        <v>65.2</v>
      </c>
      <c r="I207" s="377">
        <v>67.95</v>
      </c>
      <c r="J207" s="376">
        <v>0.51032669921141571</v>
      </c>
    </row>
    <row r="208" spans="1:10" ht="21.75" customHeight="1" x14ac:dyDescent="0.15">
      <c r="A208" s="379" t="s">
        <v>1313</v>
      </c>
      <c r="B208" s="379" t="s">
        <v>1312</v>
      </c>
      <c r="C208" s="379" t="s">
        <v>1048</v>
      </c>
      <c r="D208" s="379">
        <v>43</v>
      </c>
      <c r="E208" s="379">
        <v>0</v>
      </c>
      <c r="F208" s="378">
        <v>21549.15</v>
      </c>
      <c r="G208" s="377">
        <v>0</v>
      </c>
      <c r="H208" s="377">
        <v>17996.400000000001</v>
      </c>
      <c r="I208" s="377">
        <v>3552.75</v>
      </c>
      <c r="J208" s="376">
        <v>0.16486729174932654</v>
      </c>
    </row>
    <row r="209" spans="1:10" ht="21.75" customHeight="1" x14ac:dyDescent="0.15">
      <c r="A209" s="379" t="s">
        <v>1309</v>
      </c>
      <c r="B209" s="379" t="s">
        <v>1308</v>
      </c>
      <c r="C209" s="379" t="s">
        <v>1048</v>
      </c>
      <c r="D209" s="379">
        <v>2</v>
      </c>
      <c r="E209" s="379">
        <v>0</v>
      </c>
      <c r="F209" s="378">
        <v>2503.25</v>
      </c>
      <c r="G209" s="377">
        <v>0</v>
      </c>
      <c r="H209" s="377">
        <v>1922.5</v>
      </c>
      <c r="I209" s="377">
        <v>580.75</v>
      </c>
      <c r="J209" s="376">
        <v>0.23199840207729952</v>
      </c>
    </row>
    <row r="210" spans="1:10" ht="21.75" customHeight="1" x14ac:dyDescent="0.15">
      <c r="A210" s="379" t="s">
        <v>1305</v>
      </c>
      <c r="B210" s="379" t="s">
        <v>1304</v>
      </c>
      <c r="C210" s="379" t="s">
        <v>1048</v>
      </c>
      <c r="D210" s="379">
        <v>1</v>
      </c>
      <c r="E210" s="379">
        <v>0</v>
      </c>
      <c r="F210" s="378">
        <v>1145.1600000000001</v>
      </c>
      <c r="G210" s="377">
        <v>0</v>
      </c>
      <c r="H210" s="377">
        <v>872.51</v>
      </c>
      <c r="I210" s="377">
        <v>272.64999999999998</v>
      </c>
      <c r="J210" s="376">
        <v>0.23808900066366273</v>
      </c>
    </row>
    <row r="211" spans="1:10" ht="21.75" customHeight="1" x14ac:dyDescent="0.15">
      <c r="A211" s="379" t="s">
        <v>4286</v>
      </c>
      <c r="B211" s="379" t="s">
        <v>4285</v>
      </c>
      <c r="C211" s="379" t="s">
        <v>1048</v>
      </c>
      <c r="D211" s="379">
        <v>1</v>
      </c>
      <c r="E211" s="379">
        <v>0</v>
      </c>
      <c r="F211" s="378">
        <v>1434.02</v>
      </c>
      <c r="G211" s="377">
        <v>0</v>
      </c>
      <c r="H211" s="377">
        <v>1092.5899999999999</v>
      </c>
      <c r="I211" s="377">
        <v>341.43</v>
      </c>
      <c r="J211" s="376">
        <v>0.23809291362742499</v>
      </c>
    </row>
    <row r="212" spans="1:10" ht="21.75" customHeight="1" x14ac:dyDescent="0.15">
      <c r="A212" s="379" t="s">
        <v>1303</v>
      </c>
      <c r="B212" s="379" t="s">
        <v>1302</v>
      </c>
      <c r="C212" s="379" t="s">
        <v>1048</v>
      </c>
      <c r="D212" s="379">
        <v>5</v>
      </c>
      <c r="E212" s="379">
        <v>0</v>
      </c>
      <c r="F212" s="378">
        <v>3889.76</v>
      </c>
      <c r="G212" s="377">
        <v>0</v>
      </c>
      <c r="H212" s="377">
        <v>3132.7</v>
      </c>
      <c r="I212" s="377">
        <v>757.06</v>
      </c>
      <c r="J212" s="376">
        <v>0.19462897453827485</v>
      </c>
    </row>
    <row r="213" spans="1:10" ht="21.75" customHeight="1" x14ac:dyDescent="0.15">
      <c r="A213" s="379" t="s">
        <v>2218</v>
      </c>
      <c r="B213" s="379" t="s">
        <v>2217</v>
      </c>
      <c r="C213" s="379" t="s">
        <v>1048</v>
      </c>
      <c r="D213" s="379">
        <v>6</v>
      </c>
      <c r="E213" s="379">
        <v>0</v>
      </c>
      <c r="F213" s="378">
        <v>3031.78</v>
      </c>
      <c r="G213" s="377">
        <v>0</v>
      </c>
      <c r="H213" s="377">
        <v>2317.14</v>
      </c>
      <c r="I213" s="377">
        <v>714.64</v>
      </c>
      <c r="J213" s="376">
        <v>0.23571631186959477</v>
      </c>
    </row>
    <row r="214" spans="1:10" ht="21.75" customHeight="1" x14ac:dyDescent="0.15">
      <c r="A214" s="379" t="s">
        <v>3150</v>
      </c>
      <c r="B214" s="379" t="s">
        <v>3149</v>
      </c>
      <c r="C214" s="379" t="s">
        <v>1048</v>
      </c>
      <c r="D214" s="379">
        <v>4</v>
      </c>
      <c r="E214" s="379">
        <v>0</v>
      </c>
      <c r="F214" s="378">
        <v>3139.28</v>
      </c>
      <c r="G214" s="377">
        <v>0</v>
      </c>
      <c r="H214" s="377">
        <v>2577.2800000000002</v>
      </c>
      <c r="I214" s="377">
        <v>562</v>
      </c>
      <c r="J214" s="376">
        <v>0.17902194133686705</v>
      </c>
    </row>
    <row r="215" spans="1:10" ht="21.75" customHeight="1" x14ac:dyDescent="0.15">
      <c r="A215" s="379" t="s">
        <v>1297</v>
      </c>
      <c r="B215" s="379" t="s">
        <v>1296</v>
      </c>
      <c r="C215" s="379" t="s">
        <v>1048</v>
      </c>
      <c r="D215" s="379">
        <v>8</v>
      </c>
      <c r="E215" s="379">
        <v>0</v>
      </c>
      <c r="F215" s="378">
        <v>2353.52</v>
      </c>
      <c r="G215" s="377">
        <v>0</v>
      </c>
      <c r="H215" s="377">
        <v>2860.16</v>
      </c>
      <c r="I215" s="377">
        <v>-506.64</v>
      </c>
      <c r="J215" s="376">
        <v>-0.21526904381522147</v>
      </c>
    </row>
    <row r="216" spans="1:10" ht="21.75" customHeight="1" x14ac:dyDescent="0.15">
      <c r="A216" s="379" t="s">
        <v>3148</v>
      </c>
      <c r="B216" s="379" t="s">
        <v>3147</v>
      </c>
      <c r="C216" s="379" t="s">
        <v>1048</v>
      </c>
      <c r="D216" s="379">
        <v>1</v>
      </c>
      <c r="E216" s="379">
        <v>0</v>
      </c>
      <c r="F216" s="378">
        <v>2551.37</v>
      </c>
      <c r="G216" s="377">
        <v>0</v>
      </c>
      <c r="H216" s="377">
        <v>1841.6</v>
      </c>
      <c r="I216" s="377">
        <v>709.77</v>
      </c>
      <c r="J216" s="376">
        <v>0.27819171660715614</v>
      </c>
    </row>
    <row r="217" spans="1:10" ht="21.75" customHeight="1" x14ac:dyDescent="0.15">
      <c r="A217" s="379" t="s">
        <v>1293</v>
      </c>
      <c r="B217" s="379" t="s">
        <v>1292</v>
      </c>
      <c r="C217" s="379" t="s">
        <v>1048</v>
      </c>
      <c r="D217" s="379">
        <v>4</v>
      </c>
      <c r="E217" s="379">
        <v>0</v>
      </c>
      <c r="F217" s="378">
        <v>2251.66</v>
      </c>
      <c r="G217" s="377">
        <v>0</v>
      </c>
      <c r="H217" s="377">
        <v>1824.08</v>
      </c>
      <c r="I217" s="377">
        <v>427.58</v>
      </c>
      <c r="J217" s="376">
        <v>0.18989545490882281</v>
      </c>
    </row>
    <row r="218" spans="1:10" ht="21.75" customHeight="1" x14ac:dyDescent="0.15">
      <c r="A218" s="379" t="s">
        <v>7664</v>
      </c>
      <c r="B218" s="379" t="s">
        <v>7663</v>
      </c>
      <c r="C218" s="379" t="s">
        <v>1048</v>
      </c>
      <c r="D218" s="379">
        <v>1</v>
      </c>
      <c r="E218" s="379">
        <v>0</v>
      </c>
      <c r="F218" s="378">
        <v>573.89</v>
      </c>
      <c r="G218" s="377">
        <v>0</v>
      </c>
      <c r="H218" s="377">
        <v>305.98</v>
      </c>
      <c r="I218" s="377">
        <v>267.91000000000003</v>
      </c>
      <c r="J218" s="376">
        <v>0.46683162278485424</v>
      </c>
    </row>
    <row r="219" spans="1:10" ht="21.75" customHeight="1" x14ac:dyDescent="0.15">
      <c r="A219" s="379" t="s">
        <v>1289</v>
      </c>
      <c r="B219" s="379" t="s">
        <v>1288</v>
      </c>
      <c r="C219" s="379" t="s">
        <v>1048</v>
      </c>
      <c r="D219" s="379">
        <v>7</v>
      </c>
      <c r="E219" s="379">
        <v>0</v>
      </c>
      <c r="F219" s="378">
        <v>6418.96</v>
      </c>
      <c r="G219" s="377">
        <v>0</v>
      </c>
      <c r="H219" s="377">
        <v>5797.61</v>
      </c>
      <c r="I219" s="377">
        <v>621.35</v>
      </c>
      <c r="J219" s="376">
        <v>9.679916995899647E-2</v>
      </c>
    </row>
    <row r="220" spans="1:10" ht="21.75" customHeight="1" x14ac:dyDescent="0.15">
      <c r="A220" s="379" t="s">
        <v>2212</v>
      </c>
      <c r="B220" s="379" t="s">
        <v>2211</v>
      </c>
      <c r="C220" s="379" t="s">
        <v>1048</v>
      </c>
      <c r="D220" s="379">
        <v>6</v>
      </c>
      <c r="E220" s="379">
        <v>0</v>
      </c>
      <c r="F220" s="378">
        <v>4564.09</v>
      </c>
      <c r="G220" s="377">
        <v>0</v>
      </c>
      <c r="H220" s="377">
        <v>3491.22</v>
      </c>
      <c r="I220" s="377">
        <v>1072.8699999999999</v>
      </c>
      <c r="J220" s="376">
        <v>0.23506766956830386</v>
      </c>
    </row>
    <row r="221" spans="1:10" ht="21.75" customHeight="1" x14ac:dyDescent="0.15">
      <c r="A221" s="379" t="s">
        <v>1287</v>
      </c>
      <c r="B221" s="379" t="s">
        <v>1286</v>
      </c>
      <c r="C221" s="379" t="s">
        <v>1048</v>
      </c>
      <c r="D221" s="379">
        <v>1</v>
      </c>
      <c r="E221" s="379">
        <v>0</v>
      </c>
      <c r="F221" s="378">
        <v>417.84</v>
      </c>
      <c r="G221" s="377">
        <v>0</v>
      </c>
      <c r="H221" s="377">
        <v>364.66</v>
      </c>
      <c r="I221" s="377">
        <v>53.18</v>
      </c>
      <c r="J221" s="376">
        <v>0.12727359754930118</v>
      </c>
    </row>
    <row r="222" spans="1:10" ht="21.75" customHeight="1" x14ac:dyDescent="0.15">
      <c r="A222" s="379" t="s">
        <v>1285</v>
      </c>
      <c r="B222" s="379" t="s">
        <v>1284</v>
      </c>
      <c r="C222" s="379" t="s">
        <v>1048</v>
      </c>
      <c r="D222" s="379">
        <v>1</v>
      </c>
      <c r="E222" s="379">
        <v>0</v>
      </c>
      <c r="F222" s="378">
        <v>1719.41</v>
      </c>
      <c r="G222" s="377">
        <v>0</v>
      </c>
      <c r="H222" s="377">
        <v>1241.03</v>
      </c>
      <c r="I222" s="377">
        <v>478.38</v>
      </c>
      <c r="J222" s="376">
        <v>0.27822334405406507</v>
      </c>
    </row>
    <row r="223" spans="1:10" ht="21.75" customHeight="1" x14ac:dyDescent="0.15">
      <c r="A223" s="379" t="s">
        <v>1281</v>
      </c>
      <c r="B223" s="379" t="s">
        <v>1280</v>
      </c>
      <c r="C223" s="379" t="s">
        <v>1048</v>
      </c>
      <c r="D223" s="379">
        <v>2</v>
      </c>
      <c r="E223" s="379">
        <v>0</v>
      </c>
      <c r="F223" s="378">
        <v>902.26</v>
      </c>
      <c r="G223" s="377">
        <v>0</v>
      </c>
      <c r="H223" s="377">
        <v>744.09</v>
      </c>
      <c r="I223" s="377">
        <v>158.16999999999999</v>
      </c>
      <c r="J223" s="376">
        <v>0.17530423602952586</v>
      </c>
    </row>
    <row r="224" spans="1:10" ht="21.75" customHeight="1" x14ac:dyDescent="0.15">
      <c r="A224" s="379" t="s">
        <v>2208</v>
      </c>
      <c r="B224" s="379" t="s">
        <v>2207</v>
      </c>
      <c r="C224" s="379" t="s">
        <v>1048</v>
      </c>
      <c r="D224" s="379">
        <v>4</v>
      </c>
      <c r="E224" s="379">
        <v>0</v>
      </c>
      <c r="F224" s="378">
        <v>2055.44</v>
      </c>
      <c r="G224" s="377">
        <v>0</v>
      </c>
      <c r="H224" s="377">
        <v>1640.56</v>
      </c>
      <c r="I224" s="377">
        <v>414.88</v>
      </c>
      <c r="J224" s="376">
        <v>0.2018448604678317</v>
      </c>
    </row>
    <row r="225" spans="1:10" ht="21.75" customHeight="1" x14ac:dyDescent="0.15">
      <c r="A225" s="379" t="s">
        <v>2206</v>
      </c>
      <c r="B225" s="379" t="s">
        <v>2205</v>
      </c>
      <c r="C225" s="379" t="s">
        <v>1048</v>
      </c>
      <c r="D225" s="379">
        <v>4</v>
      </c>
      <c r="E225" s="379">
        <v>0</v>
      </c>
      <c r="F225" s="378">
        <v>3510.82</v>
      </c>
      <c r="G225" s="377">
        <v>0</v>
      </c>
      <c r="H225" s="377">
        <v>2802.92</v>
      </c>
      <c r="I225" s="377">
        <v>707.9</v>
      </c>
      <c r="J225" s="376">
        <v>0.20163380634723513</v>
      </c>
    </row>
    <row r="226" spans="1:10" ht="21.75" customHeight="1" x14ac:dyDescent="0.15">
      <c r="A226" s="379" t="s">
        <v>1279</v>
      </c>
      <c r="B226" s="379" t="s">
        <v>1278</v>
      </c>
      <c r="C226" s="379" t="s">
        <v>1048</v>
      </c>
      <c r="D226" s="379">
        <v>4</v>
      </c>
      <c r="E226" s="379">
        <v>0</v>
      </c>
      <c r="F226" s="378">
        <v>2728.07</v>
      </c>
      <c r="G226" s="377">
        <v>0</v>
      </c>
      <c r="H226" s="377">
        <v>2069.06</v>
      </c>
      <c r="I226" s="377">
        <v>659.01</v>
      </c>
      <c r="J226" s="376">
        <v>0.24156638209430109</v>
      </c>
    </row>
    <row r="227" spans="1:10" ht="21.75" customHeight="1" x14ac:dyDescent="0.15">
      <c r="A227" s="379" t="s">
        <v>1277</v>
      </c>
      <c r="B227" s="379" t="s">
        <v>1276</v>
      </c>
      <c r="C227" s="379" t="s">
        <v>1048</v>
      </c>
      <c r="D227" s="379">
        <v>3</v>
      </c>
      <c r="E227" s="379">
        <v>0</v>
      </c>
      <c r="F227" s="378">
        <v>1492.93</v>
      </c>
      <c r="G227" s="377">
        <v>0</v>
      </c>
      <c r="H227" s="377">
        <v>1138.3</v>
      </c>
      <c r="I227" s="377">
        <v>354.63</v>
      </c>
      <c r="J227" s="376">
        <v>0.23753960333036378</v>
      </c>
    </row>
    <row r="228" spans="1:10" ht="21.75" customHeight="1" x14ac:dyDescent="0.15">
      <c r="A228" s="379" t="s">
        <v>1271</v>
      </c>
      <c r="B228" s="379" t="s">
        <v>1270</v>
      </c>
      <c r="C228" s="379" t="s">
        <v>1048</v>
      </c>
      <c r="D228" s="379">
        <v>2</v>
      </c>
      <c r="E228" s="379">
        <v>0</v>
      </c>
      <c r="F228" s="378">
        <v>4261.7</v>
      </c>
      <c r="G228" s="377">
        <v>0</v>
      </c>
      <c r="H228" s="377">
        <v>3526.94</v>
      </c>
      <c r="I228" s="377">
        <v>734.76</v>
      </c>
      <c r="J228" s="376">
        <v>0.17241007109838796</v>
      </c>
    </row>
    <row r="229" spans="1:10" ht="21.75" customHeight="1" x14ac:dyDescent="0.15">
      <c r="A229" s="379" t="s">
        <v>1269</v>
      </c>
      <c r="B229" s="379" t="s">
        <v>1268</v>
      </c>
      <c r="C229" s="379" t="s">
        <v>1048</v>
      </c>
      <c r="D229" s="379">
        <v>1</v>
      </c>
      <c r="E229" s="379">
        <v>0</v>
      </c>
      <c r="F229" s="378">
        <v>1629.93</v>
      </c>
      <c r="G229" s="377">
        <v>0</v>
      </c>
      <c r="H229" s="377">
        <v>1422.45</v>
      </c>
      <c r="I229" s="377">
        <v>207.48</v>
      </c>
      <c r="J229" s="376">
        <v>0.12729381016362665</v>
      </c>
    </row>
    <row r="230" spans="1:10" ht="21.75" customHeight="1" x14ac:dyDescent="0.15">
      <c r="A230" s="379" t="s">
        <v>1265</v>
      </c>
      <c r="B230" s="379" t="s">
        <v>1264</v>
      </c>
      <c r="C230" s="379" t="s">
        <v>1048</v>
      </c>
      <c r="D230" s="379">
        <v>6</v>
      </c>
      <c r="E230" s="379">
        <v>0</v>
      </c>
      <c r="F230" s="378">
        <v>2978.52</v>
      </c>
      <c r="G230" s="377">
        <v>0</v>
      </c>
      <c r="H230" s="377">
        <v>2343.7800000000002</v>
      </c>
      <c r="I230" s="377">
        <v>634.74</v>
      </c>
      <c r="J230" s="376">
        <v>0.21310583779863826</v>
      </c>
    </row>
    <row r="231" spans="1:10" ht="21.75" customHeight="1" x14ac:dyDescent="0.15">
      <c r="A231" s="379" t="s">
        <v>1263</v>
      </c>
      <c r="B231" s="379" t="s">
        <v>1262</v>
      </c>
      <c r="C231" s="379" t="s">
        <v>1048</v>
      </c>
      <c r="D231" s="379">
        <v>6</v>
      </c>
      <c r="E231" s="379">
        <v>0</v>
      </c>
      <c r="F231" s="378">
        <v>3248.76</v>
      </c>
      <c r="G231" s="377">
        <v>0</v>
      </c>
      <c r="H231" s="377">
        <v>2556.42</v>
      </c>
      <c r="I231" s="377">
        <v>692.34</v>
      </c>
      <c r="J231" s="376">
        <v>0.21310900158829829</v>
      </c>
    </row>
    <row r="232" spans="1:10" ht="21.75" customHeight="1" x14ac:dyDescent="0.15">
      <c r="A232" s="379" t="s">
        <v>1261</v>
      </c>
      <c r="B232" s="379" t="s">
        <v>1260</v>
      </c>
      <c r="C232" s="379" t="s">
        <v>1048</v>
      </c>
      <c r="D232" s="379">
        <v>1</v>
      </c>
      <c r="E232" s="379">
        <v>0</v>
      </c>
      <c r="F232" s="378">
        <v>215.16</v>
      </c>
      <c r="G232" s="377">
        <v>0</v>
      </c>
      <c r="H232" s="377">
        <v>187.78</v>
      </c>
      <c r="I232" s="377">
        <v>27.38</v>
      </c>
      <c r="J232" s="376">
        <v>0.12725413645659045</v>
      </c>
    </row>
    <row r="233" spans="1:10" ht="21.75" customHeight="1" x14ac:dyDescent="0.15">
      <c r="A233" s="379" t="s">
        <v>1259</v>
      </c>
      <c r="B233" s="379" t="s">
        <v>1258</v>
      </c>
      <c r="C233" s="379" t="s">
        <v>1048</v>
      </c>
      <c r="D233" s="379">
        <v>1</v>
      </c>
      <c r="E233" s="379">
        <v>0</v>
      </c>
      <c r="F233" s="378">
        <v>973.74</v>
      </c>
      <c r="G233" s="377">
        <v>0</v>
      </c>
      <c r="H233" s="377">
        <v>846.06</v>
      </c>
      <c r="I233" s="377">
        <v>127.68</v>
      </c>
      <c r="J233" s="376">
        <v>0.13112329780023416</v>
      </c>
    </row>
    <row r="234" spans="1:10" ht="21.75" customHeight="1" x14ac:dyDescent="0.15">
      <c r="A234" s="379" t="s">
        <v>2200</v>
      </c>
      <c r="B234" s="379" t="s">
        <v>2199</v>
      </c>
      <c r="C234" s="379" t="s">
        <v>1048</v>
      </c>
      <c r="D234" s="379">
        <v>1</v>
      </c>
      <c r="E234" s="379">
        <v>0</v>
      </c>
      <c r="F234" s="378">
        <v>518.14</v>
      </c>
      <c r="G234" s="377">
        <v>0</v>
      </c>
      <c r="H234" s="377">
        <v>482.53</v>
      </c>
      <c r="I234" s="377">
        <v>35.61</v>
      </c>
      <c r="J234" s="376">
        <v>6.872659898869031E-2</v>
      </c>
    </row>
    <row r="235" spans="1:10" ht="21.75" customHeight="1" x14ac:dyDescent="0.15">
      <c r="A235" s="379" t="s">
        <v>3843</v>
      </c>
      <c r="B235" s="379" t="s">
        <v>3842</v>
      </c>
      <c r="C235" s="379" t="s">
        <v>1048</v>
      </c>
      <c r="D235" s="379">
        <v>2</v>
      </c>
      <c r="E235" s="379">
        <v>0</v>
      </c>
      <c r="F235" s="378">
        <v>1887.84</v>
      </c>
      <c r="G235" s="377">
        <v>0</v>
      </c>
      <c r="H235" s="377">
        <v>1461.56</v>
      </c>
      <c r="I235" s="377">
        <v>426.28</v>
      </c>
      <c r="J235" s="376">
        <v>0.2258030341554369</v>
      </c>
    </row>
    <row r="236" spans="1:10" ht="21.75" customHeight="1" x14ac:dyDescent="0.15">
      <c r="A236" s="379" t="s">
        <v>1257</v>
      </c>
      <c r="B236" s="379" t="s">
        <v>1256</v>
      </c>
      <c r="C236" s="379" t="s">
        <v>1048</v>
      </c>
      <c r="D236" s="379">
        <v>1</v>
      </c>
      <c r="E236" s="379">
        <v>0</v>
      </c>
      <c r="F236" s="378">
        <v>659.29</v>
      </c>
      <c r="G236" s="377">
        <v>0</v>
      </c>
      <c r="H236" s="377">
        <v>510.42</v>
      </c>
      <c r="I236" s="377">
        <v>148.87</v>
      </c>
      <c r="J236" s="376">
        <v>0.22580351590347192</v>
      </c>
    </row>
    <row r="237" spans="1:10" ht="21.75" customHeight="1" x14ac:dyDescent="0.15">
      <c r="A237" s="379" t="s">
        <v>2198</v>
      </c>
      <c r="B237" s="379" t="s">
        <v>2197</v>
      </c>
      <c r="C237" s="379" t="s">
        <v>1048</v>
      </c>
      <c r="D237" s="379">
        <v>2</v>
      </c>
      <c r="E237" s="379">
        <v>0</v>
      </c>
      <c r="F237" s="378">
        <v>1709.6</v>
      </c>
      <c r="G237" s="377">
        <v>0</v>
      </c>
      <c r="H237" s="377">
        <v>1163.78</v>
      </c>
      <c r="I237" s="377">
        <v>545.82000000000005</v>
      </c>
      <c r="J237" s="376">
        <v>0.31926766495086573</v>
      </c>
    </row>
    <row r="238" spans="1:10" ht="21.75" customHeight="1" x14ac:dyDescent="0.15">
      <c r="A238" s="379" t="s">
        <v>1255</v>
      </c>
      <c r="B238" s="379" t="s">
        <v>1254</v>
      </c>
      <c r="C238" s="379" t="s">
        <v>1048</v>
      </c>
      <c r="D238" s="379">
        <v>1</v>
      </c>
      <c r="E238" s="379">
        <v>0</v>
      </c>
      <c r="F238" s="378">
        <v>614.62</v>
      </c>
      <c r="G238" s="377">
        <v>0</v>
      </c>
      <c r="H238" s="377">
        <v>421.45</v>
      </c>
      <c r="I238" s="377">
        <v>193.17</v>
      </c>
      <c r="J238" s="376">
        <v>0.31429175750870458</v>
      </c>
    </row>
    <row r="239" spans="1:10" ht="21.75" customHeight="1" x14ac:dyDescent="0.15">
      <c r="A239" s="379" t="s">
        <v>1253</v>
      </c>
      <c r="B239" s="379" t="s">
        <v>1252</v>
      </c>
      <c r="C239" s="379" t="s">
        <v>1048</v>
      </c>
      <c r="D239" s="379">
        <v>3</v>
      </c>
      <c r="E239" s="379">
        <v>0</v>
      </c>
      <c r="F239" s="378">
        <v>4780.28</v>
      </c>
      <c r="G239" s="377">
        <v>0</v>
      </c>
      <c r="H239" s="377">
        <v>3600.72</v>
      </c>
      <c r="I239" s="377">
        <v>1179.56</v>
      </c>
      <c r="J239" s="376">
        <v>0.24675542018459171</v>
      </c>
    </row>
    <row r="240" spans="1:10" ht="21.75" customHeight="1" x14ac:dyDescent="0.15">
      <c r="A240" s="379" t="s">
        <v>1251</v>
      </c>
      <c r="B240" s="379" t="s">
        <v>1250</v>
      </c>
      <c r="C240" s="379" t="s">
        <v>1048</v>
      </c>
      <c r="D240" s="379">
        <v>6</v>
      </c>
      <c r="E240" s="379">
        <v>0</v>
      </c>
      <c r="F240" s="378">
        <v>4146.91</v>
      </c>
      <c r="G240" s="377">
        <v>0</v>
      </c>
      <c r="H240" s="377">
        <v>3166.8</v>
      </c>
      <c r="I240" s="377">
        <v>980.11</v>
      </c>
      <c r="J240" s="376">
        <v>0.23634706323503524</v>
      </c>
    </row>
    <row r="241" spans="1:10" ht="21.75" customHeight="1" x14ac:dyDescent="0.15">
      <c r="A241" s="379" t="s">
        <v>2196</v>
      </c>
      <c r="B241" s="379" t="s">
        <v>2195</v>
      </c>
      <c r="C241" s="379" t="s">
        <v>1048</v>
      </c>
      <c r="D241" s="379">
        <v>2</v>
      </c>
      <c r="E241" s="379">
        <v>0</v>
      </c>
      <c r="F241" s="378">
        <v>2431.6799999999998</v>
      </c>
      <c r="G241" s="377">
        <v>0</v>
      </c>
      <c r="H241" s="377">
        <v>1795.7</v>
      </c>
      <c r="I241" s="377">
        <v>635.98</v>
      </c>
      <c r="J241" s="376">
        <v>0.26153934728253719</v>
      </c>
    </row>
    <row r="242" spans="1:10" ht="21.75" customHeight="1" x14ac:dyDescent="0.15">
      <c r="A242" s="379" t="s">
        <v>2194</v>
      </c>
      <c r="B242" s="379" t="s">
        <v>2193</v>
      </c>
      <c r="C242" s="379" t="s">
        <v>1048</v>
      </c>
      <c r="D242" s="379">
        <v>2</v>
      </c>
      <c r="E242" s="379">
        <v>0</v>
      </c>
      <c r="F242" s="378">
        <v>1762.5</v>
      </c>
      <c r="G242" s="377">
        <v>0</v>
      </c>
      <c r="H242" s="377">
        <v>1296.3800000000001</v>
      </c>
      <c r="I242" s="377">
        <v>466.12</v>
      </c>
      <c r="J242" s="376">
        <v>0.26446524822695033</v>
      </c>
    </row>
    <row r="243" spans="1:10" ht="21.75" customHeight="1" x14ac:dyDescent="0.15">
      <c r="A243" s="379" t="s">
        <v>2192</v>
      </c>
      <c r="B243" s="379" t="s">
        <v>2191</v>
      </c>
      <c r="C243" s="379" t="s">
        <v>1048</v>
      </c>
      <c r="D243" s="379">
        <v>5</v>
      </c>
      <c r="E243" s="379">
        <v>0</v>
      </c>
      <c r="F243" s="378">
        <v>2642.7</v>
      </c>
      <c r="G243" s="377">
        <v>0</v>
      </c>
      <c r="H243" s="377">
        <v>2049.8000000000002</v>
      </c>
      <c r="I243" s="377">
        <v>592.9</v>
      </c>
      <c r="J243" s="376">
        <v>0.22435388050100277</v>
      </c>
    </row>
    <row r="244" spans="1:10" ht="21.75" customHeight="1" x14ac:dyDescent="0.15">
      <c r="A244" s="379" t="s">
        <v>3841</v>
      </c>
      <c r="B244" s="379" t="s">
        <v>3840</v>
      </c>
      <c r="C244" s="379" t="s">
        <v>1048</v>
      </c>
      <c r="D244" s="379">
        <v>4</v>
      </c>
      <c r="E244" s="379">
        <v>0</v>
      </c>
      <c r="F244" s="378">
        <v>1843.49</v>
      </c>
      <c r="G244" s="377">
        <v>0</v>
      </c>
      <c r="H244" s="377">
        <v>1559.28</v>
      </c>
      <c r="I244" s="377">
        <v>284.20999999999998</v>
      </c>
      <c r="J244" s="376">
        <v>0.15416953712794754</v>
      </c>
    </row>
    <row r="245" spans="1:10" ht="21.75" customHeight="1" x14ac:dyDescent="0.15">
      <c r="A245" s="379" t="s">
        <v>1245</v>
      </c>
      <c r="B245" s="379" t="s">
        <v>1244</v>
      </c>
      <c r="C245" s="379" t="s">
        <v>1048</v>
      </c>
      <c r="D245" s="379">
        <v>1</v>
      </c>
      <c r="E245" s="379">
        <v>0</v>
      </c>
      <c r="F245" s="378">
        <v>800.08</v>
      </c>
      <c r="G245" s="377">
        <v>0</v>
      </c>
      <c r="H245" s="377">
        <v>650.91999999999996</v>
      </c>
      <c r="I245" s="377">
        <v>149.16</v>
      </c>
      <c r="J245" s="376">
        <v>0.18643135686431356</v>
      </c>
    </row>
    <row r="246" spans="1:10" ht="21.75" customHeight="1" x14ac:dyDescent="0.15">
      <c r="A246" s="379" t="s">
        <v>1243</v>
      </c>
      <c r="B246" s="379" t="s">
        <v>1242</v>
      </c>
      <c r="C246" s="379" t="s">
        <v>1048</v>
      </c>
      <c r="D246" s="379">
        <v>1</v>
      </c>
      <c r="E246" s="379">
        <v>0</v>
      </c>
      <c r="F246" s="378">
        <v>786.6</v>
      </c>
      <c r="G246" s="377">
        <v>0</v>
      </c>
      <c r="H246" s="377">
        <v>639.95000000000005</v>
      </c>
      <c r="I246" s="377">
        <v>146.65</v>
      </c>
      <c r="J246" s="376">
        <v>0.18643529112636664</v>
      </c>
    </row>
    <row r="247" spans="1:10" ht="21.75" customHeight="1" x14ac:dyDescent="0.15">
      <c r="A247" s="379" t="s">
        <v>1241</v>
      </c>
      <c r="B247" s="379" t="s">
        <v>1240</v>
      </c>
      <c r="C247" s="379" t="s">
        <v>1048</v>
      </c>
      <c r="D247" s="379">
        <v>1</v>
      </c>
      <c r="E247" s="379">
        <v>0</v>
      </c>
      <c r="F247" s="378">
        <v>1000.74</v>
      </c>
      <c r="G247" s="377">
        <v>0</v>
      </c>
      <c r="H247" s="377">
        <v>686.23</v>
      </c>
      <c r="I247" s="377">
        <v>314.51</v>
      </c>
      <c r="J247" s="376">
        <v>0.31427743469832325</v>
      </c>
    </row>
    <row r="248" spans="1:10" ht="21.75" customHeight="1" x14ac:dyDescent="0.15">
      <c r="A248" s="379" t="s">
        <v>1239</v>
      </c>
      <c r="B248" s="379" t="s">
        <v>1238</v>
      </c>
      <c r="C248" s="379" t="s">
        <v>1048</v>
      </c>
      <c r="D248" s="379">
        <v>2</v>
      </c>
      <c r="E248" s="379">
        <v>0</v>
      </c>
      <c r="F248" s="378">
        <v>1812.08</v>
      </c>
      <c r="G248" s="377">
        <v>0</v>
      </c>
      <c r="H248" s="377">
        <v>1380.66</v>
      </c>
      <c r="I248" s="377">
        <v>431.42</v>
      </c>
      <c r="J248" s="376">
        <v>0.23807999646814709</v>
      </c>
    </row>
    <row r="249" spans="1:10" ht="21.75" customHeight="1" x14ac:dyDescent="0.15">
      <c r="A249" s="379" t="s">
        <v>1229</v>
      </c>
      <c r="B249" s="379" t="s">
        <v>1228</v>
      </c>
      <c r="C249" s="379" t="s">
        <v>1048</v>
      </c>
      <c r="D249" s="379">
        <v>2</v>
      </c>
      <c r="E249" s="379">
        <v>0</v>
      </c>
      <c r="F249" s="378">
        <v>1981.1</v>
      </c>
      <c r="G249" s="377">
        <v>0</v>
      </c>
      <c r="H249" s="377">
        <v>1728.96</v>
      </c>
      <c r="I249" s="377">
        <v>252.14</v>
      </c>
      <c r="J249" s="376">
        <v>0.12727272727272726</v>
      </c>
    </row>
    <row r="250" spans="1:10" ht="21.75" customHeight="1" x14ac:dyDescent="0.15">
      <c r="A250" s="379" t="s">
        <v>1223</v>
      </c>
      <c r="B250" s="379" t="s">
        <v>1222</v>
      </c>
      <c r="C250" s="379" t="s">
        <v>1048</v>
      </c>
      <c r="D250" s="379">
        <v>1</v>
      </c>
      <c r="E250" s="379">
        <v>0</v>
      </c>
      <c r="F250" s="378">
        <v>1761.66</v>
      </c>
      <c r="G250" s="377">
        <v>0</v>
      </c>
      <c r="H250" s="377">
        <v>1271.58</v>
      </c>
      <c r="I250" s="377">
        <v>490.08</v>
      </c>
      <c r="J250" s="376">
        <v>0.27819215966758626</v>
      </c>
    </row>
    <row r="251" spans="1:10" ht="21.75" customHeight="1" x14ac:dyDescent="0.15">
      <c r="A251" s="379" t="s">
        <v>1221</v>
      </c>
      <c r="B251" s="379" t="s">
        <v>1220</v>
      </c>
      <c r="C251" s="379" t="s">
        <v>1048</v>
      </c>
      <c r="D251" s="379">
        <v>8</v>
      </c>
      <c r="E251" s="379">
        <v>0</v>
      </c>
      <c r="F251" s="378">
        <v>2498.7199999999998</v>
      </c>
      <c r="G251" s="377">
        <v>0</v>
      </c>
      <c r="H251" s="377">
        <v>2009.84</v>
      </c>
      <c r="I251" s="377">
        <v>488.88</v>
      </c>
      <c r="J251" s="376">
        <v>0.19565217391304349</v>
      </c>
    </row>
    <row r="252" spans="1:10" ht="21.75" customHeight="1" x14ac:dyDescent="0.15">
      <c r="A252" s="379" t="s">
        <v>3839</v>
      </c>
      <c r="B252" s="379" t="s">
        <v>3838</v>
      </c>
      <c r="C252" s="379" t="s">
        <v>1048</v>
      </c>
      <c r="D252" s="379">
        <v>2</v>
      </c>
      <c r="E252" s="379">
        <v>0</v>
      </c>
      <c r="F252" s="378">
        <v>949.52</v>
      </c>
      <c r="G252" s="377">
        <v>0</v>
      </c>
      <c r="H252" s="377">
        <v>727.68</v>
      </c>
      <c r="I252" s="377">
        <v>221.84</v>
      </c>
      <c r="J252" s="376">
        <v>0.2336338360434746</v>
      </c>
    </row>
    <row r="253" spans="1:10" ht="21.75" customHeight="1" x14ac:dyDescent="0.15">
      <c r="A253" s="379" t="s">
        <v>1217</v>
      </c>
      <c r="B253" s="379" t="s">
        <v>1216</v>
      </c>
      <c r="C253" s="379" t="s">
        <v>1048</v>
      </c>
      <c r="D253" s="379">
        <v>38</v>
      </c>
      <c r="E253" s="379">
        <v>0</v>
      </c>
      <c r="F253" s="378">
        <v>15157.54</v>
      </c>
      <c r="G253" s="377">
        <v>0</v>
      </c>
      <c r="H253" s="377">
        <v>12574.96</v>
      </c>
      <c r="I253" s="377">
        <v>2582.58</v>
      </c>
      <c r="J253" s="376">
        <v>0.17038252909113219</v>
      </c>
    </row>
    <row r="254" spans="1:10" ht="21.75" customHeight="1" x14ac:dyDescent="0.15">
      <c r="A254" s="379" t="s">
        <v>1215</v>
      </c>
      <c r="B254" s="379" t="s">
        <v>1214</v>
      </c>
      <c r="C254" s="379" t="s">
        <v>1048</v>
      </c>
      <c r="D254" s="379">
        <v>35</v>
      </c>
      <c r="E254" s="379">
        <v>0</v>
      </c>
      <c r="F254" s="378">
        <v>14900.92</v>
      </c>
      <c r="G254" s="377">
        <v>0</v>
      </c>
      <c r="H254" s="377">
        <v>12165.65</v>
      </c>
      <c r="I254" s="377">
        <v>2735.27</v>
      </c>
      <c r="J254" s="376">
        <v>0.18356383364248652</v>
      </c>
    </row>
    <row r="255" spans="1:10" ht="21.75" customHeight="1" x14ac:dyDescent="0.15">
      <c r="A255" s="379" t="s">
        <v>1213</v>
      </c>
      <c r="B255" s="379" t="s">
        <v>1212</v>
      </c>
      <c r="C255" s="379" t="s">
        <v>1048</v>
      </c>
      <c r="D255" s="379">
        <v>27</v>
      </c>
      <c r="E255" s="379">
        <v>0</v>
      </c>
      <c r="F255" s="378">
        <v>8447.61</v>
      </c>
      <c r="G255" s="377">
        <v>0</v>
      </c>
      <c r="H255" s="377">
        <v>7052.93</v>
      </c>
      <c r="I255" s="377">
        <v>1394.68</v>
      </c>
      <c r="J255" s="376">
        <v>0.1650975838136467</v>
      </c>
    </row>
    <row r="256" spans="1:10" ht="21.75" customHeight="1" x14ac:dyDescent="0.15">
      <c r="A256" s="379" t="s">
        <v>1211</v>
      </c>
      <c r="B256" s="379" t="s">
        <v>1210</v>
      </c>
      <c r="C256" s="379" t="s">
        <v>1048</v>
      </c>
      <c r="D256" s="379">
        <v>33</v>
      </c>
      <c r="E256" s="379">
        <v>0</v>
      </c>
      <c r="F256" s="378">
        <v>9840.85</v>
      </c>
      <c r="G256" s="377">
        <v>0</v>
      </c>
      <c r="H256" s="377">
        <v>8004.15</v>
      </c>
      <c r="I256" s="377">
        <v>1836.7</v>
      </c>
      <c r="J256" s="376">
        <v>0.18664038167434724</v>
      </c>
    </row>
    <row r="257" spans="1:10" ht="21.75" customHeight="1" x14ac:dyDescent="0.15">
      <c r="A257" s="379" t="s">
        <v>1205</v>
      </c>
      <c r="B257" s="379" t="s">
        <v>1204</v>
      </c>
      <c r="C257" s="379" t="s">
        <v>1048</v>
      </c>
      <c r="D257" s="379">
        <v>1</v>
      </c>
      <c r="E257" s="379">
        <v>0</v>
      </c>
      <c r="F257" s="378">
        <v>621.41</v>
      </c>
      <c r="G257" s="377">
        <v>0</v>
      </c>
      <c r="H257" s="377">
        <v>408.71</v>
      </c>
      <c r="I257" s="377">
        <v>212.7</v>
      </c>
      <c r="J257" s="376">
        <v>0.34228609130847587</v>
      </c>
    </row>
    <row r="258" spans="1:10" ht="21.75" customHeight="1" x14ac:dyDescent="0.15">
      <c r="A258" s="379" t="s">
        <v>3837</v>
      </c>
      <c r="B258" s="379" t="s">
        <v>3836</v>
      </c>
      <c r="C258" s="379" t="s">
        <v>1048</v>
      </c>
      <c r="D258" s="379">
        <v>1</v>
      </c>
      <c r="E258" s="379">
        <v>0</v>
      </c>
      <c r="F258" s="378">
        <v>702.06</v>
      </c>
      <c r="G258" s="377">
        <v>0</v>
      </c>
      <c r="H258" s="377">
        <v>501.78</v>
      </c>
      <c r="I258" s="377">
        <v>200.28</v>
      </c>
      <c r="J258" s="376">
        <v>0.28527476284078285</v>
      </c>
    </row>
    <row r="259" spans="1:10" ht="21.75" customHeight="1" x14ac:dyDescent="0.15">
      <c r="A259" s="379" t="s">
        <v>6347</v>
      </c>
      <c r="B259" s="379" t="s">
        <v>6346</v>
      </c>
      <c r="C259" s="379" t="s">
        <v>1048</v>
      </c>
      <c r="D259" s="379">
        <v>1</v>
      </c>
      <c r="E259" s="379">
        <v>0</v>
      </c>
      <c r="F259" s="378">
        <v>2801.86</v>
      </c>
      <c r="G259" s="377">
        <v>0</v>
      </c>
      <c r="H259" s="377">
        <v>2065.89</v>
      </c>
      <c r="I259" s="377">
        <v>735.97</v>
      </c>
      <c r="J259" s="376">
        <v>0.26267193935457162</v>
      </c>
    </row>
    <row r="260" spans="1:10" ht="21.75" customHeight="1" x14ac:dyDescent="0.15">
      <c r="A260" s="379" t="s">
        <v>7662</v>
      </c>
      <c r="B260" s="379" t="s">
        <v>7661</v>
      </c>
      <c r="C260" s="379" t="s">
        <v>1048</v>
      </c>
      <c r="D260" s="379">
        <v>1</v>
      </c>
      <c r="E260" s="379">
        <v>0</v>
      </c>
      <c r="F260" s="378">
        <v>709.55</v>
      </c>
      <c r="G260" s="377">
        <v>0</v>
      </c>
      <c r="H260" s="377">
        <v>427</v>
      </c>
      <c r="I260" s="377">
        <v>282.55</v>
      </c>
      <c r="J260" s="376">
        <v>0.3982101331830033</v>
      </c>
    </row>
    <row r="261" spans="1:10" ht="21.75" customHeight="1" x14ac:dyDescent="0.15">
      <c r="A261" s="379" t="s">
        <v>3120</v>
      </c>
      <c r="B261" s="379" t="s">
        <v>3119</v>
      </c>
      <c r="C261" s="379" t="s">
        <v>1048</v>
      </c>
      <c r="D261" s="379">
        <v>2</v>
      </c>
      <c r="E261" s="379">
        <v>0</v>
      </c>
      <c r="F261" s="378">
        <v>4245.3</v>
      </c>
      <c r="G261" s="377">
        <v>0</v>
      </c>
      <c r="H261" s="377">
        <v>2871.1</v>
      </c>
      <c r="I261" s="377">
        <v>1374.2</v>
      </c>
      <c r="J261" s="376">
        <v>0.32369914964784585</v>
      </c>
    </row>
    <row r="262" spans="1:10" ht="21.75" customHeight="1" x14ac:dyDescent="0.15">
      <c r="A262" s="379" t="s">
        <v>1182</v>
      </c>
      <c r="B262" s="379" t="s">
        <v>1181</v>
      </c>
      <c r="C262" s="379" t="s">
        <v>1048</v>
      </c>
      <c r="D262" s="379">
        <v>13</v>
      </c>
      <c r="E262" s="379">
        <v>0</v>
      </c>
      <c r="F262" s="378">
        <v>2272.7800000000002</v>
      </c>
      <c r="G262" s="377">
        <v>0</v>
      </c>
      <c r="H262" s="377">
        <v>1997.58</v>
      </c>
      <c r="I262" s="377">
        <v>275.2</v>
      </c>
      <c r="J262" s="376">
        <v>0.1210851908235729</v>
      </c>
    </row>
    <row r="263" spans="1:10" ht="21.75" customHeight="1" x14ac:dyDescent="0.15">
      <c r="A263" s="379" t="s">
        <v>7660</v>
      </c>
      <c r="B263" s="379" t="s">
        <v>7659</v>
      </c>
      <c r="C263" s="379" t="s">
        <v>1048</v>
      </c>
      <c r="D263" s="379">
        <v>1</v>
      </c>
      <c r="E263" s="379">
        <v>0</v>
      </c>
      <c r="F263" s="378">
        <v>613.85</v>
      </c>
      <c r="G263" s="377">
        <v>0</v>
      </c>
      <c r="H263" s="377">
        <v>443.08</v>
      </c>
      <c r="I263" s="377">
        <v>170.77</v>
      </c>
      <c r="J263" s="376">
        <v>0.27819499877820314</v>
      </c>
    </row>
    <row r="264" spans="1:10" ht="21.75" customHeight="1" x14ac:dyDescent="0.15">
      <c r="A264" s="379" t="s">
        <v>1174</v>
      </c>
      <c r="B264" s="379" t="s">
        <v>1173</v>
      </c>
      <c r="C264" s="379" t="s">
        <v>1048</v>
      </c>
      <c r="D264" s="379">
        <v>1</v>
      </c>
      <c r="E264" s="379">
        <v>0</v>
      </c>
      <c r="F264" s="378">
        <v>277.11</v>
      </c>
      <c r="G264" s="377">
        <v>0</v>
      </c>
      <c r="H264" s="377">
        <v>210.58</v>
      </c>
      <c r="I264" s="377">
        <v>66.53</v>
      </c>
      <c r="J264" s="376">
        <v>0.2400851647360254</v>
      </c>
    </row>
    <row r="265" spans="1:10" ht="21.75" customHeight="1" x14ac:dyDescent="0.15">
      <c r="A265" s="379" t="s">
        <v>5518</v>
      </c>
      <c r="B265" s="379" t="s">
        <v>5517</v>
      </c>
      <c r="C265" s="379" t="s">
        <v>1048</v>
      </c>
      <c r="D265" s="379">
        <v>3</v>
      </c>
      <c r="E265" s="379">
        <v>0</v>
      </c>
      <c r="F265" s="378">
        <v>1479.21</v>
      </c>
      <c r="G265" s="377">
        <v>0</v>
      </c>
      <c r="H265" s="377">
        <v>919.47</v>
      </c>
      <c r="I265" s="377">
        <v>559.74</v>
      </c>
      <c r="J265" s="376">
        <v>0.378404688989393</v>
      </c>
    </row>
    <row r="266" spans="1:10" ht="21.75" customHeight="1" x14ac:dyDescent="0.15">
      <c r="A266" s="379" t="s">
        <v>3108</v>
      </c>
      <c r="B266" s="379" t="s">
        <v>3107</v>
      </c>
      <c r="C266" s="379" t="s">
        <v>1048</v>
      </c>
      <c r="D266" s="379">
        <v>2</v>
      </c>
      <c r="E266" s="379">
        <v>0</v>
      </c>
      <c r="F266" s="378">
        <v>1257.4000000000001</v>
      </c>
      <c r="G266" s="377">
        <v>0</v>
      </c>
      <c r="H266" s="377">
        <v>907.6</v>
      </c>
      <c r="I266" s="377">
        <v>349.8</v>
      </c>
      <c r="J266" s="376">
        <v>0.27819309686655003</v>
      </c>
    </row>
    <row r="267" spans="1:10" ht="21.75" customHeight="1" x14ac:dyDescent="0.15">
      <c r="A267" s="379" t="s">
        <v>1151</v>
      </c>
      <c r="B267" s="379" t="s">
        <v>1150</v>
      </c>
      <c r="C267" s="379" t="s">
        <v>1048</v>
      </c>
      <c r="D267" s="379">
        <v>7</v>
      </c>
      <c r="E267" s="379">
        <v>0</v>
      </c>
      <c r="F267" s="378">
        <v>1058.6099999999999</v>
      </c>
      <c r="G267" s="377">
        <v>0</v>
      </c>
      <c r="H267" s="377">
        <v>923.93</v>
      </c>
      <c r="I267" s="377">
        <v>134.68</v>
      </c>
      <c r="J267" s="376">
        <v>0.12722343450373602</v>
      </c>
    </row>
    <row r="268" spans="1:10" ht="21.75" customHeight="1" x14ac:dyDescent="0.15">
      <c r="A268" s="379" t="s">
        <v>7658</v>
      </c>
      <c r="B268" s="379" t="s">
        <v>7657</v>
      </c>
      <c r="C268" s="379" t="s">
        <v>1048</v>
      </c>
      <c r="D268" s="379">
        <v>3</v>
      </c>
      <c r="E268" s="379">
        <v>0</v>
      </c>
      <c r="F268" s="378">
        <v>2009.4</v>
      </c>
      <c r="G268" s="377">
        <v>0</v>
      </c>
      <c r="H268" s="377">
        <v>1555.68</v>
      </c>
      <c r="I268" s="377">
        <v>453.72</v>
      </c>
      <c r="J268" s="376">
        <v>0.2257987458942968</v>
      </c>
    </row>
    <row r="269" spans="1:10" ht="21.75" customHeight="1" x14ac:dyDescent="0.15">
      <c r="A269" s="379" t="s">
        <v>7656</v>
      </c>
      <c r="B269" s="379" t="s">
        <v>7655</v>
      </c>
      <c r="C269" s="379" t="s">
        <v>1048</v>
      </c>
      <c r="D269" s="379">
        <v>3</v>
      </c>
      <c r="E269" s="379">
        <v>0</v>
      </c>
      <c r="F269" s="378">
        <v>2142.66</v>
      </c>
      <c r="G269" s="377">
        <v>0</v>
      </c>
      <c r="H269" s="377">
        <v>1658.85</v>
      </c>
      <c r="I269" s="377">
        <v>483.81</v>
      </c>
      <c r="J269" s="376">
        <v>0.22579877348716082</v>
      </c>
    </row>
    <row r="270" spans="1:10" ht="21.75" customHeight="1" x14ac:dyDescent="0.15">
      <c r="A270" s="379" t="s">
        <v>7654</v>
      </c>
      <c r="B270" s="379" t="s">
        <v>7653</v>
      </c>
      <c r="C270" s="379" t="s">
        <v>1048</v>
      </c>
      <c r="D270" s="379">
        <v>1</v>
      </c>
      <c r="E270" s="379">
        <v>0</v>
      </c>
      <c r="F270" s="378">
        <v>673.23</v>
      </c>
      <c r="G270" s="377">
        <v>0</v>
      </c>
      <c r="H270" s="377">
        <v>496.61</v>
      </c>
      <c r="I270" s="377">
        <v>176.62</v>
      </c>
      <c r="J270" s="376">
        <v>0.26234719189578598</v>
      </c>
    </row>
    <row r="271" spans="1:10" ht="21.75" customHeight="1" x14ac:dyDescent="0.15">
      <c r="A271" s="379" t="s">
        <v>2138</v>
      </c>
      <c r="B271" s="379" t="s">
        <v>2137</v>
      </c>
      <c r="C271" s="379" t="s">
        <v>1048</v>
      </c>
      <c r="D271" s="379">
        <v>1</v>
      </c>
      <c r="E271" s="379">
        <v>0</v>
      </c>
      <c r="F271" s="378">
        <v>2259.13</v>
      </c>
      <c r="G271" s="377">
        <v>0</v>
      </c>
      <c r="H271" s="377">
        <v>1749</v>
      </c>
      <c r="I271" s="377">
        <v>510.13</v>
      </c>
      <c r="J271" s="376">
        <v>0.22580816509010104</v>
      </c>
    </row>
    <row r="272" spans="1:10" ht="21.75" customHeight="1" x14ac:dyDescent="0.15">
      <c r="A272" s="379" t="s">
        <v>4258</v>
      </c>
      <c r="B272" s="379" t="s">
        <v>4257</v>
      </c>
      <c r="C272" s="379" t="s">
        <v>1048</v>
      </c>
      <c r="D272" s="379">
        <v>4</v>
      </c>
      <c r="E272" s="379">
        <v>0</v>
      </c>
      <c r="F272" s="378">
        <v>1526.24</v>
      </c>
      <c r="G272" s="377">
        <v>0</v>
      </c>
      <c r="H272" s="377">
        <v>1332</v>
      </c>
      <c r="I272" s="377">
        <v>194.24</v>
      </c>
      <c r="J272" s="376">
        <v>0.12726700912045288</v>
      </c>
    </row>
    <row r="273" spans="1:10" ht="21.75" customHeight="1" x14ac:dyDescent="0.15">
      <c r="A273" s="379" t="s">
        <v>7652</v>
      </c>
      <c r="B273" s="379" t="s">
        <v>7651</v>
      </c>
      <c r="C273" s="379" t="s">
        <v>1048</v>
      </c>
      <c r="D273" s="379">
        <v>1</v>
      </c>
      <c r="E273" s="379">
        <v>0</v>
      </c>
      <c r="F273" s="378">
        <v>619.47</v>
      </c>
      <c r="G273" s="377">
        <v>0</v>
      </c>
      <c r="H273" s="377">
        <v>540.63</v>
      </c>
      <c r="I273" s="377">
        <v>78.84</v>
      </c>
      <c r="J273" s="376">
        <v>0.12727008571843673</v>
      </c>
    </row>
    <row r="274" spans="1:10" ht="21.75" customHeight="1" x14ac:dyDescent="0.15">
      <c r="A274" s="379" t="s">
        <v>7650</v>
      </c>
      <c r="B274" s="379" t="s">
        <v>7649</v>
      </c>
      <c r="C274" s="379" t="s">
        <v>1048</v>
      </c>
      <c r="D274" s="379">
        <v>1</v>
      </c>
      <c r="E274" s="379">
        <v>0</v>
      </c>
      <c r="F274" s="378">
        <v>1174.81</v>
      </c>
      <c r="G274" s="377">
        <v>0</v>
      </c>
      <c r="H274" s="377">
        <v>1025.29</v>
      </c>
      <c r="I274" s="377">
        <v>149.52000000000001</v>
      </c>
      <c r="J274" s="376">
        <v>0.12727164392540069</v>
      </c>
    </row>
    <row r="275" spans="1:10" ht="21.75" customHeight="1" x14ac:dyDescent="0.15">
      <c r="A275" s="379" t="s">
        <v>7648</v>
      </c>
      <c r="B275" s="379" t="s">
        <v>7647</v>
      </c>
      <c r="C275" s="379" t="s">
        <v>1048</v>
      </c>
      <c r="D275" s="379">
        <v>2</v>
      </c>
      <c r="E275" s="379">
        <v>0</v>
      </c>
      <c r="F275" s="378">
        <v>1065.08</v>
      </c>
      <c r="G275" s="377">
        <v>0</v>
      </c>
      <c r="H275" s="377">
        <v>929.52</v>
      </c>
      <c r="I275" s="377">
        <v>135.56</v>
      </c>
      <c r="J275" s="376">
        <v>0.12727682427611073</v>
      </c>
    </row>
    <row r="276" spans="1:10" ht="21.75" customHeight="1" x14ac:dyDescent="0.15">
      <c r="A276" s="379" t="s">
        <v>7646</v>
      </c>
      <c r="B276" s="379" t="s">
        <v>7645</v>
      </c>
      <c r="C276" s="379" t="s">
        <v>1048</v>
      </c>
      <c r="D276" s="383">
        <v>6</v>
      </c>
      <c r="E276" s="383">
        <v>0</v>
      </c>
      <c r="F276" s="384">
        <v>1953.84</v>
      </c>
      <c r="G276" s="385">
        <v>0</v>
      </c>
      <c r="H276" s="385">
        <v>1705.2</v>
      </c>
      <c r="I276" s="385">
        <v>248.64</v>
      </c>
      <c r="J276" s="386">
        <v>0.12725709372312985</v>
      </c>
    </row>
    <row r="277" spans="1:10" ht="16.5" customHeight="1" x14ac:dyDescent="0.15">
      <c r="D277" s="375">
        <f t="shared" ref="D277:I277" si="0">SUM(D9:D276)</f>
        <v>1717</v>
      </c>
      <c r="E277" s="375">
        <f t="shared" si="0"/>
        <v>0</v>
      </c>
      <c r="F277" s="866">
        <f t="shared" si="0"/>
        <v>587709.03000000026</v>
      </c>
      <c r="G277" s="866">
        <f t="shared" si="0"/>
        <v>-313.81</v>
      </c>
      <c r="H277" s="866">
        <f t="shared" si="0"/>
        <v>471947.81000000011</v>
      </c>
      <c r="I277" s="866">
        <f t="shared" si="0"/>
        <v>115447.40999999999</v>
      </c>
    </row>
    <row r="278" spans="1:10" ht="27.75" customHeight="1" x14ac:dyDescent="0.15"/>
    <row r="279" spans="1:10" ht="27.75" customHeight="1" x14ac:dyDescent="0.15"/>
    <row r="280" spans="1:10" ht="27.75" customHeight="1" x14ac:dyDescent="0.15"/>
    <row r="281" spans="1:10" ht="27.75" customHeight="1" x14ac:dyDescent="0.15"/>
    <row r="282" spans="1:10" ht="27.75" customHeight="1" x14ac:dyDescent="0.15"/>
    <row r="283" spans="1:10" ht="25.5" customHeight="1" x14ac:dyDescent="0.15">
      <c r="A283" s="379" t="s">
        <v>1199</v>
      </c>
      <c r="B283" s="379" t="s">
        <v>1198</v>
      </c>
      <c r="C283" s="379" t="s">
        <v>1197</v>
      </c>
      <c r="D283" s="379">
        <v>21</v>
      </c>
      <c r="E283" s="379">
        <v>0</v>
      </c>
      <c r="F283" s="378">
        <v>10514.38</v>
      </c>
      <c r="G283" s="377">
        <v>0</v>
      </c>
      <c r="H283" s="377">
        <v>7621.53</v>
      </c>
      <c r="I283" s="377">
        <v>2892.85</v>
      </c>
      <c r="J283" s="376">
        <v>0.27513272299460356</v>
      </c>
    </row>
    <row r="284" spans="1:10" ht="25.5" customHeight="1" x14ac:dyDescent="0.15">
      <c r="A284" s="501" t="s">
        <v>7055</v>
      </c>
      <c r="B284" s="501" t="s">
        <v>7054</v>
      </c>
      <c r="C284" s="501" t="s">
        <v>1898</v>
      </c>
      <c r="D284" s="501">
        <v>31</v>
      </c>
      <c r="E284" s="501">
        <v>148.80000000000001</v>
      </c>
      <c r="F284" s="502">
        <v>19045.8</v>
      </c>
      <c r="G284" s="503">
        <v>0</v>
      </c>
      <c r="H284" s="503">
        <v>15.5</v>
      </c>
      <c r="I284" s="503">
        <v>19030.3</v>
      </c>
      <c r="J284" s="504">
        <v>0.99918617227945272</v>
      </c>
    </row>
    <row r="285" spans="1:10" ht="25.5" customHeight="1" x14ac:dyDescent="0.15">
      <c r="A285" s="379" t="s">
        <v>3110</v>
      </c>
      <c r="B285" s="379" t="s">
        <v>3109</v>
      </c>
      <c r="C285" s="379" t="s">
        <v>1048</v>
      </c>
      <c r="D285" s="379">
        <v>8</v>
      </c>
      <c r="E285" s="379">
        <v>0</v>
      </c>
      <c r="F285" s="378">
        <v>22152.1</v>
      </c>
      <c r="G285" s="377">
        <v>0</v>
      </c>
      <c r="H285" s="377">
        <v>21023.32</v>
      </c>
      <c r="I285" s="377">
        <v>1128.78</v>
      </c>
      <c r="J285" s="376">
        <v>5.0955891315044625E-2</v>
      </c>
    </row>
    <row r="286" spans="1:10" ht="25.5" customHeight="1" x14ac:dyDescent="0.15">
      <c r="A286" s="379" t="s">
        <v>2164</v>
      </c>
      <c r="B286" s="379" t="s">
        <v>2163</v>
      </c>
      <c r="C286" s="379" t="s">
        <v>1048</v>
      </c>
      <c r="D286" s="379">
        <v>2</v>
      </c>
      <c r="E286" s="379">
        <v>0</v>
      </c>
      <c r="F286" s="378">
        <v>6343.74</v>
      </c>
      <c r="G286" s="377">
        <v>0</v>
      </c>
      <c r="H286" s="377">
        <v>5558</v>
      </c>
      <c r="I286" s="377">
        <v>785.74</v>
      </c>
      <c r="J286" s="376">
        <v>0.12386068785921239</v>
      </c>
    </row>
    <row r="287" spans="1:10" ht="25.5" customHeight="1" x14ac:dyDescent="0.15">
      <c r="A287" s="379" t="s">
        <v>1145</v>
      </c>
      <c r="B287" s="379" t="s">
        <v>1144</v>
      </c>
      <c r="C287" s="379" t="s">
        <v>1048</v>
      </c>
      <c r="D287" s="379">
        <v>120</v>
      </c>
      <c r="E287" s="379">
        <v>0</v>
      </c>
      <c r="F287" s="378">
        <v>1804.8</v>
      </c>
      <c r="G287" s="377">
        <v>0</v>
      </c>
      <c r="H287" s="377">
        <v>1194</v>
      </c>
      <c r="I287" s="377">
        <v>610.79999999999995</v>
      </c>
      <c r="J287" s="376">
        <v>0.33843085106382981</v>
      </c>
    </row>
    <row r="288" spans="1:10" ht="25.5" customHeight="1" x14ac:dyDescent="0.15">
      <c r="A288" s="379" t="s">
        <v>1141</v>
      </c>
      <c r="B288" s="379" t="s">
        <v>1140</v>
      </c>
      <c r="C288" s="379" t="s">
        <v>1048</v>
      </c>
      <c r="D288" s="379">
        <v>900</v>
      </c>
      <c r="E288" s="379">
        <v>0</v>
      </c>
      <c r="F288" s="378">
        <v>34002</v>
      </c>
      <c r="G288" s="377">
        <v>0</v>
      </c>
      <c r="H288" s="377">
        <v>19080</v>
      </c>
      <c r="I288" s="377">
        <v>14922</v>
      </c>
      <c r="J288" s="376">
        <v>0.43885653785071466</v>
      </c>
    </row>
    <row r="289" spans="1:10" ht="25.5" customHeight="1" x14ac:dyDescent="0.15">
      <c r="A289" s="379" t="s">
        <v>3813</v>
      </c>
      <c r="B289" s="379" t="s">
        <v>3812</v>
      </c>
      <c r="C289" s="379" t="s">
        <v>1048</v>
      </c>
      <c r="D289" s="379">
        <v>4</v>
      </c>
      <c r="E289" s="379">
        <v>0</v>
      </c>
      <c r="F289" s="378">
        <v>6762.76</v>
      </c>
      <c r="G289" s="377">
        <v>0</v>
      </c>
      <c r="H289" s="377">
        <v>5475.88</v>
      </c>
      <c r="I289" s="377">
        <v>1286.8800000000001</v>
      </c>
      <c r="J289" s="376">
        <v>0.1902891718765711</v>
      </c>
    </row>
    <row r="290" spans="1:10" ht="25.5" customHeight="1" x14ac:dyDescent="0.15">
      <c r="A290" s="379" t="s">
        <v>6297</v>
      </c>
      <c r="B290" s="379" t="s">
        <v>6296</v>
      </c>
      <c r="C290" s="379" t="s">
        <v>1048</v>
      </c>
      <c r="D290" s="379">
        <v>1</v>
      </c>
      <c r="E290" s="379">
        <v>0</v>
      </c>
      <c r="F290" s="378">
        <v>8833.5</v>
      </c>
      <c r="G290" s="377">
        <v>0</v>
      </c>
      <c r="H290" s="377">
        <v>7550</v>
      </c>
      <c r="I290" s="377">
        <v>1283.5</v>
      </c>
      <c r="J290" s="376">
        <v>0.14529914529914531</v>
      </c>
    </row>
    <row r="291" spans="1:10" ht="25.5" customHeight="1" x14ac:dyDescent="0.15">
      <c r="A291" s="379" t="s">
        <v>7644</v>
      </c>
      <c r="B291" s="379" t="s">
        <v>7643</v>
      </c>
      <c r="C291" s="379" t="s">
        <v>1048</v>
      </c>
      <c r="D291" s="379">
        <v>4</v>
      </c>
      <c r="E291" s="379">
        <v>0</v>
      </c>
      <c r="F291" s="378">
        <v>5497.92</v>
      </c>
      <c r="G291" s="377">
        <v>0</v>
      </c>
      <c r="H291" s="377">
        <v>4451.72</v>
      </c>
      <c r="I291" s="377">
        <v>1046.2</v>
      </c>
      <c r="J291" s="376">
        <v>0.19029014609161282</v>
      </c>
    </row>
    <row r="292" spans="1:10" ht="25.5" customHeight="1" x14ac:dyDescent="0.15">
      <c r="A292" s="379" t="s">
        <v>7642</v>
      </c>
      <c r="B292" s="379" t="s">
        <v>7641</v>
      </c>
      <c r="C292" s="379" t="s">
        <v>1048</v>
      </c>
      <c r="D292" s="379">
        <v>2</v>
      </c>
      <c r="E292" s="379">
        <v>0</v>
      </c>
      <c r="F292" s="378">
        <v>1958.98</v>
      </c>
      <c r="G292" s="377">
        <v>0</v>
      </c>
      <c r="H292" s="377">
        <v>1586.2</v>
      </c>
      <c r="I292" s="377">
        <v>372.78</v>
      </c>
      <c r="J292" s="376">
        <v>0.19029290753351233</v>
      </c>
    </row>
    <row r="293" spans="1:10" ht="25.5" customHeight="1" x14ac:dyDescent="0.15">
      <c r="A293" s="379" t="s">
        <v>7640</v>
      </c>
      <c r="B293" s="379" t="s">
        <v>7639</v>
      </c>
      <c r="C293" s="379" t="s">
        <v>1048</v>
      </c>
      <c r="D293" s="379">
        <v>2</v>
      </c>
      <c r="E293" s="379">
        <v>0</v>
      </c>
      <c r="F293" s="378">
        <v>4236.2</v>
      </c>
      <c r="G293" s="377">
        <v>0</v>
      </c>
      <c r="H293" s="377">
        <v>3620.68</v>
      </c>
      <c r="I293" s="377">
        <v>615.52</v>
      </c>
      <c r="J293" s="376">
        <v>0.14530003304848685</v>
      </c>
    </row>
    <row r="294" spans="1:10" ht="25.5" customHeight="1" x14ac:dyDescent="0.15">
      <c r="A294" s="379" t="s">
        <v>7638</v>
      </c>
      <c r="B294" s="379" t="s">
        <v>7637</v>
      </c>
      <c r="C294" s="379" t="s">
        <v>1048</v>
      </c>
      <c r="D294" s="379">
        <v>4</v>
      </c>
      <c r="E294" s="379">
        <v>0</v>
      </c>
      <c r="F294" s="378">
        <v>19970.72</v>
      </c>
      <c r="G294" s="377">
        <v>0</v>
      </c>
      <c r="H294" s="377">
        <v>17068.96</v>
      </c>
      <c r="I294" s="377">
        <v>2901.76</v>
      </c>
      <c r="J294" s="376">
        <v>0.14530072025445251</v>
      </c>
    </row>
    <row r="295" spans="1:10" ht="25.5" customHeight="1" x14ac:dyDescent="0.15">
      <c r="A295" s="379" t="s">
        <v>7636</v>
      </c>
      <c r="B295" s="379" t="s">
        <v>7635</v>
      </c>
      <c r="C295" s="379" t="s">
        <v>1048</v>
      </c>
      <c r="D295" s="379">
        <v>2</v>
      </c>
      <c r="E295" s="379">
        <v>0</v>
      </c>
      <c r="F295" s="378">
        <v>101539.8</v>
      </c>
      <c r="G295" s="377">
        <v>0</v>
      </c>
      <c r="H295" s="377">
        <v>90162.8</v>
      </c>
      <c r="I295" s="377">
        <v>11377</v>
      </c>
      <c r="J295" s="376">
        <v>0.11204473516788491</v>
      </c>
    </row>
    <row r="296" spans="1:10" ht="25.5" customHeight="1" x14ac:dyDescent="0.15">
      <c r="A296" s="379" t="s">
        <v>7634</v>
      </c>
      <c r="B296" s="379" t="s">
        <v>7633</v>
      </c>
      <c r="C296" s="379" t="s">
        <v>1048</v>
      </c>
      <c r="D296" s="379">
        <v>2</v>
      </c>
      <c r="E296" s="379">
        <v>0</v>
      </c>
      <c r="F296" s="378">
        <v>819</v>
      </c>
      <c r="G296" s="377">
        <v>0</v>
      </c>
      <c r="H296" s="377">
        <v>700</v>
      </c>
      <c r="I296" s="377">
        <v>119</v>
      </c>
      <c r="J296" s="376">
        <v>0.14529914529914531</v>
      </c>
    </row>
    <row r="297" spans="1:10" ht="25.5" customHeight="1" x14ac:dyDescent="0.15">
      <c r="A297" s="379" t="s">
        <v>1688</v>
      </c>
      <c r="B297" s="379" t="s">
        <v>1687</v>
      </c>
      <c r="C297" s="379" t="s">
        <v>1197</v>
      </c>
      <c r="D297" s="379">
        <v>6</v>
      </c>
      <c r="E297" s="379">
        <v>0</v>
      </c>
      <c r="F297" s="378">
        <v>4320.8100000000004</v>
      </c>
      <c r="G297" s="377">
        <v>0</v>
      </c>
      <c r="H297" s="377">
        <v>2208.2399999999998</v>
      </c>
      <c r="I297" s="377">
        <v>2112.5700000000002</v>
      </c>
      <c r="J297" s="376">
        <v>0.4889291591159991</v>
      </c>
    </row>
    <row r="298" spans="1:10" ht="25.5" customHeight="1" x14ac:dyDescent="0.15">
      <c r="A298" s="379" t="s">
        <v>1686</v>
      </c>
      <c r="B298" s="379" t="s">
        <v>1685</v>
      </c>
      <c r="C298" s="379" t="s">
        <v>1197</v>
      </c>
      <c r="D298" s="379">
        <v>2</v>
      </c>
      <c r="E298" s="379">
        <v>0</v>
      </c>
      <c r="F298" s="378">
        <v>4750.57</v>
      </c>
      <c r="G298" s="377">
        <v>0</v>
      </c>
      <c r="H298" s="377">
        <v>4113.6000000000004</v>
      </c>
      <c r="I298" s="377">
        <v>636.97</v>
      </c>
      <c r="J298" s="376">
        <v>0.13408285742553</v>
      </c>
    </row>
    <row r="299" spans="1:10" ht="25.5" customHeight="1" x14ac:dyDescent="0.15">
      <c r="A299" s="379" t="s">
        <v>2382</v>
      </c>
      <c r="B299" s="379" t="s">
        <v>2381</v>
      </c>
      <c r="C299" s="379" t="s">
        <v>1197</v>
      </c>
      <c r="D299" s="379">
        <v>3</v>
      </c>
      <c r="E299" s="379">
        <v>0</v>
      </c>
      <c r="F299" s="378">
        <v>2097.69</v>
      </c>
      <c r="G299" s="377">
        <v>0</v>
      </c>
      <c r="H299" s="377">
        <v>1620.39</v>
      </c>
      <c r="I299" s="377">
        <v>477.3</v>
      </c>
      <c r="J299" s="376">
        <v>0.22753600388999329</v>
      </c>
    </row>
    <row r="300" spans="1:10" ht="25.5" customHeight="1" x14ac:dyDescent="0.15">
      <c r="A300" s="379" t="s">
        <v>1684</v>
      </c>
      <c r="B300" s="379" t="s">
        <v>1683</v>
      </c>
      <c r="C300" s="379" t="s">
        <v>1197</v>
      </c>
      <c r="D300" s="379">
        <v>26</v>
      </c>
      <c r="E300" s="379">
        <v>0</v>
      </c>
      <c r="F300" s="378">
        <v>20416.03</v>
      </c>
      <c r="G300" s="377">
        <v>0</v>
      </c>
      <c r="H300" s="377">
        <v>12219.48</v>
      </c>
      <c r="I300" s="377">
        <v>8196.5499999999993</v>
      </c>
      <c r="J300" s="376">
        <v>0.40147619297189513</v>
      </c>
    </row>
    <row r="301" spans="1:10" ht="25.5" customHeight="1" x14ac:dyDescent="0.15">
      <c r="A301" s="379" t="s">
        <v>2380</v>
      </c>
      <c r="B301" s="379" t="s">
        <v>2379</v>
      </c>
      <c r="C301" s="379" t="s">
        <v>1197</v>
      </c>
      <c r="D301" s="379">
        <v>2</v>
      </c>
      <c r="E301" s="379">
        <v>0</v>
      </c>
      <c r="F301" s="378">
        <v>1354.32</v>
      </c>
      <c r="G301" s="377">
        <v>0</v>
      </c>
      <c r="H301" s="377">
        <v>983.18</v>
      </c>
      <c r="I301" s="377">
        <v>371.14</v>
      </c>
      <c r="J301" s="376">
        <v>0.27404158544509422</v>
      </c>
    </row>
    <row r="302" spans="1:10" ht="25.5" customHeight="1" x14ac:dyDescent="0.15">
      <c r="A302" s="379" t="s">
        <v>1682</v>
      </c>
      <c r="B302" s="379" t="s">
        <v>1681</v>
      </c>
      <c r="C302" s="379" t="s">
        <v>1197</v>
      </c>
      <c r="D302" s="379">
        <v>22</v>
      </c>
      <c r="E302" s="379">
        <v>0</v>
      </c>
      <c r="F302" s="378">
        <v>10079.030000000001</v>
      </c>
      <c r="G302" s="377">
        <v>0</v>
      </c>
      <c r="H302" s="377">
        <v>2064.2600000000002</v>
      </c>
      <c r="I302" s="377">
        <v>8014.77</v>
      </c>
      <c r="J302" s="376">
        <v>0.79519259293801092</v>
      </c>
    </row>
    <row r="303" spans="1:10" ht="25.5" customHeight="1" x14ac:dyDescent="0.15">
      <c r="A303" s="379" t="s">
        <v>1680</v>
      </c>
      <c r="B303" s="379" t="s">
        <v>1679</v>
      </c>
      <c r="C303" s="379" t="s">
        <v>1197</v>
      </c>
      <c r="D303" s="379">
        <v>2</v>
      </c>
      <c r="E303" s="379">
        <v>0</v>
      </c>
      <c r="F303" s="378">
        <v>1610.1</v>
      </c>
      <c r="G303" s="377">
        <v>0</v>
      </c>
      <c r="H303" s="377">
        <v>1321.92</v>
      </c>
      <c r="I303" s="377">
        <v>288.18</v>
      </c>
      <c r="J303" s="376">
        <v>0.17898267188373393</v>
      </c>
    </row>
    <row r="304" spans="1:10" ht="25.5" customHeight="1" x14ac:dyDescent="0.15">
      <c r="A304" s="379" t="s">
        <v>1678</v>
      </c>
      <c r="B304" s="379" t="s">
        <v>1677</v>
      </c>
      <c r="C304" s="379" t="s">
        <v>1197</v>
      </c>
      <c r="D304" s="379">
        <v>5</v>
      </c>
      <c r="E304" s="379">
        <v>0</v>
      </c>
      <c r="F304" s="378">
        <v>3310.69</v>
      </c>
      <c r="G304" s="377">
        <v>0</v>
      </c>
      <c r="H304" s="377">
        <v>2904</v>
      </c>
      <c r="I304" s="377">
        <v>406.69</v>
      </c>
      <c r="J304" s="376">
        <v>0.12284146205171731</v>
      </c>
    </row>
    <row r="305" spans="1:10" ht="25.5" customHeight="1" x14ac:dyDescent="0.15">
      <c r="A305" s="379" t="s">
        <v>1674</v>
      </c>
      <c r="B305" s="379" t="s">
        <v>1673</v>
      </c>
      <c r="C305" s="379" t="s">
        <v>1197</v>
      </c>
      <c r="D305" s="379">
        <v>3</v>
      </c>
      <c r="E305" s="379">
        <v>0</v>
      </c>
      <c r="F305" s="378">
        <v>1462.2</v>
      </c>
      <c r="G305" s="377">
        <v>0</v>
      </c>
      <c r="H305" s="377">
        <v>962.31</v>
      </c>
      <c r="I305" s="377">
        <v>499.89</v>
      </c>
      <c r="J305" s="376">
        <v>0.34187525646286415</v>
      </c>
    </row>
    <row r="306" spans="1:10" ht="25.5" customHeight="1" x14ac:dyDescent="0.15">
      <c r="A306" s="379" t="s">
        <v>3250</v>
      </c>
      <c r="B306" s="379" t="s">
        <v>3249</v>
      </c>
      <c r="C306" s="379" t="s">
        <v>1668</v>
      </c>
      <c r="D306" s="379">
        <v>2</v>
      </c>
      <c r="E306" s="379">
        <v>0</v>
      </c>
      <c r="F306" s="378">
        <v>1242.6199999999999</v>
      </c>
      <c r="G306" s="377">
        <v>0</v>
      </c>
      <c r="H306" s="377">
        <v>902.6</v>
      </c>
      <c r="I306" s="377">
        <v>340.02</v>
      </c>
      <c r="J306" s="376">
        <v>0.27363152049701439</v>
      </c>
    </row>
    <row r="307" spans="1:10" ht="25.5" customHeight="1" x14ac:dyDescent="0.15">
      <c r="A307" s="379" t="s">
        <v>1672</v>
      </c>
      <c r="B307" s="379" t="s">
        <v>1671</v>
      </c>
      <c r="C307" s="379" t="s">
        <v>1668</v>
      </c>
      <c r="D307" s="379">
        <v>2</v>
      </c>
      <c r="E307" s="379">
        <v>0</v>
      </c>
      <c r="F307" s="378">
        <v>1242.6199999999999</v>
      </c>
      <c r="G307" s="377">
        <v>0</v>
      </c>
      <c r="H307" s="377">
        <v>755.1</v>
      </c>
      <c r="I307" s="377">
        <v>487.52</v>
      </c>
      <c r="J307" s="376">
        <v>0.39233233007677326</v>
      </c>
    </row>
    <row r="308" spans="1:10" ht="25.5" customHeight="1" x14ac:dyDescent="0.15">
      <c r="A308" s="379" t="s">
        <v>1670</v>
      </c>
      <c r="B308" s="379" t="s">
        <v>1669</v>
      </c>
      <c r="C308" s="379" t="s">
        <v>1668</v>
      </c>
      <c r="D308" s="379">
        <v>2</v>
      </c>
      <c r="E308" s="379">
        <v>0</v>
      </c>
      <c r="F308" s="378">
        <v>1532.16</v>
      </c>
      <c r="G308" s="377">
        <v>0</v>
      </c>
      <c r="H308" s="377">
        <v>928.18</v>
      </c>
      <c r="I308" s="377">
        <v>603.98</v>
      </c>
      <c r="J308" s="376">
        <v>0.39420164995822893</v>
      </c>
    </row>
    <row r="309" spans="1:10" ht="25.5" customHeight="1" x14ac:dyDescent="0.15">
      <c r="A309" s="379" t="s">
        <v>1106</v>
      </c>
      <c r="B309" s="379" t="s">
        <v>231</v>
      </c>
      <c r="C309" s="379" t="s">
        <v>1048</v>
      </c>
      <c r="D309" s="379">
        <v>7</v>
      </c>
      <c r="E309" s="379">
        <v>0</v>
      </c>
      <c r="F309" s="378">
        <v>1778</v>
      </c>
      <c r="G309" s="377">
        <v>0</v>
      </c>
      <c r="H309" s="377">
        <v>1742.67</v>
      </c>
      <c r="I309" s="377">
        <v>35.33</v>
      </c>
      <c r="J309" s="376">
        <v>1.9870641169853768E-2</v>
      </c>
    </row>
    <row r="310" spans="1:10" ht="25.5" customHeight="1" x14ac:dyDescent="0.15">
      <c r="A310" s="379" t="s">
        <v>1105</v>
      </c>
      <c r="B310" s="379" t="s">
        <v>1104</v>
      </c>
      <c r="C310" s="379" t="s">
        <v>1048</v>
      </c>
      <c r="D310" s="379">
        <v>1</v>
      </c>
      <c r="E310" s="379">
        <v>0</v>
      </c>
      <c r="F310" s="378">
        <v>1566.58</v>
      </c>
      <c r="G310" s="377">
        <v>0</v>
      </c>
      <c r="H310" s="377">
        <v>971.16</v>
      </c>
      <c r="I310" s="377">
        <v>595.41999999999996</v>
      </c>
      <c r="J310" s="376">
        <v>0.38007634464885293</v>
      </c>
    </row>
    <row r="311" spans="1:10" ht="25.5" customHeight="1" x14ac:dyDescent="0.15">
      <c r="A311" s="379" t="s">
        <v>1097</v>
      </c>
      <c r="B311" s="379" t="s">
        <v>7632</v>
      </c>
      <c r="C311" s="379" t="s">
        <v>1048</v>
      </c>
      <c r="D311" s="379">
        <v>28</v>
      </c>
      <c r="E311" s="379">
        <v>0</v>
      </c>
      <c r="F311" s="378">
        <v>45613.599999999999</v>
      </c>
      <c r="G311" s="377">
        <v>0</v>
      </c>
      <c r="H311" s="377">
        <v>35792.75</v>
      </c>
      <c r="I311" s="377">
        <v>9820.85</v>
      </c>
      <c r="J311" s="376">
        <v>0.2153053036813582</v>
      </c>
    </row>
    <row r="312" spans="1:10" ht="25.5" customHeight="1" x14ac:dyDescent="0.15">
      <c r="A312" s="379" t="s">
        <v>1093</v>
      </c>
      <c r="B312" s="379" t="s">
        <v>7631</v>
      </c>
      <c r="C312" s="379" t="s">
        <v>1048</v>
      </c>
      <c r="D312" s="379">
        <v>19</v>
      </c>
      <c r="E312" s="379">
        <v>0</v>
      </c>
      <c r="F312" s="378">
        <v>35977.68</v>
      </c>
      <c r="G312" s="377">
        <v>0</v>
      </c>
      <c r="H312" s="377">
        <v>24748.26</v>
      </c>
      <c r="I312" s="377">
        <v>11229.42</v>
      </c>
      <c r="J312" s="376">
        <v>0.31212184887963873</v>
      </c>
    </row>
    <row r="313" spans="1:10" ht="25.5" customHeight="1" x14ac:dyDescent="0.15">
      <c r="A313" s="379" t="s">
        <v>1091</v>
      </c>
      <c r="B313" s="379" t="s">
        <v>1090</v>
      </c>
      <c r="C313" s="379" t="s">
        <v>1048</v>
      </c>
      <c r="D313" s="379">
        <v>2</v>
      </c>
      <c r="E313" s="379">
        <v>0</v>
      </c>
      <c r="F313" s="378">
        <v>6759</v>
      </c>
      <c r="G313" s="377">
        <v>0</v>
      </c>
      <c r="H313" s="377">
        <v>4215.76</v>
      </c>
      <c r="I313" s="377">
        <v>2543.2399999999998</v>
      </c>
      <c r="J313" s="376">
        <v>0.37627459683385117</v>
      </c>
    </row>
    <row r="314" spans="1:10" ht="25.5" customHeight="1" x14ac:dyDescent="0.15">
      <c r="A314" s="379" t="s">
        <v>3096</v>
      </c>
      <c r="B314" s="379" t="s">
        <v>7630</v>
      </c>
      <c r="C314" s="379" t="s">
        <v>1048</v>
      </c>
      <c r="D314" s="379">
        <v>4</v>
      </c>
      <c r="E314" s="379">
        <v>0</v>
      </c>
      <c r="F314" s="378">
        <v>5241</v>
      </c>
      <c r="G314" s="377">
        <v>0</v>
      </c>
      <c r="H314" s="377">
        <v>3265.68</v>
      </c>
      <c r="I314" s="377">
        <v>1975.32</v>
      </c>
      <c r="J314" s="376">
        <v>0.37689753863766456</v>
      </c>
    </row>
    <row r="315" spans="1:10" ht="25.5" customHeight="1" x14ac:dyDescent="0.15">
      <c r="A315" s="379" t="s">
        <v>2152</v>
      </c>
      <c r="B315" s="379" t="s">
        <v>7629</v>
      </c>
      <c r="C315" s="379" t="s">
        <v>1048</v>
      </c>
      <c r="D315" s="379">
        <v>5</v>
      </c>
      <c r="E315" s="379">
        <v>0</v>
      </c>
      <c r="F315" s="378">
        <v>8653.81</v>
      </c>
      <c r="G315" s="377">
        <v>0</v>
      </c>
      <c r="H315" s="377">
        <v>5971.5</v>
      </c>
      <c r="I315" s="377">
        <v>2682.31</v>
      </c>
      <c r="J315" s="376">
        <v>0.30995711715417834</v>
      </c>
    </row>
    <row r="316" spans="1:10" ht="25.5" customHeight="1" x14ac:dyDescent="0.15">
      <c r="A316" s="379" t="s">
        <v>3809</v>
      </c>
      <c r="B316" s="379" t="s">
        <v>3808</v>
      </c>
      <c r="C316" s="379" t="s">
        <v>1048</v>
      </c>
      <c r="D316" s="379">
        <v>1</v>
      </c>
      <c r="E316" s="379">
        <v>0</v>
      </c>
      <c r="F316" s="378">
        <v>1602</v>
      </c>
      <c r="G316" s="377">
        <v>0</v>
      </c>
      <c r="H316" s="377">
        <v>1037.46</v>
      </c>
      <c r="I316" s="377">
        <v>564.54</v>
      </c>
      <c r="J316" s="376">
        <v>0.35239700374531835</v>
      </c>
    </row>
    <row r="317" spans="1:10" ht="25.5" customHeight="1" x14ac:dyDescent="0.15">
      <c r="A317" s="379" t="s">
        <v>3807</v>
      </c>
      <c r="B317" s="379" t="s">
        <v>3806</v>
      </c>
      <c r="C317" s="379" t="s">
        <v>1048</v>
      </c>
      <c r="D317" s="379">
        <v>1</v>
      </c>
      <c r="E317" s="379">
        <v>0</v>
      </c>
      <c r="F317" s="378">
        <v>1566.58</v>
      </c>
      <c r="G317" s="377">
        <v>0</v>
      </c>
      <c r="H317" s="377">
        <v>1061.96</v>
      </c>
      <c r="I317" s="377">
        <v>504.62</v>
      </c>
      <c r="J317" s="376">
        <v>0.32211569150633867</v>
      </c>
    </row>
    <row r="318" spans="1:10" ht="25.5" customHeight="1" x14ac:dyDescent="0.15">
      <c r="A318" s="379" t="s">
        <v>1085</v>
      </c>
      <c r="B318" s="379" t="s">
        <v>7628</v>
      </c>
      <c r="C318" s="379" t="s">
        <v>1048</v>
      </c>
      <c r="D318" s="379">
        <v>1</v>
      </c>
      <c r="E318" s="379">
        <v>0</v>
      </c>
      <c r="F318" s="378">
        <v>1089.96</v>
      </c>
      <c r="G318" s="377">
        <v>0</v>
      </c>
      <c r="H318" s="377">
        <v>884.89</v>
      </c>
      <c r="I318" s="377">
        <v>205.07</v>
      </c>
      <c r="J318" s="376">
        <v>0.1881445190649198</v>
      </c>
    </row>
    <row r="319" spans="1:10" ht="25.5" customHeight="1" x14ac:dyDescent="0.15">
      <c r="A319" s="379" t="s">
        <v>1083</v>
      </c>
      <c r="B319" s="379" t="s">
        <v>7627</v>
      </c>
      <c r="C319" s="379" t="s">
        <v>1048</v>
      </c>
      <c r="D319" s="379">
        <v>1</v>
      </c>
      <c r="E319" s="379">
        <v>0</v>
      </c>
      <c r="F319" s="378">
        <v>1717.5</v>
      </c>
      <c r="G319" s="377">
        <v>0</v>
      </c>
      <c r="H319" s="377">
        <v>1116.82</v>
      </c>
      <c r="I319" s="377">
        <v>600.67999999999995</v>
      </c>
      <c r="J319" s="376">
        <v>0.34974090247452694</v>
      </c>
    </row>
    <row r="320" spans="1:10" ht="25.5" customHeight="1" x14ac:dyDescent="0.15">
      <c r="A320" s="379" t="s">
        <v>4792</v>
      </c>
      <c r="B320" s="379" t="s">
        <v>7626</v>
      </c>
      <c r="C320" s="379" t="s">
        <v>1048</v>
      </c>
      <c r="D320" s="379">
        <v>1</v>
      </c>
      <c r="E320" s="379">
        <v>0</v>
      </c>
      <c r="F320" s="378">
        <v>1972.5</v>
      </c>
      <c r="G320" s="377">
        <v>0</v>
      </c>
      <c r="H320" s="377">
        <v>1288.93</v>
      </c>
      <c r="I320" s="377">
        <v>683.57</v>
      </c>
      <c r="J320" s="376">
        <v>0.34655006337135613</v>
      </c>
    </row>
    <row r="321" spans="1:10" ht="25.5" customHeight="1" x14ac:dyDescent="0.15">
      <c r="A321" s="379" t="s">
        <v>5503</v>
      </c>
      <c r="B321" s="379" t="s">
        <v>5502</v>
      </c>
      <c r="C321" s="379" t="s">
        <v>1048</v>
      </c>
      <c r="D321" s="379">
        <v>2</v>
      </c>
      <c r="E321" s="379">
        <v>0</v>
      </c>
      <c r="F321" s="378">
        <v>2464.5</v>
      </c>
      <c r="G321" s="377">
        <v>0</v>
      </c>
      <c r="H321" s="377">
        <v>1594.24</v>
      </c>
      <c r="I321" s="377">
        <v>870.26</v>
      </c>
      <c r="J321" s="376">
        <v>0.35311827956989245</v>
      </c>
    </row>
    <row r="322" spans="1:10" ht="25.5" customHeight="1" x14ac:dyDescent="0.15">
      <c r="A322" s="379" t="s">
        <v>4341</v>
      </c>
      <c r="B322" s="379" t="s">
        <v>4340</v>
      </c>
      <c r="C322" s="379" t="s">
        <v>1048</v>
      </c>
      <c r="D322" s="379">
        <v>1</v>
      </c>
      <c r="E322" s="379">
        <v>0</v>
      </c>
      <c r="F322" s="378">
        <v>1293.75</v>
      </c>
      <c r="G322" s="377">
        <v>0</v>
      </c>
      <c r="H322" s="377">
        <v>797.12</v>
      </c>
      <c r="I322" s="377">
        <v>496.63</v>
      </c>
      <c r="J322" s="376">
        <v>0.38386859903381643</v>
      </c>
    </row>
    <row r="323" spans="1:10" ht="25.5" customHeight="1" x14ac:dyDescent="0.15">
      <c r="A323" s="379" t="s">
        <v>3086</v>
      </c>
      <c r="B323" s="379" t="s">
        <v>3085</v>
      </c>
      <c r="C323" s="379" t="s">
        <v>1048</v>
      </c>
      <c r="D323" s="379">
        <v>2</v>
      </c>
      <c r="E323" s="379">
        <v>0</v>
      </c>
      <c r="F323" s="378">
        <v>3060.95</v>
      </c>
      <c r="G323" s="377">
        <v>0</v>
      </c>
      <c r="H323" s="377">
        <v>2102.36</v>
      </c>
      <c r="I323" s="377">
        <v>958.59</v>
      </c>
      <c r="J323" s="376">
        <v>0.31316748068410133</v>
      </c>
    </row>
    <row r="324" spans="1:10" ht="25.5" customHeight="1" x14ac:dyDescent="0.15">
      <c r="A324" s="379" t="s">
        <v>2148</v>
      </c>
      <c r="B324" s="379" t="s">
        <v>2147</v>
      </c>
      <c r="C324" s="379" t="s">
        <v>1048</v>
      </c>
      <c r="D324" s="379">
        <v>6</v>
      </c>
      <c r="E324" s="379">
        <v>0</v>
      </c>
      <c r="F324" s="378">
        <v>2466</v>
      </c>
      <c r="G324" s="377">
        <v>0</v>
      </c>
      <c r="H324" s="377">
        <v>2281.92</v>
      </c>
      <c r="I324" s="377">
        <v>184.08</v>
      </c>
      <c r="J324" s="376">
        <v>7.4647201946472022E-2</v>
      </c>
    </row>
    <row r="325" spans="1:10" ht="25.5" customHeight="1" x14ac:dyDescent="0.15">
      <c r="A325" s="379" t="s">
        <v>1077</v>
      </c>
      <c r="B325" s="379" t="s">
        <v>234</v>
      </c>
      <c r="C325" s="379" t="s">
        <v>1048</v>
      </c>
      <c r="D325" s="379">
        <v>47</v>
      </c>
      <c r="E325" s="379">
        <v>0</v>
      </c>
      <c r="F325" s="378">
        <v>31302</v>
      </c>
      <c r="G325" s="377">
        <v>0</v>
      </c>
      <c r="H325" s="377">
        <v>30994.44</v>
      </c>
      <c r="I325" s="377">
        <v>307.56</v>
      </c>
      <c r="J325" s="376">
        <v>9.8255702511021656E-3</v>
      </c>
    </row>
    <row r="326" spans="1:10" ht="25.5" customHeight="1" x14ac:dyDescent="0.15">
      <c r="A326" s="379" t="s">
        <v>1076</v>
      </c>
      <c r="B326" s="379" t="s">
        <v>1075</v>
      </c>
      <c r="C326" s="379" t="s">
        <v>1048</v>
      </c>
      <c r="D326" s="379">
        <v>2</v>
      </c>
      <c r="E326" s="379">
        <v>0</v>
      </c>
      <c r="F326" s="378">
        <v>2130</v>
      </c>
      <c r="G326" s="377">
        <v>0</v>
      </c>
      <c r="H326" s="377">
        <v>1781.42</v>
      </c>
      <c r="I326" s="377">
        <v>348.58</v>
      </c>
      <c r="J326" s="376">
        <v>0.16365258215962442</v>
      </c>
    </row>
    <row r="327" spans="1:10" ht="25.5" customHeight="1" x14ac:dyDescent="0.15">
      <c r="A327" s="379" t="s">
        <v>1074</v>
      </c>
      <c r="B327" s="379" t="s">
        <v>1073</v>
      </c>
      <c r="C327" s="379" t="s">
        <v>1048</v>
      </c>
      <c r="D327" s="379">
        <v>6</v>
      </c>
      <c r="E327" s="379">
        <v>0</v>
      </c>
      <c r="F327" s="378">
        <v>1998</v>
      </c>
      <c r="G327" s="377">
        <v>0</v>
      </c>
      <c r="H327" s="377">
        <v>1935.65</v>
      </c>
      <c r="I327" s="377">
        <v>62.35</v>
      </c>
      <c r="J327" s="376">
        <v>3.1206206206206205E-2</v>
      </c>
    </row>
    <row r="328" spans="1:10" ht="25.5" customHeight="1" x14ac:dyDescent="0.15">
      <c r="A328" s="379" t="s">
        <v>5501</v>
      </c>
      <c r="B328" s="379" t="s">
        <v>230</v>
      </c>
      <c r="C328" s="379" t="s">
        <v>1048</v>
      </c>
      <c r="D328" s="383">
        <v>1</v>
      </c>
      <c r="E328" s="383">
        <v>0</v>
      </c>
      <c r="F328" s="384">
        <v>196</v>
      </c>
      <c r="G328" s="385">
        <v>0</v>
      </c>
      <c r="H328" s="385">
        <v>162</v>
      </c>
      <c r="I328" s="385">
        <v>34</v>
      </c>
      <c r="J328" s="386">
        <v>0.17346938775510204</v>
      </c>
    </row>
    <row r="329" spans="1:10" ht="25.5" customHeight="1" x14ac:dyDescent="0.15">
      <c r="D329" s="375">
        <f>SUM(D283:D328)</f>
        <v>1318</v>
      </c>
      <c r="E329" s="375">
        <f t="shared" ref="E329:I329" si="1">SUM(E283:E328)</f>
        <v>148.80000000000001</v>
      </c>
      <c r="F329" s="387">
        <f t="shared" si="1"/>
        <v>455349.95000000007</v>
      </c>
      <c r="G329" s="387">
        <f t="shared" si="1"/>
        <v>0</v>
      </c>
      <c r="H329" s="387">
        <f t="shared" si="1"/>
        <v>339838.84</v>
      </c>
      <c r="I329" s="387">
        <f t="shared" si="1"/>
        <v>115511.11000000002</v>
      </c>
    </row>
    <row r="337" spans="6:6" x14ac:dyDescent="0.15">
      <c r="F337" s="506">
        <f>+F329+F277</f>
        <v>1043058.9800000003</v>
      </c>
    </row>
  </sheetData>
  <autoFilter ref="A8:J291"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A7307-E419-40BD-B180-3CA914919762}">
  <sheetPr codeName="Hoja66"/>
  <dimension ref="A1:J105"/>
  <sheetViews>
    <sheetView showGridLines="0" workbookViewId="0">
      <pane ySplit="6" topLeftCell="A79" activePane="bottomLeft" state="frozen"/>
      <selection pane="bottomLeft" activeCell="L106" sqref="L106"/>
    </sheetView>
  </sheetViews>
  <sheetFormatPr baseColWidth="10" defaultColWidth="11.5" defaultRowHeight="12" x14ac:dyDescent="0.15"/>
  <cols>
    <col min="1" max="1" width="16.1640625" style="375" customWidth="1"/>
    <col min="2" max="2" width="46.6640625" style="375" customWidth="1"/>
    <col min="3" max="3" width="19.5" style="375" customWidth="1"/>
    <col min="4" max="9" width="13.1640625" style="375" customWidth="1"/>
    <col min="10" max="10" width="16" style="375" customWidth="1"/>
    <col min="11" max="14" width="13.1640625" style="375" customWidth="1"/>
    <col min="15" max="15" width="0" style="375" hidden="1" customWidth="1"/>
    <col min="16" max="16384" width="11.5" style="375"/>
  </cols>
  <sheetData>
    <row r="1" spans="1:10" ht="21" customHeight="1" x14ac:dyDescent="0.15">
      <c r="A1" s="379" t="s">
        <v>2007</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7675</v>
      </c>
    </row>
    <row r="6" spans="1:10" ht="2.5" customHeight="1" x14ac:dyDescent="0.15"/>
    <row r="7" spans="1:10" ht="23.75" customHeight="1" x14ac:dyDescent="0.15"/>
    <row r="8" spans="1:10" ht="22.5" customHeight="1" x14ac:dyDescent="0.15">
      <c r="A8" s="848" t="s">
        <v>1946</v>
      </c>
      <c r="B8" s="848" t="s">
        <v>1945</v>
      </c>
      <c r="C8" s="848" t="s">
        <v>1944</v>
      </c>
      <c r="D8" s="848" t="s">
        <v>1943</v>
      </c>
      <c r="E8" s="848" t="s">
        <v>1942</v>
      </c>
      <c r="F8" s="848" t="s">
        <v>261</v>
      </c>
      <c r="G8" s="848" t="s">
        <v>1941</v>
      </c>
      <c r="H8" s="848" t="s">
        <v>1940</v>
      </c>
      <c r="I8" s="848" t="s">
        <v>1939</v>
      </c>
      <c r="J8" s="848" t="s">
        <v>1938</v>
      </c>
    </row>
    <row r="9" spans="1:10" ht="16.5" customHeight="1" x14ac:dyDescent="0.15">
      <c r="A9" s="379" t="s">
        <v>1937</v>
      </c>
      <c r="B9" s="379" t="s">
        <v>2004</v>
      </c>
      <c r="C9" s="379" t="s">
        <v>1812</v>
      </c>
      <c r="D9" s="379">
        <v>24</v>
      </c>
      <c r="E9" s="379">
        <v>6</v>
      </c>
      <c r="F9" s="378">
        <v>894.72</v>
      </c>
      <c r="G9" s="377">
        <v>0</v>
      </c>
      <c r="H9" s="377">
        <v>731.05</v>
      </c>
      <c r="I9" s="377">
        <v>163.66999999999999</v>
      </c>
      <c r="J9" s="376">
        <v>0.1829287374821173</v>
      </c>
    </row>
    <row r="10" spans="1:10" ht="16.5" customHeight="1" x14ac:dyDescent="0.15">
      <c r="A10" s="379" t="s">
        <v>1933</v>
      </c>
      <c r="B10" s="379" t="s">
        <v>1932</v>
      </c>
      <c r="C10" s="379" t="s">
        <v>1812</v>
      </c>
      <c r="D10" s="379">
        <v>48</v>
      </c>
      <c r="E10" s="379">
        <v>12</v>
      </c>
      <c r="F10" s="378">
        <v>1555.68</v>
      </c>
      <c r="G10" s="377">
        <v>0</v>
      </c>
      <c r="H10" s="377">
        <v>1416.94</v>
      </c>
      <c r="I10" s="377">
        <v>138.74</v>
      </c>
      <c r="J10" s="376">
        <v>8.9182865370770345E-2</v>
      </c>
    </row>
    <row r="11" spans="1:10" ht="16.5" customHeight="1" x14ac:dyDescent="0.15">
      <c r="A11" s="379" t="s">
        <v>1929</v>
      </c>
      <c r="B11" s="379" t="s">
        <v>1928</v>
      </c>
      <c r="C11" s="379" t="s">
        <v>1112</v>
      </c>
      <c r="D11" s="379">
        <v>252</v>
      </c>
      <c r="E11" s="379">
        <v>238.392</v>
      </c>
      <c r="F11" s="378">
        <v>13784.4</v>
      </c>
      <c r="G11" s="377">
        <v>0</v>
      </c>
      <c r="H11" s="377">
        <v>11936.4</v>
      </c>
      <c r="I11" s="377">
        <v>1848</v>
      </c>
      <c r="J11" s="376">
        <v>0.13406459475929311</v>
      </c>
    </row>
    <row r="12" spans="1:10" ht="16.5" customHeight="1" x14ac:dyDescent="0.15">
      <c r="A12" s="379" t="s">
        <v>2523</v>
      </c>
      <c r="B12" s="379" t="s">
        <v>2522</v>
      </c>
      <c r="C12" s="379" t="s">
        <v>1115</v>
      </c>
      <c r="D12" s="379">
        <v>1</v>
      </c>
      <c r="E12" s="379">
        <v>11.352</v>
      </c>
      <c r="F12" s="378">
        <v>1381.24</v>
      </c>
      <c r="G12" s="377">
        <v>0</v>
      </c>
      <c r="H12" s="377">
        <v>1073.76</v>
      </c>
      <c r="I12" s="377">
        <v>307.48</v>
      </c>
      <c r="J12" s="376">
        <v>0.2226115664185804</v>
      </c>
    </row>
    <row r="13" spans="1:10" ht="16.5" customHeight="1" x14ac:dyDescent="0.15">
      <c r="A13" s="379" t="s">
        <v>7687</v>
      </c>
      <c r="B13" s="379" t="s">
        <v>7686</v>
      </c>
      <c r="C13" s="379" t="s">
        <v>1112</v>
      </c>
      <c r="D13" s="379">
        <v>72</v>
      </c>
      <c r="E13" s="379">
        <v>68.111999999999995</v>
      </c>
      <c r="F13" s="378">
        <v>6593.04</v>
      </c>
      <c r="G13" s="377">
        <v>0</v>
      </c>
      <c r="H13" s="377">
        <v>5667.12</v>
      </c>
      <c r="I13" s="377">
        <v>925.92</v>
      </c>
      <c r="J13" s="376">
        <v>0.14043900840886753</v>
      </c>
    </row>
    <row r="14" spans="1:10" ht="16.5" customHeight="1" x14ac:dyDescent="0.15">
      <c r="A14" s="379" t="s">
        <v>1925</v>
      </c>
      <c r="B14" s="379" t="s">
        <v>1924</v>
      </c>
      <c r="C14" s="379" t="s">
        <v>1923</v>
      </c>
      <c r="D14" s="379">
        <v>132</v>
      </c>
      <c r="E14" s="379">
        <v>499.62</v>
      </c>
      <c r="F14" s="378">
        <v>16526.400000000001</v>
      </c>
      <c r="G14" s="377">
        <v>0</v>
      </c>
      <c r="H14" s="377">
        <v>15074.73</v>
      </c>
      <c r="I14" s="377">
        <v>1451.67</v>
      </c>
      <c r="J14" s="376">
        <v>8.7839456869009583E-2</v>
      </c>
    </row>
    <row r="15" spans="1:10" ht="16.5" customHeight="1" x14ac:dyDescent="0.15">
      <c r="A15" s="379" t="s">
        <v>1917</v>
      </c>
      <c r="B15" s="379" t="s">
        <v>1916</v>
      </c>
      <c r="C15" s="379" t="s">
        <v>1913</v>
      </c>
      <c r="D15" s="379">
        <v>14</v>
      </c>
      <c r="E15" s="379">
        <v>317.94</v>
      </c>
      <c r="F15" s="378">
        <v>6215.54</v>
      </c>
      <c r="G15" s="377">
        <v>0</v>
      </c>
      <c r="H15" s="377">
        <v>4685.9399999999996</v>
      </c>
      <c r="I15" s="377">
        <v>1529.6</v>
      </c>
      <c r="J15" s="376">
        <v>0.2460928575795506</v>
      </c>
    </row>
    <row r="16" spans="1:10" ht="16.5" customHeight="1" x14ac:dyDescent="0.15">
      <c r="A16" s="379" t="s">
        <v>1908</v>
      </c>
      <c r="B16" s="379" t="s">
        <v>1907</v>
      </c>
      <c r="C16" s="379" t="s">
        <v>1809</v>
      </c>
      <c r="D16" s="379">
        <v>3</v>
      </c>
      <c r="E16" s="379">
        <v>18</v>
      </c>
      <c r="F16" s="378">
        <v>2909.28</v>
      </c>
      <c r="G16" s="377">
        <v>0</v>
      </c>
      <c r="H16" s="377">
        <v>2159.87</v>
      </c>
      <c r="I16" s="377">
        <v>749.41</v>
      </c>
      <c r="J16" s="376">
        <v>0.25759294395864268</v>
      </c>
    </row>
    <row r="17" spans="1:10" ht="16.5" customHeight="1" x14ac:dyDescent="0.15">
      <c r="A17" s="379" t="s">
        <v>2003</v>
      </c>
      <c r="B17" s="379" t="s">
        <v>2002</v>
      </c>
      <c r="C17" s="379" t="s">
        <v>1898</v>
      </c>
      <c r="D17" s="379">
        <v>8</v>
      </c>
      <c r="E17" s="379">
        <v>38.4</v>
      </c>
      <c r="F17" s="378">
        <v>6850.32</v>
      </c>
      <c r="G17" s="377">
        <v>0</v>
      </c>
      <c r="H17" s="377">
        <v>4845.4399999999996</v>
      </c>
      <c r="I17" s="377">
        <v>2004.88</v>
      </c>
      <c r="J17" s="376">
        <v>0.29266953952516089</v>
      </c>
    </row>
    <row r="18" spans="1:10" ht="16.5" customHeight="1" x14ac:dyDescent="0.15">
      <c r="A18" s="379" t="s">
        <v>4689</v>
      </c>
      <c r="B18" s="379" t="s">
        <v>4688</v>
      </c>
      <c r="C18" s="379" t="s">
        <v>1051</v>
      </c>
      <c r="D18" s="379">
        <v>205</v>
      </c>
      <c r="E18" s="379">
        <v>3895</v>
      </c>
      <c r="F18" s="378">
        <v>200429.52</v>
      </c>
      <c r="G18" s="377">
        <v>0</v>
      </c>
      <c r="H18" s="377">
        <v>144074.5</v>
      </c>
      <c r="I18" s="377">
        <v>56355.02</v>
      </c>
      <c r="J18" s="376">
        <v>0.28117125660930586</v>
      </c>
    </row>
    <row r="19" spans="1:10" ht="16.5" customHeight="1" x14ac:dyDescent="0.15">
      <c r="A19" s="379" t="s">
        <v>1895</v>
      </c>
      <c r="B19" s="379" t="s">
        <v>1894</v>
      </c>
      <c r="C19" s="379" t="s">
        <v>1051</v>
      </c>
      <c r="D19" s="379">
        <v>15</v>
      </c>
      <c r="E19" s="379">
        <v>285</v>
      </c>
      <c r="F19" s="378">
        <v>18024.75</v>
      </c>
      <c r="G19" s="377">
        <v>0</v>
      </c>
      <c r="H19" s="377">
        <v>13618.8</v>
      </c>
      <c r="I19" s="377">
        <v>4405.95</v>
      </c>
      <c r="J19" s="376">
        <v>0.24443889651728873</v>
      </c>
    </row>
    <row r="20" spans="1:10" ht="16.5" customHeight="1" x14ac:dyDescent="0.15">
      <c r="A20" s="379" t="s">
        <v>1893</v>
      </c>
      <c r="B20" s="379" t="s">
        <v>1892</v>
      </c>
      <c r="C20" s="379" t="s">
        <v>1051</v>
      </c>
      <c r="D20" s="379">
        <v>30</v>
      </c>
      <c r="E20" s="379">
        <v>570</v>
      </c>
      <c r="F20" s="378">
        <v>35452.300000000003</v>
      </c>
      <c r="G20" s="377">
        <v>0</v>
      </c>
      <c r="H20" s="377">
        <v>27561.1</v>
      </c>
      <c r="I20" s="377">
        <v>7891.2</v>
      </c>
      <c r="J20" s="376">
        <v>0.22258640483128034</v>
      </c>
    </row>
    <row r="21" spans="1:10" ht="16.5" customHeight="1" x14ac:dyDescent="0.15">
      <c r="A21" s="379" t="s">
        <v>1891</v>
      </c>
      <c r="B21" s="379" t="s">
        <v>1890</v>
      </c>
      <c r="C21" s="379" t="s">
        <v>1051</v>
      </c>
      <c r="D21" s="379">
        <v>30</v>
      </c>
      <c r="E21" s="379">
        <v>570</v>
      </c>
      <c r="F21" s="378">
        <v>36755.300000000003</v>
      </c>
      <c r="G21" s="377">
        <v>0</v>
      </c>
      <c r="H21" s="377">
        <v>28386.6</v>
      </c>
      <c r="I21" s="377">
        <v>8368.7000000000007</v>
      </c>
      <c r="J21" s="376">
        <v>0.22768689141429943</v>
      </c>
    </row>
    <row r="22" spans="1:10" ht="16.5" customHeight="1" x14ac:dyDescent="0.15">
      <c r="A22" s="379" t="s">
        <v>1879</v>
      </c>
      <c r="B22" s="379" t="s">
        <v>1878</v>
      </c>
      <c r="C22" s="379" t="s">
        <v>1051</v>
      </c>
      <c r="D22" s="379">
        <v>46</v>
      </c>
      <c r="E22" s="379">
        <v>874</v>
      </c>
      <c r="F22" s="378">
        <v>60030</v>
      </c>
      <c r="G22" s="377">
        <v>0</v>
      </c>
      <c r="H22" s="377">
        <v>49577.42</v>
      </c>
      <c r="I22" s="377">
        <v>10452.58</v>
      </c>
      <c r="J22" s="376">
        <v>0.17412260536398466</v>
      </c>
    </row>
    <row r="23" spans="1:10" ht="16.5" customHeight="1" x14ac:dyDescent="0.15">
      <c r="A23" s="379" t="s">
        <v>1875</v>
      </c>
      <c r="B23" s="379" t="s">
        <v>1874</v>
      </c>
      <c r="C23" s="379" t="s">
        <v>1051</v>
      </c>
      <c r="D23" s="379">
        <v>713</v>
      </c>
      <c r="E23" s="379">
        <v>13547</v>
      </c>
      <c r="F23" s="378">
        <v>506538.51</v>
      </c>
      <c r="G23" s="377">
        <v>0</v>
      </c>
      <c r="H23" s="377">
        <v>364500.5</v>
      </c>
      <c r="I23" s="377">
        <v>142038.01</v>
      </c>
      <c r="J23" s="376">
        <v>0.28040910453185486</v>
      </c>
    </row>
    <row r="24" spans="1:10" ht="16.5" customHeight="1" x14ac:dyDescent="0.15">
      <c r="A24" s="379" t="s">
        <v>1865</v>
      </c>
      <c r="B24" s="379" t="s">
        <v>1864</v>
      </c>
      <c r="C24" s="379" t="s">
        <v>1051</v>
      </c>
      <c r="D24" s="379">
        <v>1</v>
      </c>
      <c r="E24" s="379">
        <v>19</v>
      </c>
      <c r="F24" s="378">
        <v>2473.7600000000002</v>
      </c>
      <c r="G24" s="377">
        <v>0</v>
      </c>
      <c r="H24" s="377">
        <v>1830.15</v>
      </c>
      <c r="I24" s="377">
        <v>643.61</v>
      </c>
      <c r="J24" s="376">
        <v>0.26017479464458959</v>
      </c>
    </row>
    <row r="25" spans="1:10" ht="16.5" customHeight="1" x14ac:dyDescent="0.15">
      <c r="A25" s="379" t="s">
        <v>1858</v>
      </c>
      <c r="B25" s="379" t="s">
        <v>1857</v>
      </c>
      <c r="C25" s="379" t="s">
        <v>1856</v>
      </c>
      <c r="D25" s="379">
        <v>4</v>
      </c>
      <c r="E25" s="379">
        <v>44.16</v>
      </c>
      <c r="F25" s="378">
        <v>1467.01</v>
      </c>
      <c r="G25" s="377">
        <v>0</v>
      </c>
      <c r="H25" s="377">
        <v>976.2</v>
      </c>
      <c r="I25" s="377">
        <v>490.81</v>
      </c>
      <c r="J25" s="376">
        <v>0.33456486322519957</v>
      </c>
    </row>
    <row r="26" spans="1:10" ht="16.5" customHeight="1" x14ac:dyDescent="0.15">
      <c r="A26" s="379" t="s">
        <v>1858</v>
      </c>
      <c r="B26" s="379" t="s">
        <v>1857</v>
      </c>
      <c r="C26" s="379" t="s">
        <v>1999</v>
      </c>
      <c r="D26" s="379">
        <v>480</v>
      </c>
      <c r="E26" s="379">
        <v>220.8</v>
      </c>
      <c r="F26" s="378">
        <v>6225.6</v>
      </c>
      <c r="G26" s="377">
        <v>0</v>
      </c>
      <c r="H26" s="377">
        <v>4881</v>
      </c>
      <c r="I26" s="377">
        <v>1344.6</v>
      </c>
      <c r="J26" s="376">
        <v>0.21597918272937547</v>
      </c>
    </row>
    <row r="27" spans="1:10" ht="16.5" customHeight="1" x14ac:dyDescent="0.15">
      <c r="A27" s="379" t="s">
        <v>1855</v>
      </c>
      <c r="B27" s="379" t="s">
        <v>1854</v>
      </c>
      <c r="C27" s="379" t="s">
        <v>1051</v>
      </c>
      <c r="D27" s="379">
        <v>34</v>
      </c>
      <c r="E27" s="379">
        <v>646</v>
      </c>
      <c r="F27" s="378">
        <v>27430.52</v>
      </c>
      <c r="G27" s="377">
        <v>0</v>
      </c>
      <c r="H27" s="377">
        <v>17944.52</v>
      </c>
      <c r="I27" s="377">
        <v>9486</v>
      </c>
      <c r="J27" s="376">
        <v>0.34581918242891496</v>
      </c>
    </row>
    <row r="28" spans="1:10" ht="16.5" customHeight="1" x14ac:dyDescent="0.15">
      <c r="A28" s="379" t="s">
        <v>1853</v>
      </c>
      <c r="B28" s="379" t="s">
        <v>1852</v>
      </c>
      <c r="C28" s="379" t="s">
        <v>1051</v>
      </c>
      <c r="D28" s="379">
        <v>3</v>
      </c>
      <c r="E28" s="379">
        <v>57</v>
      </c>
      <c r="F28" s="378">
        <v>2900.91</v>
      </c>
      <c r="G28" s="377">
        <v>0</v>
      </c>
      <c r="H28" s="377">
        <v>2240.4</v>
      </c>
      <c r="I28" s="377">
        <v>660.51</v>
      </c>
      <c r="J28" s="376">
        <v>0.22769062121885891</v>
      </c>
    </row>
    <row r="29" spans="1:10" ht="16.5" customHeight="1" x14ac:dyDescent="0.15">
      <c r="A29" s="379" t="s">
        <v>1849</v>
      </c>
      <c r="B29" s="379" t="s">
        <v>1848</v>
      </c>
      <c r="C29" s="379" t="s">
        <v>1051</v>
      </c>
      <c r="D29" s="379">
        <v>86</v>
      </c>
      <c r="E29" s="379">
        <v>1634</v>
      </c>
      <c r="F29" s="378">
        <v>133321.4</v>
      </c>
      <c r="G29" s="377">
        <v>0</v>
      </c>
      <c r="H29" s="377">
        <v>84098.78</v>
      </c>
      <c r="I29" s="377">
        <v>49222.62</v>
      </c>
      <c r="J29" s="376">
        <v>0.36920269364108088</v>
      </c>
    </row>
    <row r="30" spans="1:10" ht="16.5" customHeight="1" x14ac:dyDescent="0.15">
      <c r="A30" s="379" t="s">
        <v>1847</v>
      </c>
      <c r="B30" s="379" t="s">
        <v>1846</v>
      </c>
      <c r="C30" s="379" t="s">
        <v>1051</v>
      </c>
      <c r="D30" s="379">
        <v>3</v>
      </c>
      <c r="E30" s="379">
        <v>57</v>
      </c>
      <c r="F30" s="378">
        <v>0.03</v>
      </c>
      <c r="G30" s="377">
        <v>0</v>
      </c>
      <c r="H30" s="377">
        <v>297.99</v>
      </c>
      <c r="I30" s="377">
        <v>-297.95999999999998</v>
      </c>
      <c r="J30" s="376">
        <v>-9932</v>
      </c>
    </row>
    <row r="31" spans="1:10" ht="16.5" customHeight="1" x14ac:dyDescent="0.15">
      <c r="A31" s="379" t="s">
        <v>1845</v>
      </c>
      <c r="B31" s="379" t="s">
        <v>1844</v>
      </c>
      <c r="C31" s="379" t="s">
        <v>1051</v>
      </c>
      <c r="D31" s="379">
        <v>6</v>
      </c>
      <c r="E31" s="379">
        <v>114</v>
      </c>
      <c r="F31" s="378">
        <v>0.06</v>
      </c>
      <c r="G31" s="377">
        <v>0</v>
      </c>
      <c r="H31" s="377">
        <v>1041.02</v>
      </c>
      <c r="I31" s="377">
        <v>-1040.96</v>
      </c>
      <c r="J31" s="376">
        <v>-17349.333333333332</v>
      </c>
    </row>
    <row r="32" spans="1:10" ht="16.5" customHeight="1" x14ac:dyDescent="0.15">
      <c r="A32" s="379" t="s">
        <v>2405</v>
      </c>
      <c r="B32" s="379" t="s">
        <v>2514</v>
      </c>
      <c r="C32" s="379" t="s">
        <v>1051</v>
      </c>
      <c r="D32" s="379">
        <v>6</v>
      </c>
      <c r="E32" s="379">
        <v>114</v>
      </c>
      <c r="F32" s="378">
        <v>0.06</v>
      </c>
      <c r="G32" s="377">
        <v>0</v>
      </c>
      <c r="H32" s="377">
        <v>1038.1500000000001</v>
      </c>
      <c r="I32" s="377">
        <v>-1038.0899999999999</v>
      </c>
      <c r="J32" s="376">
        <v>-17301.5</v>
      </c>
    </row>
    <row r="33" spans="1:10" ht="16.5" customHeight="1" x14ac:dyDescent="0.15">
      <c r="A33" s="379" t="s">
        <v>1840</v>
      </c>
      <c r="B33" s="379" t="s">
        <v>1839</v>
      </c>
      <c r="C33" s="379" t="s">
        <v>1838</v>
      </c>
      <c r="D33" s="379">
        <v>420</v>
      </c>
      <c r="E33" s="379">
        <v>198.66</v>
      </c>
      <c r="F33" s="378">
        <v>49177.8</v>
      </c>
      <c r="G33" s="377">
        <v>0</v>
      </c>
      <c r="H33" s="377">
        <v>46086.6</v>
      </c>
      <c r="I33" s="377">
        <v>3091.2</v>
      </c>
      <c r="J33" s="376">
        <v>6.2857630882227344E-2</v>
      </c>
    </row>
    <row r="34" spans="1:10" ht="16.5" customHeight="1" x14ac:dyDescent="0.15">
      <c r="A34" s="379" t="s">
        <v>1837</v>
      </c>
      <c r="B34" s="379" t="s">
        <v>1836</v>
      </c>
      <c r="C34" s="379" t="s">
        <v>1051</v>
      </c>
      <c r="D34" s="379">
        <v>2</v>
      </c>
      <c r="E34" s="379">
        <v>38</v>
      </c>
      <c r="F34" s="378">
        <v>3179.46</v>
      </c>
      <c r="G34" s="377">
        <v>0</v>
      </c>
      <c r="H34" s="377">
        <v>2438.6999999999998</v>
      </c>
      <c r="I34" s="377">
        <v>740.76</v>
      </c>
      <c r="J34" s="376">
        <v>0.23298295937045913</v>
      </c>
    </row>
    <row r="35" spans="1:10" ht="16.5" customHeight="1" x14ac:dyDescent="0.15">
      <c r="A35" s="379" t="s">
        <v>1827</v>
      </c>
      <c r="B35" s="379" t="s">
        <v>1826</v>
      </c>
      <c r="C35" s="379" t="s">
        <v>1823</v>
      </c>
      <c r="D35" s="379">
        <v>51</v>
      </c>
      <c r="E35" s="379">
        <v>1020</v>
      </c>
      <c r="F35" s="378">
        <v>19675.830000000002</v>
      </c>
      <c r="G35" s="377">
        <v>0</v>
      </c>
      <c r="H35" s="377">
        <v>17042.669999999998</v>
      </c>
      <c r="I35" s="377">
        <v>2633.16</v>
      </c>
      <c r="J35" s="376">
        <v>0.13382713715253688</v>
      </c>
    </row>
    <row r="36" spans="1:10" ht="16.5" customHeight="1" x14ac:dyDescent="0.15">
      <c r="A36" s="379" t="s">
        <v>1822</v>
      </c>
      <c r="B36" s="379" t="s">
        <v>1821</v>
      </c>
      <c r="C36" s="379" t="s">
        <v>1812</v>
      </c>
      <c r="D36" s="379">
        <v>2256</v>
      </c>
      <c r="E36" s="379">
        <v>564</v>
      </c>
      <c r="F36" s="378">
        <v>55768.32</v>
      </c>
      <c r="G36" s="377">
        <v>0</v>
      </c>
      <c r="H36" s="377">
        <v>50709.24</v>
      </c>
      <c r="I36" s="377">
        <v>5059.08</v>
      </c>
      <c r="J36" s="376">
        <v>9.071601941747573E-2</v>
      </c>
    </row>
    <row r="37" spans="1:10" ht="16.5" customHeight="1" x14ac:dyDescent="0.15">
      <c r="A37" s="379" t="s">
        <v>1820</v>
      </c>
      <c r="B37" s="379" t="s">
        <v>1819</v>
      </c>
      <c r="C37" s="379" t="s">
        <v>1809</v>
      </c>
      <c r="D37" s="379">
        <v>1</v>
      </c>
      <c r="E37" s="379">
        <v>6</v>
      </c>
      <c r="F37" s="378">
        <v>972.15</v>
      </c>
      <c r="G37" s="377">
        <v>0</v>
      </c>
      <c r="H37" s="377">
        <v>626.52</v>
      </c>
      <c r="I37" s="377">
        <v>345.63</v>
      </c>
      <c r="J37" s="376">
        <v>0.35553155377256596</v>
      </c>
    </row>
    <row r="38" spans="1:10" ht="16.5" customHeight="1" x14ac:dyDescent="0.15">
      <c r="A38" s="379" t="s">
        <v>1820</v>
      </c>
      <c r="B38" s="379" t="s">
        <v>1819</v>
      </c>
      <c r="C38" s="379" t="s">
        <v>1812</v>
      </c>
      <c r="D38" s="379">
        <v>1080</v>
      </c>
      <c r="E38" s="379">
        <v>270</v>
      </c>
      <c r="F38" s="378">
        <v>39387.599999999999</v>
      </c>
      <c r="G38" s="377">
        <v>0</v>
      </c>
      <c r="H38" s="377">
        <v>28193.4</v>
      </c>
      <c r="I38" s="377">
        <v>11194.2</v>
      </c>
      <c r="J38" s="376">
        <v>0.28420619687414311</v>
      </c>
    </row>
    <row r="39" spans="1:10" ht="16.5" customHeight="1" x14ac:dyDescent="0.15">
      <c r="A39" s="379" t="s">
        <v>1818</v>
      </c>
      <c r="B39" s="379" t="s">
        <v>1817</v>
      </c>
      <c r="C39" s="379" t="s">
        <v>1812</v>
      </c>
      <c r="D39" s="379">
        <v>72</v>
      </c>
      <c r="E39" s="379">
        <v>18</v>
      </c>
      <c r="F39" s="378">
        <v>3850.56</v>
      </c>
      <c r="G39" s="377">
        <v>0</v>
      </c>
      <c r="H39" s="377">
        <v>2888.16</v>
      </c>
      <c r="I39" s="377">
        <v>962.4</v>
      </c>
      <c r="J39" s="376">
        <v>0.24993767140363998</v>
      </c>
    </row>
    <row r="40" spans="1:10" ht="16.5" customHeight="1" x14ac:dyDescent="0.15">
      <c r="A40" s="379" t="s">
        <v>1816</v>
      </c>
      <c r="B40" s="379" t="s">
        <v>1815</v>
      </c>
      <c r="C40" s="379" t="s">
        <v>1809</v>
      </c>
      <c r="D40" s="379">
        <v>3</v>
      </c>
      <c r="E40" s="379">
        <v>18</v>
      </c>
      <c r="F40" s="378">
        <v>2392.29</v>
      </c>
      <c r="G40" s="377">
        <v>0</v>
      </c>
      <c r="H40" s="377">
        <v>1670.55</v>
      </c>
      <c r="I40" s="377">
        <v>721.74</v>
      </c>
      <c r="J40" s="376">
        <v>0.30169419259370728</v>
      </c>
    </row>
    <row r="41" spans="1:10" ht="16.5" customHeight="1" x14ac:dyDescent="0.15">
      <c r="A41" s="379" t="s">
        <v>1816</v>
      </c>
      <c r="B41" s="379" t="s">
        <v>1815</v>
      </c>
      <c r="C41" s="379" t="s">
        <v>1812</v>
      </c>
      <c r="D41" s="379">
        <v>408</v>
      </c>
      <c r="E41" s="379">
        <v>102</v>
      </c>
      <c r="F41" s="378">
        <v>11738.16</v>
      </c>
      <c r="G41" s="377">
        <v>0</v>
      </c>
      <c r="H41" s="377">
        <v>9465.2900000000009</v>
      </c>
      <c r="I41" s="377">
        <v>2272.87</v>
      </c>
      <c r="J41" s="376">
        <v>0.19363085866950186</v>
      </c>
    </row>
    <row r="42" spans="1:10" ht="16.5" customHeight="1" x14ac:dyDescent="0.15">
      <c r="A42" s="379" t="s">
        <v>1814</v>
      </c>
      <c r="B42" s="379" t="s">
        <v>1813</v>
      </c>
      <c r="C42" s="379" t="s">
        <v>1809</v>
      </c>
      <c r="D42" s="379">
        <v>1</v>
      </c>
      <c r="E42" s="379">
        <v>6</v>
      </c>
      <c r="F42" s="378">
        <v>647.46</v>
      </c>
      <c r="G42" s="377">
        <v>0</v>
      </c>
      <c r="H42" s="377">
        <v>479.62</v>
      </c>
      <c r="I42" s="377">
        <v>167.84</v>
      </c>
      <c r="J42" s="376">
        <v>0.25922836932011245</v>
      </c>
    </row>
    <row r="43" spans="1:10" ht="16.5" customHeight="1" x14ac:dyDescent="0.15">
      <c r="A43" s="379" t="s">
        <v>1814</v>
      </c>
      <c r="B43" s="379" t="s">
        <v>1813</v>
      </c>
      <c r="C43" s="379" t="s">
        <v>1812</v>
      </c>
      <c r="D43" s="379">
        <v>456</v>
      </c>
      <c r="E43" s="379">
        <v>114</v>
      </c>
      <c r="F43" s="378">
        <v>12380.4</v>
      </c>
      <c r="G43" s="377">
        <v>0</v>
      </c>
      <c r="H43" s="377">
        <v>9112.7800000000007</v>
      </c>
      <c r="I43" s="377">
        <v>3267.62</v>
      </c>
      <c r="J43" s="376">
        <v>0.26393492940454266</v>
      </c>
    </row>
    <row r="44" spans="1:10" ht="16.5" customHeight="1" x14ac:dyDescent="0.15">
      <c r="A44" s="379" t="s">
        <v>1811</v>
      </c>
      <c r="B44" s="379" t="s">
        <v>1810</v>
      </c>
      <c r="C44" s="379" t="s">
        <v>1809</v>
      </c>
      <c r="D44" s="379">
        <v>2</v>
      </c>
      <c r="E44" s="379">
        <v>12</v>
      </c>
      <c r="F44" s="378">
        <v>1487.28</v>
      </c>
      <c r="G44" s="377">
        <v>0</v>
      </c>
      <c r="H44" s="377">
        <v>1097.08</v>
      </c>
      <c r="I44" s="377">
        <v>390.2</v>
      </c>
      <c r="J44" s="376">
        <v>0.26235813027809157</v>
      </c>
    </row>
    <row r="45" spans="1:10" ht="16.5" customHeight="1" x14ac:dyDescent="0.15">
      <c r="A45" s="379" t="s">
        <v>1811</v>
      </c>
      <c r="B45" s="379" t="s">
        <v>1810</v>
      </c>
      <c r="C45" s="379" t="s">
        <v>1812</v>
      </c>
      <c r="D45" s="379">
        <v>312</v>
      </c>
      <c r="E45" s="379">
        <v>78</v>
      </c>
      <c r="F45" s="378">
        <v>9481.68</v>
      </c>
      <c r="G45" s="377">
        <v>0</v>
      </c>
      <c r="H45" s="377">
        <v>7131.64</v>
      </c>
      <c r="I45" s="377">
        <v>2350.04</v>
      </c>
      <c r="J45" s="376">
        <v>0.24785059187823255</v>
      </c>
    </row>
    <row r="46" spans="1:10" ht="16.5" customHeight="1" x14ac:dyDescent="0.15">
      <c r="A46" s="379" t="s">
        <v>1806</v>
      </c>
      <c r="B46" s="379" t="s">
        <v>1805</v>
      </c>
      <c r="C46" s="379" t="s">
        <v>1112</v>
      </c>
      <c r="D46" s="379">
        <v>30</v>
      </c>
      <c r="E46" s="379">
        <v>28.38</v>
      </c>
      <c r="F46" s="378">
        <v>2175.9</v>
      </c>
      <c r="G46" s="377">
        <v>0</v>
      </c>
      <c r="H46" s="377">
        <v>2002.38</v>
      </c>
      <c r="I46" s="377">
        <v>173.52</v>
      </c>
      <c r="J46" s="376">
        <v>7.9746311870949951E-2</v>
      </c>
    </row>
    <row r="47" spans="1:10" ht="16.5" customHeight="1" x14ac:dyDescent="0.15">
      <c r="A47" s="379" t="s">
        <v>1804</v>
      </c>
      <c r="B47" s="379" t="s">
        <v>1803</v>
      </c>
      <c r="C47" s="379" t="s">
        <v>1802</v>
      </c>
      <c r="D47" s="379">
        <v>2</v>
      </c>
      <c r="E47" s="379">
        <v>28.38</v>
      </c>
      <c r="F47" s="378">
        <v>2438.37</v>
      </c>
      <c r="G47" s="377">
        <v>0</v>
      </c>
      <c r="H47" s="377">
        <v>2005.52</v>
      </c>
      <c r="I47" s="377">
        <v>432.85</v>
      </c>
      <c r="J47" s="376">
        <v>0.17751612757702892</v>
      </c>
    </row>
    <row r="48" spans="1:10" ht="16.5" customHeight="1" x14ac:dyDescent="0.15">
      <c r="A48" s="379" t="s">
        <v>1801</v>
      </c>
      <c r="B48" s="379" t="s">
        <v>1800</v>
      </c>
      <c r="C48" s="379" t="s">
        <v>1802</v>
      </c>
      <c r="D48" s="379">
        <v>28</v>
      </c>
      <c r="E48" s="379">
        <v>397.32</v>
      </c>
      <c r="F48" s="378">
        <v>29814.49</v>
      </c>
      <c r="G48" s="377">
        <v>0</v>
      </c>
      <c r="H48" s="377">
        <v>28736.42</v>
      </c>
      <c r="I48" s="377">
        <v>1078.07</v>
      </c>
      <c r="J48" s="376">
        <v>3.6159263499057001E-2</v>
      </c>
    </row>
    <row r="49" spans="1:10" ht="16.5" customHeight="1" x14ac:dyDescent="0.15">
      <c r="A49" s="379" t="s">
        <v>1801</v>
      </c>
      <c r="B49" s="379" t="s">
        <v>1800</v>
      </c>
      <c r="C49" s="379" t="s">
        <v>1112</v>
      </c>
      <c r="D49" s="379">
        <v>480</v>
      </c>
      <c r="E49" s="379">
        <v>454.08</v>
      </c>
      <c r="F49" s="378">
        <v>39676.800000000003</v>
      </c>
      <c r="G49" s="377">
        <v>0</v>
      </c>
      <c r="H49" s="377">
        <v>32200</v>
      </c>
      <c r="I49" s="377">
        <v>7476.8</v>
      </c>
      <c r="J49" s="376">
        <v>0.18844261634002743</v>
      </c>
    </row>
    <row r="50" spans="1:10" ht="16.5" customHeight="1" x14ac:dyDescent="0.15">
      <c r="A50" s="379" t="s">
        <v>1793</v>
      </c>
      <c r="B50" s="379" t="s">
        <v>1792</v>
      </c>
      <c r="C50" s="379" t="s">
        <v>1056</v>
      </c>
      <c r="D50" s="379">
        <v>6</v>
      </c>
      <c r="E50" s="379">
        <v>1248</v>
      </c>
      <c r="F50" s="378">
        <v>29689.56</v>
      </c>
      <c r="G50" s="377">
        <v>0</v>
      </c>
      <c r="H50" s="377">
        <v>18408.3</v>
      </c>
      <c r="I50" s="377">
        <v>11281.26</v>
      </c>
      <c r="J50" s="376">
        <v>0.37997397064826827</v>
      </c>
    </row>
    <row r="51" spans="1:10" ht="16.5" customHeight="1" x14ac:dyDescent="0.15">
      <c r="A51" s="379" t="s">
        <v>3985</v>
      </c>
      <c r="B51" s="379" t="s">
        <v>3984</v>
      </c>
      <c r="C51" s="379" t="s">
        <v>1056</v>
      </c>
      <c r="D51" s="379">
        <v>1</v>
      </c>
      <c r="E51" s="379">
        <v>208</v>
      </c>
      <c r="F51" s="378">
        <v>10027.9</v>
      </c>
      <c r="G51" s="377">
        <v>0</v>
      </c>
      <c r="H51" s="377">
        <v>8719.92</v>
      </c>
      <c r="I51" s="377">
        <v>1307.98</v>
      </c>
      <c r="J51" s="376">
        <v>0.13043408889199135</v>
      </c>
    </row>
    <row r="52" spans="1:10" ht="16.5" customHeight="1" x14ac:dyDescent="0.15">
      <c r="A52" s="379" t="s">
        <v>1990</v>
      </c>
      <c r="B52" s="379" t="s">
        <v>1989</v>
      </c>
      <c r="C52" s="379" t="s">
        <v>1056</v>
      </c>
      <c r="D52" s="379">
        <v>3</v>
      </c>
      <c r="E52" s="379">
        <v>624</v>
      </c>
      <c r="F52" s="378">
        <v>25804.41</v>
      </c>
      <c r="G52" s="377">
        <v>0</v>
      </c>
      <c r="H52" s="377">
        <v>23253.96</v>
      </c>
      <c r="I52" s="377">
        <v>2550.4499999999998</v>
      </c>
      <c r="J52" s="376">
        <v>9.8837756802035007E-2</v>
      </c>
    </row>
    <row r="53" spans="1:10" ht="16.5" customHeight="1" x14ac:dyDescent="0.15">
      <c r="A53" s="379" t="s">
        <v>1759</v>
      </c>
      <c r="B53" s="379" t="s">
        <v>1758</v>
      </c>
      <c r="C53" s="379" t="s">
        <v>1757</v>
      </c>
      <c r="D53" s="379">
        <v>48</v>
      </c>
      <c r="E53" s="379">
        <v>43.2</v>
      </c>
      <c r="F53" s="378">
        <v>3870.24</v>
      </c>
      <c r="G53" s="377">
        <v>0</v>
      </c>
      <c r="H53" s="377">
        <v>2857.88</v>
      </c>
      <c r="I53" s="377">
        <v>1012.36</v>
      </c>
      <c r="J53" s="376">
        <v>0.26157550952912478</v>
      </c>
    </row>
    <row r="54" spans="1:10" ht="16.5" customHeight="1" x14ac:dyDescent="0.15">
      <c r="A54" s="379" t="s">
        <v>1988</v>
      </c>
      <c r="B54" s="379" t="s">
        <v>1987</v>
      </c>
      <c r="C54" s="379" t="s">
        <v>1757</v>
      </c>
      <c r="D54" s="379">
        <v>72</v>
      </c>
      <c r="E54" s="379">
        <v>64.8</v>
      </c>
      <c r="F54" s="378">
        <v>5222.16</v>
      </c>
      <c r="G54" s="377">
        <v>0</v>
      </c>
      <c r="H54" s="377">
        <v>4245.28</v>
      </c>
      <c r="I54" s="377">
        <v>976.88</v>
      </c>
      <c r="J54" s="376">
        <v>0.18706435651148184</v>
      </c>
    </row>
    <row r="55" spans="1:10" ht="16.5" customHeight="1" x14ac:dyDescent="0.15">
      <c r="A55" s="379" t="s">
        <v>1747</v>
      </c>
      <c r="B55" s="379" t="s">
        <v>1746</v>
      </c>
      <c r="C55" s="379" t="s">
        <v>1739</v>
      </c>
      <c r="D55" s="379">
        <v>8</v>
      </c>
      <c r="E55" s="379">
        <v>32</v>
      </c>
      <c r="F55" s="378">
        <v>3867.2</v>
      </c>
      <c r="G55" s="377">
        <v>0</v>
      </c>
      <c r="H55" s="377">
        <v>2889.44</v>
      </c>
      <c r="I55" s="377">
        <v>977.76</v>
      </c>
      <c r="J55" s="376">
        <v>0.25283409184940009</v>
      </c>
    </row>
    <row r="56" spans="1:10" ht="16.5" customHeight="1" x14ac:dyDescent="0.15">
      <c r="A56" s="379" t="s">
        <v>1743</v>
      </c>
      <c r="B56" s="379" t="s">
        <v>1742</v>
      </c>
      <c r="C56" s="379" t="s">
        <v>1739</v>
      </c>
      <c r="D56" s="379">
        <v>10</v>
      </c>
      <c r="E56" s="379">
        <v>40</v>
      </c>
      <c r="F56" s="378">
        <v>4953.32</v>
      </c>
      <c r="G56" s="377">
        <v>0</v>
      </c>
      <c r="H56" s="377">
        <v>3630.6</v>
      </c>
      <c r="I56" s="377">
        <v>1322.72</v>
      </c>
      <c r="J56" s="376">
        <v>0.26703705797323818</v>
      </c>
    </row>
    <row r="57" spans="1:10" ht="16.5" customHeight="1" x14ac:dyDescent="0.15">
      <c r="A57" s="379" t="s">
        <v>5592</v>
      </c>
      <c r="B57" s="379" t="s">
        <v>5591</v>
      </c>
      <c r="C57" s="379" t="s">
        <v>1739</v>
      </c>
      <c r="D57" s="379">
        <v>5</v>
      </c>
      <c r="E57" s="379">
        <v>20</v>
      </c>
      <c r="F57" s="378">
        <v>4015.05</v>
      </c>
      <c r="G57" s="377">
        <v>0</v>
      </c>
      <c r="H57" s="377">
        <v>2025.2</v>
      </c>
      <c r="I57" s="377">
        <v>1989.85</v>
      </c>
      <c r="J57" s="376">
        <v>0.49559781322773067</v>
      </c>
    </row>
    <row r="58" spans="1:10" ht="16.5" customHeight="1" x14ac:dyDescent="0.15">
      <c r="A58" s="379" t="s">
        <v>1734</v>
      </c>
      <c r="B58" s="379" t="s">
        <v>1733</v>
      </c>
      <c r="C58" s="379" t="s">
        <v>1722</v>
      </c>
      <c r="D58" s="379">
        <v>1</v>
      </c>
      <c r="E58" s="379">
        <v>16</v>
      </c>
      <c r="F58" s="378">
        <v>1962.51</v>
      </c>
      <c r="G58" s="377">
        <v>0</v>
      </c>
      <c r="H58" s="377">
        <v>1446.43</v>
      </c>
      <c r="I58" s="377">
        <v>516.08000000000004</v>
      </c>
      <c r="J58" s="376">
        <v>0.26296936066567811</v>
      </c>
    </row>
    <row r="59" spans="1:10" ht="16.5" customHeight="1" x14ac:dyDescent="0.15">
      <c r="A59" s="379" t="s">
        <v>1728</v>
      </c>
      <c r="B59" s="379" t="s">
        <v>1727</v>
      </c>
      <c r="C59" s="379" t="s">
        <v>1722</v>
      </c>
      <c r="D59" s="379">
        <v>5</v>
      </c>
      <c r="E59" s="379">
        <v>80</v>
      </c>
      <c r="F59" s="378">
        <v>6790</v>
      </c>
      <c r="G59" s="377">
        <v>0</v>
      </c>
      <c r="H59" s="377">
        <v>6314.2</v>
      </c>
      <c r="I59" s="377">
        <v>475.8</v>
      </c>
      <c r="J59" s="376">
        <v>7.0073637702503688E-2</v>
      </c>
    </row>
    <row r="60" spans="1:10" ht="16.5" customHeight="1" x14ac:dyDescent="0.15">
      <c r="A60" s="379" t="s">
        <v>1726</v>
      </c>
      <c r="B60" s="379" t="s">
        <v>1725</v>
      </c>
      <c r="C60" s="379" t="s">
        <v>1722</v>
      </c>
      <c r="D60" s="379">
        <v>10</v>
      </c>
      <c r="E60" s="379">
        <v>160</v>
      </c>
      <c r="F60" s="378">
        <v>16211.2</v>
      </c>
      <c r="G60" s="377">
        <v>0</v>
      </c>
      <c r="H60" s="377">
        <v>15068.8</v>
      </c>
      <c r="I60" s="377">
        <v>1142.4000000000001</v>
      </c>
      <c r="J60" s="376">
        <v>7.0469798657718116E-2</v>
      </c>
    </row>
    <row r="61" spans="1:10" ht="16.5" customHeight="1" x14ac:dyDescent="0.15">
      <c r="A61" s="379" t="s">
        <v>1721</v>
      </c>
      <c r="B61" s="379" t="s">
        <v>1720</v>
      </c>
      <c r="C61" s="379" t="s">
        <v>1715</v>
      </c>
      <c r="D61" s="379">
        <v>3</v>
      </c>
      <c r="E61" s="379">
        <v>36</v>
      </c>
      <c r="F61" s="378">
        <v>4901.3100000000004</v>
      </c>
      <c r="G61" s="377">
        <v>0</v>
      </c>
      <c r="H61" s="377">
        <v>3325.25</v>
      </c>
      <c r="I61" s="377">
        <v>1576.06</v>
      </c>
      <c r="J61" s="376">
        <v>0.32155893016356851</v>
      </c>
    </row>
    <row r="62" spans="1:10" ht="16.5" customHeight="1" x14ac:dyDescent="0.15">
      <c r="A62" s="379" t="s">
        <v>1721</v>
      </c>
      <c r="B62" s="379" t="s">
        <v>1720</v>
      </c>
      <c r="C62" s="379" t="s">
        <v>1116</v>
      </c>
      <c r="D62" s="379">
        <v>132</v>
      </c>
      <c r="E62" s="379">
        <v>132</v>
      </c>
      <c r="F62" s="378">
        <v>13691.04</v>
      </c>
      <c r="G62" s="377">
        <v>0</v>
      </c>
      <c r="H62" s="377">
        <v>12192.46</v>
      </c>
      <c r="I62" s="377">
        <v>1498.58</v>
      </c>
      <c r="J62" s="376">
        <v>0.10945698792787108</v>
      </c>
    </row>
    <row r="63" spans="1:10" ht="16.5" customHeight="1" x14ac:dyDescent="0.15">
      <c r="A63" s="379" t="s">
        <v>1719</v>
      </c>
      <c r="B63" s="379" t="s">
        <v>1718</v>
      </c>
      <c r="C63" s="379" t="s">
        <v>1115</v>
      </c>
      <c r="D63" s="379">
        <v>1</v>
      </c>
      <c r="E63" s="379">
        <v>11.352</v>
      </c>
      <c r="F63" s="378">
        <v>1374.88</v>
      </c>
      <c r="G63" s="377">
        <v>0</v>
      </c>
      <c r="H63" s="377">
        <v>1042.44</v>
      </c>
      <c r="I63" s="377">
        <v>332.44</v>
      </c>
      <c r="J63" s="376">
        <v>0.24179564762015593</v>
      </c>
    </row>
    <row r="64" spans="1:10" ht="16.5" customHeight="1" x14ac:dyDescent="0.15">
      <c r="A64" s="379" t="s">
        <v>1717</v>
      </c>
      <c r="B64" s="379" t="s">
        <v>1716</v>
      </c>
      <c r="C64" s="379" t="s">
        <v>1112</v>
      </c>
      <c r="D64" s="379">
        <v>744</v>
      </c>
      <c r="E64" s="379">
        <v>703.82399999999996</v>
      </c>
      <c r="F64" s="378">
        <v>28636.560000000001</v>
      </c>
      <c r="G64" s="377">
        <v>0</v>
      </c>
      <c r="H64" s="377">
        <v>22074.03</v>
      </c>
      <c r="I64" s="377">
        <v>6562.53</v>
      </c>
      <c r="J64" s="376">
        <v>0.22916614286073467</v>
      </c>
    </row>
    <row r="65" spans="1:10" ht="16.5" customHeight="1" x14ac:dyDescent="0.15">
      <c r="A65" s="379" t="s">
        <v>1714</v>
      </c>
      <c r="B65" s="379" t="s">
        <v>1713</v>
      </c>
      <c r="C65" s="379" t="s">
        <v>1116</v>
      </c>
      <c r="D65" s="379">
        <v>984</v>
      </c>
      <c r="E65" s="379">
        <v>984</v>
      </c>
      <c r="F65" s="378">
        <v>26312.16</v>
      </c>
      <c r="G65" s="377">
        <v>0</v>
      </c>
      <c r="H65" s="377">
        <v>22984.6</v>
      </c>
      <c r="I65" s="377">
        <v>3327.56</v>
      </c>
      <c r="J65" s="376">
        <v>0.12646472201446024</v>
      </c>
    </row>
    <row r="66" spans="1:10" ht="16.5" customHeight="1" x14ac:dyDescent="0.15">
      <c r="A66" s="379" t="s">
        <v>1712</v>
      </c>
      <c r="B66" s="379" t="s">
        <v>1711</v>
      </c>
      <c r="C66" s="379" t="s">
        <v>1112</v>
      </c>
      <c r="D66" s="379">
        <v>228</v>
      </c>
      <c r="E66" s="379">
        <v>215.68799999999999</v>
      </c>
      <c r="F66" s="378">
        <v>16628.04</v>
      </c>
      <c r="G66" s="377">
        <v>0</v>
      </c>
      <c r="H66" s="377">
        <v>14899.61</v>
      </c>
      <c r="I66" s="377">
        <v>1728.43</v>
      </c>
      <c r="J66" s="376">
        <v>0.10394670688788336</v>
      </c>
    </row>
    <row r="67" spans="1:10" ht="16.5" customHeight="1" x14ac:dyDescent="0.15">
      <c r="A67" s="379" t="s">
        <v>1710</v>
      </c>
      <c r="B67" s="379" t="s">
        <v>1709</v>
      </c>
      <c r="C67" s="379" t="s">
        <v>1112</v>
      </c>
      <c r="D67" s="379">
        <v>252</v>
      </c>
      <c r="E67" s="379">
        <v>238.392</v>
      </c>
      <c r="F67" s="378">
        <v>18378.36</v>
      </c>
      <c r="G67" s="377">
        <v>0</v>
      </c>
      <c r="H67" s="377">
        <v>16467.990000000002</v>
      </c>
      <c r="I67" s="377">
        <v>1910.37</v>
      </c>
      <c r="J67" s="376">
        <v>0.10394670688788336</v>
      </c>
    </row>
    <row r="68" spans="1:10" ht="16.5" customHeight="1" x14ac:dyDescent="0.15">
      <c r="A68" s="379" t="s">
        <v>1708</v>
      </c>
      <c r="B68" s="379" t="s">
        <v>1707</v>
      </c>
      <c r="C68" s="379" t="s">
        <v>1115</v>
      </c>
      <c r="D68" s="379">
        <v>24</v>
      </c>
      <c r="E68" s="379">
        <v>272.44799999999998</v>
      </c>
      <c r="F68" s="378">
        <v>17163.240000000002</v>
      </c>
      <c r="G68" s="377">
        <v>0</v>
      </c>
      <c r="H68" s="377">
        <v>18355.48</v>
      </c>
      <c r="I68" s="377">
        <v>-1192.24</v>
      </c>
      <c r="J68" s="376">
        <v>-6.9464739757761351E-2</v>
      </c>
    </row>
    <row r="69" spans="1:10" ht="16.5" customHeight="1" x14ac:dyDescent="0.15">
      <c r="A69" s="379" t="s">
        <v>1708</v>
      </c>
      <c r="B69" s="379" t="s">
        <v>1707</v>
      </c>
      <c r="C69" s="379" t="s">
        <v>1112</v>
      </c>
      <c r="D69" s="379">
        <v>1956</v>
      </c>
      <c r="E69" s="379">
        <v>1850.376</v>
      </c>
      <c r="F69" s="378">
        <v>143453.04</v>
      </c>
      <c r="G69" s="377">
        <v>0</v>
      </c>
      <c r="H69" s="377">
        <v>124107.05</v>
      </c>
      <c r="I69" s="377">
        <v>19345.990000000002</v>
      </c>
      <c r="J69" s="376">
        <v>0.13485939370821282</v>
      </c>
    </row>
    <row r="70" spans="1:10" ht="16.5" customHeight="1" x14ac:dyDescent="0.15">
      <c r="A70" s="379" t="s">
        <v>1704</v>
      </c>
      <c r="B70" s="379" t="s">
        <v>1703</v>
      </c>
      <c r="C70" s="379" t="s">
        <v>1115</v>
      </c>
      <c r="D70" s="379">
        <v>5</v>
      </c>
      <c r="E70" s="379">
        <v>56.76</v>
      </c>
      <c r="F70" s="378">
        <v>5225</v>
      </c>
      <c r="G70" s="377">
        <v>0</v>
      </c>
      <c r="H70" s="377">
        <v>4842.7</v>
      </c>
      <c r="I70" s="377">
        <v>382.3</v>
      </c>
      <c r="J70" s="376">
        <v>7.3167464114832534E-2</v>
      </c>
    </row>
    <row r="71" spans="1:10" ht="16.5" customHeight="1" x14ac:dyDescent="0.15">
      <c r="A71" s="379" t="s">
        <v>1704</v>
      </c>
      <c r="B71" s="379" t="s">
        <v>1703</v>
      </c>
      <c r="C71" s="379" t="s">
        <v>1112</v>
      </c>
      <c r="D71" s="379">
        <v>1104</v>
      </c>
      <c r="E71" s="379">
        <v>1044.384</v>
      </c>
      <c r="F71" s="378">
        <v>98410.559999999998</v>
      </c>
      <c r="G71" s="377">
        <v>0</v>
      </c>
      <c r="H71" s="377">
        <v>89105.68</v>
      </c>
      <c r="I71" s="377">
        <v>9304.8799999999992</v>
      </c>
      <c r="J71" s="376">
        <v>9.4551641612444837E-2</v>
      </c>
    </row>
    <row r="72" spans="1:10" ht="16.5" customHeight="1" x14ac:dyDescent="0.15">
      <c r="A72" s="379" t="s">
        <v>1702</v>
      </c>
      <c r="B72" s="379" t="s">
        <v>1701</v>
      </c>
      <c r="C72" s="379" t="s">
        <v>1115</v>
      </c>
      <c r="D72" s="379">
        <v>1</v>
      </c>
      <c r="E72" s="379">
        <v>11.352</v>
      </c>
      <c r="F72" s="378">
        <v>1175.29</v>
      </c>
      <c r="G72" s="377">
        <v>0</v>
      </c>
      <c r="H72" s="377">
        <v>902.24</v>
      </c>
      <c r="I72" s="377">
        <v>273.05</v>
      </c>
      <c r="J72" s="376">
        <v>0.23232563877851423</v>
      </c>
    </row>
    <row r="73" spans="1:10" ht="16.5" customHeight="1" x14ac:dyDescent="0.15">
      <c r="A73" s="379" t="s">
        <v>1702</v>
      </c>
      <c r="B73" s="379" t="s">
        <v>1701</v>
      </c>
      <c r="C73" s="379" t="s">
        <v>1112</v>
      </c>
      <c r="D73" s="379">
        <v>168</v>
      </c>
      <c r="E73" s="379">
        <v>158.928</v>
      </c>
      <c r="F73" s="378">
        <v>15178.8</v>
      </c>
      <c r="G73" s="377">
        <v>0</v>
      </c>
      <c r="H73" s="377">
        <v>12630.81</v>
      </c>
      <c r="I73" s="377">
        <v>2547.9899999999998</v>
      </c>
      <c r="J73" s="376">
        <v>0.1678650486204443</v>
      </c>
    </row>
    <row r="74" spans="1:10" ht="16.5" customHeight="1" x14ac:dyDescent="0.15">
      <c r="A74" s="379" t="s">
        <v>1111</v>
      </c>
      <c r="B74" s="379" t="s">
        <v>1979</v>
      </c>
      <c r="C74" s="379" t="s">
        <v>1978</v>
      </c>
      <c r="D74" s="379">
        <v>24</v>
      </c>
      <c r="E74" s="379">
        <v>10.8</v>
      </c>
      <c r="F74" s="378">
        <v>1205.76</v>
      </c>
      <c r="G74" s="377">
        <v>0</v>
      </c>
      <c r="H74" s="377">
        <v>1089.5999999999999</v>
      </c>
      <c r="I74" s="377">
        <v>116.16</v>
      </c>
      <c r="J74" s="376">
        <v>9.6337579617834401E-2</v>
      </c>
    </row>
    <row r="75" spans="1:10" ht="16.5" customHeight="1" x14ac:dyDescent="0.15">
      <c r="A75" s="379" t="s">
        <v>1158</v>
      </c>
      <c r="B75" s="379" t="s">
        <v>1975</v>
      </c>
      <c r="C75" s="379" t="s">
        <v>1115</v>
      </c>
      <c r="D75" s="379">
        <v>17</v>
      </c>
      <c r="E75" s="379">
        <v>192.98400000000001</v>
      </c>
      <c r="F75" s="378">
        <v>15976.11</v>
      </c>
      <c r="G75" s="377">
        <v>0</v>
      </c>
      <c r="H75" s="377">
        <v>12673.5</v>
      </c>
      <c r="I75" s="377">
        <v>3302.61</v>
      </c>
      <c r="J75" s="376">
        <v>0.20672178646741918</v>
      </c>
    </row>
    <row r="76" spans="1:10" ht="16.5" customHeight="1" x14ac:dyDescent="0.15">
      <c r="A76" s="379" t="s">
        <v>1158</v>
      </c>
      <c r="B76" s="379" t="s">
        <v>1975</v>
      </c>
      <c r="C76" s="379" t="s">
        <v>1112</v>
      </c>
      <c r="D76" s="379">
        <v>192</v>
      </c>
      <c r="E76" s="379">
        <v>181.63200000000001</v>
      </c>
      <c r="F76" s="378">
        <v>17658.240000000002</v>
      </c>
      <c r="G76" s="377">
        <v>0</v>
      </c>
      <c r="H76" s="377">
        <v>11928</v>
      </c>
      <c r="I76" s="377">
        <v>5730.24</v>
      </c>
      <c r="J76" s="376">
        <v>0.3245079917364358</v>
      </c>
    </row>
    <row r="77" spans="1:10" ht="16.5" customHeight="1" x14ac:dyDescent="0.15">
      <c r="A77" s="379" t="s">
        <v>1156</v>
      </c>
      <c r="B77" s="379" t="s">
        <v>1974</v>
      </c>
      <c r="C77" s="379" t="s">
        <v>1115</v>
      </c>
      <c r="D77" s="379">
        <v>1</v>
      </c>
      <c r="E77" s="379">
        <v>11.352</v>
      </c>
      <c r="F77" s="378">
        <v>931.88</v>
      </c>
      <c r="G77" s="377">
        <v>0</v>
      </c>
      <c r="H77" s="377">
        <v>745.5</v>
      </c>
      <c r="I77" s="377">
        <v>186.38</v>
      </c>
      <c r="J77" s="376">
        <v>0.20000429239816286</v>
      </c>
    </row>
    <row r="78" spans="1:10" ht="16.5" customHeight="1" x14ac:dyDescent="0.15">
      <c r="A78" s="379" t="s">
        <v>1156</v>
      </c>
      <c r="B78" s="379" t="s">
        <v>1974</v>
      </c>
      <c r="C78" s="379" t="s">
        <v>1112</v>
      </c>
      <c r="D78" s="379">
        <v>216</v>
      </c>
      <c r="E78" s="379">
        <v>204.33600000000001</v>
      </c>
      <c r="F78" s="378">
        <v>19865.52</v>
      </c>
      <c r="G78" s="377">
        <v>0</v>
      </c>
      <c r="H78" s="377">
        <v>13419</v>
      </c>
      <c r="I78" s="377">
        <v>6446.52</v>
      </c>
      <c r="J78" s="376">
        <v>0.3245079917364358</v>
      </c>
    </row>
    <row r="79" spans="1:10" ht="16.5" customHeight="1" x14ac:dyDescent="0.15">
      <c r="A79" s="379" t="s">
        <v>1153</v>
      </c>
      <c r="B79" s="379" t="s">
        <v>1973</v>
      </c>
      <c r="C79" s="379" t="s">
        <v>1116</v>
      </c>
      <c r="D79" s="379">
        <v>162</v>
      </c>
      <c r="E79" s="379">
        <v>162</v>
      </c>
      <c r="F79" s="378">
        <v>28750.14</v>
      </c>
      <c r="G79" s="377">
        <v>0</v>
      </c>
      <c r="H79" s="377">
        <v>20541.330000000002</v>
      </c>
      <c r="I79" s="377">
        <v>8208.81</v>
      </c>
      <c r="J79" s="376">
        <v>0.28552243571683478</v>
      </c>
    </row>
    <row r="80" spans="1:10" ht="16.5" customHeight="1" x14ac:dyDescent="0.15">
      <c r="A80" s="379" t="s">
        <v>1147</v>
      </c>
      <c r="B80" s="379" t="s">
        <v>1972</v>
      </c>
      <c r="C80" s="379" t="s">
        <v>1115</v>
      </c>
      <c r="D80" s="379">
        <v>1</v>
      </c>
      <c r="E80" s="379">
        <v>11.352</v>
      </c>
      <c r="F80" s="378">
        <v>857.33</v>
      </c>
      <c r="G80" s="377">
        <v>0</v>
      </c>
      <c r="H80" s="377">
        <v>745.5</v>
      </c>
      <c r="I80" s="377">
        <v>111.83</v>
      </c>
      <c r="J80" s="376">
        <v>0.13043985396521759</v>
      </c>
    </row>
    <row r="81" spans="1:10" ht="16.5" customHeight="1" x14ac:dyDescent="0.15">
      <c r="A81" s="379" t="s">
        <v>1118</v>
      </c>
      <c r="B81" s="379" t="s">
        <v>1971</v>
      </c>
      <c r="C81" s="379" t="s">
        <v>1116</v>
      </c>
      <c r="D81" s="379">
        <v>66</v>
      </c>
      <c r="E81" s="379">
        <v>66</v>
      </c>
      <c r="F81" s="378">
        <v>11713.02</v>
      </c>
      <c r="G81" s="377">
        <v>0</v>
      </c>
      <c r="H81" s="377">
        <v>8368.69</v>
      </c>
      <c r="I81" s="377">
        <v>3344.33</v>
      </c>
      <c r="J81" s="376">
        <v>0.28552243571683478</v>
      </c>
    </row>
    <row r="82" spans="1:10" ht="16.5" customHeight="1" x14ac:dyDescent="0.15">
      <c r="A82" s="379" t="s">
        <v>1065</v>
      </c>
      <c r="B82" s="379" t="s">
        <v>2506</v>
      </c>
      <c r="C82" s="379" t="s">
        <v>1059</v>
      </c>
      <c r="D82" s="379">
        <v>7</v>
      </c>
      <c r="E82" s="379">
        <v>140</v>
      </c>
      <c r="F82" s="378">
        <v>7539.44</v>
      </c>
      <c r="G82" s="377">
        <v>0</v>
      </c>
      <c r="H82" s="377">
        <v>8010.66</v>
      </c>
      <c r="I82" s="377">
        <v>-471.22</v>
      </c>
      <c r="J82" s="376">
        <v>-6.2500663179228172E-2</v>
      </c>
    </row>
    <row r="83" spans="1:10" ht="16.5" customHeight="1" x14ac:dyDescent="0.15">
      <c r="A83" s="379" t="s">
        <v>1955</v>
      </c>
      <c r="B83" s="379" t="s">
        <v>1954</v>
      </c>
      <c r="C83" s="379" t="s">
        <v>1923</v>
      </c>
      <c r="D83" s="379">
        <v>48</v>
      </c>
      <c r="E83" s="379">
        <v>181.68</v>
      </c>
      <c r="F83" s="378">
        <v>16881.12</v>
      </c>
      <c r="G83" s="377">
        <v>0</v>
      </c>
      <c r="H83" s="377">
        <v>15860.9</v>
      </c>
      <c r="I83" s="377">
        <v>1020.22</v>
      </c>
      <c r="J83" s="376">
        <v>6.0435563517112607E-2</v>
      </c>
    </row>
    <row r="84" spans="1:10" ht="16.5" customHeight="1" x14ac:dyDescent="0.15">
      <c r="A84" s="379" t="s">
        <v>1053</v>
      </c>
      <c r="B84" s="379" t="s">
        <v>1953</v>
      </c>
      <c r="C84" s="379" t="s">
        <v>1051</v>
      </c>
      <c r="D84" s="379">
        <v>30</v>
      </c>
      <c r="E84" s="379">
        <v>570</v>
      </c>
      <c r="F84" s="378">
        <v>32273.3</v>
      </c>
      <c r="G84" s="377">
        <v>0</v>
      </c>
      <c r="H84" s="377">
        <v>23261.279999999999</v>
      </c>
      <c r="I84" s="377">
        <v>9012.02</v>
      </c>
      <c r="J84" s="376">
        <v>0.27924073460104792</v>
      </c>
    </row>
    <row r="85" spans="1:10" ht="16.5" customHeight="1" x14ac:dyDescent="0.15">
      <c r="A85" s="379" t="s">
        <v>4683</v>
      </c>
      <c r="B85" s="379" t="s">
        <v>4682</v>
      </c>
      <c r="C85" s="379" t="s">
        <v>1051</v>
      </c>
      <c r="D85" s="379">
        <v>243</v>
      </c>
      <c r="E85" s="379">
        <v>4617</v>
      </c>
      <c r="F85" s="378">
        <v>217773.51</v>
      </c>
      <c r="G85" s="377">
        <v>0</v>
      </c>
      <c r="H85" s="377">
        <v>200835.95</v>
      </c>
      <c r="I85" s="377">
        <v>16937.560000000001</v>
      </c>
      <c r="J85" s="376">
        <v>7.7776034376265513E-2</v>
      </c>
    </row>
    <row r="86" spans="1:10" ht="16.5" customHeight="1" x14ac:dyDescent="0.15">
      <c r="A86" s="379" t="s">
        <v>7114</v>
      </c>
      <c r="B86" s="379" t="s">
        <v>7113</v>
      </c>
      <c r="C86" s="379" t="s">
        <v>1112</v>
      </c>
      <c r="D86" s="379">
        <v>24</v>
      </c>
      <c r="E86" s="379">
        <v>22.704000000000001</v>
      </c>
      <c r="F86" s="378">
        <v>1737.84</v>
      </c>
      <c r="G86" s="377">
        <v>0</v>
      </c>
      <c r="H86" s="377">
        <v>1446.58</v>
      </c>
      <c r="I86" s="377">
        <v>291.26</v>
      </c>
      <c r="J86" s="376">
        <v>0.16759885835289784</v>
      </c>
    </row>
    <row r="87" spans="1:10" ht="16.5" customHeight="1" x14ac:dyDescent="0.15">
      <c r="A87" s="379" t="s">
        <v>4680</v>
      </c>
      <c r="B87" s="379" t="s">
        <v>4679</v>
      </c>
      <c r="C87" s="379" t="s">
        <v>1051</v>
      </c>
      <c r="D87" s="379">
        <v>113</v>
      </c>
      <c r="E87" s="379">
        <v>2147</v>
      </c>
      <c r="F87" s="378">
        <v>107539.23</v>
      </c>
      <c r="G87" s="377">
        <v>0</v>
      </c>
      <c r="H87" s="377">
        <v>92057.03</v>
      </c>
      <c r="I87" s="377">
        <v>15482.2</v>
      </c>
      <c r="J87" s="376">
        <v>0.14396792686724649</v>
      </c>
    </row>
    <row r="88" spans="1:10" ht="16.5" customHeight="1" x14ac:dyDescent="0.15">
      <c r="A88" s="379" t="s">
        <v>5590</v>
      </c>
      <c r="B88" s="379" t="s">
        <v>5589</v>
      </c>
      <c r="C88" s="379" t="s">
        <v>1048</v>
      </c>
      <c r="D88" s="379">
        <v>4</v>
      </c>
      <c r="E88" s="379">
        <v>0</v>
      </c>
      <c r="F88" s="378">
        <v>0.04</v>
      </c>
      <c r="G88" s="377">
        <v>0</v>
      </c>
      <c r="H88" s="377">
        <v>7525.08</v>
      </c>
      <c r="I88" s="377">
        <v>-7525.04</v>
      </c>
      <c r="J88" s="376">
        <v>-188126</v>
      </c>
    </row>
    <row r="89" spans="1:10" ht="16.5" customHeight="1" x14ac:dyDescent="0.15">
      <c r="A89" s="379" t="s">
        <v>5588</v>
      </c>
      <c r="B89" s="379" t="s">
        <v>5587</v>
      </c>
      <c r="C89" s="379" t="s">
        <v>1051</v>
      </c>
      <c r="D89" s="379">
        <v>12</v>
      </c>
      <c r="E89" s="379">
        <v>228</v>
      </c>
      <c r="F89" s="378">
        <v>11847.52</v>
      </c>
      <c r="G89" s="377">
        <v>0</v>
      </c>
      <c r="H89" s="377">
        <v>11508</v>
      </c>
      <c r="I89" s="377">
        <v>339.52</v>
      </c>
      <c r="J89" s="376">
        <v>2.8657474306859158E-2</v>
      </c>
    </row>
    <row r="90" spans="1:10" ht="16.5" customHeight="1" x14ac:dyDescent="0.15">
      <c r="A90" s="379" t="s">
        <v>4695</v>
      </c>
      <c r="B90" s="379" t="s">
        <v>5586</v>
      </c>
      <c r="C90" s="379" t="s">
        <v>1051</v>
      </c>
      <c r="D90" s="379">
        <v>2</v>
      </c>
      <c r="E90" s="379">
        <v>38</v>
      </c>
      <c r="F90" s="378">
        <v>2578.86</v>
      </c>
      <c r="G90" s="377">
        <v>0</v>
      </c>
      <c r="H90" s="377">
        <v>1841.68</v>
      </c>
      <c r="I90" s="377">
        <v>737.18</v>
      </c>
      <c r="J90" s="376">
        <v>0.28585499018946359</v>
      </c>
    </row>
    <row r="91" spans="1:10" ht="16.5" customHeight="1" x14ac:dyDescent="0.15">
      <c r="A91" s="379" t="s">
        <v>6305</v>
      </c>
      <c r="B91" s="379" t="s">
        <v>6389</v>
      </c>
      <c r="C91" s="379" t="s">
        <v>1715</v>
      </c>
      <c r="D91" s="379">
        <v>437</v>
      </c>
      <c r="E91" s="379">
        <v>5244</v>
      </c>
      <c r="F91" s="378">
        <v>382258.28</v>
      </c>
      <c r="G91" s="377">
        <v>0</v>
      </c>
      <c r="H91" s="377">
        <v>355718</v>
      </c>
      <c r="I91" s="377">
        <v>26540.28</v>
      </c>
      <c r="J91" s="376">
        <v>6.9430229215702008E-2</v>
      </c>
    </row>
    <row r="92" spans="1:10" ht="16.5" customHeight="1" x14ac:dyDescent="0.15">
      <c r="A92" s="379" t="s">
        <v>6305</v>
      </c>
      <c r="B92" s="379" t="s">
        <v>6389</v>
      </c>
      <c r="C92" s="379" t="s">
        <v>1115</v>
      </c>
      <c r="D92" s="379">
        <v>40</v>
      </c>
      <c r="E92" s="379">
        <v>454.08</v>
      </c>
      <c r="F92" s="378">
        <v>36819.1</v>
      </c>
      <c r="G92" s="377">
        <v>0</v>
      </c>
      <c r="H92" s="377">
        <v>32560</v>
      </c>
      <c r="I92" s="377">
        <v>4259.1000000000004</v>
      </c>
      <c r="J92" s="376">
        <v>0.11567637449041394</v>
      </c>
    </row>
    <row r="93" spans="1:10" ht="16.5" customHeight="1" x14ac:dyDescent="0.15">
      <c r="A93" s="379" t="s">
        <v>6305</v>
      </c>
      <c r="B93" s="379" t="s">
        <v>6389</v>
      </c>
      <c r="C93" s="379" t="s">
        <v>1116</v>
      </c>
      <c r="D93" s="379">
        <v>48</v>
      </c>
      <c r="E93" s="379">
        <v>48</v>
      </c>
      <c r="F93" s="378">
        <v>4123.2</v>
      </c>
      <c r="G93" s="377">
        <v>0</v>
      </c>
      <c r="H93" s="377">
        <v>3256</v>
      </c>
      <c r="I93" s="377">
        <v>867.2</v>
      </c>
      <c r="J93" s="376">
        <v>0.2103220799379123</v>
      </c>
    </row>
    <row r="94" spans="1:10" ht="16.5" customHeight="1" x14ac:dyDescent="0.15">
      <c r="A94" s="379" t="s">
        <v>6305</v>
      </c>
      <c r="B94" s="379" t="s">
        <v>6389</v>
      </c>
      <c r="C94" s="379" t="s">
        <v>1112</v>
      </c>
      <c r="D94" s="383">
        <v>132</v>
      </c>
      <c r="E94" s="383">
        <v>124.872</v>
      </c>
      <c r="F94" s="384">
        <v>11338.8</v>
      </c>
      <c r="G94" s="385">
        <v>0</v>
      </c>
      <c r="H94" s="385">
        <v>8954</v>
      </c>
      <c r="I94" s="385">
        <v>2384.8000000000002</v>
      </c>
      <c r="J94" s="386">
        <v>0.2103220799379123</v>
      </c>
    </row>
    <row r="95" spans="1:10" ht="13.5" customHeight="1" x14ac:dyDescent="0.15">
      <c r="D95" s="375">
        <f t="shared" ref="D95:I95" si="0">SUM(D9:D94)</f>
        <v>15410</v>
      </c>
      <c r="E95" s="375">
        <f t="shared" si="0"/>
        <v>50116.892</v>
      </c>
      <c r="F95" s="866">
        <f t="shared" si="0"/>
        <v>2804614.97</v>
      </c>
      <c r="G95" s="866">
        <f t="shared" si="0"/>
        <v>0</v>
      </c>
      <c r="H95" s="866">
        <f t="shared" si="0"/>
        <v>2295681.58</v>
      </c>
      <c r="I95" s="866">
        <f t="shared" si="0"/>
        <v>508933.39</v>
      </c>
    </row>
    <row r="99" spans="1:10" ht="13" x14ac:dyDescent="0.15">
      <c r="A99" s="875" t="s">
        <v>1983</v>
      </c>
      <c r="B99" s="875" t="s">
        <v>1982</v>
      </c>
      <c r="C99" s="875" t="s">
        <v>1197</v>
      </c>
      <c r="D99" s="875">
        <v>1</v>
      </c>
      <c r="E99" s="875">
        <v>0</v>
      </c>
      <c r="F99" s="878">
        <v>777.29</v>
      </c>
      <c r="G99" s="877">
        <v>0</v>
      </c>
      <c r="H99" s="877">
        <v>392.17</v>
      </c>
      <c r="I99" s="877">
        <v>385.12</v>
      </c>
      <c r="J99" s="876">
        <v>0.49546501305818935</v>
      </c>
    </row>
    <row r="100" spans="1:10" ht="13" x14ac:dyDescent="0.15">
      <c r="A100" s="875" t="s">
        <v>1674</v>
      </c>
      <c r="B100" s="875" t="s">
        <v>2505</v>
      </c>
      <c r="C100" s="875" t="s">
        <v>1197</v>
      </c>
      <c r="D100" s="875">
        <v>2</v>
      </c>
      <c r="E100" s="875">
        <v>0</v>
      </c>
      <c r="F100" s="878">
        <v>1011.44</v>
      </c>
      <c r="G100" s="877">
        <v>0</v>
      </c>
      <c r="H100" s="877">
        <v>630.46</v>
      </c>
      <c r="I100" s="877">
        <v>380.98</v>
      </c>
      <c r="J100" s="876">
        <v>0.37667088507474494</v>
      </c>
    </row>
    <row r="101" spans="1:10" ht="13" x14ac:dyDescent="0.15">
      <c r="A101" s="875" t="s">
        <v>2501</v>
      </c>
      <c r="B101" s="875" t="s">
        <v>2500</v>
      </c>
      <c r="C101" s="875" t="s">
        <v>1197</v>
      </c>
      <c r="D101" s="875">
        <v>2</v>
      </c>
      <c r="E101" s="875">
        <v>0</v>
      </c>
      <c r="F101" s="878">
        <v>1309.28</v>
      </c>
      <c r="G101" s="877">
        <v>0</v>
      </c>
      <c r="H101" s="877">
        <v>1045.4000000000001</v>
      </c>
      <c r="I101" s="877">
        <v>263.88</v>
      </c>
      <c r="J101" s="876">
        <v>0.20154588781620433</v>
      </c>
    </row>
    <row r="102" spans="1:10" ht="13" x14ac:dyDescent="0.15">
      <c r="A102" s="875" t="s">
        <v>1981</v>
      </c>
      <c r="B102" s="875" t="s">
        <v>1980</v>
      </c>
      <c r="C102" s="875" t="s">
        <v>1197</v>
      </c>
      <c r="D102" s="875">
        <v>4</v>
      </c>
      <c r="E102" s="875">
        <v>0</v>
      </c>
      <c r="F102" s="878">
        <v>2228</v>
      </c>
      <c r="G102" s="877">
        <v>0</v>
      </c>
      <c r="H102" s="877">
        <v>1526.88</v>
      </c>
      <c r="I102" s="877">
        <v>701.12</v>
      </c>
      <c r="J102" s="876">
        <v>0.31468581687612207</v>
      </c>
    </row>
    <row r="103" spans="1:10" ht="13" x14ac:dyDescent="0.15">
      <c r="A103" s="875" t="s">
        <v>1977</v>
      </c>
      <c r="B103" s="875" t="s">
        <v>1976</v>
      </c>
      <c r="C103" s="875" t="s">
        <v>1913</v>
      </c>
      <c r="D103" s="875">
        <v>10</v>
      </c>
      <c r="E103" s="875">
        <v>227.1</v>
      </c>
      <c r="F103" s="878">
        <v>2160</v>
      </c>
      <c r="G103" s="877">
        <v>0</v>
      </c>
      <c r="H103" s="877">
        <v>1380</v>
      </c>
      <c r="I103" s="877">
        <v>780</v>
      </c>
      <c r="J103" s="876">
        <v>0.3611111111111111</v>
      </c>
    </row>
    <row r="104" spans="1:10" ht="13" x14ac:dyDescent="0.15">
      <c r="A104" s="875" t="s">
        <v>1977</v>
      </c>
      <c r="B104" s="875" t="s">
        <v>1976</v>
      </c>
      <c r="C104" s="875" t="s">
        <v>7685</v>
      </c>
      <c r="D104" s="874">
        <v>8</v>
      </c>
      <c r="E104" s="874">
        <v>30.28</v>
      </c>
      <c r="F104" s="873">
        <v>309.76</v>
      </c>
      <c r="G104" s="872">
        <v>0</v>
      </c>
      <c r="H104" s="872">
        <v>184</v>
      </c>
      <c r="I104" s="872">
        <v>125.76</v>
      </c>
      <c r="J104" s="871">
        <v>0.40599205836776858</v>
      </c>
    </row>
    <row r="105" spans="1:10" x14ac:dyDescent="0.15">
      <c r="D105" s="375">
        <f t="shared" ref="D105:I105" si="1">SUM(D99:D104)</f>
        <v>27</v>
      </c>
      <c r="E105" s="375">
        <f t="shared" si="1"/>
        <v>257.38</v>
      </c>
      <c r="F105" s="866">
        <f t="shared" si="1"/>
        <v>7795.77</v>
      </c>
      <c r="G105" s="866">
        <f t="shared" si="1"/>
        <v>0</v>
      </c>
      <c r="H105" s="866">
        <f t="shared" si="1"/>
        <v>5158.91</v>
      </c>
      <c r="I105" s="866">
        <f t="shared" si="1"/>
        <v>2636.86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F5E-3657-45F3-AF6F-1ED3EF82A2A4}">
  <dimension ref="A1:J159"/>
  <sheetViews>
    <sheetView showGridLines="0" workbookViewId="0">
      <pane ySplit="6" topLeftCell="A142" activePane="bottomLeft" state="frozen"/>
      <selection pane="bottomLeft" activeCell="G5" sqref="G5"/>
    </sheetView>
  </sheetViews>
  <sheetFormatPr baseColWidth="10" defaultColWidth="11.5" defaultRowHeight="12" x14ac:dyDescent="0.15"/>
  <cols>
    <col min="1" max="1" width="22.33203125" style="509" customWidth="1"/>
    <col min="2" max="2" width="41.5" style="509" customWidth="1"/>
    <col min="3" max="3" width="16.33203125" style="509" customWidth="1"/>
    <col min="4" max="5" width="12.5" style="509" customWidth="1"/>
    <col min="6" max="6" width="17.6640625" style="509" customWidth="1"/>
    <col min="7" max="7" width="12.5" style="509" customWidth="1"/>
    <col min="8" max="8" width="15.1640625" style="509" customWidth="1"/>
    <col min="9" max="9" width="12.5" style="509" customWidth="1"/>
    <col min="10" max="10" width="16.6640625" style="509" customWidth="1"/>
    <col min="11" max="14" width="12.5" style="509" customWidth="1"/>
    <col min="15" max="15" width="0" style="509" hidden="1" customWidth="1"/>
    <col min="16" max="16384" width="11.5" style="509"/>
  </cols>
  <sheetData>
    <row r="1" spans="1:10" ht="21" customHeight="1" x14ac:dyDescent="0.15">
      <c r="A1" s="379" t="s">
        <v>240</v>
      </c>
    </row>
    <row r="2" spans="1:10" ht="1" customHeight="1" x14ac:dyDescent="0.15"/>
    <row r="3" spans="1:10" ht="23" customHeight="1" x14ac:dyDescent="0.15">
      <c r="A3" s="379" t="s">
        <v>3282</v>
      </c>
    </row>
    <row r="4" spans="1:10" ht="20.25" customHeight="1" x14ac:dyDescent="0.15">
      <c r="A4" s="379" t="s">
        <v>3281</v>
      </c>
    </row>
    <row r="5" spans="1:10" ht="25.75" customHeight="1" x14ac:dyDescent="0.15">
      <c r="A5" s="382" t="s">
        <v>9155</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2.5" customHeight="1" x14ac:dyDescent="0.15">
      <c r="A9" s="379" t="s">
        <v>1933</v>
      </c>
      <c r="B9" s="379" t="s">
        <v>1932</v>
      </c>
      <c r="C9" s="379" t="s">
        <v>1812</v>
      </c>
      <c r="D9" s="379">
        <v>48</v>
      </c>
      <c r="E9" s="379">
        <v>12</v>
      </c>
      <c r="F9" s="378">
        <v>1555.68</v>
      </c>
      <c r="G9" s="377">
        <v>0</v>
      </c>
      <c r="H9" s="377">
        <v>1394.92</v>
      </c>
      <c r="I9" s="377">
        <v>160.76</v>
      </c>
      <c r="J9" s="376">
        <v>0.10333744728993109</v>
      </c>
    </row>
    <row r="10" spans="1:10" ht="22.5" customHeight="1" x14ac:dyDescent="0.15">
      <c r="A10" s="379" t="s">
        <v>1929</v>
      </c>
      <c r="B10" s="379" t="s">
        <v>1928</v>
      </c>
      <c r="C10" s="379" t="s">
        <v>1115</v>
      </c>
      <c r="D10" s="379">
        <v>21</v>
      </c>
      <c r="E10" s="379">
        <v>238.392</v>
      </c>
      <c r="F10" s="378">
        <v>10061.700000000001</v>
      </c>
      <c r="G10" s="377">
        <v>0</v>
      </c>
      <c r="H10" s="377">
        <v>10616.48</v>
      </c>
      <c r="I10" s="377">
        <v>-554.78</v>
      </c>
      <c r="J10" s="376">
        <v>-5.5137799775385868E-2</v>
      </c>
    </row>
    <row r="11" spans="1:10" ht="22.5" customHeight="1" x14ac:dyDescent="0.15">
      <c r="A11" s="379" t="s">
        <v>1929</v>
      </c>
      <c r="B11" s="379" t="s">
        <v>1928</v>
      </c>
      <c r="C11" s="379" t="s">
        <v>1112</v>
      </c>
      <c r="D11" s="379">
        <v>72</v>
      </c>
      <c r="E11" s="379">
        <v>68.111999999999995</v>
      </c>
      <c r="F11" s="378">
        <v>3938.4</v>
      </c>
      <c r="G11" s="377">
        <v>0</v>
      </c>
      <c r="H11" s="377">
        <v>3141.48</v>
      </c>
      <c r="I11" s="377">
        <v>796.92</v>
      </c>
      <c r="J11" s="376">
        <v>0.20234613040828764</v>
      </c>
    </row>
    <row r="12" spans="1:10" ht="22.5" customHeight="1" x14ac:dyDescent="0.15">
      <c r="A12" s="379" t="s">
        <v>3279</v>
      </c>
      <c r="B12" s="379" t="s">
        <v>3278</v>
      </c>
      <c r="C12" s="379" t="s">
        <v>1115</v>
      </c>
      <c r="D12" s="379">
        <v>1</v>
      </c>
      <c r="E12" s="379">
        <v>11.352</v>
      </c>
      <c r="F12" s="378">
        <v>868.4</v>
      </c>
      <c r="G12" s="377">
        <v>0</v>
      </c>
      <c r="H12" s="377">
        <v>802.55</v>
      </c>
      <c r="I12" s="377">
        <v>65.849999999999994</v>
      </c>
      <c r="J12" s="376">
        <v>7.5829111008751726E-2</v>
      </c>
    </row>
    <row r="13" spans="1:10" ht="22.5" customHeight="1" x14ac:dyDescent="0.15">
      <c r="A13" s="379" t="s">
        <v>1925</v>
      </c>
      <c r="B13" s="379" t="s">
        <v>1924</v>
      </c>
      <c r="C13" s="379" t="s">
        <v>1920</v>
      </c>
      <c r="D13" s="379">
        <v>9</v>
      </c>
      <c r="E13" s="379">
        <v>136.26</v>
      </c>
      <c r="F13" s="378">
        <v>3625.34</v>
      </c>
      <c r="G13" s="377">
        <v>0</v>
      </c>
      <c r="H13" s="377">
        <v>3224.52</v>
      </c>
      <c r="I13" s="377">
        <v>400.82</v>
      </c>
      <c r="J13" s="376">
        <v>0.11056066465490133</v>
      </c>
    </row>
    <row r="14" spans="1:10" ht="22.5" customHeight="1" x14ac:dyDescent="0.15">
      <c r="A14" s="379" t="s">
        <v>1925</v>
      </c>
      <c r="B14" s="379" t="s">
        <v>1924</v>
      </c>
      <c r="C14" s="379" t="s">
        <v>1923</v>
      </c>
      <c r="D14" s="379">
        <v>20</v>
      </c>
      <c r="E14" s="379">
        <v>75.7</v>
      </c>
      <c r="F14" s="378">
        <v>2504</v>
      </c>
      <c r="G14" s="377">
        <v>0</v>
      </c>
      <c r="H14" s="377">
        <v>1782.09</v>
      </c>
      <c r="I14" s="377">
        <v>721.91</v>
      </c>
      <c r="J14" s="376">
        <v>0.28830271565495208</v>
      </c>
    </row>
    <row r="15" spans="1:10" ht="22.5" customHeight="1" x14ac:dyDescent="0.15">
      <c r="A15" s="379" t="s">
        <v>1917</v>
      </c>
      <c r="B15" s="379" t="s">
        <v>1916</v>
      </c>
      <c r="C15" s="379" t="s">
        <v>1913</v>
      </c>
      <c r="D15" s="379">
        <v>30</v>
      </c>
      <c r="E15" s="379">
        <v>681.3</v>
      </c>
      <c r="F15" s="378">
        <v>13100.69</v>
      </c>
      <c r="G15" s="377">
        <v>0</v>
      </c>
      <c r="H15" s="377">
        <v>10014.299999999999</v>
      </c>
      <c r="I15" s="377">
        <v>3086.39</v>
      </c>
      <c r="J15" s="376">
        <v>0.23558988114366494</v>
      </c>
    </row>
    <row r="16" spans="1:10" ht="22.5" customHeight="1" x14ac:dyDescent="0.15">
      <c r="A16" s="379" t="s">
        <v>1915</v>
      </c>
      <c r="B16" s="379" t="s">
        <v>1914</v>
      </c>
      <c r="C16" s="379" t="s">
        <v>1913</v>
      </c>
      <c r="D16" s="379">
        <v>13</v>
      </c>
      <c r="E16" s="379">
        <v>295.23</v>
      </c>
      <c r="F16" s="378">
        <v>5999.66</v>
      </c>
      <c r="G16" s="377">
        <v>0</v>
      </c>
      <c r="H16" s="377">
        <v>5446.73</v>
      </c>
      <c r="I16" s="377">
        <v>552.92999999999995</v>
      </c>
      <c r="J16" s="376">
        <v>9.2160222412603382E-2</v>
      </c>
    </row>
    <row r="17" spans="1:10" ht="22.5" customHeight="1" x14ac:dyDescent="0.15">
      <c r="A17" s="379" t="s">
        <v>2521</v>
      </c>
      <c r="B17" s="379" t="s">
        <v>2520</v>
      </c>
      <c r="C17" s="379" t="s">
        <v>1059</v>
      </c>
      <c r="D17" s="379">
        <v>1</v>
      </c>
      <c r="E17" s="379">
        <v>20</v>
      </c>
      <c r="F17" s="378">
        <v>1944.08</v>
      </c>
      <c r="G17" s="377">
        <v>0</v>
      </c>
      <c r="H17" s="377">
        <v>1700.49</v>
      </c>
      <c r="I17" s="377">
        <v>243.59</v>
      </c>
      <c r="J17" s="376">
        <v>0.1252983416320316</v>
      </c>
    </row>
    <row r="18" spans="1:10" ht="22.5" customHeight="1" x14ac:dyDescent="0.15">
      <c r="A18" s="379" t="s">
        <v>2429</v>
      </c>
      <c r="B18" s="379" t="s">
        <v>2428</v>
      </c>
      <c r="C18" s="379" t="s">
        <v>1059</v>
      </c>
      <c r="D18" s="379">
        <v>1</v>
      </c>
      <c r="E18" s="379">
        <v>20</v>
      </c>
      <c r="F18" s="378">
        <v>2053.88</v>
      </c>
      <c r="G18" s="377">
        <v>0</v>
      </c>
      <c r="H18" s="377">
        <v>1484.72</v>
      </c>
      <c r="I18" s="377">
        <v>569.16</v>
      </c>
      <c r="J18" s="376">
        <v>0.27711453444212902</v>
      </c>
    </row>
    <row r="19" spans="1:10" ht="22.5" customHeight="1" x14ac:dyDescent="0.15">
      <c r="A19" s="379" t="s">
        <v>2425</v>
      </c>
      <c r="B19" s="379" t="s">
        <v>2424</v>
      </c>
      <c r="C19" s="379" t="s">
        <v>1059</v>
      </c>
      <c r="D19" s="379">
        <v>1</v>
      </c>
      <c r="E19" s="379">
        <v>20</v>
      </c>
      <c r="F19" s="378">
        <v>1913.75</v>
      </c>
      <c r="G19" s="377">
        <v>0</v>
      </c>
      <c r="H19" s="377">
        <v>1403.92</v>
      </c>
      <c r="I19" s="377">
        <v>509.83</v>
      </c>
      <c r="J19" s="376">
        <v>0.26640365774003921</v>
      </c>
    </row>
    <row r="20" spans="1:10" ht="22.5" customHeight="1" x14ac:dyDescent="0.15">
      <c r="A20" s="379" t="s">
        <v>1912</v>
      </c>
      <c r="B20" s="379" t="s">
        <v>1911</v>
      </c>
      <c r="C20" s="379" t="s">
        <v>1715</v>
      </c>
      <c r="D20" s="379">
        <v>10</v>
      </c>
      <c r="E20" s="379">
        <v>120</v>
      </c>
      <c r="F20" s="378">
        <v>3302.5</v>
      </c>
      <c r="G20" s="377">
        <v>0</v>
      </c>
      <c r="H20" s="377">
        <v>2595.5</v>
      </c>
      <c r="I20" s="377">
        <v>707</v>
      </c>
      <c r="J20" s="376">
        <v>0.21408024224072672</v>
      </c>
    </row>
    <row r="21" spans="1:10" ht="22.5" customHeight="1" x14ac:dyDescent="0.15">
      <c r="A21" s="379" t="s">
        <v>1910</v>
      </c>
      <c r="B21" s="379" t="s">
        <v>1909</v>
      </c>
      <c r="C21" s="379" t="s">
        <v>1715</v>
      </c>
      <c r="D21" s="379">
        <v>6</v>
      </c>
      <c r="E21" s="379">
        <v>72</v>
      </c>
      <c r="F21" s="378">
        <v>1400.01</v>
      </c>
      <c r="G21" s="377">
        <v>0</v>
      </c>
      <c r="H21" s="377">
        <v>1533.66</v>
      </c>
      <c r="I21" s="377">
        <v>-133.65</v>
      </c>
      <c r="J21" s="376">
        <v>-9.5463603831401206E-2</v>
      </c>
    </row>
    <row r="22" spans="1:10" ht="22.5" customHeight="1" x14ac:dyDescent="0.15">
      <c r="A22" s="379" t="s">
        <v>1908</v>
      </c>
      <c r="B22" s="379" t="s">
        <v>1907</v>
      </c>
      <c r="C22" s="379" t="s">
        <v>1809</v>
      </c>
      <c r="D22" s="379">
        <v>5</v>
      </c>
      <c r="E22" s="379">
        <v>30</v>
      </c>
      <c r="F22" s="378">
        <v>4884.49</v>
      </c>
      <c r="G22" s="377">
        <v>0</v>
      </c>
      <c r="H22" s="377">
        <v>3591.85</v>
      </c>
      <c r="I22" s="377">
        <v>1292.6400000000001</v>
      </c>
      <c r="J22" s="376">
        <v>0.26464175379619981</v>
      </c>
    </row>
    <row r="23" spans="1:10" ht="22.5" customHeight="1" x14ac:dyDescent="0.15">
      <c r="A23" s="379" t="s">
        <v>9154</v>
      </c>
      <c r="B23" s="379" t="s">
        <v>9153</v>
      </c>
      <c r="C23" s="379" t="s">
        <v>1898</v>
      </c>
      <c r="D23" s="379">
        <v>7</v>
      </c>
      <c r="E23" s="379">
        <v>33.6</v>
      </c>
      <c r="F23" s="378">
        <v>3893.68</v>
      </c>
      <c r="G23" s="377">
        <v>0</v>
      </c>
      <c r="H23" s="377">
        <v>2817.99</v>
      </c>
      <c r="I23" s="377">
        <v>1075.69</v>
      </c>
      <c r="J23" s="376">
        <v>0.27626564073061988</v>
      </c>
    </row>
    <row r="24" spans="1:10" ht="22.5" customHeight="1" x14ac:dyDescent="0.15">
      <c r="A24" s="379" t="s">
        <v>1900</v>
      </c>
      <c r="B24" s="379" t="s">
        <v>1899</v>
      </c>
      <c r="C24" s="379" t="s">
        <v>1898</v>
      </c>
      <c r="D24" s="379">
        <v>9</v>
      </c>
      <c r="E24" s="379">
        <v>43.2</v>
      </c>
      <c r="F24" s="378">
        <v>7471.59</v>
      </c>
      <c r="G24" s="377">
        <v>0</v>
      </c>
      <c r="H24" s="377">
        <v>5367.51</v>
      </c>
      <c r="I24" s="377">
        <v>2104.08</v>
      </c>
      <c r="J24" s="376">
        <v>0.28161074148875942</v>
      </c>
    </row>
    <row r="25" spans="1:10" ht="22.5" customHeight="1" x14ac:dyDescent="0.15">
      <c r="A25" s="379" t="s">
        <v>2003</v>
      </c>
      <c r="B25" s="379" t="s">
        <v>2002</v>
      </c>
      <c r="C25" s="379" t="s">
        <v>1898</v>
      </c>
      <c r="D25" s="379">
        <v>7</v>
      </c>
      <c r="E25" s="379">
        <v>33.6</v>
      </c>
      <c r="F25" s="378">
        <v>5915.14</v>
      </c>
      <c r="G25" s="377">
        <v>0</v>
      </c>
      <c r="H25" s="377">
        <v>4235.7700000000004</v>
      </c>
      <c r="I25" s="377">
        <v>1679.37</v>
      </c>
      <c r="J25" s="376">
        <v>0.28391043998958604</v>
      </c>
    </row>
    <row r="26" spans="1:10" ht="22.5" customHeight="1" x14ac:dyDescent="0.15">
      <c r="A26" s="379" t="s">
        <v>4689</v>
      </c>
      <c r="B26" s="379" t="s">
        <v>4688</v>
      </c>
      <c r="C26" s="379" t="s">
        <v>1051</v>
      </c>
      <c r="D26" s="379">
        <v>135</v>
      </c>
      <c r="E26" s="379">
        <v>2565</v>
      </c>
      <c r="F26" s="378">
        <v>135766.76</v>
      </c>
      <c r="G26" s="377">
        <v>0</v>
      </c>
      <c r="H26" s="377">
        <v>101824.71</v>
      </c>
      <c r="I26" s="377">
        <v>33942.050000000003</v>
      </c>
      <c r="J26" s="376">
        <v>0.2500026516063284</v>
      </c>
    </row>
    <row r="27" spans="1:10" ht="22.5" customHeight="1" x14ac:dyDescent="0.15">
      <c r="A27" s="379" t="s">
        <v>1897</v>
      </c>
      <c r="B27" s="379" t="s">
        <v>1896</v>
      </c>
      <c r="C27" s="379" t="s">
        <v>1051</v>
      </c>
      <c r="D27" s="379">
        <v>2</v>
      </c>
      <c r="E27" s="379">
        <v>38</v>
      </c>
      <c r="F27" s="378">
        <v>4193.82</v>
      </c>
      <c r="G27" s="377">
        <v>0</v>
      </c>
      <c r="H27" s="377">
        <v>3047.14</v>
      </c>
      <c r="I27" s="377">
        <v>1146.68</v>
      </c>
      <c r="J27" s="376">
        <v>0.27342136763141955</v>
      </c>
    </row>
    <row r="28" spans="1:10" ht="22.5" customHeight="1" x14ac:dyDescent="0.15">
      <c r="A28" s="379" t="s">
        <v>1895</v>
      </c>
      <c r="B28" s="379" t="s">
        <v>1894</v>
      </c>
      <c r="C28" s="379" t="s">
        <v>1051</v>
      </c>
      <c r="D28" s="379">
        <v>20</v>
      </c>
      <c r="E28" s="379">
        <v>380</v>
      </c>
      <c r="F28" s="378">
        <v>23995.72</v>
      </c>
      <c r="G28" s="377">
        <v>0</v>
      </c>
      <c r="H28" s="377">
        <v>18150.8</v>
      </c>
      <c r="I28" s="377">
        <v>5844.92</v>
      </c>
      <c r="J28" s="376">
        <v>0.24358177208268808</v>
      </c>
    </row>
    <row r="29" spans="1:10" ht="22.5" customHeight="1" x14ac:dyDescent="0.15">
      <c r="A29" s="379" t="s">
        <v>1893</v>
      </c>
      <c r="B29" s="379" t="s">
        <v>1892</v>
      </c>
      <c r="C29" s="379" t="s">
        <v>1051</v>
      </c>
      <c r="D29" s="379">
        <v>73</v>
      </c>
      <c r="E29" s="379">
        <v>1387</v>
      </c>
      <c r="F29" s="378">
        <v>84831.23</v>
      </c>
      <c r="G29" s="377">
        <v>0</v>
      </c>
      <c r="H29" s="377">
        <v>67063.92</v>
      </c>
      <c r="I29" s="377">
        <v>17767.310000000001</v>
      </c>
      <c r="J29" s="376">
        <v>0.20944303177025725</v>
      </c>
    </row>
    <row r="30" spans="1:10" ht="22.5" customHeight="1" x14ac:dyDescent="0.15">
      <c r="A30" s="379" t="s">
        <v>1891</v>
      </c>
      <c r="B30" s="379" t="s">
        <v>1890</v>
      </c>
      <c r="C30" s="379" t="s">
        <v>1051</v>
      </c>
      <c r="D30" s="379">
        <v>66</v>
      </c>
      <c r="E30" s="379">
        <v>1254</v>
      </c>
      <c r="F30" s="378">
        <v>78342.600000000006</v>
      </c>
      <c r="G30" s="377">
        <v>0</v>
      </c>
      <c r="H30" s="377">
        <v>62555.18</v>
      </c>
      <c r="I30" s="377">
        <v>15787.42</v>
      </c>
      <c r="J30" s="376">
        <v>0.20151769280059637</v>
      </c>
    </row>
    <row r="31" spans="1:10" ht="22.5" customHeight="1" x14ac:dyDescent="0.15">
      <c r="A31" s="379" t="s">
        <v>1889</v>
      </c>
      <c r="B31" s="379" t="s">
        <v>1888</v>
      </c>
      <c r="C31" s="379" t="s">
        <v>1051</v>
      </c>
      <c r="D31" s="379">
        <v>15</v>
      </c>
      <c r="E31" s="379">
        <v>285</v>
      </c>
      <c r="F31" s="378">
        <v>17531.919999999998</v>
      </c>
      <c r="G31" s="377">
        <v>0</v>
      </c>
      <c r="H31" s="377">
        <v>17873.7</v>
      </c>
      <c r="I31" s="377">
        <v>-341.78</v>
      </c>
      <c r="J31" s="376">
        <v>-1.9494727331632815E-2</v>
      </c>
    </row>
    <row r="32" spans="1:10" ht="22.5" customHeight="1" x14ac:dyDescent="0.15">
      <c r="A32" s="379" t="s">
        <v>1887</v>
      </c>
      <c r="B32" s="379" t="s">
        <v>1886</v>
      </c>
      <c r="C32" s="379" t="s">
        <v>1051</v>
      </c>
      <c r="D32" s="379">
        <v>12</v>
      </c>
      <c r="E32" s="379">
        <v>228</v>
      </c>
      <c r="F32" s="378">
        <v>16559.52</v>
      </c>
      <c r="G32" s="377">
        <v>0</v>
      </c>
      <c r="H32" s="377">
        <v>15340.44</v>
      </c>
      <c r="I32" s="377">
        <v>1219.08</v>
      </c>
      <c r="J32" s="376">
        <v>7.3618075886257572E-2</v>
      </c>
    </row>
    <row r="33" spans="1:10" ht="22.5" customHeight="1" x14ac:dyDescent="0.15">
      <c r="A33" s="379" t="s">
        <v>2001</v>
      </c>
      <c r="B33" s="379" t="s">
        <v>2000</v>
      </c>
      <c r="C33" s="379" t="s">
        <v>1051</v>
      </c>
      <c r="D33" s="379">
        <v>5</v>
      </c>
      <c r="E33" s="379">
        <v>95</v>
      </c>
      <c r="F33" s="378">
        <v>5152.05</v>
      </c>
      <c r="G33" s="377">
        <v>0</v>
      </c>
      <c r="H33" s="377">
        <v>4735</v>
      </c>
      <c r="I33" s="377">
        <v>417.05</v>
      </c>
      <c r="J33" s="376">
        <v>8.0948360361409538E-2</v>
      </c>
    </row>
    <row r="34" spans="1:10" ht="22.5" customHeight="1" x14ac:dyDescent="0.15">
      <c r="A34" s="379" t="s">
        <v>1885</v>
      </c>
      <c r="B34" s="379" t="s">
        <v>1884</v>
      </c>
      <c r="C34" s="379" t="s">
        <v>1051</v>
      </c>
      <c r="D34" s="379">
        <v>3</v>
      </c>
      <c r="E34" s="379">
        <v>57</v>
      </c>
      <c r="F34" s="378">
        <v>4172.57</v>
      </c>
      <c r="G34" s="377">
        <v>0</v>
      </c>
      <c r="H34" s="377">
        <v>3109.98</v>
      </c>
      <c r="I34" s="377">
        <v>1062.5899999999999</v>
      </c>
      <c r="J34" s="376">
        <v>0.25466079658340063</v>
      </c>
    </row>
    <row r="35" spans="1:10" ht="22.5" customHeight="1" x14ac:dyDescent="0.15">
      <c r="A35" s="379" t="s">
        <v>1883</v>
      </c>
      <c r="B35" s="379" t="s">
        <v>1882</v>
      </c>
      <c r="C35" s="379" t="s">
        <v>1051</v>
      </c>
      <c r="D35" s="379">
        <v>3</v>
      </c>
      <c r="E35" s="379">
        <v>57</v>
      </c>
      <c r="F35" s="378">
        <v>6259.57</v>
      </c>
      <c r="G35" s="377">
        <v>0</v>
      </c>
      <c r="H35" s="377">
        <v>4747.38</v>
      </c>
      <c r="I35" s="377">
        <v>1512.19</v>
      </c>
      <c r="J35" s="376">
        <v>0.24158049195072506</v>
      </c>
    </row>
    <row r="36" spans="1:10" ht="22.5" customHeight="1" x14ac:dyDescent="0.15">
      <c r="A36" s="379" t="s">
        <v>1881</v>
      </c>
      <c r="B36" s="379" t="s">
        <v>1880</v>
      </c>
      <c r="C36" s="379" t="s">
        <v>1051</v>
      </c>
      <c r="D36" s="379">
        <v>10</v>
      </c>
      <c r="E36" s="379">
        <v>190</v>
      </c>
      <c r="F36" s="378">
        <v>10539</v>
      </c>
      <c r="G36" s="377">
        <v>0</v>
      </c>
      <c r="H36" s="377">
        <v>9688.4</v>
      </c>
      <c r="I36" s="377">
        <v>850.6</v>
      </c>
      <c r="J36" s="376">
        <v>8.0709744757567134E-2</v>
      </c>
    </row>
    <row r="37" spans="1:10" ht="22.5" customHeight="1" x14ac:dyDescent="0.15">
      <c r="A37" s="379" t="s">
        <v>1879</v>
      </c>
      <c r="B37" s="379" t="s">
        <v>1878</v>
      </c>
      <c r="C37" s="379" t="s">
        <v>1051</v>
      </c>
      <c r="D37" s="379">
        <v>66</v>
      </c>
      <c r="E37" s="379">
        <v>1254</v>
      </c>
      <c r="F37" s="378">
        <v>81910.460000000006</v>
      </c>
      <c r="G37" s="377">
        <v>0</v>
      </c>
      <c r="H37" s="377">
        <v>62620.92</v>
      </c>
      <c r="I37" s="377">
        <v>19289.54</v>
      </c>
      <c r="J37" s="376">
        <v>0.23549544221824661</v>
      </c>
    </row>
    <row r="38" spans="1:10" ht="22.5" customHeight="1" x14ac:dyDescent="0.15">
      <c r="A38" s="379" t="s">
        <v>3275</v>
      </c>
      <c r="B38" s="379" t="s">
        <v>3274</v>
      </c>
      <c r="C38" s="379" t="s">
        <v>1051</v>
      </c>
      <c r="D38" s="379">
        <v>13</v>
      </c>
      <c r="E38" s="379">
        <v>247</v>
      </c>
      <c r="F38" s="378">
        <v>15760.1</v>
      </c>
      <c r="G38" s="377">
        <v>0</v>
      </c>
      <c r="H38" s="377">
        <v>12590.11</v>
      </c>
      <c r="I38" s="377">
        <v>3169.99</v>
      </c>
      <c r="J38" s="376">
        <v>0.20114022119148992</v>
      </c>
    </row>
    <row r="39" spans="1:10" ht="22.5" customHeight="1" x14ac:dyDescent="0.15">
      <c r="A39" s="379" t="s">
        <v>1875</v>
      </c>
      <c r="B39" s="379" t="s">
        <v>1874</v>
      </c>
      <c r="C39" s="379" t="s">
        <v>1051</v>
      </c>
      <c r="D39" s="379">
        <v>993</v>
      </c>
      <c r="E39" s="379">
        <v>18867</v>
      </c>
      <c r="F39" s="378">
        <v>762283.58</v>
      </c>
      <c r="G39" s="377">
        <v>0</v>
      </c>
      <c r="H39" s="377">
        <v>662163.16</v>
      </c>
      <c r="I39" s="377">
        <v>100120.42</v>
      </c>
      <c r="J39" s="376">
        <v>0.13134274779997229</v>
      </c>
    </row>
    <row r="40" spans="1:10" ht="22.5" customHeight="1" x14ac:dyDescent="0.15">
      <c r="A40" s="379" t="s">
        <v>3273</v>
      </c>
      <c r="B40" s="379" t="s">
        <v>3272</v>
      </c>
      <c r="C40" s="379" t="s">
        <v>1051</v>
      </c>
      <c r="D40" s="379">
        <v>6</v>
      </c>
      <c r="E40" s="379">
        <v>114</v>
      </c>
      <c r="F40" s="378">
        <v>6834.42</v>
      </c>
      <c r="G40" s="377">
        <v>0</v>
      </c>
      <c r="H40" s="377">
        <v>6331.26</v>
      </c>
      <c r="I40" s="377">
        <v>503.16</v>
      </c>
      <c r="J40" s="376">
        <v>7.3621463123425254E-2</v>
      </c>
    </row>
    <row r="41" spans="1:10" ht="22.5" customHeight="1" x14ac:dyDescent="0.15">
      <c r="A41" s="379" t="s">
        <v>5580</v>
      </c>
      <c r="B41" s="379" t="s">
        <v>5579</v>
      </c>
      <c r="C41" s="379" t="s">
        <v>1051</v>
      </c>
      <c r="D41" s="379">
        <v>1</v>
      </c>
      <c r="E41" s="379">
        <v>19</v>
      </c>
      <c r="F41" s="378">
        <v>1700.48</v>
      </c>
      <c r="G41" s="377">
        <v>0</v>
      </c>
      <c r="H41" s="377">
        <v>1256.22</v>
      </c>
      <c r="I41" s="377">
        <v>444.26</v>
      </c>
      <c r="J41" s="376">
        <v>0.26125564546480995</v>
      </c>
    </row>
    <row r="42" spans="1:10" ht="22.5" customHeight="1" x14ac:dyDescent="0.15">
      <c r="A42" s="379" t="s">
        <v>1858</v>
      </c>
      <c r="B42" s="379" t="s">
        <v>1857</v>
      </c>
      <c r="C42" s="379" t="s">
        <v>1856</v>
      </c>
      <c r="D42" s="379">
        <v>8</v>
      </c>
      <c r="E42" s="379">
        <v>88.32</v>
      </c>
      <c r="F42" s="378">
        <v>2724.44</v>
      </c>
      <c r="G42" s="377">
        <v>0</v>
      </c>
      <c r="H42" s="377">
        <v>1954.48</v>
      </c>
      <c r="I42" s="377">
        <v>769.96</v>
      </c>
      <c r="J42" s="376">
        <v>0.28261220654519825</v>
      </c>
    </row>
    <row r="43" spans="1:10" ht="22.5" customHeight="1" x14ac:dyDescent="0.15">
      <c r="A43" s="379" t="s">
        <v>1855</v>
      </c>
      <c r="B43" s="379" t="s">
        <v>1854</v>
      </c>
      <c r="C43" s="379" t="s">
        <v>1051</v>
      </c>
      <c r="D43" s="379">
        <v>15</v>
      </c>
      <c r="E43" s="379">
        <v>285</v>
      </c>
      <c r="F43" s="378">
        <v>11695.84</v>
      </c>
      <c r="G43" s="377">
        <v>0</v>
      </c>
      <c r="H43" s="377">
        <v>7916.7</v>
      </c>
      <c r="I43" s="377">
        <v>3779.14</v>
      </c>
      <c r="J43" s="376">
        <v>0.32311830531197416</v>
      </c>
    </row>
    <row r="44" spans="1:10" ht="22.5" customHeight="1" x14ac:dyDescent="0.15">
      <c r="A44" s="379" t="s">
        <v>3270</v>
      </c>
      <c r="B44" s="379" t="s">
        <v>3269</v>
      </c>
      <c r="C44" s="379" t="s">
        <v>1051</v>
      </c>
      <c r="D44" s="379">
        <v>2</v>
      </c>
      <c r="E44" s="379">
        <v>38</v>
      </c>
      <c r="F44" s="378">
        <v>3347.98</v>
      </c>
      <c r="G44" s="377">
        <v>0</v>
      </c>
      <c r="H44" s="377">
        <v>2468.7399999999998</v>
      </c>
      <c r="I44" s="377">
        <v>879.24</v>
      </c>
      <c r="J44" s="376">
        <v>0.2626180562607901</v>
      </c>
    </row>
    <row r="45" spans="1:10" ht="22.5" customHeight="1" x14ac:dyDescent="0.15">
      <c r="A45" s="379" t="s">
        <v>1853</v>
      </c>
      <c r="B45" s="379" t="s">
        <v>1852</v>
      </c>
      <c r="C45" s="379" t="s">
        <v>1051</v>
      </c>
      <c r="D45" s="379">
        <v>4</v>
      </c>
      <c r="E45" s="379">
        <v>76</v>
      </c>
      <c r="F45" s="378">
        <v>2255.16</v>
      </c>
      <c r="G45" s="377">
        <v>0</v>
      </c>
      <c r="H45" s="377">
        <v>2967.56</v>
      </c>
      <c r="I45" s="377">
        <v>-712.4</v>
      </c>
      <c r="J45" s="376">
        <v>-0.31589776335160252</v>
      </c>
    </row>
    <row r="46" spans="1:10" ht="22.5" customHeight="1" x14ac:dyDescent="0.15">
      <c r="A46" s="379" t="s">
        <v>1998</v>
      </c>
      <c r="B46" s="379" t="s">
        <v>1997</v>
      </c>
      <c r="C46" s="379" t="s">
        <v>1051</v>
      </c>
      <c r="D46" s="379">
        <v>8</v>
      </c>
      <c r="E46" s="379">
        <v>152</v>
      </c>
      <c r="F46" s="378">
        <v>8067.6</v>
      </c>
      <c r="G46" s="377">
        <v>0</v>
      </c>
      <c r="H46" s="377">
        <v>7697.04</v>
      </c>
      <c r="I46" s="377">
        <v>370.56</v>
      </c>
      <c r="J46" s="376">
        <v>4.5931875650751151E-2</v>
      </c>
    </row>
    <row r="47" spans="1:10" ht="22.5" customHeight="1" x14ac:dyDescent="0.15">
      <c r="A47" s="379" t="s">
        <v>2407</v>
      </c>
      <c r="B47" s="379" t="s">
        <v>2406</v>
      </c>
      <c r="C47" s="379" t="s">
        <v>1051</v>
      </c>
      <c r="D47" s="379">
        <v>2</v>
      </c>
      <c r="E47" s="379">
        <v>38</v>
      </c>
      <c r="F47" s="378">
        <v>3711.62</v>
      </c>
      <c r="G47" s="377">
        <v>0</v>
      </c>
      <c r="H47" s="377">
        <v>2392.04</v>
      </c>
      <c r="I47" s="377">
        <v>1319.58</v>
      </c>
      <c r="J47" s="376">
        <v>0.35552669723732494</v>
      </c>
    </row>
    <row r="48" spans="1:10" ht="22.5" customHeight="1" x14ac:dyDescent="0.15">
      <c r="A48" s="379" t="s">
        <v>1849</v>
      </c>
      <c r="B48" s="379" t="s">
        <v>1848</v>
      </c>
      <c r="C48" s="379" t="s">
        <v>1051</v>
      </c>
      <c r="D48" s="379">
        <v>19</v>
      </c>
      <c r="E48" s="379">
        <v>361</v>
      </c>
      <c r="F48" s="378">
        <v>22886.12</v>
      </c>
      <c r="G48" s="377">
        <v>0</v>
      </c>
      <c r="H48" s="377">
        <v>15731.47</v>
      </c>
      <c r="I48" s="377">
        <v>7154.65</v>
      </c>
      <c r="J48" s="376">
        <v>0.31261961398437133</v>
      </c>
    </row>
    <row r="49" spans="1:10" ht="22.5" customHeight="1" x14ac:dyDescent="0.15">
      <c r="A49" s="379" t="s">
        <v>1847</v>
      </c>
      <c r="B49" s="379" t="s">
        <v>1846</v>
      </c>
      <c r="C49" s="379" t="s">
        <v>1051</v>
      </c>
      <c r="D49" s="379">
        <v>3</v>
      </c>
      <c r="E49" s="379">
        <v>57</v>
      </c>
      <c r="F49" s="378">
        <v>0.03</v>
      </c>
      <c r="G49" s="377">
        <v>0</v>
      </c>
      <c r="H49" s="377">
        <v>1005.53</v>
      </c>
      <c r="I49" s="377">
        <v>-1005.5</v>
      </c>
      <c r="J49" s="376">
        <v>-33516.666666666664</v>
      </c>
    </row>
    <row r="50" spans="1:10" ht="22.5" customHeight="1" x14ac:dyDescent="0.15">
      <c r="A50" s="379" t="s">
        <v>1845</v>
      </c>
      <c r="B50" s="379" t="s">
        <v>1844</v>
      </c>
      <c r="C50" s="379" t="s">
        <v>1051</v>
      </c>
      <c r="D50" s="379">
        <v>13</v>
      </c>
      <c r="E50" s="379">
        <v>247</v>
      </c>
      <c r="F50" s="378">
        <v>0.13</v>
      </c>
      <c r="G50" s="377">
        <v>0</v>
      </c>
      <c r="H50" s="377">
        <v>3129.97</v>
      </c>
      <c r="I50" s="377">
        <v>-3129.84</v>
      </c>
      <c r="J50" s="376">
        <v>-24075.692307692309</v>
      </c>
    </row>
    <row r="51" spans="1:10" ht="22.5" customHeight="1" x14ac:dyDescent="0.15">
      <c r="A51" s="379" t="s">
        <v>2405</v>
      </c>
      <c r="B51" s="379" t="s">
        <v>2404</v>
      </c>
      <c r="C51" s="379" t="s">
        <v>1051</v>
      </c>
      <c r="D51" s="379">
        <v>15</v>
      </c>
      <c r="E51" s="379">
        <v>285</v>
      </c>
      <c r="F51" s="378">
        <v>3185.97</v>
      </c>
      <c r="G51" s="377">
        <v>0</v>
      </c>
      <c r="H51" s="377">
        <v>3546.53</v>
      </c>
      <c r="I51" s="377">
        <v>-360.56</v>
      </c>
      <c r="J51" s="376">
        <v>-0.11317118491385669</v>
      </c>
    </row>
    <row r="52" spans="1:10" ht="22.5" customHeight="1" x14ac:dyDescent="0.15">
      <c r="A52" s="379" t="s">
        <v>1843</v>
      </c>
      <c r="B52" s="379" t="s">
        <v>1842</v>
      </c>
      <c r="C52" s="379" t="s">
        <v>1051</v>
      </c>
      <c r="D52" s="379">
        <v>3</v>
      </c>
      <c r="E52" s="379">
        <v>57</v>
      </c>
      <c r="F52" s="378">
        <v>5549.91</v>
      </c>
      <c r="G52" s="377">
        <v>0</v>
      </c>
      <c r="H52" s="377">
        <v>4092.39</v>
      </c>
      <c r="I52" s="377">
        <v>1457.52</v>
      </c>
      <c r="J52" s="376">
        <v>0.26262047492662044</v>
      </c>
    </row>
    <row r="53" spans="1:10" ht="22.5" customHeight="1" x14ac:dyDescent="0.15">
      <c r="A53" s="379" t="s">
        <v>1840</v>
      </c>
      <c r="B53" s="379" t="s">
        <v>1839</v>
      </c>
      <c r="C53" s="379" t="s">
        <v>1841</v>
      </c>
      <c r="D53" s="379">
        <v>4</v>
      </c>
      <c r="E53" s="379">
        <v>22.704000000000001</v>
      </c>
      <c r="F53" s="378">
        <v>5975.39</v>
      </c>
      <c r="G53" s="377">
        <v>0</v>
      </c>
      <c r="H53" s="377">
        <v>5267.04</v>
      </c>
      <c r="I53" s="377">
        <v>708.35</v>
      </c>
      <c r="J53" s="376">
        <v>0.11854456361844164</v>
      </c>
    </row>
    <row r="54" spans="1:10" ht="22.5" customHeight="1" x14ac:dyDescent="0.15">
      <c r="A54" s="379" t="s">
        <v>1840</v>
      </c>
      <c r="B54" s="379" t="s">
        <v>1839</v>
      </c>
      <c r="C54" s="379" t="s">
        <v>1838</v>
      </c>
      <c r="D54" s="379">
        <v>96</v>
      </c>
      <c r="E54" s="379">
        <v>45.408000000000001</v>
      </c>
      <c r="F54" s="378">
        <v>11240.64</v>
      </c>
      <c r="G54" s="377">
        <v>0</v>
      </c>
      <c r="H54" s="377">
        <v>10534.08</v>
      </c>
      <c r="I54" s="377">
        <v>706.56</v>
      </c>
      <c r="J54" s="376">
        <v>6.2857630882227344E-2</v>
      </c>
    </row>
    <row r="55" spans="1:10" ht="22.5" customHeight="1" x14ac:dyDescent="0.15">
      <c r="A55" s="379" t="s">
        <v>1837</v>
      </c>
      <c r="B55" s="379" t="s">
        <v>1836</v>
      </c>
      <c r="C55" s="379" t="s">
        <v>1051</v>
      </c>
      <c r="D55" s="379">
        <v>5</v>
      </c>
      <c r="E55" s="379">
        <v>95</v>
      </c>
      <c r="F55" s="378">
        <v>8167.28</v>
      </c>
      <c r="G55" s="377">
        <v>0</v>
      </c>
      <c r="H55" s="377">
        <v>6098.4</v>
      </c>
      <c r="I55" s="377">
        <v>2068.88</v>
      </c>
      <c r="J55" s="376">
        <v>0.25331322055812949</v>
      </c>
    </row>
    <row r="56" spans="1:10" ht="22.5" customHeight="1" x14ac:dyDescent="0.15">
      <c r="A56" s="379" t="s">
        <v>1827</v>
      </c>
      <c r="B56" s="379" t="s">
        <v>1826</v>
      </c>
      <c r="C56" s="379" t="s">
        <v>1823</v>
      </c>
      <c r="D56" s="379">
        <v>132</v>
      </c>
      <c r="E56" s="379">
        <v>2640</v>
      </c>
      <c r="F56" s="378">
        <v>49750.05</v>
      </c>
      <c r="G56" s="377">
        <v>0</v>
      </c>
      <c r="H56" s="377">
        <v>44110.44</v>
      </c>
      <c r="I56" s="377">
        <v>5639.61</v>
      </c>
      <c r="J56" s="376">
        <v>0.11335888104635071</v>
      </c>
    </row>
    <row r="57" spans="1:10" ht="22.5" customHeight="1" x14ac:dyDescent="0.15">
      <c r="A57" s="379" t="s">
        <v>1825</v>
      </c>
      <c r="B57" s="379" t="s">
        <v>1824</v>
      </c>
      <c r="C57" s="379" t="s">
        <v>1823</v>
      </c>
      <c r="D57" s="379">
        <v>11</v>
      </c>
      <c r="E57" s="379">
        <v>220</v>
      </c>
      <c r="F57" s="378">
        <v>4732.5600000000004</v>
      </c>
      <c r="G57" s="377">
        <v>0</v>
      </c>
      <c r="H57" s="377">
        <v>4558.29</v>
      </c>
      <c r="I57" s="377">
        <v>174.27</v>
      </c>
      <c r="J57" s="376">
        <v>3.6823621887519649E-2</v>
      </c>
    </row>
    <row r="58" spans="1:10" ht="22.5" customHeight="1" x14ac:dyDescent="0.15">
      <c r="A58" s="379" t="s">
        <v>1822</v>
      </c>
      <c r="B58" s="379" t="s">
        <v>1821</v>
      </c>
      <c r="C58" s="379" t="s">
        <v>1809</v>
      </c>
      <c r="D58" s="379">
        <v>27</v>
      </c>
      <c r="E58" s="379">
        <v>162</v>
      </c>
      <c r="F58" s="378">
        <v>12603.45</v>
      </c>
      <c r="G58" s="377">
        <v>0</v>
      </c>
      <c r="H58" s="377">
        <v>12309.69</v>
      </c>
      <c r="I58" s="377">
        <v>293.76</v>
      </c>
      <c r="J58" s="376">
        <v>2.3307903788248457E-2</v>
      </c>
    </row>
    <row r="59" spans="1:10" ht="22.5" customHeight="1" x14ac:dyDescent="0.15">
      <c r="A59" s="379" t="s">
        <v>1822</v>
      </c>
      <c r="B59" s="379" t="s">
        <v>1821</v>
      </c>
      <c r="C59" s="379" t="s">
        <v>1812</v>
      </c>
      <c r="D59" s="379">
        <v>144</v>
      </c>
      <c r="E59" s="379">
        <v>36</v>
      </c>
      <c r="F59" s="378">
        <v>3559.68</v>
      </c>
      <c r="G59" s="377">
        <v>0</v>
      </c>
      <c r="H59" s="377">
        <v>2727.36</v>
      </c>
      <c r="I59" s="377">
        <v>832.32</v>
      </c>
      <c r="J59" s="376">
        <v>0.23381877022653721</v>
      </c>
    </row>
    <row r="60" spans="1:10" ht="22.5" customHeight="1" x14ac:dyDescent="0.15">
      <c r="A60" s="379" t="s">
        <v>1820</v>
      </c>
      <c r="B60" s="379" t="s">
        <v>1819</v>
      </c>
      <c r="C60" s="379" t="s">
        <v>1809</v>
      </c>
      <c r="D60" s="379">
        <v>32</v>
      </c>
      <c r="E60" s="379">
        <v>192</v>
      </c>
      <c r="F60" s="378">
        <v>20486.61</v>
      </c>
      <c r="G60" s="377">
        <v>0</v>
      </c>
      <c r="H60" s="377">
        <v>20050.59</v>
      </c>
      <c r="I60" s="377">
        <v>436.02</v>
      </c>
      <c r="J60" s="376">
        <v>2.1283169836297952E-2</v>
      </c>
    </row>
    <row r="61" spans="1:10" ht="22.5" customHeight="1" x14ac:dyDescent="0.15">
      <c r="A61" s="379" t="s">
        <v>1820</v>
      </c>
      <c r="B61" s="379" t="s">
        <v>1819</v>
      </c>
      <c r="C61" s="379" t="s">
        <v>1812</v>
      </c>
      <c r="D61" s="379">
        <v>48</v>
      </c>
      <c r="E61" s="379">
        <v>12</v>
      </c>
      <c r="F61" s="378">
        <v>1750.56</v>
      </c>
      <c r="G61" s="377">
        <v>0</v>
      </c>
      <c r="H61" s="377">
        <v>1253.1400000000001</v>
      </c>
      <c r="I61" s="377">
        <v>497.42</v>
      </c>
      <c r="J61" s="376">
        <v>0.28414907229686498</v>
      </c>
    </row>
    <row r="62" spans="1:10" ht="22.5" customHeight="1" x14ac:dyDescent="0.15">
      <c r="A62" s="379" t="s">
        <v>1818</v>
      </c>
      <c r="B62" s="379" t="s">
        <v>1817</v>
      </c>
      <c r="C62" s="379" t="s">
        <v>1809</v>
      </c>
      <c r="D62" s="379">
        <v>2</v>
      </c>
      <c r="E62" s="379">
        <v>12</v>
      </c>
      <c r="F62" s="378">
        <v>2960.8</v>
      </c>
      <c r="G62" s="377">
        <v>0</v>
      </c>
      <c r="H62" s="377">
        <v>1911.8</v>
      </c>
      <c r="I62" s="377">
        <v>1049</v>
      </c>
      <c r="J62" s="376">
        <v>0.35429613617941097</v>
      </c>
    </row>
    <row r="63" spans="1:10" ht="22.5" customHeight="1" x14ac:dyDescent="0.15">
      <c r="A63" s="379" t="s">
        <v>1818</v>
      </c>
      <c r="B63" s="379" t="s">
        <v>1817</v>
      </c>
      <c r="C63" s="379" t="s">
        <v>1812</v>
      </c>
      <c r="D63" s="379">
        <v>24</v>
      </c>
      <c r="E63" s="379">
        <v>6</v>
      </c>
      <c r="F63" s="378">
        <v>1283.52</v>
      </c>
      <c r="G63" s="377">
        <v>0</v>
      </c>
      <c r="H63" s="377">
        <v>955.9</v>
      </c>
      <c r="I63" s="377">
        <v>327.62</v>
      </c>
      <c r="J63" s="376">
        <v>0.25525118424333082</v>
      </c>
    </row>
    <row r="64" spans="1:10" ht="22.5" customHeight="1" x14ac:dyDescent="0.15">
      <c r="A64" s="379" t="s">
        <v>1816</v>
      </c>
      <c r="B64" s="379" t="s">
        <v>1815</v>
      </c>
      <c r="C64" s="379" t="s">
        <v>1809</v>
      </c>
      <c r="D64" s="379">
        <v>47</v>
      </c>
      <c r="E64" s="379">
        <v>282</v>
      </c>
      <c r="F64" s="378">
        <v>29456.65</v>
      </c>
      <c r="G64" s="377">
        <v>0</v>
      </c>
      <c r="H64" s="377">
        <v>26160.2</v>
      </c>
      <c r="I64" s="377">
        <v>3296.45</v>
      </c>
      <c r="J64" s="376">
        <v>0.11190851641310197</v>
      </c>
    </row>
    <row r="65" spans="1:10" ht="22.5" customHeight="1" x14ac:dyDescent="0.15">
      <c r="A65" s="379" t="s">
        <v>1816</v>
      </c>
      <c r="B65" s="379" t="s">
        <v>1815</v>
      </c>
      <c r="C65" s="379" t="s">
        <v>1812</v>
      </c>
      <c r="D65" s="379">
        <v>48</v>
      </c>
      <c r="E65" s="379">
        <v>12</v>
      </c>
      <c r="F65" s="378">
        <v>1380.96</v>
      </c>
      <c r="G65" s="377">
        <v>0</v>
      </c>
      <c r="H65" s="377">
        <v>1113.2</v>
      </c>
      <c r="I65" s="377">
        <v>267.76</v>
      </c>
      <c r="J65" s="376">
        <v>0.19389410265322674</v>
      </c>
    </row>
    <row r="66" spans="1:10" ht="22.5" customHeight="1" x14ac:dyDescent="0.15">
      <c r="A66" s="379" t="s">
        <v>1814</v>
      </c>
      <c r="B66" s="379" t="s">
        <v>1813</v>
      </c>
      <c r="C66" s="379" t="s">
        <v>1809</v>
      </c>
      <c r="D66" s="379">
        <v>51</v>
      </c>
      <c r="E66" s="379">
        <v>306</v>
      </c>
      <c r="F66" s="378">
        <v>26058.38</v>
      </c>
      <c r="G66" s="377">
        <v>0</v>
      </c>
      <c r="H66" s="377">
        <v>24460.54</v>
      </c>
      <c r="I66" s="377">
        <v>1597.84</v>
      </c>
      <c r="J66" s="376">
        <v>6.1317702788891711E-2</v>
      </c>
    </row>
    <row r="67" spans="1:10" ht="22.5" customHeight="1" x14ac:dyDescent="0.15">
      <c r="A67" s="379" t="s">
        <v>1814</v>
      </c>
      <c r="B67" s="379" t="s">
        <v>1813</v>
      </c>
      <c r="C67" s="379" t="s">
        <v>1812</v>
      </c>
      <c r="D67" s="379">
        <v>144</v>
      </c>
      <c r="E67" s="379">
        <v>36</v>
      </c>
      <c r="F67" s="378">
        <v>3909.6</v>
      </c>
      <c r="G67" s="377">
        <v>0</v>
      </c>
      <c r="H67" s="377">
        <v>2877.72</v>
      </c>
      <c r="I67" s="377">
        <v>1031.8800000000001</v>
      </c>
      <c r="J67" s="376">
        <v>0.26393492940454266</v>
      </c>
    </row>
    <row r="68" spans="1:10" ht="22.5" customHeight="1" x14ac:dyDescent="0.15">
      <c r="A68" s="379" t="s">
        <v>1811</v>
      </c>
      <c r="B68" s="379" t="s">
        <v>1810</v>
      </c>
      <c r="C68" s="379" t="s">
        <v>1809</v>
      </c>
      <c r="D68" s="379">
        <v>25</v>
      </c>
      <c r="E68" s="379">
        <v>150</v>
      </c>
      <c r="F68" s="378">
        <v>14036.84</v>
      </c>
      <c r="G68" s="377">
        <v>0</v>
      </c>
      <c r="H68" s="377">
        <v>13710</v>
      </c>
      <c r="I68" s="377">
        <v>326.83999999999997</v>
      </c>
      <c r="J68" s="376">
        <v>2.3284442937299279E-2</v>
      </c>
    </row>
    <row r="69" spans="1:10" ht="22.5" customHeight="1" x14ac:dyDescent="0.15">
      <c r="A69" s="379" t="s">
        <v>1811</v>
      </c>
      <c r="B69" s="379" t="s">
        <v>1810</v>
      </c>
      <c r="C69" s="379" t="s">
        <v>1812</v>
      </c>
      <c r="D69" s="379">
        <v>24</v>
      </c>
      <c r="E69" s="379">
        <v>6</v>
      </c>
      <c r="F69" s="378">
        <v>729.36</v>
      </c>
      <c r="G69" s="377">
        <v>0</v>
      </c>
      <c r="H69" s="377">
        <v>548.4</v>
      </c>
      <c r="I69" s="377">
        <v>180.96</v>
      </c>
      <c r="J69" s="376">
        <v>0.24810793024021061</v>
      </c>
    </row>
    <row r="70" spans="1:10" ht="22.5" customHeight="1" x14ac:dyDescent="0.15">
      <c r="A70" s="379" t="s">
        <v>1808</v>
      </c>
      <c r="B70" s="379" t="s">
        <v>1807</v>
      </c>
      <c r="C70" s="379" t="s">
        <v>1802</v>
      </c>
      <c r="D70" s="379">
        <v>13</v>
      </c>
      <c r="E70" s="379">
        <v>184.47</v>
      </c>
      <c r="F70" s="378">
        <v>17022.87</v>
      </c>
      <c r="G70" s="377">
        <v>0</v>
      </c>
      <c r="H70" s="377">
        <v>12822.36</v>
      </c>
      <c r="I70" s="377">
        <v>4200.51</v>
      </c>
      <c r="J70" s="376">
        <v>0.24675686297316493</v>
      </c>
    </row>
    <row r="71" spans="1:10" ht="22.5" customHeight="1" x14ac:dyDescent="0.15">
      <c r="A71" s="379" t="s">
        <v>1806</v>
      </c>
      <c r="B71" s="379" t="s">
        <v>1805</v>
      </c>
      <c r="C71" s="379" t="s">
        <v>1802</v>
      </c>
      <c r="D71" s="379">
        <v>5</v>
      </c>
      <c r="E71" s="379">
        <v>70.95</v>
      </c>
      <c r="F71" s="378">
        <v>6943.21</v>
      </c>
      <c r="G71" s="377">
        <v>0</v>
      </c>
      <c r="H71" s="377">
        <v>4954.3500000000004</v>
      </c>
      <c r="I71" s="377">
        <v>1988.86</v>
      </c>
      <c r="J71" s="376">
        <v>0.28644675877583997</v>
      </c>
    </row>
    <row r="72" spans="1:10" ht="22.5" customHeight="1" x14ac:dyDescent="0.15">
      <c r="A72" s="379" t="s">
        <v>1804</v>
      </c>
      <c r="B72" s="379" t="s">
        <v>1803</v>
      </c>
      <c r="C72" s="379" t="s">
        <v>1802</v>
      </c>
      <c r="D72" s="379">
        <v>3</v>
      </c>
      <c r="E72" s="379">
        <v>42.57</v>
      </c>
      <c r="F72" s="378">
        <v>4155.91</v>
      </c>
      <c r="G72" s="377">
        <v>0</v>
      </c>
      <c r="H72" s="377">
        <v>3003.57</v>
      </c>
      <c r="I72" s="377">
        <v>1152.3399999999999</v>
      </c>
      <c r="J72" s="376">
        <v>0.27727741938588663</v>
      </c>
    </row>
    <row r="73" spans="1:10" ht="22.5" customHeight="1" x14ac:dyDescent="0.15">
      <c r="A73" s="379" t="s">
        <v>2511</v>
      </c>
      <c r="B73" s="379" t="s">
        <v>2510</v>
      </c>
      <c r="C73" s="379" t="s">
        <v>1802</v>
      </c>
      <c r="D73" s="379">
        <v>1</v>
      </c>
      <c r="E73" s="379">
        <v>14.19</v>
      </c>
      <c r="F73" s="378">
        <v>1770.73</v>
      </c>
      <c r="G73" s="377">
        <v>0</v>
      </c>
      <c r="H73" s="377">
        <v>1240.28</v>
      </c>
      <c r="I73" s="377">
        <v>530.45000000000005</v>
      </c>
      <c r="J73" s="376">
        <v>0.29956571583471225</v>
      </c>
    </row>
    <row r="74" spans="1:10" ht="22.5" customHeight="1" x14ac:dyDescent="0.15">
      <c r="A74" s="379" t="s">
        <v>1801</v>
      </c>
      <c r="B74" s="379" t="s">
        <v>1800</v>
      </c>
      <c r="C74" s="379" t="s">
        <v>1802</v>
      </c>
      <c r="D74" s="379">
        <v>37</v>
      </c>
      <c r="E74" s="379">
        <v>525.03</v>
      </c>
      <c r="F74" s="378">
        <v>41305.35</v>
      </c>
      <c r="G74" s="377">
        <v>0</v>
      </c>
      <c r="H74" s="377">
        <v>32180.81</v>
      </c>
      <c r="I74" s="377">
        <v>9124.5400000000009</v>
      </c>
      <c r="J74" s="376">
        <v>0.22090455594735306</v>
      </c>
    </row>
    <row r="75" spans="1:10" ht="22.5" customHeight="1" x14ac:dyDescent="0.15">
      <c r="A75" s="379" t="s">
        <v>1801</v>
      </c>
      <c r="B75" s="379" t="s">
        <v>1800</v>
      </c>
      <c r="C75" s="379" t="s">
        <v>1112</v>
      </c>
      <c r="D75" s="379">
        <v>75</v>
      </c>
      <c r="E75" s="379">
        <v>70.95</v>
      </c>
      <c r="F75" s="378">
        <v>6199.5</v>
      </c>
      <c r="G75" s="377">
        <v>0</v>
      </c>
      <c r="H75" s="377">
        <v>4063.88</v>
      </c>
      <c r="I75" s="377">
        <v>2135.62</v>
      </c>
      <c r="J75" s="376">
        <v>0.34448261956609405</v>
      </c>
    </row>
    <row r="76" spans="1:10" ht="22.5" customHeight="1" x14ac:dyDescent="0.15">
      <c r="A76" s="379" t="s">
        <v>1799</v>
      </c>
      <c r="B76" s="379" t="s">
        <v>1798</v>
      </c>
      <c r="C76" s="379" t="s">
        <v>1137</v>
      </c>
      <c r="D76" s="379">
        <v>9000</v>
      </c>
      <c r="E76" s="379">
        <v>9000</v>
      </c>
      <c r="F76" s="378">
        <v>135870</v>
      </c>
      <c r="G76" s="377">
        <v>0</v>
      </c>
      <c r="H76" s="377">
        <v>106200</v>
      </c>
      <c r="I76" s="377">
        <v>29670</v>
      </c>
      <c r="J76" s="376">
        <v>0.21837050121439611</v>
      </c>
    </row>
    <row r="77" spans="1:10" ht="22.5" customHeight="1" x14ac:dyDescent="0.15">
      <c r="A77" s="379" t="s">
        <v>1793</v>
      </c>
      <c r="B77" s="379" t="s">
        <v>1792</v>
      </c>
      <c r="C77" s="379" t="s">
        <v>1056</v>
      </c>
      <c r="D77" s="379">
        <v>19</v>
      </c>
      <c r="E77" s="379">
        <v>3952</v>
      </c>
      <c r="F77" s="378">
        <v>73846.460000000006</v>
      </c>
      <c r="G77" s="377">
        <v>0</v>
      </c>
      <c r="H77" s="377">
        <v>58435.94</v>
      </c>
      <c r="I77" s="377">
        <v>15410.52</v>
      </c>
      <c r="J77" s="376">
        <v>0.20868325983398528</v>
      </c>
    </row>
    <row r="78" spans="1:10" ht="22.5" customHeight="1" x14ac:dyDescent="0.15">
      <c r="A78" s="379" t="s">
        <v>1791</v>
      </c>
      <c r="B78" s="379" t="s">
        <v>1790</v>
      </c>
      <c r="C78" s="379" t="s">
        <v>1056</v>
      </c>
      <c r="D78" s="379">
        <v>5</v>
      </c>
      <c r="E78" s="379">
        <v>1040</v>
      </c>
      <c r="F78" s="378">
        <v>29056.5</v>
      </c>
      <c r="G78" s="377">
        <v>0</v>
      </c>
      <c r="H78" s="377">
        <v>23988.7</v>
      </c>
      <c r="I78" s="377">
        <v>5067.8</v>
      </c>
      <c r="J78" s="376">
        <v>0.1744119216010187</v>
      </c>
    </row>
    <row r="79" spans="1:10" ht="22.5" customHeight="1" x14ac:dyDescent="0.15">
      <c r="A79" s="379" t="s">
        <v>1789</v>
      </c>
      <c r="B79" s="379" t="s">
        <v>1788</v>
      </c>
      <c r="C79" s="379" t="s">
        <v>1056</v>
      </c>
      <c r="D79" s="379">
        <v>3</v>
      </c>
      <c r="E79" s="379">
        <v>624</v>
      </c>
      <c r="F79" s="378">
        <v>31802.37</v>
      </c>
      <c r="G79" s="377">
        <v>0</v>
      </c>
      <c r="H79" s="377">
        <v>23028.959999999999</v>
      </c>
      <c r="I79" s="377">
        <v>8773.41</v>
      </c>
      <c r="J79" s="376">
        <v>0.27587283589241934</v>
      </c>
    </row>
    <row r="80" spans="1:10" ht="22.5" customHeight="1" x14ac:dyDescent="0.15">
      <c r="A80" s="379" t="s">
        <v>1787</v>
      </c>
      <c r="B80" s="379" t="s">
        <v>1786</v>
      </c>
      <c r="C80" s="379" t="s">
        <v>1056</v>
      </c>
      <c r="D80" s="379">
        <v>1</v>
      </c>
      <c r="E80" s="379">
        <v>208</v>
      </c>
      <c r="F80" s="378">
        <v>7000</v>
      </c>
      <c r="G80" s="377">
        <v>0</v>
      </c>
      <c r="H80" s="377">
        <v>9677.34</v>
      </c>
      <c r="I80" s="377">
        <v>-2677.34</v>
      </c>
      <c r="J80" s="376">
        <v>-0.38247714285714285</v>
      </c>
    </row>
    <row r="81" spans="1:10" ht="22.5" customHeight="1" x14ac:dyDescent="0.15">
      <c r="A81" s="379" t="s">
        <v>1785</v>
      </c>
      <c r="B81" s="379" t="s">
        <v>1784</v>
      </c>
      <c r="C81" s="379" t="s">
        <v>1056</v>
      </c>
      <c r="D81" s="379">
        <v>14</v>
      </c>
      <c r="E81" s="379">
        <v>2912</v>
      </c>
      <c r="F81" s="378">
        <v>174210.7</v>
      </c>
      <c r="G81" s="377">
        <v>0</v>
      </c>
      <c r="H81" s="377">
        <v>162714.29999999999</v>
      </c>
      <c r="I81" s="377">
        <v>11496.4</v>
      </c>
      <c r="J81" s="376">
        <v>6.5991354147592537E-2</v>
      </c>
    </row>
    <row r="82" spans="1:10" ht="22.5" customHeight="1" x14ac:dyDescent="0.15">
      <c r="A82" s="379" t="s">
        <v>1781</v>
      </c>
      <c r="B82" s="379" t="s">
        <v>1780</v>
      </c>
      <c r="C82" s="379" t="s">
        <v>1056</v>
      </c>
      <c r="D82" s="379">
        <v>2</v>
      </c>
      <c r="E82" s="379">
        <v>416</v>
      </c>
      <c r="F82" s="378">
        <v>29134.01</v>
      </c>
      <c r="G82" s="377">
        <v>0</v>
      </c>
      <c r="H82" s="377">
        <v>26851.279999999999</v>
      </c>
      <c r="I82" s="377">
        <v>2282.73</v>
      </c>
      <c r="J82" s="376">
        <v>7.8352756795236914E-2</v>
      </c>
    </row>
    <row r="83" spans="1:10" ht="22.5" customHeight="1" x14ac:dyDescent="0.15">
      <c r="A83" s="379" t="s">
        <v>1775</v>
      </c>
      <c r="B83" s="379" t="s">
        <v>1774</v>
      </c>
      <c r="C83" s="379" t="s">
        <v>1056</v>
      </c>
      <c r="D83" s="379">
        <v>11</v>
      </c>
      <c r="E83" s="379">
        <v>2288</v>
      </c>
      <c r="F83" s="378">
        <v>83268.639999999999</v>
      </c>
      <c r="G83" s="377">
        <v>0</v>
      </c>
      <c r="H83" s="377">
        <v>99513.59</v>
      </c>
      <c r="I83" s="377">
        <v>-16244.95</v>
      </c>
      <c r="J83" s="376">
        <v>-0.19509085293094736</v>
      </c>
    </row>
    <row r="84" spans="1:10" ht="22.5" customHeight="1" x14ac:dyDescent="0.15">
      <c r="A84" s="379" t="s">
        <v>2399</v>
      </c>
      <c r="B84" s="379" t="s">
        <v>2398</v>
      </c>
      <c r="C84" s="379" t="s">
        <v>1056</v>
      </c>
      <c r="D84" s="379">
        <v>1</v>
      </c>
      <c r="E84" s="379">
        <v>208</v>
      </c>
      <c r="F84" s="378">
        <v>18509.09</v>
      </c>
      <c r="G84" s="377">
        <v>0</v>
      </c>
      <c r="H84" s="377">
        <v>11928.61</v>
      </c>
      <c r="I84" s="377">
        <v>6580.48</v>
      </c>
      <c r="J84" s="376">
        <v>0.35552693298265881</v>
      </c>
    </row>
    <row r="85" spans="1:10" ht="22.5" customHeight="1" x14ac:dyDescent="0.15">
      <c r="A85" s="379" t="s">
        <v>1773</v>
      </c>
      <c r="B85" s="379" t="s">
        <v>1772</v>
      </c>
      <c r="C85" s="379" t="s">
        <v>1056</v>
      </c>
      <c r="D85" s="379">
        <v>11</v>
      </c>
      <c r="E85" s="379">
        <v>2288</v>
      </c>
      <c r="F85" s="378">
        <v>100100</v>
      </c>
      <c r="G85" s="377">
        <v>0</v>
      </c>
      <c r="H85" s="377">
        <v>127684.48</v>
      </c>
      <c r="I85" s="377">
        <v>-27584.48</v>
      </c>
      <c r="J85" s="376">
        <v>-0.27556923076923079</v>
      </c>
    </row>
    <row r="86" spans="1:10" ht="22.5" customHeight="1" x14ac:dyDescent="0.15">
      <c r="A86" s="379" t="s">
        <v>1771</v>
      </c>
      <c r="B86" s="379" t="s">
        <v>1770</v>
      </c>
      <c r="C86" s="379" t="s">
        <v>1056</v>
      </c>
      <c r="D86" s="379">
        <v>2</v>
      </c>
      <c r="E86" s="379">
        <v>416</v>
      </c>
      <c r="F86" s="378">
        <v>27560</v>
      </c>
      <c r="G86" s="377">
        <v>0</v>
      </c>
      <c r="H86" s="377">
        <v>22753.26</v>
      </c>
      <c r="I86" s="377">
        <v>4806.74</v>
      </c>
      <c r="J86" s="376">
        <v>0.1744100145137881</v>
      </c>
    </row>
    <row r="87" spans="1:10" ht="22.5" customHeight="1" x14ac:dyDescent="0.15">
      <c r="A87" s="379" t="s">
        <v>1769</v>
      </c>
      <c r="B87" s="379" t="s">
        <v>1768</v>
      </c>
      <c r="C87" s="379" t="s">
        <v>1056</v>
      </c>
      <c r="D87" s="379">
        <v>10</v>
      </c>
      <c r="E87" s="379">
        <v>2080</v>
      </c>
      <c r="F87" s="378">
        <v>91000</v>
      </c>
      <c r="G87" s="377">
        <v>0</v>
      </c>
      <c r="H87" s="377">
        <v>112355</v>
      </c>
      <c r="I87" s="377">
        <v>-21355</v>
      </c>
      <c r="J87" s="376">
        <v>-0.23467032967032966</v>
      </c>
    </row>
    <row r="88" spans="1:10" ht="22.5" customHeight="1" x14ac:dyDescent="0.15">
      <c r="A88" s="379" t="s">
        <v>3264</v>
      </c>
      <c r="B88" s="379" t="s">
        <v>3263</v>
      </c>
      <c r="C88" s="379" t="s">
        <v>1056</v>
      </c>
      <c r="D88" s="379">
        <v>1</v>
      </c>
      <c r="E88" s="379">
        <v>208</v>
      </c>
      <c r="F88" s="378">
        <v>14116.33</v>
      </c>
      <c r="G88" s="377">
        <v>0</v>
      </c>
      <c r="H88" s="377">
        <v>14316.33</v>
      </c>
      <c r="I88" s="377">
        <v>-200</v>
      </c>
      <c r="J88" s="376">
        <v>-1.4167988421919861E-2</v>
      </c>
    </row>
    <row r="89" spans="1:10" ht="22.5" customHeight="1" x14ac:dyDescent="0.15">
      <c r="A89" s="379" t="s">
        <v>1767</v>
      </c>
      <c r="B89" s="379" t="s">
        <v>1766</v>
      </c>
      <c r="C89" s="379" t="s">
        <v>1056</v>
      </c>
      <c r="D89" s="379">
        <v>1</v>
      </c>
      <c r="E89" s="379">
        <v>208</v>
      </c>
      <c r="F89" s="378">
        <v>20631.13</v>
      </c>
      <c r="G89" s="377">
        <v>0</v>
      </c>
      <c r="H89" s="377">
        <v>15213.05</v>
      </c>
      <c r="I89" s="377">
        <v>5418.08</v>
      </c>
      <c r="J89" s="376">
        <v>0.26261673500191218</v>
      </c>
    </row>
    <row r="90" spans="1:10" ht="22.5" customHeight="1" x14ac:dyDescent="0.15">
      <c r="A90" s="379" t="s">
        <v>3985</v>
      </c>
      <c r="B90" s="379" t="s">
        <v>3984</v>
      </c>
      <c r="C90" s="379" t="s">
        <v>1056</v>
      </c>
      <c r="D90" s="379">
        <v>2</v>
      </c>
      <c r="E90" s="379">
        <v>416</v>
      </c>
      <c r="F90" s="378">
        <v>17439.84</v>
      </c>
      <c r="G90" s="377">
        <v>0</v>
      </c>
      <c r="H90" s="377">
        <v>17439.84</v>
      </c>
      <c r="I90" s="377">
        <v>0</v>
      </c>
      <c r="J90" s="376">
        <v>0</v>
      </c>
    </row>
    <row r="91" spans="1:10" ht="22.5" customHeight="1" x14ac:dyDescent="0.15">
      <c r="A91" s="379" t="s">
        <v>1763</v>
      </c>
      <c r="B91" s="379" t="s">
        <v>1762</v>
      </c>
      <c r="C91" s="379" t="s">
        <v>1056</v>
      </c>
      <c r="D91" s="379">
        <v>4</v>
      </c>
      <c r="E91" s="379">
        <v>832</v>
      </c>
      <c r="F91" s="378">
        <v>47748</v>
      </c>
      <c r="G91" s="377">
        <v>0</v>
      </c>
      <c r="H91" s="377">
        <v>38444.080000000002</v>
      </c>
      <c r="I91" s="377">
        <v>9303.92</v>
      </c>
      <c r="J91" s="376">
        <v>0.19485465359805645</v>
      </c>
    </row>
    <row r="92" spans="1:10" ht="22.5" customHeight="1" x14ac:dyDescent="0.15">
      <c r="A92" s="379" t="s">
        <v>1761</v>
      </c>
      <c r="B92" s="379" t="s">
        <v>1760</v>
      </c>
      <c r="C92" s="379" t="s">
        <v>1056</v>
      </c>
      <c r="D92" s="379">
        <v>5</v>
      </c>
      <c r="E92" s="379">
        <v>1040</v>
      </c>
      <c r="F92" s="378">
        <v>49769.38</v>
      </c>
      <c r="G92" s="377">
        <v>0</v>
      </c>
      <c r="H92" s="377">
        <v>45944.800000000003</v>
      </c>
      <c r="I92" s="377">
        <v>3824.58</v>
      </c>
      <c r="J92" s="376">
        <v>7.684604469655841E-2</v>
      </c>
    </row>
    <row r="93" spans="1:10" ht="22.5" customHeight="1" x14ac:dyDescent="0.15">
      <c r="A93" s="379" t="s">
        <v>1759</v>
      </c>
      <c r="B93" s="379" t="s">
        <v>1758</v>
      </c>
      <c r="C93" s="379" t="s">
        <v>1757</v>
      </c>
      <c r="D93" s="379">
        <v>48</v>
      </c>
      <c r="E93" s="379">
        <v>43.2</v>
      </c>
      <c r="F93" s="378">
        <v>3870.24</v>
      </c>
      <c r="G93" s="377">
        <v>0</v>
      </c>
      <c r="H93" s="377">
        <v>2859.66</v>
      </c>
      <c r="I93" s="377">
        <v>1010.58</v>
      </c>
      <c r="J93" s="376">
        <v>0.2611155897308694</v>
      </c>
    </row>
    <row r="94" spans="1:10" ht="22.5" customHeight="1" x14ac:dyDescent="0.15">
      <c r="A94" s="379" t="s">
        <v>1756</v>
      </c>
      <c r="B94" s="379" t="s">
        <v>1755</v>
      </c>
      <c r="C94" s="379" t="s">
        <v>1752</v>
      </c>
      <c r="D94" s="379">
        <v>3</v>
      </c>
      <c r="E94" s="379">
        <v>64.8</v>
      </c>
      <c r="F94" s="378">
        <v>5827.68</v>
      </c>
      <c r="G94" s="377">
        <v>0</v>
      </c>
      <c r="H94" s="377">
        <v>4422.63</v>
      </c>
      <c r="I94" s="377">
        <v>1405.05</v>
      </c>
      <c r="J94" s="376">
        <v>0.24109937402190923</v>
      </c>
    </row>
    <row r="95" spans="1:10" ht="22.5" customHeight="1" x14ac:dyDescent="0.15">
      <c r="A95" s="379" t="s">
        <v>2397</v>
      </c>
      <c r="B95" s="379" t="s">
        <v>2396</v>
      </c>
      <c r="C95" s="379" t="s">
        <v>1752</v>
      </c>
      <c r="D95" s="379">
        <v>2</v>
      </c>
      <c r="E95" s="379">
        <v>43.2</v>
      </c>
      <c r="F95" s="378">
        <v>4207.46</v>
      </c>
      <c r="G95" s="377">
        <v>0</v>
      </c>
      <c r="H95" s="377">
        <v>2859.52</v>
      </c>
      <c r="I95" s="377">
        <v>1347.94</v>
      </c>
      <c r="J95" s="376">
        <v>0.32036905876704708</v>
      </c>
    </row>
    <row r="96" spans="1:10" ht="22.5" customHeight="1" x14ac:dyDescent="0.15">
      <c r="A96" s="379" t="s">
        <v>1751</v>
      </c>
      <c r="B96" s="379" t="s">
        <v>1750</v>
      </c>
      <c r="C96" s="379" t="s">
        <v>1137</v>
      </c>
      <c r="D96" s="379">
        <v>1000</v>
      </c>
      <c r="E96" s="379">
        <v>1000</v>
      </c>
      <c r="F96" s="378">
        <v>30000</v>
      </c>
      <c r="G96" s="377">
        <v>0</v>
      </c>
      <c r="H96" s="377">
        <v>30800</v>
      </c>
      <c r="I96" s="377">
        <v>-800</v>
      </c>
      <c r="J96" s="376">
        <v>-2.6666666666666668E-2</v>
      </c>
    </row>
    <row r="97" spans="1:10" ht="22.5" customHeight="1" x14ac:dyDescent="0.15">
      <c r="A97" s="379" t="s">
        <v>1747</v>
      </c>
      <c r="B97" s="379" t="s">
        <v>1746</v>
      </c>
      <c r="C97" s="379" t="s">
        <v>1739</v>
      </c>
      <c r="D97" s="379">
        <v>1</v>
      </c>
      <c r="E97" s="379">
        <v>4</v>
      </c>
      <c r="F97" s="378">
        <v>483.41</v>
      </c>
      <c r="G97" s="377">
        <v>0</v>
      </c>
      <c r="H97" s="377">
        <v>356.46</v>
      </c>
      <c r="I97" s="377">
        <v>126.95</v>
      </c>
      <c r="J97" s="376">
        <v>0.26261351647669678</v>
      </c>
    </row>
    <row r="98" spans="1:10" ht="22.5" customHeight="1" x14ac:dyDescent="0.15">
      <c r="A98" s="379" t="s">
        <v>1745</v>
      </c>
      <c r="B98" s="379" t="s">
        <v>1744</v>
      </c>
      <c r="C98" s="379" t="s">
        <v>1739</v>
      </c>
      <c r="D98" s="379">
        <v>15</v>
      </c>
      <c r="E98" s="379">
        <v>60</v>
      </c>
      <c r="F98" s="378">
        <v>6760.82</v>
      </c>
      <c r="G98" s="377">
        <v>0</v>
      </c>
      <c r="H98" s="377">
        <v>5473.55</v>
      </c>
      <c r="I98" s="377">
        <v>1287.27</v>
      </c>
      <c r="J98" s="376">
        <v>0.19040146017790741</v>
      </c>
    </row>
    <row r="99" spans="1:10" ht="22.5" customHeight="1" x14ac:dyDescent="0.15">
      <c r="A99" s="379" t="s">
        <v>2395</v>
      </c>
      <c r="B99" s="379" t="s">
        <v>2394</v>
      </c>
      <c r="C99" s="379" t="s">
        <v>1739</v>
      </c>
      <c r="D99" s="379">
        <v>6</v>
      </c>
      <c r="E99" s="379">
        <v>24</v>
      </c>
      <c r="F99" s="378">
        <v>3408.08</v>
      </c>
      <c r="G99" s="377">
        <v>0</v>
      </c>
      <c r="H99" s="377">
        <v>2869.06</v>
      </c>
      <c r="I99" s="377">
        <v>539.02</v>
      </c>
      <c r="J99" s="376">
        <v>0.1581594328771625</v>
      </c>
    </row>
    <row r="100" spans="1:10" ht="22.5" customHeight="1" x14ac:dyDescent="0.15">
      <c r="A100" s="379" t="s">
        <v>2393</v>
      </c>
      <c r="B100" s="379" t="s">
        <v>2392</v>
      </c>
      <c r="C100" s="379" t="s">
        <v>1739</v>
      </c>
      <c r="D100" s="379">
        <v>6</v>
      </c>
      <c r="E100" s="379">
        <v>24</v>
      </c>
      <c r="F100" s="378">
        <v>2662.62</v>
      </c>
      <c r="G100" s="377">
        <v>0</v>
      </c>
      <c r="H100" s="377">
        <v>1906.62</v>
      </c>
      <c r="I100" s="377">
        <v>756</v>
      </c>
      <c r="J100" s="376">
        <v>0.28393086508777071</v>
      </c>
    </row>
    <row r="101" spans="1:10" ht="22.5" customHeight="1" x14ac:dyDescent="0.15">
      <c r="A101" s="379" t="s">
        <v>1741</v>
      </c>
      <c r="B101" s="379" t="s">
        <v>1740</v>
      </c>
      <c r="C101" s="379" t="s">
        <v>1739</v>
      </c>
      <c r="D101" s="379">
        <v>12</v>
      </c>
      <c r="E101" s="379">
        <v>48</v>
      </c>
      <c r="F101" s="378">
        <v>5445.4</v>
      </c>
      <c r="G101" s="377">
        <v>0</v>
      </c>
      <c r="H101" s="377">
        <v>12171.7</v>
      </c>
      <c r="I101" s="377">
        <v>-6726.3</v>
      </c>
      <c r="J101" s="376">
        <v>-1.2352260623645646</v>
      </c>
    </row>
    <row r="102" spans="1:10" ht="22.5" customHeight="1" x14ac:dyDescent="0.15">
      <c r="A102" s="379" t="s">
        <v>1738</v>
      </c>
      <c r="B102" s="379" t="s">
        <v>1737</v>
      </c>
      <c r="C102" s="379" t="s">
        <v>1722</v>
      </c>
      <c r="D102" s="379">
        <v>8</v>
      </c>
      <c r="E102" s="379">
        <v>128</v>
      </c>
      <c r="F102" s="378">
        <v>15568.72</v>
      </c>
      <c r="G102" s="377">
        <v>0</v>
      </c>
      <c r="H102" s="377">
        <v>10561.76</v>
      </c>
      <c r="I102" s="377">
        <v>5006.96</v>
      </c>
      <c r="J102" s="376">
        <v>0.32160383127193498</v>
      </c>
    </row>
    <row r="103" spans="1:10" ht="22.5" customHeight="1" x14ac:dyDescent="0.15">
      <c r="A103" s="379" t="s">
        <v>1736</v>
      </c>
      <c r="B103" s="379" t="s">
        <v>1735</v>
      </c>
      <c r="C103" s="379" t="s">
        <v>1722</v>
      </c>
      <c r="D103" s="379">
        <v>30</v>
      </c>
      <c r="E103" s="379">
        <v>480</v>
      </c>
      <c r="F103" s="378">
        <v>47292.6</v>
      </c>
      <c r="G103" s="377">
        <v>0</v>
      </c>
      <c r="H103" s="377">
        <v>40934.1</v>
      </c>
      <c r="I103" s="377">
        <v>6358.5</v>
      </c>
      <c r="J103" s="376">
        <v>0.13445020996942439</v>
      </c>
    </row>
    <row r="104" spans="1:10" ht="22.5" customHeight="1" x14ac:dyDescent="0.15">
      <c r="A104" s="379" t="s">
        <v>1734</v>
      </c>
      <c r="B104" s="379" t="s">
        <v>1733</v>
      </c>
      <c r="C104" s="379" t="s">
        <v>1722</v>
      </c>
      <c r="D104" s="379">
        <v>7</v>
      </c>
      <c r="E104" s="379">
        <v>112</v>
      </c>
      <c r="F104" s="378">
        <v>15110.85</v>
      </c>
      <c r="G104" s="377">
        <v>0</v>
      </c>
      <c r="H104" s="377">
        <v>10129.84</v>
      </c>
      <c r="I104" s="377">
        <v>4981.01</v>
      </c>
      <c r="J104" s="376">
        <v>0.32963135760066442</v>
      </c>
    </row>
    <row r="105" spans="1:10" ht="22.5" customHeight="1" x14ac:dyDescent="0.15">
      <c r="A105" s="379" t="s">
        <v>1732</v>
      </c>
      <c r="B105" s="379" t="s">
        <v>1731</v>
      </c>
      <c r="C105" s="379" t="s">
        <v>1722</v>
      </c>
      <c r="D105" s="379">
        <v>26</v>
      </c>
      <c r="E105" s="379">
        <v>416</v>
      </c>
      <c r="F105" s="378">
        <v>52911.360000000001</v>
      </c>
      <c r="G105" s="377">
        <v>0</v>
      </c>
      <c r="H105" s="377">
        <v>46045.22</v>
      </c>
      <c r="I105" s="377">
        <v>6866.14</v>
      </c>
      <c r="J105" s="376">
        <v>0.1297668402399787</v>
      </c>
    </row>
    <row r="106" spans="1:10" ht="22.5" customHeight="1" x14ac:dyDescent="0.15">
      <c r="A106" s="379" t="s">
        <v>1730</v>
      </c>
      <c r="B106" s="379" t="s">
        <v>1729</v>
      </c>
      <c r="C106" s="379" t="s">
        <v>1722</v>
      </c>
      <c r="D106" s="379">
        <v>6</v>
      </c>
      <c r="E106" s="379">
        <v>96</v>
      </c>
      <c r="F106" s="378">
        <v>7872.48</v>
      </c>
      <c r="G106" s="377">
        <v>0</v>
      </c>
      <c r="H106" s="377">
        <v>7136.46</v>
      </c>
      <c r="I106" s="377">
        <v>736.02</v>
      </c>
      <c r="J106" s="376">
        <v>9.3492774830802997E-2</v>
      </c>
    </row>
    <row r="107" spans="1:10" ht="22.5" customHeight="1" x14ac:dyDescent="0.15">
      <c r="A107" s="379" t="s">
        <v>1728</v>
      </c>
      <c r="B107" s="379" t="s">
        <v>1727</v>
      </c>
      <c r="C107" s="379" t="s">
        <v>1722</v>
      </c>
      <c r="D107" s="379">
        <v>10</v>
      </c>
      <c r="E107" s="379">
        <v>160</v>
      </c>
      <c r="F107" s="378">
        <v>15202.6</v>
      </c>
      <c r="G107" s="377">
        <v>0</v>
      </c>
      <c r="H107" s="377">
        <v>12606.8</v>
      </c>
      <c r="I107" s="377">
        <v>2595.8000000000002</v>
      </c>
      <c r="J107" s="376">
        <v>0.17074710904713666</v>
      </c>
    </row>
    <row r="108" spans="1:10" ht="22.5" customHeight="1" x14ac:dyDescent="0.15">
      <c r="A108" s="379" t="s">
        <v>1726</v>
      </c>
      <c r="B108" s="379" t="s">
        <v>1725</v>
      </c>
      <c r="C108" s="379" t="s">
        <v>1722</v>
      </c>
      <c r="D108" s="379">
        <v>55</v>
      </c>
      <c r="E108" s="379">
        <v>880</v>
      </c>
      <c r="F108" s="378">
        <v>86964.27</v>
      </c>
      <c r="G108" s="377">
        <v>0</v>
      </c>
      <c r="H108" s="377">
        <v>82728.73</v>
      </c>
      <c r="I108" s="377">
        <v>4235.54</v>
      </c>
      <c r="J108" s="376">
        <v>4.8704370197093588E-2</v>
      </c>
    </row>
    <row r="109" spans="1:10" ht="22.5" customHeight="1" x14ac:dyDescent="0.15">
      <c r="A109" s="379" t="s">
        <v>1724</v>
      </c>
      <c r="B109" s="379" t="s">
        <v>1723</v>
      </c>
      <c r="C109" s="379" t="s">
        <v>1722</v>
      </c>
      <c r="D109" s="379">
        <v>2</v>
      </c>
      <c r="E109" s="379">
        <v>32</v>
      </c>
      <c r="F109" s="378">
        <v>5724.34</v>
      </c>
      <c r="G109" s="377">
        <v>0</v>
      </c>
      <c r="H109" s="377">
        <v>4289.76</v>
      </c>
      <c r="I109" s="377">
        <v>1434.58</v>
      </c>
      <c r="J109" s="376">
        <v>0.25061055073598004</v>
      </c>
    </row>
    <row r="110" spans="1:10" ht="22.5" customHeight="1" x14ac:dyDescent="0.15">
      <c r="A110" s="379" t="s">
        <v>1721</v>
      </c>
      <c r="B110" s="379" t="s">
        <v>1720</v>
      </c>
      <c r="C110" s="379" t="s">
        <v>1715</v>
      </c>
      <c r="D110" s="379">
        <v>4</v>
      </c>
      <c r="E110" s="379">
        <v>48</v>
      </c>
      <c r="F110" s="378">
        <v>5784.96</v>
      </c>
      <c r="G110" s="377">
        <v>0</v>
      </c>
      <c r="H110" s="377">
        <v>4433.3999999999996</v>
      </c>
      <c r="I110" s="377">
        <v>1351.56</v>
      </c>
      <c r="J110" s="376">
        <v>0.23363342183869898</v>
      </c>
    </row>
    <row r="111" spans="1:10" ht="22.5" customHeight="1" x14ac:dyDescent="0.15">
      <c r="A111" s="379" t="s">
        <v>1721</v>
      </c>
      <c r="B111" s="379" t="s">
        <v>1720</v>
      </c>
      <c r="C111" s="379" t="s">
        <v>1116</v>
      </c>
      <c r="D111" s="379">
        <v>12</v>
      </c>
      <c r="E111" s="379">
        <v>12</v>
      </c>
      <c r="F111" s="378">
        <v>1244.6400000000001</v>
      </c>
      <c r="G111" s="377">
        <v>0</v>
      </c>
      <c r="H111" s="377">
        <v>1108.3499999999999</v>
      </c>
      <c r="I111" s="377">
        <v>136.29</v>
      </c>
      <c r="J111" s="376">
        <v>0.10950154261473197</v>
      </c>
    </row>
    <row r="112" spans="1:10" ht="22.5" customHeight="1" x14ac:dyDescent="0.15">
      <c r="A112" s="379" t="s">
        <v>1719</v>
      </c>
      <c r="B112" s="379" t="s">
        <v>1718</v>
      </c>
      <c r="C112" s="379" t="s">
        <v>1115</v>
      </c>
      <c r="D112" s="379">
        <v>2</v>
      </c>
      <c r="E112" s="379">
        <v>22.704000000000001</v>
      </c>
      <c r="F112" s="378">
        <v>2869.44</v>
      </c>
      <c r="G112" s="377">
        <v>0</v>
      </c>
      <c r="H112" s="377">
        <v>2084.88</v>
      </c>
      <c r="I112" s="377">
        <v>784.56</v>
      </c>
      <c r="J112" s="376">
        <v>0.27341920374707263</v>
      </c>
    </row>
    <row r="113" spans="1:10" ht="22.5" customHeight="1" x14ac:dyDescent="0.15">
      <c r="A113" s="379" t="s">
        <v>1717</v>
      </c>
      <c r="B113" s="379" t="s">
        <v>1716</v>
      </c>
      <c r="C113" s="379" t="s">
        <v>1115</v>
      </c>
      <c r="D113" s="379">
        <v>20</v>
      </c>
      <c r="E113" s="379">
        <v>227.04</v>
      </c>
      <c r="F113" s="378">
        <v>8172.51</v>
      </c>
      <c r="G113" s="377">
        <v>0</v>
      </c>
      <c r="H113" s="377">
        <v>4425.84</v>
      </c>
      <c r="I113" s="377">
        <v>3746.67</v>
      </c>
      <c r="J113" s="376">
        <v>0.45844789422099208</v>
      </c>
    </row>
    <row r="114" spans="1:10" ht="22.5" customHeight="1" x14ac:dyDescent="0.15">
      <c r="A114" s="379" t="s">
        <v>1717</v>
      </c>
      <c r="B114" s="379" t="s">
        <v>1716</v>
      </c>
      <c r="C114" s="379" t="s">
        <v>1112</v>
      </c>
      <c r="D114" s="379">
        <v>120</v>
      </c>
      <c r="E114" s="379">
        <v>113.52</v>
      </c>
      <c r="F114" s="378">
        <v>4618.8</v>
      </c>
      <c r="G114" s="377">
        <v>0</v>
      </c>
      <c r="H114" s="377">
        <v>2030.92</v>
      </c>
      <c r="I114" s="377">
        <v>2587.88</v>
      </c>
      <c r="J114" s="376">
        <v>0.56029271672295833</v>
      </c>
    </row>
    <row r="115" spans="1:10" ht="22.5" customHeight="1" x14ac:dyDescent="0.15">
      <c r="A115" s="379" t="s">
        <v>1714</v>
      </c>
      <c r="B115" s="379" t="s">
        <v>1713</v>
      </c>
      <c r="C115" s="379" t="s">
        <v>1715</v>
      </c>
      <c r="D115" s="379">
        <v>25</v>
      </c>
      <c r="E115" s="379">
        <v>300</v>
      </c>
      <c r="F115" s="378">
        <v>6484.96</v>
      </c>
      <c r="G115" s="377">
        <v>0</v>
      </c>
      <c r="H115" s="377">
        <v>5184.6400000000003</v>
      </c>
      <c r="I115" s="377">
        <v>1300.32</v>
      </c>
      <c r="J115" s="376">
        <v>0.20051318743677679</v>
      </c>
    </row>
    <row r="116" spans="1:10" ht="22.5" customHeight="1" x14ac:dyDescent="0.15">
      <c r="A116" s="379" t="s">
        <v>1714</v>
      </c>
      <c r="B116" s="379" t="s">
        <v>1713</v>
      </c>
      <c r="C116" s="379" t="s">
        <v>1116</v>
      </c>
      <c r="D116" s="379">
        <v>240</v>
      </c>
      <c r="E116" s="379">
        <v>240</v>
      </c>
      <c r="F116" s="378">
        <v>6417.6</v>
      </c>
      <c r="G116" s="377">
        <v>0</v>
      </c>
      <c r="H116" s="377">
        <v>4334.6499999999996</v>
      </c>
      <c r="I116" s="377">
        <v>2082.9499999999998</v>
      </c>
      <c r="J116" s="376">
        <v>0.32456837447020692</v>
      </c>
    </row>
    <row r="117" spans="1:10" ht="22.5" customHeight="1" x14ac:dyDescent="0.15">
      <c r="A117" s="379" t="s">
        <v>1712</v>
      </c>
      <c r="B117" s="379" t="s">
        <v>1711</v>
      </c>
      <c r="C117" s="379" t="s">
        <v>1115</v>
      </c>
      <c r="D117" s="379">
        <v>6</v>
      </c>
      <c r="E117" s="379">
        <v>68.111999999999995</v>
      </c>
      <c r="F117" s="378">
        <v>6475.74</v>
      </c>
      <c r="G117" s="377">
        <v>0</v>
      </c>
      <c r="H117" s="377">
        <v>4705.1400000000003</v>
      </c>
      <c r="I117" s="377">
        <v>1770.6</v>
      </c>
      <c r="J117" s="376">
        <v>0.27342048939580649</v>
      </c>
    </row>
    <row r="118" spans="1:10" ht="22.5" customHeight="1" x14ac:dyDescent="0.15">
      <c r="A118" s="379" t="s">
        <v>1712</v>
      </c>
      <c r="B118" s="379" t="s">
        <v>1711</v>
      </c>
      <c r="C118" s="379" t="s">
        <v>1112</v>
      </c>
      <c r="D118" s="379">
        <v>12</v>
      </c>
      <c r="E118" s="379">
        <v>11.352</v>
      </c>
      <c r="F118" s="378">
        <v>875.16</v>
      </c>
      <c r="G118" s="377">
        <v>0</v>
      </c>
      <c r="H118" s="377">
        <v>784.19</v>
      </c>
      <c r="I118" s="377">
        <v>90.97</v>
      </c>
      <c r="J118" s="376">
        <v>0.10394670688788336</v>
      </c>
    </row>
    <row r="119" spans="1:10" ht="22.5" customHeight="1" x14ac:dyDescent="0.15">
      <c r="A119" s="379" t="s">
        <v>1710</v>
      </c>
      <c r="B119" s="379" t="s">
        <v>1709</v>
      </c>
      <c r="C119" s="379" t="s">
        <v>1115</v>
      </c>
      <c r="D119" s="379">
        <v>33</v>
      </c>
      <c r="E119" s="379">
        <v>374.61599999999999</v>
      </c>
      <c r="F119" s="378">
        <v>27813.66</v>
      </c>
      <c r="G119" s="377">
        <v>0</v>
      </c>
      <c r="H119" s="377">
        <v>25882.89</v>
      </c>
      <c r="I119" s="377">
        <v>1930.77</v>
      </c>
      <c r="J119" s="376">
        <v>6.9418048541615887E-2</v>
      </c>
    </row>
    <row r="120" spans="1:10" ht="22.5" customHeight="1" x14ac:dyDescent="0.15">
      <c r="A120" s="379" t="s">
        <v>1710</v>
      </c>
      <c r="B120" s="379" t="s">
        <v>1709</v>
      </c>
      <c r="C120" s="379" t="s">
        <v>1112</v>
      </c>
      <c r="D120" s="379">
        <v>60</v>
      </c>
      <c r="E120" s="379">
        <v>56.76</v>
      </c>
      <c r="F120" s="378">
        <v>4375.8</v>
      </c>
      <c r="G120" s="377">
        <v>0</v>
      </c>
      <c r="H120" s="377">
        <v>3921.65</v>
      </c>
      <c r="I120" s="377">
        <v>454.15</v>
      </c>
      <c r="J120" s="376">
        <v>0.10378673613967732</v>
      </c>
    </row>
    <row r="121" spans="1:10" ht="22.5" customHeight="1" x14ac:dyDescent="0.15">
      <c r="A121" s="379" t="s">
        <v>1708</v>
      </c>
      <c r="B121" s="379" t="s">
        <v>1707</v>
      </c>
      <c r="C121" s="379" t="s">
        <v>1115</v>
      </c>
      <c r="D121" s="379">
        <v>367</v>
      </c>
      <c r="E121" s="379">
        <v>4166.1840000000002</v>
      </c>
      <c r="F121" s="378">
        <v>244068.92</v>
      </c>
      <c r="G121" s="377">
        <v>0</v>
      </c>
      <c r="H121" s="377">
        <v>188979.27</v>
      </c>
      <c r="I121" s="377">
        <v>55089.65</v>
      </c>
      <c r="J121" s="376">
        <v>0.2257134992853658</v>
      </c>
    </row>
    <row r="122" spans="1:10" ht="22.5" customHeight="1" x14ac:dyDescent="0.15">
      <c r="A122" s="379" t="s">
        <v>1708</v>
      </c>
      <c r="B122" s="379" t="s">
        <v>1707</v>
      </c>
      <c r="C122" s="379" t="s">
        <v>1112</v>
      </c>
      <c r="D122" s="379">
        <v>324</v>
      </c>
      <c r="E122" s="379">
        <v>306.50400000000002</v>
      </c>
      <c r="F122" s="378">
        <v>23762.16</v>
      </c>
      <c r="G122" s="377">
        <v>0</v>
      </c>
      <c r="H122" s="377">
        <v>14457.89</v>
      </c>
      <c r="I122" s="377">
        <v>9304.27</v>
      </c>
      <c r="J122" s="376">
        <v>0.39155825901349034</v>
      </c>
    </row>
    <row r="123" spans="1:10" ht="22.5" customHeight="1" x14ac:dyDescent="0.15">
      <c r="A123" s="379" t="s">
        <v>1706</v>
      </c>
      <c r="B123" s="379" t="s">
        <v>1705</v>
      </c>
      <c r="C123" s="379" t="s">
        <v>1115</v>
      </c>
      <c r="D123" s="379">
        <v>6</v>
      </c>
      <c r="E123" s="379">
        <v>68.111999999999995</v>
      </c>
      <c r="F123" s="378">
        <v>6902.82</v>
      </c>
      <c r="G123" s="377">
        <v>0</v>
      </c>
      <c r="H123" s="377">
        <v>7383.12</v>
      </c>
      <c r="I123" s="377">
        <v>-480.3</v>
      </c>
      <c r="J123" s="376">
        <v>-6.9580258503046583E-2</v>
      </c>
    </row>
    <row r="124" spans="1:10" ht="22.5" customHeight="1" x14ac:dyDescent="0.15">
      <c r="A124" s="379" t="s">
        <v>1704</v>
      </c>
      <c r="B124" s="379" t="s">
        <v>1703</v>
      </c>
      <c r="C124" s="379" t="s">
        <v>1115</v>
      </c>
      <c r="D124" s="379">
        <v>6</v>
      </c>
      <c r="E124" s="379">
        <v>68.111999999999995</v>
      </c>
      <c r="F124" s="378">
        <v>6896.46</v>
      </c>
      <c r="G124" s="377">
        <v>0</v>
      </c>
      <c r="H124" s="377">
        <v>5811.36</v>
      </c>
      <c r="I124" s="377">
        <v>1085.0999999999999</v>
      </c>
      <c r="J124" s="376">
        <v>0.15734159264318215</v>
      </c>
    </row>
    <row r="125" spans="1:10" ht="22.5" customHeight="1" x14ac:dyDescent="0.15">
      <c r="A125" s="379" t="s">
        <v>1704</v>
      </c>
      <c r="B125" s="379" t="s">
        <v>1703</v>
      </c>
      <c r="C125" s="379" t="s">
        <v>1112</v>
      </c>
      <c r="D125" s="379">
        <v>72</v>
      </c>
      <c r="E125" s="379">
        <v>68.111999999999995</v>
      </c>
      <c r="F125" s="378">
        <v>6418.08</v>
      </c>
      <c r="G125" s="377">
        <v>0</v>
      </c>
      <c r="H125" s="377">
        <v>5811.3</v>
      </c>
      <c r="I125" s="377">
        <v>606.78</v>
      </c>
      <c r="J125" s="376">
        <v>9.4542293022212245E-2</v>
      </c>
    </row>
    <row r="126" spans="1:10" ht="22.5" customHeight="1" x14ac:dyDescent="0.15">
      <c r="A126" s="379" t="s">
        <v>1702</v>
      </c>
      <c r="B126" s="379" t="s">
        <v>1701</v>
      </c>
      <c r="C126" s="379" t="s">
        <v>1115</v>
      </c>
      <c r="D126" s="379">
        <v>9</v>
      </c>
      <c r="E126" s="379">
        <v>102.16800000000001</v>
      </c>
      <c r="F126" s="378">
        <v>11114.94</v>
      </c>
      <c r="G126" s="377">
        <v>0</v>
      </c>
      <c r="H126" s="377">
        <v>8116.02</v>
      </c>
      <c r="I126" s="377">
        <v>2998.92</v>
      </c>
      <c r="J126" s="376">
        <v>0.26980982353480992</v>
      </c>
    </row>
    <row r="127" spans="1:10" ht="22.5" customHeight="1" x14ac:dyDescent="0.15">
      <c r="A127" s="379" t="s">
        <v>1702</v>
      </c>
      <c r="B127" s="379" t="s">
        <v>1701</v>
      </c>
      <c r="C127" s="379" t="s">
        <v>1112</v>
      </c>
      <c r="D127" s="379">
        <v>24</v>
      </c>
      <c r="E127" s="379">
        <v>22.704000000000001</v>
      </c>
      <c r="F127" s="378">
        <v>2168.4</v>
      </c>
      <c r="G127" s="377">
        <v>0</v>
      </c>
      <c r="H127" s="377">
        <v>1803.56</v>
      </c>
      <c r="I127" s="377">
        <v>364.84</v>
      </c>
      <c r="J127" s="376">
        <v>0.16825308983582365</v>
      </c>
    </row>
    <row r="128" spans="1:10" ht="22.5" customHeight="1" x14ac:dyDescent="0.15">
      <c r="A128" s="379" t="s">
        <v>1698</v>
      </c>
      <c r="B128" s="379" t="s">
        <v>1697</v>
      </c>
      <c r="C128" s="379" t="s">
        <v>1696</v>
      </c>
      <c r="D128" s="379">
        <v>1</v>
      </c>
      <c r="E128" s="379">
        <v>180</v>
      </c>
      <c r="F128" s="378">
        <v>22276.98</v>
      </c>
      <c r="G128" s="377">
        <v>0</v>
      </c>
      <c r="H128" s="377">
        <v>16502.2</v>
      </c>
      <c r="I128" s="377">
        <v>5774.78</v>
      </c>
      <c r="J128" s="376">
        <v>0.25922634037468273</v>
      </c>
    </row>
    <row r="129" spans="1:10" ht="22.5" customHeight="1" x14ac:dyDescent="0.15">
      <c r="A129" s="379" t="s">
        <v>3252</v>
      </c>
      <c r="B129" s="379" t="s">
        <v>3251</v>
      </c>
      <c r="C129" s="379" t="s">
        <v>1693</v>
      </c>
      <c r="D129" s="379">
        <v>1</v>
      </c>
      <c r="E129" s="379">
        <v>0</v>
      </c>
      <c r="F129" s="378">
        <v>5136</v>
      </c>
      <c r="G129" s="377">
        <v>0</v>
      </c>
      <c r="H129" s="377">
        <v>0</v>
      </c>
      <c r="I129" s="377">
        <v>5136</v>
      </c>
      <c r="J129" s="376">
        <v>1</v>
      </c>
    </row>
    <row r="130" spans="1:10" ht="22.5" customHeight="1" x14ac:dyDescent="0.15">
      <c r="A130" s="379" t="s">
        <v>1692</v>
      </c>
      <c r="B130" s="379" t="s">
        <v>1691</v>
      </c>
      <c r="C130" s="379" t="s">
        <v>1048</v>
      </c>
      <c r="D130" s="379">
        <v>5</v>
      </c>
      <c r="E130" s="379">
        <v>0</v>
      </c>
      <c r="F130" s="378">
        <v>21000</v>
      </c>
      <c r="G130" s="377">
        <v>0</v>
      </c>
      <c r="H130" s="377">
        <v>21370</v>
      </c>
      <c r="I130" s="377">
        <v>-370</v>
      </c>
      <c r="J130" s="376">
        <v>-1.7619047619047618E-2</v>
      </c>
    </row>
    <row r="131" spans="1:10" ht="22.5" customHeight="1" x14ac:dyDescent="0.15">
      <c r="A131" s="379" t="s">
        <v>1690</v>
      </c>
      <c r="B131" s="379" t="s">
        <v>1689</v>
      </c>
      <c r="C131" s="379" t="s">
        <v>1115</v>
      </c>
      <c r="D131" s="379">
        <v>26</v>
      </c>
      <c r="E131" s="379">
        <v>295.15199999999999</v>
      </c>
      <c r="F131" s="378">
        <v>22337.38</v>
      </c>
      <c r="G131" s="377">
        <v>0</v>
      </c>
      <c r="H131" s="377">
        <v>23087.48</v>
      </c>
      <c r="I131" s="377">
        <v>-750.1</v>
      </c>
      <c r="J131" s="376">
        <v>-3.3580482581215883E-2</v>
      </c>
    </row>
    <row r="132" spans="1:10" ht="22.5" customHeight="1" x14ac:dyDescent="0.15">
      <c r="A132" s="379" t="s">
        <v>1201</v>
      </c>
      <c r="B132" s="379" t="s">
        <v>1200</v>
      </c>
      <c r="C132" s="379" t="s">
        <v>1056</v>
      </c>
      <c r="D132" s="379">
        <v>2</v>
      </c>
      <c r="E132" s="379">
        <v>416</v>
      </c>
      <c r="F132" s="378">
        <v>35090.559999999998</v>
      </c>
      <c r="G132" s="377">
        <v>0</v>
      </c>
      <c r="H132" s="377">
        <v>36650.559999999998</v>
      </c>
      <c r="I132" s="377">
        <v>-1560</v>
      </c>
      <c r="J132" s="376">
        <v>-4.4456400809790436E-2</v>
      </c>
    </row>
    <row r="133" spans="1:10" ht="22.5" customHeight="1" x14ac:dyDescent="0.15">
      <c r="A133" s="379" t="s">
        <v>4235</v>
      </c>
      <c r="B133" s="379" t="s">
        <v>4234</v>
      </c>
      <c r="C133" s="379" t="s">
        <v>4233</v>
      </c>
      <c r="D133" s="379">
        <v>4</v>
      </c>
      <c r="E133" s="379">
        <v>17.712</v>
      </c>
      <c r="F133" s="378">
        <v>2184.1999999999998</v>
      </c>
      <c r="G133" s="377">
        <v>0</v>
      </c>
      <c r="H133" s="377">
        <v>2017.2</v>
      </c>
      <c r="I133" s="377">
        <v>167</v>
      </c>
      <c r="J133" s="376">
        <v>7.6458199798553242E-2</v>
      </c>
    </row>
    <row r="134" spans="1:10" ht="22.5" customHeight="1" x14ac:dyDescent="0.15">
      <c r="A134" s="379" t="s">
        <v>2176</v>
      </c>
      <c r="B134" s="379" t="s">
        <v>2175</v>
      </c>
      <c r="C134" s="379" t="s">
        <v>1898</v>
      </c>
      <c r="D134" s="379">
        <v>1</v>
      </c>
      <c r="E134" s="379">
        <v>4.8</v>
      </c>
      <c r="F134" s="378">
        <v>430</v>
      </c>
      <c r="G134" s="377">
        <v>0</v>
      </c>
      <c r="H134" s="377">
        <v>390.84</v>
      </c>
      <c r="I134" s="377">
        <v>39.159999999999997</v>
      </c>
      <c r="J134" s="376">
        <v>9.1069767441860461E-2</v>
      </c>
    </row>
    <row r="135" spans="1:10" ht="22.5" customHeight="1" x14ac:dyDescent="0.15">
      <c r="A135" s="379" t="s">
        <v>1158</v>
      </c>
      <c r="B135" s="379" t="s">
        <v>1157</v>
      </c>
      <c r="C135" s="379" t="s">
        <v>1115</v>
      </c>
      <c r="D135" s="379">
        <v>64</v>
      </c>
      <c r="E135" s="379">
        <v>726.52800000000002</v>
      </c>
      <c r="F135" s="378">
        <v>51417.47</v>
      </c>
      <c r="G135" s="377">
        <v>0</v>
      </c>
      <c r="H135" s="377">
        <v>40554.699999999997</v>
      </c>
      <c r="I135" s="377">
        <v>10862.77</v>
      </c>
      <c r="J135" s="376">
        <v>0.21126613191975413</v>
      </c>
    </row>
    <row r="136" spans="1:10" ht="22.5" customHeight="1" x14ac:dyDescent="0.15">
      <c r="A136" s="379" t="s">
        <v>1158</v>
      </c>
      <c r="B136" s="379" t="s">
        <v>1157</v>
      </c>
      <c r="C136" s="379" t="s">
        <v>1112</v>
      </c>
      <c r="D136" s="379">
        <v>12</v>
      </c>
      <c r="E136" s="379">
        <v>11.352</v>
      </c>
      <c r="F136" s="378">
        <v>1103.6400000000001</v>
      </c>
      <c r="G136" s="377">
        <v>0</v>
      </c>
      <c r="H136" s="377">
        <v>610.74</v>
      </c>
      <c r="I136" s="377">
        <v>492.9</v>
      </c>
      <c r="J136" s="376">
        <v>0.4466130259867348</v>
      </c>
    </row>
    <row r="137" spans="1:10" ht="22.5" customHeight="1" x14ac:dyDescent="0.15">
      <c r="A137" s="379" t="s">
        <v>1156</v>
      </c>
      <c r="B137" s="379" t="s">
        <v>1155</v>
      </c>
      <c r="C137" s="379" t="s">
        <v>1115</v>
      </c>
      <c r="D137" s="379">
        <v>35</v>
      </c>
      <c r="E137" s="379">
        <v>397.32</v>
      </c>
      <c r="F137" s="378">
        <v>29988.13</v>
      </c>
      <c r="G137" s="377">
        <v>0</v>
      </c>
      <c r="H137" s="377">
        <v>24182.74</v>
      </c>
      <c r="I137" s="377">
        <v>5805.39</v>
      </c>
      <c r="J137" s="376">
        <v>0.19358959695052677</v>
      </c>
    </row>
    <row r="138" spans="1:10" ht="22.5" customHeight="1" x14ac:dyDescent="0.15">
      <c r="A138" s="379" t="s">
        <v>1156</v>
      </c>
      <c r="B138" s="379" t="s">
        <v>1155</v>
      </c>
      <c r="C138" s="379" t="s">
        <v>1112</v>
      </c>
      <c r="D138" s="379">
        <v>12</v>
      </c>
      <c r="E138" s="379">
        <v>11.352</v>
      </c>
      <c r="F138" s="378">
        <v>1103.6400000000001</v>
      </c>
      <c r="G138" s="377">
        <v>0</v>
      </c>
      <c r="H138" s="377">
        <v>658.32</v>
      </c>
      <c r="I138" s="377">
        <v>445.32</v>
      </c>
      <c r="J138" s="376">
        <v>0.4035011416766337</v>
      </c>
    </row>
    <row r="139" spans="1:10" ht="22.5" customHeight="1" x14ac:dyDescent="0.15">
      <c r="A139" s="379" t="s">
        <v>1153</v>
      </c>
      <c r="B139" s="379" t="s">
        <v>1152</v>
      </c>
      <c r="C139" s="379" t="s">
        <v>1154</v>
      </c>
      <c r="D139" s="379">
        <v>3</v>
      </c>
      <c r="E139" s="379">
        <v>17.027999999999999</v>
      </c>
      <c r="F139" s="378">
        <v>2832.75</v>
      </c>
      <c r="G139" s="377">
        <v>0</v>
      </c>
      <c r="H139" s="377">
        <v>2107.71</v>
      </c>
      <c r="I139" s="377">
        <v>725.04</v>
      </c>
      <c r="J139" s="376">
        <v>0.25594916600476569</v>
      </c>
    </row>
    <row r="140" spans="1:10" ht="22.5" customHeight="1" x14ac:dyDescent="0.15">
      <c r="A140" s="379" t="s">
        <v>1153</v>
      </c>
      <c r="B140" s="379" t="s">
        <v>1152</v>
      </c>
      <c r="C140" s="379" t="s">
        <v>1112</v>
      </c>
      <c r="D140" s="379">
        <v>24</v>
      </c>
      <c r="E140" s="379">
        <v>22.704000000000001</v>
      </c>
      <c r="F140" s="378">
        <v>4259.28</v>
      </c>
      <c r="G140" s="377">
        <v>0</v>
      </c>
      <c r="H140" s="377">
        <v>2940.2</v>
      </c>
      <c r="I140" s="377">
        <v>1319.08</v>
      </c>
      <c r="J140" s="376">
        <v>0.3096955353956537</v>
      </c>
    </row>
    <row r="141" spans="1:10" ht="22.5" customHeight="1" x14ac:dyDescent="0.15">
      <c r="A141" s="379" t="s">
        <v>2160</v>
      </c>
      <c r="B141" s="379" t="s">
        <v>2159</v>
      </c>
      <c r="C141" s="379" t="s">
        <v>1115</v>
      </c>
      <c r="D141" s="379">
        <v>2</v>
      </c>
      <c r="E141" s="379">
        <v>22.704000000000001</v>
      </c>
      <c r="F141" s="378">
        <v>4105.2</v>
      </c>
      <c r="G141" s="377">
        <v>0</v>
      </c>
      <c r="H141" s="377">
        <v>2578.38</v>
      </c>
      <c r="I141" s="377">
        <v>1526.82</v>
      </c>
      <c r="J141" s="376">
        <v>0.37192341420637243</v>
      </c>
    </row>
    <row r="142" spans="1:10" ht="22.5" customHeight="1" x14ac:dyDescent="0.15">
      <c r="A142" s="379" t="s">
        <v>1147</v>
      </c>
      <c r="B142" s="379" t="s">
        <v>1146</v>
      </c>
      <c r="C142" s="379" t="s">
        <v>1115</v>
      </c>
      <c r="D142" s="379">
        <v>12</v>
      </c>
      <c r="E142" s="379">
        <v>136.22399999999999</v>
      </c>
      <c r="F142" s="378">
        <v>9726.36</v>
      </c>
      <c r="G142" s="377">
        <v>0</v>
      </c>
      <c r="H142" s="377">
        <v>6808.28</v>
      </c>
      <c r="I142" s="377">
        <v>2918.08</v>
      </c>
      <c r="J142" s="376">
        <v>0.3000176839023026</v>
      </c>
    </row>
    <row r="143" spans="1:10" ht="22.5" customHeight="1" x14ac:dyDescent="0.15">
      <c r="A143" s="379" t="s">
        <v>1122</v>
      </c>
      <c r="B143" s="379" t="s">
        <v>1121</v>
      </c>
      <c r="C143" s="379" t="s">
        <v>1120</v>
      </c>
      <c r="D143" s="379">
        <v>14</v>
      </c>
      <c r="E143" s="379">
        <v>91.56</v>
      </c>
      <c r="F143" s="378">
        <v>12726.64</v>
      </c>
      <c r="G143" s="377">
        <v>0</v>
      </c>
      <c r="H143" s="377">
        <v>9283.68</v>
      </c>
      <c r="I143" s="377">
        <v>3442.96</v>
      </c>
      <c r="J143" s="376">
        <v>0.2705317350062546</v>
      </c>
    </row>
    <row r="144" spans="1:10" ht="22.5" customHeight="1" x14ac:dyDescent="0.15">
      <c r="A144" s="379" t="s">
        <v>1111</v>
      </c>
      <c r="B144" s="379" t="s">
        <v>1110</v>
      </c>
      <c r="C144" s="379" t="s">
        <v>2153</v>
      </c>
      <c r="D144" s="379">
        <v>1</v>
      </c>
      <c r="E144" s="379">
        <v>5.4</v>
      </c>
      <c r="F144" s="378">
        <v>595.05999999999995</v>
      </c>
      <c r="G144" s="377">
        <v>0</v>
      </c>
      <c r="H144" s="377">
        <v>549.05999999999995</v>
      </c>
      <c r="I144" s="377">
        <v>46</v>
      </c>
      <c r="J144" s="376">
        <v>7.7303129096225595E-2</v>
      </c>
    </row>
    <row r="145" spans="1:10" ht="22.5" customHeight="1" x14ac:dyDescent="0.15">
      <c r="A145" s="379" t="s">
        <v>1955</v>
      </c>
      <c r="B145" s="379" t="s">
        <v>4698</v>
      </c>
      <c r="C145" s="379" t="s">
        <v>1059</v>
      </c>
      <c r="D145" s="379">
        <v>4</v>
      </c>
      <c r="E145" s="379">
        <v>80</v>
      </c>
      <c r="F145" s="378">
        <v>5638.69</v>
      </c>
      <c r="G145" s="377">
        <v>0</v>
      </c>
      <c r="H145" s="377">
        <v>4899.76</v>
      </c>
      <c r="I145" s="377">
        <v>738.93</v>
      </c>
      <c r="J145" s="376">
        <v>0.13104639552803932</v>
      </c>
    </row>
    <row r="146" spans="1:10" ht="22.5" customHeight="1" x14ac:dyDescent="0.15">
      <c r="A146" s="379" t="s">
        <v>1067</v>
      </c>
      <c r="B146" s="379" t="s">
        <v>1066</v>
      </c>
      <c r="C146" s="379" t="s">
        <v>1059</v>
      </c>
      <c r="D146" s="379">
        <v>9</v>
      </c>
      <c r="E146" s="379">
        <v>180</v>
      </c>
      <c r="F146" s="378">
        <v>11147.58</v>
      </c>
      <c r="G146" s="377">
        <v>0</v>
      </c>
      <c r="H146" s="377">
        <v>9602.85</v>
      </c>
      <c r="I146" s="377">
        <v>1544.73</v>
      </c>
      <c r="J146" s="376">
        <v>0.13857088264896955</v>
      </c>
    </row>
    <row r="147" spans="1:10" ht="22.5" customHeight="1" x14ac:dyDescent="0.15">
      <c r="A147" s="379" t="s">
        <v>1065</v>
      </c>
      <c r="B147" s="379" t="s">
        <v>1064</v>
      </c>
      <c r="C147" s="379" t="s">
        <v>1059</v>
      </c>
      <c r="D147" s="379">
        <v>14</v>
      </c>
      <c r="E147" s="379">
        <v>280</v>
      </c>
      <c r="F147" s="378">
        <v>15509.62</v>
      </c>
      <c r="G147" s="377">
        <v>0</v>
      </c>
      <c r="H147" s="377">
        <v>14412.11</v>
      </c>
      <c r="I147" s="377">
        <v>1097.51</v>
      </c>
      <c r="J147" s="376">
        <v>7.0763177950201234E-2</v>
      </c>
    </row>
    <row r="148" spans="1:10" ht="22.5" customHeight="1" x14ac:dyDescent="0.15">
      <c r="A148" s="379" t="s">
        <v>1061</v>
      </c>
      <c r="B148" s="379" t="s">
        <v>1060</v>
      </c>
      <c r="C148" s="379" t="s">
        <v>1059</v>
      </c>
      <c r="D148" s="379">
        <v>13</v>
      </c>
      <c r="E148" s="379">
        <v>260</v>
      </c>
      <c r="F148" s="378">
        <v>14163.39</v>
      </c>
      <c r="G148" s="377">
        <v>0</v>
      </c>
      <c r="H148" s="377">
        <v>14190.3</v>
      </c>
      <c r="I148" s="377">
        <v>-26.91</v>
      </c>
      <c r="J148" s="376">
        <v>-1.8999688633865198E-3</v>
      </c>
    </row>
    <row r="149" spans="1:10" ht="22.5" customHeight="1" x14ac:dyDescent="0.15">
      <c r="A149" s="379" t="s">
        <v>1058</v>
      </c>
      <c r="B149" s="379" t="s">
        <v>1057</v>
      </c>
      <c r="C149" s="379" t="s">
        <v>1056</v>
      </c>
      <c r="D149" s="379">
        <v>5</v>
      </c>
      <c r="E149" s="379">
        <v>1040</v>
      </c>
      <c r="F149" s="378">
        <v>62949.59</v>
      </c>
      <c r="G149" s="377">
        <v>0</v>
      </c>
      <c r="H149" s="377">
        <v>52301.05</v>
      </c>
      <c r="I149" s="377">
        <v>10648.54</v>
      </c>
      <c r="J149" s="376">
        <v>0.16915979913451382</v>
      </c>
    </row>
    <row r="150" spans="1:10" ht="22.5" customHeight="1" x14ac:dyDescent="0.15">
      <c r="A150" s="379" t="s">
        <v>1053</v>
      </c>
      <c r="B150" s="379" t="s">
        <v>1052</v>
      </c>
      <c r="C150" s="379" t="s">
        <v>1051</v>
      </c>
      <c r="D150" s="379">
        <v>282</v>
      </c>
      <c r="E150" s="379">
        <v>5358</v>
      </c>
      <c r="F150" s="378">
        <v>277693.96999999997</v>
      </c>
      <c r="G150" s="377">
        <v>0</v>
      </c>
      <c r="H150" s="377">
        <v>183002.95</v>
      </c>
      <c r="I150" s="377">
        <v>94691.02</v>
      </c>
      <c r="J150" s="376">
        <v>0.34099055157733532</v>
      </c>
    </row>
    <row r="151" spans="1:10" ht="22.5" customHeight="1" x14ac:dyDescent="0.15">
      <c r="A151" s="379" t="s">
        <v>7055</v>
      </c>
      <c r="B151" s="379" t="s">
        <v>7054</v>
      </c>
      <c r="C151" s="379" t="s">
        <v>1898</v>
      </c>
      <c r="D151" s="379">
        <v>56</v>
      </c>
      <c r="E151" s="379">
        <v>268.8</v>
      </c>
      <c r="F151" s="378">
        <v>32895.910000000003</v>
      </c>
      <c r="G151" s="377">
        <v>0</v>
      </c>
      <c r="H151" s="377">
        <v>8265.0400000000009</v>
      </c>
      <c r="I151" s="377">
        <v>24630.87</v>
      </c>
      <c r="J151" s="376">
        <v>0.74875174451778348</v>
      </c>
    </row>
    <row r="152" spans="1:10" ht="22.5" customHeight="1" x14ac:dyDescent="0.15">
      <c r="A152" s="379" t="s">
        <v>4695</v>
      </c>
      <c r="B152" s="379" t="s">
        <v>4694</v>
      </c>
      <c r="C152" s="379" t="s">
        <v>1051</v>
      </c>
      <c r="D152" s="379">
        <v>54</v>
      </c>
      <c r="E152" s="379">
        <v>1026</v>
      </c>
      <c r="F152" s="378">
        <v>60408.34</v>
      </c>
      <c r="G152" s="377">
        <v>0</v>
      </c>
      <c r="H152" s="377">
        <v>43779.42</v>
      </c>
      <c r="I152" s="377">
        <v>16628.919999999998</v>
      </c>
      <c r="J152" s="376">
        <v>0.27527523517448088</v>
      </c>
    </row>
    <row r="153" spans="1:10" ht="22.5" customHeight="1" x14ac:dyDescent="0.15">
      <c r="A153" s="379" t="s">
        <v>4680</v>
      </c>
      <c r="B153" s="379" t="s">
        <v>4691</v>
      </c>
      <c r="C153" s="379" t="s">
        <v>1051</v>
      </c>
      <c r="D153" s="379">
        <v>137</v>
      </c>
      <c r="E153" s="379">
        <v>2603</v>
      </c>
      <c r="F153" s="378">
        <v>143325.51999999999</v>
      </c>
      <c r="G153" s="377">
        <v>0</v>
      </c>
      <c r="H153" s="377">
        <v>93683.49</v>
      </c>
      <c r="I153" s="377">
        <v>49642.03</v>
      </c>
      <c r="J153" s="376">
        <v>0.34635862475852169</v>
      </c>
    </row>
    <row r="154" spans="1:10" ht="22.5" customHeight="1" x14ac:dyDescent="0.15">
      <c r="A154" s="379" t="s">
        <v>6305</v>
      </c>
      <c r="B154" s="379" t="s">
        <v>6304</v>
      </c>
      <c r="C154" s="379" t="s">
        <v>1715</v>
      </c>
      <c r="D154" s="379">
        <v>2461</v>
      </c>
      <c r="E154" s="379">
        <v>29532</v>
      </c>
      <c r="F154" s="378">
        <v>2159440.84</v>
      </c>
      <c r="G154" s="377">
        <v>-957</v>
      </c>
      <c r="H154" s="377">
        <v>2002440</v>
      </c>
      <c r="I154" s="377">
        <v>156043.84</v>
      </c>
      <c r="J154" s="376">
        <v>7.2293263034111946E-2</v>
      </c>
    </row>
    <row r="155" spans="1:10" ht="22.5" customHeight="1" x14ac:dyDescent="0.15">
      <c r="A155" s="379" t="s">
        <v>6305</v>
      </c>
      <c r="B155" s="379" t="s">
        <v>6304</v>
      </c>
      <c r="C155" s="379" t="s">
        <v>1116</v>
      </c>
      <c r="D155" s="379">
        <v>72</v>
      </c>
      <c r="E155" s="379">
        <v>72</v>
      </c>
      <c r="F155" s="378">
        <v>6184.8</v>
      </c>
      <c r="G155" s="377">
        <v>0</v>
      </c>
      <c r="H155" s="377">
        <v>4884</v>
      </c>
      <c r="I155" s="377">
        <v>1300.8</v>
      </c>
      <c r="J155" s="376">
        <v>0.2103220799379123</v>
      </c>
    </row>
    <row r="156" spans="1:10" ht="22.5" customHeight="1" x14ac:dyDescent="0.15">
      <c r="A156" s="379" t="s">
        <v>4683</v>
      </c>
      <c r="B156" s="379" t="s">
        <v>7111</v>
      </c>
      <c r="C156" s="379" t="s">
        <v>1051</v>
      </c>
      <c r="D156" s="379">
        <v>230</v>
      </c>
      <c r="E156" s="379">
        <v>4370</v>
      </c>
      <c r="F156" s="378">
        <v>202716.06</v>
      </c>
      <c r="G156" s="377">
        <v>0</v>
      </c>
      <c r="H156" s="377">
        <v>146024.4</v>
      </c>
      <c r="I156" s="377">
        <v>56691.66</v>
      </c>
      <c r="J156" s="376">
        <v>0.27966042749646969</v>
      </c>
    </row>
    <row r="157" spans="1:10" ht="22.5" customHeight="1" x14ac:dyDescent="0.15">
      <c r="A157" s="379" t="s">
        <v>9121</v>
      </c>
      <c r="B157" s="379" t="s">
        <v>9120</v>
      </c>
      <c r="C157" s="379" t="s">
        <v>1056</v>
      </c>
      <c r="D157" s="379">
        <v>1</v>
      </c>
      <c r="E157" s="379">
        <v>208</v>
      </c>
      <c r="F157" s="378">
        <v>14298.64</v>
      </c>
      <c r="G157" s="377">
        <v>0</v>
      </c>
      <c r="H157" s="377">
        <v>10543.58</v>
      </c>
      <c r="I157" s="377">
        <v>3755.06</v>
      </c>
      <c r="J157" s="376">
        <v>0.26261658451433145</v>
      </c>
    </row>
    <row r="158" spans="1:10" ht="12" customHeight="1" x14ac:dyDescent="0.15">
      <c r="A158" s="379" t="s">
        <v>3829</v>
      </c>
      <c r="B158" s="379" t="s">
        <v>3828</v>
      </c>
      <c r="C158" s="379" t="s">
        <v>1048</v>
      </c>
      <c r="D158" s="383">
        <v>5</v>
      </c>
      <c r="E158" s="383">
        <v>0</v>
      </c>
      <c r="F158" s="384">
        <v>0.05</v>
      </c>
      <c r="G158" s="385">
        <v>0</v>
      </c>
      <c r="H158" s="385">
        <v>14216</v>
      </c>
      <c r="I158" s="385">
        <v>-14215.95</v>
      </c>
      <c r="J158" s="386">
        <v>-284319</v>
      </c>
    </row>
    <row r="159" spans="1:10" x14ac:dyDescent="0.15">
      <c r="D159" s="509">
        <f>SUM(D9:D158)</f>
        <v>18007</v>
      </c>
      <c r="E159" s="509">
        <f t="shared" ref="E159:I159" si="0">SUM(E9:E158)</f>
        <v>121436.17399999997</v>
      </c>
      <c r="F159" s="896">
        <f t="shared" si="0"/>
        <v>6538698.209999999</v>
      </c>
      <c r="G159" s="896">
        <f t="shared" si="0"/>
        <v>-957</v>
      </c>
      <c r="H159" s="896">
        <f t="shared" si="0"/>
        <v>5682504.8300000001</v>
      </c>
      <c r="I159" s="896">
        <f t="shared" si="0"/>
        <v>855236.38000000047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189A-FADF-4BCB-A053-9351EE8420E0}">
  <dimension ref="A1:J271"/>
  <sheetViews>
    <sheetView showGridLines="0" workbookViewId="0">
      <pane ySplit="6" topLeftCell="A226" activePane="bottomLeft" state="frozen"/>
      <selection pane="bottomLeft" activeCell="B223" sqref="B223"/>
    </sheetView>
  </sheetViews>
  <sheetFormatPr baseColWidth="10" defaultColWidth="11.5" defaultRowHeight="12" x14ac:dyDescent="0.15"/>
  <cols>
    <col min="1" max="1" width="22.33203125" style="509" customWidth="1"/>
    <col min="2" max="2" width="41.5" style="509" customWidth="1"/>
    <col min="3" max="3" width="16.33203125" style="509" customWidth="1"/>
    <col min="4" max="14" width="12.5" style="509" customWidth="1"/>
    <col min="15" max="15" width="0" style="509" hidden="1" customWidth="1"/>
    <col min="16" max="16384" width="11.5" style="509"/>
  </cols>
  <sheetData>
    <row r="1" spans="1:10" ht="21" customHeight="1" x14ac:dyDescent="0.15">
      <c r="A1" s="379" t="s">
        <v>240</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9155</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2.5" customHeight="1" x14ac:dyDescent="0.15">
      <c r="A9" s="379" t="s">
        <v>3248</v>
      </c>
      <c r="B9" s="379" t="s">
        <v>3247</v>
      </c>
      <c r="C9" s="379" t="s">
        <v>1048</v>
      </c>
      <c r="D9" s="379">
        <v>6</v>
      </c>
      <c r="E9" s="379">
        <v>0</v>
      </c>
      <c r="F9" s="378">
        <v>3249.75</v>
      </c>
      <c r="G9" s="377">
        <v>0</v>
      </c>
      <c r="H9" s="377">
        <v>2482.62</v>
      </c>
      <c r="I9" s="377">
        <v>767.13</v>
      </c>
      <c r="J9" s="376">
        <v>0.23605815831987076</v>
      </c>
    </row>
    <row r="10" spans="1:10" ht="22.5" customHeight="1" x14ac:dyDescent="0.15">
      <c r="A10" s="379" t="s">
        <v>4780</v>
      </c>
      <c r="B10" s="379" t="s">
        <v>4779</v>
      </c>
      <c r="C10" s="379" t="s">
        <v>1048</v>
      </c>
      <c r="D10" s="379">
        <v>1</v>
      </c>
      <c r="E10" s="379">
        <v>0</v>
      </c>
      <c r="F10" s="378">
        <v>543.67999999999995</v>
      </c>
      <c r="G10" s="377">
        <v>0</v>
      </c>
      <c r="H10" s="377">
        <v>420.92</v>
      </c>
      <c r="I10" s="377">
        <v>122.76</v>
      </c>
      <c r="J10" s="376">
        <v>0.22579458505002942</v>
      </c>
    </row>
    <row r="11" spans="1:10" ht="22.5" customHeight="1" x14ac:dyDescent="0.15">
      <c r="A11" s="379" t="s">
        <v>3244</v>
      </c>
      <c r="B11" s="379" t="s">
        <v>3243</v>
      </c>
      <c r="C11" s="379" t="s">
        <v>1048</v>
      </c>
      <c r="D11" s="379">
        <v>2</v>
      </c>
      <c r="E11" s="379">
        <v>0</v>
      </c>
      <c r="F11" s="378">
        <v>748.4</v>
      </c>
      <c r="G11" s="377">
        <v>0</v>
      </c>
      <c r="H11" s="377">
        <v>578.1</v>
      </c>
      <c r="I11" s="377">
        <v>170.3</v>
      </c>
      <c r="J11" s="376">
        <v>0.22755211117049706</v>
      </c>
    </row>
    <row r="12" spans="1:10" ht="22.5" customHeight="1" x14ac:dyDescent="0.15">
      <c r="A12" s="379" t="s">
        <v>2374</v>
      </c>
      <c r="B12" s="379" t="s">
        <v>2373</v>
      </c>
      <c r="C12" s="379" t="s">
        <v>1048</v>
      </c>
      <c r="D12" s="379">
        <v>1</v>
      </c>
      <c r="E12" s="379">
        <v>0</v>
      </c>
      <c r="F12" s="378">
        <v>626.53</v>
      </c>
      <c r="G12" s="377">
        <v>0</v>
      </c>
      <c r="H12" s="377">
        <v>477.36</v>
      </c>
      <c r="I12" s="377">
        <v>149.16999999999999</v>
      </c>
      <c r="J12" s="376">
        <v>0.23808915774184797</v>
      </c>
    </row>
    <row r="13" spans="1:10" ht="22.5" customHeight="1" x14ac:dyDescent="0.15">
      <c r="A13" s="379" t="s">
        <v>2370</v>
      </c>
      <c r="B13" s="379" t="s">
        <v>2369</v>
      </c>
      <c r="C13" s="379" t="s">
        <v>1048</v>
      </c>
      <c r="D13" s="379">
        <v>1</v>
      </c>
      <c r="E13" s="379">
        <v>0</v>
      </c>
      <c r="F13" s="378">
        <v>468.9</v>
      </c>
      <c r="G13" s="377">
        <v>0</v>
      </c>
      <c r="H13" s="377">
        <v>357.26</v>
      </c>
      <c r="I13" s="377">
        <v>111.64</v>
      </c>
      <c r="J13" s="376">
        <v>0.23808914480699508</v>
      </c>
    </row>
    <row r="14" spans="1:10" ht="22.5" customHeight="1" x14ac:dyDescent="0.15">
      <c r="A14" s="379" t="s">
        <v>1657</v>
      </c>
      <c r="B14" s="379" t="s">
        <v>1656</v>
      </c>
      <c r="C14" s="379" t="s">
        <v>1048</v>
      </c>
      <c r="D14" s="379">
        <v>6</v>
      </c>
      <c r="E14" s="379">
        <v>0</v>
      </c>
      <c r="F14" s="378">
        <v>3742.47</v>
      </c>
      <c r="G14" s="377">
        <v>0</v>
      </c>
      <c r="H14" s="377">
        <v>2993.82</v>
      </c>
      <c r="I14" s="377">
        <v>748.65</v>
      </c>
      <c r="J14" s="376">
        <v>0.20004168370087136</v>
      </c>
    </row>
    <row r="15" spans="1:10" ht="22.5" customHeight="1" x14ac:dyDescent="0.15">
      <c r="A15" s="379" t="s">
        <v>2362</v>
      </c>
      <c r="B15" s="379" t="s">
        <v>2361</v>
      </c>
      <c r="C15" s="379" t="s">
        <v>1048</v>
      </c>
      <c r="D15" s="379">
        <v>2</v>
      </c>
      <c r="E15" s="379">
        <v>0</v>
      </c>
      <c r="F15" s="378">
        <v>1726.88</v>
      </c>
      <c r="G15" s="377">
        <v>0</v>
      </c>
      <c r="H15" s="377">
        <v>1336.94</v>
      </c>
      <c r="I15" s="377">
        <v>389.94</v>
      </c>
      <c r="J15" s="376">
        <v>0.22580607801352728</v>
      </c>
    </row>
    <row r="16" spans="1:10" ht="22.5" customHeight="1" x14ac:dyDescent="0.15">
      <c r="A16" s="379" t="s">
        <v>3236</v>
      </c>
      <c r="B16" s="379" t="s">
        <v>3235</v>
      </c>
      <c r="C16" s="379" t="s">
        <v>1048</v>
      </c>
      <c r="D16" s="379">
        <v>2</v>
      </c>
      <c r="E16" s="379">
        <v>0</v>
      </c>
      <c r="F16" s="378">
        <v>1653.6</v>
      </c>
      <c r="G16" s="377">
        <v>0</v>
      </c>
      <c r="H16" s="377">
        <v>1280.2</v>
      </c>
      <c r="I16" s="377">
        <v>373.4</v>
      </c>
      <c r="J16" s="376">
        <v>0.22581035316884374</v>
      </c>
    </row>
    <row r="17" spans="1:10" ht="22.5" customHeight="1" x14ac:dyDescent="0.15">
      <c r="A17" s="379" t="s">
        <v>1653</v>
      </c>
      <c r="B17" s="379" t="s">
        <v>1652</v>
      </c>
      <c r="C17" s="379" t="s">
        <v>1048</v>
      </c>
      <c r="D17" s="379">
        <v>1</v>
      </c>
      <c r="E17" s="379">
        <v>0</v>
      </c>
      <c r="F17" s="378">
        <v>662.92</v>
      </c>
      <c r="G17" s="377">
        <v>0</v>
      </c>
      <c r="H17" s="377">
        <v>576.21</v>
      </c>
      <c r="I17" s="377">
        <v>86.71</v>
      </c>
      <c r="J17" s="376">
        <v>0.13080009654256924</v>
      </c>
    </row>
    <row r="18" spans="1:10" ht="22.5" customHeight="1" x14ac:dyDescent="0.15">
      <c r="A18" s="379" t="s">
        <v>3234</v>
      </c>
      <c r="B18" s="379" t="s">
        <v>3233</v>
      </c>
      <c r="C18" s="379" t="s">
        <v>1048</v>
      </c>
      <c r="D18" s="379">
        <v>1</v>
      </c>
      <c r="E18" s="379">
        <v>0</v>
      </c>
      <c r="F18" s="378">
        <v>1189.6600000000001</v>
      </c>
      <c r="G18" s="377">
        <v>0</v>
      </c>
      <c r="H18" s="377">
        <v>921.03</v>
      </c>
      <c r="I18" s="377">
        <v>268.63</v>
      </c>
      <c r="J18" s="376">
        <v>0.22580401123009936</v>
      </c>
    </row>
    <row r="19" spans="1:10" ht="22.5" customHeight="1" x14ac:dyDescent="0.15">
      <c r="A19" s="379" t="s">
        <v>3919</v>
      </c>
      <c r="B19" s="379" t="s">
        <v>3918</v>
      </c>
      <c r="C19" s="379" t="s">
        <v>1048</v>
      </c>
      <c r="D19" s="379">
        <v>2</v>
      </c>
      <c r="E19" s="379">
        <v>0</v>
      </c>
      <c r="F19" s="378">
        <v>3431.92</v>
      </c>
      <c r="G19" s="377">
        <v>0</v>
      </c>
      <c r="H19" s="377">
        <v>2545.1799999999998</v>
      </c>
      <c r="I19" s="377">
        <v>886.74</v>
      </c>
      <c r="J19" s="376">
        <v>0.2583801487214154</v>
      </c>
    </row>
    <row r="20" spans="1:10" ht="22.5" customHeight="1" x14ac:dyDescent="0.15">
      <c r="A20" s="379" t="s">
        <v>9152</v>
      </c>
      <c r="B20" s="379" t="s">
        <v>9151</v>
      </c>
      <c r="C20" s="379" t="s">
        <v>1048</v>
      </c>
      <c r="D20" s="379">
        <v>1</v>
      </c>
      <c r="E20" s="379">
        <v>0</v>
      </c>
      <c r="F20" s="378">
        <v>756.6</v>
      </c>
      <c r="G20" s="377">
        <v>0</v>
      </c>
      <c r="H20" s="377">
        <v>556.09</v>
      </c>
      <c r="I20" s="377">
        <v>200.51</v>
      </c>
      <c r="J20" s="376">
        <v>0.26501453872587893</v>
      </c>
    </row>
    <row r="21" spans="1:10" ht="22.5" customHeight="1" x14ac:dyDescent="0.15">
      <c r="A21" s="379" t="s">
        <v>1645</v>
      </c>
      <c r="B21" s="379" t="s">
        <v>1644</v>
      </c>
      <c r="C21" s="379" t="s">
        <v>1048</v>
      </c>
      <c r="D21" s="379">
        <v>2</v>
      </c>
      <c r="E21" s="379">
        <v>0</v>
      </c>
      <c r="F21" s="378">
        <v>1694.02</v>
      </c>
      <c r="G21" s="377">
        <v>0</v>
      </c>
      <c r="H21" s="377">
        <v>1310.56</v>
      </c>
      <c r="I21" s="377">
        <v>383.46</v>
      </c>
      <c r="J21" s="376">
        <v>0.22636096386111143</v>
      </c>
    </row>
    <row r="22" spans="1:10" ht="22.5" customHeight="1" x14ac:dyDescent="0.15">
      <c r="A22" s="379" t="s">
        <v>3913</v>
      </c>
      <c r="B22" s="379" t="s">
        <v>3912</v>
      </c>
      <c r="C22" s="379" t="s">
        <v>1048</v>
      </c>
      <c r="D22" s="379">
        <v>1</v>
      </c>
      <c r="E22" s="379">
        <v>0</v>
      </c>
      <c r="F22" s="378">
        <v>395.42</v>
      </c>
      <c r="G22" s="377">
        <v>0</v>
      </c>
      <c r="H22" s="377">
        <v>315.72000000000003</v>
      </c>
      <c r="I22" s="377">
        <v>79.7</v>
      </c>
      <c r="J22" s="376">
        <v>0.20155783723635629</v>
      </c>
    </row>
    <row r="23" spans="1:10" ht="22.5" customHeight="1" x14ac:dyDescent="0.15">
      <c r="A23" s="379" t="s">
        <v>2346</v>
      </c>
      <c r="B23" s="379" t="s">
        <v>2345</v>
      </c>
      <c r="C23" s="379" t="s">
        <v>1048</v>
      </c>
      <c r="D23" s="379">
        <v>6</v>
      </c>
      <c r="E23" s="379">
        <v>0</v>
      </c>
      <c r="F23" s="378">
        <v>2268.7800000000002</v>
      </c>
      <c r="G23" s="377">
        <v>0</v>
      </c>
      <c r="H23" s="377">
        <v>1972.2</v>
      </c>
      <c r="I23" s="377">
        <v>296.58</v>
      </c>
      <c r="J23" s="376">
        <v>0.13072223838362468</v>
      </c>
    </row>
    <row r="24" spans="1:10" ht="22.5" customHeight="1" x14ac:dyDescent="0.15">
      <c r="A24" s="379" t="s">
        <v>4772</v>
      </c>
      <c r="B24" s="379" t="s">
        <v>4771</v>
      </c>
      <c r="C24" s="379" t="s">
        <v>1048</v>
      </c>
      <c r="D24" s="379">
        <v>1</v>
      </c>
      <c r="E24" s="379">
        <v>0</v>
      </c>
      <c r="F24" s="378">
        <v>740.29</v>
      </c>
      <c r="G24" s="377">
        <v>0</v>
      </c>
      <c r="H24" s="377">
        <v>573.13</v>
      </c>
      <c r="I24" s="377">
        <v>167.16</v>
      </c>
      <c r="J24" s="376">
        <v>0.22580340136973348</v>
      </c>
    </row>
    <row r="25" spans="1:10" ht="22.5" customHeight="1" x14ac:dyDescent="0.15">
      <c r="A25" s="379" t="s">
        <v>3907</v>
      </c>
      <c r="B25" s="379" t="s">
        <v>3906</v>
      </c>
      <c r="C25" s="379" t="s">
        <v>1048</v>
      </c>
      <c r="D25" s="379">
        <v>1</v>
      </c>
      <c r="E25" s="379">
        <v>0</v>
      </c>
      <c r="F25" s="378">
        <v>426.52</v>
      </c>
      <c r="G25" s="377">
        <v>0</v>
      </c>
      <c r="H25" s="377">
        <v>324.98</v>
      </c>
      <c r="I25" s="377">
        <v>101.54</v>
      </c>
      <c r="J25" s="376">
        <v>0.23806621025977681</v>
      </c>
    </row>
    <row r="26" spans="1:10" ht="22.5" customHeight="1" x14ac:dyDescent="0.15">
      <c r="A26" s="379" t="s">
        <v>9150</v>
      </c>
      <c r="B26" s="379" t="s">
        <v>9149</v>
      </c>
      <c r="C26" s="379" t="s">
        <v>1048</v>
      </c>
      <c r="D26" s="379">
        <v>6</v>
      </c>
      <c r="E26" s="379">
        <v>0</v>
      </c>
      <c r="F26" s="378">
        <v>1630.98</v>
      </c>
      <c r="G26" s="377">
        <v>0</v>
      </c>
      <c r="H26" s="377">
        <v>1242.72</v>
      </c>
      <c r="I26" s="377">
        <v>388.26</v>
      </c>
      <c r="J26" s="376">
        <v>0.23805319501158811</v>
      </c>
    </row>
    <row r="27" spans="1:10" ht="22.5" customHeight="1" x14ac:dyDescent="0.15">
      <c r="A27" s="379" t="s">
        <v>2342</v>
      </c>
      <c r="B27" s="379" t="s">
        <v>2341</v>
      </c>
      <c r="C27" s="379" t="s">
        <v>1048</v>
      </c>
      <c r="D27" s="379">
        <v>1</v>
      </c>
      <c r="E27" s="379">
        <v>0</v>
      </c>
      <c r="F27" s="378">
        <v>624.84</v>
      </c>
      <c r="G27" s="377">
        <v>0</v>
      </c>
      <c r="H27" s="377">
        <v>545.32000000000005</v>
      </c>
      <c r="I27" s="377">
        <v>79.52</v>
      </c>
      <c r="J27" s="376">
        <v>0.12726457973241151</v>
      </c>
    </row>
    <row r="28" spans="1:10" ht="22.5" customHeight="1" x14ac:dyDescent="0.15">
      <c r="A28" s="379" t="s">
        <v>1631</v>
      </c>
      <c r="B28" s="379" t="s">
        <v>1630</v>
      </c>
      <c r="C28" s="379" t="s">
        <v>1048</v>
      </c>
      <c r="D28" s="379">
        <v>2</v>
      </c>
      <c r="E28" s="379">
        <v>0</v>
      </c>
      <c r="F28" s="378">
        <v>898.76</v>
      </c>
      <c r="G28" s="377">
        <v>0</v>
      </c>
      <c r="H28" s="377">
        <v>695.82</v>
      </c>
      <c r="I28" s="377">
        <v>202.94</v>
      </c>
      <c r="J28" s="376">
        <v>0.2257999910988473</v>
      </c>
    </row>
    <row r="29" spans="1:10" ht="22.5" customHeight="1" x14ac:dyDescent="0.15">
      <c r="A29" s="379" t="s">
        <v>2336</v>
      </c>
      <c r="B29" s="379" t="s">
        <v>2335</v>
      </c>
      <c r="C29" s="379" t="s">
        <v>1048</v>
      </c>
      <c r="D29" s="379">
        <v>2</v>
      </c>
      <c r="E29" s="379">
        <v>0</v>
      </c>
      <c r="F29" s="378">
        <v>1711.48</v>
      </c>
      <c r="G29" s="377">
        <v>0</v>
      </c>
      <c r="H29" s="377">
        <v>1301.3599999999999</v>
      </c>
      <c r="I29" s="377">
        <v>410.12</v>
      </c>
      <c r="J29" s="376">
        <v>0.23962885923294458</v>
      </c>
    </row>
    <row r="30" spans="1:10" ht="22.5" customHeight="1" x14ac:dyDescent="0.15">
      <c r="A30" s="379" t="s">
        <v>6373</v>
      </c>
      <c r="B30" s="379" t="s">
        <v>6372</v>
      </c>
      <c r="C30" s="379" t="s">
        <v>1048</v>
      </c>
      <c r="D30" s="379">
        <v>2</v>
      </c>
      <c r="E30" s="379">
        <v>0</v>
      </c>
      <c r="F30" s="378">
        <v>586.62</v>
      </c>
      <c r="G30" s="377">
        <v>0</v>
      </c>
      <c r="H30" s="377">
        <v>511.96</v>
      </c>
      <c r="I30" s="377">
        <v>74.66</v>
      </c>
      <c r="J30" s="376">
        <v>0.12727148750468786</v>
      </c>
    </row>
    <row r="31" spans="1:10" ht="22.5" customHeight="1" x14ac:dyDescent="0.15">
      <c r="A31" s="379" t="s">
        <v>1621</v>
      </c>
      <c r="B31" s="379" t="s">
        <v>1620</v>
      </c>
      <c r="C31" s="379" t="s">
        <v>1048</v>
      </c>
      <c r="D31" s="379">
        <v>1</v>
      </c>
      <c r="E31" s="379">
        <v>0</v>
      </c>
      <c r="F31" s="378">
        <v>231.04</v>
      </c>
      <c r="G31" s="377">
        <v>0</v>
      </c>
      <c r="H31" s="377">
        <v>158.26</v>
      </c>
      <c r="I31" s="377">
        <v>72.78</v>
      </c>
      <c r="J31" s="376">
        <v>0.31501038781163437</v>
      </c>
    </row>
    <row r="32" spans="1:10" ht="22.5" customHeight="1" x14ac:dyDescent="0.15">
      <c r="A32" s="379" t="s">
        <v>2328</v>
      </c>
      <c r="B32" s="379" t="s">
        <v>2327</v>
      </c>
      <c r="C32" s="379" t="s">
        <v>1048</v>
      </c>
      <c r="D32" s="379">
        <v>5</v>
      </c>
      <c r="E32" s="379">
        <v>0</v>
      </c>
      <c r="F32" s="378">
        <v>1355.75</v>
      </c>
      <c r="G32" s="377">
        <v>0</v>
      </c>
      <c r="H32" s="377">
        <v>1068.55</v>
      </c>
      <c r="I32" s="377">
        <v>287.2</v>
      </c>
      <c r="J32" s="376">
        <v>0.21183846579384105</v>
      </c>
    </row>
    <row r="33" spans="1:10" ht="22.5" customHeight="1" x14ac:dyDescent="0.15">
      <c r="A33" s="379" t="s">
        <v>1605</v>
      </c>
      <c r="B33" s="379" t="s">
        <v>1604</v>
      </c>
      <c r="C33" s="379" t="s">
        <v>1048</v>
      </c>
      <c r="D33" s="379">
        <v>9</v>
      </c>
      <c r="E33" s="379">
        <v>0</v>
      </c>
      <c r="F33" s="378">
        <v>5865.04</v>
      </c>
      <c r="G33" s="377">
        <v>0</v>
      </c>
      <c r="H33" s="377">
        <v>4598.37</v>
      </c>
      <c r="I33" s="377">
        <v>1266.67</v>
      </c>
      <c r="J33" s="376">
        <v>0.2159695415547038</v>
      </c>
    </row>
    <row r="34" spans="1:10" ht="22.5" customHeight="1" x14ac:dyDescent="0.15">
      <c r="A34" s="379" t="s">
        <v>1603</v>
      </c>
      <c r="B34" s="379" t="s">
        <v>1602</v>
      </c>
      <c r="C34" s="379" t="s">
        <v>1048</v>
      </c>
      <c r="D34" s="379">
        <v>1</v>
      </c>
      <c r="E34" s="379">
        <v>0</v>
      </c>
      <c r="F34" s="378">
        <v>417.86</v>
      </c>
      <c r="G34" s="377">
        <v>0</v>
      </c>
      <c r="H34" s="377">
        <v>364.68</v>
      </c>
      <c r="I34" s="377">
        <v>53.18</v>
      </c>
      <c r="J34" s="376">
        <v>0.12726750586320779</v>
      </c>
    </row>
    <row r="35" spans="1:10" ht="22.5" customHeight="1" x14ac:dyDescent="0.15">
      <c r="A35" s="379" t="s">
        <v>1601</v>
      </c>
      <c r="B35" s="379" t="s">
        <v>1600</v>
      </c>
      <c r="C35" s="379" t="s">
        <v>1048</v>
      </c>
      <c r="D35" s="379">
        <v>5</v>
      </c>
      <c r="E35" s="379">
        <v>0</v>
      </c>
      <c r="F35" s="378">
        <v>938.85</v>
      </c>
      <c r="G35" s="377">
        <v>0</v>
      </c>
      <c r="H35" s="377">
        <v>715.35</v>
      </c>
      <c r="I35" s="377">
        <v>223.5</v>
      </c>
      <c r="J35" s="376">
        <v>0.238057197635405</v>
      </c>
    </row>
    <row r="36" spans="1:10" ht="22.5" customHeight="1" x14ac:dyDescent="0.15">
      <c r="A36" s="379" t="s">
        <v>1595</v>
      </c>
      <c r="B36" s="379" t="s">
        <v>1594</v>
      </c>
      <c r="C36" s="379" t="s">
        <v>1048</v>
      </c>
      <c r="D36" s="379">
        <v>1</v>
      </c>
      <c r="E36" s="379">
        <v>0</v>
      </c>
      <c r="F36" s="378">
        <v>562.55999999999995</v>
      </c>
      <c r="G36" s="377">
        <v>0</v>
      </c>
      <c r="H36" s="377">
        <v>435.53</v>
      </c>
      <c r="I36" s="377">
        <v>127.03</v>
      </c>
      <c r="J36" s="376">
        <v>0.22580702502844141</v>
      </c>
    </row>
    <row r="37" spans="1:10" ht="22.5" customHeight="1" x14ac:dyDescent="0.15">
      <c r="A37" s="379" t="s">
        <v>1589</v>
      </c>
      <c r="B37" s="379" t="s">
        <v>1588</v>
      </c>
      <c r="C37" s="379" t="s">
        <v>1048</v>
      </c>
      <c r="D37" s="379">
        <v>4</v>
      </c>
      <c r="E37" s="379">
        <v>0</v>
      </c>
      <c r="F37" s="378">
        <v>4067.22</v>
      </c>
      <c r="G37" s="377">
        <v>0</v>
      </c>
      <c r="H37" s="377">
        <v>3038.36</v>
      </c>
      <c r="I37" s="377">
        <v>1028.8599999999999</v>
      </c>
      <c r="J37" s="376">
        <v>0.25296394097196612</v>
      </c>
    </row>
    <row r="38" spans="1:10" ht="22.5" customHeight="1" x14ac:dyDescent="0.15">
      <c r="A38" s="379" t="s">
        <v>1587</v>
      </c>
      <c r="B38" s="379" t="s">
        <v>1586</v>
      </c>
      <c r="C38" s="379" t="s">
        <v>1048</v>
      </c>
      <c r="D38" s="379">
        <v>1</v>
      </c>
      <c r="E38" s="379">
        <v>0</v>
      </c>
      <c r="F38" s="378">
        <v>665.25</v>
      </c>
      <c r="G38" s="377">
        <v>0</v>
      </c>
      <c r="H38" s="377">
        <v>515.02</v>
      </c>
      <c r="I38" s="377">
        <v>150.22999999999999</v>
      </c>
      <c r="J38" s="376">
        <v>0.22582487786546412</v>
      </c>
    </row>
    <row r="39" spans="1:10" ht="22.5" customHeight="1" x14ac:dyDescent="0.15">
      <c r="A39" s="379" t="s">
        <v>1577</v>
      </c>
      <c r="B39" s="379" t="s">
        <v>1576</v>
      </c>
      <c r="C39" s="379" t="s">
        <v>1048</v>
      </c>
      <c r="D39" s="379">
        <v>9</v>
      </c>
      <c r="E39" s="379">
        <v>0</v>
      </c>
      <c r="F39" s="378">
        <v>4391.01</v>
      </c>
      <c r="G39" s="377">
        <v>0</v>
      </c>
      <c r="H39" s="377">
        <v>3512.79</v>
      </c>
      <c r="I39" s="377">
        <v>878.22</v>
      </c>
      <c r="J39" s="376">
        <v>0.20000409928467483</v>
      </c>
    </row>
    <row r="40" spans="1:10" ht="22.5" customHeight="1" x14ac:dyDescent="0.15">
      <c r="A40" s="379" t="s">
        <v>1573</v>
      </c>
      <c r="B40" s="379" t="s">
        <v>1572</v>
      </c>
      <c r="C40" s="379" t="s">
        <v>1048</v>
      </c>
      <c r="D40" s="379">
        <v>7</v>
      </c>
      <c r="E40" s="379">
        <v>0</v>
      </c>
      <c r="F40" s="378">
        <v>2499.79</v>
      </c>
      <c r="G40" s="377">
        <v>0</v>
      </c>
      <c r="H40" s="377">
        <v>1990.38</v>
      </c>
      <c r="I40" s="377">
        <v>509.41</v>
      </c>
      <c r="J40" s="376">
        <v>0.20378111761387957</v>
      </c>
    </row>
    <row r="41" spans="1:10" ht="22.5" customHeight="1" x14ac:dyDescent="0.15">
      <c r="A41" s="379" t="s">
        <v>1571</v>
      </c>
      <c r="B41" s="379" t="s">
        <v>1570</v>
      </c>
      <c r="C41" s="379" t="s">
        <v>1048</v>
      </c>
      <c r="D41" s="379">
        <v>1</v>
      </c>
      <c r="E41" s="379">
        <v>0</v>
      </c>
      <c r="F41" s="378">
        <v>564.79999999999995</v>
      </c>
      <c r="G41" s="377">
        <v>0</v>
      </c>
      <c r="H41" s="377">
        <v>465.8</v>
      </c>
      <c r="I41" s="377">
        <v>99</v>
      </c>
      <c r="J41" s="376">
        <v>0.17528328611898017</v>
      </c>
    </row>
    <row r="42" spans="1:10" ht="22.5" customHeight="1" x14ac:dyDescent="0.15">
      <c r="A42" s="379" t="s">
        <v>1569</v>
      </c>
      <c r="B42" s="379" t="s">
        <v>1568</v>
      </c>
      <c r="C42" s="379" t="s">
        <v>1048</v>
      </c>
      <c r="D42" s="379">
        <v>3</v>
      </c>
      <c r="E42" s="379">
        <v>0</v>
      </c>
      <c r="F42" s="378">
        <v>705.18</v>
      </c>
      <c r="G42" s="377">
        <v>0</v>
      </c>
      <c r="H42" s="377">
        <v>621.12</v>
      </c>
      <c r="I42" s="377">
        <v>84.06</v>
      </c>
      <c r="J42" s="376">
        <v>0.11920360758955161</v>
      </c>
    </row>
    <row r="43" spans="1:10" ht="22.5" customHeight="1" x14ac:dyDescent="0.15">
      <c r="A43" s="379" t="s">
        <v>1567</v>
      </c>
      <c r="B43" s="379" t="s">
        <v>1566</v>
      </c>
      <c r="C43" s="379" t="s">
        <v>1048</v>
      </c>
      <c r="D43" s="379">
        <v>2</v>
      </c>
      <c r="E43" s="379">
        <v>0</v>
      </c>
      <c r="F43" s="378">
        <v>1308.98</v>
      </c>
      <c r="G43" s="377">
        <v>0</v>
      </c>
      <c r="H43" s="377">
        <v>1142.3800000000001</v>
      </c>
      <c r="I43" s="377">
        <v>166.6</v>
      </c>
      <c r="J43" s="376">
        <v>0.12727467188192332</v>
      </c>
    </row>
    <row r="44" spans="1:10" ht="22.5" customHeight="1" x14ac:dyDescent="0.15">
      <c r="A44" s="379" t="s">
        <v>1565</v>
      </c>
      <c r="B44" s="379" t="s">
        <v>1564</v>
      </c>
      <c r="C44" s="379" t="s">
        <v>1048</v>
      </c>
      <c r="D44" s="379">
        <v>3</v>
      </c>
      <c r="E44" s="379">
        <v>0</v>
      </c>
      <c r="F44" s="378">
        <v>1321.89</v>
      </c>
      <c r="G44" s="377">
        <v>0</v>
      </c>
      <c r="H44" s="377">
        <v>1078.5</v>
      </c>
      <c r="I44" s="377">
        <v>243.39</v>
      </c>
      <c r="J44" s="376">
        <v>0.18412273335905407</v>
      </c>
    </row>
    <row r="45" spans="1:10" ht="22.5" customHeight="1" x14ac:dyDescent="0.15">
      <c r="A45" s="379" t="s">
        <v>1563</v>
      </c>
      <c r="B45" s="379" t="s">
        <v>1562</v>
      </c>
      <c r="C45" s="379" t="s">
        <v>1048</v>
      </c>
      <c r="D45" s="379">
        <v>1</v>
      </c>
      <c r="E45" s="379">
        <v>0</v>
      </c>
      <c r="F45" s="378">
        <v>1549.75</v>
      </c>
      <c r="G45" s="377">
        <v>0</v>
      </c>
      <c r="H45" s="377">
        <v>1199.81</v>
      </c>
      <c r="I45" s="377">
        <v>349.94</v>
      </c>
      <c r="J45" s="376">
        <v>0.22580416196160671</v>
      </c>
    </row>
    <row r="46" spans="1:10" ht="22.5" customHeight="1" x14ac:dyDescent="0.15">
      <c r="A46" s="379" t="s">
        <v>1559</v>
      </c>
      <c r="B46" s="379" t="s">
        <v>1558</v>
      </c>
      <c r="C46" s="379" t="s">
        <v>1048</v>
      </c>
      <c r="D46" s="379">
        <v>2</v>
      </c>
      <c r="E46" s="379">
        <v>0</v>
      </c>
      <c r="F46" s="378">
        <v>1317.54</v>
      </c>
      <c r="G46" s="377">
        <v>0</v>
      </c>
      <c r="H46" s="377">
        <v>1088.5</v>
      </c>
      <c r="I46" s="377">
        <v>229.04</v>
      </c>
      <c r="J46" s="376">
        <v>0.17383912442885985</v>
      </c>
    </row>
    <row r="47" spans="1:10" ht="22.5" customHeight="1" x14ac:dyDescent="0.15">
      <c r="A47" s="379" t="s">
        <v>2318</v>
      </c>
      <c r="B47" s="379" t="s">
        <v>2317</v>
      </c>
      <c r="C47" s="379" t="s">
        <v>1048</v>
      </c>
      <c r="D47" s="379">
        <v>1</v>
      </c>
      <c r="E47" s="379">
        <v>0</v>
      </c>
      <c r="F47" s="378">
        <v>92.1</v>
      </c>
      <c r="G47" s="377">
        <v>0</v>
      </c>
      <c r="H47" s="377">
        <v>69.69</v>
      </c>
      <c r="I47" s="377">
        <v>22.41</v>
      </c>
      <c r="J47" s="376">
        <v>0.24332247557003259</v>
      </c>
    </row>
    <row r="48" spans="1:10" ht="22.5" customHeight="1" x14ac:dyDescent="0.15">
      <c r="A48" s="379" t="s">
        <v>2316</v>
      </c>
      <c r="B48" s="379" t="s">
        <v>2315</v>
      </c>
      <c r="C48" s="379" t="s">
        <v>1048</v>
      </c>
      <c r="D48" s="379">
        <v>12</v>
      </c>
      <c r="E48" s="379">
        <v>0</v>
      </c>
      <c r="F48" s="378">
        <v>1003.32</v>
      </c>
      <c r="G48" s="377">
        <v>0</v>
      </c>
      <c r="H48" s="377">
        <v>758.64</v>
      </c>
      <c r="I48" s="377">
        <v>244.68</v>
      </c>
      <c r="J48" s="376">
        <v>0.24387035043655064</v>
      </c>
    </row>
    <row r="49" spans="1:10" ht="22.5" customHeight="1" x14ac:dyDescent="0.15">
      <c r="A49" s="379" t="s">
        <v>1557</v>
      </c>
      <c r="B49" s="379" t="s">
        <v>1556</v>
      </c>
      <c r="C49" s="379" t="s">
        <v>1048</v>
      </c>
      <c r="D49" s="379">
        <v>1</v>
      </c>
      <c r="E49" s="379">
        <v>0</v>
      </c>
      <c r="F49" s="378">
        <v>98.3</v>
      </c>
      <c r="G49" s="377">
        <v>0</v>
      </c>
      <c r="H49" s="377">
        <v>74.900000000000006</v>
      </c>
      <c r="I49" s="377">
        <v>23.4</v>
      </c>
      <c r="J49" s="376">
        <v>0.2380467955239064</v>
      </c>
    </row>
    <row r="50" spans="1:10" ht="22.5" customHeight="1" x14ac:dyDescent="0.15">
      <c r="A50" s="379" t="s">
        <v>1553</v>
      </c>
      <c r="B50" s="379" t="s">
        <v>1552</v>
      </c>
      <c r="C50" s="379" t="s">
        <v>1048</v>
      </c>
      <c r="D50" s="379">
        <v>12</v>
      </c>
      <c r="E50" s="379">
        <v>0</v>
      </c>
      <c r="F50" s="378">
        <v>1017.48</v>
      </c>
      <c r="G50" s="377">
        <v>0</v>
      </c>
      <c r="H50" s="377">
        <v>787.68</v>
      </c>
      <c r="I50" s="377">
        <v>229.8</v>
      </c>
      <c r="J50" s="376">
        <v>0.22585210520108503</v>
      </c>
    </row>
    <row r="51" spans="1:10" ht="22.5" customHeight="1" x14ac:dyDescent="0.15">
      <c r="A51" s="379" t="s">
        <v>1551</v>
      </c>
      <c r="B51" s="379" t="s">
        <v>1550</v>
      </c>
      <c r="C51" s="379" t="s">
        <v>1048</v>
      </c>
      <c r="D51" s="379">
        <v>6</v>
      </c>
      <c r="E51" s="379">
        <v>0</v>
      </c>
      <c r="F51" s="378">
        <v>859.24</v>
      </c>
      <c r="G51" s="377">
        <v>0</v>
      </c>
      <c r="H51" s="377">
        <v>653.94000000000005</v>
      </c>
      <c r="I51" s="377">
        <v>205.3</v>
      </c>
      <c r="J51" s="376">
        <v>0.238932079512127</v>
      </c>
    </row>
    <row r="52" spans="1:10" ht="22.5" customHeight="1" x14ac:dyDescent="0.15">
      <c r="A52" s="379" t="s">
        <v>1549</v>
      </c>
      <c r="B52" s="379" t="s">
        <v>1548</v>
      </c>
      <c r="C52" s="379" t="s">
        <v>1048</v>
      </c>
      <c r="D52" s="379">
        <v>6</v>
      </c>
      <c r="E52" s="379">
        <v>0</v>
      </c>
      <c r="F52" s="378">
        <v>632.16</v>
      </c>
      <c r="G52" s="377">
        <v>0</v>
      </c>
      <c r="H52" s="377">
        <v>551.70000000000005</v>
      </c>
      <c r="I52" s="377">
        <v>80.459999999999994</v>
      </c>
      <c r="J52" s="376">
        <v>0.12727790432801822</v>
      </c>
    </row>
    <row r="53" spans="1:10" ht="22.5" customHeight="1" x14ac:dyDescent="0.15">
      <c r="A53" s="379" t="s">
        <v>3889</v>
      </c>
      <c r="B53" s="379" t="s">
        <v>3888</v>
      </c>
      <c r="C53" s="379" t="s">
        <v>1048</v>
      </c>
      <c r="D53" s="379">
        <v>1</v>
      </c>
      <c r="E53" s="379">
        <v>0</v>
      </c>
      <c r="F53" s="378">
        <v>197.75</v>
      </c>
      <c r="G53" s="377">
        <v>0</v>
      </c>
      <c r="H53" s="377">
        <v>155.44</v>
      </c>
      <c r="I53" s="377">
        <v>42.31</v>
      </c>
      <c r="J53" s="376">
        <v>0.21395701643489254</v>
      </c>
    </row>
    <row r="54" spans="1:10" ht="22.5" customHeight="1" x14ac:dyDescent="0.15">
      <c r="A54" s="379" t="s">
        <v>2310</v>
      </c>
      <c r="B54" s="379" t="s">
        <v>2309</v>
      </c>
      <c r="C54" s="379" t="s">
        <v>1048</v>
      </c>
      <c r="D54" s="379">
        <v>2</v>
      </c>
      <c r="E54" s="379">
        <v>0</v>
      </c>
      <c r="F54" s="378">
        <v>446.34</v>
      </c>
      <c r="G54" s="377">
        <v>0</v>
      </c>
      <c r="H54" s="377">
        <v>239.34</v>
      </c>
      <c r="I54" s="377">
        <v>207</v>
      </c>
      <c r="J54" s="376">
        <v>0.46377201236725368</v>
      </c>
    </row>
    <row r="55" spans="1:10" ht="22.5" customHeight="1" x14ac:dyDescent="0.15">
      <c r="A55" s="379" t="s">
        <v>1545</v>
      </c>
      <c r="B55" s="379" t="s">
        <v>1544</v>
      </c>
      <c r="C55" s="379" t="s">
        <v>1048</v>
      </c>
      <c r="D55" s="379">
        <v>2</v>
      </c>
      <c r="E55" s="379">
        <v>0</v>
      </c>
      <c r="F55" s="378">
        <v>302.3</v>
      </c>
      <c r="G55" s="377">
        <v>0</v>
      </c>
      <c r="H55" s="377">
        <v>218.2</v>
      </c>
      <c r="I55" s="377">
        <v>84.1</v>
      </c>
      <c r="J55" s="376">
        <v>0.2782004631161098</v>
      </c>
    </row>
    <row r="56" spans="1:10" ht="22.5" customHeight="1" x14ac:dyDescent="0.15">
      <c r="A56" s="379" t="s">
        <v>1543</v>
      </c>
      <c r="B56" s="379" t="s">
        <v>1542</v>
      </c>
      <c r="C56" s="379" t="s">
        <v>1048</v>
      </c>
      <c r="D56" s="379">
        <v>21</v>
      </c>
      <c r="E56" s="379">
        <v>0</v>
      </c>
      <c r="F56" s="378">
        <v>2503.8200000000002</v>
      </c>
      <c r="G56" s="377">
        <v>0</v>
      </c>
      <c r="H56" s="377">
        <v>2101.2600000000002</v>
      </c>
      <c r="I56" s="377">
        <v>402.56</v>
      </c>
      <c r="J56" s="376">
        <v>0.1607783307106741</v>
      </c>
    </row>
    <row r="57" spans="1:10" ht="22.5" customHeight="1" x14ac:dyDescent="0.15">
      <c r="A57" s="379" t="s">
        <v>1541</v>
      </c>
      <c r="B57" s="379" t="s">
        <v>1540</v>
      </c>
      <c r="C57" s="379" t="s">
        <v>1048</v>
      </c>
      <c r="D57" s="379">
        <v>39</v>
      </c>
      <c r="E57" s="379">
        <v>0</v>
      </c>
      <c r="F57" s="378">
        <v>3749.6</v>
      </c>
      <c r="G57" s="377">
        <v>0</v>
      </c>
      <c r="H57" s="377">
        <v>3236.22</v>
      </c>
      <c r="I57" s="377">
        <v>513.38</v>
      </c>
      <c r="J57" s="376">
        <v>0.13691593770002133</v>
      </c>
    </row>
    <row r="58" spans="1:10" ht="22.5" customHeight="1" x14ac:dyDescent="0.15">
      <c r="A58" s="379" t="s">
        <v>2306</v>
      </c>
      <c r="B58" s="379" t="s">
        <v>2305</v>
      </c>
      <c r="C58" s="379" t="s">
        <v>1048</v>
      </c>
      <c r="D58" s="379">
        <v>2</v>
      </c>
      <c r="E58" s="379">
        <v>0</v>
      </c>
      <c r="F58" s="378">
        <v>324.56</v>
      </c>
      <c r="G58" s="377">
        <v>0</v>
      </c>
      <c r="H58" s="377">
        <v>283.24</v>
      </c>
      <c r="I58" s="377">
        <v>41.32</v>
      </c>
      <c r="J58" s="376">
        <v>0.12731082080354941</v>
      </c>
    </row>
    <row r="59" spans="1:10" ht="22.5" customHeight="1" x14ac:dyDescent="0.15">
      <c r="A59" s="379" t="s">
        <v>1537</v>
      </c>
      <c r="B59" s="379" t="s">
        <v>1536</v>
      </c>
      <c r="C59" s="379" t="s">
        <v>1048</v>
      </c>
      <c r="D59" s="379">
        <v>24</v>
      </c>
      <c r="E59" s="379">
        <v>0</v>
      </c>
      <c r="F59" s="378">
        <v>3738</v>
      </c>
      <c r="G59" s="377">
        <v>0</v>
      </c>
      <c r="H59" s="377">
        <v>3262.32</v>
      </c>
      <c r="I59" s="377">
        <v>475.68</v>
      </c>
      <c r="J59" s="376">
        <v>0.12725521669341894</v>
      </c>
    </row>
    <row r="60" spans="1:10" ht="22.5" customHeight="1" x14ac:dyDescent="0.15">
      <c r="A60" s="379" t="s">
        <v>1535</v>
      </c>
      <c r="B60" s="379" t="s">
        <v>1534</v>
      </c>
      <c r="C60" s="379" t="s">
        <v>1048</v>
      </c>
      <c r="D60" s="379">
        <v>2</v>
      </c>
      <c r="E60" s="379">
        <v>0</v>
      </c>
      <c r="F60" s="378">
        <v>624.94000000000005</v>
      </c>
      <c r="G60" s="377">
        <v>0</v>
      </c>
      <c r="H60" s="377">
        <v>475.18</v>
      </c>
      <c r="I60" s="377">
        <v>149.76</v>
      </c>
      <c r="J60" s="376">
        <v>0.23963900534451307</v>
      </c>
    </row>
    <row r="61" spans="1:10" ht="22.5" customHeight="1" x14ac:dyDescent="0.15">
      <c r="A61" s="379" t="s">
        <v>1531</v>
      </c>
      <c r="B61" s="379" t="s">
        <v>1530</v>
      </c>
      <c r="C61" s="379" t="s">
        <v>1048</v>
      </c>
      <c r="D61" s="379">
        <v>8</v>
      </c>
      <c r="E61" s="379">
        <v>0</v>
      </c>
      <c r="F61" s="378">
        <v>2359.1799999999998</v>
      </c>
      <c r="G61" s="377">
        <v>0</v>
      </c>
      <c r="H61" s="377">
        <v>2063.6</v>
      </c>
      <c r="I61" s="377">
        <v>295.58</v>
      </c>
      <c r="J61" s="376">
        <v>0.12528929543315898</v>
      </c>
    </row>
    <row r="62" spans="1:10" ht="22.5" customHeight="1" x14ac:dyDescent="0.15">
      <c r="A62" s="379" t="s">
        <v>1529</v>
      </c>
      <c r="B62" s="379" t="s">
        <v>1528</v>
      </c>
      <c r="C62" s="379" t="s">
        <v>1048</v>
      </c>
      <c r="D62" s="379">
        <v>18</v>
      </c>
      <c r="E62" s="379">
        <v>0</v>
      </c>
      <c r="F62" s="378">
        <v>4452.03</v>
      </c>
      <c r="G62" s="377">
        <v>0</v>
      </c>
      <c r="H62" s="377">
        <v>3863.88</v>
      </c>
      <c r="I62" s="377">
        <v>588.15</v>
      </c>
      <c r="J62" s="376">
        <v>0.13210827420300403</v>
      </c>
    </row>
    <row r="63" spans="1:10" ht="22.5" customHeight="1" x14ac:dyDescent="0.15">
      <c r="A63" s="379" t="s">
        <v>1519</v>
      </c>
      <c r="B63" s="379" t="s">
        <v>1518</v>
      </c>
      <c r="C63" s="379" t="s">
        <v>1048</v>
      </c>
      <c r="D63" s="379">
        <v>1</v>
      </c>
      <c r="E63" s="379">
        <v>0</v>
      </c>
      <c r="F63" s="378">
        <v>153.06</v>
      </c>
      <c r="G63" s="377">
        <v>0</v>
      </c>
      <c r="H63" s="377">
        <v>133.58000000000001</v>
      </c>
      <c r="I63" s="377">
        <v>19.48</v>
      </c>
      <c r="J63" s="376">
        <v>0.1272703514961453</v>
      </c>
    </row>
    <row r="64" spans="1:10" ht="22.5" customHeight="1" x14ac:dyDescent="0.15">
      <c r="A64" s="379" t="s">
        <v>1517</v>
      </c>
      <c r="B64" s="379" t="s">
        <v>1516</v>
      </c>
      <c r="C64" s="379" t="s">
        <v>1048</v>
      </c>
      <c r="D64" s="379">
        <v>5</v>
      </c>
      <c r="E64" s="379">
        <v>0</v>
      </c>
      <c r="F64" s="378">
        <v>490.85</v>
      </c>
      <c r="G64" s="377">
        <v>0</v>
      </c>
      <c r="H64" s="377">
        <v>395.35</v>
      </c>
      <c r="I64" s="377">
        <v>95.5</v>
      </c>
      <c r="J64" s="376">
        <v>0.19456045635122746</v>
      </c>
    </row>
    <row r="65" spans="1:10" ht="22.5" customHeight="1" x14ac:dyDescent="0.15">
      <c r="A65" s="379" t="s">
        <v>3198</v>
      </c>
      <c r="B65" s="379" t="s">
        <v>3197</v>
      </c>
      <c r="C65" s="379" t="s">
        <v>1048</v>
      </c>
      <c r="D65" s="379">
        <v>2</v>
      </c>
      <c r="E65" s="379">
        <v>0</v>
      </c>
      <c r="F65" s="378">
        <v>393.22</v>
      </c>
      <c r="G65" s="377">
        <v>0</v>
      </c>
      <c r="H65" s="377">
        <v>273.66000000000003</v>
      </c>
      <c r="I65" s="377">
        <v>119.56</v>
      </c>
      <c r="J65" s="376">
        <v>0.30405371039112966</v>
      </c>
    </row>
    <row r="66" spans="1:10" ht="22.5" customHeight="1" x14ac:dyDescent="0.15">
      <c r="A66" s="379" t="s">
        <v>2296</v>
      </c>
      <c r="B66" s="379" t="s">
        <v>2295</v>
      </c>
      <c r="C66" s="379" t="s">
        <v>1048</v>
      </c>
      <c r="D66" s="379">
        <v>3</v>
      </c>
      <c r="E66" s="379">
        <v>0</v>
      </c>
      <c r="F66" s="378">
        <v>874.68</v>
      </c>
      <c r="G66" s="377">
        <v>0</v>
      </c>
      <c r="H66" s="377">
        <v>763.35</v>
      </c>
      <c r="I66" s="377">
        <v>111.33</v>
      </c>
      <c r="J66" s="376">
        <v>0.12728083413362601</v>
      </c>
    </row>
    <row r="67" spans="1:10" ht="22.5" customHeight="1" x14ac:dyDescent="0.15">
      <c r="A67" s="379" t="s">
        <v>1507</v>
      </c>
      <c r="B67" s="379" t="s">
        <v>1506</v>
      </c>
      <c r="C67" s="379" t="s">
        <v>1048</v>
      </c>
      <c r="D67" s="379">
        <v>3</v>
      </c>
      <c r="E67" s="379">
        <v>0</v>
      </c>
      <c r="F67" s="378">
        <v>570.92999999999995</v>
      </c>
      <c r="G67" s="377">
        <v>0</v>
      </c>
      <c r="H67" s="377">
        <v>435</v>
      </c>
      <c r="I67" s="377">
        <v>135.93</v>
      </c>
      <c r="J67" s="376">
        <v>0.23808522936261889</v>
      </c>
    </row>
    <row r="68" spans="1:10" ht="22.5" customHeight="1" x14ac:dyDescent="0.15">
      <c r="A68" s="379" t="s">
        <v>1503</v>
      </c>
      <c r="B68" s="379" t="s">
        <v>1502</v>
      </c>
      <c r="C68" s="379" t="s">
        <v>1048</v>
      </c>
      <c r="D68" s="379">
        <v>24</v>
      </c>
      <c r="E68" s="379">
        <v>0</v>
      </c>
      <c r="F68" s="378">
        <v>8169.96</v>
      </c>
      <c r="G68" s="377">
        <v>0</v>
      </c>
      <c r="H68" s="377">
        <v>6698.64</v>
      </c>
      <c r="I68" s="377">
        <v>1471.32</v>
      </c>
      <c r="J68" s="376">
        <v>0.18008900900371605</v>
      </c>
    </row>
    <row r="69" spans="1:10" ht="22.5" customHeight="1" x14ac:dyDescent="0.15">
      <c r="A69" s="379" t="s">
        <v>1501</v>
      </c>
      <c r="B69" s="379" t="s">
        <v>1500</v>
      </c>
      <c r="C69" s="379" t="s">
        <v>1048</v>
      </c>
      <c r="D69" s="379">
        <v>33</v>
      </c>
      <c r="E69" s="379">
        <v>0</v>
      </c>
      <c r="F69" s="378">
        <v>6448.23</v>
      </c>
      <c r="G69" s="377">
        <v>0</v>
      </c>
      <c r="H69" s="377">
        <v>5326.86</v>
      </c>
      <c r="I69" s="377">
        <v>1121.3699999999999</v>
      </c>
      <c r="J69" s="376">
        <v>0.173903536319269</v>
      </c>
    </row>
    <row r="70" spans="1:10" ht="22.5" customHeight="1" x14ac:dyDescent="0.15">
      <c r="A70" s="379" t="s">
        <v>1499</v>
      </c>
      <c r="B70" s="379" t="s">
        <v>1498</v>
      </c>
      <c r="C70" s="379" t="s">
        <v>1048</v>
      </c>
      <c r="D70" s="379">
        <v>12</v>
      </c>
      <c r="E70" s="379">
        <v>0</v>
      </c>
      <c r="F70" s="378">
        <v>3026.16</v>
      </c>
      <c r="G70" s="377">
        <v>0</v>
      </c>
      <c r="H70" s="377">
        <v>2635.44</v>
      </c>
      <c r="I70" s="377">
        <v>390.72</v>
      </c>
      <c r="J70" s="376">
        <v>0.12911412483146958</v>
      </c>
    </row>
    <row r="71" spans="1:10" ht="22.5" customHeight="1" x14ac:dyDescent="0.15">
      <c r="A71" s="379" t="s">
        <v>1491</v>
      </c>
      <c r="B71" s="379" t="s">
        <v>1490</v>
      </c>
      <c r="C71" s="379" t="s">
        <v>1048</v>
      </c>
      <c r="D71" s="379">
        <v>14</v>
      </c>
      <c r="E71" s="379">
        <v>0</v>
      </c>
      <c r="F71" s="378">
        <v>2185.4299999999998</v>
      </c>
      <c r="G71" s="377">
        <v>0</v>
      </c>
      <c r="H71" s="377">
        <v>1892.1</v>
      </c>
      <c r="I71" s="377">
        <v>293.33</v>
      </c>
      <c r="J71" s="376">
        <v>0.13422072544075994</v>
      </c>
    </row>
    <row r="72" spans="1:10" ht="22.5" customHeight="1" x14ac:dyDescent="0.15">
      <c r="A72" s="379" t="s">
        <v>1489</v>
      </c>
      <c r="B72" s="379" t="s">
        <v>1488</v>
      </c>
      <c r="C72" s="379" t="s">
        <v>1048</v>
      </c>
      <c r="D72" s="379">
        <v>2</v>
      </c>
      <c r="E72" s="379">
        <v>0</v>
      </c>
      <c r="F72" s="378">
        <v>734.16</v>
      </c>
      <c r="G72" s="377">
        <v>0</v>
      </c>
      <c r="H72" s="377">
        <v>646.46</v>
      </c>
      <c r="I72" s="377">
        <v>87.7</v>
      </c>
      <c r="J72" s="376">
        <v>0.11945624931894955</v>
      </c>
    </row>
    <row r="73" spans="1:10" ht="22.5" customHeight="1" x14ac:dyDescent="0.15">
      <c r="A73" s="379" t="s">
        <v>1487</v>
      </c>
      <c r="B73" s="379" t="s">
        <v>1486</v>
      </c>
      <c r="C73" s="379" t="s">
        <v>1048</v>
      </c>
      <c r="D73" s="379">
        <v>19</v>
      </c>
      <c r="E73" s="379">
        <v>0</v>
      </c>
      <c r="F73" s="378">
        <v>2713.95</v>
      </c>
      <c r="G73" s="377">
        <v>0</v>
      </c>
      <c r="H73" s="377">
        <v>2160.4899999999998</v>
      </c>
      <c r="I73" s="377">
        <v>553.46</v>
      </c>
      <c r="J73" s="376">
        <v>0.20393153890086405</v>
      </c>
    </row>
    <row r="74" spans="1:10" ht="22.5" customHeight="1" x14ac:dyDescent="0.15">
      <c r="A74" s="379" t="s">
        <v>1485</v>
      </c>
      <c r="B74" s="379" t="s">
        <v>1484</v>
      </c>
      <c r="C74" s="379" t="s">
        <v>1048</v>
      </c>
      <c r="D74" s="379">
        <v>26</v>
      </c>
      <c r="E74" s="379">
        <v>0</v>
      </c>
      <c r="F74" s="378">
        <v>4737.5</v>
      </c>
      <c r="G74" s="377">
        <v>0</v>
      </c>
      <c r="H74" s="377">
        <v>3864.38</v>
      </c>
      <c r="I74" s="377">
        <v>873.12</v>
      </c>
      <c r="J74" s="376">
        <v>0.18429973614775724</v>
      </c>
    </row>
    <row r="75" spans="1:10" ht="22.5" customHeight="1" x14ac:dyDescent="0.15">
      <c r="A75" s="379" t="s">
        <v>1483</v>
      </c>
      <c r="B75" s="379" t="s">
        <v>1482</v>
      </c>
      <c r="C75" s="379" t="s">
        <v>1048</v>
      </c>
      <c r="D75" s="379">
        <v>12</v>
      </c>
      <c r="E75" s="379">
        <v>0</v>
      </c>
      <c r="F75" s="378">
        <v>2503.44</v>
      </c>
      <c r="G75" s="377">
        <v>0</v>
      </c>
      <c r="H75" s="377">
        <v>2184.7199999999998</v>
      </c>
      <c r="I75" s="377">
        <v>318.72000000000003</v>
      </c>
      <c r="J75" s="376">
        <v>0.12731281756303325</v>
      </c>
    </row>
    <row r="76" spans="1:10" ht="22.5" customHeight="1" x14ac:dyDescent="0.15">
      <c r="A76" s="379" t="s">
        <v>1481</v>
      </c>
      <c r="B76" s="379" t="s">
        <v>1480</v>
      </c>
      <c r="C76" s="379" t="s">
        <v>1048</v>
      </c>
      <c r="D76" s="379">
        <v>20</v>
      </c>
      <c r="E76" s="379">
        <v>0</v>
      </c>
      <c r="F76" s="378">
        <v>4681.95</v>
      </c>
      <c r="G76" s="377">
        <v>0</v>
      </c>
      <c r="H76" s="377">
        <v>3601.6</v>
      </c>
      <c r="I76" s="377">
        <v>1080.3499999999999</v>
      </c>
      <c r="J76" s="376">
        <v>0.23074787214728906</v>
      </c>
    </row>
    <row r="77" spans="1:10" ht="22.5" customHeight="1" x14ac:dyDescent="0.15">
      <c r="A77" s="379" t="s">
        <v>9148</v>
      </c>
      <c r="B77" s="379" t="s">
        <v>9147</v>
      </c>
      <c r="C77" s="379" t="s">
        <v>1048</v>
      </c>
      <c r="D77" s="379">
        <v>12</v>
      </c>
      <c r="E77" s="379">
        <v>0</v>
      </c>
      <c r="F77" s="378">
        <v>2595.4299999999998</v>
      </c>
      <c r="G77" s="377">
        <v>0</v>
      </c>
      <c r="H77" s="377">
        <v>1977.48</v>
      </c>
      <c r="I77" s="377">
        <v>617.95000000000005</v>
      </c>
      <c r="J77" s="376">
        <v>0.23809156864180503</v>
      </c>
    </row>
    <row r="78" spans="1:10" ht="22.5" customHeight="1" x14ac:dyDescent="0.15">
      <c r="A78" s="379" t="s">
        <v>9146</v>
      </c>
      <c r="B78" s="379" t="s">
        <v>9145</v>
      </c>
      <c r="C78" s="379" t="s">
        <v>1048</v>
      </c>
      <c r="D78" s="379">
        <v>12</v>
      </c>
      <c r="E78" s="379">
        <v>0</v>
      </c>
      <c r="F78" s="378">
        <v>2595.94</v>
      </c>
      <c r="G78" s="377">
        <v>0</v>
      </c>
      <c r="H78" s="377">
        <v>1765.92</v>
      </c>
      <c r="I78" s="377">
        <v>830.02</v>
      </c>
      <c r="J78" s="376">
        <v>0.31973774432382873</v>
      </c>
    </row>
    <row r="79" spans="1:10" ht="22.5" customHeight="1" x14ac:dyDescent="0.15">
      <c r="A79" s="379" t="s">
        <v>1479</v>
      </c>
      <c r="B79" s="379" t="s">
        <v>1478</v>
      </c>
      <c r="C79" s="379" t="s">
        <v>1048</v>
      </c>
      <c r="D79" s="379">
        <v>13</v>
      </c>
      <c r="E79" s="379">
        <v>0</v>
      </c>
      <c r="F79" s="378">
        <v>5037.5600000000004</v>
      </c>
      <c r="G79" s="377">
        <v>0</v>
      </c>
      <c r="H79" s="377">
        <v>3934.19</v>
      </c>
      <c r="I79" s="377">
        <v>1103.3699999999999</v>
      </c>
      <c r="J79" s="376">
        <v>0.21902865673063943</v>
      </c>
    </row>
    <row r="80" spans="1:10" ht="22.5" customHeight="1" x14ac:dyDescent="0.15">
      <c r="A80" s="379" t="s">
        <v>4309</v>
      </c>
      <c r="B80" s="379" t="s">
        <v>4308</v>
      </c>
      <c r="C80" s="379" t="s">
        <v>1048</v>
      </c>
      <c r="D80" s="379">
        <v>4</v>
      </c>
      <c r="E80" s="379">
        <v>0</v>
      </c>
      <c r="F80" s="378">
        <v>929.28</v>
      </c>
      <c r="G80" s="377">
        <v>0</v>
      </c>
      <c r="H80" s="377">
        <v>767.72</v>
      </c>
      <c r="I80" s="377">
        <v>161.56</v>
      </c>
      <c r="J80" s="376">
        <v>0.17385502754820936</v>
      </c>
    </row>
    <row r="81" spans="1:10" ht="22.5" customHeight="1" x14ac:dyDescent="0.15">
      <c r="A81" s="379" t="s">
        <v>1473</v>
      </c>
      <c r="B81" s="379" t="s">
        <v>1472</v>
      </c>
      <c r="C81" s="379" t="s">
        <v>1048</v>
      </c>
      <c r="D81" s="379">
        <v>36</v>
      </c>
      <c r="E81" s="379">
        <v>0</v>
      </c>
      <c r="F81" s="378">
        <v>5044.8</v>
      </c>
      <c r="G81" s="377">
        <v>0</v>
      </c>
      <c r="H81" s="377">
        <v>4223.5200000000004</v>
      </c>
      <c r="I81" s="377">
        <v>821.28</v>
      </c>
      <c r="J81" s="376">
        <v>0.16279733587059944</v>
      </c>
    </row>
    <row r="82" spans="1:10" ht="22.5" customHeight="1" x14ac:dyDescent="0.15">
      <c r="A82" s="379" t="s">
        <v>1471</v>
      </c>
      <c r="B82" s="379" t="s">
        <v>1470</v>
      </c>
      <c r="C82" s="379" t="s">
        <v>1048</v>
      </c>
      <c r="D82" s="379">
        <v>1</v>
      </c>
      <c r="E82" s="379">
        <v>0</v>
      </c>
      <c r="F82" s="378">
        <v>260.95</v>
      </c>
      <c r="G82" s="377">
        <v>0</v>
      </c>
      <c r="H82" s="377">
        <v>227.74</v>
      </c>
      <c r="I82" s="377">
        <v>33.21</v>
      </c>
      <c r="J82" s="376">
        <v>0.12726575972408508</v>
      </c>
    </row>
    <row r="83" spans="1:10" ht="22.5" customHeight="1" x14ac:dyDescent="0.15">
      <c r="A83" s="379" t="s">
        <v>1467</v>
      </c>
      <c r="B83" s="379" t="s">
        <v>1466</v>
      </c>
      <c r="C83" s="379" t="s">
        <v>1048</v>
      </c>
      <c r="D83" s="379">
        <v>24</v>
      </c>
      <c r="E83" s="379">
        <v>0</v>
      </c>
      <c r="F83" s="378">
        <v>14328.72</v>
      </c>
      <c r="G83" s="377">
        <v>0</v>
      </c>
      <c r="H83" s="377">
        <v>10917.36</v>
      </c>
      <c r="I83" s="377">
        <v>3411.36</v>
      </c>
      <c r="J83" s="376">
        <v>0.2380784885181649</v>
      </c>
    </row>
    <row r="84" spans="1:10" ht="22.5" customHeight="1" x14ac:dyDescent="0.15">
      <c r="A84" s="379" t="s">
        <v>1465</v>
      </c>
      <c r="B84" s="379" t="s">
        <v>1464</v>
      </c>
      <c r="C84" s="379" t="s">
        <v>1048</v>
      </c>
      <c r="D84" s="379">
        <v>1</v>
      </c>
      <c r="E84" s="379">
        <v>0</v>
      </c>
      <c r="F84" s="378">
        <v>359.01</v>
      </c>
      <c r="G84" s="377">
        <v>0</v>
      </c>
      <c r="H84" s="377">
        <v>273.52999999999997</v>
      </c>
      <c r="I84" s="377">
        <v>85.48</v>
      </c>
      <c r="J84" s="376">
        <v>0.23809921729199743</v>
      </c>
    </row>
    <row r="85" spans="1:10" ht="22.5" customHeight="1" x14ac:dyDescent="0.15">
      <c r="A85" s="379" t="s">
        <v>1463</v>
      </c>
      <c r="B85" s="379" t="s">
        <v>1462</v>
      </c>
      <c r="C85" s="379" t="s">
        <v>1048</v>
      </c>
      <c r="D85" s="379">
        <v>14</v>
      </c>
      <c r="E85" s="379">
        <v>0</v>
      </c>
      <c r="F85" s="378">
        <v>2458.7199999999998</v>
      </c>
      <c r="G85" s="377">
        <v>0</v>
      </c>
      <c r="H85" s="377">
        <v>1899.1</v>
      </c>
      <c r="I85" s="377">
        <v>559.62</v>
      </c>
      <c r="J85" s="376">
        <v>0.22760623413808811</v>
      </c>
    </row>
    <row r="86" spans="1:10" ht="22.5" customHeight="1" x14ac:dyDescent="0.15">
      <c r="A86" s="379" t="s">
        <v>1461</v>
      </c>
      <c r="B86" s="379" t="s">
        <v>1460</v>
      </c>
      <c r="C86" s="379" t="s">
        <v>1048</v>
      </c>
      <c r="D86" s="379">
        <v>1</v>
      </c>
      <c r="E86" s="379">
        <v>0</v>
      </c>
      <c r="F86" s="378">
        <v>206.49</v>
      </c>
      <c r="G86" s="377">
        <v>0</v>
      </c>
      <c r="H86" s="377">
        <v>180.21</v>
      </c>
      <c r="I86" s="377">
        <v>26.28</v>
      </c>
      <c r="J86" s="376">
        <v>0.12727008571843673</v>
      </c>
    </row>
    <row r="87" spans="1:10" ht="22.5" customHeight="1" x14ac:dyDescent="0.15">
      <c r="A87" s="379" t="s">
        <v>2284</v>
      </c>
      <c r="B87" s="379" t="s">
        <v>2283</v>
      </c>
      <c r="C87" s="379" t="s">
        <v>1048</v>
      </c>
      <c r="D87" s="379">
        <v>3</v>
      </c>
      <c r="E87" s="379">
        <v>0</v>
      </c>
      <c r="F87" s="378">
        <v>509.85</v>
      </c>
      <c r="G87" s="377">
        <v>0</v>
      </c>
      <c r="H87" s="377">
        <v>421.95</v>
      </c>
      <c r="I87" s="377">
        <v>87.9</v>
      </c>
      <c r="J87" s="376">
        <v>0.17240364813180348</v>
      </c>
    </row>
    <row r="88" spans="1:10" ht="22.5" customHeight="1" x14ac:dyDescent="0.15">
      <c r="A88" s="379" t="s">
        <v>1449</v>
      </c>
      <c r="B88" s="379" t="s">
        <v>1448</v>
      </c>
      <c r="C88" s="379" t="s">
        <v>1048</v>
      </c>
      <c r="D88" s="379">
        <v>12</v>
      </c>
      <c r="E88" s="379">
        <v>0</v>
      </c>
      <c r="F88" s="378">
        <v>1534.44</v>
      </c>
      <c r="G88" s="377">
        <v>0</v>
      </c>
      <c r="H88" s="377">
        <v>1188</v>
      </c>
      <c r="I88" s="377">
        <v>346.44</v>
      </c>
      <c r="J88" s="376">
        <v>0.22577617893172752</v>
      </c>
    </row>
    <row r="89" spans="1:10" ht="22.5" customHeight="1" x14ac:dyDescent="0.15">
      <c r="A89" s="379" t="s">
        <v>2282</v>
      </c>
      <c r="B89" s="379" t="s">
        <v>2281</v>
      </c>
      <c r="C89" s="379" t="s">
        <v>1048</v>
      </c>
      <c r="D89" s="379">
        <v>12</v>
      </c>
      <c r="E89" s="379">
        <v>0</v>
      </c>
      <c r="F89" s="378">
        <v>1268.1600000000001</v>
      </c>
      <c r="G89" s="377">
        <v>0</v>
      </c>
      <c r="H89" s="377">
        <v>981.84</v>
      </c>
      <c r="I89" s="377">
        <v>286.32</v>
      </c>
      <c r="J89" s="376">
        <v>0.22577592732778198</v>
      </c>
    </row>
    <row r="90" spans="1:10" ht="22.5" customHeight="1" x14ac:dyDescent="0.15">
      <c r="A90" s="379" t="s">
        <v>1447</v>
      </c>
      <c r="B90" s="379" t="s">
        <v>1446</v>
      </c>
      <c r="C90" s="379" t="s">
        <v>1048</v>
      </c>
      <c r="D90" s="379">
        <v>14</v>
      </c>
      <c r="E90" s="379">
        <v>0</v>
      </c>
      <c r="F90" s="378">
        <v>2345.62</v>
      </c>
      <c r="G90" s="377">
        <v>0</v>
      </c>
      <c r="H90" s="377">
        <v>1947.4</v>
      </c>
      <c r="I90" s="377">
        <v>398.22</v>
      </c>
      <c r="J90" s="376">
        <v>0.16977174478389509</v>
      </c>
    </row>
    <row r="91" spans="1:10" ht="22.5" customHeight="1" x14ac:dyDescent="0.15">
      <c r="A91" s="379" t="s">
        <v>2280</v>
      </c>
      <c r="B91" s="379" t="s">
        <v>2279</v>
      </c>
      <c r="C91" s="379" t="s">
        <v>1048</v>
      </c>
      <c r="D91" s="379">
        <v>1</v>
      </c>
      <c r="E91" s="379">
        <v>0</v>
      </c>
      <c r="F91" s="378">
        <v>802.87</v>
      </c>
      <c r="G91" s="377">
        <v>0</v>
      </c>
      <c r="H91" s="377">
        <v>586.17999999999995</v>
      </c>
      <c r="I91" s="377">
        <v>216.69</v>
      </c>
      <c r="J91" s="376">
        <v>0.26989425436247461</v>
      </c>
    </row>
    <row r="92" spans="1:10" ht="22.5" customHeight="1" x14ac:dyDescent="0.15">
      <c r="A92" s="379" t="s">
        <v>1445</v>
      </c>
      <c r="B92" s="379" t="s">
        <v>1444</v>
      </c>
      <c r="C92" s="379" t="s">
        <v>1048</v>
      </c>
      <c r="D92" s="379">
        <v>6</v>
      </c>
      <c r="E92" s="379">
        <v>0</v>
      </c>
      <c r="F92" s="378">
        <v>3352.26</v>
      </c>
      <c r="G92" s="377">
        <v>0</v>
      </c>
      <c r="H92" s="377">
        <v>2719.5</v>
      </c>
      <c r="I92" s="377">
        <v>632.76</v>
      </c>
      <c r="J92" s="376">
        <v>0.18875624205759697</v>
      </c>
    </row>
    <row r="93" spans="1:10" ht="22.5" customHeight="1" x14ac:dyDescent="0.15">
      <c r="A93" s="379" t="s">
        <v>1443</v>
      </c>
      <c r="B93" s="379" t="s">
        <v>1442</v>
      </c>
      <c r="C93" s="379" t="s">
        <v>1048</v>
      </c>
      <c r="D93" s="379">
        <v>7</v>
      </c>
      <c r="E93" s="379">
        <v>0</v>
      </c>
      <c r="F93" s="378">
        <v>4756.78</v>
      </c>
      <c r="G93" s="377">
        <v>0</v>
      </c>
      <c r="H93" s="377">
        <v>4150.6000000000004</v>
      </c>
      <c r="I93" s="377">
        <v>606.17999999999995</v>
      </c>
      <c r="J93" s="376">
        <v>0.12743494548833453</v>
      </c>
    </row>
    <row r="94" spans="1:10" ht="22.5" customHeight="1" x14ac:dyDescent="0.15">
      <c r="A94" s="379" t="s">
        <v>7089</v>
      </c>
      <c r="B94" s="379" t="s">
        <v>7088</v>
      </c>
      <c r="C94" s="379" t="s">
        <v>1048</v>
      </c>
      <c r="D94" s="379">
        <v>1</v>
      </c>
      <c r="E94" s="379">
        <v>0</v>
      </c>
      <c r="F94" s="378">
        <v>173.17</v>
      </c>
      <c r="G94" s="377">
        <v>0</v>
      </c>
      <c r="H94" s="377">
        <v>131.94</v>
      </c>
      <c r="I94" s="377">
        <v>41.23</v>
      </c>
      <c r="J94" s="376">
        <v>0.23808973840734537</v>
      </c>
    </row>
    <row r="95" spans="1:10" ht="22.5" customHeight="1" x14ac:dyDescent="0.15">
      <c r="A95" s="379" t="s">
        <v>1441</v>
      </c>
      <c r="B95" s="379" t="s">
        <v>1440</v>
      </c>
      <c r="C95" s="379" t="s">
        <v>1048</v>
      </c>
      <c r="D95" s="379">
        <v>39</v>
      </c>
      <c r="E95" s="379">
        <v>0</v>
      </c>
      <c r="F95" s="378">
        <v>20813.080000000002</v>
      </c>
      <c r="G95" s="377">
        <v>0</v>
      </c>
      <c r="H95" s="377">
        <v>16817.189999999999</v>
      </c>
      <c r="I95" s="377">
        <v>3995.89</v>
      </c>
      <c r="J95" s="376">
        <v>0.19198936438047612</v>
      </c>
    </row>
    <row r="96" spans="1:10" ht="22.5" customHeight="1" x14ac:dyDescent="0.15">
      <c r="A96" s="379" t="s">
        <v>3881</v>
      </c>
      <c r="B96" s="379" t="s">
        <v>3880</v>
      </c>
      <c r="C96" s="379" t="s">
        <v>1048</v>
      </c>
      <c r="D96" s="379">
        <v>2</v>
      </c>
      <c r="E96" s="379">
        <v>0</v>
      </c>
      <c r="F96" s="378">
        <v>352.12</v>
      </c>
      <c r="G96" s="377">
        <v>0</v>
      </c>
      <c r="H96" s="377">
        <v>274.38</v>
      </c>
      <c r="I96" s="377">
        <v>77.739999999999995</v>
      </c>
      <c r="J96" s="376">
        <v>0.22077700783823698</v>
      </c>
    </row>
    <row r="97" spans="1:10" ht="22.5" customHeight="1" x14ac:dyDescent="0.15">
      <c r="A97" s="379" t="s">
        <v>1439</v>
      </c>
      <c r="B97" s="379" t="s">
        <v>1438</v>
      </c>
      <c r="C97" s="379" t="s">
        <v>1048</v>
      </c>
      <c r="D97" s="379">
        <v>9</v>
      </c>
      <c r="E97" s="379">
        <v>0</v>
      </c>
      <c r="F97" s="378">
        <v>4467.8100000000004</v>
      </c>
      <c r="G97" s="377">
        <v>0</v>
      </c>
      <c r="H97" s="377">
        <v>3829.59</v>
      </c>
      <c r="I97" s="377">
        <v>638.22</v>
      </c>
      <c r="J97" s="376">
        <v>0.14284850967252413</v>
      </c>
    </row>
    <row r="98" spans="1:10" ht="22.5" customHeight="1" x14ac:dyDescent="0.15">
      <c r="A98" s="379" t="s">
        <v>2274</v>
      </c>
      <c r="B98" s="379" t="s">
        <v>2273</v>
      </c>
      <c r="C98" s="379" t="s">
        <v>1048</v>
      </c>
      <c r="D98" s="379">
        <v>1</v>
      </c>
      <c r="E98" s="379">
        <v>0</v>
      </c>
      <c r="F98" s="378">
        <v>607.58000000000004</v>
      </c>
      <c r="G98" s="377">
        <v>0</v>
      </c>
      <c r="H98" s="377">
        <v>462.92</v>
      </c>
      <c r="I98" s="377">
        <v>144.66</v>
      </c>
      <c r="J98" s="376">
        <v>0.23809210309753448</v>
      </c>
    </row>
    <row r="99" spans="1:10" ht="22.5" customHeight="1" x14ac:dyDescent="0.15">
      <c r="A99" s="379" t="s">
        <v>1437</v>
      </c>
      <c r="B99" s="379" t="s">
        <v>1436</v>
      </c>
      <c r="C99" s="379" t="s">
        <v>1048</v>
      </c>
      <c r="D99" s="379">
        <v>5</v>
      </c>
      <c r="E99" s="379">
        <v>0</v>
      </c>
      <c r="F99" s="378">
        <v>14031.11</v>
      </c>
      <c r="G99" s="377">
        <v>0</v>
      </c>
      <c r="H99" s="377">
        <v>12143.15</v>
      </c>
      <c r="I99" s="377">
        <v>1887.96</v>
      </c>
      <c r="J99" s="376">
        <v>0.13455528464961075</v>
      </c>
    </row>
    <row r="100" spans="1:10" ht="22.5" customHeight="1" x14ac:dyDescent="0.15">
      <c r="A100" s="379" t="s">
        <v>1435</v>
      </c>
      <c r="B100" s="379" t="s">
        <v>1434</v>
      </c>
      <c r="C100" s="379" t="s">
        <v>1048</v>
      </c>
      <c r="D100" s="379">
        <v>19</v>
      </c>
      <c r="E100" s="379">
        <v>0</v>
      </c>
      <c r="F100" s="378">
        <v>8120.34</v>
      </c>
      <c r="G100" s="377">
        <v>0</v>
      </c>
      <c r="H100" s="377">
        <v>6553.86</v>
      </c>
      <c r="I100" s="377">
        <v>1566.48</v>
      </c>
      <c r="J100" s="376">
        <v>0.19290817872158061</v>
      </c>
    </row>
    <row r="101" spans="1:10" ht="22.5" customHeight="1" x14ac:dyDescent="0.15">
      <c r="A101" s="379" t="s">
        <v>1433</v>
      </c>
      <c r="B101" s="379" t="s">
        <v>1432</v>
      </c>
      <c r="C101" s="379" t="s">
        <v>1048</v>
      </c>
      <c r="D101" s="379">
        <v>7</v>
      </c>
      <c r="E101" s="379">
        <v>0</v>
      </c>
      <c r="F101" s="378">
        <v>1820.56</v>
      </c>
      <c r="G101" s="377">
        <v>0</v>
      </c>
      <c r="H101" s="377">
        <v>1463.91</v>
      </c>
      <c r="I101" s="377">
        <v>356.65</v>
      </c>
      <c r="J101" s="376">
        <v>0.19590126115041526</v>
      </c>
    </row>
    <row r="102" spans="1:10" ht="22.5" customHeight="1" x14ac:dyDescent="0.15">
      <c r="A102" s="379" t="s">
        <v>6357</v>
      </c>
      <c r="B102" s="379" t="s">
        <v>6356</v>
      </c>
      <c r="C102" s="379" t="s">
        <v>1048</v>
      </c>
      <c r="D102" s="379">
        <v>4</v>
      </c>
      <c r="E102" s="379">
        <v>0</v>
      </c>
      <c r="F102" s="378">
        <v>1642.92</v>
      </c>
      <c r="G102" s="377">
        <v>0</v>
      </c>
      <c r="H102" s="377">
        <v>986.32</v>
      </c>
      <c r="I102" s="377">
        <v>656.6</v>
      </c>
      <c r="J102" s="376">
        <v>0.39965427409733889</v>
      </c>
    </row>
    <row r="103" spans="1:10" ht="22.5" customHeight="1" x14ac:dyDescent="0.15">
      <c r="A103" s="379" t="s">
        <v>2268</v>
      </c>
      <c r="B103" s="379" t="s">
        <v>2267</v>
      </c>
      <c r="C103" s="379" t="s">
        <v>1048</v>
      </c>
      <c r="D103" s="379">
        <v>6</v>
      </c>
      <c r="E103" s="379">
        <v>0</v>
      </c>
      <c r="F103" s="378">
        <v>2344.92</v>
      </c>
      <c r="G103" s="377">
        <v>0</v>
      </c>
      <c r="H103" s="377">
        <v>1786.62</v>
      </c>
      <c r="I103" s="377">
        <v>558.29999999999995</v>
      </c>
      <c r="J103" s="376">
        <v>0.23808914589836752</v>
      </c>
    </row>
    <row r="104" spans="1:10" ht="22.5" customHeight="1" x14ac:dyDescent="0.15">
      <c r="A104" s="379" t="s">
        <v>1427</v>
      </c>
      <c r="B104" s="379" t="s">
        <v>1426</v>
      </c>
      <c r="C104" s="379" t="s">
        <v>1048</v>
      </c>
      <c r="D104" s="379">
        <v>24</v>
      </c>
      <c r="E104" s="379">
        <v>0</v>
      </c>
      <c r="F104" s="378">
        <v>3614.16</v>
      </c>
      <c r="G104" s="377">
        <v>0</v>
      </c>
      <c r="H104" s="377">
        <v>3154.08</v>
      </c>
      <c r="I104" s="377">
        <v>460.08</v>
      </c>
      <c r="J104" s="376">
        <v>0.12729928946145164</v>
      </c>
    </row>
    <row r="105" spans="1:10" ht="22.5" customHeight="1" x14ac:dyDescent="0.15">
      <c r="A105" s="379" t="s">
        <v>1423</v>
      </c>
      <c r="B105" s="379" t="s">
        <v>1422</v>
      </c>
      <c r="C105" s="379" t="s">
        <v>1048</v>
      </c>
      <c r="D105" s="379">
        <v>12</v>
      </c>
      <c r="E105" s="379">
        <v>0</v>
      </c>
      <c r="F105" s="378">
        <v>1917</v>
      </c>
      <c r="G105" s="377">
        <v>0</v>
      </c>
      <c r="H105" s="377">
        <v>1484.16</v>
      </c>
      <c r="I105" s="377">
        <v>432.84</v>
      </c>
      <c r="J105" s="376">
        <v>0.2257902973395931</v>
      </c>
    </row>
    <row r="106" spans="1:10" ht="22.5" customHeight="1" x14ac:dyDescent="0.15">
      <c r="A106" s="379" t="s">
        <v>1421</v>
      </c>
      <c r="B106" s="379" t="s">
        <v>1420</v>
      </c>
      <c r="C106" s="379" t="s">
        <v>1048</v>
      </c>
      <c r="D106" s="379">
        <v>49</v>
      </c>
      <c r="E106" s="379">
        <v>0</v>
      </c>
      <c r="F106" s="378">
        <v>6887.4</v>
      </c>
      <c r="G106" s="377">
        <v>0</v>
      </c>
      <c r="H106" s="377">
        <v>5595.8</v>
      </c>
      <c r="I106" s="377">
        <v>1291.5999999999999</v>
      </c>
      <c r="J106" s="376">
        <v>0.18753085344251821</v>
      </c>
    </row>
    <row r="107" spans="1:10" ht="22.5" customHeight="1" x14ac:dyDescent="0.15">
      <c r="A107" s="379" t="s">
        <v>1419</v>
      </c>
      <c r="B107" s="379" t="s">
        <v>1418</v>
      </c>
      <c r="C107" s="379" t="s">
        <v>1048</v>
      </c>
      <c r="D107" s="379">
        <v>24</v>
      </c>
      <c r="E107" s="379">
        <v>0</v>
      </c>
      <c r="F107" s="378">
        <v>4226.16</v>
      </c>
      <c r="G107" s="377">
        <v>0</v>
      </c>
      <c r="H107" s="377">
        <v>3688.32</v>
      </c>
      <c r="I107" s="377">
        <v>537.84</v>
      </c>
      <c r="J107" s="376">
        <v>0.12726446703390312</v>
      </c>
    </row>
    <row r="108" spans="1:10" ht="22.5" customHeight="1" x14ac:dyDescent="0.15">
      <c r="A108" s="379" t="s">
        <v>1417</v>
      </c>
      <c r="B108" s="379" t="s">
        <v>1416</v>
      </c>
      <c r="C108" s="379" t="s">
        <v>1048</v>
      </c>
      <c r="D108" s="379">
        <v>9</v>
      </c>
      <c r="E108" s="379">
        <v>0</v>
      </c>
      <c r="F108" s="378">
        <v>1438.36</v>
      </c>
      <c r="G108" s="377">
        <v>0</v>
      </c>
      <c r="H108" s="377">
        <v>1005.66</v>
      </c>
      <c r="I108" s="377">
        <v>432.7</v>
      </c>
      <c r="J108" s="376">
        <v>0.30082872159959956</v>
      </c>
    </row>
    <row r="109" spans="1:10" ht="22.5" customHeight="1" x14ac:dyDescent="0.15">
      <c r="A109" s="379" t="s">
        <v>2264</v>
      </c>
      <c r="B109" s="379" t="s">
        <v>2263</v>
      </c>
      <c r="C109" s="379" t="s">
        <v>1048</v>
      </c>
      <c r="D109" s="379">
        <v>1</v>
      </c>
      <c r="E109" s="379">
        <v>0</v>
      </c>
      <c r="F109" s="378">
        <v>183.27</v>
      </c>
      <c r="G109" s="377">
        <v>0</v>
      </c>
      <c r="H109" s="377">
        <v>149.11000000000001</v>
      </c>
      <c r="I109" s="377">
        <v>34.159999999999997</v>
      </c>
      <c r="J109" s="376">
        <v>0.18639166257434386</v>
      </c>
    </row>
    <row r="110" spans="1:10" ht="22.5" customHeight="1" x14ac:dyDescent="0.15">
      <c r="A110" s="379" t="s">
        <v>1409</v>
      </c>
      <c r="B110" s="379" t="s">
        <v>1408</v>
      </c>
      <c r="C110" s="379" t="s">
        <v>1048</v>
      </c>
      <c r="D110" s="379">
        <v>5</v>
      </c>
      <c r="E110" s="379">
        <v>0</v>
      </c>
      <c r="F110" s="378">
        <v>2538.4</v>
      </c>
      <c r="G110" s="377">
        <v>0</v>
      </c>
      <c r="H110" s="377">
        <v>2151.4499999999998</v>
      </c>
      <c r="I110" s="377">
        <v>386.95</v>
      </c>
      <c r="J110" s="376">
        <v>0.15243854396470216</v>
      </c>
    </row>
    <row r="111" spans="1:10" ht="22.5" customHeight="1" x14ac:dyDescent="0.15">
      <c r="A111" s="379" t="s">
        <v>9144</v>
      </c>
      <c r="B111" s="379" t="s">
        <v>9143</v>
      </c>
      <c r="C111" s="379" t="s">
        <v>1048</v>
      </c>
      <c r="D111" s="379">
        <v>1</v>
      </c>
      <c r="E111" s="379">
        <v>0</v>
      </c>
      <c r="F111" s="378">
        <v>625.04</v>
      </c>
      <c r="G111" s="377">
        <v>0</v>
      </c>
      <c r="H111" s="377">
        <v>264.2</v>
      </c>
      <c r="I111" s="377">
        <v>360.84</v>
      </c>
      <c r="J111" s="376">
        <v>0.57730705234864965</v>
      </c>
    </row>
    <row r="112" spans="1:10" ht="22.5" customHeight="1" x14ac:dyDescent="0.15">
      <c r="A112" s="379" t="s">
        <v>1407</v>
      </c>
      <c r="B112" s="379" t="s">
        <v>1406</v>
      </c>
      <c r="C112" s="379" t="s">
        <v>1048</v>
      </c>
      <c r="D112" s="379">
        <v>7</v>
      </c>
      <c r="E112" s="379">
        <v>0</v>
      </c>
      <c r="F112" s="378">
        <v>2386.29</v>
      </c>
      <c r="G112" s="377">
        <v>0</v>
      </c>
      <c r="H112" s="377">
        <v>2039.13</v>
      </c>
      <c r="I112" s="377">
        <v>347.16</v>
      </c>
      <c r="J112" s="376">
        <v>0.1454810605584401</v>
      </c>
    </row>
    <row r="113" spans="1:10" ht="22.5" customHeight="1" x14ac:dyDescent="0.15">
      <c r="A113" s="379" t="s">
        <v>2260</v>
      </c>
      <c r="B113" s="379" t="s">
        <v>2259</v>
      </c>
      <c r="C113" s="379" t="s">
        <v>1048</v>
      </c>
      <c r="D113" s="379">
        <v>8</v>
      </c>
      <c r="E113" s="379">
        <v>0</v>
      </c>
      <c r="F113" s="378">
        <v>2996.9</v>
      </c>
      <c r="G113" s="377">
        <v>0</v>
      </c>
      <c r="H113" s="377">
        <v>2329.6</v>
      </c>
      <c r="I113" s="377">
        <v>667.3</v>
      </c>
      <c r="J113" s="376">
        <v>0.2226634188661617</v>
      </c>
    </row>
    <row r="114" spans="1:10" ht="22.5" customHeight="1" x14ac:dyDescent="0.15">
      <c r="A114" s="379" t="s">
        <v>1405</v>
      </c>
      <c r="B114" s="379" t="s">
        <v>1404</v>
      </c>
      <c r="C114" s="379" t="s">
        <v>1048</v>
      </c>
      <c r="D114" s="379">
        <v>17</v>
      </c>
      <c r="E114" s="379">
        <v>0</v>
      </c>
      <c r="F114" s="378">
        <v>5482.03</v>
      </c>
      <c r="G114" s="377">
        <v>0</v>
      </c>
      <c r="H114" s="377">
        <v>4398.58</v>
      </c>
      <c r="I114" s="377">
        <v>1083.45</v>
      </c>
      <c r="J114" s="376">
        <v>0.19763664190090166</v>
      </c>
    </row>
    <row r="115" spans="1:10" ht="22.5" customHeight="1" x14ac:dyDescent="0.15">
      <c r="A115" s="379" t="s">
        <v>2258</v>
      </c>
      <c r="B115" s="379" t="s">
        <v>2257</v>
      </c>
      <c r="C115" s="379" t="s">
        <v>1048</v>
      </c>
      <c r="D115" s="379">
        <v>1</v>
      </c>
      <c r="E115" s="379">
        <v>0</v>
      </c>
      <c r="F115" s="378">
        <v>435.66</v>
      </c>
      <c r="G115" s="377">
        <v>0</v>
      </c>
      <c r="H115" s="377">
        <v>334.23</v>
      </c>
      <c r="I115" s="377">
        <v>101.43</v>
      </c>
      <c r="J115" s="376">
        <v>0.23281917091309737</v>
      </c>
    </row>
    <row r="116" spans="1:10" ht="22.5" customHeight="1" x14ac:dyDescent="0.15">
      <c r="A116" s="379" t="s">
        <v>1401</v>
      </c>
      <c r="B116" s="379" t="s">
        <v>1400</v>
      </c>
      <c r="C116" s="379" t="s">
        <v>1048</v>
      </c>
      <c r="D116" s="379">
        <v>13</v>
      </c>
      <c r="E116" s="379">
        <v>0</v>
      </c>
      <c r="F116" s="378">
        <v>4161.8100000000004</v>
      </c>
      <c r="G116" s="377">
        <v>0</v>
      </c>
      <c r="H116" s="377">
        <v>3501.94</v>
      </c>
      <c r="I116" s="377">
        <v>659.87</v>
      </c>
      <c r="J116" s="376">
        <v>0.15855361008791849</v>
      </c>
    </row>
    <row r="117" spans="1:10" ht="22.5" customHeight="1" x14ac:dyDescent="0.15">
      <c r="A117" s="379" t="s">
        <v>1399</v>
      </c>
      <c r="B117" s="379" t="s">
        <v>1398</v>
      </c>
      <c r="C117" s="379" t="s">
        <v>1048</v>
      </c>
      <c r="D117" s="379">
        <v>18</v>
      </c>
      <c r="E117" s="379">
        <v>0</v>
      </c>
      <c r="F117" s="378">
        <v>5634.72</v>
      </c>
      <c r="G117" s="377">
        <v>0</v>
      </c>
      <c r="H117" s="377">
        <v>4691.46</v>
      </c>
      <c r="I117" s="377">
        <v>943.26</v>
      </c>
      <c r="J117" s="376">
        <v>0.16740139705255985</v>
      </c>
    </row>
    <row r="118" spans="1:10" ht="22.5" customHeight="1" x14ac:dyDescent="0.15">
      <c r="A118" s="379" t="s">
        <v>1397</v>
      </c>
      <c r="B118" s="379" t="s">
        <v>1396</v>
      </c>
      <c r="C118" s="379" t="s">
        <v>1048</v>
      </c>
      <c r="D118" s="379">
        <v>14</v>
      </c>
      <c r="E118" s="379">
        <v>0</v>
      </c>
      <c r="F118" s="378">
        <v>6606.19</v>
      </c>
      <c r="G118" s="377">
        <v>0</v>
      </c>
      <c r="H118" s="377">
        <v>5413.8</v>
      </c>
      <c r="I118" s="377">
        <v>1192.3900000000001</v>
      </c>
      <c r="J118" s="376">
        <v>0.18049586826900224</v>
      </c>
    </row>
    <row r="119" spans="1:10" ht="22.5" customHeight="1" x14ac:dyDescent="0.15">
      <c r="A119" s="379" t="s">
        <v>1395</v>
      </c>
      <c r="B119" s="379" t="s">
        <v>1394</v>
      </c>
      <c r="C119" s="379" t="s">
        <v>1048</v>
      </c>
      <c r="D119" s="379">
        <v>15</v>
      </c>
      <c r="E119" s="379">
        <v>0</v>
      </c>
      <c r="F119" s="378">
        <v>5056.59</v>
      </c>
      <c r="G119" s="377">
        <v>0</v>
      </c>
      <c r="H119" s="377">
        <v>4160.8500000000004</v>
      </c>
      <c r="I119" s="377">
        <v>895.74</v>
      </c>
      <c r="J119" s="376">
        <v>0.17714309445693641</v>
      </c>
    </row>
    <row r="120" spans="1:10" ht="22.5" customHeight="1" x14ac:dyDescent="0.15">
      <c r="A120" s="379" t="s">
        <v>1393</v>
      </c>
      <c r="B120" s="379" t="s">
        <v>1392</v>
      </c>
      <c r="C120" s="379" t="s">
        <v>1048</v>
      </c>
      <c r="D120" s="379">
        <v>6</v>
      </c>
      <c r="E120" s="379">
        <v>0</v>
      </c>
      <c r="F120" s="378">
        <v>2073.7199999999998</v>
      </c>
      <c r="G120" s="377">
        <v>0</v>
      </c>
      <c r="H120" s="377">
        <v>1808.64</v>
      </c>
      <c r="I120" s="377">
        <v>265.08</v>
      </c>
      <c r="J120" s="376">
        <v>0.1278282506799375</v>
      </c>
    </row>
    <row r="121" spans="1:10" ht="22.5" customHeight="1" x14ac:dyDescent="0.15">
      <c r="A121" s="379" t="s">
        <v>1391</v>
      </c>
      <c r="B121" s="379" t="s">
        <v>1390</v>
      </c>
      <c r="C121" s="379" t="s">
        <v>1048</v>
      </c>
      <c r="D121" s="379">
        <v>12</v>
      </c>
      <c r="E121" s="379">
        <v>0</v>
      </c>
      <c r="F121" s="378">
        <v>1545.84</v>
      </c>
      <c r="G121" s="377">
        <v>0</v>
      </c>
      <c r="H121" s="377">
        <v>1174.8</v>
      </c>
      <c r="I121" s="377">
        <v>371.04</v>
      </c>
      <c r="J121" s="376">
        <v>0.24002484086321998</v>
      </c>
    </row>
    <row r="122" spans="1:10" ht="22.5" customHeight="1" x14ac:dyDescent="0.15">
      <c r="A122" s="379" t="s">
        <v>1389</v>
      </c>
      <c r="B122" s="379" t="s">
        <v>1388</v>
      </c>
      <c r="C122" s="379" t="s">
        <v>1048</v>
      </c>
      <c r="D122" s="379">
        <v>20</v>
      </c>
      <c r="E122" s="379">
        <v>0</v>
      </c>
      <c r="F122" s="378">
        <v>3421.5</v>
      </c>
      <c r="G122" s="377">
        <v>0</v>
      </c>
      <c r="H122" s="377">
        <v>2819.4</v>
      </c>
      <c r="I122" s="377">
        <v>602.1</v>
      </c>
      <c r="J122" s="376">
        <v>0.17597544936431389</v>
      </c>
    </row>
    <row r="123" spans="1:10" ht="22.5" customHeight="1" x14ac:dyDescent="0.15">
      <c r="A123" s="379" t="s">
        <v>2252</v>
      </c>
      <c r="B123" s="379" t="s">
        <v>2251</v>
      </c>
      <c r="C123" s="379" t="s">
        <v>1048</v>
      </c>
      <c r="D123" s="379">
        <v>3</v>
      </c>
      <c r="E123" s="379">
        <v>0</v>
      </c>
      <c r="F123" s="378">
        <v>1021.89</v>
      </c>
      <c r="G123" s="377">
        <v>0</v>
      </c>
      <c r="H123" s="377">
        <v>799.59</v>
      </c>
      <c r="I123" s="377">
        <v>222.3</v>
      </c>
      <c r="J123" s="376">
        <v>0.21753809118398262</v>
      </c>
    </row>
    <row r="124" spans="1:10" ht="22.5" customHeight="1" x14ac:dyDescent="0.15">
      <c r="A124" s="379" t="s">
        <v>1387</v>
      </c>
      <c r="B124" s="379" t="s">
        <v>1386</v>
      </c>
      <c r="C124" s="379" t="s">
        <v>1048</v>
      </c>
      <c r="D124" s="379">
        <v>1</v>
      </c>
      <c r="E124" s="379">
        <v>0</v>
      </c>
      <c r="F124" s="378">
        <v>185.33</v>
      </c>
      <c r="G124" s="377">
        <v>0</v>
      </c>
      <c r="H124" s="377">
        <v>139.65</v>
      </c>
      <c r="I124" s="377">
        <v>45.68</v>
      </c>
      <c r="J124" s="376">
        <v>0.24647925322397884</v>
      </c>
    </row>
    <row r="125" spans="1:10" ht="22.5" customHeight="1" x14ac:dyDescent="0.15">
      <c r="A125" s="379" t="s">
        <v>1385</v>
      </c>
      <c r="B125" s="379" t="s">
        <v>1384</v>
      </c>
      <c r="C125" s="379" t="s">
        <v>1048</v>
      </c>
      <c r="D125" s="379">
        <v>6</v>
      </c>
      <c r="E125" s="379">
        <v>0</v>
      </c>
      <c r="F125" s="378">
        <v>5057.82</v>
      </c>
      <c r="G125" s="377">
        <v>0</v>
      </c>
      <c r="H125" s="377">
        <v>3915.72</v>
      </c>
      <c r="I125" s="377">
        <v>1142.0999999999999</v>
      </c>
      <c r="J125" s="376">
        <v>0.22580874764226486</v>
      </c>
    </row>
    <row r="126" spans="1:10" ht="22.5" customHeight="1" x14ac:dyDescent="0.15">
      <c r="A126" s="379" t="s">
        <v>4299</v>
      </c>
      <c r="B126" s="379" t="s">
        <v>4298</v>
      </c>
      <c r="C126" s="379" t="s">
        <v>1048</v>
      </c>
      <c r="D126" s="379">
        <v>2</v>
      </c>
      <c r="E126" s="379">
        <v>0</v>
      </c>
      <c r="F126" s="378">
        <v>902.42</v>
      </c>
      <c r="G126" s="377">
        <v>0</v>
      </c>
      <c r="H126" s="377">
        <v>688.12</v>
      </c>
      <c r="I126" s="377">
        <v>214.3</v>
      </c>
      <c r="J126" s="376">
        <v>0.23747257374614925</v>
      </c>
    </row>
    <row r="127" spans="1:10" ht="22.5" customHeight="1" x14ac:dyDescent="0.15">
      <c r="A127" s="379" t="s">
        <v>1377</v>
      </c>
      <c r="B127" s="379" t="s">
        <v>1376</v>
      </c>
      <c r="C127" s="379" t="s">
        <v>1048</v>
      </c>
      <c r="D127" s="379">
        <v>16</v>
      </c>
      <c r="E127" s="379">
        <v>0</v>
      </c>
      <c r="F127" s="378">
        <v>7165.5</v>
      </c>
      <c r="G127" s="377">
        <v>0</v>
      </c>
      <c r="H127" s="377">
        <v>5615.36</v>
      </c>
      <c r="I127" s="377">
        <v>1550.14</v>
      </c>
      <c r="J127" s="376">
        <v>0.21633382178494173</v>
      </c>
    </row>
    <row r="128" spans="1:10" ht="22.5" customHeight="1" x14ac:dyDescent="0.15">
      <c r="A128" s="379" t="s">
        <v>9142</v>
      </c>
      <c r="B128" s="379" t="s">
        <v>9141</v>
      </c>
      <c r="C128" s="379" t="s">
        <v>1048</v>
      </c>
      <c r="D128" s="379">
        <v>2</v>
      </c>
      <c r="E128" s="379">
        <v>0</v>
      </c>
      <c r="F128" s="378">
        <v>452.46</v>
      </c>
      <c r="G128" s="377">
        <v>0</v>
      </c>
      <c r="H128" s="377">
        <v>334.32</v>
      </c>
      <c r="I128" s="377">
        <v>118.14</v>
      </c>
      <c r="J128" s="376">
        <v>0.26110595411749105</v>
      </c>
    </row>
    <row r="129" spans="1:10" ht="22.5" customHeight="1" x14ac:dyDescent="0.15">
      <c r="A129" s="379" t="s">
        <v>1373</v>
      </c>
      <c r="B129" s="379" t="s">
        <v>1372</v>
      </c>
      <c r="C129" s="379" t="s">
        <v>1048</v>
      </c>
      <c r="D129" s="379">
        <v>6</v>
      </c>
      <c r="E129" s="379">
        <v>0</v>
      </c>
      <c r="F129" s="378">
        <v>4055.46</v>
      </c>
      <c r="G129" s="377">
        <v>0</v>
      </c>
      <c r="H129" s="377">
        <v>3490.08</v>
      </c>
      <c r="I129" s="377">
        <v>565.38</v>
      </c>
      <c r="J129" s="376">
        <v>0.13941205190040093</v>
      </c>
    </row>
    <row r="130" spans="1:10" ht="22.5" customHeight="1" x14ac:dyDescent="0.15">
      <c r="A130" s="379" t="s">
        <v>1371</v>
      </c>
      <c r="B130" s="379" t="s">
        <v>1370</v>
      </c>
      <c r="C130" s="379" t="s">
        <v>1048</v>
      </c>
      <c r="D130" s="379">
        <v>1</v>
      </c>
      <c r="E130" s="379">
        <v>0</v>
      </c>
      <c r="F130" s="378">
        <v>131.47999999999999</v>
      </c>
      <c r="G130" s="377">
        <v>0</v>
      </c>
      <c r="H130" s="377">
        <v>99.91</v>
      </c>
      <c r="I130" s="377">
        <v>31.57</v>
      </c>
      <c r="J130" s="376">
        <v>0.24011256464861577</v>
      </c>
    </row>
    <row r="131" spans="1:10" ht="22.5" customHeight="1" x14ac:dyDescent="0.15">
      <c r="A131" s="379" t="s">
        <v>1369</v>
      </c>
      <c r="B131" s="379" t="s">
        <v>1368</v>
      </c>
      <c r="C131" s="379" t="s">
        <v>1048</v>
      </c>
      <c r="D131" s="379">
        <v>7</v>
      </c>
      <c r="E131" s="379">
        <v>0</v>
      </c>
      <c r="F131" s="378">
        <v>1106.08</v>
      </c>
      <c r="G131" s="377">
        <v>0</v>
      </c>
      <c r="H131" s="377">
        <v>839.3</v>
      </c>
      <c r="I131" s="377">
        <v>266.77999999999997</v>
      </c>
      <c r="J131" s="376">
        <v>0.24119412700708809</v>
      </c>
    </row>
    <row r="132" spans="1:10" ht="22.5" customHeight="1" x14ac:dyDescent="0.15">
      <c r="A132" s="379" t="s">
        <v>1367</v>
      </c>
      <c r="B132" s="379" t="s">
        <v>1366</v>
      </c>
      <c r="C132" s="379" t="s">
        <v>1048</v>
      </c>
      <c r="D132" s="379">
        <v>5</v>
      </c>
      <c r="E132" s="379">
        <v>0</v>
      </c>
      <c r="F132" s="378">
        <v>798.69</v>
      </c>
      <c r="G132" s="377">
        <v>0</v>
      </c>
      <c r="H132" s="377">
        <v>677.35</v>
      </c>
      <c r="I132" s="377">
        <v>121.34</v>
      </c>
      <c r="J132" s="376">
        <v>0.15192377518186029</v>
      </c>
    </row>
    <row r="133" spans="1:10" ht="22.5" customHeight="1" x14ac:dyDescent="0.15">
      <c r="A133" s="379" t="s">
        <v>3174</v>
      </c>
      <c r="B133" s="379" t="s">
        <v>3173</v>
      </c>
      <c r="C133" s="379" t="s">
        <v>1048</v>
      </c>
      <c r="D133" s="379">
        <v>2</v>
      </c>
      <c r="E133" s="379">
        <v>0</v>
      </c>
      <c r="F133" s="378">
        <v>853.08</v>
      </c>
      <c r="G133" s="377">
        <v>0</v>
      </c>
      <c r="H133" s="377">
        <v>469.52</v>
      </c>
      <c r="I133" s="377">
        <v>383.56</v>
      </c>
      <c r="J133" s="376">
        <v>0.4496178553007924</v>
      </c>
    </row>
    <row r="134" spans="1:10" ht="22.5" customHeight="1" x14ac:dyDescent="0.15">
      <c r="A134" s="379" t="s">
        <v>1365</v>
      </c>
      <c r="B134" s="379" t="s">
        <v>1364</v>
      </c>
      <c r="C134" s="379" t="s">
        <v>1048</v>
      </c>
      <c r="D134" s="379">
        <v>30</v>
      </c>
      <c r="E134" s="379">
        <v>0</v>
      </c>
      <c r="F134" s="378">
        <v>5730.06</v>
      </c>
      <c r="G134" s="377">
        <v>0</v>
      </c>
      <c r="H134" s="377">
        <v>4741.18</v>
      </c>
      <c r="I134" s="377">
        <v>988.88</v>
      </c>
      <c r="J134" s="376">
        <v>0.17257759953647955</v>
      </c>
    </row>
    <row r="135" spans="1:10" ht="22.5" customHeight="1" x14ac:dyDescent="0.15">
      <c r="A135" s="379" t="s">
        <v>3871</v>
      </c>
      <c r="B135" s="379" t="s">
        <v>3870</v>
      </c>
      <c r="C135" s="379" t="s">
        <v>1048</v>
      </c>
      <c r="D135" s="379">
        <v>6</v>
      </c>
      <c r="E135" s="379">
        <v>0</v>
      </c>
      <c r="F135" s="378">
        <v>1501.92</v>
      </c>
      <c r="G135" s="377">
        <v>0</v>
      </c>
      <c r="H135" s="377">
        <v>1288.26</v>
      </c>
      <c r="I135" s="377">
        <v>213.66</v>
      </c>
      <c r="J135" s="376">
        <v>0.14225790987535955</v>
      </c>
    </row>
    <row r="136" spans="1:10" ht="22.5" customHeight="1" x14ac:dyDescent="0.15">
      <c r="A136" s="379" t="s">
        <v>9140</v>
      </c>
      <c r="B136" s="379" t="s">
        <v>9139</v>
      </c>
      <c r="C136" s="379" t="s">
        <v>1048</v>
      </c>
      <c r="D136" s="379">
        <v>14</v>
      </c>
      <c r="E136" s="379">
        <v>0</v>
      </c>
      <c r="F136" s="378">
        <v>2981.16</v>
      </c>
      <c r="G136" s="377">
        <v>0</v>
      </c>
      <c r="H136" s="377">
        <v>2235.2600000000002</v>
      </c>
      <c r="I136" s="377">
        <v>745.9</v>
      </c>
      <c r="J136" s="376">
        <v>0.2502046183364865</v>
      </c>
    </row>
    <row r="137" spans="1:10" ht="22.5" customHeight="1" x14ac:dyDescent="0.15">
      <c r="A137" s="379" t="s">
        <v>1361</v>
      </c>
      <c r="B137" s="379" t="s">
        <v>1360</v>
      </c>
      <c r="C137" s="379" t="s">
        <v>1048</v>
      </c>
      <c r="D137" s="379">
        <v>24</v>
      </c>
      <c r="E137" s="379">
        <v>0</v>
      </c>
      <c r="F137" s="378">
        <v>3392.64</v>
      </c>
      <c r="G137" s="377">
        <v>0</v>
      </c>
      <c r="H137" s="377">
        <v>2960.88</v>
      </c>
      <c r="I137" s="377">
        <v>431.76</v>
      </c>
      <c r="J137" s="376">
        <v>0.12726372382569326</v>
      </c>
    </row>
    <row r="138" spans="1:10" ht="22.5" customHeight="1" x14ac:dyDescent="0.15">
      <c r="A138" s="379" t="s">
        <v>3867</v>
      </c>
      <c r="B138" s="379" t="s">
        <v>3866</v>
      </c>
      <c r="C138" s="379" t="s">
        <v>1048</v>
      </c>
      <c r="D138" s="379">
        <v>1</v>
      </c>
      <c r="E138" s="379">
        <v>0</v>
      </c>
      <c r="F138" s="378">
        <v>143.32</v>
      </c>
      <c r="G138" s="377">
        <v>0</v>
      </c>
      <c r="H138" s="377">
        <v>84.99</v>
      </c>
      <c r="I138" s="377">
        <v>58.33</v>
      </c>
      <c r="J138" s="376">
        <v>0.40699134803237508</v>
      </c>
    </row>
    <row r="139" spans="1:10" ht="22.5" customHeight="1" x14ac:dyDescent="0.15">
      <c r="A139" s="379" t="s">
        <v>1359</v>
      </c>
      <c r="B139" s="379" t="s">
        <v>1358</v>
      </c>
      <c r="C139" s="379" t="s">
        <v>1048</v>
      </c>
      <c r="D139" s="379">
        <v>30</v>
      </c>
      <c r="E139" s="379">
        <v>0</v>
      </c>
      <c r="F139" s="378">
        <v>10620.7</v>
      </c>
      <c r="G139" s="377">
        <v>0</v>
      </c>
      <c r="H139" s="377">
        <v>8656.2000000000007</v>
      </c>
      <c r="I139" s="377">
        <v>1964.5</v>
      </c>
      <c r="J139" s="376">
        <v>0.18496897567956913</v>
      </c>
    </row>
    <row r="140" spans="1:10" ht="22.5" customHeight="1" x14ac:dyDescent="0.15">
      <c r="A140" s="379" t="s">
        <v>1355</v>
      </c>
      <c r="B140" s="379" t="s">
        <v>1354</v>
      </c>
      <c r="C140" s="379" t="s">
        <v>1048</v>
      </c>
      <c r="D140" s="379">
        <v>12</v>
      </c>
      <c r="E140" s="379">
        <v>0</v>
      </c>
      <c r="F140" s="378">
        <v>2248.3200000000002</v>
      </c>
      <c r="G140" s="377">
        <v>0</v>
      </c>
      <c r="H140" s="377">
        <v>1962.12</v>
      </c>
      <c r="I140" s="377">
        <v>286.2</v>
      </c>
      <c r="J140" s="376">
        <v>0.12729504696840307</v>
      </c>
    </row>
    <row r="141" spans="1:10" ht="22.5" customHeight="1" x14ac:dyDescent="0.15">
      <c r="A141" s="379" t="s">
        <v>1351</v>
      </c>
      <c r="B141" s="379" t="s">
        <v>1350</v>
      </c>
      <c r="C141" s="379" t="s">
        <v>1048</v>
      </c>
      <c r="D141" s="379">
        <v>2</v>
      </c>
      <c r="E141" s="379">
        <v>0</v>
      </c>
      <c r="F141" s="378">
        <v>234.82</v>
      </c>
      <c r="G141" s="377">
        <v>0</v>
      </c>
      <c r="H141" s="377">
        <v>123.2</v>
      </c>
      <c r="I141" s="377">
        <v>111.62</v>
      </c>
      <c r="J141" s="376">
        <v>0.47534281577378418</v>
      </c>
    </row>
    <row r="142" spans="1:10" ht="22.5" customHeight="1" x14ac:dyDescent="0.15">
      <c r="A142" s="379" t="s">
        <v>1347</v>
      </c>
      <c r="B142" s="379" t="s">
        <v>1346</v>
      </c>
      <c r="C142" s="379" t="s">
        <v>1048</v>
      </c>
      <c r="D142" s="379">
        <v>4</v>
      </c>
      <c r="E142" s="379">
        <v>0</v>
      </c>
      <c r="F142" s="378">
        <v>946.48</v>
      </c>
      <c r="G142" s="377">
        <v>0</v>
      </c>
      <c r="H142" s="377">
        <v>721.16</v>
      </c>
      <c r="I142" s="377">
        <v>225.32</v>
      </c>
      <c r="J142" s="376">
        <v>0.23806102611782606</v>
      </c>
    </row>
    <row r="143" spans="1:10" ht="22.5" customHeight="1" x14ac:dyDescent="0.15">
      <c r="A143" s="379" t="s">
        <v>1345</v>
      </c>
      <c r="B143" s="379" t="s">
        <v>1344</v>
      </c>
      <c r="C143" s="379" t="s">
        <v>1048</v>
      </c>
      <c r="D143" s="379">
        <v>48</v>
      </c>
      <c r="E143" s="379">
        <v>0</v>
      </c>
      <c r="F143" s="378">
        <v>8228.16</v>
      </c>
      <c r="G143" s="377">
        <v>0</v>
      </c>
      <c r="H143" s="377">
        <v>6694.08</v>
      </c>
      <c r="I143" s="377">
        <v>1534.08</v>
      </c>
      <c r="J143" s="376">
        <v>0.18644265546610664</v>
      </c>
    </row>
    <row r="144" spans="1:10" ht="22.5" customHeight="1" x14ac:dyDescent="0.15">
      <c r="A144" s="379" t="s">
        <v>1343</v>
      </c>
      <c r="B144" s="379" t="s">
        <v>1342</v>
      </c>
      <c r="C144" s="379" t="s">
        <v>1048</v>
      </c>
      <c r="D144" s="379">
        <v>22</v>
      </c>
      <c r="E144" s="379">
        <v>0</v>
      </c>
      <c r="F144" s="378">
        <v>6254</v>
      </c>
      <c r="G144" s="377">
        <v>0</v>
      </c>
      <c r="H144" s="377">
        <v>5182.54</v>
      </c>
      <c r="I144" s="377">
        <v>1071.46</v>
      </c>
      <c r="J144" s="376">
        <v>0.17132395267029102</v>
      </c>
    </row>
    <row r="145" spans="1:10" ht="22.5" customHeight="1" x14ac:dyDescent="0.15">
      <c r="A145" s="379" t="s">
        <v>2236</v>
      </c>
      <c r="B145" s="379" t="s">
        <v>2235</v>
      </c>
      <c r="C145" s="379" t="s">
        <v>1048</v>
      </c>
      <c r="D145" s="379">
        <v>26</v>
      </c>
      <c r="E145" s="379">
        <v>0</v>
      </c>
      <c r="F145" s="378">
        <v>3045.36</v>
      </c>
      <c r="G145" s="377">
        <v>0</v>
      </c>
      <c r="H145" s="377">
        <v>2646.26</v>
      </c>
      <c r="I145" s="377">
        <v>399.1</v>
      </c>
      <c r="J145" s="376">
        <v>0.13105182966874196</v>
      </c>
    </row>
    <row r="146" spans="1:10" ht="22.5" customHeight="1" x14ac:dyDescent="0.15">
      <c r="A146" s="379" t="s">
        <v>2234</v>
      </c>
      <c r="B146" s="379" t="s">
        <v>2233</v>
      </c>
      <c r="C146" s="379" t="s">
        <v>1048</v>
      </c>
      <c r="D146" s="379">
        <v>12</v>
      </c>
      <c r="E146" s="379">
        <v>0</v>
      </c>
      <c r="F146" s="378">
        <v>1324.2</v>
      </c>
      <c r="G146" s="377">
        <v>0</v>
      </c>
      <c r="H146" s="377">
        <v>1155.72</v>
      </c>
      <c r="I146" s="377">
        <v>168.48</v>
      </c>
      <c r="J146" s="376">
        <v>0.12723153602174897</v>
      </c>
    </row>
    <row r="147" spans="1:10" ht="22.5" customHeight="1" x14ac:dyDescent="0.15">
      <c r="A147" s="379" t="s">
        <v>2232</v>
      </c>
      <c r="B147" s="379" t="s">
        <v>2231</v>
      </c>
      <c r="C147" s="379" t="s">
        <v>1048</v>
      </c>
      <c r="D147" s="379">
        <v>12</v>
      </c>
      <c r="E147" s="379">
        <v>0</v>
      </c>
      <c r="F147" s="378">
        <v>1635.6</v>
      </c>
      <c r="G147" s="377">
        <v>0</v>
      </c>
      <c r="H147" s="377">
        <v>1423.56</v>
      </c>
      <c r="I147" s="377">
        <v>212.04</v>
      </c>
      <c r="J147" s="376">
        <v>0.12964049889948642</v>
      </c>
    </row>
    <row r="148" spans="1:10" ht="22.5" customHeight="1" x14ac:dyDescent="0.15">
      <c r="A148" s="379" t="s">
        <v>2230</v>
      </c>
      <c r="B148" s="379" t="s">
        <v>2229</v>
      </c>
      <c r="C148" s="379" t="s">
        <v>1048</v>
      </c>
      <c r="D148" s="379">
        <v>12</v>
      </c>
      <c r="E148" s="379">
        <v>0</v>
      </c>
      <c r="F148" s="378">
        <v>1513.32</v>
      </c>
      <c r="G148" s="377">
        <v>0</v>
      </c>
      <c r="H148" s="377">
        <v>1320.24</v>
      </c>
      <c r="I148" s="377">
        <v>193.08</v>
      </c>
      <c r="J148" s="376">
        <v>0.12758702719847753</v>
      </c>
    </row>
    <row r="149" spans="1:10" ht="22.5" customHeight="1" x14ac:dyDescent="0.15">
      <c r="A149" s="379" t="s">
        <v>1335</v>
      </c>
      <c r="B149" s="379" t="s">
        <v>1334</v>
      </c>
      <c r="C149" s="379" t="s">
        <v>1048</v>
      </c>
      <c r="D149" s="379">
        <v>26</v>
      </c>
      <c r="E149" s="379">
        <v>0</v>
      </c>
      <c r="F149" s="378">
        <v>3848.45</v>
      </c>
      <c r="G149" s="377">
        <v>0</v>
      </c>
      <c r="H149" s="377">
        <v>3155.62</v>
      </c>
      <c r="I149" s="377">
        <v>692.83</v>
      </c>
      <c r="J149" s="376">
        <v>0.18002832309111461</v>
      </c>
    </row>
    <row r="150" spans="1:10" ht="22.5" customHeight="1" x14ac:dyDescent="0.15">
      <c r="A150" s="379" t="s">
        <v>3166</v>
      </c>
      <c r="B150" s="379" t="s">
        <v>3165</v>
      </c>
      <c r="C150" s="379" t="s">
        <v>1048</v>
      </c>
      <c r="D150" s="379">
        <v>2</v>
      </c>
      <c r="E150" s="379">
        <v>0</v>
      </c>
      <c r="F150" s="378">
        <v>252.74</v>
      </c>
      <c r="G150" s="377">
        <v>0</v>
      </c>
      <c r="H150" s="377">
        <v>220.56</v>
      </c>
      <c r="I150" s="377">
        <v>32.18</v>
      </c>
      <c r="J150" s="376">
        <v>0.12732452322544907</v>
      </c>
    </row>
    <row r="151" spans="1:10" ht="22.5" customHeight="1" x14ac:dyDescent="0.15">
      <c r="A151" s="379" t="s">
        <v>3162</v>
      </c>
      <c r="B151" s="379" t="s">
        <v>3161</v>
      </c>
      <c r="C151" s="379" t="s">
        <v>1048</v>
      </c>
      <c r="D151" s="379">
        <v>1</v>
      </c>
      <c r="E151" s="379">
        <v>0</v>
      </c>
      <c r="F151" s="378">
        <v>104.57</v>
      </c>
      <c r="G151" s="377">
        <v>0</v>
      </c>
      <c r="H151" s="377">
        <v>67.39</v>
      </c>
      <c r="I151" s="377">
        <v>37.18</v>
      </c>
      <c r="J151" s="376">
        <v>0.35555130534570145</v>
      </c>
    </row>
    <row r="152" spans="1:10" ht="22.5" customHeight="1" x14ac:dyDescent="0.15">
      <c r="A152" s="379" t="s">
        <v>1333</v>
      </c>
      <c r="B152" s="379" t="s">
        <v>1332</v>
      </c>
      <c r="C152" s="379" t="s">
        <v>1048</v>
      </c>
      <c r="D152" s="379">
        <v>15</v>
      </c>
      <c r="E152" s="379">
        <v>0</v>
      </c>
      <c r="F152" s="378">
        <v>1734.26</v>
      </c>
      <c r="G152" s="377">
        <v>0</v>
      </c>
      <c r="H152" s="377">
        <v>1457.46</v>
      </c>
      <c r="I152" s="377">
        <v>276.8</v>
      </c>
      <c r="J152" s="376">
        <v>0.15960697934565751</v>
      </c>
    </row>
    <row r="153" spans="1:10" ht="22.5" customHeight="1" x14ac:dyDescent="0.15">
      <c r="A153" s="379" t="s">
        <v>4294</v>
      </c>
      <c r="B153" s="379" t="s">
        <v>4293</v>
      </c>
      <c r="C153" s="379" t="s">
        <v>1048</v>
      </c>
      <c r="D153" s="379">
        <v>6</v>
      </c>
      <c r="E153" s="379">
        <v>0</v>
      </c>
      <c r="F153" s="378">
        <v>4923.54</v>
      </c>
      <c r="G153" s="377">
        <v>0</v>
      </c>
      <c r="H153" s="377">
        <v>4067.64</v>
      </c>
      <c r="I153" s="377">
        <v>855.9</v>
      </c>
      <c r="J153" s="376">
        <v>0.17383833583153585</v>
      </c>
    </row>
    <row r="154" spans="1:10" ht="22.5" customHeight="1" x14ac:dyDescent="0.15">
      <c r="A154" s="379" t="s">
        <v>1323</v>
      </c>
      <c r="B154" s="379" t="s">
        <v>1322</v>
      </c>
      <c r="C154" s="379" t="s">
        <v>1048</v>
      </c>
      <c r="D154" s="379">
        <v>12</v>
      </c>
      <c r="E154" s="379">
        <v>0</v>
      </c>
      <c r="F154" s="378">
        <v>1273.44</v>
      </c>
      <c r="G154" s="377">
        <v>0</v>
      </c>
      <c r="H154" s="377">
        <v>972.6</v>
      </c>
      <c r="I154" s="377">
        <v>300.83999999999997</v>
      </c>
      <c r="J154" s="376">
        <v>0.23624199019977385</v>
      </c>
    </row>
    <row r="155" spans="1:10" ht="22.5" customHeight="1" x14ac:dyDescent="0.15">
      <c r="A155" s="379" t="s">
        <v>1321</v>
      </c>
      <c r="B155" s="379" t="s">
        <v>1320</v>
      </c>
      <c r="C155" s="379" t="s">
        <v>1048</v>
      </c>
      <c r="D155" s="379">
        <v>7</v>
      </c>
      <c r="E155" s="379">
        <v>0</v>
      </c>
      <c r="F155" s="378">
        <v>700.92</v>
      </c>
      <c r="G155" s="377">
        <v>0</v>
      </c>
      <c r="H155" s="377">
        <v>557.55999999999995</v>
      </c>
      <c r="I155" s="377">
        <v>143.36000000000001</v>
      </c>
      <c r="J155" s="376">
        <v>0.20453118758203503</v>
      </c>
    </row>
    <row r="156" spans="1:10" ht="22.5" customHeight="1" x14ac:dyDescent="0.15">
      <c r="A156" s="379" t="s">
        <v>4292</v>
      </c>
      <c r="B156" s="379" t="s">
        <v>4291</v>
      </c>
      <c r="C156" s="379" t="s">
        <v>1048</v>
      </c>
      <c r="D156" s="379">
        <v>4</v>
      </c>
      <c r="E156" s="379">
        <v>0</v>
      </c>
      <c r="F156" s="378">
        <v>1055.3599999999999</v>
      </c>
      <c r="G156" s="377">
        <v>0</v>
      </c>
      <c r="H156" s="377">
        <v>804.08</v>
      </c>
      <c r="I156" s="377">
        <v>251.28</v>
      </c>
      <c r="J156" s="376">
        <v>0.23809884778653728</v>
      </c>
    </row>
    <row r="157" spans="1:10" ht="22.5" customHeight="1" x14ac:dyDescent="0.15">
      <c r="A157" s="379" t="s">
        <v>1319</v>
      </c>
      <c r="B157" s="379" t="s">
        <v>1318</v>
      </c>
      <c r="C157" s="379" t="s">
        <v>1048</v>
      </c>
      <c r="D157" s="379">
        <v>24</v>
      </c>
      <c r="E157" s="379">
        <v>0</v>
      </c>
      <c r="F157" s="378">
        <v>2393.16</v>
      </c>
      <c r="G157" s="377">
        <v>0</v>
      </c>
      <c r="H157" s="377">
        <v>1876.56</v>
      </c>
      <c r="I157" s="377">
        <v>516.6</v>
      </c>
      <c r="J157" s="376">
        <v>0.21586521586521587</v>
      </c>
    </row>
    <row r="158" spans="1:10" ht="22.5" customHeight="1" x14ac:dyDescent="0.15">
      <c r="A158" s="379" t="s">
        <v>1317</v>
      </c>
      <c r="B158" s="379" t="s">
        <v>1316</v>
      </c>
      <c r="C158" s="379" t="s">
        <v>1048</v>
      </c>
      <c r="D158" s="379">
        <v>15</v>
      </c>
      <c r="E158" s="379">
        <v>0</v>
      </c>
      <c r="F158" s="378">
        <v>2088.2800000000002</v>
      </c>
      <c r="G158" s="377">
        <v>0</v>
      </c>
      <c r="H158" s="377">
        <v>1809</v>
      </c>
      <c r="I158" s="377">
        <v>279.27999999999997</v>
      </c>
      <c r="J158" s="376">
        <v>0.13373685521098702</v>
      </c>
    </row>
    <row r="159" spans="1:10" ht="22.5" customHeight="1" x14ac:dyDescent="0.15">
      <c r="A159" s="379" t="s">
        <v>2224</v>
      </c>
      <c r="B159" s="379" t="s">
        <v>2223</v>
      </c>
      <c r="C159" s="379" t="s">
        <v>1048</v>
      </c>
      <c r="D159" s="379">
        <v>12</v>
      </c>
      <c r="E159" s="379">
        <v>0</v>
      </c>
      <c r="F159" s="378">
        <v>1615.56</v>
      </c>
      <c r="G159" s="377">
        <v>0</v>
      </c>
      <c r="H159" s="377">
        <v>1410</v>
      </c>
      <c r="I159" s="377">
        <v>205.56</v>
      </c>
      <c r="J159" s="376">
        <v>0.12723761420188665</v>
      </c>
    </row>
    <row r="160" spans="1:10" ht="22.5" customHeight="1" x14ac:dyDescent="0.15">
      <c r="A160" s="379" t="s">
        <v>2222</v>
      </c>
      <c r="B160" s="379" t="s">
        <v>2221</v>
      </c>
      <c r="C160" s="379" t="s">
        <v>1048</v>
      </c>
      <c r="D160" s="379">
        <v>20</v>
      </c>
      <c r="E160" s="379">
        <v>0</v>
      </c>
      <c r="F160" s="378">
        <v>2500.31</v>
      </c>
      <c r="G160" s="377">
        <v>0</v>
      </c>
      <c r="H160" s="377">
        <v>2060.31</v>
      </c>
      <c r="I160" s="377">
        <v>440</v>
      </c>
      <c r="J160" s="376">
        <v>0.17597817870584048</v>
      </c>
    </row>
    <row r="161" spans="1:10" ht="22.5" customHeight="1" x14ac:dyDescent="0.15">
      <c r="A161" s="379" t="s">
        <v>1315</v>
      </c>
      <c r="B161" s="379" t="s">
        <v>1314</v>
      </c>
      <c r="C161" s="379" t="s">
        <v>1048</v>
      </c>
      <c r="D161" s="379">
        <v>25</v>
      </c>
      <c r="E161" s="379">
        <v>0</v>
      </c>
      <c r="F161" s="378">
        <v>2497.73</v>
      </c>
      <c r="G161" s="377">
        <v>0</v>
      </c>
      <c r="H161" s="377">
        <v>2048.75</v>
      </c>
      <c r="I161" s="377">
        <v>448.98</v>
      </c>
      <c r="J161" s="376">
        <v>0.17975521773770584</v>
      </c>
    </row>
    <row r="162" spans="1:10" ht="22.5" customHeight="1" x14ac:dyDescent="0.15">
      <c r="A162" s="379" t="s">
        <v>1313</v>
      </c>
      <c r="B162" s="379" t="s">
        <v>1312</v>
      </c>
      <c r="C162" s="379" t="s">
        <v>1048</v>
      </c>
      <c r="D162" s="379">
        <v>22</v>
      </c>
      <c r="E162" s="379">
        <v>0</v>
      </c>
      <c r="F162" s="378">
        <v>10532.66</v>
      </c>
      <c r="G162" s="377">
        <v>0</v>
      </c>
      <c r="H162" s="377">
        <v>9207.44</v>
      </c>
      <c r="I162" s="377">
        <v>1325.22</v>
      </c>
      <c r="J162" s="376">
        <v>0.12582006824486883</v>
      </c>
    </row>
    <row r="163" spans="1:10" ht="22.5" customHeight="1" x14ac:dyDescent="0.15">
      <c r="A163" s="379" t="s">
        <v>9138</v>
      </c>
      <c r="B163" s="379" t="s">
        <v>9137</v>
      </c>
      <c r="C163" s="379" t="s">
        <v>1048</v>
      </c>
      <c r="D163" s="379">
        <v>2</v>
      </c>
      <c r="E163" s="379">
        <v>0</v>
      </c>
      <c r="F163" s="378">
        <v>482.06</v>
      </c>
      <c r="G163" s="377">
        <v>0</v>
      </c>
      <c r="H163" s="377">
        <v>367.3</v>
      </c>
      <c r="I163" s="377">
        <v>114.76</v>
      </c>
      <c r="J163" s="376">
        <v>0.23806165207650501</v>
      </c>
    </row>
    <row r="164" spans="1:10" ht="22.5" customHeight="1" x14ac:dyDescent="0.15">
      <c r="A164" s="379" t="s">
        <v>3154</v>
      </c>
      <c r="B164" s="379" t="s">
        <v>3153</v>
      </c>
      <c r="C164" s="379" t="s">
        <v>1048</v>
      </c>
      <c r="D164" s="379">
        <v>5</v>
      </c>
      <c r="E164" s="379">
        <v>0</v>
      </c>
      <c r="F164" s="378">
        <v>807.55</v>
      </c>
      <c r="G164" s="377">
        <v>0</v>
      </c>
      <c r="H164" s="377">
        <v>426.5</v>
      </c>
      <c r="I164" s="377">
        <v>381.05</v>
      </c>
      <c r="J164" s="376">
        <v>0.4718593275958145</v>
      </c>
    </row>
    <row r="165" spans="1:10" ht="22.5" customHeight="1" x14ac:dyDescent="0.15">
      <c r="A165" s="379" t="s">
        <v>3152</v>
      </c>
      <c r="B165" s="379" t="s">
        <v>3151</v>
      </c>
      <c r="C165" s="379" t="s">
        <v>1048</v>
      </c>
      <c r="D165" s="379">
        <v>2</v>
      </c>
      <c r="E165" s="379">
        <v>0</v>
      </c>
      <c r="F165" s="378">
        <v>2481.52</v>
      </c>
      <c r="G165" s="377">
        <v>0</v>
      </c>
      <c r="H165" s="377">
        <v>1921.18</v>
      </c>
      <c r="I165" s="377">
        <v>560.34</v>
      </c>
      <c r="J165" s="376">
        <v>0.22580515168122764</v>
      </c>
    </row>
    <row r="166" spans="1:10" ht="22.5" customHeight="1" x14ac:dyDescent="0.15">
      <c r="A166" s="379" t="s">
        <v>1309</v>
      </c>
      <c r="B166" s="379" t="s">
        <v>1308</v>
      </c>
      <c r="C166" s="379" t="s">
        <v>1048</v>
      </c>
      <c r="D166" s="379">
        <v>1</v>
      </c>
      <c r="E166" s="379">
        <v>0</v>
      </c>
      <c r="F166" s="378">
        <v>1241.6099999999999</v>
      </c>
      <c r="G166" s="377">
        <v>0</v>
      </c>
      <c r="H166" s="377">
        <v>961.25</v>
      </c>
      <c r="I166" s="377">
        <v>280.36</v>
      </c>
      <c r="J166" s="376">
        <v>0.22580359372105574</v>
      </c>
    </row>
    <row r="167" spans="1:10" ht="22.5" customHeight="1" x14ac:dyDescent="0.15">
      <c r="A167" s="379" t="s">
        <v>1307</v>
      </c>
      <c r="B167" s="379" t="s">
        <v>1306</v>
      </c>
      <c r="C167" s="379" t="s">
        <v>1048</v>
      </c>
      <c r="D167" s="379">
        <v>2</v>
      </c>
      <c r="E167" s="379">
        <v>0</v>
      </c>
      <c r="F167" s="378">
        <v>4089.6</v>
      </c>
      <c r="G167" s="377">
        <v>0</v>
      </c>
      <c r="H167" s="377">
        <v>3166.14</v>
      </c>
      <c r="I167" s="377">
        <v>923.46</v>
      </c>
      <c r="J167" s="376">
        <v>0.2258069248826291</v>
      </c>
    </row>
    <row r="168" spans="1:10" ht="22.5" customHeight="1" x14ac:dyDescent="0.15">
      <c r="A168" s="379" t="s">
        <v>1305</v>
      </c>
      <c r="B168" s="379" t="s">
        <v>1304</v>
      </c>
      <c r="C168" s="379" t="s">
        <v>1048</v>
      </c>
      <c r="D168" s="379">
        <v>3</v>
      </c>
      <c r="E168" s="379">
        <v>0</v>
      </c>
      <c r="F168" s="378">
        <v>3253.73</v>
      </c>
      <c r="G168" s="377">
        <v>0</v>
      </c>
      <c r="H168" s="377">
        <v>2617.5300000000002</v>
      </c>
      <c r="I168" s="377">
        <v>636.20000000000005</v>
      </c>
      <c r="J168" s="376">
        <v>0.19552943852132784</v>
      </c>
    </row>
    <row r="169" spans="1:10" ht="22.5" customHeight="1" x14ac:dyDescent="0.15">
      <c r="A169" s="379" t="s">
        <v>3855</v>
      </c>
      <c r="B169" s="379" t="s">
        <v>3854</v>
      </c>
      <c r="C169" s="379" t="s">
        <v>1048</v>
      </c>
      <c r="D169" s="379">
        <v>2</v>
      </c>
      <c r="E169" s="379">
        <v>0</v>
      </c>
      <c r="F169" s="378">
        <v>1741.96</v>
      </c>
      <c r="G169" s="377">
        <v>0</v>
      </c>
      <c r="H169" s="377">
        <v>1348.62</v>
      </c>
      <c r="I169" s="377">
        <v>393.34</v>
      </c>
      <c r="J169" s="376">
        <v>0.22580311832648281</v>
      </c>
    </row>
    <row r="170" spans="1:10" ht="22.5" customHeight="1" x14ac:dyDescent="0.15">
      <c r="A170" s="379" t="s">
        <v>2218</v>
      </c>
      <c r="B170" s="379" t="s">
        <v>2217</v>
      </c>
      <c r="C170" s="379" t="s">
        <v>1048</v>
      </c>
      <c r="D170" s="379">
        <v>4</v>
      </c>
      <c r="E170" s="379">
        <v>0</v>
      </c>
      <c r="F170" s="378">
        <v>1934.22</v>
      </c>
      <c r="G170" s="377">
        <v>0</v>
      </c>
      <c r="H170" s="377">
        <v>1545.12</v>
      </c>
      <c r="I170" s="377">
        <v>389.1</v>
      </c>
      <c r="J170" s="376">
        <v>0.20116636163414711</v>
      </c>
    </row>
    <row r="171" spans="1:10" ht="22.5" customHeight="1" x14ac:dyDescent="0.15">
      <c r="A171" s="379" t="s">
        <v>1297</v>
      </c>
      <c r="B171" s="379" t="s">
        <v>1296</v>
      </c>
      <c r="C171" s="379" t="s">
        <v>1048</v>
      </c>
      <c r="D171" s="379">
        <v>3</v>
      </c>
      <c r="E171" s="379">
        <v>0</v>
      </c>
      <c r="F171" s="378">
        <v>1117.26</v>
      </c>
      <c r="G171" s="377">
        <v>0</v>
      </c>
      <c r="H171" s="377">
        <v>1072.56</v>
      </c>
      <c r="I171" s="377">
        <v>44.7</v>
      </c>
      <c r="J171" s="376">
        <v>4.0008592449385101E-2</v>
      </c>
    </row>
    <row r="172" spans="1:10" ht="22.5" customHeight="1" x14ac:dyDescent="0.15">
      <c r="A172" s="379" t="s">
        <v>2214</v>
      </c>
      <c r="B172" s="379" t="s">
        <v>2213</v>
      </c>
      <c r="C172" s="379" t="s">
        <v>1048</v>
      </c>
      <c r="D172" s="379">
        <v>2</v>
      </c>
      <c r="E172" s="379">
        <v>0</v>
      </c>
      <c r="F172" s="378">
        <v>1040.6600000000001</v>
      </c>
      <c r="G172" s="377">
        <v>0</v>
      </c>
      <c r="H172" s="377">
        <v>908.22</v>
      </c>
      <c r="I172" s="377">
        <v>132.44</v>
      </c>
      <c r="J172" s="376">
        <v>0.12726538927219264</v>
      </c>
    </row>
    <row r="173" spans="1:10" ht="22.5" customHeight="1" x14ac:dyDescent="0.15">
      <c r="A173" s="379" t="s">
        <v>1293</v>
      </c>
      <c r="B173" s="379" t="s">
        <v>1292</v>
      </c>
      <c r="C173" s="379" t="s">
        <v>1048</v>
      </c>
      <c r="D173" s="379">
        <v>8</v>
      </c>
      <c r="E173" s="379">
        <v>0</v>
      </c>
      <c r="F173" s="378">
        <v>4318.07</v>
      </c>
      <c r="G173" s="377">
        <v>0</v>
      </c>
      <c r="H173" s="377">
        <v>3648.16</v>
      </c>
      <c r="I173" s="377">
        <v>669.91</v>
      </c>
      <c r="J173" s="376">
        <v>0.1551410699687592</v>
      </c>
    </row>
    <row r="174" spans="1:10" ht="22.5" customHeight="1" x14ac:dyDescent="0.15">
      <c r="A174" s="379" t="s">
        <v>3853</v>
      </c>
      <c r="B174" s="379" t="s">
        <v>3852</v>
      </c>
      <c r="C174" s="379" t="s">
        <v>1048</v>
      </c>
      <c r="D174" s="379">
        <v>2</v>
      </c>
      <c r="E174" s="379">
        <v>0</v>
      </c>
      <c r="F174" s="378">
        <v>905.18</v>
      </c>
      <c r="G174" s="377">
        <v>0</v>
      </c>
      <c r="H174" s="377">
        <v>697.74</v>
      </c>
      <c r="I174" s="377">
        <v>207.44</v>
      </c>
      <c r="J174" s="376">
        <v>0.22916988886188383</v>
      </c>
    </row>
    <row r="175" spans="1:10" ht="22.5" customHeight="1" x14ac:dyDescent="0.15">
      <c r="A175" s="379" t="s">
        <v>1289</v>
      </c>
      <c r="B175" s="379" t="s">
        <v>1288</v>
      </c>
      <c r="C175" s="379" t="s">
        <v>1048</v>
      </c>
      <c r="D175" s="379">
        <v>7</v>
      </c>
      <c r="E175" s="379">
        <v>0</v>
      </c>
      <c r="F175" s="378">
        <v>6996.2</v>
      </c>
      <c r="G175" s="377">
        <v>0</v>
      </c>
      <c r="H175" s="377">
        <v>5798.01</v>
      </c>
      <c r="I175" s="377">
        <v>1198.19</v>
      </c>
      <c r="J175" s="376">
        <v>0.17126297132729196</v>
      </c>
    </row>
    <row r="176" spans="1:10" ht="22.5" customHeight="1" x14ac:dyDescent="0.15">
      <c r="A176" s="379" t="s">
        <v>2212</v>
      </c>
      <c r="B176" s="379" t="s">
        <v>2211</v>
      </c>
      <c r="C176" s="379" t="s">
        <v>1048</v>
      </c>
      <c r="D176" s="379">
        <v>7</v>
      </c>
      <c r="E176" s="379">
        <v>0</v>
      </c>
      <c r="F176" s="378">
        <v>5126.53</v>
      </c>
      <c r="G176" s="377">
        <v>0</v>
      </c>
      <c r="H176" s="377">
        <v>4073.09</v>
      </c>
      <c r="I176" s="377">
        <v>1053.44</v>
      </c>
      <c r="J176" s="376">
        <v>0.20548792262992707</v>
      </c>
    </row>
    <row r="177" spans="1:10" ht="22.5" customHeight="1" x14ac:dyDescent="0.15">
      <c r="A177" s="379" t="s">
        <v>1285</v>
      </c>
      <c r="B177" s="379" t="s">
        <v>1284</v>
      </c>
      <c r="C177" s="379" t="s">
        <v>1048</v>
      </c>
      <c r="D177" s="379">
        <v>2</v>
      </c>
      <c r="E177" s="379">
        <v>0</v>
      </c>
      <c r="F177" s="378">
        <v>3206.14</v>
      </c>
      <c r="G177" s="377">
        <v>0</v>
      </c>
      <c r="H177" s="377">
        <v>2482.12</v>
      </c>
      <c r="I177" s="377">
        <v>724.02</v>
      </c>
      <c r="J177" s="376">
        <v>0.22582295221044621</v>
      </c>
    </row>
    <row r="178" spans="1:10" ht="22.5" customHeight="1" x14ac:dyDescent="0.15">
      <c r="A178" s="379" t="s">
        <v>1281</v>
      </c>
      <c r="B178" s="379" t="s">
        <v>1280</v>
      </c>
      <c r="C178" s="379" t="s">
        <v>1048</v>
      </c>
      <c r="D178" s="379">
        <v>6</v>
      </c>
      <c r="E178" s="379">
        <v>0</v>
      </c>
      <c r="F178" s="378">
        <v>2598.27</v>
      </c>
      <c r="G178" s="377">
        <v>0</v>
      </c>
      <c r="H178" s="377">
        <v>2232.3000000000002</v>
      </c>
      <c r="I178" s="377">
        <v>365.97</v>
      </c>
      <c r="J178" s="376">
        <v>0.14085141267073861</v>
      </c>
    </row>
    <row r="179" spans="1:10" ht="22.5" customHeight="1" x14ac:dyDescent="0.15">
      <c r="A179" s="379" t="s">
        <v>2206</v>
      </c>
      <c r="B179" s="379" t="s">
        <v>2205</v>
      </c>
      <c r="C179" s="379" t="s">
        <v>1048</v>
      </c>
      <c r="D179" s="379">
        <v>1</v>
      </c>
      <c r="E179" s="379">
        <v>0</v>
      </c>
      <c r="F179" s="378">
        <v>906.21</v>
      </c>
      <c r="G179" s="377">
        <v>0</v>
      </c>
      <c r="H179" s="377">
        <v>701.16</v>
      </c>
      <c r="I179" s="377">
        <v>205.05</v>
      </c>
      <c r="J179" s="376">
        <v>0.22627205614592644</v>
      </c>
    </row>
    <row r="180" spans="1:10" ht="22.5" customHeight="1" x14ac:dyDescent="0.15">
      <c r="A180" s="379" t="s">
        <v>1275</v>
      </c>
      <c r="B180" s="379" t="s">
        <v>1274</v>
      </c>
      <c r="C180" s="379" t="s">
        <v>1048</v>
      </c>
      <c r="D180" s="379">
        <v>2</v>
      </c>
      <c r="E180" s="379">
        <v>0</v>
      </c>
      <c r="F180" s="378">
        <v>1590.56</v>
      </c>
      <c r="G180" s="377">
        <v>0</v>
      </c>
      <c r="H180" s="377">
        <v>1388.14</v>
      </c>
      <c r="I180" s="377">
        <v>202.42</v>
      </c>
      <c r="J180" s="376">
        <v>0.12726335378734535</v>
      </c>
    </row>
    <row r="181" spans="1:10" ht="22.5" customHeight="1" x14ac:dyDescent="0.15">
      <c r="A181" s="379" t="s">
        <v>1273</v>
      </c>
      <c r="B181" s="379" t="s">
        <v>1272</v>
      </c>
      <c r="C181" s="379" t="s">
        <v>1048</v>
      </c>
      <c r="D181" s="379">
        <v>2</v>
      </c>
      <c r="E181" s="379">
        <v>0</v>
      </c>
      <c r="F181" s="378">
        <v>905.74</v>
      </c>
      <c r="G181" s="377">
        <v>0</v>
      </c>
      <c r="H181" s="377">
        <v>790.48</v>
      </c>
      <c r="I181" s="377">
        <v>115.26</v>
      </c>
      <c r="J181" s="376">
        <v>0.1272550621591185</v>
      </c>
    </row>
    <row r="182" spans="1:10" ht="22.5" customHeight="1" x14ac:dyDescent="0.15">
      <c r="A182" s="379" t="s">
        <v>9136</v>
      </c>
      <c r="B182" s="379" t="s">
        <v>9135</v>
      </c>
      <c r="C182" s="379" t="s">
        <v>1048</v>
      </c>
      <c r="D182" s="379">
        <v>1</v>
      </c>
      <c r="E182" s="379">
        <v>0</v>
      </c>
      <c r="F182" s="378">
        <v>499.42</v>
      </c>
      <c r="G182" s="377">
        <v>0</v>
      </c>
      <c r="H182" s="377">
        <v>380.52</v>
      </c>
      <c r="I182" s="377">
        <v>118.9</v>
      </c>
      <c r="J182" s="376">
        <v>0.23807616835529213</v>
      </c>
    </row>
    <row r="183" spans="1:10" ht="22.5" customHeight="1" x14ac:dyDescent="0.15">
      <c r="A183" s="379" t="s">
        <v>1269</v>
      </c>
      <c r="B183" s="379" t="s">
        <v>1268</v>
      </c>
      <c r="C183" s="379" t="s">
        <v>1048</v>
      </c>
      <c r="D183" s="379">
        <v>4</v>
      </c>
      <c r="E183" s="379">
        <v>0</v>
      </c>
      <c r="F183" s="378">
        <v>6519.75</v>
      </c>
      <c r="G183" s="377">
        <v>0</v>
      </c>
      <c r="H183" s="377">
        <v>5689.92</v>
      </c>
      <c r="I183" s="377">
        <v>829.83</v>
      </c>
      <c r="J183" s="376">
        <v>0.12727942022316807</v>
      </c>
    </row>
    <row r="184" spans="1:10" ht="22.5" customHeight="1" x14ac:dyDescent="0.15">
      <c r="A184" s="379" t="s">
        <v>1265</v>
      </c>
      <c r="B184" s="379" t="s">
        <v>1264</v>
      </c>
      <c r="C184" s="379" t="s">
        <v>1048</v>
      </c>
      <c r="D184" s="379">
        <v>5</v>
      </c>
      <c r="E184" s="379">
        <v>0</v>
      </c>
      <c r="F184" s="378">
        <v>2522.8000000000002</v>
      </c>
      <c r="G184" s="377">
        <v>0</v>
      </c>
      <c r="H184" s="377">
        <v>1953.15</v>
      </c>
      <c r="I184" s="377">
        <v>569.65</v>
      </c>
      <c r="J184" s="376">
        <v>0.22580069763754559</v>
      </c>
    </row>
    <row r="185" spans="1:10" ht="22.5" customHeight="1" x14ac:dyDescent="0.15">
      <c r="A185" s="379" t="s">
        <v>1263</v>
      </c>
      <c r="B185" s="379" t="s">
        <v>1262</v>
      </c>
      <c r="C185" s="379" t="s">
        <v>1048</v>
      </c>
      <c r="D185" s="379">
        <v>5</v>
      </c>
      <c r="E185" s="379">
        <v>0</v>
      </c>
      <c r="F185" s="378">
        <v>2751.7</v>
      </c>
      <c r="G185" s="377">
        <v>0</v>
      </c>
      <c r="H185" s="377">
        <v>2130.35</v>
      </c>
      <c r="I185" s="377">
        <v>621.35</v>
      </c>
      <c r="J185" s="376">
        <v>0.22580586546498529</v>
      </c>
    </row>
    <row r="186" spans="1:10" ht="22.5" customHeight="1" x14ac:dyDescent="0.15">
      <c r="A186" s="379" t="s">
        <v>2200</v>
      </c>
      <c r="B186" s="379" t="s">
        <v>2199</v>
      </c>
      <c r="C186" s="379" t="s">
        <v>1048</v>
      </c>
      <c r="D186" s="379">
        <v>7</v>
      </c>
      <c r="E186" s="379">
        <v>0</v>
      </c>
      <c r="F186" s="378">
        <v>3277.93</v>
      </c>
      <c r="G186" s="377">
        <v>0</v>
      </c>
      <c r="H186" s="377">
        <v>3377.71</v>
      </c>
      <c r="I186" s="377">
        <v>-99.78</v>
      </c>
      <c r="J186" s="376">
        <v>-3.0439942280646629E-2</v>
      </c>
    </row>
    <row r="187" spans="1:10" ht="22.5" customHeight="1" x14ac:dyDescent="0.15">
      <c r="A187" s="379" t="s">
        <v>4734</v>
      </c>
      <c r="B187" s="379" t="s">
        <v>4733</v>
      </c>
      <c r="C187" s="379" t="s">
        <v>1048</v>
      </c>
      <c r="D187" s="379">
        <v>1</v>
      </c>
      <c r="E187" s="379">
        <v>0</v>
      </c>
      <c r="F187" s="378">
        <v>946.25</v>
      </c>
      <c r="G187" s="377">
        <v>0</v>
      </c>
      <c r="H187" s="377">
        <v>562.44000000000005</v>
      </c>
      <c r="I187" s="377">
        <v>383.81</v>
      </c>
      <c r="J187" s="376">
        <v>0.40561162483487451</v>
      </c>
    </row>
    <row r="188" spans="1:10" ht="22.5" customHeight="1" x14ac:dyDescent="0.15">
      <c r="A188" s="379" t="s">
        <v>1253</v>
      </c>
      <c r="B188" s="379" t="s">
        <v>1252</v>
      </c>
      <c r="C188" s="379" t="s">
        <v>1048</v>
      </c>
      <c r="D188" s="379">
        <v>2</v>
      </c>
      <c r="E188" s="379">
        <v>0</v>
      </c>
      <c r="F188" s="378">
        <v>3101.8</v>
      </c>
      <c r="G188" s="377">
        <v>0</v>
      </c>
      <c r="H188" s="377">
        <v>2400.7199999999998</v>
      </c>
      <c r="I188" s="377">
        <v>701.08</v>
      </c>
      <c r="J188" s="376">
        <v>0.22602359920046425</v>
      </c>
    </row>
    <row r="189" spans="1:10" ht="22.5" customHeight="1" x14ac:dyDescent="0.15">
      <c r="A189" s="379" t="s">
        <v>1251</v>
      </c>
      <c r="B189" s="379" t="s">
        <v>1250</v>
      </c>
      <c r="C189" s="379" t="s">
        <v>1048</v>
      </c>
      <c r="D189" s="379">
        <v>2</v>
      </c>
      <c r="E189" s="379">
        <v>0</v>
      </c>
      <c r="F189" s="378">
        <v>1363.62</v>
      </c>
      <c r="G189" s="377">
        <v>0</v>
      </c>
      <c r="H189" s="377">
        <v>1055.6199999999999</v>
      </c>
      <c r="I189" s="377">
        <v>308</v>
      </c>
      <c r="J189" s="376">
        <v>0.22586937709919186</v>
      </c>
    </row>
    <row r="190" spans="1:10" ht="22.5" customHeight="1" x14ac:dyDescent="0.15">
      <c r="A190" s="379" t="s">
        <v>2192</v>
      </c>
      <c r="B190" s="379" t="s">
        <v>2191</v>
      </c>
      <c r="C190" s="379" t="s">
        <v>1048</v>
      </c>
      <c r="D190" s="379">
        <v>7</v>
      </c>
      <c r="E190" s="379">
        <v>0</v>
      </c>
      <c r="F190" s="378">
        <v>3633.28</v>
      </c>
      <c r="G190" s="377">
        <v>0</v>
      </c>
      <c r="H190" s="377">
        <v>2867.62</v>
      </c>
      <c r="I190" s="377">
        <v>765.66</v>
      </c>
      <c r="J190" s="376">
        <v>0.21073520345252775</v>
      </c>
    </row>
    <row r="191" spans="1:10" ht="22.5" customHeight="1" x14ac:dyDescent="0.15">
      <c r="A191" s="379" t="s">
        <v>1249</v>
      </c>
      <c r="B191" s="379" t="s">
        <v>1248</v>
      </c>
      <c r="C191" s="379" t="s">
        <v>1048</v>
      </c>
      <c r="D191" s="379">
        <v>1</v>
      </c>
      <c r="E191" s="379">
        <v>0</v>
      </c>
      <c r="F191" s="378">
        <v>854.95</v>
      </c>
      <c r="G191" s="377">
        <v>0</v>
      </c>
      <c r="H191" s="377">
        <v>651.4</v>
      </c>
      <c r="I191" s="377">
        <v>203.55</v>
      </c>
      <c r="J191" s="376">
        <v>0.23808409848529155</v>
      </c>
    </row>
    <row r="192" spans="1:10" ht="22.5" customHeight="1" x14ac:dyDescent="0.15">
      <c r="A192" s="379" t="s">
        <v>2190</v>
      </c>
      <c r="B192" s="379" t="s">
        <v>2189</v>
      </c>
      <c r="C192" s="379" t="s">
        <v>1048</v>
      </c>
      <c r="D192" s="379">
        <v>2</v>
      </c>
      <c r="E192" s="379">
        <v>0</v>
      </c>
      <c r="F192" s="378">
        <v>1113.3</v>
      </c>
      <c r="G192" s="377">
        <v>0</v>
      </c>
      <c r="H192" s="377">
        <v>918.24</v>
      </c>
      <c r="I192" s="377">
        <v>195.06</v>
      </c>
      <c r="J192" s="376">
        <v>0.17520883858798167</v>
      </c>
    </row>
    <row r="193" spans="1:10" ht="22.5" customHeight="1" x14ac:dyDescent="0.15">
      <c r="A193" s="379" t="s">
        <v>3144</v>
      </c>
      <c r="B193" s="379" t="s">
        <v>3143</v>
      </c>
      <c r="C193" s="379" t="s">
        <v>1048</v>
      </c>
      <c r="D193" s="379">
        <v>1</v>
      </c>
      <c r="E193" s="379">
        <v>0</v>
      </c>
      <c r="F193" s="378">
        <v>1064.68</v>
      </c>
      <c r="G193" s="377">
        <v>0</v>
      </c>
      <c r="H193" s="377">
        <v>811.19</v>
      </c>
      <c r="I193" s="377">
        <v>253.49</v>
      </c>
      <c r="J193" s="376">
        <v>0.23809031821768042</v>
      </c>
    </row>
    <row r="194" spans="1:10" ht="22.5" customHeight="1" x14ac:dyDescent="0.15">
      <c r="A194" s="379" t="s">
        <v>1245</v>
      </c>
      <c r="B194" s="379" t="s">
        <v>1244</v>
      </c>
      <c r="C194" s="379" t="s">
        <v>1048</v>
      </c>
      <c r="D194" s="379">
        <v>4</v>
      </c>
      <c r="E194" s="379">
        <v>0</v>
      </c>
      <c r="F194" s="378">
        <v>3424.09</v>
      </c>
      <c r="G194" s="377">
        <v>0</v>
      </c>
      <c r="H194" s="377">
        <v>2603.6799999999998</v>
      </c>
      <c r="I194" s="377">
        <v>820.41</v>
      </c>
      <c r="J194" s="376">
        <v>0.23959942641694582</v>
      </c>
    </row>
    <row r="195" spans="1:10" ht="22.5" customHeight="1" x14ac:dyDescent="0.15">
      <c r="A195" s="379" t="s">
        <v>1243</v>
      </c>
      <c r="B195" s="379" t="s">
        <v>1242</v>
      </c>
      <c r="C195" s="379" t="s">
        <v>1048</v>
      </c>
      <c r="D195" s="379">
        <v>3</v>
      </c>
      <c r="E195" s="379">
        <v>0</v>
      </c>
      <c r="F195" s="378">
        <v>2479.8000000000002</v>
      </c>
      <c r="G195" s="377">
        <v>0</v>
      </c>
      <c r="H195" s="377">
        <v>1919.85</v>
      </c>
      <c r="I195" s="377">
        <v>559.95000000000005</v>
      </c>
      <c r="J195" s="376">
        <v>0.22580450036293248</v>
      </c>
    </row>
    <row r="196" spans="1:10" ht="22.5" customHeight="1" x14ac:dyDescent="0.15">
      <c r="A196" s="379" t="s">
        <v>1241</v>
      </c>
      <c r="B196" s="379" t="s">
        <v>1240</v>
      </c>
      <c r="C196" s="379" t="s">
        <v>1048</v>
      </c>
      <c r="D196" s="379">
        <v>1</v>
      </c>
      <c r="E196" s="379">
        <v>0</v>
      </c>
      <c r="F196" s="378">
        <v>886.38</v>
      </c>
      <c r="G196" s="377">
        <v>0</v>
      </c>
      <c r="H196" s="377">
        <v>686.23</v>
      </c>
      <c r="I196" s="377">
        <v>200.15</v>
      </c>
      <c r="J196" s="376">
        <v>0.22580608768248381</v>
      </c>
    </row>
    <row r="197" spans="1:10" ht="22.5" customHeight="1" x14ac:dyDescent="0.15">
      <c r="A197" s="379" t="s">
        <v>1239</v>
      </c>
      <c r="B197" s="379" t="s">
        <v>1238</v>
      </c>
      <c r="C197" s="379" t="s">
        <v>1048</v>
      </c>
      <c r="D197" s="379">
        <v>10</v>
      </c>
      <c r="E197" s="379">
        <v>0</v>
      </c>
      <c r="F197" s="378">
        <v>8945.3799999999992</v>
      </c>
      <c r="G197" s="377">
        <v>0</v>
      </c>
      <c r="H197" s="377">
        <v>6903.3</v>
      </c>
      <c r="I197" s="377">
        <v>2042.08</v>
      </c>
      <c r="J197" s="376">
        <v>0.22828320317303458</v>
      </c>
    </row>
    <row r="198" spans="1:10" ht="22.5" customHeight="1" x14ac:dyDescent="0.15">
      <c r="A198" s="379" t="s">
        <v>1233</v>
      </c>
      <c r="B198" s="379" t="s">
        <v>1232</v>
      </c>
      <c r="C198" s="379" t="s">
        <v>1048</v>
      </c>
      <c r="D198" s="379">
        <v>4</v>
      </c>
      <c r="E198" s="379">
        <v>0</v>
      </c>
      <c r="F198" s="378">
        <v>3079.75</v>
      </c>
      <c r="G198" s="377">
        <v>0</v>
      </c>
      <c r="H198" s="377">
        <v>2484.52</v>
      </c>
      <c r="I198" s="377">
        <v>595.23</v>
      </c>
      <c r="J198" s="376">
        <v>0.19327218118353762</v>
      </c>
    </row>
    <row r="199" spans="1:10" ht="22.5" customHeight="1" x14ac:dyDescent="0.15">
      <c r="A199" s="379" t="s">
        <v>1227</v>
      </c>
      <c r="B199" s="379" t="s">
        <v>1226</v>
      </c>
      <c r="C199" s="379" t="s">
        <v>1048</v>
      </c>
      <c r="D199" s="379">
        <v>2</v>
      </c>
      <c r="E199" s="379">
        <v>0</v>
      </c>
      <c r="F199" s="378">
        <v>2593.5</v>
      </c>
      <c r="G199" s="377">
        <v>0</v>
      </c>
      <c r="H199" s="377">
        <v>1315.34</v>
      </c>
      <c r="I199" s="377">
        <v>1278.1600000000001</v>
      </c>
      <c r="J199" s="376">
        <v>0.49283208020050123</v>
      </c>
    </row>
    <row r="200" spans="1:10" ht="22.5" customHeight="1" x14ac:dyDescent="0.15">
      <c r="A200" s="379" t="s">
        <v>3140</v>
      </c>
      <c r="B200" s="379" t="s">
        <v>3139</v>
      </c>
      <c r="C200" s="379" t="s">
        <v>1048</v>
      </c>
      <c r="D200" s="379">
        <v>8</v>
      </c>
      <c r="E200" s="379">
        <v>0</v>
      </c>
      <c r="F200" s="378">
        <v>1589.26</v>
      </c>
      <c r="G200" s="377">
        <v>0</v>
      </c>
      <c r="H200" s="377">
        <v>1215.68</v>
      </c>
      <c r="I200" s="377">
        <v>373.58</v>
      </c>
      <c r="J200" s="376">
        <v>0.23506537633867333</v>
      </c>
    </row>
    <row r="201" spans="1:10" ht="22.5" customHeight="1" x14ac:dyDescent="0.15">
      <c r="A201" s="379" t="s">
        <v>1221</v>
      </c>
      <c r="B201" s="379" t="s">
        <v>1220</v>
      </c>
      <c r="C201" s="379" t="s">
        <v>1048</v>
      </c>
      <c r="D201" s="379">
        <v>3</v>
      </c>
      <c r="E201" s="379">
        <v>0</v>
      </c>
      <c r="F201" s="378">
        <v>855.75</v>
      </c>
      <c r="G201" s="377">
        <v>0</v>
      </c>
      <c r="H201" s="377">
        <v>753.72</v>
      </c>
      <c r="I201" s="377">
        <v>102.03</v>
      </c>
      <c r="J201" s="376">
        <v>0.11922874671340929</v>
      </c>
    </row>
    <row r="202" spans="1:10" ht="22.5" customHeight="1" x14ac:dyDescent="0.15">
      <c r="A202" s="379" t="s">
        <v>1217</v>
      </c>
      <c r="B202" s="379" t="s">
        <v>1216</v>
      </c>
      <c r="C202" s="379" t="s">
        <v>1048</v>
      </c>
      <c r="D202" s="379">
        <v>3</v>
      </c>
      <c r="E202" s="379">
        <v>0</v>
      </c>
      <c r="F202" s="378">
        <v>1247.8499999999999</v>
      </c>
      <c r="G202" s="377">
        <v>0</v>
      </c>
      <c r="H202" s="377">
        <v>992.76</v>
      </c>
      <c r="I202" s="377">
        <v>255.09</v>
      </c>
      <c r="J202" s="376">
        <v>0.2044236086068037</v>
      </c>
    </row>
    <row r="203" spans="1:10" ht="22.5" customHeight="1" x14ac:dyDescent="0.15">
      <c r="A203" s="379" t="s">
        <v>1215</v>
      </c>
      <c r="B203" s="379" t="s">
        <v>1214</v>
      </c>
      <c r="C203" s="379" t="s">
        <v>1048</v>
      </c>
      <c r="D203" s="379">
        <v>20</v>
      </c>
      <c r="E203" s="379">
        <v>0</v>
      </c>
      <c r="F203" s="378">
        <v>8631.15</v>
      </c>
      <c r="G203" s="377">
        <v>0</v>
      </c>
      <c r="H203" s="377">
        <v>6951.8</v>
      </c>
      <c r="I203" s="377">
        <v>1679.35</v>
      </c>
      <c r="J203" s="376">
        <v>0.19456851056927524</v>
      </c>
    </row>
    <row r="204" spans="1:10" ht="22.5" customHeight="1" x14ac:dyDescent="0.15">
      <c r="A204" s="379" t="s">
        <v>1213</v>
      </c>
      <c r="B204" s="379" t="s">
        <v>1212</v>
      </c>
      <c r="C204" s="379" t="s">
        <v>1048</v>
      </c>
      <c r="D204" s="379">
        <v>2</v>
      </c>
      <c r="E204" s="379">
        <v>0</v>
      </c>
      <c r="F204" s="378">
        <v>642.17999999999995</v>
      </c>
      <c r="G204" s="377">
        <v>0</v>
      </c>
      <c r="H204" s="377">
        <v>522.44000000000005</v>
      </c>
      <c r="I204" s="377">
        <v>119.74</v>
      </c>
      <c r="J204" s="376">
        <v>0.18645862530754617</v>
      </c>
    </row>
    <row r="205" spans="1:10" ht="22.5" customHeight="1" x14ac:dyDescent="0.15">
      <c r="A205" s="379" t="s">
        <v>1211</v>
      </c>
      <c r="B205" s="379" t="s">
        <v>1210</v>
      </c>
      <c r="C205" s="379" t="s">
        <v>1048</v>
      </c>
      <c r="D205" s="379">
        <v>19</v>
      </c>
      <c r="E205" s="379">
        <v>0</v>
      </c>
      <c r="F205" s="378">
        <v>5786.79</v>
      </c>
      <c r="G205" s="377">
        <v>0</v>
      </c>
      <c r="H205" s="377">
        <v>4608.45</v>
      </c>
      <c r="I205" s="377">
        <v>1178.3399999999999</v>
      </c>
      <c r="J205" s="376">
        <v>0.20362584438004488</v>
      </c>
    </row>
    <row r="206" spans="1:10" ht="22.5" customHeight="1" x14ac:dyDescent="0.15">
      <c r="A206" s="379" t="s">
        <v>3138</v>
      </c>
      <c r="B206" s="379" t="s">
        <v>3137</v>
      </c>
      <c r="C206" s="379" t="s">
        <v>1048</v>
      </c>
      <c r="D206" s="379">
        <v>1</v>
      </c>
      <c r="E206" s="379">
        <v>0</v>
      </c>
      <c r="F206" s="378">
        <v>401.83</v>
      </c>
      <c r="G206" s="377">
        <v>0</v>
      </c>
      <c r="H206" s="377">
        <v>180.54</v>
      </c>
      <c r="I206" s="377">
        <v>221.29</v>
      </c>
      <c r="J206" s="376">
        <v>0.55070552223577129</v>
      </c>
    </row>
    <row r="207" spans="1:10" ht="22.5" customHeight="1" x14ac:dyDescent="0.15">
      <c r="A207" s="379" t="s">
        <v>8369</v>
      </c>
      <c r="B207" s="379" t="s">
        <v>8368</v>
      </c>
      <c r="C207" s="379" t="s">
        <v>1048</v>
      </c>
      <c r="D207" s="379">
        <v>1</v>
      </c>
      <c r="E207" s="379">
        <v>0</v>
      </c>
      <c r="F207" s="378">
        <v>280.5</v>
      </c>
      <c r="G207" s="377">
        <v>0</v>
      </c>
      <c r="H207" s="377">
        <v>145.12</v>
      </c>
      <c r="I207" s="377">
        <v>135.38</v>
      </c>
      <c r="J207" s="376">
        <v>0.48263814616755796</v>
      </c>
    </row>
    <row r="208" spans="1:10" ht="22.5" customHeight="1" x14ac:dyDescent="0.15">
      <c r="A208" s="379" t="s">
        <v>1184</v>
      </c>
      <c r="B208" s="379" t="s">
        <v>1183</v>
      </c>
      <c r="C208" s="379" t="s">
        <v>1048</v>
      </c>
      <c r="D208" s="379">
        <v>1</v>
      </c>
      <c r="E208" s="379">
        <v>0</v>
      </c>
      <c r="F208" s="378">
        <v>687.02</v>
      </c>
      <c r="G208" s="377">
        <v>0</v>
      </c>
      <c r="H208" s="377">
        <v>375.23</v>
      </c>
      <c r="I208" s="377">
        <v>311.79000000000002</v>
      </c>
      <c r="J208" s="376">
        <v>0.45382958283601643</v>
      </c>
    </row>
    <row r="209" spans="1:10" ht="22.5" customHeight="1" x14ac:dyDescent="0.15">
      <c r="A209" s="379" t="s">
        <v>1182</v>
      </c>
      <c r="B209" s="379" t="s">
        <v>1181</v>
      </c>
      <c r="C209" s="379" t="s">
        <v>1048</v>
      </c>
      <c r="D209" s="379">
        <v>11</v>
      </c>
      <c r="E209" s="379">
        <v>0</v>
      </c>
      <c r="F209" s="378">
        <v>1918.88</v>
      </c>
      <c r="G209" s="377">
        <v>0</v>
      </c>
      <c r="H209" s="377">
        <v>1690.17</v>
      </c>
      <c r="I209" s="377">
        <v>228.71</v>
      </c>
      <c r="J209" s="376">
        <v>0.11918931876928208</v>
      </c>
    </row>
    <row r="210" spans="1:10" ht="22.5" customHeight="1" x14ac:dyDescent="0.15">
      <c r="A210" s="379" t="s">
        <v>2174</v>
      </c>
      <c r="B210" s="379" t="s">
        <v>2173</v>
      </c>
      <c r="C210" s="379" t="s">
        <v>1048</v>
      </c>
      <c r="D210" s="379">
        <v>2</v>
      </c>
      <c r="E210" s="379">
        <v>0</v>
      </c>
      <c r="F210" s="378">
        <v>351.22</v>
      </c>
      <c r="G210" s="377">
        <v>0</v>
      </c>
      <c r="H210" s="377">
        <v>290.66000000000003</v>
      </c>
      <c r="I210" s="377">
        <v>60.56</v>
      </c>
      <c r="J210" s="376">
        <v>0.1724275382950857</v>
      </c>
    </row>
    <row r="211" spans="1:10" ht="22.5" customHeight="1" x14ac:dyDescent="0.15">
      <c r="A211" s="379" t="s">
        <v>7660</v>
      </c>
      <c r="B211" s="379" t="s">
        <v>7659</v>
      </c>
      <c r="C211" s="379" t="s">
        <v>1048</v>
      </c>
      <c r="D211" s="379">
        <v>1</v>
      </c>
      <c r="E211" s="379">
        <v>0</v>
      </c>
      <c r="F211" s="378">
        <v>536.30999999999995</v>
      </c>
      <c r="G211" s="377">
        <v>0</v>
      </c>
      <c r="H211" s="377">
        <v>443.08</v>
      </c>
      <c r="I211" s="377">
        <v>93.23</v>
      </c>
      <c r="J211" s="376">
        <v>0.17383602767056366</v>
      </c>
    </row>
    <row r="212" spans="1:10" ht="22.5" customHeight="1" x14ac:dyDescent="0.15">
      <c r="A212" s="379" t="s">
        <v>1168</v>
      </c>
      <c r="B212" s="379" t="s">
        <v>1167</v>
      </c>
      <c r="C212" s="379" t="s">
        <v>1048</v>
      </c>
      <c r="D212" s="379">
        <v>1</v>
      </c>
      <c r="E212" s="379">
        <v>0</v>
      </c>
      <c r="F212" s="378">
        <v>1790.45</v>
      </c>
      <c r="G212" s="377">
        <v>0</v>
      </c>
      <c r="H212" s="377">
        <v>1479.21</v>
      </c>
      <c r="I212" s="377">
        <v>311.24</v>
      </c>
      <c r="J212" s="376">
        <v>0.17383339383953755</v>
      </c>
    </row>
    <row r="213" spans="1:10" ht="22.5" customHeight="1" x14ac:dyDescent="0.15">
      <c r="A213" s="379" t="s">
        <v>1151</v>
      </c>
      <c r="B213" s="379" t="s">
        <v>1150</v>
      </c>
      <c r="C213" s="379" t="s">
        <v>1048</v>
      </c>
      <c r="D213" s="379">
        <v>9</v>
      </c>
      <c r="E213" s="379">
        <v>0</v>
      </c>
      <c r="F213" s="378">
        <v>1321.39</v>
      </c>
      <c r="G213" s="377">
        <v>0</v>
      </c>
      <c r="H213" s="377">
        <v>1187.9100000000001</v>
      </c>
      <c r="I213" s="377">
        <v>133.47999999999999</v>
      </c>
      <c r="J213" s="376">
        <v>0.10101484043318021</v>
      </c>
    </row>
    <row r="214" spans="1:10" ht="22.5" customHeight="1" x14ac:dyDescent="0.15">
      <c r="A214" s="379" t="s">
        <v>3084</v>
      </c>
      <c r="B214" s="379" t="s">
        <v>3083</v>
      </c>
      <c r="C214" s="379" t="s">
        <v>1048</v>
      </c>
      <c r="D214" s="379">
        <v>2</v>
      </c>
      <c r="E214" s="379">
        <v>0</v>
      </c>
      <c r="F214" s="378">
        <v>1905.3</v>
      </c>
      <c r="G214" s="377">
        <v>0</v>
      </c>
      <c r="H214" s="377">
        <v>1662.8</v>
      </c>
      <c r="I214" s="377">
        <v>242.5</v>
      </c>
      <c r="J214" s="376">
        <v>0.12727654437621372</v>
      </c>
    </row>
    <row r="215" spans="1:10" ht="22.5" customHeight="1" x14ac:dyDescent="0.15">
      <c r="A215" s="379" t="s">
        <v>9125</v>
      </c>
      <c r="B215" s="379" t="s">
        <v>9124</v>
      </c>
      <c r="C215" s="379" t="s">
        <v>1048</v>
      </c>
      <c r="D215" s="379">
        <v>2</v>
      </c>
      <c r="E215" s="379">
        <v>0</v>
      </c>
      <c r="F215" s="378">
        <v>1164.72</v>
      </c>
      <c r="G215" s="377">
        <v>0</v>
      </c>
      <c r="H215" s="377">
        <v>864</v>
      </c>
      <c r="I215" s="377">
        <v>300.72000000000003</v>
      </c>
      <c r="J215" s="376">
        <v>0.25819080980836595</v>
      </c>
    </row>
    <row r="216" spans="1:10" ht="22.5" customHeight="1" x14ac:dyDescent="0.15">
      <c r="A216" s="379" t="s">
        <v>9123</v>
      </c>
      <c r="B216" s="379" t="s">
        <v>9122</v>
      </c>
      <c r="C216" s="379" t="s">
        <v>1048</v>
      </c>
      <c r="D216" s="383">
        <v>1</v>
      </c>
      <c r="E216" s="383">
        <v>0</v>
      </c>
      <c r="F216" s="384">
        <v>738.14</v>
      </c>
      <c r="G216" s="385">
        <v>0</v>
      </c>
      <c r="H216" s="385">
        <v>644.20000000000005</v>
      </c>
      <c r="I216" s="385">
        <v>93.94</v>
      </c>
      <c r="J216" s="386">
        <v>0.12726583033028965</v>
      </c>
    </row>
    <row r="217" spans="1:10" x14ac:dyDescent="0.15">
      <c r="D217" s="509">
        <f>SUM(D9:D216)</f>
        <v>1669</v>
      </c>
      <c r="E217" s="509">
        <f t="shared" ref="E217:I217" si="0">SUM(E9:E216)</f>
        <v>0</v>
      </c>
      <c r="F217" s="947">
        <f>SUM(F9:F216)</f>
        <v>512319.13999999996</v>
      </c>
      <c r="G217" s="896">
        <f t="shared" si="0"/>
        <v>0</v>
      </c>
      <c r="H217" s="896">
        <f t="shared" si="0"/>
        <v>414741.81999999977</v>
      </c>
      <c r="I217" s="896">
        <f t="shared" si="0"/>
        <v>97577.319999999992</v>
      </c>
    </row>
    <row r="222" spans="1:10" ht="26" x14ac:dyDescent="0.15">
      <c r="A222" s="381" t="s">
        <v>1946</v>
      </c>
      <c r="B222" s="380" t="s">
        <v>1945</v>
      </c>
      <c r="C222" s="381" t="s">
        <v>1944</v>
      </c>
      <c r="D222" s="380" t="s">
        <v>1943</v>
      </c>
      <c r="E222" s="380" t="s">
        <v>1942</v>
      </c>
      <c r="F222" s="380" t="s">
        <v>261</v>
      </c>
      <c r="G222" s="381" t="s">
        <v>1941</v>
      </c>
      <c r="H222" s="381" t="s">
        <v>1940</v>
      </c>
      <c r="I222" s="381" t="s">
        <v>1939</v>
      </c>
      <c r="J222" s="380" t="s">
        <v>1938</v>
      </c>
    </row>
    <row r="223" spans="1:10" ht="25.5" customHeight="1" x14ac:dyDescent="0.15">
      <c r="A223" s="379" t="s">
        <v>1688</v>
      </c>
      <c r="B223" s="379" t="s">
        <v>1687</v>
      </c>
      <c r="C223" s="379" t="s">
        <v>1197</v>
      </c>
      <c r="D223" s="379">
        <v>23</v>
      </c>
      <c r="E223" s="379">
        <v>0</v>
      </c>
      <c r="F223" s="378">
        <v>14865.36</v>
      </c>
      <c r="G223" s="377">
        <v>0</v>
      </c>
      <c r="H223" s="377">
        <v>8464.92</v>
      </c>
      <c r="I223" s="377">
        <v>6400.44</v>
      </c>
      <c r="J223" s="376">
        <v>0.43056071295952469</v>
      </c>
    </row>
    <row r="224" spans="1:10" ht="25.5" customHeight="1" x14ac:dyDescent="0.15">
      <c r="A224" s="379" t="s">
        <v>1686</v>
      </c>
      <c r="B224" s="379" t="s">
        <v>1685</v>
      </c>
      <c r="C224" s="379" t="s">
        <v>1197</v>
      </c>
      <c r="D224" s="379">
        <v>1</v>
      </c>
      <c r="E224" s="379">
        <v>0</v>
      </c>
      <c r="F224" s="378">
        <v>2159</v>
      </c>
      <c r="G224" s="377">
        <v>0</v>
      </c>
      <c r="H224" s="377">
        <v>2056.8000000000002</v>
      </c>
      <c r="I224" s="377">
        <v>102.2</v>
      </c>
      <c r="J224" s="376">
        <v>4.7336729967577582E-2</v>
      </c>
    </row>
    <row r="225" spans="1:10" ht="25.5" customHeight="1" x14ac:dyDescent="0.15">
      <c r="A225" s="379" t="s">
        <v>1684</v>
      </c>
      <c r="B225" s="379" t="s">
        <v>1683</v>
      </c>
      <c r="C225" s="379" t="s">
        <v>1197</v>
      </c>
      <c r="D225" s="379">
        <v>18</v>
      </c>
      <c r="E225" s="379">
        <v>0</v>
      </c>
      <c r="F225" s="378">
        <v>14103.94</v>
      </c>
      <c r="G225" s="377">
        <v>0</v>
      </c>
      <c r="H225" s="377">
        <v>9397.98</v>
      </c>
      <c r="I225" s="377">
        <v>4705.96</v>
      </c>
      <c r="J225" s="376">
        <v>0.333662792099229</v>
      </c>
    </row>
    <row r="226" spans="1:10" ht="25.5" customHeight="1" x14ac:dyDescent="0.15">
      <c r="A226" s="379" t="s">
        <v>2380</v>
      </c>
      <c r="B226" s="379" t="s">
        <v>2379</v>
      </c>
      <c r="C226" s="379" t="s">
        <v>1197</v>
      </c>
      <c r="D226" s="379">
        <v>1</v>
      </c>
      <c r="E226" s="379">
        <v>0</v>
      </c>
      <c r="F226" s="378">
        <v>778.34</v>
      </c>
      <c r="G226" s="377">
        <v>0</v>
      </c>
      <c r="H226" s="377">
        <v>491.59</v>
      </c>
      <c r="I226" s="377">
        <v>286.75</v>
      </c>
      <c r="J226" s="376">
        <v>0.36841226199347327</v>
      </c>
    </row>
    <row r="227" spans="1:10" ht="25.5" customHeight="1" x14ac:dyDescent="0.15">
      <c r="A227" s="379" t="s">
        <v>1682</v>
      </c>
      <c r="B227" s="379" t="s">
        <v>1681</v>
      </c>
      <c r="C227" s="379" t="s">
        <v>1197</v>
      </c>
      <c r="D227" s="379">
        <v>68</v>
      </c>
      <c r="E227" s="379">
        <v>0</v>
      </c>
      <c r="F227" s="378">
        <v>29809.37</v>
      </c>
      <c r="G227" s="377">
        <v>0</v>
      </c>
      <c r="H227" s="377">
        <v>13379.68</v>
      </c>
      <c r="I227" s="377">
        <v>16429.689999999999</v>
      </c>
      <c r="J227" s="376">
        <v>0.55115857866167584</v>
      </c>
    </row>
    <row r="228" spans="1:10" ht="25.5" customHeight="1" x14ac:dyDescent="0.15">
      <c r="A228" s="379" t="s">
        <v>1680</v>
      </c>
      <c r="B228" s="379" t="s">
        <v>1679</v>
      </c>
      <c r="C228" s="379" t="s">
        <v>1197</v>
      </c>
      <c r="D228" s="379">
        <v>2</v>
      </c>
      <c r="E228" s="379">
        <v>0</v>
      </c>
      <c r="F228" s="378">
        <v>1610.1</v>
      </c>
      <c r="G228" s="377">
        <v>0</v>
      </c>
      <c r="H228" s="377">
        <v>1321.92</v>
      </c>
      <c r="I228" s="377">
        <v>288.18</v>
      </c>
      <c r="J228" s="376">
        <v>0.17898267188373393</v>
      </c>
    </row>
    <row r="229" spans="1:10" ht="25.5" customHeight="1" x14ac:dyDescent="0.15">
      <c r="A229" s="379" t="s">
        <v>1678</v>
      </c>
      <c r="B229" s="379" t="s">
        <v>1677</v>
      </c>
      <c r="C229" s="379" t="s">
        <v>1197</v>
      </c>
      <c r="D229" s="379">
        <v>4</v>
      </c>
      <c r="E229" s="379">
        <v>0</v>
      </c>
      <c r="F229" s="378">
        <v>2603.2399999999998</v>
      </c>
      <c r="G229" s="377">
        <v>0</v>
      </c>
      <c r="H229" s="377">
        <v>2323.1999999999998</v>
      </c>
      <c r="I229" s="377">
        <v>280.04000000000002</v>
      </c>
      <c r="J229" s="376">
        <v>0.10757363900370308</v>
      </c>
    </row>
    <row r="230" spans="1:10" ht="25.5" customHeight="1" x14ac:dyDescent="0.15">
      <c r="A230" s="379" t="s">
        <v>1674</v>
      </c>
      <c r="B230" s="379" t="s">
        <v>1673</v>
      </c>
      <c r="C230" s="379" t="s">
        <v>1197</v>
      </c>
      <c r="D230" s="379">
        <v>1</v>
      </c>
      <c r="E230" s="379">
        <v>0</v>
      </c>
      <c r="F230" s="378">
        <v>505.72</v>
      </c>
      <c r="G230" s="377">
        <v>0</v>
      </c>
      <c r="H230" s="377">
        <v>320.77</v>
      </c>
      <c r="I230" s="377">
        <v>184.95</v>
      </c>
      <c r="J230" s="376">
        <v>0.36571620659653564</v>
      </c>
    </row>
    <row r="231" spans="1:10" ht="25.5" customHeight="1" x14ac:dyDescent="0.15">
      <c r="A231" s="379" t="s">
        <v>1672</v>
      </c>
      <c r="B231" s="379" t="s">
        <v>1671</v>
      </c>
      <c r="C231" s="379" t="s">
        <v>1668</v>
      </c>
      <c r="D231" s="379">
        <v>1</v>
      </c>
      <c r="E231" s="379">
        <v>0</v>
      </c>
      <c r="F231" s="378">
        <v>606.16999999999996</v>
      </c>
      <c r="G231" s="377">
        <v>0</v>
      </c>
      <c r="H231" s="377">
        <v>377.55</v>
      </c>
      <c r="I231" s="377">
        <v>228.62</v>
      </c>
      <c r="J231" s="376">
        <v>0.3771549235363017</v>
      </c>
    </row>
    <row r="232" spans="1:10" ht="25.5" customHeight="1" x14ac:dyDescent="0.15">
      <c r="A232" s="379" t="s">
        <v>1670</v>
      </c>
      <c r="B232" s="379" t="s">
        <v>1669</v>
      </c>
      <c r="C232" s="379" t="s">
        <v>1668</v>
      </c>
      <c r="D232" s="379">
        <v>1</v>
      </c>
      <c r="E232" s="379">
        <v>0</v>
      </c>
      <c r="F232" s="378">
        <v>766.08</v>
      </c>
      <c r="G232" s="377">
        <v>0</v>
      </c>
      <c r="H232" s="377">
        <v>464.09</v>
      </c>
      <c r="I232" s="377">
        <v>301.99</v>
      </c>
      <c r="J232" s="376">
        <v>0.39420164995822893</v>
      </c>
    </row>
    <row r="233" spans="1:10" ht="25.5" customHeight="1" x14ac:dyDescent="0.15">
      <c r="A233" s="379" t="s">
        <v>1199</v>
      </c>
      <c r="B233" s="379" t="s">
        <v>1198</v>
      </c>
      <c r="C233" s="379" t="s">
        <v>1197</v>
      </c>
      <c r="D233" s="379">
        <v>14</v>
      </c>
      <c r="E233" s="379">
        <v>0</v>
      </c>
      <c r="F233" s="378">
        <v>7335.8</v>
      </c>
      <c r="G233" s="377">
        <v>0</v>
      </c>
      <c r="H233" s="377">
        <v>5222</v>
      </c>
      <c r="I233" s="377">
        <v>2113.8000000000002</v>
      </c>
      <c r="J233" s="376">
        <v>0.28814853185746614</v>
      </c>
    </row>
    <row r="234" spans="1:10" ht="25.5" customHeight="1" x14ac:dyDescent="0.15">
      <c r="A234" s="379" t="s">
        <v>3110</v>
      </c>
      <c r="B234" s="379" t="s">
        <v>3109</v>
      </c>
      <c r="C234" s="379" t="s">
        <v>1048</v>
      </c>
      <c r="D234" s="379">
        <v>20</v>
      </c>
      <c r="E234" s="379">
        <v>0</v>
      </c>
      <c r="F234" s="378">
        <v>63063</v>
      </c>
      <c r="G234" s="377">
        <v>0</v>
      </c>
      <c r="H234" s="377">
        <v>54896</v>
      </c>
      <c r="I234" s="377">
        <v>8167</v>
      </c>
      <c r="J234" s="376">
        <v>0.12950541521970094</v>
      </c>
    </row>
    <row r="235" spans="1:10" ht="25.5" customHeight="1" x14ac:dyDescent="0.15">
      <c r="A235" s="379" t="s">
        <v>9134</v>
      </c>
      <c r="B235" s="379" t="s">
        <v>9133</v>
      </c>
      <c r="C235" s="379" t="s">
        <v>1048</v>
      </c>
      <c r="D235" s="379">
        <v>10</v>
      </c>
      <c r="E235" s="379">
        <v>0</v>
      </c>
      <c r="F235" s="378">
        <v>35778.6</v>
      </c>
      <c r="G235" s="377">
        <v>0</v>
      </c>
      <c r="H235" s="377">
        <v>31340</v>
      </c>
      <c r="I235" s="377">
        <v>4438.6000000000004</v>
      </c>
      <c r="J235" s="376">
        <v>0.1240573974386924</v>
      </c>
    </row>
    <row r="236" spans="1:10" ht="25.5" customHeight="1" x14ac:dyDescent="0.15">
      <c r="A236" s="379" t="s">
        <v>1160</v>
      </c>
      <c r="B236" s="379" t="s">
        <v>1159</v>
      </c>
      <c r="C236" s="379" t="s">
        <v>1048</v>
      </c>
      <c r="D236" s="379">
        <v>10</v>
      </c>
      <c r="E236" s="379">
        <v>0</v>
      </c>
      <c r="F236" s="378">
        <v>33485.4</v>
      </c>
      <c r="G236" s="377">
        <v>0</v>
      </c>
      <c r="H236" s="377">
        <v>29283.7</v>
      </c>
      <c r="I236" s="377">
        <v>4201.7</v>
      </c>
      <c r="J236" s="376">
        <v>0.12547856677835714</v>
      </c>
    </row>
    <row r="237" spans="1:10" ht="25.5" customHeight="1" x14ac:dyDescent="0.15">
      <c r="A237" s="379" t="s">
        <v>4798</v>
      </c>
      <c r="B237" s="379" t="s">
        <v>4797</v>
      </c>
      <c r="C237" s="379" t="s">
        <v>1048</v>
      </c>
      <c r="D237" s="379">
        <v>20</v>
      </c>
      <c r="E237" s="379">
        <v>0</v>
      </c>
      <c r="F237" s="378">
        <v>68211</v>
      </c>
      <c r="G237" s="377">
        <v>0</v>
      </c>
      <c r="H237" s="377">
        <v>59284.4</v>
      </c>
      <c r="I237" s="377">
        <v>8926.6</v>
      </c>
      <c r="J237" s="376">
        <v>0.13086745539575728</v>
      </c>
    </row>
    <row r="238" spans="1:10" ht="25.5" customHeight="1" x14ac:dyDescent="0.15">
      <c r="A238" s="379" t="s">
        <v>1151</v>
      </c>
      <c r="B238" s="379" t="s">
        <v>1150</v>
      </c>
      <c r="C238" s="379" t="s">
        <v>1048</v>
      </c>
      <c r="D238" s="379">
        <v>9</v>
      </c>
      <c r="E238" s="379">
        <v>0</v>
      </c>
      <c r="F238" s="378">
        <v>1321.39</v>
      </c>
      <c r="G238" s="377">
        <v>0</v>
      </c>
      <c r="H238" s="377">
        <v>1187.9100000000001</v>
      </c>
      <c r="I238" s="377">
        <v>133.47999999999999</v>
      </c>
      <c r="J238" s="376">
        <v>0.10101484043318021</v>
      </c>
    </row>
    <row r="239" spans="1:10" ht="25.5" customHeight="1" x14ac:dyDescent="0.15">
      <c r="A239" s="379" t="s">
        <v>1141</v>
      </c>
      <c r="B239" s="379" t="s">
        <v>1140</v>
      </c>
      <c r="C239" s="379" t="s">
        <v>1048</v>
      </c>
      <c r="D239" s="379">
        <v>900</v>
      </c>
      <c r="E239" s="379">
        <v>0</v>
      </c>
      <c r="F239" s="378">
        <v>34002</v>
      </c>
      <c r="G239" s="377">
        <v>0</v>
      </c>
      <c r="H239" s="377">
        <v>19080</v>
      </c>
      <c r="I239" s="377">
        <v>14922</v>
      </c>
      <c r="J239" s="376">
        <v>0.43885653785071466</v>
      </c>
    </row>
    <row r="240" spans="1:10" ht="25.5" customHeight="1" x14ac:dyDescent="0.15">
      <c r="A240" s="379" t="s">
        <v>9132</v>
      </c>
      <c r="B240" s="379" t="s">
        <v>9131</v>
      </c>
      <c r="C240" s="379" t="s">
        <v>1048</v>
      </c>
      <c r="D240" s="379">
        <v>2</v>
      </c>
      <c r="E240" s="379">
        <v>0</v>
      </c>
      <c r="F240" s="378">
        <v>6948.26</v>
      </c>
      <c r="G240" s="377">
        <v>0</v>
      </c>
      <c r="H240" s="377">
        <v>5344.82</v>
      </c>
      <c r="I240" s="377">
        <v>1603.44</v>
      </c>
      <c r="J240" s="376">
        <v>0.23076856651881189</v>
      </c>
    </row>
    <row r="241" spans="1:10" ht="25.5" customHeight="1" x14ac:dyDescent="0.15">
      <c r="A241" s="379" t="s">
        <v>9130</v>
      </c>
      <c r="B241" s="379" t="s">
        <v>9129</v>
      </c>
      <c r="C241" s="379" t="s">
        <v>1048</v>
      </c>
      <c r="D241" s="379">
        <v>2</v>
      </c>
      <c r="E241" s="379">
        <v>0</v>
      </c>
      <c r="F241" s="378">
        <v>2509.5</v>
      </c>
      <c r="G241" s="377">
        <v>0</v>
      </c>
      <c r="H241" s="377">
        <v>2390</v>
      </c>
      <c r="I241" s="377">
        <v>119.5</v>
      </c>
      <c r="J241" s="376">
        <v>4.7619047619047616E-2</v>
      </c>
    </row>
    <row r="242" spans="1:10" ht="25.5" customHeight="1" x14ac:dyDescent="0.15">
      <c r="A242" s="379" t="s">
        <v>8333</v>
      </c>
      <c r="B242" s="379" t="s">
        <v>8332</v>
      </c>
      <c r="C242" s="379" t="s">
        <v>1048</v>
      </c>
      <c r="D242" s="379">
        <v>3</v>
      </c>
      <c r="E242" s="379">
        <v>0</v>
      </c>
      <c r="F242" s="378">
        <v>8331.75</v>
      </c>
      <c r="G242" s="377">
        <v>0</v>
      </c>
      <c r="H242" s="377">
        <v>7935</v>
      </c>
      <c r="I242" s="377">
        <v>396.75</v>
      </c>
      <c r="J242" s="376">
        <v>4.7619047619047616E-2</v>
      </c>
    </row>
    <row r="243" spans="1:10" ht="25.5" customHeight="1" x14ac:dyDescent="0.15">
      <c r="A243" s="379" t="s">
        <v>1106</v>
      </c>
      <c r="B243" s="379" t="s">
        <v>231</v>
      </c>
      <c r="C243" s="379" t="s">
        <v>1048</v>
      </c>
      <c r="D243" s="379">
        <v>3</v>
      </c>
      <c r="E243" s="379">
        <v>0</v>
      </c>
      <c r="F243" s="378">
        <v>762</v>
      </c>
      <c r="G243" s="377">
        <v>0</v>
      </c>
      <c r="H243" s="377">
        <v>752.85</v>
      </c>
      <c r="I243" s="377">
        <v>9.15</v>
      </c>
      <c r="J243" s="376">
        <v>1.2007874015748031E-2</v>
      </c>
    </row>
    <row r="244" spans="1:10" ht="25.5" customHeight="1" x14ac:dyDescent="0.15">
      <c r="A244" s="379" t="s">
        <v>1097</v>
      </c>
      <c r="B244" s="379" t="s">
        <v>7632</v>
      </c>
      <c r="C244" s="379" t="s">
        <v>1048</v>
      </c>
      <c r="D244" s="379">
        <v>13</v>
      </c>
      <c r="E244" s="379">
        <v>0</v>
      </c>
      <c r="F244" s="378">
        <v>23882.400000000001</v>
      </c>
      <c r="G244" s="377">
        <v>0</v>
      </c>
      <c r="H244" s="377">
        <v>16781.18</v>
      </c>
      <c r="I244" s="377">
        <v>7101.22</v>
      </c>
      <c r="J244" s="376">
        <v>0.29734113824406255</v>
      </c>
    </row>
    <row r="245" spans="1:10" ht="25.5" customHeight="1" x14ac:dyDescent="0.15">
      <c r="A245" s="379" t="s">
        <v>1093</v>
      </c>
      <c r="B245" s="379" t="s">
        <v>7631</v>
      </c>
      <c r="C245" s="379" t="s">
        <v>1048</v>
      </c>
      <c r="D245" s="379">
        <v>3</v>
      </c>
      <c r="E245" s="379">
        <v>0</v>
      </c>
      <c r="F245" s="378">
        <v>5778</v>
      </c>
      <c r="G245" s="377">
        <v>0</v>
      </c>
      <c r="H245" s="377">
        <v>3907.62</v>
      </c>
      <c r="I245" s="377">
        <v>1870.38</v>
      </c>
      <c r="J245" s="376">
        <v>0.32370716510903425</v>
      </c>
    </row>
    <row r="246" spans="1:10" ht="25.5" customHeight="1" x14ac:dyDescent="0.15">
      <c r="A246" s="379" t="s">
        <v>1091</v>
      </c>
      <c r="B246" s="379" t="s">
        <v>1090</v>
      </c>
      <c r="C246" s="379" t="s">
        <v>1048</v>
      </c>
      <c r="D246" s="379">
        <v>2</v>
      </c>
      <c r="E246" s="379">
        <v>0</v>
      </c>
      <c r="F246" s="378">
        <v>6623.82</v>
      </c>
      <c r="G246" s="377">
        <v>0</v>
      </c>
      <c r="H246" s="377">
        <v>4215.76</v>
      </c>
      <c r="I246" s="377">
        <v>2408.06</v>
      </c>
      <c r="J246" s="376">
        <v>0.3635455069733175</v>
      </c>
    </row>
    <row r="247" spans="1:10" ht="25.5" customHeight="1" x14ac:dyDescent="0.15">
      <c r="A247" s="379" t="s">
        <v>3096</v>
      </c>
      <c r="B247" s="379" t="s">
        <v>7630</v>
      </c>
      <c r="C247" s="379" t="s">
        <v>1048</v>
      </c>
      <c r="D247" s="379">
        <v>1</v>
      </c>
      <c r="E247" s="379">
        <v>0</v>
      </c>
      <c r="F247" s="378">
        <v>1232.25</v>
      </c>
      <c r="G247" s="377">
        <v>0</v>
      </c>
      <c r="H247" s="377">
        <v>829.98</v>
      </c>
      <c r="I247" s="377">
        <v>402.27</v>
      </c>
      <c r="J247" s="376">
        <v>0.32645161290322583</v>
      </c>
    </row>
    <row r="248" spans="1:10" ht="25.5" customHeight="1" x14ac:dyDescent="0.15">
      <c r="A248" s="379" t="s">
        <v>2152</v>
      </c>
      <c r="B248" s="379" t="s">
        <v>7629</v>
      </c>
      <c r="C248" s="379" t="s">
        <v>1048</v>
      </c>
      <c r="D248" s="379">
        <v>3</v>
      </c>
      <c r="E248" s="379">
        <v>0</v>
      </c>
      <c r="F248" s="378">
        <v>5325.76</v>
      </c>
      <c r="G248" s="377">
        <v>0</v>
      </c>
      <c r="H248" s="377">
        <v>3662.4</v>
      </c>
      <c r="I248" s="377">
        <v>1663.36</v>
      </c>
      <c r="J248" s="376">
        <v>0.31232349936910414</v>
      </c>
    </row>
    <row r="249" spans="1:10" ht="25.5" customHeight="1" x14ac:dyDescent="0.15">
      <c r="A249" s="379" t="s">
        <v>2150</v>
      </c>
      <c r="B249" s="379" t="s">
        <v>8342</v>
      </c>
      <c r="C249" s="379" t="s">
        <v>1048</v>
      </c>
      <c r="D249" s="379">
        <v>1</v>
      </c>
      <c r="E249" s="379">
        <v>0</v>
      </c>
      <c r="F249" s="378">
        <v>2764.5</v>
      </c>
      <c r="G249" s="377">
        <v>0</v>
      </c>
      <c r="H249" s="377">
        <v>1863.02</v>
      </c>
      <c r="I249" s="377">
        <v>901.48</v>
      </c>
      <c r="J249" s="376">
        <v>0.3260915174534274</v>
      </c>
    </row>
    <row r="250" spans="1:10" ht="25.5" customHeight="1" x14ac:dyDescent="0.15">
      <c r="A250" s="379" t="s">
        <v>5503</v>
      </c>
      <c r="B250" s="379" t="s">
        <v>5502</v>
      </c>
      <c r="C250" s="379" t="s">
        <v>1048</v>
      </c>
      <c r="D250" s="379">
        <v>1</v>
      </c>
      <c r="E250" s="379">
        <v>0</v>
      </c>
      <c r="F250" s="378">
        <v>1269.5999999999999</v>
      </c>
      <c r="G250" s="377">
        <v>0</v>
      </c>
      <c r="H250" s="377">
        <v>797.12</v>
      </c>
      <c r="I250" s="377">
        <v>472.48</v>
      </c>
      <c r="J250" s="376">
        <v>0.37214870825456836</v>
      </c>
    </row>
    <row r="251" spans="1:10" ht="25.5" customHeight="1" x14ac:dyDescent="0.15">
      <c r="A251" s="379" t="s">
        <v>3086</v>
      </c>
      <c r="B251" s="379" t="s">
        <v>3085</v>
      </c>
      <c r="C251" s="379" t="s">
        <v>1048</v>
      </c>
      <c r="D251" s="379">
        <v>3</v>
      </c>
      <c r="E251" s="379">
        <v>0</v>
      </c>
      <c r="F251" s="378">
        <v>4770</v>
      </c>
      <c r="G251" s="377">
        <v>0</v>
      </c>
      <c r="H251" s="377">
        <v>3153.54</v>
      </c>
      <c r="I251" s="377">
        <v>1616.46</v>
      </c>
      <c r="J251" s="376">
        <v>0.33888050314465407</v>
      </c>
    </row>
    <row r="252" spans="1:10" ht="25.5" customHeight="1" x14ac:dyDescent="0.15">
      <c r="A252" s="379" t="s">
        <v>2148</v>
      </c>
      <c r="B252" s="379" t="s">
        <v>2147</v>
      </c>
      <c r="C252" s="379" t="s">
        <v>1048</v>
      </c>
      <c r="D252" s="379">
        <v>3</v>
      </c>
      <c r="E252" s="379">
        <v>0</v>
      </c>
      <c r="F252" s="378">
        <v>1233</v>
      </c>
      <c r="G252" s="377">
        <v>0</v>
      </c>
      <c r="H252" s="377">
        <v>1222.77</v>
      </c>
      <c r="I252" s="377">
        <v>10.23</v>
      </c>
      <c r="J252" s="376">
        <v>8.29683698296837E-3</v>
      </c>
    </row>
    <row r="253" spans="1:10" ht="25.5" customHeight="1" x14ac:dyDescent="0.15">
      <c r="A253" s="379" t="s">
        <v>1079</v>
      </c>
      <c r="B253" s="379" t="s">
        <v>1078</v>
      </c>
      <c r="C253" s="379" t="s">
        <v>1048</v>
      </c>
      <c r="D253" s="379">
        <v>1</v>
      </c>
      <c r="E253" s="379">
        <v>0</v>
      </c>
      <c r="F253" s="378">
        <v>932</v>
      </c>
      <c r="G253" s="377">
        <v>0</v>
      </c>
      <c r="H253" s="377">
        <v>927.92</v>
      </c>
      <c r="I253" s="377">
        <v>4.08</v>
      </c>
      <c r="J253" s="376">
        <v>4.3776824034334767E-3</v>
      </c>
    </row>
    <row r="254" spans="1:10" ht="25.5" customHeight="1" x14ac:dyDescent="0.15">
      <c r="A254" s="379" t="s">
        <v>1077</v>
      </c>
      <c r="B254" s="379" t="s">
        <v>234</v>
      </c>
      <c r="C254" s="379" t="s">
        <v>1048</v>
      </c>
      <c r="D254" s="379">
        <v>16</v>
      </c>
      <c r="E254" s="379">
        <v>0</v>
      </c>
      <c r="F254" s="378">
        <v>10656</v>
      </c>
      <c r="G254" s="377">
        <v>0</v>
      </c>
      <c r="H254" s="377">
        <v>10606.56</v>
      </c>
      <c r="I254" s="377">
        <v>49.44</v>
      </c>
      <c r="J254" s="376">
        <v>4.63963963963964E-3</v>
      </c>
    </row>
    <row r="255" spans="1:10" ht="25.5" customHeight="1" x14ac:dyDescent="0.15">
      <c r="A255" s="379" t="s">
        <v>1076</v>
      </c>
      <c r="B255" s="379" t="s">
        <v>1075</v>
      </c>
      <c r="C255" s="379" t="s">
        <v>1048</v>
      </c>
      <c r="D255" s="379">
        <v>2</v>
      </c>
      <c r="E255" s="379">
        <v>0</v>
      </c>
      <c r="F255" s="378">
        <v>2130</v>
      </c>
      <c r="G255" s="377">
        <v>0</v>
      </c>
      <c r="H255" s="377">
        <v>1781.42</v>
      </c>
      <c r="I255" s="377">
        <v>348.58</v>
      </c>
      <c r="J255" s="376">
        <v>0.16365258215962442</v>
      </c>
    </row>
    <row r="256" spans="1:10" ht="25.5" customHeight="1" x14ac:dyDescent="0.15">
      <c r="A256" s="379" t="s">
        <v>1074</v>
      </c>
      <c r="B256" s="379" t="s">
        <v>1073</v>
      </c>
      <c r="C256" s="379" t="s">
        <v>1048</v>
      </c>
      <c r="D256" s="379">
        <v>3</v>
      </c>
      <c r="E256" s="379">
        <v>0</v>
      </c>
      <c r="F256" s="378">
        <v>999</v>
      </c>
      <c r="G256" s="377">
        <v>0</v>
      </c>
      <c r="H256" s="377">
        <v>970.65</v>
      </c>
      <c r="I256" s="377">
        <v>28.35</v>
      </c>
      <c r="J256" s="376">
        <v>2.837837837837838E-2</v>
      </c>
    </row>
    <row r="257" spans="1:10" ht="25.5" customHeight="1" x14ac:dyDescent="0.15">
      <c r="A257" s="379" t="s">
        <v>5501</v>
      </c>
      <c r="B257" s="379" t="s">
        <v>230</v>
      </c>
      <c r="C257" s="379" t="s">
        <v>1048</v>
      </c>
      <c r="D257" s="379">
        <v>1</v>
      </c>
      <c r="E257" s="379">
        <v>0</v>
      </c>
      <c r="F257" s="378">
        <v>196</v>
      </c>
      <c r="G257" s="377">
        <v>0</v>
      </c>
      <c r="H257" s="377">
        <v>162</v>
      </c>
      <c r="I257" s="377">
        <v>34</v>
      </c>
      <c r="J257" s="376">
        <v>0.17346938775510204</v>
      </c>
    </row>
    <row r="258" spans="1:10" ht="25.5" customHeight="1" x14ac:dyDescent="0.15">
      <c r="A258" s="379" t="s">
        <v>2146</v>
      </c>
      <c r="B258" s="379" t="s">
        <v>9128</v>
      </c>
      <c r="C258" s="379" t="s">
        <v>1048</v>
      </c>
      <c r="D258" s="379">
        <v>1</v>
      </c>
      <c r="E258" s="379">
        <v>0</v>
      </c>
      <c r="F258" s="378">
        <v>1417</v>
      </c>
      <c r="G258" s="377">
        <v>0</v>
      </c>
      <c r="H258" s="377">
        <v>924.93</v>
      </c>
      <c r="I258" s="377">
        <v>492.07</v>
      </c>
      <c r="J258" s="376">
        <v>0.34726182074805928</v>
      </c>
    </row>
    <row r="259" spans="1:10" ht="25.5" customHeight="1" x14ac:dyDescent="0.15">
      <c r="A259" s="379" t="s">
        <v>9127</v>
      </c>
      <c r="B259" s="379" t="s">
        <v>9126</v>
      </c>
      <c r="C259" s="379" t="s">
        <v>1048</v>
      </c>
      <c r="D259" s="379">
        <v>1</v>
      </c>
      <c r="E259" s="379">
        <v>0</v>
      </c>
      <c r="F259" s="378">
        <v>1451</v>
      </c>
      <c r="G259" s="377">
        <v>0</v>
      </c>
      <c r="H259" s="377">
        <v>1381.9</v>
      </c>
      <c r="I259" s="377">
        <v>69.099999999999994</v>
      </c>
      <c r="J259" s="376">
        <v>4.7622329427980704E-2</v>
      </c>
    </row>
    <row r="260" spans="1:10" ht="25.5" customHeight="1" x14ac:dyDescent="0.15">
      <c r="A260" s="379" t="s">
        <v>4329</v>
      </c>
      <c r="B260" s="379" t="s">
        <v>4328</v>
      </c>
      <c r="C260" s="379" t="s">
        <v>1048</v>
      </c>
      <c r="D260" s="379">
        <v>2</v>
      </c>
      <c r="E260" s="379">
        <v>0</v>
      </c>
      <c r="F260" s="378">
        <v>3650.4</v>
      </c>
      <c r="G260" s="377">
        <v>0</v>
      </c>
      <c r="H260" s="377">
        <v>2681</v>
      </c>
      <c r="I260" s="377">
        <v>969.4</v>
      </c>
      <c r="J260" s="376">
        <v>0.26555993863686173</v>
      </c>
    </row>
    <row r="261" spans="1:10" ht="25.5" customHeight="1" x14ac:dyDescent="0.15">
      <c r="A261" s="379" t="s">
        <v>9119</v>
      </c>
      <c r="B261" s="379" t="s">
        <v>9118</v>
      </c>
      <c r="C261" s="379" t="s">
        <v>1048</v>
      </c>
      <c r="D261" s="379">
        <v>2</v>
      </c>
      <c r="E261" s="379">
        <v>0</v>
      </c>
      <c r="F261" s="378">
        <v>2852.46</v>
      </c>
      <c r="G261" s="377">
        <v>0</v>
      </c>
      <c r="H261" s="377">
        <v>2101.7199999999998</v>
      </c>
      <c r="I261" s="377">
        <v>750.74</v>
      </c>
      <c r="J261" s="376">
        <v>0.2631903690148153</v>
      </c>
    </row>
    <row r="262" spans="1:10" ht="25.5" customHeight="1" x14ac:dyDescent="0.15">
      <c r="A262" s="379" t="s">
        <v>9117</v>
      </c>
      <c r="B262" s="379" t="s">
        <v>9116</v>
      </c>
      <c r="C262" s="379" t="s">
        <v>1048</v>
      </c>
      <c r="D262" s="379">
        <v>2</v>
      </c>
      <c r="E262" s="379">
        <v>0</v>
      </c>
      <c r="F262" s="378">
        <v>7181.38</v>
      </c>
      <c r="G262" s="377">
        <v>0</v>
      </c>
      <c r="H262" s="377">
        <v>5524</v>
      </c>
      <c r="I262" s="377">
        <v>1657.38</v>
      </c>
      <c r="J262" s="376">
        <v>0.23078851140031581</v>
      </c>
    </row>
    <row r="263" spans="1:10" ht="25.5" customHeight="1" x14ac:dyDescent="0.15">
      <c r="A263" s="379" t="s">
        <v>9115</v>
      </c>
      <c r="B263" s="379" t="s">
        <v>9114</v>
      </c>
      <c r="C263" s="379" t="s">
        <v>1048</v>
      </c>
      <c r="D263" s="379">
        <v>1</v>
      </c>
      <c r="E263" s="379">
        <v>0</v>
      </c>
      <c r="F263" s="378">
        <v>26910</v>
      </c>
      <c r="G263" s="377">
        <v>0</v>
      </c>
      <c r="H263" s="377">
        <v>21400</v>
      </c>
      <c r="I263" s="377">
        <v>5510</v>
      </c>
      <c r="J263" s="376">
        <v>0.20475659606094387</v>
      </c>
    </row>
    <row r="264" spans="1:10" ht="25.5" customHeight="1" x14ac:dyDescent="0.15">
      <c r="A264" s="379" t="s">
        <v>9113</v>
      </c>
      <c r="B264" s="379" t="s">
        <v>9112</v>
      </c>
      <c r="C264" s="379" t="s">
        <v>1048</v>
      </c>
      <c r="D264" s="379">
        <v>4</v>
      </c>
      <c r="E264" s="379">
        <v>0</v>
      </c>
      <c r="F264" s="378">
        <v>7620.72</v>
      </c>
      <c r="G264" s="377">
        <v>0</v>
      </c>
      <c r="H264" s="377">
        <v>5862.08</v>
      </c>
      <c r="I264" s="377">
        <v>1758.64</v>
      </c>
      <c r="J264" s="376">
        <v>0.23077084579934704</v>
      </c>
    </row>
    <row r="265" spans="1:10" ht="25.5" customHeight="1" x14ac:dyDescent="0.15">
      <c r="A265" s="379" t="s">
        <v>9111</v>
      </c>
      <c r="B265" s="379" t="s">
        <v>9110</v>
      </c>
      <c r="C265" s="379" t="s">
        <v>1048</v>
      </c>
      <c r="D265" s="379">
        <v>8</v>
      </c>
      <c r="E265" s="379">
        <v>0</v>
      </c>
      <c r="F265" s="378">
        <v>8069.04</v>
      </c>
      <c r="G265" s="377">
        <v>0</v>
      </c>
      <c r="H265" s="377">
        <v>6896.56</v>
      </c>
      <c r="I265" s="377">
        <v>1172.48</v>
      </c>
      <c r="J265" s="376">
        <v>0.14530600914111219</v>
      </c>
    </row>
    <row r="266" spans="1:10" ht="25.5" customHeight="1" x14ac:dyDescent="0.15">
      <c r="A266" s="379" t="s">
        <v>9109</v>
      </c>
      <c r="B266" s="379" t="s">
        <v>9108</v>
      </c>
      <c r="C266" s="379" t="s">
        <v>1048</v>
      </c>
      <c r="D266" s="379">
        <v>12</v>
      </c>
      <c r="E266" s="379">
        <v>0</v>
      </c>
      <c r="F266" s="378">
        <v>18155.28</v>
      </c>
      <c r="G266" s="377">
        <v>0</v>
      </c>
      <c r="H266" s="377">
        <v>15517.2</v>
      </c>
      <c r="I266" s="377">
        <v>2638.08</v>
      </c>
      <c r="J266" s="376">
        <v>0.14530648935185797</v>
      </c>
    </row>
    <row r="267" spans="1:10" ht="25.5" customHeight="1" x14ac:dyDescent="0.15">
      <c r="A267" s="379" t="s">
        <v>9107</v>
      </c>
      <c r="B267" s="379" t="s">
        <v>9106</v>
      </c>
      <c r="C267" s="379" t="s">
        <v>1048</v>
      </c>
      <c r="D267" s="379">
        <v>4</v>
      </c>
      <c r="E267" s="379">
        <v>0</v>
      </c>
      <c r="F267" s="378">
        <v>154908</v>
      </c>
      <c r="G267" s="377">
        <v>0</v>
      </c>
      <c r="H267" s="377">
        <v>132400</v>
      </c>
      <c r="I267" s="377">
        <v>22508</v>
      </c>
      <c r="J267" s="376">
        <v>0.14529914529914531</v>
      </c>
    </row>
    <row r="268" spans="1:10" ht="25.5" customHeight="1" x14ac:dyDescent="0.15">
      <c r="A268" s="379" t="s">
        <v>9105</v>
      </c>
      <c r="B268" s="379" t="s">
        <v>9104</v>
      </c>
      <c r="C268" s="379" t="s">
        <v>1048</v>
      </c>
      <c r="D268" s="379">
        <v>4</v>
      </c>
      <c r="E268" s="379">
        <v>0</v>
      </c>
      <c r="F268" s="378">
        <v>3025.88</v>
      </c>
      <c r="G268" s="377">
        <v>0</v>
      </c>
      <c r="H268" s="377">
        <v>2586.1999999999998</v>
      </c>
      <c r="I268" s="377">
        <v>439.68</v>
      </c>
      <c r="J268" s="376">
        <v>0.14530648935185797</v>
      </c>
    </row>
    <row r="269" spans="1:10" ht="25.5" customHeight="1" x14ac:dyDescent="0.15">
      <c r="A269" s="379" t="s">
        <v>9103</v>
      </c>
      <c r="B269" s="379" t="s">
        <v>9102</v>
      </c>
      <c r="C269" s="379" t="s">
        <v>1048</v>
      </c>
      <c r="D269" s="383">
        <v>6</v>
      </c>
      <c r="E269" s="383">
        <v>0</v>
      </c>
      <c r="F269" s="384">
        <v>6898.92</v>
      </c>
      <c r="G269" s="385">
        <v>0</v>
      </c>
      <c r="H269" s="385">
        <v>5870.7</v>
      </c>
      <c r="I269" s="385">
        <v>1028.22</v>
      </c>
      <c r="J269" s="386">
        <v>0.14904071941695221</v>
      </c>
    </row>
    <row r="270" spans="1:10" ht="25.5" customHeight="1" x14ac:dyDescent="0.15">
      <c r="D270" s="509">
        <f>SUM(D223:D269)</f>
        <v>1213</v>
      </c>
      <c r="E270" s="509">
        <f t="shared" ref="E270:I270" si="1">SUM(E223:E269)</f>
        <v>0</v>
      </c>
      <c r="F270" s="896">
        <f t="shared" si="1"/>
        <v>639488.43000000005</v>
      </c>
      <c r="G270" s="896">
        <f t="shared" si="1"/>
        <v>0</v>
      </c>
      <c r="H270" s="896">
        <f t="shared" si="1"/>
        <v>509343.41000000009</v>
      </c>
      <c r="I270" s="896">
        <f t="shared" si="1"/>
        <v>130145.02000000002</v>
      </c>
    </row>
    <row r="271" spans="1:10" ht="25.5" customHeight="1" x14ac:dyDescent="0.15"/>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E037-187B-43F7-AA4E-662D64227D51}">
  <dimension ref="A1:J90"/>
  <sheetViews>
    <sheetView showGridLines="0" workbookViewId="0">
      <pane ySplit="6" topLeftCell="A80" activePane="bottomLeft" state="frozen"/>
      <selection pane="bottomLeft" activeCell="H99" sqref="H99"/>
    </sheetView>
  </sheetViews>
  <sheetFormatPr baseColWidth="10" defaultColWidth="11.5" defaultRowHeight="12" x14ac:dyDescent="0.15"/>
  <cols>
    <col min="1" max="1" width="12.5" style="509" customWidth="1"/>
    <col min="2" max="2" width="41.5" style="509" customWidth="1"/>
    <col min="3" max="3" width="20.5" style="509" customWidth="1"/>
    <col min="4" max="5" width="12.5" style="509" customWidth="1"/>
    <col min="6" max="6" width="14.6640625" style="509" customWidth="1"/>
    <col min="7" max="7" width="12.5" style="509" customWidth="1"/>
    <col min="8" max="8" width="15.33203125" style="509" customWidth="1"/>
    <col min="9" max="14" width="12.5" style="509" customWidth="1"/>
    <col min="15" max="15" width="0" style="509" hidden="1" customWidth="1"/>
    <col min="16" max="16384" width="11.5" style="509"/>
  </cols>
  <sheetData>
    <row r="1" spans="1:10" ht="21" customHeight="1" x14ac:dyDescent="0.15">
      <c r="A1" s="379" t="s">
        <v>2007</v>
      </c>
    </row>
    <row r="2" spans="1:10" ht="1" customHeight="1" x14ac:dyDescent="0.15"/>
    <row r="3" spans="1:10" ht="23" customHeight="1" x14ac:dyDescent="0.15">
      <c r="A3" s="379" t="s">
        <v>3282</v>
      </c>
    </row>
    <row r="4" spans="1:10" ht="17" customHeight="1" x14ac:dyDescent="0.15">
      <c r="A4" s="379" t="s">
        <v>3281</v>
      </c>
    </row>
    <row r="5" spans="1:10" ht="25.75" customHeight="1" x14ac:dyDescent="0.15">
      <c r="A5" s="382" t="s">
        <v>9155</v>
      </c>
    </row>
    <row r="6" spans="1:10" ht="2.5" customHeight="1" x14ac:dyDescent="0.15"/>
    <row r="7" spans="1:10" ht="23.75" customHeight="1" x14ac:dyDescent="0.15"/>
    <row r="8" spans="1:10" ht="22.5" customHeight="1" x14ac:dyDescent="0.15">
      <c r="A8" s="381" t="s">
        <v>1946</v>
      </c>
      <c r="B8" s="380" t="s">
        <v>1945</v>
      </c>
      <c r="C8" s="381" t="s">
        <v>1944</v>
      </c>
      <c r="D8" s="380" t="s">
        <v>1943</v>
      </c>
      <c r="E8" s="380" t="s">
        <v>1942</v>
      </c>
      <c r="F8" s="380" t="s">
        <v>261</v>
      </c>
      <c r="G8" s="381" t="s">
        <v>1941</v>
      </c>
      <c r="H8" s="381" t="s">
        <v>1940</v>
      </c>
      <c r="I8" s="381" t="s">
        <v>1939</v>
      </c>
      <c r="J8" s="380" t="s">
        <v>1938</v>
      </c>
    </row>
    <row r="9" spans="1:10" ht="24" customHeight="1" x14ac:dyDescent="0.15">
      <c r="A9" s="379" t="s">
        <v>1937</v>
      </c>
      <c r="B9" s="379" t="s">
        <v>2004</v>
      </c>
      <c r="C9" s="379" t="s">
        <v>1812</v>
      </c>
      <c r="D9" s="379">
        <v>48</v>
      </c>
      <c r="E9" s="379">
        <v>12</v>
      </c>
      <c r="F9" s="378">
        <v>1789.44</v>
      </c>
      <c r="G9" s="377">
        <v>0</v>
      </c>
      <c r="H9" s="377">
        <v>1462.1</v>
      </c>
      <c r="I9" s="377">
        <v>327.33999999999997</v>
      </c>
      <c r="J9" s="376">
        <v>0.1829287374821173</v>
      </c>
    </row>
    <row r="10" spans="1:10" ht="24" customHeight="1" x14ac:dyDescent="0.15">
      <c r="A10" s="379" t="s">
        <v>1929</v>
      </c>
      <c r="B10" s="379" t="s">
        <v>1928</v>
      </c>
      <c r="C10" s="379" t="s">
        <v>1112</v>
      </c>
      <c r="D10" s="379">
        <v>528</v>
      </c>
      <c r="E10" s="379">
        <v>499.488</v>
      </c>
      <c r="F10" s="378">
        <v>28881.599999999999</v>
      </c>
      <c r="G10" s="377">
        <v>0</v>
      </c>
      <c r="H10" s="377">
        <v>25009.06</v>
      </c>
      <c r="I10" s="377">
        <v>3872.54</v>
      </c>
      <c r="J10" s="376">
        <v>0.13408329178438869</v>
      </c>
    </row>
    <row r="11" spans="1:10" ht="24" customHeight="1" x14ac:dyDescent="0.15">
      <c r="A11" s="379" t="s">
        <v>7687</v>
      </c>
      <c r="B11" s="379" t="s">
        <v>7686</v>
      </c>
      <c r="C11" s="379" t="s">
        <v>1112</v>
      </c>
      <c r="D11" s="379">
        <v>48</v>
      </c>
      <c r="E11" s="379">
        <v>45.408000000000001</v>
      </c>
      <c r="F11" s="378">
        <v>4395.3599999999997</v>
      </c>
      <c r="G11" s="377">
        <v>0</v>
      </c>
      <c r="H11" s="377">
        <v>3778.08</v>
      </c>
      <c r="I11" s="377">
        <v>617.28</v>
      </c>
      <c r="J11" s="376">
        <v>0.14043900840886753</v>
      </c>
    </row>
    <row r="12" spans="1:10" ht="24" customHeight="1" x14ac:dyDescent="0.15">
      <c r="A12" s="379" t="s">
        <v>1925</v>
      </c>
      <c r="B12" s="379" t="s">
        <v>1924</v>
      </c>
      <c r="C12" s="379" t="s">
        <v>1923</v>
      </c>
      <c r="D12" s="379">
        <v>96</v>
      </c>
      <c r="E12" s="379">
        <v>363.36</v>
      </c>
      <c r="F12" s="378">
        <v>12019.2</v>
      </c>
      <c r="G12" s="377">
        <v>0</v>
      </c>
      <c r="H12" s="377">
        <v>10963.44</v>
      </c>
      <c r="I12" s="377">
        <v>1055.76</v>
      </c>
      <c r="J12" s="376">
        <v>8.7839456869009583E-2</v>
      </c>
    </row>
    <row r="13" spans="1:10" ht="24" customHeight="1" x14ac:dyDescent="0.15">
      <c r="A13" s="379" t="s">
        <v>1900</v>
      </c>
      <c r="B13" s="379" t="s">
        <v>1899</v>
      </c>
      <c r="C13" s="379" t="s">
        <v>1898</v>
      </c>
      <c r="D13" s="379">
        <v>12</v>
      </c>
      <c r="E13" s="379">
        <v>57.6</v>
      </c>
      <c r="F13" s="378">
        <v>10549.44</v>
      </c>
      <c r="G13" s="377">
        <v>0</v>
      </c>
      <c r="H13" s="377">
        <v>7156.68</v>
      </c>
      <c r="I13" s="377">
        <v>3392.76</v>
      </c>
      <c r="J13" s="376">
        <v>0.3216056966056966</v>
      </c>
    </row>
    <row r="14" spans="1:10" ht="24" customHeight="1" x14ac:dyDescent="0.15">
      <c r="A14" s="379" t="s">
        <v>2003</v>
      </c>
      <c r="B14" s="379" t="s">
        <v>2002</v>
      </c>
      <c r="C14" s="379" t="s">
        <v>1898</v>
      </c>
      <c r="D14" s="379">
        <v>3</v>
      </c>
      <c r="E14" s="379">
        <v>14.4</v>
      </c>
      <c r="F14" s="378">
        <v>2675.91</v>
      </c>
      <c r="G14" s="377">
        <v>0</v>
      </c>
      <c r="H14" s="377">
        <v>1817.04</v>
      </c>
      <c r="I14" s="377">
        <v>858.87</v>
      </c>
      <c r="J14" s="376">
        <v>0.32096370954180076</v>
      </c>
    </row>
    <row r="15" spans="1:10" ht="24" customHeight="1" x14ac:dyDescent="0.15">
      <c r="A15" s="379" t="s">
        <v>4689</v>
      </c>
      <c r="B15" s="379" t="s">
        <v>4688</v>
      </c>
      <c r="C15" s="379" t="s">
        <v>1051</v>
      </c>
      <c r="D15" s="379">
        <v>110</v>
      </c>
      <c r="E15" s="379">
        <v>2090</v>
      </c>
      <c r="F15" s="378">
        <v>108003.54</v>
      </c>
      <c r="G15" s="377">
        <v>0</v>
      </c>
      <c r="H15" s="377">
        <v>92632.1</v>
      </c>
      <c r="I15" s="377">
        <v>15371.44</v>
      </c>
      <c r="J15" s="376">
        <v>0.14232348310064652</v>
      </c>
    </row>
    <row r="16" spans="1:10" ht="24" customHeight="1" x14ac:dyDescent="0.15">
      <c r="A16" s="379" t="s">
        <v>1895</v>
      </c>
      <c r="B16" s="379" t="s">
        <v>1894</v>
      </c>
      <c r="C16" s="379" t="s">
        <v>1051</v>
      </c>
      <c r="D16" s="379">
        <v>7</v>
      </c>
      <c r="E16" s="379">
        <v>133</v>
      </c>
      <c r="F16" s="378">
        <v>8388.25</v>
      </c>
      <c r="G16" s="377">
        <v>0</v>
      </c>
      <c r="H16" s="377">
        <v>6353.83</v>
      </c>
      <c r="I16" s="377">
        <v>2034.42</v>
      </c>
      <c r="J16" s="376">
        <v>0.24253211337287278</v>
      </c>
    </row>
    <row r="17" spans="1:10" ht="24" customHeight="1" x14ac:dyDescent="0.15">
      <c r="A17" s="379" t="s">
        <v>1893</v>
      </c>
      <c r="B17" s="379" t="s">
        <v>1892</v>
      </c>
      <c r="C17" s="379" t="s">
        <v>1051</v>
      </c>
      <c r="D17" s="379">
        <v>16</v>
      </c>
      <c r="E17" s="379">
        <v>304</v>
      </c>
      <c r="F17" s="378">
        <v>18734.05</v>
      </c>
      <c r="G17" s="377">
        <v>0</v>
      </c>
      <c r="H17" s="377">
        <v>14699.04</v>
      </c>
      <c r="I17" s="377">
        <v>4035.01</v>
      </c>
      <c r="J17" s="376">
        <v>0.21538375311264782</v>
      </c>
    </row>
    <row r="18" spans="1:10" ht="24" customHeight="1" x14ac:dyDescent="0.15">
      <c r="A18" s="379" t="s">
        <v>1891</v>
      </c>
      <c r="B18" s="379" t="s">
        <v>1890</v>
      </c>
      <c r="C18" s="379" t="s">
        <v>1051</v>
      </c>
      <c r="D18" s="379">
        <v>35</v>
      </c>
      <c r="E18" s="379">
        <v>665</v>
      </c>
      <c r="F18" s="378">
        <v>42695.35</v>
      </c>
      <c r="G18" s="377">
        <v>0</v>
      </c>
      <c r="H18" s="377">
        <v>33117.699999999997</v>
      </c>
      <c r="I18" s="377">
        <v>9577.65</v>
      </c>
      <c r="J18" s="376">
        <v>0.22432536564286273</v>
      </c>
    </row>
    <row r="19" spans="1:10" ht="24" customHeight="1" x14ac:dyDescent="0.15">
      <c r="A19" s="379" t="s">
        <v>1879</v>
      </c>
      <c r="B19" s="379" t="s">
        <v>1878</v>
      </c>
      <c r="C19" s="379" t="s">
        <v>1051</v>
      </c>
      <c r="D19" s="379">
        <v>67</v>
      </c>
      <c r="E19" s="379">
        <v>1273</v>
      </c>
      <c r="F19" s="378">
        <v>73080.11</v>
      </c>
      <c r="G19" s="377">
        <v>0</v>
      </c>
      <c r="H19" s="377">
        <v>67055.990000000005</v>
      </c>
      <c r="I19" s="377">
        <v>6024.12</v>
      </c>
      <c r="J19" s="376">
        <v>8.2431731424596921E-2</v>
      </c>
    </row>
    <row r="20" spans="1:10" ht="24" customHeight="1" x14ac:dyDescent="0.15">
      <c r="A20" s="379" t="s">
        <v>1875</v>
      </c>
      <c r="B20" s="379" t="s">
        <v>1874</v>
      </c>
      <c r="C20" s="379" t="s">
        <v>1051</v>
      </c>
      <c r="D20" s="379">
        <v>580</v>
      </c>
      <c r="E20" s="379">
        <v>11020</v>
      </c>
      <c r="F20" s="378">
        <v>408551.26</v>
      </c>
      <c r="G20" s="377">
        <v>0</v>
      </c>
      <c r="H20" s="377">
        <v>382184.7</v>
      </c>
      <c r="I20" s="377">
        <v>26366.560000000001</v>
      </c>
      <c r="J20" s="376">
        <v>6.4536724228925396E-2</v>
      </c>
    </row>
    <row r="21" spans="1:10" ht="24" customHeight="1" x14ac:dyDescent="0.15">
      <c r="A21" s="379" t="s">
        <v>1858</v>
      </c>
      <c r="B21" s="379" t="s">
        <v>1857</v>
      </c>
      <c r="C21" s="379" t="s">
        <v>1999</v>
      </c>
      <c r="D21" s="379">
        <v>504</v>
      </c>
      <c r="E21" s="379">
        <v>231.84</v>
      </c>
      <c r="F21" s="378">
        <v>6536.88</v>
      </c>
      <c r="G21" s="377">
        <v>0</v>
      </c>
      <c r="H21" s="377">
        <v>5125.05</v>
      </c>
      <c r="I21" s="377">
        <v>1411.83</v>
      </c>
      <c r="J21" s="376">
        <v>0.21597918272937547</v>
      </c>
    </row>
    <row r="22" spans="1:10" ht="24" customHeight="1" x14ac:dyDescent="0.15">
      <c r="A22" s="379" t="s">
        <v>1855</v>
      </c>
      <c r="B22" s="379" t="s">
        <v>1854</v>
      </c>
      <c r="C22" s="379" t="s">
        <v>1051</v>
      </c>
      <c r="D22" s="379">
        <v>10</v>
      </c>
      <c r="E22" s="379">
        <v>190</v>
      </c>
      <c r="F22" s="378">
        <v>8189.2</v>
      </c>
      <c r="G22" s="377">
        <v>0</v>
      </c>
      <c r="H22" s="377">
        <v>5277.8</v>
      </c>
      <c r="I22" s="377">
        <v>2911.4</v>
      </c>
      <c r="J22" s="376">
        <v>0.3555170224197724</v>
      </c>
    </row>
    <row r="23" spans="1:10" ht="24" customHeight="1" x14ac:dyDescent="0.15">
      <c r="A23" s="379" t="s">
        <v>1849</v>
      </c>
      <c r="B23" s="379" t="s">
        <v>1848</v>
      </c>
      <c r="C23" s="379" t="s">
        <v>1051</v>
      </c>
      <c r="D23" s="379">
        <v>12</v>
      </c>
      <c r="E23" s="379">
        <v>228</v>
      </c>
      <c r="F23" s="378">
        <v>14005.87</v>
      </c>
      <c r="G23" s="377">
        <v>0</v>
      </c>
      <c r="H23" s="377">
        <v>10695.42</v>
      </c>
      <c r="I23" s="377">
        <v>3310.45</v>
      </c>
      <c r="J23" s="376">
        <v>0.23636161123871635</v>
      </c>
    </row>
    <row r="24" spans="1:10" ht="24" customHeight="1" x14ac:dyDescent="0.15">
      <c r="A24" s="379" t="s">
        <v>1847</v>
      </c>
      <c r="B24" s="379" t="s">
        <v>1846</v>
      </c>
      <c r="C24" s="379" t="s">
        <v>1051</v>
      </c>
      <c r="D24" s="379">
        <v>1</v>
      </c>
      <c r="E24" s="379">
        <v>19</v>
      </c>
      <c r="F24" s="378">
        <v>0.01</v>
      </c>
      <c r="G24" s="377">
        <v>0</v>
      </c>
      <c r="H24" s="377">
        <v>68.680000000000007</v>
      </c>
      <c r="I24" s="377">
        <v>-68.67</v>
      </c>
      <c r="J24" s="376">
        <v>-6867</v>
      </c>
    </row>
    <row r="25" spans="1:10" ht="24" customHeight="1" x14ac:dyDescent="0.15">
      <c r="A25" s="379" t="s">
        <v>1845</v>
      </c>
      <c r="B25" s="379" t="s">
        <v>1844</v>
      </c>
      <c r="C25" s="379" t="s">
        <v>1051</v>
      </c>
      <c r="D25" s="379">
        <v>3</v>
      </c>
      <c r="E25" s="379">
        <v>57</v>
      </c>
      <c r="F25" s="378">
        <v>0.03</v>
      </c>
      <c r="G25" s="377">
        <v>0</v>
      </c>
      <c r="H25" s="377">
        <v>449.08</v>
      </c>
      <c r="I25" s="377">
        <v>-449.05</v>
      </c>
      <c r="J25" s="376">
        <v>-14968.333333333334</v>
      </c>
    </row>
    <row r="26" spans="1:10" ht="24" customHeight="1" x14ac:dyDescent="0.15">
      <c r="A26" s="379" t="s">
        <v>2405</v>
      </c>
      <c r="B26" s="379" t="s">
        <v>2514</v>
      </c>
      <c r="C26" s="379" t="s">
        <v>1051</v>
      </c>
      <c r="D26" s="379">
        <v>7</v>
      </c>
      <c r="E26" s="379">
        <v>133</v>
      </c>
      <c r="F26" s="378">
        <v>7.0000000000000007E-2</v>
      </c>
      <c r="G26" s="377">
        <v>0</v>
      </c>
      <c r="H26" s="377">
        <v>0</v>
      </c>
      <c r="I26" s="377">
        <v>7.0000000000000007E-2</v>
      </c>
      <c r="J26" s="376">
        <v>1</v>
      </c>
    </row>
    <row r="27" spans="1:10" ht="24" customHeight="1" x14ac:dyDescent="0.15">
      <c r="A27" s="379" t="s">
        <v>1843</v>
      </c>
      <c r="B27" s="379" t="s">
        <v>1842</v>
      </c>
      <c r="C27" s="379" t="s">
        <v>1051</v>
      </c>
      <c r="D27" s="379">
        <v>1</v>
      </c>
      <c r="E27" s="379">
        <v>19</v>
      </c>
      <c r="F27" s="378">
        <v>1735.67</v>
      </c>
      <c r="G27" s="377">
        <v>0</v>
      </c>
      <c r="H27" s="377">
        <v>1088.0999999999999</v>
      </c>
      <c r="I27" s="377">
        <v>647.57000000000005</v>
      </c>
      <c r="J27" s="376">
        <v>0.37309511600707507</v>
      </c>
    </row>
    <row r="28" spans="1:10" ht="24" customHeight="1" x14ac:dyDescent="0.15">
      <c r="A28" s="379" t="s">
        <v>1840</v>
      </c>
      <c r="B28" s="379" t="s">
        <v>1839</v>
      </c>
      <c r="C28" s="379" t="s">
        <v>1838</v>
      </c>
      <c r="D28" s="379">
        <v>540</v>
      </c>
      <c r="E28" s="379">
        <v>255.42</v>
      </c>
      <c r="F28" s="378">
        <v>63228.6</v>
      </c>
      <c r="G28" s="377">
        <v>0</v>
      </c>
      <c r="H28" s="377">
        <v>59254.2</v>
      </c>
      <c r="I28" s="377">
        <v>3974.4</v>
      </c>
      <c r="J28" s="376">
        <v>6.2857630882227344E-2</v>
      </c>
    </row>
    <row r="29" spans="1:10" ht="24" customHeight="1" x14ac:dyDescent="0.15">
      <c r="A29" s="379" t="s">
        <v>1827</v>
      </c>
      <c r="B29" s="379" t="s">
        <v>1826</v>
      </c>
      <c r="C29" s="379" t="s">
        <v>1823</v>
      </c>
      <c r="D29" s="379">
        <v>106</v>
      </c>
      <c r="E29" s="379">
        <v>2120</v>
      </c>
      <c r="F29" s="378">
        <v>39726.080000000002</v>
      </c>
      <c r="G29" s="377">
        <v>0</v>
      </c>
      <c r="H29" s="377">
        <v>35422.019999999997</v>
      </c>
      <c r="I29" s="377">
        <v>4304.0600000000004</v>
      </c>
      <c r="J29" s="376">
        <v>0.10834343584869184</v>
      </c>
    </row>
    <row r="30" spans="1:10" ht="24" customHeight="1" x14ac:dyDescent="0.15">
      <c r="A30" s="379" t="s">
        <v>1822</v>
      </c>
      <c r="B30" s="379" t="s">
        <v>1821</v>
      </c>
      <c r="C30" s="379" t="s">
        <v>1812</v>
      </c>
      <c r="D30" s="379">
        <v>3120</v>
      </c>
      <c r="E30" s="379">
        <v>780</v>
      </c>
      <c r="F30" s="378">
        <v>77126.399999999994</v>
      </c>
      <c r="G30" s="377">
        <v>0</v>
      </c>
      <c r="H30" s="377">
        <v>70060.67</v>
      </c>
      <c r="I30" s="377">
        <v>7065.73</v>
      </c>
      <c r="J30" s="376">
        <v>9.16123402622189E-2</v>
      </c>
    </row>
    <row r="31" spans="1:10" ht="24" customHeight="1" x14ac:dyDescent="0.15">
      <c r="A31" s="379" t="s">
        <v>1820</v>
      </c>
      <c r="B31" s="379" t="s">
        <v>1819</v>
      </c>
      <c r="C31" s="379" t="s">
        <v>1812</v>
      </c>
      <c r="D31" s="379">
        <v>1248</v>
      </c>
      <c r="E31" s="379">
        <v>312</v>
      </c>
      <c r="F31" s="378">
        <v>45514.559999999998</v>
      </c>
      <c r="G31" s="377">
        <v>0</v>
      </c>
      <c r="H31" s="377">
        <v>32579.040000000001</v>
      </c>
      <c r="I31" s="377">
        <v>12935.52</v>
      </c>
      <c r="J31" s="376">
        <v>0.28420619687414311</v>
      </c>
    </row>
    <row r="32" spans="1:10" ht="24" customHeight="1" x14ac:dyDescent="0.15">
      <c r="A32" s="379" t="s">
        <v>1818</v>
      </c>
      <c r="B32" s="379" t="s">
        <v>1817</v>
      </c>
      <c r="C32" s="379" t="s">
        <v>1812</v>
      </c>
      <c r="D32" s="379">
        <v>48</v>
      </c>
      <c r="E32" s="379">
        <v>12</v>
      </c>
      <c r="F32" s="378">
        <v>2567.04</v>
      </c>
      <c r="G32" s="377">
        <v>0</v>
      </c>
      <c r="H32" s="377">
        <v>1924.73</v>
      </c>
      <c r="I32" s="377">
        <v>642.30999999999995</v>
      </c>
      <c r="J32" s="376">
        <v>0.25021425454998752</v>
      </c>
    </row>
    <row r="33" spans="1:10" ht="24" customHeight="1" x14ac:dyDescent="0.15">
      <c r="A33" s="379" t="s">
        <v>1816</v>
      </c>
      <c r="B33" s="379" t="s">
        <v>1815</v>
      </c>
      <c r="C33" s="379" t="s">
        <v>1812</v>
      </c>
      <c r="D33" s="379">
        <v>528</v>
      </c>
      <c r="E33" s="379">
        <v>132</v>
      </c>
      <c r="F33" s="378">
        <v>15190.56</v>
      </c>
      <c r="G33" s="377">
        <v>0</v>
      </c>
      <c r="H33" s="377">
        <v>12246.9</v>
      </c>
      <c r="I33" s="377">
        <v>2943.66</v>
      </c>
      <c r="J33" s="376">
        <v>0.19378219104496477</v>
      </c>
    </row>
    <row r="34" spans="1:10" ht="24" customHeight="1" x14ac:dyDescent="0.15">
      <c r="A34" s="379" t="s">
        <v>1814</v>
      </c>
      <c r="B34" s="379" t="s">
        <v>1813</v>
      </c>
      <c r="C34" s="379" t="s">
        <v>1809</v>
      </c>
      <c r="D34" s="379">
        <v>1</v>
      </c>
      <c r="E34" s="379">
        <v>6</v>
      </c>
      <c r="F34" s="378">
        <v>707</v>
      </c>
      <c r="G34" s="377">
        <v>0</v>
      </c>
      <c r="H34" s="377">
        <v>479.62</v>
      </c>
      <c r="I34" s="377">
        <v>227.38</v>
      </c>
      <c r="J34" s="376">
        <v>0.32161244695898161</v>
      </c>
    </row>
    <row r="35" spans="1:10" ht="24" customHeight="1" x14ac:dyDescent="0.15">
      <c r="A35" s="379" t="s">
        <v>1814</v>
      </c>
      <c r="B35" s="379" t="s">
        <v>1813</v>
      </c>
      <c r="C35" s="379" t="s">
        <v>1812</v>
      </c>
      <c r="D35" s="379">
        <v>576</v>
      </c>
      <c r="E35" s="379">
        <v>144</v>
      </c>
      <c r="F35" s="378">
        <v>15638.4</v>
      </c>
      <c r="G35" s="377">
        <v>0</v>
      </c>
      <c r="H35" s="377">
        <v>11510.88</v>
      </c>
      <c r="I35" s="377">
        <v>4127.5200000000004</v>
      </c>
      <c r="J35" s="376">
        <v>0.26393492940454266</v>
      </c>
    </row>
    <row r="36" spans="1:10" ht="24" customHeight="1" x14ac:dyDescent="0.15">
      <c r="A36" s="379" t="s">
        <v>1811</v>
      </c>
      <c r="B36" s="379" t="s">
        <v>1810</v>
      </c>
      <c r="C36" s="379" t="s">
        <v>1812</v>
      </c>
      <c r="D36" s="379">
        <v>360</v>
      </c>
      <c r="E36" s="379">
        <v>90</v>
      </c>
      <c r="F36" s="378">
        <v>10940.4</v>
      </c>
      <c r="G36" s="377">
        <v>0</v>
      </c>
      <c r="H36" s="377">
        <v>8225.25</v>
      </c>
      <c r="I36" s="377">
        <v>2715.15</v>
      </c>
      <c r="J36" s="376">
        <v>0.24817648349237686</v>
      </c>
    </row>
    <row r="37" spans="1:10" ht="24" customHeight="1" x14ac:dyDescent="0.15">
      <c r="A37" s="379" t="s">
        <v>1808</v>
      </c>
      <c r="B37" s="379" t="s">
        <v>1807</v>
      </c>
      <c r="C37" s="379" t="s">
        <v>1802</v>
      </c>
      <c r="D37" s="379">
        <v>2</v>
      </c>
      <c r="E37" s="379">
        <v>28.38</v>
      </c>
      <c r="F37" s="378">
        <v>2814.92</v>
      </c>
      <c r="G37" s="377">
        <v>0</v>
      </c>
      <c r="H37" s="377">
        <v>1915.42</v>
      </c>
      <c r="I37" s="377">
        <v>899.5</v>
      </c>
      <c r="J37" s="376">
        <v>0.31954726954940105</v>
      </c>
    </row>
    <row r="38" spans="1:10" ht="24" customHeight="1" x14ac:dyDescent="0.15">
      <c r="A38" s="379" t="s">
        <v>1808</v>
      </c>
      <c r="B38" s="379" t="s">
        <v>1807</v>
      </c>
      <c r="C38" s="379" t="s">
        <v>1112</v>
      </c>
      <c r="D38" s="379">
        <v>15</v>
      </c>
      <c r="E38" s="379">
        <v>14.19</v>
      </c>
      <c r="F38" s="378">
        <v>1087.95</v>
      </c>
      <c r="G38" s="377">
        <v>0</v>
      </c>
      <c r="H38" s="377">
        <v>957.35</v>
      </c>
      <c r="I38" s="377">
        <v>130.6</v>
      </c>
      <c r="J38" s="376">
        <v>0.12004228135484167</v>
      </c>
    </row>
    <row r="39" spans="1:10" ht="24" customHeight="1" x14ac:dyDescent="0.15">
      <c r="A39" s="379" t="s">
        <v>1806</v>
      </c>
      <c r="B39" s="379" t="s">
        <v>1805</v>
      </c>
      <c r="C39" s="379" t="s">
        <v>1802</v>
      </c>
      <c r="D39" s="379">
        <v>1</v>
      </c>
      <c r="E39" s="379">
        <v>14.19</v>
      </c>
      <c r="F39" s="378">
        <v>1474.31</v>
      </c>
      <c r="G39" s="377">
        <v>0</v>
      </c>
      <c r="H39" s="377">
        <v>1000.48</v>
      </c>
      <c r="I39" s="377">
        <v>473.83</v>
      </c>
      <c r="J39" s="376">
        <v>0.32139102359747951</v>
      </c>
    </row>
    <row r="40" spans="1:10" ht="24" customHeight="1" x14ac:dyDescent="0.15">
      <c r="A40" s="379" t="s">
        <v>1806</v>
      </c>
      <c r="B40" s="379" t="s">
        <v>1805</v>
      </c>
      <c r="C40" s="379" t="s">
        <v>1112</v>
      </c>
      <c r="D40" s="379">
        <v>15</v>
      </c>
      <c r="E40" s="379">
        <v>14.19</v>
      </c>
      <c r="F40" s="378">
        <v>1087.95</v>
      </c>
      <c r="G40" s="377">
        <v>0</v>
      </c>
      <c r="H40" s="377">
        <v>1000.48</v>
      </c>
      <c r="I40" s="377">
        <v>87.47</v>
      </c>
      <c r="J40" s="376">
        <v>8.0398915391332329E-2</v>
      </c>
    </row>
    <row r="41" spans="1:10" ht="24" customHeight="1" x14ac:dyDescent="0.15">
      <c r="A41" s="379" t="s">
        <v>1801</v>
      </c>
      <c r="B41" s="379" t="s">
        <v>1800</v>
      </c>
      <c r="C41" s="379" t="s">
        <v>1802</v>
      </c>
      <c r="D41" s="379">
        <v>11</v>
      </c>
      <c r="E41" s="379">
        <v>156.09</v>
      </c>
      <c r="F41" s="378">
        <v>11797.41</v>
      </c>
      <c r="G41" s="377">
        <v>0</v>
      </c>
      <c r="H41" s="377">
        <v>10146.969999999999</v>
      </c>
      <c r="I41" s="377">
        <v>1650.44</v>
      </c>
      <c r="J41" s="376">
        <v>0.1398985031460295</v>
      </c>
    </row>
    <row r="42" spans="1:10" ht="24" customHeight="1" x14ac:dyDescent="0.15">
      <c r="A42" s="379" t="s">
        <v>1801</v>
      </c>
      <c r="B42" s="379" t="s">
        <v>1800</v>
      </c>
      <c r="C42" s="379" t="s">
        <v>1112</v>
      </c>
      <c r="D42" s="379">
        <v>450</v>
      </c>
      <c r="E42" s="379">
        <v>425.7</v>
      </c>
      <c r="F42" s="378">
        <v>37197</v>
      </c>
      <c r="G42" s="377">
        <v>0</v>
      </c>
      <c r="H42" s="377">
        <v>27862.41</v>
      </c>
      <c r="I42" s="377">
        <v>9334.59</v>
      </c>
      <c r="J42" s="376">
        <v>0.2509500766190822</v>
      </c>
    </row>
    <row r="43" spans="1:10" ht="24" customHeight="1" x14ac:dyDescent="0.15">
      <c r="A43" s="379" t="s">
        <v>1793</v>
      </c>
      <c r="B43" s="379" t="s">
        <v>1792</v>
      </c>
      <c r="C43" s="379" t="s">
        <v>1056</v>
      </c>
      <c r="D43" s="379">
        <v>6</v>
      </c>
      <c r="E43" s="379">
        <v>1248</v>
      </c>
      <c r="F43" s="378">
        <v>25089.72</v>
      </c>
      <c r="G43" s="377">
        <v>0</v>
      </c>
      <c r="H43" s="377">
        <v>18437.88</v>
      </c>
      <c r="I43" s="377">
        <v>6651.84</v>
      </c>
      <c r="J43" s="376">
        <v>0.2651221297009293</v>
      </c>
    </row>
    <row r="44" spans="1:10" ht="24" customHeight="1" x14ac:dyDescent="0.15">
      <c r="A44" s="379" t="s">
        <v>1775</v>
      </c>
      <c r="B44" s="379" t="s">
        <v>1774</v>
      </c>
      <c r="C44" s="379" t="s">
        <v>1056</v>
      </c>
      <c r="D44" s="379">
        <v>10</v>
      </c>
      <c r="E44" s="379">
        <v>2080</v>
      </c>
      <c r="F44" s="378">
        <v>142584</v>
      </c>
      <c r="G44" s="377">
        <v>0</v>
      </c>
      <c r="H44" s="377">
        <v>90474.4</v>
      </c>
      <c r="I44" s="377">
        <v>52109.599999999999</v>
      </c>
      <c r="J44" s="376">
        <v>0.36546597093643046</v>
      </c>
    </row>
    <row r="45" spans="1:10" ht="24" customHeight="1" x14ac:dyDescent="0.15">
      <c r="A45" s="379" t="s">
        <v>1769</v>
      </c>
      <c r="B45" s="379" t="s">
        <v>1768</v>
      </c>
      <c r="C45" s="379" t="s">
        <v>1056</v>
      </c>
      <c r="D45" s="379">
        <v>6</v>
      </c>
      <c r="E45" s="379">
        <v>1248</v>
      </c>
      <c r="F45" s="378">
        <v>103920.96000000001</v>
      </c>
      <c r="G45" s="377">
        <v>0</v>
      </c>
      <c r="H45" s="377">
        <v>67417.56</v>
      </c>
      <c r="I45" s="377">
        <v>36503.4</v>
      </c>
      <c r="J45" s="376">
        <v>0.35126118927307831</v>
      </c>
    </row>
    <row r="46" spans="1:10" ht="24" customHeight="1" x14ac:dyDescent="0.15">
      <c r="A46" s="379" t="s">
        <v>3985</v>
      </c>
      <c r="B46" s="379" t="s">
        <v>3984</v>
      </c>
      <c r="C46" s="379" t="s">
        <v>1056</v>
      </c>
      <c r="D46" s="379">
        <v>1</v>
      </c>
      <c r="E46" s="379">
        <v>208</v>
      </c>
      <c r="F46" s="378">
        <v>10027.9</v>
      </c>
      <c r="G46" s="377">
        <v>0</v>
      </c>
      <c r="H46" s="377">
        <v>8719.92</v>
      </c>
      <c r="I46" s="377">
        <v>1307.98</v>
      </c>
      <c r="J46" s="376">
        <v>0.13043408889199135</v>
      </c>
    </row>
    <row r="47" spans="1:10" ht="24" customHeight="1" x14ac:dyDescent="0.15">
      <c r="A47" s="379" t="s">
        <v>1990</v>
      </c>
      <c r="B47" s="379" t="s">
        <v>1989</v>
      </c>
      <c r="C47" s="379" t="s">
        <v>1056</v>
      </c>
      <c r="D47" s="379">
        <v>6</v>
      </c>
      <c r="E47" s="379">
        <v>1248</v>
      </c>
      <c r="F47" s="378">
        <v>52088.82</v>
      </c>
      <c r="G47" s="377">
        <v>0</v>
      </c>
      <c r="H47" s="377">
        <v>46507.92</v>
      </c>
      <c r="I47" s="377">
        <v>5580.9</v>
      </c>
      <c r="J47" s="376">
        <v>0.10714199323386477</v>
      </c>
    </row>
    <row r="48" spans="1:10" ht="24" customHeight="1" x14ac:dyDescent="0.15">
      <c r="A48" s="379" t="s">
        <v>1759</v>
      </c>
      <c r="B48" s="379" t="s">
        <v>1758</v>
      </c>
      <c r="C48" s="379" t="s">
        <v>1757</v>
      </c>
      <c r="D48" s="379">
        <v>72</v>
      </c>
      <c r="E48" s="379">
        <v>64.8</v>
      </c>
      <c r="F48" s="378">
        <v>5805.36</v>
      </c>
      <c r="G48" s="377">
        <v>0</v>
      </c>
      <c r="H48" s="377">
        <v>4286.82</v>
      </c>
      <c r="I48" s="377">
        <v>1518.54</v>
      </c>
      <c r="J48" s="376">
        <v>0.26157550952912478</v>
      </c>
    </row>
    <row r="49" spans="1:10" ht="24" customHeight="1" x14ac:dyDescent="0.15">
      <c r="A49" s="379" t="s">
        <v>1988</v>
      </c>
      <c r="B49" s="379" t="s">
        <v>1987</v>
      </c>
      <c r="C49" s="379" t="s">
        <v>1757</v>
      </c>
      <c r="D49" s="379">
        <v>24</v>
      </c>
      <c r="E49" s="379">
        <v>21.6</v>
      </c>
      <c r="F49" s="378">
        <v>1740.72</v>
      </c>
      <c r="G49" s="377">
        <v>0</v>
      </c>
      <c r="H49" s="377">
        <v>1432.41</v>
      </c>
      <c r="I49" s="377">
        <v>308.31</v>
      </c>
      <c r="J49" s="376">
        <v>0.17711636564180339</v>
      </c>
    </row>
    <row r="50" spans="1:10" ht="24" customHeight="1" x14ac:dyDescent="0.15">
      <c r="A50" s="379" t="s">
        <v>1743</v>
      </c>
      <c r="B50" s="379" t="s">
        <v>1742</v>
      </c>
      <c r="C50" s="379" t="s">
        <v>1739</v>
      </c>
      <c r="D50" s="379">
        <v>2</v>
      </c>
      <c r="E50" s="379">
        <v>8</v>
      </c>
      <c r="F50" s="378">
        <v>1064.6199999999999</v>
      </c>
      <c r="G50" s="377">
        <v>0</v>
      </c>
      <c r="H50" s="377">
        <v>726.12</v>
      </c>
      <c r="I50" s="377">
        <v>338.5</v>
      </c>
      <c r="J50" s="376">
        <v>0.31795382389960736</v>
      </c>
    </row>
    <row r="51" spans="1:10" ht="24" customHeight="1" x14ac:dyDescent="0.15">
      <c r="A51" s="379" t="s">
        <v>1741</v>
      </c>
      <c r="B51" s="379" t="s">
        <v>3983</v>
      </c>
      <c r="C51" s="379" t="s">
        <v>1739</v>
      </c>
      <c r="D51" s="379">
        <v>10</v>
      </c>
      <c r="E51" s="379">
        <v>40</v>
      </c>
      <c r="F51" s="378">
        <v>5647.8</v>
      </c>
      <c r="G51" s="377">
        <v>0</v>
      </c>
      <c r="H51" s="377">
        <v>3831.5</v>
      </c>
      <c r="I51" s="377">
        <v>1816.3</v>
      </c>
      <c r="J51" s="376">
        <v>0.32159424908814049</v>
      </c>
    </row>
    <row r="52" spans="1:10" ht="24" customHeight="1" x14ac:dyDescent="0.15">
      <c r="A52" s="379" t="s">
        <v>5592</v>
      </c>
      <c r="B52" s="379" t="s">
        <v>5591</v>
      </c>
      <c r="C52" s="379" t="s">
        <v>1739</v>
      </c>
      <c r="D52" s="379">
        <v>6</v>
      </c>
      <c r="E52" s="379">
        <v>24</v>
      </c>
      <c r="F52" s="378">
        <v>4818.0600000000004</v>
      </c>
      <c r="G52" s="377">
        <v>0</v>
      </c>
      <c r="H52" s="377">
        <v>3045</v>
      </c>
      <c r="I52" s="377">
        <v>1773.06</v>
      </c>
      <c r="J52" s="376">
        <v>0.36800288912964968</v>
      </c>
    </row>
    <row r="53" spans="1:10" ht="24" customHeight="1" x14ac:dyDescent="0.15">
      <c r="A53" s="379" t="s">
        <v>1721</v>
      </c>
      <c r="B53" s="379" t="s">
        <v>1720</v>
      </c>
      <c r="C53" s="379" t="s">
        <v>1116</v>
      </c>
      <c r="D53" s="379">
        <v>168</v>
      </c>
      <c r="E53" s="379">
        <v>168</v>
      </c>
      <c r="F53" s="378">
        <v>17424.96</v>
      </c>
      <c r="G53" s="377">
        <v>0</v>
      </c>
      <c r="H53" s="377">
        <v>15517.04</v>
      </c>
      <c r="I53" s="377">
        <v>1907.92</v>
      </c>
      <c r="J53" s="376">
        <v>0.10949350816300296</v>
      </c>
    </row>
    <row r="54" spans="1:10" ht="24" customHeight="1" x14ac:dyDescent="0.15">
      <c r="A54" s="379" t="s">
        <v>1717</v>
      </c>
      <c r="B54" s="379" t="s">
        <v>1716</v>
      </c>
      <c r="C54" s="379" t="s">
        <v>1115</v>
      </c>
      <c r="D54" s="379">
        <v>1</v>
      </c>
      <c r="E54" s="379">
        <v>11.352</v>
      </c>
      <c r="F54" s="378">
        <v>526.04</v>
      </c>
      <c r="G54" s="377">
        <v>0</v>
      </c>
      <c r="H54" s="377">
        <v>356.73</v>
      </c>
      <c r="I54" s="377">
        <v>169.31</v>
      </c>
      <c r="J54" s="376">
        <v>0.32185765341038702</v>
      </c>
    </row>
    <row r="55" spans="1:10" ht="24" customHeight="1" x14ac:dyDescent="0.15">
      <c r="A55" s="379" t="s">
        <v>1717</v>
      </c>
      <c r="B55" s="379" t="s">
        <v>1716</v>
      </c>
      <c r="C55" s="379" t="s">
        <v>1112</v>
      </c>
      <c r="D55" s="379">
        <v>1044</v>
      </c>
      <c r="E55" s="379">
        <v>987.62400000000002</v>
      </c>
      <c r="F55" s="378">
        <v>40183.56</v>
      </c>
      <c r="G55" s="377">
        <v>0</v>
      </c>
      <c r="H55" s="377">
        <v>31034.91</v>
      </c>
      <c r="I55" s="377">
        <v>9148.65</v>
      </c>
      <c r="J55" s="376">
        <v>0.22767146564415897</v>
      </c>
    </row>
    <row r="56" spans="1:10" ht="24" customHeight="1" x14ac:dyDescent="0.15">
      <c r="A56" s="379" t="s">
        <v>1714</v>
      </c>
      <c r="B56" s="379" t="s">
        <v>1713</v>
      </c>
      <c r="C56" s="379" t="s">
        <v>1116</v>
      </c>
      <c r="D56" s="379">
        <v>960</v>
      </c>
      <c r="E56" s="379">
        <v>960</v>
      </c>
      <c r="F56" s="378">
        <v>25670.400000000001</v>
      </c>
      <c r="G56" s="377">
        <v>0</v>
      </c>
      <c r="H56" s="377">
        <v>22350.94</v>
      </c>
      <c r="I56" s="377">
        <v>3319.46</v>
      </c>
      <c r="J56" s="376">
        <v>0.1293108015457492</v>
      </c>
    </row>
    <row r="57" spans="1:10" ht="24" customHeight="1" x14ac:dyDescent="0.15">
      <c r="A57" s="379" t="s">
        <v>1712</v>
      </c>
      <c r="B57" s="379" t="s">
        <v>1711</v>
      </c>
      <c r="C57" s="379" t="s">
        <v>1112</v>
      </c>
      <c r="D57" s="379">
        <v>300</v>
      </c>
      <c r="E57" s="379">
        <v>283.8</v>
      </c>
      <c r="F57" s="378">
        <v>21879</v>
      </c>
      <c r="G57" s="377">
        <v>0</v>
      </c>
      <c r="H57" s="377">
        <v>19604.75</v>
      </c>
      <c r="I57" s="377">
        <v>2274.25</v>
      </c>
      <c r="J57" s="376">
        <v>0.10394670688788336</v>
      </c>
    </row>
    <row r="58" spans="1:10" ht="24" customHeight="1" x14ac:dyDescent="0.15">
      <c r="A58" s="379" t="s">
        <v>1710</v>
      </c>
      <c r="B58" s="379" t="s">
        <v>1709</v>
      </c>
      <c r="C58" s="379" t="s">
        <v>1112</v>
      </c>
      <c r="D58" s="379">
        <v>228</v>
      </c>
      <c r="E58" s="379">
        <v>215.68799999999999</v>
      </c>
      <c r="F58" s="378">
        <v>16628.04</v>
      </c>
      <c r="G58" s="377">
        <v>0</v>
      </c>
      <c r="H58" s="377">
        <v>14899.61</v>
      </c>
      <c r="I58" s="377">
        <v>1728.43</v>
      </c>
      <c r="J58" s="376">
        <v>0.10394670688788336</v>
      </c>
    </row>
    <row r="59" spans="1:10" ht="24" customHeight="1" x14ac:dyDescent="0.15">
      <c r="A59" s="379" t="s">
        <v>1708</v>
      </c>
      <c r="B59" s="379" t="s">
        <v>1707</v>
      </c>
      <c r="C59" s="379" t="s">
        <v>1112</v>
      </c>
      <c r="D59" s="379">
        <v>1884</v>
      </c>
      <c r="E59" s="379">
        <v>1782.2639999999999</v>
      </c>
      <c r="F59" s="378">
        <v>138172.56</v>
      </c>
      <c r="G59" s="377">
        <v>0</v>
      </c>
      <c r="H59" s="377">
        <v>115348.61</v>
      </c>
      <c r="I59" s="377">
        <v>22823.95</v>
      </c>
      <c r="J59" s="376">
        <v>0.16518438972253247</v>
      </c>
    </row>
    <row r="60" spans="1:10" ht="24" customHeight="1" x14ac:dyDescent="0.15">
      <c r="A60" s="379" t="s">
        <v>1704</v>
      </c>
      <c r="B60" s="379" t="s">
        <v>1703</v>
      </c>
      <c r="C60" s="379" t="s">
        <v>1115</v>
      </c>
      <c r="D60" s="379">
        <v>18</v>
      </c>
      <c r="E60" s="379">
        <v>204.33600000000001</v>
      </c>
      <c r="F60" s="378">
        <v>18918.27</v>
      </c>
      <c r="G60" s="377">
        <v>0</v>
      </c>
      <c r="H60" s="377">
        <v>17433.72</v>
      </c>
      <c r="I60" s="377">
        <v>1484.55</v>
      </c>
      <c r="J60" s="376">
        <v>7.8471763010042675E-2</v>
      </c>
    </row>
    <row r="61" spans="1:10" ht="24" customHeight="1" x14ac:dyDescent="0.15">
      <c r="A61" s="379" t="s">
        <v>1704</v>
      </c>
      <c r="B61" s="379" t="s">
        <v>1703</v>
      </c>
      <c r="C61" s="379" t="s">
        <v>1112</v>
      </c>
      <c r="D61" s="379">
        <v>1404</v>
      </c>
      <c r="E61" s="379">
        <v>1328.184</v>
      </c>
      <c r="F61" s="378">
        <v>125152.56</v>
      </c>
      <c r="G61" s="377">
        <v>0</v>
      </c>
      <c r="H61" s="377">
        <v>113319.18</v>
      </c>
      <c r="I61" s="377">
        <v>11833.38</v>
      </c>
      <c r="J61" s="376">
        <v>9.4551641612444837E-2</v>
      </c>
    </row>
    <row r="62" spans="1:10" ht="24" customHeight="1" x14ac:dyDescent="0.15">
      <c r="A62" s="379" t="s">
        <v>1702</v>
      </c>
      <c r="B62" s="379" t="s">
        <v>1701</v>
      </c>
      <c r="C62" s="379" t="s">
        <v>1112</v>
      </c>
      <c r="D62" s="379">
        <v>120</v>
      </c>
      <c r="E62" s="379">
        <v>113.52</v>
      </c>
      <c r="F62" s="378">
        <v>10842</v>
      </c>
      <c r="G62" s="377">
        <v>0</v>
      </c>
      <c r="H62" s="377">
        <v>9018.48</v>
      </c>
      <c r="I62" s="377">
        <v>1823.52</v>
      </c>
      <c r="J62" s="376">
        <v>0.16819037078029883</v>
      </c>
    </row>
    <row r="63" spans="1:10" ht="24" customHeight="1" x14ac:dyDescent="0.15">
      <c r="A63" s="943" t="s">
        <v>1695</v>
      </c>
      <c r="B63" s="943" t="s">
        <v>1694</v>
      </c>
      <c r="C63" s="943" t="s">
        <v>1693</v>
      </c>
      <c r="D63" s="943">
        <v>2</v>
      </c>
      <c r="E63" s="943">
        <v>0</v>
      </c>
      <c r="F63" s="944">
        <v>1000</v>
      </c>
      <c r="G63" s="945">
        <v>0</v>
      </c>
      <c r="H63" s="945">
        <v>0</v>
      </c>
      <c r="I63" s="945">
        <v>1000</v>
      </c>
      <c r="J63" s="946">
        <v>1</v>
      </c>
    </row>
    <row r="64" spans="1:10" ht="24" customHeight="1" x14ac:dyDescent="0.15">
      <c r="A64" s="379" t="s">
        <v>1111</v>
      </c>
      <c r="B64" s="379" t="s">
        <v>1979</v>
      </c>
      <c r="C64" s="379" t="s">
        <v>1978</v>
      </c>
      <c r="D64" s="379">
        <v>48</v>
      </c>
      <c r="E64" s="379">
        <v>21.6</v>
      </c>
      <c r="F64" s="378">
        <v>2411.52</v>
      </c>
      <c r="G64" s="377">
        <v>0</v>
      </c>
      <c r="H64" s="377">
        <v>2178.8000000000002</v>
      </c>
      <c r="I64" s="377">
        <v>232.72</v>
      </c>
      <c r="J64" s="376">
        <v>9.6503450106157115E-2</v>
      </c>
    </row>
    <row r="65" spans="1:10" ht="24" customHeight="1" x14ac:dyDescent="0.15">
      <c r="A65" s="379" t="s">
        <v>1158</v>
      </c>
      <c r="B65" s="379" t="s">
        <v>1975</v>
      </c>
      <c r="C65" s="379" t="s">
        <v>1115</v>
      </c>
      <c r="D65" s="379">
        <v>8</v>
      </c>
      <c r="E65" s="379">
        <v>90.816000000000003</v>
      </c>
      <c r="F65" s="378">
        <v>6523.17</v>
      </c>
      <c r="G65" s="377">
        <v>0</v>
      </c>
      <c r="H65" s="377">
        <v>5426.54</v>
      </c>
      <c r="I65" s="377">
        <v>1096.6300000000001</v>
      </c>
      <c r="J65" s="376">
        <v>0.16811304933031027</v>
      </c>
    </row>
    <row r="66" spans="1:10" ht="24" customHeight="1" x14ac:dyDescent="0.15">
      <c r="A66" s="379" t="s">
        <v>1158</v>
      </c>
      <c r="B66" s="379" t="s">
        <v>1975</v>
      </c>
      <c r="C66" s="379" t="s">
        <v>1112</v>
      </c>
      <c r="D66" s="379">
        <v>192</v>
      </c>
      <c r="E66" s="379">
        <v>181.63200000000001</v>
      </c>
      <c r="F66" s="378">
        <v>17658.240000000002</v>
      </c>
      <c r="G66" s="377">
        <v>0</v>
      </c>
      <c r="H66" s="377">
        <v>10862.69</v>
      </c>
      <c r="I66" s="377">
        <v>6795.55</v>
      </c>
      <c r="J66" s="376">
        <v>0.38483733373201406</v>
      </c>
    </row>
    <row r="67" spans="1:10" ht="24" customHeight="1" x14ac:dyDescent="0.15">
      <c r="A67" s="379" t="s">
        <v>1156</v>
      </c>
      <c r="B67" s="379" t="s">
        <v>1974</v>
      </c>
      <c r="C67" s="379" t="s">
        <v>1115</v>
      </c>
      <c r="D67" s="379">
        <v>2</v>
      </c>
      <c r="E67" s="379">
        <v>22.704000000000001</v>
      </c>
      <c r="F67" s="378">
        <v>1789.21</v>
      </c>
      <c r="G67" s="377">
        <v>0</v>
      </c>
      <c r="H67" s="377">
        <v>1491</v>
      </c>
      <c r="I67" s="377">
        <v>298.20999999999998</v>
      </c>
      <c r="J67" s="376">
        <v>0.16667132421571532</v>
      </c>
    </row>
    <row r="68" spans="1:10" ht="24" customHeight="1" x14ac:dyDescent="0.15">
      <c r="A68" s="379" t="s">
        <v>1156</v>
      </c>
      <c r="B68" s="379" t="s">
        <v>1974</v>
      </c>
      <c r="C68" s="379" t="s">
        <v>1112</v>
      </c>
      <c r="D68" s="379">
        <v>288</v>
      </c>
      <c r="E68" s="379">
        <v>272.44799999999998</v>
      </c>
      <c r="F68" s="378">
        <v>26487.360000000001</v>
      </c>
      <c r="G68" s="377">
        <v>0</v>
      </c>
      <c r="H68" s="377">
        <v>17892</v>
      </c>
      <c r="I68" s="377">
        <v>8595.36</v>
      </c>
      <c r="J68" s="376">
        <v>0.3245079917364358</v>
      </c>
    </row>
    <row r="69" spans="1:10" ht="24" customHeight="1" x14ac:dyDescent="0.15">
      <c r="A69" s="379" t="s">
        <v>1153</v>
      </c>
      <c r="B69" s="379" t="s">
        <v>1973</v>
      </c>
      <c r="C69" s="379" t="s">
        <v>1119</v>
      </c>
      <c r="D69" s="379">
        <v>12</v>
      </c>
      <c r="E69" s="379">
        <v>72</v>
      </c>
      <c r="F69" s="378">
        <v>8950.52</v>
      </c>
      <c r="G69" s="377">
        <v>0</v>
      </c>
      <c r="H69" s="377">
        <v>9033.84</v>
      </c>
      <c r="I69" s="377">
        <v>-83.32</v>
      </c>
      <c r="J69" s="376">
        <v>-9.3089563511393747E-3</v>
      </c>
    </row>
    <row r="70" spans="1:10" ht="24" customHeight="1" x14ac:dyDescent="0.15">
      <c r="A70" s="379" t="s">
        <v>1153</v>
      </c>
      <c r="B70" s="379" t="s">
        <v>1973</v>
      </c>
      <c r="C70" s="379" t="s">
        <v>1116</v>
      </c>
      <c r="D70" s="379">
        <v>198</v>
      </c>
      <c r="E70" s="379">
        <v>198</v>
      </c>
      <c r="F70" s="378">
        <v>35139.06</v>
      </c>
      <c r="G70" s="377">
        <v>0</v>
      </c>
      <c r="H70" s="377">
        <v>24671.49</v>
      </c>
      <c r="I70" s="377">
        <v>10467.57</v>
      </c>
      <c r="J70" s="376">
        <v>0.2978898695639553</v>
      </c>
    </row>
    <row r="71" spans="1:10" ht="24" customHeight="1" x14ac:dyDescent="0.15">
      <c r="A71" s="379" t="s">
        <v>1147</v>
      </c>
      <c r="B71" s="379" t="s">
        <v>1972</v>
      </c>
      <c r="C71" s="379" t="s">
        <v>1115</v>
      </c>
      <c r="D71" s="379">
        <v>2</v>
      </c>
      <c r="E71" s="379">
        <v>22.704000000000001</v>
      </c>
      <c r="F71" s="378">
        <v>1863.76</v>
      </c>
      <c r="G71" s="377">
        <v>0</v>
      </c>
      <c r="H71" s="377">
        <v>1491</v>
      </c>
      <c r="I71" s="377">
        <v>372.76</v>
      </c>
      <c r="J71" s="376">
        <v>0.20000429239816286</v>
      </c>
    </row>
    <row r="72" spans="1:10" ht="24" customHeight="1" x14ac:dyDescent="0.15">
      <c r="A72" s="379" t="s">
        <v>1118</v>
      </c>
      <c r="B72" s="379" t="s">
        <v>1971</v>
      </c>
      <c r="C72" s="379" t="s">
        <v>1116</v>
      </c>
      <c r="D72" s="379">
        <v>42</v>
      </c>
      <c r="E72" s="379">
        <v>42</v>
      </c>
      <c r="F72" s="378">
        <v>7453.74</v>
      </c>
      <c r="G72" s="377">
        <v>0</v>
      </c>
      <c r="H72" s="377">
        <v>5325.53</v>
      </c>
      <c r="I72" s="377">
        <v>2128.21</v>
      </c>
      <c r="J72" s="376">
        <v>0.28552243571683478</v>
      </c>
    </row>
    <row r="73" spans="1:10" ht="24" customHeight="1" x14ac:dyDescent="0.15">
      <c r="A73" s="379" t="s">
        <v>5498</v>
      </c>
      <c r="B73" s="379" t="s">
        <v>5497</v>
      </c>
      <c r="C73" s="379" t="s">
        <v>1112</v>
      </c>
      <c r="D73" s="379">
        <v>24</v>
      </c>
      <c r="E73" s="379">
        <v>22.704000000000001</v>
      </c>
      <c r="F73" s="378">
        <v>2833.44</v>
      </c>
      <c r="G73" s="377">
        <v>0</v>
      </c>
      <c r="H73" s="377">
        <v>2602.66</v>
      </c>
      <c r="I73" s="377">
        <v>230.78</v>
      </c>
      <c r="J73" s="376">
        <v>8.1448698401942521E-2</v>
      </c>
    </row>
    <row r="74" spans="1:10" ht="24" customHeight="1" x14ac:dyDescent="0.15">
      <c r="A74" s="379" t="s">
        <v>1072</v>
      </c>
      <c r="B74" s="379" t="s">
        <v>1956</v>
      </c>
      <c r="C74" s="379" t="s">
        <v>1070</v>
      </c>
      <c r="D74" s="379">
        <v>4</v>
      </c>
      <c r="E74" s="379">
        <v>20</v>
      </c>
      <c r="F74" s="378">
        <v>1403.52</v>
      </c>
      <c r="G74" s="377">
        <v>0</v>
      </c>
      <c r="H74" s="377">
        <v>1395.13</v>
      </c>
      <c r="I74" s="377">
        <v>8.39</v>
      </c>
      <c r="J74" s="376">
        <v>5.9778271773825806E-3</v>
      </c>
    </row>
    <row r="75" spans="1:10" ht="24" customHeight="1" x14ac:dyDescent="0.15">
      <c r="A75" s="379" t="s">
        <v>1067</v>
      </c>
      <c r="B75" s="379" t="s">
        <v>3975</v>
      </c>
      <c r="C75" s="379" t="s">
        <v>1059</v>
      </c>
      <c r="D75" s="379">
        <v>1</v>
      </c>
      <c r="E75" s="379">
        <v>20</v>
      </c>
      <c r="F75" s="378">
        <v>1346.33</v>
      </c>
      <c r="G75" s="377">
        <v>0</v>
      </c>
      <c r="H75" s="377">
        <v>1144.3800000000001</v>
      </c>
      <c r="I75" s="377">
        <v>201.95</v>
      </c>
      <c r="J75" s="376">
        <v>0.15000037137997371</v>
      </c>
    </row>
    <row r="76" spans="1:10" ht="24" customHeight="1" x14ac:dyDescent="0.15">
      <c r="A76" s="379" t="s">
        <v>1067</v>
      </c>
      <c r="B76" s="379" t="s">
        <v>3975</v>
      </c>
      <c r="C76" s="379" t="s">
        <v>1070</v>
      </c>
      <c r="D76" s="379">
        <v>8</v>
      </c>
      <c r="E76" s="379">
        <v>40</v>
      </c>
      <c r="F76" s="378">
        <v>2392.7199999999998</v>
      </c>
      <c r="G76" s="377">
        <v>0</v>
      </c>
      <c r="H76" s="377">
        <v>2288.7600000000002</v>
      </c>
      <c r="I76" s="377">
        <v>103.96</v>
      </c>
      <c r="J76" s="376">
        <v>4.3448460329666656E-2</v>
      </c>
    </row>
    <row r="77" spans="1:10" ht="24" customHeight="1" x14ac:dyDescent="0.15">
      <c r="A77" s="379" t="s">
        <v>1065</v>
      </c>
      <c r="B77" s="379" t="s">
        <v>2506</v>
      </c>
      <c r="C77" s="379" t="s">
        <v>1059</v>
      </c>
      <c r="D77" s="379">
        <v>7</v>
      </c>
      <c r="E77" s="379">
        <v>140</v>
      </c>
      <c r="F77" s="378">
        <v>8077.99</v>
      </c>
      <c r="G77" s="377">
        <v>0</v>
      </c>
      <c r="H77" s="377">
        <v>7282.45</v>
      </c>
      <c r="I77" s="377">
        <v>795.54</v>
      </c>
      <c r="J77" s="376">
        <v>9.8482419512774838E-2</v>
      </c>
    </row>
    <row r="78" spans="1:10" ht="24" customHeight="1" x14ac:dyDescent="0.15">
      <c r="A78" s="379" t="s">
        <v>1065</v>
      </c>
      <c r="B78" s="379" t="s">
        <v>2506</v>
      </c>
      <c r="C78" s="379" t="s">
        <v>1070</v>
      </c>
      <c r="D78" s="379">
        <v>8</v>
      </c>
      <c r="E78" s="379">
        <v>40</v>
      </c>
      <c r="F78" s="378">
        <v>2392.7199999999998</v>
      </c>
      <c r="G78" s="377">
        <v>0</v>
      </c>
      <c r="H78" s="377">
        <v>2080.6999999999998</v>
      </c>
      <c r="I78" s="377">
        <v>312.02</v>
      </c>
      <c r="J78" s="376">
        <v>0.13040389180514225</v>
      </c>
    </row>
    <row r="79" spans="1:10" ht="24" customHeight="1" x14ac:dyDescent="0.15">
      <c r="A79" s="379" t="s">
        <v>1955</v>
      </c>
      <c r="B79" s="379" t="s">
        <v>1954</v>
      </c>
      <c r="C79" s="379" t="s">
        <v>1923</v>
      </c>
      <c r="D79" s="379">
        <v>84</v>
      </c>
      <c r="E79" s="379">
        <v>317.94</v>
      </c>
      <c r="F79" s="378">
        <v>29541.96</v>
      </c>
      <c r="G79" s="377">
        <v>0</v>
      </c>
      <c r="H79" s="377">
        <v>28147.02</v>
      </c>
      <c r="I79" s="377">
        <v>1394.94</v>
      </c>
      <c r="J79" s="376">
        <v>4.7218938756940977E-2</v>
      </c>
    </row>
    <row r="80" spans="1:10" ht="24" customHeight="1" x14ac:dyDescent="0.15">
      <c r="A80" s="379" t="s">
        <v>1053</v>
      </c>
      <c r="B80" s="379" t="s">
        <v>1953</v>
      </c>
      <c r="C80" s="379" t="s">
        <v>1051</v>
      </c>
      <c r="D80" s="379">
        <v>90</v>
      </c>
      <c r="E80" s="379">
        <v>1710</v>
      </c>
      <c r="F80" s="378">
        <v>93956.55</v>
      </c>
      <c r="G80" s="377">
        <v>0</v>
      </c>
      <c r="H80" s="377">
        <v>69974.460000000006</v>
      </c>
      <c r="I80" s="377">
        <v>23982.09</v>
      </c>
      <c r="J80" s="376">
        <v>0.25524660068936122</v>
      </c>
    </row>
    <row r="81" spans="1:10" ht="24" customHeight="1" x14ac:dyDescent="0.15">
      <c r="A81" s="379" t="s">
        <v>4683</v>
      </c>
      <c r="B81" s="379" t="s">
        <v>4682</v>
      </c>
      <c r="C81" s="379" t="s">
        <v>1051</v>
      </c>
      <c r="D81" s="379">
        <v>210</v>
      </c>
      <c r="E81" s="379">
        <v>3990</v>
      </c>
      <c r="F81" s="378">
        <v>185815.95</v>
      </c>
      <c r="G81" s="377">
        <v>0</v>
      </c>
      <c r="H81" s="377">
        <v>147515.32</v>
      </c>
      <c r="I81" s="377">
        <v>38300.629999999997</v>
      </c>
      <c r="J81" s="376">
        <v>0.20612132596798069</v>
      </c>
    </row>
    <row r="82" spans="1:10" ht="24" customHeight="1" x14ac:dyDescent="0.15">
      <c r="A82" s="379" t="s">
        <v>7114</v>
      </c>
      <c r="B82" s="379" t="s">
        <v>7113</v>
      </c>
      <c r="C82" s="379" t="s">
        <v>1112</v>
      </c>
      <c r="D82" s="379">
        <v>96</v>
      </c>
      <c r="E82" s="379">
        <v>90.816000000000003</v>
      </c>
      <c r="F82" s="378">
        <v>6951.36</v>
      </c>
      <c r="G82" s="377">
        <v>0</v>
      </c>
      <c r="H82" s="377">
        <v>5786.32</v>
      </c>
      <c r="I82" s="377">
        <v>1165.04</v>
      </c>
      <c r="J82" s="376">
        <v>0.16759885835289784</v>
      </c>
    </row>
    <row r="83" spans="1:10" ht="24" customHeight="1" x14ac:dyDescent="0.15">
      <c r="A83" s="379" t="s">
        <v>4680</v>
      </c>
      <c r="B83" s="379" t="s">
        <v>4679</v>
      </c>
      <c r="C83" s="379" t="s">
        <v>1051</v>
      </c>
      <c r="D83" s="379">
        <v>138</v>
      </c>
      <c r="E83" s="379">
        <v>2622</v>
      </c>
      <c r="F83" s="378">
        <v>130506.13</v>
      </c>
      <c r="G83" s="377">
        <v>0</v>
      </c>
      <c r="H83" s="377">
        <v>106926</v>
      </c>
      <c r="I83" s="377">
        <v>23580.13</v>
      </c>
      <c r="J83" s="376">
        <v>0.18068216412516408</v>
      </c>
    </row>
    <row r="84" spans="1:10" ht="24" customHeight="1" x14ac:dyDescent="0.15">
      <c r="A84" s="379" t="s">
        <v>4695</v>
      </c>
      <c r="B84" s="379" t="s">
        <v>5586</v>
      </c>
      <c r="C84" s="379" t="s">
        <v>1051</v>
      </c>
      <c r="D84" s="379">
        <v>8</v>
      </c>
      <c r="E84" s="379">
        <v>152</v>
      </c>
      <c r="F84" s="378">
        <v>9069.6299999999992</v>
      </c>
      <c r="G84" s="377">
        <v>0</v>
      </c>
      <c r="H84" s="377">
        <v>6993.02</v>
      </c>
      <c r="I84" s="377">
        <v>2076.61</v>
      </c>
      <c r="J84" s="376">
        <v>0.22896303377315283</v>
      </c>
    </row>
    <row r="85" spans="1:10" ht="24" customHeight="1" x14ac:dyDescent="0.15">
      <c r="A85" s="379" t="s">
        <v>6305</v>
      </c>
      <c r="B85" s="379" t="s">
        <v>6389</v>
      </c>
      <c r="C85" s="379" t="s">
        <v>1715</v>
      </c>
      <c r="D85" s="379">
        <v>576</v>
      </c>
      <c r="E85" s="379">
        <v>6912</v>
      </c>
      <c r="F85" s="378">
        <v>504421.26</v>
      </c>
      <c r="G85" s="377">
        <v>0</v>
      </c>
      <c r="H85" s="377">
        <v>468864</v>
      </c>
      <c r="I85" s="377">
        <v>35557.26</v>
      </c>
      <c r="J85" s="376">
        <v>7.0491200152824646E-2</v>
      </c>
    </row>
    <row r="86" spans="1:10" ht="24" customHeight="1" x14ac:dyDescent="0.15">
      <c r="A86" s="379" t="s">
        <v>6305</v>
      </c>
      <c r="B86" s="379" t="s">
        <v>6389</v>
      </c>
      <c r="C86" s="379" t="s">
        <v>1116</v>
      </c>
      <c r="D86" s="383">
        <v>276</v>
      </c>
      <c r="E86" s="383">
        <v>276</v>
      </c>
      <c r="F86" s="384">
        <v>23708.400000000001</v>
      </c>
      <c r="G86" s="385">
        <v>0</v>
      </c>
      <c r="H86" s="385">
        <v>18722</v>
      </c>
      <c r="I86" s="385">
        <v>4986.3999999999996</v>
      </c>
      <c r="J86" s="386">
        <v>0.2103220799379123</v>
      </c>
    </row>
    <row r="87" spans="1:10" x14ac:dyDescent="0.15">
      <c r="D87" s="509">
        <f>SUM(D9:D86)</f>
        <v>17703</v>
      </c>
      <c r="E87" s="509">
        <f t="shared" ref="E87:I87" si="0">SUM(E9:E86)</f>
        <v>51381.787999999971</v>
      </c>
      <c r="F87" s="896">
        <f t="shared" si="0"/>
        <v>2956209.7100000004</v>
      </c>
      <c r="G87" s="896">
        <f t="shared" si="0"/>
        <v>0</v>
      </c>
      <c r="H87" s="896">
        <f t="shared" si="0"/>
        <v>2495378.92</v>
      </c>
      <c r="I87" s="896">
        <f t="shared" si="0"/>
        <v>460830.79000000015</v>
      </c>
    </row>
    <row r="90" spans="1:10" ht="19.5" customHeight="1" x14ac:dyDescent="0.15">
      <c r="A90" s="501" t="s">
        <v>1983</v>
      </c>
      <c r="B90" s="501" t="s">
        <v>1982</v>
      </c>
      <c r="C90" s="501" t="s">
        <v>1197</v>
      </c>
      <c r="D90" s="501">
        <v>1</v>
      </c>
      <c r="E90" s="501">
        <v>0</v>
      </c>
      <c r="F90" s="502">
        <v>851.31</v>
      </c>
      <c r="G90" s="503">
        <v>0</v>
      </c>
      <c r="H90" s="503">
        <v>392.17</v>
      </c>
      <c r="I90" s="503">
        <v>459.14</v>
      </c>
      <c r="J90" s="504">
        <v>0.53933349778576545</v>
      </c>
    </row>
  </sheetData>
  <autoFilter ref="A8:J86" xr:uid="{FCC9E037-187B-43F7-AA4E-662D64227D51}"/>
  <pageMargins left="0" right="0" top="1" bottom="1.3541653543307099" header="1" footer="1"/>
  <pageSetup paperSize="9" orientation="portrait" horizontalDpi="300" verticalDpi="300"/>
  <headerFooter alignWithMargins="0">
    <oddFooter>&amp;C&amp;"Arial,Regular"&amp;10&amp;P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07E9-997D-4120-920E-252829BC361A}">
  <sheetPr codeName="Hoja33">
    <tabColor rgb="FF92D050"/>
  </sheetPr>
  <dimension ref="A1:O46"/>
  <sheetViews>
    <sheetView zoomScaleNormal="100" workbookViewId="0">
      <selection activeCell="O22" sqref="O22"/>
    </sheetView>
  </sheetViews>
  <sheetFormatPr baseColWidth="10" defaultColWidth="10.6640625" defaultRowHeight="15" x14ac:dyDescent="0.2"/>
  <cols>
    <col min="1" max="1" width="38.83203125" customWidth="1"/>
    <col min="2" max="2" width="15.83203125" style="2" customWidth="1"/>
    <col min="3" max="3" width="15" style="2" customWidth="1"/>
    <col min="4" max="4" width="16.1640625" style="2" customWidth="1"/>
    <col min="5" max="5" width="15.1640625" style="2" customWidth="1"/>
    <col min="6" max="6" width="17.5" style="2" customWidth="1"/>
    <col min="7" max="7" width="15.5" style="2" customWidth="1"/>
    <col min="8" max="8" width="15.33203125" style="2" customWidth="1"/>
    <col min="9" max="9" width="14.6640625" style="2" customWidth="1"/>
    <col min="10" max="10" width="15.33203125" customWidth="1"/>
    <col min="11" max="11" width="16.83203125" customWidth="1"/>
    <col min="12" max="12" width="15" customWidth="1"/>
    <col min="13" max="13" width="18.33203125" customWidth="1"/>
    <col min="15" max="15" width="12.5" bestFit="1" customWidth="1"/>
  </cols>
  <sheetData>
    <row r="1" spans="1:15" ht="16" x14ac:dyDescent="0.2">
      <c r="B1" s="1" t="s">
        <v>0</v>
      </c>
    </row>
    <row r="2" spans="1:15" ht="16" x14ac:dyDescent="0.2">
      <c r="B2" s="1" t="s">
        <v>1</v>
      </c>
    </row>
    <row r="4" spans="1:15" x14ac:dyDescent="0.2">
      <c r="B4" s="3" t="s">
        <v>2</v>
      </c>
      <c r="C4" s="3" t="s">
        <v>3</v>
      </c>
      <c r="D4" s="3" t="s">
        <v>4</v>
      </c>
      <c r="E4" s="3" t="s">
        <v>5</v>
      </c>
      <c r="F4" s="3" t="s">
        <v>6</v>
      </c>
      <c r="G4" s="3" t="s">
        <v>7</v>
      </c>
      <c r="H4" s="3" t="s">
        <v>8</v>
      </c>
      <c r="I4" s="3" t="s">
        <v>9</v>
      </c>
      <c r="J4" s="3" t="s">
        <v>10</v>
      </c>
      <c r="K4" s="3" t="s">
        <v>11</v>
      </c>
      <c r="L4" s="3" t="s">
        <v>12</v>
      </c>
      <c r="M4" s="3" t="s">
        <v>13</v>
      </c>
    </row>
    <row r="5" spans="1:15" x14ac:dyDescent="0.2">
      <c r="A5" s="4" t="s">
        <v>14</v>
      </c>
      <c r="B5" s="2">
        <f>+'UTILIDAD ACEITES MID ENE 23'!F170</f>
        <v>7123927.0800000038</v>
      </c>
      <c r="C5" s="2">
        <f>+'UTILIDAD MID FEB 23 ACEITES'!F166</f>
        <v>5763565.5600000005</v>
      </c>
      <c r="D5" s="2">
        <f>+'UTILIDAD MID MZO 23 ACEITES'!F171</f>
        <v>7962675.7299999995</v>
      </c>
      <c r="E5" s="2">
        <f>+'UTILIDAD MID ABR 23 ACEITES'!F150</f>
        <v>6529130.1799999969</v>
      </c>
      <c r="F5" s="2">
        <f>+'UTILIDAD MID MAYO 23 ACEITES'!F158</f>
        <v>7374538.3699999945</v>
      </c>
      <c r="G5" s="2">
        <f>+'MID JUN 23 ACEITES'!F159</f>
        <v>6837127.8400000017</v>
      </c>
      <c r="H5" s="2">
        <f>+'UTILIDAD MID JUL 23'!F171</f>
        <v>7112374.7999999961</v>
      </c>
      <c r="I5" s="2">
        <f>+'UTILIDAD MID AGO 23 ACEITES'!F164</f>
        <v>6637598.6800000006</v>
      </c>
      <c r="J5" s="2">
        <f>+'ACEITES MID SEPT 23'!F156</f>
        <v>5863473.5499999998</v>
      </c>
      <c r="K5" s="2">
        <f>+'UTILIDAD MID OCT 23 ACEITES'!F171</f>
        <v>7046571.3000000007</v>
      </c>
      <c r="L5" s="2">
        <f>+'UTILIDAD MID NOV 23 ACEITES'!F171</f>
        <v>6512183.129999999</v>
      </c>
      <c r="M5" s="2">
        <f>+'UTILIDAD MID DIC 23 ACEITES'!F159</f>
        <v>6538698.209999999</v>
      </c>
    </row>
    <row r="6" spans="1:15" x14ac:dyDescent="0.2">
      <c r="A6" s="4" t="s">
        <v>15</v>
      </c>
      <c r="B6" s="2">
        <f>+B5*0.16</f>
        <v>1139828.3328000007</v>
      </c>
      <c r="C6" s="2">
        <f t="shared" ref="C6:M6" si="0">+C5*0.16</f>
        <v>922170.48960000009</v>
      </c>
      <c r="D6" s="2">
        <f t="shared" si="0"/>
        <v>1274028.1168</v>
      </c>
      <c r="E6" s="2">
        <f t="shared" si="0"/>
        <v>1044660.8287999996</v>
      </c>
      <c r="F6" s="2">
        <f t="shared" si="0"/>
        <v>1179926.1391999992</v>
      </c>
      <c r="G6" s="2">
        <f t="shared" si="0"/>
        <v>1093940.4544000004</v>
      </c>
      <c r="H6" s="2">
        <f t="shared" si="0"/>
        <v>1137979.9679999994</v>
      </c>
      <c r="I6" s="2">
        <f t="shared" si="0"/>
        <v>1062015.7888000002</v>
      </c>
      <c r="J6" s="2">
        <f t="shared" si="0"/>
        <v>938155.76800000004</v>
      </c>
      <c r="K6" s="2">
        <f t="shared" si="0"/>
        <v>1127451.4080000001</v>
      </c>
      <c r="L6" s="2">
        <f t="shared" si="0"/>
        <v>1041949.3007999999</v>
      </c>
      <c r="M6" s="2">
        <f t="shared" si="0"/>
        <v>1046191.7135999999</v>
      </c>
    </row>
    <row r="7" spans="1:15" x14ac:dyDescent="0.2">
      <c r="A7" s="4" t="s">
        <v>16</v>
      </c>
      <c r="B7" s="6">
        <f>+B5+B6</f>
        <v>8263755.4128000047</v>
      </c>
      <c r="C7" s="6">
        <f t="shared" ref="C7:M7" si="1">+C5+C6</f>
        <v>6685736.0496000005</v>
      </c>
      <c r="D7" s="6">
        <f t="shared" si="1"/>
        <v>9236703.8467999995</v>
      </c>
      <c r="E7" s="6">
        <f t="shared" si="1"/>
        <v>7573791.0087999962</v>
      </c>
      <c r="F7" s="6">
        <f t="shared" si="1"/>
        <v>8554464.5091999937</v>
      </c>
      <c r="G7" s="6">
        <f t="shared" si="1"/>
        <v>7931068.2944000019</v>
      </c>
      <c r="H7" s="6">
        <f t="shared" si="1"/>
        <v>8250354.7679999955</v>
      </c>
      <c r="I7" s="6">
        <f t="shared" si="1"/>
        <v>7699614.4688000008</v>
      </c>
      <c r="J7" s="6">
        <f t="shared" si="1"/>
        <v>6801629.318</v>
      </c>
      <c r="K7" s="6">
        <f t="shared" si="1"/>
        <v>8174022.7080000006</v>
      </c>
      <c r="L7" s="6">
        <f t="shared" si="1"/>
        <v>7554132.4307999983</v>
      </c>
      <c r="M7" s="6">
        <f t="shared" si="1"/>
        <v>7584889.9235999994</v>
      </c>
    </row>
    <row r="8" spans="1:15" x14ac:dyDescent="0.2">
      <c r="A8" s="4" t="s">
        <v>17</v>
      </c>
      <c r="B8" s="8"/>
      <c r="C8" s="8">
        <f>+'UTILIDAD MID FEB 23 ACEITES'!F134</f>
        <v>9156.67</v>
      </c>
      <c r="D8" s="8">
        <f>+'UTILIDAD MID MZO 23 ACEITES'!I168</f>
        <v>1485.2</v>
      </c>
      <c r="E8" s="8">
        <f>+'UTILIDAD MID ABR 23 ACEITES'!F124</f>
        <v>53079.22</v>
      </c>
      <c r="F8" s="8">
        <f>+'UTILIDAD MID MAYO 23 ACEITES'!F130+'UTILIDAD MID MAYO 23 ACEITES'!F143</f>
        <v>47630.5</v>
      </c>
      <c r="G8" s="8">
        <v>0</v>
      </c>
      <c r="H8" s="8">
        <f>+'UTILIDAD MID JUL 23'!F138</f>
        <v>4555.17</v>
      </c>
      <c r="I8" s="8">
        <v>0</v>
      </c>
      <c r="J8" s="8"/>
      <c r="K8" s="8">
        <f>+'UTILIDAD MID OCT 23 ACEITES'!F168+'UTILIDAD MID OCT 23 ACEITES'!F170</f>
        <v>10362.91</v>
      </c>
      <c r="L8" s="8">
        <f>+'UTILIDAD MID NOV 23 ACEITES'!F140</f>
        <v>19870</v>
      </c>
      <c r="M8" s="8">
        <v>0</v>
      </c>
    </row>
    <row r="9" spans="1:15" x14ac:dyDescent="0.2">
      <c r="A9" s="4" t="s">
        <v>18</v>
      </c>
      <c r="B9" s="9">
        <f>+B7-B8</f>
        <v>8263755.4128000047</v>
      </c>
      <c r="C9" s="9">
        <f t="shared" ref="C9:M9" si="2">+C7-C8</f>
        <v>6676579.3796000006</v>
      </c>
      <c r="D9" s="9">
        <f t="shared" si="2"/>
        <v>9235218.6468000002</v>
      </c>
      <c r="E9" s="9">
        <f t="shared" si="2"/>
        <v>7520711.7887999965</v>
      </c>
      <c r="F9" s="9">
        <f t="shared" si="2"/>
        <v>8506834.0091999937</v>
      </c>
      <c r="G9" s="9">
        <f t="shared" si="2"/>
        <v>7931068.2944000019</v>
      </c>
      <c r="H9" s="9">
        <f t="shared" si="2"/>
        <v>8245799.5979999956</v>
      </c>
      <c r="I9" s="9">
        <f t="shared" si="2"/>
        <v>7699614.4688000008</v>
      </c>
      <c r="J9" s="9">
        <f t="shared" si="2"/>
        <v>6801629.318</v>
      </c>
      <c r="K9" s="9">
        <f t="shared" si="2"/>
        <v>8163659.7980000004</v>
      </c>
      <c r="L9" s="9">
        <f t="shared" si="2"/>
        <v>7534262.4307999983</v>
      </c>
      <c r="M9" s="9">
        <f t="shared" si="2"/>
        <v>7584889.9235999994</v>
      </c>
    </row>
    <row r="12" spans="1:15" x14ac:dyDescent="0.2">
      <c r="B12" s="3" t="s">
        <v>2</v>
      </c>
      <c r="C12" s="3" t="s">
        <v>3</v>
      </c>
      <c r="D12" s="3" t="s">
        <v>4</v>
      </c>
      <c r="E12" s="3" t="s">
        <v>5</v>
      </c>
      <c r="F12" s="3" t="s">
        <v>6</v>
      </c>
      <c r="G12" s="3" t="s">
        <v>7</v>
      </c>
      <c r="H12" s="3" t="s">
        <v>8</v>
      </c>
      <c r="I12" s="3" t="s">
        <v>9</v>
      </c>
      <c r="J12" s="3" t="s">
        <v>10</v>
      </c>
      <c r="K12" s="3" t="s">
        <v>11</v>
      </c>
      <c r="L12" s="3" t="s">
        <v>12</v>
      </c>
      <c r="M12" s="3" t="s">
        <v>13</v>
      </c>
    </row>
    <row r="13" spans="1:15" x14ac:dyDescent="0.2">
      <c r="A13" s="4" t="s">
        <v>19</v>
      </c>
      <c r="B13" s="2">
        <v>323759.00699999998</v>
      </c>
      <c r="C13" s="2">
        <v>46088.626499999991</v>
      </c>
      <c r="D13" s="2">
        <v>61108.987999999998</v>
      </c>
      <c r="E13" s="2">
        <v>127849.0874</v>
      </c>
      <c r="F13" s="2">
        <v>98087.709500000012</v>
      </c>
      <c r="G13" s="2">
        <v>110119.41660000003</v>
      </c>
      <c r="H13" s="2">
        <v>178519.80840000001</v>
      </c>
      <c r="I13" s="2">
        <v>127826.35750000001</v>
      </c>
      <c r="J13" s="2">
        <v>39619.614499999996</v>
      </c>
      <c r="K13" s="2">
        <v>47023.077800000006</v>
      </c>
      <c r="L13" s="2">
        <v>80646.132300000012</v>
      </c>
      <c r="M13" s="2">
        <v>58704.8583</v>
      </c>
      <c r="O13" s="33"/>
    </row>
    <row r="14" spans="1:15" x14ac:dyDescent="0.2">
      <c r="A14" s="4" t="s">
        <v>20</v>
      </c>
      <c r="B14" s="2">
        <v>2936.85</v>
      </c>
      <c r="C14" s="2">
        <v>2131.9299999999998</v>
      </c>
      <c r="D14" s="2">
        <v>19707.510000000002</v>
      </c>
      <c r="E14" s="2">
        <v>3856.89</v>
      </c>
      <c r="F14" s="2">
        <v>4334.91</v>
      </c>
      <c r="G14" s="2">
        <v>5130.37</v>
      </c>
      <c r="H14" s="2">
        <v>1996.82</v>
      </c>
      <c r="I14" s="2">
        <v>23651.53</v>
      </c>
      <c r="J14" s="2">
        <v>293.08</v>
      </c>
      <c r="K14" s="2">
        <v>6745.2699999999986</v>
      </c>
      <c r="L14" s="2">
        <v>17746.18</v>
      </c>
      <c r="M14" s="2">
        <v>957</v>
      </c>
    </row>
    <row r="16" spans="1:15" hidden="1" x14ac:dyDescent="0.2">
      <c r="A16" s="10" t="s">
        <v>21</v>
      </c>
      <c r="B16" s="11"/>
    </row>
    <row r="17" spans="1:13" hidden="1" x14ac:dyDescent="0.2">
      <c r="A17" s="12" t="s">
        <v>22</v>
      </c>
    </row>
    <row r="18" spans="1:13" hidden="1" x14ac:dyDescent="0.2">
      <c r="A18" s="12" t="s">
        <v>23</v>
      </c>
    </row>
    <row r="19" spans="1:13" hidden="1" x14ac:dyDescent="0.2">
      <c r="A19" s="12" t="s">
        <v>24</v>
      </c>
    </row>
    <row r="20" spans="1:13" hidden="1" x14ac:dyDescent="0.2">
      <c r="A20" s="12" t="s">
        <v>25</v>
      </c>
      <c r="B20" s="6"/>
      <c r="C20" s="6"/>
      <c r="D20" s="6"/>
      <c r="E20" s="6"/>
      <c r="F20" s="6"/>
      <c r="G20" s="6"/>
      <c r="H20" s="6"/>
      <c r="I20" s="6"/>
    </row>
    <row r="21" spans="1:13" x14ac:dyDescent="0.2">
      <c r="A21" s="13" t="s">
        <v>26</v>
      </c>
    </row>
    <row r="22" spans="1:13" ht="18" x14ac:dyDescent="0.35">
      <c r="A22" s="14" t="s">
        <v>25</v>
      </c>
    </row>
    <row r="23" spans="1:13" x14ac:dyDescent="0.2">
      <c r="A23" s="12" t="s">
        <v>27</v>
      </c>
      <c r="B23" s="2">
        <f>+'UTILIDAD ACEITES MID ENE 23'!H170</f>
        <v>5904867.339999998</v>
      </c>
      <c r="C23" s="2">
        <f>+'UTILIDAD MID FEB 23 ACEITES'!H166</f>
        <v>4659097.910000002</v>
      </c>
      <c r="D23" s="2">
        <f>+'UTILIDAD MID MZO 23 ACEITES'!H171</f>
        <v>6876017.5999999978</v>
      </c>
      <c r="E23" s="2">
        <f>+'UTILIDAD MID ABR 23 ACEITES'!H150</f>
        <v>5417813.3999999985</v>
      </c>
      <c r="F23" s="2">
        <f>+'UTILIDAD MID MAYO 23 ACEITES'!H158</f>
        <v>6202522.6399999978</v>
      </c>
      <c r="G23" s="2">
        <f>+'MID JUN 23 ACEITES'!H159:H159</f>
        <v>6072422.9400000004</v>
      </c>
      <c r="H23" s="2">
        <f>+'UTILIDAD MID JUL 23'!H171</f>
        <v>6241384.9299999988</v>
      </c>
      <c r="I23" s="2">
        <f>+'UTILIDAD MID AGO 23 ACEITES'!H164</f>
        <v>5527993.7600000007</v>
      </c>
      <c r="J23" s="2">
        <f>+'ACEITES MID SEPT 23'!H156</f>
        <v>5201354.3600000013</v>
      </c>
      <c r="K23" s="2">
        <f>+'UTILIDAD MID OCT 23 ACEITES'!H171</f>
        <v>6311206.3599999975</v>
      </c>
      <c r="L23" s="2">
        <f>+'UTILIDAD MID NOV 23 ACEITES'!H171</f>
        <v>5522636.5500000017</v>
      </c>
      <c r="M23" s="2">
        <f>+'UTILIDAD MID DIC 23 ACEITES'!H159</f>
        <v>5682504.8300000001</v>
      </c>
    </row>
    <row r="24" spans="1:13" x14ac:dyDescent="0.2">
      <c r="A24" s="12" t="s">
        <v>15</v>
      </c>
      <c r="B24" s="2">
        <f>+B23*0.16</f>
        <v>944778.77439999965</v>
      </c>
      <c r="C24" s="2">
        <f>+C23*0.16</f>
        <v>745455.6656000003</v>
      </c>
      <c r="D24" s="2">
        <f>+D23*0.16</f>
        <v>1100162.8159999996</v>
      </c>
      <c r="E24" s="2">
        <f>+E23*0.16</f>
        <v>866850.14399999974</v>
      </c>
      <c r="F24" s="2">
        <f t="shared" ref="F24:M24" si="3">+F23*0.16</f>
        <v>992403.62239999964</v>
      </c>
      <c r="G24" s="2">
        <f t="shared" si="3"/>
        <v>971587.67040000006</v>
      </c>
      <c r="H24" s="2">
        <f t="shared" si="3"/>
        <v>998621.58879999979</v>
      </c>
      <c r="I24" s="2">
        <f t="shared" si="3"/>
        <v>884479.00160000008</v>
      </c>
      <c r="J24" s="2">
        <f t="shared" si="3"/>
        <v>832216.69760000019</v>
      </c>
      <c r="K24" s="2">
        <f t="shared" si="3"/>
        <v>1009793.0175999997</v>
      </c>
      <c r="L24" s="2">
        <f t="shared" si="3"/>
        <v>883621.84800000023</v>
      </c>
      <c r="M24" s="2">
        <f t="shared" si="3"/>
        <v>909200.77280000004</v>
      </c>
    </row>
    <row r="25" spans="1:13" x14ac:dyDescent="0.2">
      <c r="A25" s="12" t="s">
        <v>16</v>
      </c>
      <c r="B25" s="6">
        <f>+B23+B24</f>
        <v>6849646.1143999975</v>
      </c>
      <c r="C25" s="6">
        <f>+C23+C24</f>
        <v>5404553.575600002</v>
      </c>
      <c r="D25" s="6">
        <f>+D23+D24</f>
        <v>7976180.4159999974</v>
      </c>
      <c r="E25" s="6">
        <f>+E23+E24</f>
        <v>6284663.5439999979</v>
      </c>
      <c r="F25" s="6">
        <f t="shared" ref="F25:M25" si="4">+F23+F24</f>
        <v>7194926.2623999976</v>
      </c>
      <c r="G25" s="6">
        <f t="shared" si="4"/>
        <v>7044010.6104000006</v>
      </c>
      <c r="H25" s="6">
        <f t="shared" si="4"/>
        <v>7240006.5187999988</v>
      </c>
      <c r="I25" s="6">
        <f t="shared" si="4"/>
        <v>6412472.7616000008</v>
      </c>
      <c r="J25" s="6">
        <f t="shared" si="4"/>
        <v>6033571.0576000018</v>
      </c>
      <c r="K25" s="6">
        <f t="shared" si="4"/>
        <v>7320999.3775999974</v>
      </c>
      <c r="L25" s="6">
        <f t="shared" si="4"/>
        <v>6406258.3980000019</v>
      </c>
      <c r="M25" s="6">
        <f t="shared" si="4"/>
        <v>6591705.6028000005</v>
      </c>
    </row>
    <row r="27" spans="1:13" hidden="1" x14ac:dyDescent="0.2">
      <c r="A27" s="12" t="s">
        <v>28</v>
      </c>
      <c r="B27" s="15">
        <f>+B20-B25</f>
        <v>-6849646.1143999975</v>
      </c>
      <c r="C27" s="15">
        <f>+C20-C25</f>
        <v>-5404553.575600002</v>
      </c>
      <c r="D27" s="16">
        <f t="shared" ref="D27:I27" si="5">+D20-D25</f>
        <v>-7976180.4159999974</v>
      </c>
      <c r="E27" s="16">
        <f t="shared" si="5"/>
        <v>-6284663.5439999979</v>
      </c>
      <c r="F27" s="16">
        <f t="shared" si="5"/>
        <v>-7194926.2623999976</v>
      </c>
      <c r="G27" s="15">
        <f t="shared" si="5"/>
        <v>-7044010.6104000006</v>
      </c>
      <c r="H27" s="15">
        <f t="shared" si="5"/>
        <v>-7240006.5187999988</v>
      </c>
      <c r="I27" s="15">
        <f t="shared" si="5"/>
        <v>-6412472.7616000008</v>
      </c>
    </row>
    <row r="30" spans="1:13" x14ac:dyDescent="0.2">
      <c r="A30" s="17" t="s">
        <v>29</v>
      </c>
      <c r="B30" s="3" t="s">
        <v>2</v>
      </c>
      <c r="C30" s="3" t="s">
        <v>3</v>
      </c>
      <c r="D30" s="3" t="s">
        <v>4</v>
      </c>
      <c r="E30" s="3" t="s">
        <v>5</v>
      </c>
      <c r="F30" s="3" t="s">
        <v>6</v>
      </c>
      <c r="G30" s="3" t="s">
        <v>7</v>
      </c>
      <c r="H30" s="3" t="s">
        <v>8</v>
      </c>
      <c r="I30" s="3" t="s">
        <v>9</v>
      </c>
      <c r="J30" s="3" t="s">
        <v>10</v>
      </c>
      <c r="K30" s="3" t="s">
        <v>11</v>
      </c>
      <c r="L30" s="3" t="s">
        <v>12</v>
      </c>
      <c r="M30" s="3" t="s">
        <v>13</v>
      </c>
    </row>
    <row r="31" spans="1:13" x14ac:dyDescent="0.2">
      <c r="A31" s="12" t="s">
        <v>30</v>
      </c>
      <c r="B31" s="2">
        <f>+'UTILIDAD OTROS MID ENE 23'!I48+'UTILIDAD OTROS MID ENE 23'!I305</f>
        <v>186375.86999999994</v>
      </c>
      <c r="C31" s="2">
        <f>+'UTILIDAD MID FEB 23 OTROS'!I46+'UTILIDAD MID FEB 23 DONALDSON'!I291</f>
        <v>242108.15999999992</v>
      </c>
      <c r="D31" s="2">
        <f>+'UTILIDAD MID MZO 23 OTROS'!I45+'UTILIDAD MID MZO 23 DONALDSON'!I320</f>
        <v>252998.55000000002</v>
      </c>
      <c r="E31" s="2">
        <f>+'UTILIDAD MID ABR 23 OTROS'!I58+'UTILIDAD MID ABR 23 DONALDSON'!I256</f>
        <v>206733.19999999998</v>
      </c>
      <c r="F31" s="2">
        <f>+'UTILIDAD MID MYO 23 OTROS'!I57+'UTILIDAD DONALDSON MID MYO 23'!I255</f>
        <v>206253.27000000008</v>
      </c>
      <c r="G31" s="2">
        <f>+'MID JUN 23 OTROS'!I50+'MID JUN 23 FILTROS '!I282</f>
        <v>219379.86999999994</v>
      </c>
      <c r="H31" s="2">
        <f>+'UTILIDAD MID JUL 23 FILTROS'!I251+'UTILIDAD MID JUL 23 OTROS'!I65</f>
        <v>165287.02249999996</v>
      </c>
      <c r="I31" s="2">
        <f>+'UTILIDAD MID AGO 23 FILTROS'!I63+'UTILIDAD MID AGO 23 FILTROS'!I339</f>
        <v>285042.30000000005</v>
      </c>
      <c r="J31" s="2">
        <f>+'DONALDSON-OTROS MID SEPT 23'!I327+'DONALDSON-OTROS MID SEPT 23'!I276</f>
        <v>217950.68000000008</v>
      </c>
      <c r="K31" s="2">
        <f>+'UTILIDAD MID OCT 23 OTROS'!I277+'UTILIDAD MID OCT 23 OTROS'!I329</f>
        <v>230958.52000000002</v>
      </c>
      <c r="L31" s="2">
        <f>+'UTILIDAD MID NOV 23 OTROS'!I256+'UTILIDAD MID NOV 23 OTROS'!I297</f>
        <v>133986.19</v>
      </c>
      <c r="M31" s="2">
        <f>+'UTILIDAD MID DIC 23 OTROS'!I217+'UTILIDAD MID DIC 23 OTROS'!I270</f>
        <v>227722.34000000003</v>
      </c>
    </row>
    <row r="32" spans="1:13" x14ac:dyDescent="0.2">
      <c r="A32" t="s">
        <v>15</v>
      </c>
      <c r="B32" s="2">
        <f>+B31*0.16</f>
        <v>29820.139199999991</v>
      </c>
      <c r="C32" s="2">
        <f t="shared" ref="C32:M32" si="6">+C31*0.16</f>
        <v>38737.305599999985</v>
      </c>
      <c r="D32" s="2">
        <f t="shared" si="6"/>
        <v>40479.768000000004</v>
      </c>
      <c r="E32" s="2">
        <f t="shared" si="6"/>
        <v>33077.311999999998</v>
      </c>
      <c r="F32" s="2">
        <f t="shared" si="6"/>
        <v>33000.523200000011</v>
      </c>
      <c r="G32" s="2">
        <f t="shared" si="6"/>
        <v>35100.77919999999</v>
      </c>
      <c r="H32" s="2">
        <f t="shared" si="6"/>
        <v>26445.923599999995</v>
      </c>
      <c r="I32" s="2">
        <f t="shared" si="6"/>
        <v>45606.768000000011</v>
      </c>
      <c r="J32" s="2">
        <f t="shared" si="6"/>
        <v>34872.108800000016</v>
      </c>
      <c r="K32" s="2">
        <f t="shared" si="6"/>
        <v>36953.363200000007</v>
      </c>
      <c r="L32" s="2">
        <f t="shared" si="6"/>
        <v>21437.790400000002</v>
      </c>
      <c r="M32" s="2">
        <f t="shared" si="6"/>
        <v>36435.574400000005</v>
      </c>
    </row>
    <row r="33" spans="1:13" x14ac:dyDescent="0.2">
      <c r="B33" s="6">
        <f>+B31+B32</f>
        <v>216196.00919999991</v>
      </c>
      <c r="C33" s="6">
        <f t="shared" ref="C33:M33" si="7">+C31+C32</f>
        <v>280845.46559999988</v>
      </c>
      <c r="D33" s="6">
        <f t="shared" si="7"/>
        <v>293478.31800000003</v>
      </c>
      <c r="E33" s="6">
        <f t="shared" si="7"/>
        <v>239810.51199999999</v>
      </c>
      <c r="F33" s="6">
        <f t="shared" si="7"/>
        <v>239253.79320000007</v>
      </c>
      <c r="G33" s="6">
        <f t="shared" si="7"/>
        <v>254480.64919999993</v>
      </c>
      <c r="H33" s="6">
        <f t="shared" si="7"/>
        <v>191732.94609999994</v>
      </c>
      <c r="I33" s="6">
        <f t="shared" si="7"/>
        <v>330649.06800000009</v>
      </c>
      <c r="J33" s="6">
        <f t="shared" si="7"/>
        <v>252822.7888000001</v>
      </c>
      <c r="K33" s="6">
        <f t="shared" si="7"/>
        <v>267911.88320000004</v>
      </c>
      <c r="L33" s="6">
        <f t="shared" si="7"/>
        <v>155423.9804</v>
      </c>
      <c r="M33" s="6">
        <f t="shared" si="7"/>
        <v>264157.91440000001</v>
      </c>
    </row>
    <row r="36" spans="1:13" x14ac:dyDescent="0.2">
      <c r="A36" s="12" t="s">
        <v>31</v>
      </c>
      <c r="B36" s="2">
        <f>+'UTILIDAD OTROS MID ENE 23'!F48+'UTILIDAD OTROS MID ENE 23'!F305</f>
        <v>818596.93999999971</v>
      </c>
      <c r="C36" s="2">
        <f>+'UTILIDAD MID FEB 23 OTROS'!F46+'UTILIDAD MID FEB 23 DONALDSON'!F291</f>
        <v>970978.49000000081</v>
      </c>
      <c r="D36" s="2">
        <f>+'UTILIDAD MID MZO 23 DONALDSON'!F320+'UTILIDAD MID MZO 23 OTROS'!F45</f>
        <v>1051847.5300000005</v>
      </c>
      <c r="E36" s="2">
        <f>+'UTILIDAD MID ABR 23 DONALDSON'!F256+'UTILIDAD MID ABR 23 OTROS'!F58</f>
        <v>727788.2100000002</v>
      </c>
      <c r="F36" s="2">
        <f>+'UTILIDAD MID MYO 23 OTROS'!F57+'UTILIDAD DONALDSON MID MYO 23'!F255</f>
        <v>1042975.6</v>
      </c>
      <c r="G36" s="2">
        <f>+'MID JUN 23 FILTROS '!F282+'MID JUN 23 OTROS'!F50</f>
        <v>883802.10000000021</v>
      </c>
      <c r="H36" s="2">
        <f>+'UTILIDAD MID JUL 23 FILTROS'!F251+'UTILIDAD MID JUL 23 OTROS'!F65</f>
        <v>821851.30000000028</v>
      </c>
      <c r="I36" s="2">
        <f>+'UTILIDAD MID AGO 23 FILTROS'!F63+'UTILIDAD MID AGO 23 FILTROS'!F339</f>
        <v>1131335.8599999999</v>
      </c>
      <c r="J36" s="2">
        <f>+'DONALDSON-OTROS MID SEPT 23'!F276+'DONALDSON-OTROS MID SEPT 23'!F327</f>
        <v>1030438.1700000004</v>
      </c>
      <c r="K36" s="2">
        <f>+'UTILIDAD MID OCT 23 OTROS'!F329+'UTILIDAD MID OCT 23 OTROS'!F277</f>
        <v>1043058.9800000003</v>
      </c>
      <c r="L36" s="2">
        <f>+'UTILIDAD MID NOV 23 OTROS'!F256+'UTILIDAD MID NOV 23 OTROS'!F297</f>
        <v>730081.93</v>
      </c>
      <c r="M36" s="2">
        <f>+'UTILIDAD MID DIC 23 OTROS'!F217+'UTILIDAD MID DIC 23 OTROS'!F270</f>
        <v>1151807.57</v>
      </c>
    </row>
    <row r="37" spans="1:13" x14ac:dyDescent="0.2">
      <c r="A37" s="12" t="s">
        <v>15</v>
      </c>
      <c r="B37" s="2">
        <f t="shared" ref="B37:M37" si="8">+B36*0.16</f>
        <v>130975.51039999996</v>
      </c>
      <c r="C37" s="2">
        <f t="shared" si="8"/>
        <v>155356.55840000013</v>
      </c>
      <c r="D37" s="2">
        <f t="shared" si="8"/>
        <v>168295.60480000009</v>
      </c>
      <c r="E37" s="2">
        <f t="shared" si="8"/>
        <v>116446.11360000004</v>
      </c>
      <c r="F37" s="2">
        <f t="shared" si="8"/>
        <v>166876.09599999999</v>
      </c>
      <c r="G37" s="2">
        <f t="shared" si="8"/>
        <v>141408.33600000004</v>
      </c>
      <c r="H37" s="2">
        <f t="shared" si="8"/>
        <v>131496.20800000004</v>
      </c>
      <c r="I37" s="2">
        <f t="shared" si="8"/>
        <v>181013.73759999999</v>
      </c>
      <c r="J37" s="2">
        <f t="shared" si="8"/>
        <v>164870.10720000006</v>
      </c>
      <c r="K37" s="2">
        <f t="shared" si="8"/>
        <v>166889.43680000005</v>
      </c>
      <c r="L37" s="2">
        <f t="shared" si="8"/>
        <v>116813.10880000002</v>
      </c>
      <c r="M37" s="2">
        <f t="shared" si="8"/>
        <v>184289.21120000002</v>
      </c>
    </row>
    <row r="38" spans="1:13" x14ac:dyDescent="0.2">
      <c r="A38" s="12" t="s">
        <v>32</v>
      </c>
      <c r="B38" s="18">
        <f t="shared" ref="B38:M38" si="9">+B36+B37</f>
        <v>949572.45039999962</v>
      </c>
      <c r="C38" s="18">
        <f t="shared" si="9"/>
        <v>1126335.0484000009</v>
      </c>
      <c r="D38" s="18">
        <f t="shared" si="9"/>
        <v>1220143.1348000006</v>
      </c>
      <c r="E38" s="18">
        <f t="shared" si="9"/>
        <v>844234.32360000024</v>
      </c>
      <c r="F38" s="18">
        <f t="shared" si="9"/>
        <v>1209851.696</v>
      </c>
      <c r="G38" s="18">
        <f t="shared" si="9"/>
        <v>1025210.4360000002</v>
      </c>
      <c r="H38" s="18">
        <f t="shared" si="9"/>
        <v>953347.50800000038</v>
      </c>
      <c r="I38" s="18">
        <f t="shared" si="9"/>
        <v>1312349.5976</v>
      </c>
      <c r="J38" s="18">
        <f t="shared" si="9"/>
        <v>1195308.2772000004</v>
      </c>
      <c r="K38" s="18">
        <f t="shared" si="9"/>
        <v>1209948.4168000005</v>
      </c>
      <c r="L38" s="18">
        <f t="shared" si="9"/>
        <v>846895.0388000001</v>
      </c>
      <c r="M38" s="18">
        <f t="shared" si="9"/>
        <v>1336096.7812000001</v>
      </c>
    </row>
    <row r="40" spans="1:13" hidden="1" x14ac:dyDescent="0.2">
      <c r="A40" t="s">
        <v>33</v>
      </c>
    </row>
    <row r="42" spans="1:13" hidden="1" x14ac:dyDescent="0.2">
      <c r="A42" t="s">
        <v>34</v>
      </c>
      <c r="J42" s="2"/>
      <c r="K42" s="2"/>
      <c r="L42" s="2"/>
      <c r="M42" s="2"/>
    </row>
    <row r="43" spans="1:13" hidden="1" x14ac:dyDescent="0.2">
      <c r="A43" t="s">
        <v>15</v>
      </c>
      <c r="J43" s="2"/>
      <c r="K43" s="2"/>
      <c r="L43" s="2"/>
      <c r="M43" s="2"/>
    </row>
    <row r="44" spans="1:13" hidden="1" x14ac:dyDescent="0.2">
      <c r="A44" t="s">
        <v>35</v>
      </c>
      <c r="B44" s="18"/>
      <c r="C44" s="18"/>
      <c r="D44" s="18"/>
      <c r="E44" s="18"/>
      <c r="F44" s="18"/>
      <c r="G44" s="18"/>
      <c r="H44" s="18"/>
      <c r="I44" s="18"/>
      <c r="J44" s="18"/>
      <c r="K44" s="18"/>
      <c r="L44" s="18"/>
      <c r="M44" s="18"/>
    </row>
    <row r="45" spans="1:13" hidden="1" x14ac:dyDescent="0.2"/>
    <row r="46" spans="1:13" x14ac:dyDescent="0.2">
      <c r="A46" s="19"/>
      <c r="B46" s="20"/>
      <c r="C46" s="15"/>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89F4-F72F-4579-83CC-6DB331D4C879}">
  <sheetPr codeName="Hoja34"/>
  <dimension ref="A1:J100"/>
  <sheetViews>
    <sheetView showGridLines="0" workbookViewId="0">
      <pane ySplit="5" topLeftCell="A54" activePane="bottomLeft" state="frozen"/>
      <selection pane="bottomLeft" activeCell="M84" sqref="M84"/>
    </sheetView>
  </sheetViews>
  <sheetFormatPr baseColWidth="10" defaultColWidth="12" defaultRowHeight="26.25" customHeight="1" x14ac:dyDescent="0.2"/>
  <cols>
    <col min="1" max="1" width="12" style="446"/>
    <col min="2" max="2" width="42.5" style="446" customWidth="1"/>
    <col min="3" max="3" width="17" style="446" customWidth="1"/>
    <col min="4" max="5" width="12" style="446"/>
    <col min="6" max="6" width="13.5" style="446" bestFit="1" customWidth="1"/>
    <col min="7" max="7" width="12.1640625" style="446" bestFit="1" customWidth="1"/>
    <col min="8" max="8" width="13.5" style="446" bestFit="1" customWidth="1"/>
    <col min="9" max="9" width="12.1640625" style="446" bestFit="1" customWidth="1"/>
    <col min="10" max="10" width="17.1640625" style="446" customWidth="1"/>
    <col min="11" max="16384" width="12" style="446"/>
  </cols>
  <sheetData>
    <row r="1" spans="1:10" ht="26.25" customHeight="1" x14ac:dyDescent="0.2">
      <c r="A1" s="450" t="s">
        <v>2007</v>
      </c>
    </row>
    <row r="2" spans="1:10" ht="26.25" customHeight="1" x14ac:dyDescent="0.2">
      <c r="A2" s="450" t="s">
        <v>3282</v>
      </c>
    </row>
    <row r="3" spans="1:10" ht="26.25" customHeight="1" x14ac:dyDescent="0.2">
      <c r="A3" s="450" t="s">
        <v>3281</v>
      </c>
    </row>
    <row r="4" spans="1:10" ht="26.25" customHeight="1" x14ac:dyDescent="0.2">
      <c r="A4" s="453" t="s">
        <v>4690</v>
      </c>
    </row>
    <row r="6" spans="1:10" ht="26.25" customHeight="1" x14ac:dyDescent="0.2">
      <c r="A6" s="452" t="s">
        <v>1946</v>
      </c>
      <c r="B6" s="451" t="s">
        <v>1945</v>
      </c>
      <c r="C6" s="452" t="s">
        <v>1944</v>
      </c>
      <c r="D6" s="451" t="s">
        <v>1943</v>
      </c>
      <c r="E6" s="451" t="s">
        <v>1942</v>
      </c>
      <c r="F6" s="451" t="s">
        <v>261</v>
      </c>
      <c r="G6" s="452" t="s">
        <v>1941</v>
      </c>
      <c r="H6" s="452" t="s">
        <v>1940</v>
      </c>
      <c r="I6" s="452" t="s">
        <v>1939</v>
      </c>
      <c r="J6" s="451" t="s">
        <v>1938</v>
      </c>
    </row>
    <row r="7" spans="1:10" ht="26.25" customHeight="1" x14ac:dyDescent="0.2">
      <c r="A7" s="450" t="s">
        <v>1929</v>
      </c>
      <c r="B7" s="450" t="s">
        <v>1928</v>
      </c>
      <c r="C7" s="450" t="s">
        <v>1112</v>
      </c>
      <c r="D7" s="450">
        <v>336</v>
      </c>
      <c r="E7" s="450">
        <v>317.85599999999999</v>
      </c>
      <c r="F7" s="449">
        <v>18379.2</v>
      </c>
      <c r="G7" s="448">
        <v>0</v>
      </c>
      <c r="H7" s="448">
        <v>15943.08</v>
      </c>
      <c r="I7" s="448">
        <v>2436.12</v>
      </c>
      <c r="J7" s="447">
        <v>0.13254766257508488</v>
      </c>
    </row>
    <row r="8" spans="1:10" ht="26.25" customHeight="1" x14ac:dyDescent="0.2">
      <c r="A8" s="450" t="s">
        <v>1925</v>
      </c>
      <c r="B8" s="450" t="s">
        <v>1924</v>
      </c>
      <c r="C8" s="450" t="s">
        <v>1923</v>
      </c>
      <c r="D8" s="450">
        <v>136</v>
      </c>
      <c r="E8" s="450">
        <v>514.76</v>
      </c>
      <c r="F8" s="449">
        <v>17027.2</v>
      </c>
      <c r="G8" s="448">
        <v>0</v>
      </c>
      <c r="H8" s="448">
        <v>15531.54</v>
      </c>
      <c r="I8" s="448">
        <v>1495.66</v>
      </c>
      <c r="J8" s="447">
        <v>8.7839456869009583E-2</v>
      </c>
    </row>
    <row r="9" spans="1:10" ht="26.25" customHeight="1" x14ac:dyDescent="0.2">
      <c r="A9" s="450" t="s">
        <v>1919</v>
      </c>
      <c r="B9" s="450" t="s">
        <v>1918</v>
      </c>
      <c r="C9" s="450" t="s">
        <v>1115</v>
      </c>
      <c r="D9" s="450">
        <v>100</v>
      </c>
      <c r="E9" s="450">
        <v>1135.2</v>
      </c>
      <c r="F9" s="449">
        <v>92503.66</v>
      </c>
      <c r="G9" s="448">
        <v>0</v>
      </c>
      <c r="H9" s="448">
        <v>81400</v>
      </c>
      <c r="I9" s="448">
        <v>11103.66</v>
      </c>
      <c r="J9" s="447">
        <v>0.12003481808179266</v>
      </c>
    </row>
    <row r="10" spans="1:10" ht="26.25" customHeight="1" x14ac:dyDescent="0.2">
      <c r="A10" s="450" t="s">
        <v>1919</v>
      </c>
      <c r="B10" s="450" t="s">
        <v>1918</v>
      </c>
      <c r="C10" s="450" t="s">
        <v>1112</v>
      </c>
      <c r="D10" s="450">
        <v>192</v>
      </c>
      <c r="E10" s="450">
        <v>181.63200000000001</v>
      </c>
      <c r="F10" s="449">
        <v>16492.8</v>
      </c>
      <c r="G10" s="448">
        <v>0</v>
      </c>
      <c r="H10" s="448">
        <v>13024</v>
      </c>
      <c r="I10" s="448">
        <v>3468.8</v>
      </c>
      <c r="J10" s="447">
        <v>0.2103220799379123</v>
      </c>
    </row>
    <row r="11" spans="1:10" ht="26.25" customHeight="1" x14ac:dyDescent="0.2">
      <c r="A11" s="450" t="s">
        <v>1917</v>
      </c>
      <c r="B11" s="450" t="s">
        <v>1916</v>
      </c>
      <c r="C11" s="450" t="s">
        <v>1913</v>
      </c>
      <c r="D11" s="450">
        <v>15</v>
      </c>
      <c r="E11" s="450">
        <v>340.65</v>
      </c>
      <c r="F11" s="449">
        <v>6733.5</v>
      </c>
      <c r="G11" s="448">
        <v>0</v>
      </c>
      <c r="H11" s="448">
        <v>5088.45</v>
      </c>
      <c r="I11" s="448">
        <v>1645.05</v>
      </c>
      <c r="J11" s="447">
        <v>0.24430830920026733</v>
      </c>
    </row>
    <row r="12" spans="1:10" ht="26.25" customHeight="1" x14ac:dyDescent="0.2">
      <c r="A12" s="450" t="s">
        <v>1906</v>
      </c>
      <c r="B12" s="450" t="s">
        <v>1905</v>
      </c>
      <c r="C12" s="450" t="s">
        <v>1904</v>
      </c>
      <c r="D12" s="450">
        <v>1</v>
      </c>
      <c r="E12" s="450">
        <v>11.28</v>
      </c>
      <c r="F12" s="449">
        <v>1559.12</v>
      </c>
      <c r="G12" s="448">
        <v>0</v>
      </c>
      <c r="H12" s="448">
        <v>1180.1300000000001</v>
      </c>
      <c r="I12" s="448">
        <v>378.99</v>
      </c>
      <c r="J12" s="447">
        <v>0.24307942942172509</v>
      </c>
    </row>
    <row r="13" spans="1:10" ht="26.25" customHeight="1" x14ac:dyDescent="0.2">
      <c r="A13" s="450" t="s">
        <v>2003</v>
      </c>
      <c r="B13" s="450" t="s">
        <v>2002</v>
      </c>
      <c r="C13" s="450" t="s">
        <v>1898</v>
      </c>
      <c r="D13" s="450">
        <v>13</v>
      </c>
      <c r="E13" s="450">
        <v>62.4</v>
      </c>
      <c r="F13" s="449">
        <v>11024.73</v>
      </c>
      <c r="G13" s="448">
        <v>0</v>
      </c>
      <c r="H13" s="448">
        <v>7903.35</v>
      </c>
      <c r="I13" s="448">
        <v>3121.38</v>
      </c>
      <c r="J13" s="447">
        <v>0.28312530102778027</v>
      </c>
    </row>
    <row r="14" spans="1:10" ht="26.25" customHeight="1" x14ac:dyDescent="0.2">
      <c r="A14" s="450" t="s">
        <v>4689</v>
      </c>
      <c r="B14" s="450" t="s">
        <v>4688</v>
      </c>
      <c r="C14" s="450" t="s">
        <v>1051</v>
      </c>
      <c r="D14" s="450">
        <v>158</v>
      </c>
      <c r="E14" s="450">
        <v>3002</v>
      </c>
      <c r="F14" s="449">
        <v>150403.62</v>
      </c>
      <c r="G14" s="448">
        <v>0</v>
      </c>
      <c r="H14" s="448">
        <v>144699.56</v>
      </c>
      <c r="I14" s="448">
        <v>5704.06</v>
      </c>
      <c r="J14" s="447">
        <v>3.7925018028156503E-2</v>
      </c>
    </row>
    <row r="15" spans="1:10" ht="26.25" customHeight="1" x14ac:dyDescent="0.2">
      <c r="A15" s="450" t="s">
        <v>1895</v>
      </c>
      <c r="B15" s="450" t="s">
        <v>1894</v>
      </c>
      <c r="C15" s="450" t="s">
        <v>1051</v>
      </c>
      <c r="D15" s="450">
        <v>1</v>
      </c>
      <c r="E15" s="450">
        <v>19</v>
      </c>
      <c r="F15" s="449">
        <v>1182.79</v>
      </c>
      <c r="G15" s="448">
        <v>0</v>
      </c>
      <c r="H15" s="448">
        <v>908.92</v>
      </c>
      <c r="I15" s="448">
        <v>273.87</v>
      </c>
      <c r="J15" s="447">
        <v>0.23154575199316871</v>
      </c>
    </row>
    <row r="16" spans="1:10" ht="26.25" customHeight="1" x14ac:dyDescent="0.2">
      <c r="A16" s="450" t="s">
        <v>1893</v>
      </c>
      <c r="B16" s="450" t="s">
        <v>1892</v>
      </c>
      <c r="C16" s="450" t="s">
        <v>1051</v>
      </c>
      <c r="D16" s="450">
        <v>21</v>
      </c>
      <c r="E16" s="450">
        <v>399</v>
      </c>
      <c r="F16" s="449">
        <v>24294.05</v>
      </c>
      <c r="G16" s="448">
        <v>0</v>
      </c>
      <c r="H16" s="448">
        <v>19302.240000000002</v>
      </c>
      <c r="I16" s="448">
        <v>4991.8100000000004</v>
      </c>
      <c r="J16" s="447">
        <v>0.20547459151520639</v>
      </c>
    </row>
    <row r="17" spans="1:10" ht="26.25" customHeight="1" x14ac:dyDescent="0.2">
      <c r="A17" s="450" t="s">
        <v>1891</v>
      </c>
      <c r="B17" s="450" t="s">
        <v>1890</v>
      </c>
      <c r="C17" s="450" t="s">
        <v>1051</v>
      </c>
      <c r="D17" s="450">
        <v>49</v>
      </c>
      <c r="E17" s="450">
        <v>931</v>
      </c>
      <c r="F17" s="449">
        <v>59992.38</v>
      </c>
      <c r="G17" s="448">
        <v>0</v>
      </c>
      <c r="H17" s="448">
        <v>46364.78</v>
      </c>
      <c r="I17" s="448">
        <v>13627.6</v>
      </c>
      <c r="J17" s="447">
        <v>0.22715551541712464</v>
      </c>
    </row>
    <row r="18" spans="1:10" ht="26.25" customHeight="1" x14ac:dyDescent="0.2">
      <c r="A18" s="450" t="s">
        <v>3987</v>
      </c>
      <c r="B18" s="450" t="s">
        <v>3986</v>
      </c>
      <c r="C18" s="450" t="s">
        <v>1051</v>
      </c>
      <c r="D18" s="450">
        <v>10</v>
      </c>
      <c r="E18" s="450">
        <v>190</v>
      </c>
      <c r="F18" s="449">
        <v>15600.2</v>
      </c>
      <c r="G18" s="448">
        <v>0</v>
      </c>
      <c r="H18" s="448">
        <v>12260.8</v>
      </c>
      <c r="I18" s="448">
        <v>3339.4</v>
      </c>
      <c r="J18" s="447">
        <v>0.21406135818771554</v>
      </c>
    </row>
    <row r="19" spans="1:10" ht="26.25" customHeight="1" x14ac:dyDescent="0.2">
      <c r="A19" s="450" t="s">
        <v>1879</v>
      </c>
      <c r="B19" s="450" t="s">
        <v>1878</v>
      </c>
      <c r="C19" s="450" t="s">
        <v>1051</v>
      </c>
      <c r="D19" s="450">
        <v>92</v>
      </c>
      <c r="E19" s="450">
        <v>1748</v>
      </c>
      <c r="F19" s="449">
        <v>119647.2</v>
      </c>
      <c r="G19" s="448">
        <v>0</v>
      </c>
      <c r="H19" s="448">
        <v>99154.84</v>
      </c>
      <c r="I19" s="448">
        <v>20492.36</v>
      </c>
      <c r="J19" s="447">
        <v>0.17127320990378378</v>
      </c>
    </row>
    <row r="20" spans="1:10" ht="26.25" customHeight="1" x14ac:dyDescent="0.2">
      <c r="A20" s="450" t="s">
        <v>1877</v>
      </c>
      <c r="B20" s="450" t="s">
        <v>1876</v>
      </c>
      <c r="C20" s="450" t="s">
        <v>1051</v>
      </c>
      <c r="D20" s="450">
        <v>15</v>
      </c>
      <c r="E20" s="450">
        <v>285</v>
      </c>
      <c r="F20" s="449">
        <v>24692.1</v>
      </c>
      <c r="G20" s="448">
        <v>0</v>
      </c>
      <c r="H20" s="448">
        <v>19195.349999999999</v>
      </c>
      <c r="I20" s="448">
        <v>5496.75</v>
      </c>
      <c r="J20" s="447">
        <v>0.22261168551885016</v>
      </c>
    </row>
    <row r="21" spans="1:10" ht="26.25" customHeight="1" x14ac:dyDescent="0.2">
      <c r="A21" s="450" t="s">
        <v>1875</v>
      </c>
      <c r="B21" s="450" t="s">
        <v>1874</v>
      </c>
      <c r="C21" s="450" t="s">
        <v>1051</v>
      </c>
      <c r="D21" s="450">
        <v>515</v>
      </c>
      <c r="E21" s="450">
        <v>9785</v>
      </c>
      <c r="F21" s="449">
        <v>471681.59</v>
      </c>
      <c r="G21" s="448">
        <v>0</v>
      </c>
      <c r="H21" s="448">
        <v>441169.6</v>
      </c>
      <c r="I21" s="448">
        <v>30511.99</v>
      </c>
      <c r="J21" s="447">
        <v>6.4687684757846919E-2</v>
      </c>
    </row>
    <row r="22" spans="1:10" ht="26.25" customHeight="1" x14ac:dyDescent="0.2">
      <c r="A22" s="450" t="s">
        <v>1865</v>
      </c>
      <c r="B22" s="450" t="s">
        <v>1864</v>
      </c>
      <c r="C22" s="450" t="s">
        <v>1051</v>
      </c>
      <c r="D22" s="450">
        <v>1</v>
      </c>
      <c r="E22" s="450">
        <v>19</v>
      </c>
      <c r="F22" s="449">
        <v>2473.7600000000002</v>
      </c>
      <c r="G22" s="448">
        <v>0</v>
      </c>
      <c r="H22" s="448">
        <v>1848.27</v>
      </c>
      <c r="I22" s="448">
        <v>625.49</v>
      </c>
      <c r="J22" s="447">
        <v>0.2528499126835263</v>
      </c>
    </row>
    <row r="23" spans="1:10" ht="26.25" customHeight="1" x14ac:dyDescent="0.2">
      <c r="A23" s="450" t="s">
        <v>1861</v>
      </c>
      <c r="B23" s="450" t="s">
        <v>1860</v>
      </c>
      <c r="C23" s="450" t="s">
        <v>1859</v>
      </c>
      <c r="D23" s="450">
        <v>24</v>
      </c>
      <c r="E23" s="450">
        <v>10.632</v>
      </c>
      <c r="F23" s="449">
        <v>1254.48</v>
      </c>
      <c r="G23" s="448">
        <v>0</v>
      </c>
      <c r="H23" s="448">
        <v>1013.35</v>
      </c>
      <c r="I23" s="448">
        <v>241.13</v>
      </c>
      <c r="J23" s="447">
        <v>0.1922151010777374</v>
      </c>
    </row>
    <row r="24" spans="1:10" ht="26.25" customHeight="1" x14ac:dyDescent="0.2">
      <c r="A24" s="450" t="s">
        <v>1858</v>
      </c>
      <c r="B24" s="450" t="s">
        <v>1857</v>
      </c>
      <c r="C24" s="450" t="s">
        <v>1999</v>
      </c>
      <c r="D24" s="450">
        <v>48</v>
      </c>
      <c r="E24" s="450">
        <v>22.08</v>
      </c>
      <c r="F24" s="449">
        <v>622.55999999999995</v>
      </c>
      <c r="G24" s="448">
        <v>0</v>
      </c>
      <c r="H24" s="448">
        <v>490.96</v>
      </c>
      <c r="I24" s="448">
        <v>131.6</v>
      </c>
      <c r="J24" s="447">
        <v>0.21138524800822411</v>
      </c>
    </row>
    <row r="25" spans="1:10" ht="26.25" customHeight="1" x14ac:dyDescent="0.2">
      <c r="A25" s="450" t="s">
        <v>1853</v>
      </c>
      <c r="B25" s="450" t="s">
        <v>1852</v>
      </c>
      <c r="C25" s="450" t="s">
        <v>1051</v>
      </c>
      <c r="D25" s="450">
        <v>3</v>
      </c>
      <c r="E25" s="450">
        <v>57</v>
      </c>
      <c r="F25" s="449">
        <v>2900.91</v>
      </c>
      <c r="G25" s="448">
        <v>0</v>
      </c>
      <c r="H25" s="448">
        <v>2240.4</v>
      </c>
      <c r="I25" s="448">
        <v>660.51</v>
      </c>
      <c r="J25" s="447">
        <v>0.22769062121885891</v>
      </c>
    </row>
    <row r="26" spans="1:10" ht="26.25" customHeight="1" x14ac:dyDescent="0.2">
      <c r="A26" s="450" t="s">
        <v>1998</v>
      </c>
      <c r="B26" s="450" t="s">
        <v>1997</v>
      </c>
      <c r="C26" s="450" t="s">
        <v>1051</v>
      </c>
      <c r="D26" s="450">
        <v>1</v>
      </c>
      <c r="E26" s="450">
        <v>19</v>
      </c>
      <c r="F26" s="449">
        <v>1302.48</v>
      </c>
      <c r="G26" s="448">
        <v>0</v>
      </c>
      <c r="H26" s="448">
        <v>973.15</v>
      </c>
      <c r="I26" s="448">
        <v>329.33</v>
      </c>
      <c r="J26" s="447">
        <v>0.25284841225968918</v>
      </c>
    </row>
    <row r="27" spans="1:10" ht="26.25" customHeight="1" x14ac:dyDescent="0.2">
      <c r="A27" s="450" t="s">
        <v>1849</v>
      </c>
      <c r="B27" s="450" t="s">
        <v>1848</v>
      </c>
      <c r="C27" s="450" t="s">
        <v>1051</v>
      </c>
      <c r="D27" s="450">
        <v>25</v>
      </c>
      <c r="E27" s="450">
        <v>475</v>
      </c>
      <c r="F27" s="449">
        <v>27280.17</v>
      </c>
      <c r="G27" s="448">
        <v>0</v>
      </c>
      <c r="H27" s="448">
        <v>17893.5</v>
      </c>
      <c r="I27" s="448">
        <v>9386.67</v>
      </c>
      <c r="J27" s="447">
        <v>0.34408399947654283</v>
      </c>
    </row>
    <row r="28" spans="1:10" ht="26.25" customHeight="1" x14ac:dyDescent="0.2">
      <c r="A28" s="689" t="s">
        <v>1845</v>
      </c>
      <c r="B28" s="689" t="s">
        <v>1844</v>
      </c>
      <c r="C28" s="689" t="s">
        <v>1051</v>
      </c>
      <c r="D28" s="689">
        <v>1</v>
      </c>
      <c r="E28" s="689">
        <v>19</v>
      </c>
      <c r="F28" s="688">
        <v>0.01</v>
      </c>
      <c r="G28" s="687">
        <v>0</v>
      </c>
      <c r="H28" s="687">
        <v>181.36</v>
      </c>
      <c r="I28" s="687">
        <v>-181.35</v>
      </c>
      <c r="J28" s="686">
        <v>-18135</v>
      </c>
    </row>
    <row r="29" spans="1:10" ht="26.25" customHeight="1" x14ac:dyDescent="0.2">
      <c r="A29" s="689" t="s">
        <v>2405</v>
      </c>
      <c r="B29" s="689" t="s">
        <v>2514</v>
      </c>
      <c r="C29" s="689" t="s">
        <v>1051</v>
      </c>
      <c r="D29" s="689">
        <v>6</v>
      </c>
      <c r="E29" s="689">
        <v>114</v>
      </c>
      <c r="F29" s="688">
        <v>3026.58</v>
      </c>
      <c r="G29" s="687">
        <v>0</v>
      </c>
      <c r="H29" s="687">
        <v>3388.37</v>
      </c>
      <c r="I29" s="687">
        <v>-361.79</v>
      </c>
      <c r="J29" s="686">
        <v>-0.11953756385094727</v>
      </c>
    </row>
    <row r="30" spans="1:10" ht="26.25" customHeight="1" x14ac:dyDescent="0.2">
      <c r="A30" s="450" t="s">
        <v>1840</v>
      </c>
      <c r="B30" s="450" t="s">
        <v>1839</v>
      </c>
      <c r="C30" s="450" t="s">
        <v>1838</v>
      </c>
      <c r="D30" s="450">
        <v>396</v>
      </c>
      <c r="E30" s="450">
        <v>187.30799999999999</v>
      </c>
      <c r="F30" s="449">
        <v>46367.64</v>
      </c>
      <c r="G30" s="448">
        <v>0</v>
      </c>
      <c r="H30" s="448">
        <v>43453.08</v>
      </c>
      <c r="I30" s="448">
        <v>2914.56</v>
      </c>
      <c r="J30" s="447">
        <v>6.2857630882227344E-2</v>
      </c>
    </row>
    <row r="31" spans="1:10" ht="26.25" customHeight="1" x14ac:dyDescent="0.2">
      <c r="A31" s="450" t="s">
        <v>1837</v>
      </c>
      <c r="B31" s="450" t="s">
        <v>1836</v>
      </c>
      <c r="C31" s="450" t="s">
        <v>1051</v>
      </c>
      <c r="D31" s="450">
        <v>4</v>
      </c>
      <c r="E31" s="450">
        <v>76</v>
      </c>
      <c r="F31" s="449">
        <v>6358.92</v>
      </c>
      <c r="G31" s="448">
        <v>0</v>
      </c>
      <c r="H31" s="448">
        <v>4872.08</v>
      </c>
      <c r="I31" s="448">
        <v>1486.84</v>
      </c>
      <c r="J31" s="447">
        <v>0.23381957942543702</v>
      </c>
    </row>
    <row r="32" spans="1:10" ht="26.25" customHeight="1" x14ac:dyDescent="0.2">
      <c r="A32" s="450" t="s">
        <v>1833</v>
      </c>
      <c r="B32" s="450" t="s">
        <v>1832</v>
      </c>
      <c r="C32" s="450" t="s">
        <v>1051</v>
      </c>
      <c r="D32" s="450">
        <v>214</v>
      </c>
      <c r="E32" s="450">
        <v>4066</v>
      </c>
      <c r="F32" s="449">
        <v>84774.67</v>
      </c>
      <c r="G32" s="448">
        <v>0</v>
      </c>
      <c r="H32" s="448">
        <v>63845.88</v>
      </c>
      <c r="I32" s="448">
        <v>20928.79</v>
      </c>
      <c r="J32" s="447">
        <v>0.2468755112818487</v>
      </c>
    </row>
    <row r="33" spans="1:10" ht="26.25" customHeight="1" x14ac:dyDescent="0.2">
      <c r="A33" s="450" t="s">
        <v>1827</v>
      </c>
      <c r="B33" s="450" t="s">
        <v>1826</v>
      </c>
      <c r="C33" s="450" t="s">
        <v>1823</v>
      </c>
      <c r="D33" s="450">
        <v>27</v>
      </c>
      <c r="E33" s="450">
        <v>540</v>
      </c>
      <c r="F33" s="449">
        <v>10105.290000000001</v>
      </c>
      <c r="G33" s="448">
        <v>0</v>
      </c>
      <c r="H33" s="448">
        <v>9022.59</v>
      </c>
      <c r="I33" s="448">
        <v>1082.7</v>
      </c>
      <c r="J33" s="447">
        <v>0.10714190290432041</v>
      </c>
    </row>
    <row r="34" spans="1:10" ht="26.25" customHeight="1" x14ac:dyDescent="0.2">
      <c r="A34" s="450" t="s">
        <v>1822</v>
      </c>
      <c r="B34" s="450" t="s">
        <v>1821</v>
      </c>
      <c r="C34" s="450" t="s">
        <v>1812</v>
      </c>
      <c r="D34" s="450">
        <v>2064</v>
      </c>
      <c r="E34" s="450">
        <v>516</v>
      </c>
      <c r="F34" s="449">
        <v>51022.080000000002</v>
      </c>
      <c r="G34" s="448">
        <v>0</v>
      </c>
      <c r="H34" s="448">
        <v>46405.59</v>
      </c>
      <c r="I34" s="448">
        <v>4616.49</v>
      </c>
      <c r="J34" s="447">
        <v>9.0480239143523739E-2</v>
      </c>
    </row>
    <row r="35" spans="1:10" ht="26.25" customHeight="1" x14ac:dyDescent="0.2">
      <c r="A35" s="450" t="s">
        <v>1820</v>
      </c>
      <c r="B35" s="450" t="s">
        <v>1819</v>
      </c>
      <c r="C35" s="450" t="s">
        <v>1812</v>
      </c>
      <c r="D35" s="450">
        <v>672</v>
      </c>
      <c r="E35" s="450">
        <v>168</v>
      </c>
      <c r="F35" s="449">
        <v>24507.84</v>
      </c>
      <c r="G35" s="448">
        <v>0</v>
      </c>
      <c r="H35" s="448">
        <v>17552.169999999998</v>
      </c>
      <c r="I35" s="448">
        <v>6955.67</v>
      </c>
      <c r="J35" s="447">
        <v>0.28381407745439824</v>
      </c>
    </row>
    <row r="36" spans="1:10" ht="26.25" customHeight="1" x14ac:dyDescent="0.2">
      <c r="A36" s="450" t="s">
        <v>1818</v>
      </c>
      <c r="B36" s="450" t="s">
        <v>1817</v>
      </c>
      <c r="C36" s="450" t="s">
        <v>1812</v>
      </c>
      <c r="D36" s="450">
        <v>144</v>
      </c>
      <c r="E36" s="450">
        <v>36</v>
      </c>
      <c r="F36" s="449">
        <v>7701.12</v>
      </c>
      <c r="G36" s="448">
        <v>0</v>
      </c>
      <c r="H36" s="448">
        <v>5783.4</v>
      </c>
      <c r="I36" s="448">
        <v>1917.72</v>
      </c>
      <c r="J36" s="447">
        <v>0.24901832460732984</v>
      </c>
    </row>
    <row r="37" spans="1:10" ht="26.25" customHeight="1" x14ac:dyDescent="0.2">
      <c r="A37" s="450" t="s">
        <v>1816</v>
      </c>
      <c r="B37" s="450" t="s">
        <v>1815</v>
      </c>
      <c r="C37" s="450" t="s">
        <v>1809</v>
      </c>
      <c r="D37" s="450">
        <v>2</v>
      </c>
      <c r="E37" s="450">
        <v>12</v>
      </c>
      <c r="F37" s="449">
        <v>1684.1</v>
      </c>
      <c r="G37" s="448">
        <v>0</v>
      </c>
      <c r="H37" s="448">
        <v>1118.25</v>
      </c>
      <c r="I37" s="448">
        <v>565.85</v>
      </c>
      <c r="J37" s="447">
        <v>0.33599548720384775</v>
      </c>
    </row>
    <row r="38" spans="1:10" ht="26.25" customHeight="1" x14ac:dyDescent="0.2">
      <c r="A38" s="450" t="s">
        <v>1816</v>
      </c>
      <c r="B38" s="450" t="s">
        <v>1815</v>
      </c>
      <c r="C38" s="450" t="s">
        <v>1812</v>
      </c>
      <c r="D38" s="450">
        <v>408</v>
      </c>
      <c r="E38" s="450">
        <v>102</v>
      </c>
      <c r="F38" s="449">
        <v>11738.16</v>
      </c>
      <c r="G38" s="448">
        <v>0</v>
      </c>
      <c r="H38" s="448">
        <v>9508.65</v>
      </c>
      <c r="I38" s="448">
        <v>2229.5100000000002</v>
      </c>
      <c r="J38" s="447">
        <v>0.18993692367457932</v>
      </c>
    </row>
    <row r="39" spans="1:10" ht="26.25" customHeight="1" x14ac:dyDescent="0.2">
      <c r="A39" s="450" t="s">
        <v>1814</v>
      </c>
      <c r="B39" s="450" t="s">
        <v>1813</v>
      </c>
      <c r="C39" s="450" t="s">
        <v>1812</v>
      </c>
      <c r="D39" s="450">
        <v>336</v>
      </c>
      <c r="E39" s="450">
        <v>84</v>
      </c>
      <c r="F39" s="449">
        <v>9122.4</v>
      </c>
      <c r="G39" s="448">
        <v>0</v>
      </c>
      <c r="H39" s="448">
        <v>6717.96</v>
      </c>
      <c r="I39" s="448">
        <v>2404.44</v>
      </c>
      <c r="J39" s="447">
        <v>0.26357537490134175</v>
      </c>
    </row>
    <row r="40" spans="1:10" ht="26.25" customHeight="1" x14ac:dyDescent="0.2">
      <c r="A40" s="450" t="s">
        <v>1811</v>
      </c>
      <c r="B40" s="450" t="s">
        <v>1810</v>
      </c>
      <c r="C40" s="450" t="s">
        <v>1812</v>
      </c>
      <c r="D40" s="450">
        <v>216</v>
      </c>
      <c r="E40" s="450">
        <v>54</v>
      </c>
      <c r="F40" s="449">
        <v>6564.24</v>
      </c>
      <c r="G40" s="448">
        <v>0</v>
      </c>
      <c r="H40" s="448">
        <v>4993.53</v>
      </c>
      <c r="I40" s="448">
        <v>1570.71</v>
      </c>
      <c r="J40" s="447">
        <v>0.23928284157800447</v>
      </c>
    </row>
    <row r="41" spans="1:10" ht="26.25" customHeight="1" x14ac:dyDescent="0.2">
      <c r="A41" s="450" t="s">
        <v>1808</v>
      </c>
      <c r="B41" s="450" t="s">
        <v>1807</v>
      </c>
      <c r="C41" s="450" t="s">
        <v>1802</v>
      </c>
      <c r="D41" s="450">
        <v>1</v>
      </c>
      <c r="E41" s="450">
        <v>14.19</v>
      </c>
      <c r="F41" s="449">
        <v>1294.8599999999999</v>
      </c>
      <c r="G41" s="448">
        <v>0</v>
      </c>
      <c r="H41" s="448">
        <v>959.64</v>
      </c>
      <c r="I41" s="448">
        <v>335.22</v>
      </c>
      <c r="J41" s="447">
        <v>0.25888513043881189</v>
      </c>
    </row>
    <row r="42" spans="1:10" ht="26.25" customHeight="1" x14ac:dyDescent="0.2">
      <c r="A42" s="450" t="s">
        <v>1806</v>
      </c>
      <c r="B42" s="450" t="s">
        <v>1805</v>
      </c>
      <c r="C42" s="450" t="s">
        <v>1802</v>
      </c>
      <c r="D42" s="450">
        <v>6</v>
      </c>
      <c r="E42" s="450">
        <v>85.14</v>
      </c>
      <c r="F42" s="449">
        <v>8609.98</v>
      </c>
      <c r="G42" s="448">
        <v>0</v>
      </c>
      <c r="H42" s="448">
        <v>6022.63</v>
      </c>
      <c r="I42" s="448">
        <v>2587.35</v>
      </c>
      <c r="J42" s="447">
        <v>0.30050592452014985</v>
      </c>
    </row>
    <row r="43" spans="1:10" ht="26.25" customHeight="1" x14ac:dyDescent="0.2">
      <c r="A43" s="450" t="s">
        <v>1806</v>
      </c>
      <c r="B43" s="450" t="s">
        <v>1805</v>
      </c>
      <c r="C43" s="450" t="s">
        <v>1112</v>
      </c>
      <c r="D43" s="450">
        <v>30</v>
      </c>
      <c r="E43" s="450">
        <v>28.38</v>
      </c>
      <c r="F43" s="449">
        <v>2175.9</v>
      </c>
      <c r="G43" s="448">
        <v>0</v>
      </c>
      <c r="H43" s="448">
        <v>2006.07</v>
      </c>
      <c r="I43" s="448">
        <v>169.83</v>
      </c>
      <c r="J43" s="447">
        <v>7.8050461877843647E-2</v>
      </c>
    </row>
    <row r="44" spans="1:10" ht="26.25" customHeight="1" x14ac:dyDescent="0.2">
      <c r="A44" s="450" t="s">
        <v>1804</v>
      </c>
      <c r="B44" s="450" t="s">
        <v>1803</v>
      </c>
      <c r="C44" s="450" t="s">
        <v>1802</v>
      </c>
      <c r="D44" s="450">
        <v>5</v>
      </c>
      <c r="E44" s="450">
        <v>70.95</v>
      </c>
      <c r="F44" s="449">
        <v>7264.33</v>
      </c>
      <c r="G44" s="448">
        <v>0</v>
      </c>
      <c r="H44" s="448">
        <v>5034.75</v>
      </c>
      <c r="I44" s="448">
        <v>2229.58</v>
      </c>
      <c r="J44" s="447">
        <v>0.30692162938633022</v>
      </c>
    </row>
    <row r="45" spans="1:10" ht="26.25" customHeight="1" x14ac:dyDescent="0.2">
      <c r="A45" s="450" t="s">
        <v>1801</v>
      </c>
      <c r="B45" s="450" t="s">
        <v>1800</v>
      </c>
      <c r="C45" s="450" t="s">
        <v>1802</v>
      </c>
      <c r="D45" s="450">
        <v>21</v>
      </c>
      <c r="E45" s="450">
        <v>297.99</v>
      </c>
      <c r="F45" s="449">
        <v>24629.34</v>
      </c>
      <c r="G45" s="448">
        <v>0</v>
      </c>
      <c r="H45" s="448">
        <v>21337.59</v>
      </c>
      <c r="I45" s="448">
        <v>3291.75</v>
      </c>
      <c r="J45" s="447">
        <v>0.13365157166209082</v>
      </c>
    </row>
    <row r="46" spans="1:10" ht="26.25" customHeight="1" x14ac:dyDescent="0.2">
      <c r="A46" s="450" t="s">
        <v>1801</v>
      </c>
      <c r="B46" s="450" t="s">
        <v>1800</v>
      </c>
      <c r="C46" s="450" t="s">
        <v>1112</v>
      </c>
      <c r="D46" s="450">
        <v>315</v>
      </c>
      <c r="E46" s="450">
        <v>297.99</v>
      </c>
      <c r="F46" s="449">
        <v>26037.9</v>
      </c>
      <c r="G46" s="448">
        <v>0</v>
      </c>
      <c r="H46" s="448">
        <v>21059.17</v>
      </c>
      <c r="I46" s="448">
        <v>4978.7299999999996</v>
      </c>
      <c r="J46" s="447">
        <v>0.19121088874294778</v>
      </c>
    </row>
    <row r="47" spans="1:10" ht="26.25" customHeight="1" x14ac:dyDescent="0.2">
      <c r="A47" s="450" t="s">
        <v>1990</v>
      </c>
      <c r="B47" s="450" t="s">
        <v>1989</v>
      </c>
      <c r="C47" s="450" t="s">
        <v>1056</v>
      </c>
      <c r="D47" s="450">
        <v>4</v>
      </c>
      <c r="E47" s="450">
        <v>832</v>
      </c>
      <c r="F47" s="449">
        <v>34725.879999999997</v>
      </c>
      <c r="G47" s="448">
        <v>0</v>
      </c>
      <c r="H47" s="448">
        <v>31005.279999999999</v>
      </c>
      <c r="I47" s="448">
        <v>3720.6</v>
      </c>
      <c r="J47" s="447">
        <v>0.10714199323386477</v>
      </c>
    </row>
    <row r="48" spans="1:10" ht="26.25" customHeight="1" x14ac:dyDescent="0.2">
      <c r="A48" s="450" t="s">
        <v>1761</v>
      </c>
      <c r="B48" s="450" t="s">
        <v>1760</v>
      </c>
      <c r="C48" s="450" t="s">
        <v>1056</v>
      </c>
      <c r="D48" s="450">
        <v>2</v>
      </c>
      <c r="E48" s="450">
        <v>416</v>
      </c>
      <c r="F48" s="449">
        <v>23383.3</v>
      </c>
      <c r="G48" s="448">
        <v>0</v>
      </c>
      <c r="H48" s="448">
        <v>16617.68</v>
      </c>
      <c r="I48" s="448">
        <v>6765.62</v>
      </c>
      <c r="J48" s="447">
        <v>0.289335551440558</v>
      </c>
    </row>
    <row r="49" spans="1:10" ht="26.25" customHeight="1" x14ac:dyDescent="0.2">
      <c r="A49" s="450" t="s">
        <v>1988</v>
      </c>
      <c r="B49" s="450" t="s">
        <v>1987</v>
      </c>
      <c r="C49" s="450" t="s">
        <v>1757</v>
      </c>
      <c r="D49" s="450">
        <v>96</v>
      </c>
      <c r="E49" s="450">
        <v>86.4</v>
      </c>
      <c r="F49" s="449">
        <v>6962.88</v>
      </c>
      <c r="G49" s="448">
        <v>0</v>
      </c>
      <c r="H49" s="448">
        <v>5362.47</v>
      </c>
      <c r="I49" s="448">
        <v>1600.41</v>
      </c>
      <c r="J49" s="447">
        <v>0.2298488556459396</v>
      </c>
    </row>
    <row r="50" spans="1:10" ht="26.25" customHeight="1" x14ac:dyDescent="0.2">
      <c r="A50" s="450" t="s">
        <v>1743</v>
      </c>
      <c r="B50" s="450" t="s">
        <v>1742</v>
      </c>
      <c r="C50" s="450" t="s">
        <v>1739</v>
      </c>
      <c r="D50" s="450">
        <v>12</v>
      </c>
      <c r="E50" s="450">
        <v>48</v>
      </c>
      <c r="F50" s="449">
        <v>5724.36</v>
      </c>
      <c r="G50" s="448">
        <v>0</v>
      </c>
      <c r="H50" s="448">
        <v>4415.04</v>
      </c>
      <c r="I50" s="448">
        <v>1309.32</v>
      </c>
      <c r="J50" s="447">
        <v>0.22872775297151124</v>
      </c>
    </row>
    <row r="51" spans="1:10" ht="26.25" customHeight="1" x14ac:dyDescent="0.2">
      <c r="A51" s="450" t="s">
        <v>1741</v>
      </c>
      <c r="B51" s="450" t="s">
        <v>3983</v>
      </c>
      <c r="C51" s="450" t="s">
        <v>1739</v>
      </c>
      <c r="D51" s="450">
        <v>5</v>
      </c>
      <c r="E51" s="450">
        <v>20</v>
      </c>
      <c r="F51" s="449">
        <v>2823.9</v>
      </c>
      <c r="G51" s="448">
        <v>0</v>
      </c>
      <c r="H51" s="448">
        <v>1915.75</v>
      </c>
      <c r="I51" s="448">
        <v>908.15</v>
      </c>
      <c r="J51" s="447">
        <v>0.32159424908814049</v>
      </c>
    </row>
    <row r="52" spans="1:10" ht="26.25" customHeight="1" x14ac:dyDescent="0.2">
      <c r="A52" s="450" t="s">
        <v>1736</v>
      </c>
      <c r="B52" s="450" t="s">
        <v>1735</v>
      </c>
      <c r="C52" s="450" t="s">
        <v>1722</v>
      </c>
      <c r="D52" s="450">
        <v>2</v>
      </c>
      <c r="E52" s="450">
        <v>32</v>
      </c>
      <c r="F52" s="449">
        <v>3556.9</v>
      </c>
      <c r="G52" s="448">
        <v>0</v>
      </c>
      <c r="H52" s="448">
        <v>2777.72</v>
      </c>
      <c r="I52" s="448">
        <v>779.18</v>
      </c>
      <c r="J52" s="447">
        <v>0.21906154235429728</v>
      </c>
    </row>
    <row r="53" spans="1:10" ht="26.25" customHeight="1" x14ac:dyDescent="0.2">
      <c r="A53" s="450" t="s">
        <v>1734</v>
      </c>
      <c r="B53" s="450" t="s">
        <v>1733</v>
      </c>
      <c r="C53" s="450" t="s">
        <v>1722</v>
      </c>
      <c r="D53" s="450">
        <v>1</v>
      </c>
      <c r="E53" s="450">
        <v>16</v>
      </c>
      <c r="F53" s="449">
        <v>1886.16</v>
      </c>
      <c r="G53" s="448">
        <v>0</v>
      </c>
      <c r="H53" s="448">
        <v>1444.37</v>
      </c>
      <c r="I53" s="448">
        <v>441.79</v>
      </c>
      <c r="J53" s="447">
        <v>0.23422721296178478</v>
      </c>
    </row>
    <row r="54" spans="1:10" ht="26.25" customHeight="1" x14ac:dyDescent="0.2">
      <c r="A54" s="450" t="s">
        <v>3979</v>
      </c>
      <c r="B54" s="450" t="s">
        <v>3978</v>
      </c>
      <c r="C54" s="450" t="s">
        <v>1722</v>
      </c>
      <c r="D54" s="450">
        <v>1</v>
      </c>
      <c r="E54" s="450">
        <v>16</v>
      </c>
      <c r="F54" s="449">
        <v>2560.3200000000002</v>
      </c>
      <c r="G54" s="448">
        <v>0</v>
      </c>
      <c r="H54" s="448">
        <v>1736.9</v>
      </c>
      <c r="I54" s="448">
        <v>823.42</v>
      </c>
      <c r="J54" s="447">
        <v>0.32160823647044118</v>
      </c>
    </row>
    <row r="55" spans="1:10" ht="26.25" customHeight="1" x14ac:dyDescent="0.2">
      <c r="A55" s="450" t="s">
        <v>1721</v>
      </c>
      <c r="B55" s="450" t="s">
        <v>1720</v>
      </c>
      <c r="C55" s="450" t="s">
        <v>1116</v>
      </c>
      <c r="D55" s="450">
        <v>108</v>
      </c>
      <c r="E55" s="450">
        <v>108</v>
      </c>
      <c r="F55" s="449">
        <v>11201.76</v>
      </c>
      <c r="G55" s="448">
        <v>0</v>
      </c>
      <c r="H55" s="448">
        <v>10014.700000000001</v>
      </c>
      <c r="I55" s="448">
        <v>1187.06</v>
      </c>
      <c r="J55" s="447">
        <v>0.1059708474382597</v>
      </c>
    </row>
    <row r="56" spans="1:10" ht="26.25" customHeight="1" x14ac:dyDescent="0.2">
      <c r="A56" s="450" t="s">
        <v>1717</v>
      </c>
      <c r="B56" s="450" t="s">
        <v>1716</v>
      </c>
      <c r="C56" s="450" t="s">
        <v>1112</v>
      </c>
      <c r="D56" s="450">
        <v>804</v>
      </c>
      <c r="E56" s="450">
        <v>760.58399999999995</v>
      </c>
      <c r="F56" s="449">
        <v>30945.96</v>
      </c>
      <c r="G56" s="448">
        <v>0</v>
      </c>
      <c r="H56" s="448">
        <v>23970.06</v>
      </c>
      <c r="I56" s="448">
        <v>6975.9</v>
      </c>
      <c r="J56" s="447">
        <v>0.22542199369481508</v>
      </c>
    </row>
    <row r="57" spans="1:10" ht="26.25" customHeight="1" x14ac:dyDescent="0.2">
      <c r="A57" s="450" t="s">
        <v>1714</v>
      </c>
      <c r="B57" s="450" t="s">
        <v>1713</v>
      </c>
      <c r="C57" s="450" t="s">
        <v>1116</v>
      </c>
      <c r="D57" s="450">
        <v>1044</v>
      </c>
      <c r="E57" s="450">
        <v>1044</v>
      </c>
      <c r="F57" s="449">
        <v>27916.560000000001</v>
      </c>
      <c r="G57" s="448">
        <v>0</v>
      </c>
      <c r="H57" s="448">
        <v>24416.78</v>
      </c>
      <c r="I57" s="448">
        <v>3499.78</v>
      </c>
      <c r="J57" s="447">
        <v>0.12536573274071017</v>
      </c>
    </row>
    <row r="58" spans="1:10" ht="26.25" customHeight="1" x14ac:dyDescent="0.2">
      <c r="A58" s="450" t="s">
        <v>1712</v>
      </c>
      <c r="B58" s="450" t="s">
        <v>1711</v>
      </c>
      <c r="C58" s="450" t="s">
        <v>1112</v>
      </c>
      <c r="D58" s="450">
        <v>120</v>
      </c>
      <c r="E58" s="450">
        <v>113.52</v>
      </c>
      <c r="F58" s="449">
        <v>8751.6</v>
      </c>
      <c r="G58" s="448">
        <v>0</v>
      </c>
      <c r="H58" s="448">
        <v>7832.87</v>
      </c>
      <c r="I58" s="448">
        <v>918.73</v>
      </c>
      <c r="J58" s="447">
        <v>0.10497851821381234</v>
      </c>
    </row>
    <row r="59" spans="1:10" ht="26.25" customHeight="1" x14ac:dyDescent="0.2">
      <c r="A59" s="450" t="s">
        <v>1710</v>
      </c>
      <c r="B59" s="450" t="s">
        <v>1709</v>
      </c>
      <c r="C59" s="450" t="s">
        <v>1112</v>
      </c>
      <c r="D59" s="450">
        <v>204</v>
      </c>
      <c r="E59" s="450">
        <v>192.98400000000001</v>
      </c>
      <c r="F59" s="449">
        <v>14877.72</v>
      </c>
      <c r="G59" s="448">
        <v>0</v>
      </c>
      <c r="H59" s="448">
        <v>13331.23</v>
      </c>
      <c r="I59" s="448">
        <v>1546.49</v>
      </c>
      <c r="J59" s="447">
        <v>0.10394670688788336</v>
      </c>
    </row>
    <row r="60" spans="1:10" ht="26.25" customHeight="1" x14ac:dyDescent="0.2">
      <c r="A60" s="450" t="s">
        <v>1708</v>
      </c>
      <c r="B60" s="450" t="s">
        <v>1707</v>
      </c>
      <c r="C60" s="450" t="s">
        <v>1115</v>
      </c>
      <c r="D60" s="450">
        <v>36</v>
      </c>
      <c r="E60" s="450">
        <v>408.67200000000003</v>
      </c>
      <c r="F60" s="449">
        <v>27748.12</v>
      </c>
      <c r="G60" s="448">
        <v>0</v>
      </c>
      <c r="H60" s="448">
        <v>27306.47</v>
      </c>
      <c r="I60" s="448">
        <v>441.65</v>
      </c>
      <c r="J60" s="447">
        <v>1.5916393615135006E-2</v>
      </c>
    </row>
    <row r="61" spans="1:10" ht="26.25" customHeight="1" x14ac:dyDescent="0.2">
      <c r="A61" s="450" t="s">
        <v>1708</v>
      </c>
      <c r="B61" s="450" t="s">
        <v>1707</v>
      </c>
      <c r="C61" s="450" t="s">
        <v>1112</v>
      </c>
      <c r="D61" s="450">
        <v>1656</v>
      </c>
      <c r="E61" s="450">
        <v>1566.576</v>
      </c>
      <c r="F61" s="449">
        <v>121451.04</v>
      </c>
      <c r="G61" s="448">
        <v>0</v>
      </c>
      <c r="H61" s="448">
        <v>106470.75</v>
      </c>
      <c r="I61" s="448">
        <v>14980.29</v>
      </c>
      <c r="J61" s="447">
        <v>0.12334427107417112</v>
      </c>
    </row>
    <row r="62" spans="1:10" ht="26.25" customHeight="1" x14ac:dyDescent="0.2">
      <c r="A62" s="450" t="s">
        <v>3977</v>
      </c>
      <c r="B62" s="450" t="s">
        <v>3976</v>
      </c>
      <c r="C62" s="450" t="s">
        <v>1112</v>
      </c>
      <c r="D62" s="450">
        <v>48</v>
      </c>
      <c r="E62" s="450">
        <v>45.408000000000001</v>
      </c>
      <c r="F62" s="449">
        <v>3475.68</v>
      </c>
      <c r="G62" s="448">
        <v>0</v>
      </c>
      <c r="H62" s="448">
        <v>2891.56</v>
      </c>
      <c r="I62" s="448">
        <v>584.12</v>
      </c>
      <c r="J62" s="447">
        <v>0.16805919992634535</v>
      </c>
    </row>
    <row r="63" spans="1:10" ht="26.25" customHeight="1" x14ac:dyDescent="0.2">
      <c r="A63" s="450" t="s">
        <v>1704</v>
      </c>
      <c r="B63" s="450" t="s">
        <v>1703</v>
      </c>
      <c r="C63" s="450" t="s">
        <v>1115</v>
      </c>
      <c r="D63" s="450">
        <v>24</v>
      </c>
      <c r="E63" s="450">
        <v>272.44799999999998</v>
      </c>
      <c r="F63" s="449">
        <v>25348.49</v>
      </c>
      <c r="G63" s="448">
        <v>0</v>
      </c>
      <c r="H63" s="448">
        <v>23251.13</v>
      </c>
      <c r="I63" s="448">
        <v>2097.36</v>
      </c>
      <c r="J63" s="447">
        <v>8.2741023232547575E-2</v>
      </c>
    </row>
    <row r="64" spans="1:10" ht="26.25" customHeight="1" x14ac:dyDescent="0.2">
      <c r="A64" s="450" t="s">
        <v>1704</v>
      </c>
      <c r="B64" s="450" t="s">
        <v>1703</v>
      </c>
      <c r="C64" s="450" t="s">
        <v>1112</v>
      </c>
      <c r="D64" s="450">
        <v>1368</v>
      </c>
      <c r="E64" s="450">
        <v>1294.1279999999999</v>
      </c>
      <c r="F64" s="449">
        <v>121943.52</v>
      </c>
      <c r="G64" s="448">
        <v>0</v>
      </c>
      <c r="H64" s="448">
        <v>110457.87</v>
      </c>
      <c r="I64" s="448">
        <v>11485.65</v>
      </c>
      <c r="J64" s="447">
        <v>9.4188276671035909E-2</v>
      </c>
    </row>
    <row r="65" spans="1:10" ht="26.25" customHeight="1" x14ac:dyDescent="0.2">
      <c r="A65" s="450" t="s">
        <v>1702</v>
      </c>
      <c r="B65" s="450" t="s">
        <v>1701</v>
      </c>
      <c r="C65" s="450" t="s">
        <v>1115</v>
      </c>
      <c r="D65" s="450">
        <v>1</v>
      </c>
      <c r="E65" s="450">
        <v>11.352</v>
      </c>
      <c r="F65" s="449">
        <v>1329.2</v>
      </c>
      <c r="G65" s="448">
        <v>0</v>
      </c>
      <c r="H65" s="448">
        <v>906.93</v>
      </c>
      <c r="I65" s="448">
        <v>422.27</v>
      </c>
      <c r="J65" s="447">
        <v>0.3176873307252483</v>
      </c>
    </row>
    <row r="66" spans="1:10" ht="26.25" customHeight="1" x14ac:dyDescent="0.2">
      <c r="A66" s="450" t="s">
        <v>1702</v>
      </c>
      <c r="B66" s="450" t="s">
        <v>1701</v>
      </c>
      <c r="C66" s="450" t="s">
        <v>1112</v>
      </c>
      <c r="D66" s="450">
        <v>24</v>
      </c>
      <c r="E66" s="450">
        <v>22.704000000000001</v>
      </c>
      <c r="F66" s="449">
        <v>2168.4</v>
      </c>
      <c r="G66" s="448">
        <v>0</v>
      </c>
      <c r="H66" s="448">
        <v>1813.86</v>
      </c>
      <c r="I66" s="448">
        <v>354.54</v>
      </c>
      <c r="J66" s="447">
        <v>0.16350304371887106</v>
      </c>
    </row>
    <row r="67" spans="1:10" ht="26.25" customHeight="1" x14ac:dyDescent="0.2">
      <c r="A67" s="450" t="s">
        <v>4687</v>
      </c>
      <c r="B67" s="450" t="s">
        <v>4686</v>
      </c>
      <c r="C67" s="450" t="s">
        <v>1112</v>
      </c>
      <c r="D67" s="450">
        <v>72</v>
      </c>
      <c r="E67" s="450">
        <v>68.111999999999995</v>
      </c>
      <c r="F67" s="449">
        <v>5679.36</v>
      </c>
      <c r="G67" s="448">
        <v>0</v>
      </c>
      <c r="H67" s="448">
        <v>4716.24</v>
      </c>
      <c r="I67" s="448">
        <v>963.12</v>
      </c>
      <c r="J67" s="447">
        <v>0.16958248816768087</v>
      </c>
    </row>
    <row r="68" spans="1:10" ht="26.25" customHeight="1" x14ac:dyDescent="0.2">
      <c r="A68" s="450" t="s">
        <v>1698</v>
      </c>
      <c r="B68" s="450" t="s">
        <v>1697</v>
      </c>
      <c r="C68" s="450" t="s">
        <v>1696</v>
      </c>
      <c r="D68" s="450">
        <v>1</v>
      </c>
      <c r="E68" s="450">
        <v>180</v>
      </c>
      <c r="F68" s="449">
        <v>22276.99</v>
      </c>
      <c r="G68" s="448">
        <v>0</v>
      </c>
      <c r="H68" s="448">
        <v>16502.2</v>
      </c>
      <c r="I68" s="448">
        <v>5774.79</v>
      </c>
      <c r="J68" s="447">
        <v>0.25922667290329621</v>
      </c>
    </row>
    <row r="69" spans="1:10" ht="26.25" customHeight="1" x14ac:dyDescent="0.2">
      <c r="A69" s="682" t="s">
        <v>1692</v>
      </c>
      <c r="B69" s="682" t="s">
        <v>1986</v>
      </c>
      <c r="C69" s="682" t="s">
        <v>1048</v>
      </c>
      <c r="D69" s="682">
        <v>7</v>
      </c>
      <c r="E69" s="682">
        <v>0</v>
      </c>
      <c r="F69" s="685">
        <v>7.0000000000000007E-2</v>
      </c>
      <c r="G69" s="684">
        <v>0</v>
      </c>
      <c r="H69" s="684">
        <v>29918</v>
      </c>
      <c r="I69" s="684">
        <v>-29917.93</v>
      </c>
      <c r="J69" s="683">
        <v>-427399</v>
      </c>
    </row>
    <row r="70" spans="1:10" ht="26.25" customHeight="1" x14ac:dyDescent="0.2">
      <c r="A70" s="450" t="s">
        <v>1111</v>
      </c>
      <c r="B70" s="450" t="s">
        <v>1979</v>
      </c>
      <c r="C70" s="450" t="s">
        <v>1978</v>
      </c>
      <c r="D70" s="450">
        <v>24</v>
      </c>
      <c r="E70" s="450">
        <v>10.8</v>
      </c>
      <c r="F70" s="449">
        <v>1205.76</v>
      </c>
      <c r="G70" s="448">
        <v>0</v>
      </c>
      <c r="H70" s="448">
        <v>1091.28</v>
      </c>
      <c r="I70" s="448">
        <v>114.48</v>
      </c>
      <c r="J70" s="447">
        <v>9.4944267515923567E-2</v>
      </c>
    </row>
    <row r="71" spans="1:10" ht="26.25" customHeight="1" x14ac:dyDescent="0.2">
      <c r="A71" s="450" t="s">
        <v>1158</v>
      </c>
      <c r="B71" s="450" t="s">
        <v>1975</v>
      </c>
      <c r="C71" s="450" t="s">
        <v>1115</v>
      </c>
      <c r="D71" s="450">
        <v>5</v>
      </c>
      <c r="E71" s="450">
        <v>56.76</v>
      </c>
      <c r="F71" s="449">
        <v>4034.46</v>
      </c>
      <c r="G71" s="448">
        <v>0</v>
      </c>
      <c r="H71" s="448">
        <v>3727.5</v>
      </c>
      <c r="I71" s="448">
        <v>306.95999999999998</v>
      </c>
      <c r="J71" s="447">
        <v>7.6084531758897095E-2</v>
      </c>
    </row>
    <row r="72" spans="1:10" ht="26.25" customHeight="1" x14ac:dyDescent="0.2">
      <c r="A72" s="450" t="s">
        <v>1158</v>
      </c>
      <c r="B72" s="450" t="s">
        <v>1975</v>
      </c>
      <c r="C72" s="450" t="s">
        <v>1112</v>
      </c>
      <c r="D72" s="450">
        <v>180</v>
      </c>
      <c r="E72" s="450">
        <v>170.28</v>
      </c>
      <c r="F72" s="449">
        <v>16554.599999999999</v>
      </c>
      <c r="G72" s="448">
        <v>0</v>
      </c>
      <c r="H72" s="448">
        <v>11182.5</v>
      </c>
      <c r="I72" s="448">
        <v>5372.1</v>
      </c>
      <c r="J72" s="447">
        <v>0.3245079917364358</v>
      </c>
    </row>
    <row r="73" spans="1:10" ht="26.25" customHeight="1" x14ac:dyDescent="0.2">
      <c r="A73" s="450" t="s">
        <v>1156</v>
      </c>
      <c r="B73" s="450" t="s">
        <v>1974</v>
      </c>
      <c r="C73" s="450" t="s">
        <v>1115</v>
      </c>
      <c r="D73" s="450">
        <v>3</v>
      </c>
      <c r="E73" s="450">
        <v>34.055999999999997</v>
      </c>
      <c r="F73" s="449">
        <v>2455.7600000000002</v>
      </c>
      <c r="G73" s="448">
        <v>0</v>
      </c>
      <c r="H73" s="448">
        <v>2236.5700000000002</v>
      </c>
      <c r="I73" s="448">
        <v>219.19</v>
      </c>
      <c r="J73" s="447">
        <v>8.9255464703391213E-2</v>
      </c>
    </row>
    <row r="74" spans="1:10" ht="26.25" customHeight="1" x14ac:dyDescent="0.2">
      <c r="A74" s="450" t="s">
        <v>1156</v>
      </c>
      <c r="B74" s="450" t="s">
        <v>1974</v>
      </c>
      <c r="C74" s="450" t="s">
        <v>1112</v>
      </c>
      <c r="D74" s="450">
        <v>204</v>
      </c>
      <c r="E74" s="450">
        <v>192.98400000000001</v>
      </c>
      <c r="F74" s="449">
        <v>18761.88</v>
      </c>
      <c r="G74" s="448">
        <v>0</v>
      </c>
      <c r="H74" s="448">
        <v>12673.93</v>
      </c>
      <c r="I74" s="448">
        <v>6087.95</v>
      </c>
      <c r="J74" s="447">
        <v>0.32448507292446171</v>
      </c>
    </row>
    <row r="75" spans="1:10" ht="26.25" customHeight="1" x14ac:dyDescent="0.2">
      <c r="A75" s="450" t="s">
        <v>1153</v>
      </c>
      <c r="B75" s="450" t="s">
        <v>1973</v>
      </c>
      <c r="C75" s="450" t="s">
        <v>1116</v>
      </c>
      <c r="D75" s="450">
        <v>114</v>
      </c>
      <c r="E75" s="450">
        <v>114</v>
      </c>
      <c r="F75" s="449">
        <v>20231.580000000002</v>
      </c>
      <c r="G75" s="448">
        <v>0</v>
      </c>
      <c r="H75" s="448">
        <v>14455.01</v>
      </c>
      <c r="I75" s="448">
        <v>5776.57</v>
      </c>
      <c r="J75" s="447">
        <v>0.28552243571683478</v>
      </c>
    </row>
    <row r="76" spans="1:10" ht="26.25" customHeight="1" x14ac:dyDescent="0.2">
      <c r="A76" s="450" t="s">
        <v>1147</v>
      </c>
      <c r="B76" s="450" t="s">
        <v>1972</v>
      </c>
      <c r="C76" s="450" t="s">
        <v>1115</v>
      </c>
      <c r="D76" s="450">
        <v>3</v>
      </c>
      <c r="E76" s="450">
        <v>34.055999999999997</v>
      </c>
      <c r="F76" s="449">
        <v>2543.4699999999998</v>
      </c>
      <c r="G76" s="448">
        <v>0</v>
      </c>
      <c r="H76" s="448">
        <v>2236.5</v>
      </c>
      <c r="I76" s="448">
        <v>306.97000000000003</v>
      </c>
      <c r="J76" s="447">
        <v>0.12068945181189478</v>
      </c>
    </row>
    <row r="77" spans="1:10" ht="26.25" customHeight="1" x14ac:dyDescent="0.2">
      <c r="A77" s="450" t="s">
        <v>1118</v>
      </c>
      <c r="B77" s="450" t="s">
        <v>1971</v>
      </c>
      <c r="C77" s="450" t="s">
        <v>1116</v>
      </c>
      <c r="D77" s="450">
        <v>90</v>
      </c>
      <c r="E77" s="450">
        <v>90</v>
      </c>
      <c r="F77" s="449">
        <v>15972.3</v>
      </c>
      <c r="G77" s="448">
        <v>0</v>
      </c>
      <c r="H77" s="448">
        <v>11421.13</v>
      </c>
      <c r="I77" s="448">
        <v>4551.17</v>
      </c>
      <c r="J77" s="447">
        <v>0.28494142985042853</v>
      </c>
    </row>
    <row r="78" spans="1:10" ht="26.25" customHeight="1" x14ac:dyDescent="0.2">
      <c r="A78" s="450" t="s">
        <v>1132</v>
      </c>
      <c r="B78" s="450" t="s">
        <v>1970</v>
      </c>
      <c r="C78" s="450" t="s">
        <v>1051</v>
      </c>
      <c r="D78" s="450">
        <v>115</v>
      </c>
      <c r="E78" s="450">
        <v>2185</v>
      </c>
      <c r="F78" s="449">
        <v>116268.75</v>
      </c>
      <c r="G78" s="448">
        <v>0</v>
      </c>
      <c r="H78" s="448">
        <v>86209.75</v>
      </c>
      <c r="I78" s="448">
        <v>30059</v>
      </c>
      <c r="J78" s="447">
        <v>0.25853034456808044</v>
      </c>
    </row>
    <row r="79" spans="1:10" ht="26.25" customHeight="1" x14ac:dyDescent="0.2">
      <c r="A79" s="450" t="s">
        <v>1136</v>
      </c>
      <c r="B79" s="450" t="s">
        <v>1967</v>
      </c>
      <c r="C79" s="450" t="s">
        <v>1051</v>
      </c>
      <c r="D79" s="450">
        <v>185</v>
      </c>
      <c r="E79" s="450">
        <v>3515</v>
      </c>
      <c r="F79" s="449">
        <v>183253.3</v>
      </c>
      <c r="G79" s="448">
        <v>0</v>
      </c>
      <c r="H79" s="448">
        <v>152312.35</v>
      </c>
      <c r="I79" s="448">
        <v>30940.95</v>
      </c>
      <c r="J79" s="447">
        <v>0.16884252561891108</v>
      </c>
    </row>
    <row r="80" spans="1:10" ht="26.25" customHeight="1" x14ac:dyDescent="0.2">
      <c r="A80" s="450" t="s">
        <v>1134</v>
      </c>
      <c r="B80" s="450" t="s">
        <v>1966</v>
      </c>
      <c r="C80" s="450" t="s">
        <v>1051</v>
      </c>
      <c r="D80" s="450">
        <v>119</v>
      </c>
      <c r="E80" s="450">
        <v>2261</v>
      </c>
      <c r="F80" s="449">
        <v>125957.04</v>
      </c>
      <c r="G80" s="448">
        <v>0</v>
      </c>
      <c r="H80" s="448">
        <v>87190.83</v>
      </c>
      <c r="I80" s="448">
        <v>38766.21</v>
      </c>
      <c r="J80" s="447">
        <v>0.30777326936231592</v>
      </c>
    </row>
    <row r="81" spans="1:10" ht="26.25" customHeight="1" x14ac:dyDescent="0.2">
      <c r="A81" s="450" t="s">
        <v>1130</v>
      </c>
      <c r="B81" s="450" t="s">
        <v>1965</v>
      </c>
      <c r="C81" s="450" t="s">
        <v>1051</v>
      </c>
      <c r="D81" s="450">
        <v>10</v>
      </c>
      <c r="E81" s="450">
        <v>190</v>
      </c>
      <c r="F81" s="449">
        <v>12894.3</v>
      </c>
      <c r="G81" s="448">
        <v>0</v>
      </c>
      <c r="H81" s="448">
        <v>9891</v>
      </c>
      <c r="I81" s="448">
        <v>3003.3</v>
      </c>
      <c r="J81" s="447">
        <v>0.23291687024499197</v>
      </c>
    </row>
    <row r="82" spans="1:10" ht="26.25" customHeight="1" x14ac:dyDescent="0.2">
      <c r="A82" s="450" t="s">
        <v>1128</v>
      </c>
      <c r="B82" s="450" t="s">
        <v>1962</v>
      </c>
      <c r="C82" s="450" t="s">
        <v>1051</v>
      </c>
      <c r="D82" s="450">
        <v>20</v>
      </c>
      <c r="E82" s="450">
        <v>380</v>
      </c>
      <c r="F82" s="449">
        <v>23697</v>
      </c>
      <c r="G82" s="448">
        <v>0</v>
      </c>
      <c r="H82" s="448">
        <v>19150.400000000001</v>
      </c>
      <c r="I82" s="448">
        <v>4546.6000000000004</v>
      </c>
      <c r="J82" s="447">
        <v>0.1918639490230831</v>
      </c>
    </row>
    <row r="83" spans="1:10" ht="26.25" customHeight="1" x14ac:dyDescent="0.2">
      <c r="A83" s="682" t="s">
        <v>1126</v>
      </c>
      <c r="B83" s="682" t="s">
        <v>1961</v>
      </c>
      <c r="C83" s="682" t="s">
        <v>1051</v>
      </c>
      <c r="D83" s="682">
        <v>10</v>
      </c>
      <c r="E83" s="682">
        <v>190</v>
      </c>
      <c r="F83" s="685">
        <v>0.1</v>
      </c>
      <c r="G83" s="684">
        <v>0</v>
      </c>
      <c r="H83" s="684">
        <v>985.2</v>
      </c>
      <c r="I83" s="684">
        <v>-985.1</v>
      </c>
      <c r="J83" s="683">
        <v>-9851</v>
      </c>
    </row>
    <row r="84" spans="1:10" ht="26.25" customHeight="1" x14ac:dyDescent="0.2">
      <c r="A84" s="450" t="s">
        <v>1114</v>
      </c>
      <c r="B84" s="450" t="s">
        <v>1960</v>
      </c>
      <c r="C84" s="450" t="s">
        <v>1112</v>
      </c>
      <c r="D84" s="450">
        <v>36</v>
      </c>
      <c r="E84" s="450">
        <v>34.055999999999997</v>
      </c>
      <c r="F84" s="449">
        <v>2669.4</v>
      </c>
      <c r="G84" s="448">
        <v>0</v>
      </c>
      <c r="H84" s="448">
        <v>2131.71</v>
      </c>
      <c r="I84" s="448">
        <v>537.69000000000005</v>
      </c>
      <c r="J84" s="447">
        <v>0.20142728703079343</v>
      </c>
    </row>
    <row r="85" spans="1:10" ht="26.25" customHeight="1" x14ac:dyDescent="0.2">
      <c r="A85" s="450" t="s">
        <v>1958</v>
      </c>
      <c r="B85" s="450" t="s">
        <v>1957</v>
      </c>
      <c r="C85" s="450" t="s">
        <v>1809</v>
      </c>
      <c r="D85" s="450">
        <v>2</v>
      </c>
      <c r="E85" s="450">
        <v>12</v>
      </c>
      <c r="F85" s="449">
        <v>1190</v>
      </c>
      <c r="G85" s="448">
        <v>0</v>
      </c>
      <c r="H85" s="448">
        <v>1117.0999999999999</v>
      </c>
      <c r="I85" s="448">
        <v>72.900000000000006</v>
      </c>
      <c r="J85" s="447">
        <v>6.1260504201680673E-2</v>
      </c>
    </row>
    <row r="86" spans="1:10" ht="26.25" customHeight="1" x14ac:dyDescent="0.2">
      <c r="A86" s="450" t="s">
        <v>1072</v>
      </c>
      <c r="B86" s="450" t="s">
        <v>1956</v>
      </c>
      <c r="C86" s="450" t="s">
        <v>1070</v>
      </c>
      <c r="D86" s="450">
        <v>28</v>
      </c>
      <c r="E86" s="450">
        <v>140</v>
      </c>
      <c r="F86" s="449">
        <v>9824.64</v>
      </c>
      <c r="G86" s="448">
        <v>0</v>
      </c>
      <c r="H86" s="448">
        <v>7995.89</v>
      </c>
      <c r="I86" s="448">
        <v>1828.75</v>
      </c>
      <c r="J86" s="447">
        <v>0.18613913588691292</v>
      </c>
    </row>
    <row r="87" spans="1:10" ht="26.25" customHeight="1" x14ac:dyDescent="0.2">
      <c r="A87" s="450" t="s">
        <v>1067</v>
      </c>
      <c r="B87" s="450" t="s">
        <v>3975</v>
      </c>
      <c r="C87" s="450" t="s">
        <v>1059</v>
      </c>
      <c r="D87" s="450">
        <v>3</v>
      </c>
      <c r="E87" s="450">
        <v>60</v>
      </c>
      <c r="F87" s="449">
        <v>4038.99</v>
      </c>
      <c r="G87" s="448">
        <v>0</v>
      </c>
      <c r="H87" s="448">
        <v>3433.14</v>
      </c>
      <c r="I87" s="448">
        <v>605.85</v>
      </c>
      <c r="J87" s="447">
        <v>0.15000037137997371</v>
      </c>
    </row>
    <row r="88" spans="1:10" ht="26.25" customHeight="1" x14ac:dyDescent="0.2">
      <c r="A88" s="450" t="s">
        <v>1955</v>
      </c>
      <c r="B88" s="450" t="s">
        <v>1954</v>
      </c>
      <c r="C88" s="450" t="s">
        <v>1923</v>
      </c>
      <c r="D88" s="450">
        <v>68</v>
      </c>
      <c r="E88" s="450">
        <v>257.38</v>
      </c>
      <c r="F88" s="449">
        <v>23914.92</v>
      </c>
      <c r="G88" s="448">
        <v>0</v>
      </c>
      <c r="H88" s="448">
        <v>22966.78</v>
      </c>
      <c r="I88" s="448">
        <v>948.14</v>
      </c>
      <c r="J88" s="447">
        <v>3.964637974954547E-2</v>
      </c>
    </row>
    <row r="89" spans="1:10" ht="26.25" customHeight="1" x14ac:dyDescent="0.2">
      <c r="A89" s="450" t="s">
        <v>1053</v>
      </c>
      <c r="B89" s="450" t="s">
        <v>1953</v>
      </c>
      <c r="C89" s="450" t="s">
        <v>1051</v>
      </c>
      <c r="D89" s="450">
        <v>29</v>
      </c>
      <c r="E89" s="450">
        <v>551</v>
      </c>
      <c r="F89" s="449">
        <v>32533.54</v>
      </c>
      <c r="G89" s="448">
        <v>0</v>
      </c>
      <c r="H89" s="448">
        <v>21594.46</v>
      </c>
      <c r="I89" s="448">
        <v>10939.08</v>
      </c>
      <c r="J89" s="447">
        <v>0.33624007716344423</v>
      </c>
    </row>
    <row r="90" spans="1:10" ht="26.25" customHeight="1" x14ac:dyDescent="0.2">
      <c r="A90" s="450" t="s">
        <v>4685</v>
      </c>
      <c r="B90" s="450" t="s">
        <v>4684</v>
      </c>
      <c r="C90" s="450" t="s">
        <v>1056</v>
      </c>
      <c r="D90" s="450">
        <v>2</v>
      </c>
      <c r="E90" s="450">
        <v>416</v>
      </c>
      <c r="F90" s="449">
        <v>25651.119999999999</v>
      </c>
      <c r="G90" s="448">
        <v>0</v>
      </c>
      <c r="H90" s="448">
        <v>20427.34</v>
      </c>
      <c r="I90" s="448">
        <v>5223.78</v>
      </c>
      <c r="J90" s="447">
        <v>0.20364724815134777</v>
      </c>
    </row>
    <row r="91" spans="1:10" ht="26.25" customHeight="1" x14ac:dyDescent="0.2">
      <c r="A91" s="682" t="s">
        <v>4683</v>
      </c>
      <c r="B91" s="682" t="s">
        <v>4682</v>
      </c>
      <c r="C91" s="682" t="s">
        <v>1051</v>
      </c>
      <c r="D91" s="682">
        <v>6</v>
      </c>
      <c r="E91" s="682">
        <v>114</v>
      </c>
      <c r="F91" s="685">
        <v>5271.96</v>
      </c>
      <c r="G91" s="684">
        <v>0</v>
      </c>
      <c r="H91" s="684">
        <v>5754</v>
      </c>
      <c r="I91" s="684">
        <v>-482.04</v>
      </c>
      <c r="J91" s="683">
        <v>-9.1434684633419069E-2</v>
      </c>
    </row>
    <row r="92" spans="1:10" ht="26.25" customHeight="1" x14ac:dyDescent="0.2">
      <c r="A92" s="450" t="s">
        <v>1523</v>
      </c>
      <c r="B92" s="450" t="s">
        <v>4681</v>
      </c>
      <c r="C92" s="450" t="s">
        <v>1048</v>
      </c>
      <c r="D92" s="450">
        <v>2</v>
      </c>
      <c r="E92" s="450">
        <v>0</v>
      </c>
      <c r="F92" s="449">
        <v>761.08</v>
      </c>
      <c r="G92" s="448">
        <v>0</v>
      </c>
      <c r="H92" s="448">
        <v>521.88</v>
      </c>
      <c r="I92" s="448">
        <v>239.2</v>
      </c>
      <c r="J92" s="447">
        <v>0.31429021916224315</v>
      </c>
    </row>
    <row r="93" spans="1:10" ht="26.25" customHeight="1" x14ac:dyDescent="0.2">
      <c r="A93" s="682" t="s">
        <v>4680</v>
      </c>
      <c r="B93" s="682" t="s">
        <v>4679</v>
      </c>
      <c r="C93" s="682" t="s">
        <v>1051</v>
      </c>
      <c r="D93" s="681">
        <v>6</v>
      </c>
      <c r="E93" s="681">
        <v>114</v>
      </c>
      <c r="F93" s="680">
        <v>5659.96</v>
      </c>
      <c r="G93" s="679">
        <v>0</v>
      </c>
      <c r="H93" s="679">
        <v>5834.64</v>
      </c>
      <c r="I93" s="679">
        <v>-174.68</v>
      </c>
      <c r="J93" s="678">
        <v>-3.0862408921617821E-2</v>
      </c>
    </row>
    <row r="94" spans="1:10" ht="21" customHeight="1" x14ac:dyDescent="0.2">
      <c r="D94" s="446">
        <f t="shared" ref="D94:I94" si="0">SUM(D7:D93)</f>
        <v>13528</v>
      </c>
      <c r="E94" s="446">
        <f t="shared" si="0"/>
        <v>44971.697999999989</v>
      </c>
      <c r="F94" s="469">
        <f t="shared" si="0"/>
        <v>2562117.94</v>
      </c>
      <c r="G94" s="469">
        <f t="shared" si="0"/>
        <v>0</v>
      </c>
      <c r="H94" s="469">
        <f t="shared" si="0"/>
        <v>2196465.7799999998</v>
      </c>
      <c r="I94" s="469">
        <f t="shared" si="0"/>
        <v>365652.16000000021</v>
      </c>
    </row>
    <row r="96" spans="1:10" ht="26.25" customHeight="1" x14ac:dyDescent="0.2">
      <c r="A96" s="450" t="s">
        <v>1983</v>
      </c>
      <c r="B96" s="450" t="s">
        <v>1982</v>
      </c>
      <c r="C96" s="450" t="s">
        <v>1197</v>
      </c>
      <c r="D96" s="450">
        <v>1</v>
      </c>
      <c r="E96" s="450">
        <v>0</v>
      </c>
      <c r="F96" s="449">
        <v>925.34</v>
      </c>
      <c r="G96" s="448">
        <v>0</v>
      </c>
      <c r="H96" s="448">
        <f>+F96*0.8</f>
        <v>740.27200000000005</v>
      </c>
      <c r="I96" s="448">
        <f>+F96-H96</f>
        <v>185.06799999999998</v>
      </c>
      <c r="J96" s="447">
        <v>0.57618821190049063</v>
      </c>
    </row>
    <row r="97" spans="1:10" ht="26.25" customHeight="1" x14ac:dyDescent="0.2">
      <c r="A97" s="450" t="s">
        <v>3974</v>
      </c>
      <c r="B97" s="450" t="s">
        <v>3973</v>
      </c>
      <c r="C97" s="450" t="s">
        <v>1197</v>
      </c>
      <c r="D97" s="450">
        <v>2</v>
      </c>
      <c r="E97" s="450">
        <v>0</v>
      </c>
      <c r="F97" s="449">
        <v>1249.76</v>
      </c>
      <c r="G97" s="448">
        <v>0</v>
      </c>
      <c r="H97" s="448">
        <f>+F97*0.8</f>
        <v>999.80799999999999</v>
      </c>
      <c r="I97" s="448">
        <f>+F97-H97</f>
        <v>249.952</v>
      </c>
      <c r="J97" s="447">
        <v>0.99919984637050319</v>
      </c>
    </row>
    <row r="98" spans="1:10" ht="26.25" customHeight="1" x14ac:dyDescent="0.2">
      <c r="A98" s="450" t="s">
        <v>2501</v>
      </c>
      <c r="B98" s="450" t="s">
        <v>2500</v>
      </c>
      <c r="C98" s="450" t="s">
        <v>1197</v>
      </c>
      <c r="D98" s="450">
        <v>2</v>
      </c>
      <c r="E98" s="450">
        <v>0</v>
      </c>
      <c r="F98" s="449">
        <v>1309.28</v>
      </c>
      <c r="G98" s="448">
        <v>0</v>
      </c>
      <c r="H98" s="448">
        <f>+F98*0.8</f>
        <v>1047.424</v>
      </c>
      <c r="I98" s="448">
        <f>+F98-H98</f>
        <v>261.85599999999999</v>
      </c>
      <c r="J98" s="447">
        <v>0.20154588781620433</v>
      </c>
    </row>
    <row r="99" spans="1:10" ht="26.25" customHeight="1" x14ac:dyDescent="0.2">
      <c r="A99" s="450" t="s">
        <v>1981</v>
      </c>
      <c r="B99" s="450" t="s">
        <v>1980</v>
      </c>
      <c r="C99" s="450" t="s">
        <v>1197</v>
      </c>
      <c r="D99" s="454">
        <v>1</v>
      </c>
      <c r="E99" s="454">
        <v>0</v>
      </c>
      <c r="F99" s="455">
        <v>580.21</v>
      </c>
      <c r="G99" s="456">
        <v>0</v>
      </c>
      <c r="H99" s="456">
        <f>+F99*0.8</f>
        <v>464.16800000000006</v>
      </c>
      <c r="I99" s="456">
        <f>+F99-H99</f>
        <v>116.04199999999997</v>
      </c>
      <c r="J99" s="457">
        <v>0.34210027403871013</v>
      </c>
    </row>
    <row r="100" spans="1:10" ht="18.75" customHeight="1" x14ac:dyDescent="0.2">
      <c r="D100" s="446">
        <f t="shared" ref="D100:J100" si="1">SUM(D96:D99)</f>
        <v>6</v>
      </c>
      <c r="E100" s="446">
        <f t="shared" si="1"/>
        <v>0</v>
      </c>
      <c r="F100" s="677">
        <f t="shared" si="1"/>
        <v>4064.59</v>
      </c>
      <c r="G100" s="446">
        <f t="shared" si="1"/>
        <v>0</v>
      </c>
      <c r="H100" s="676">
        <f t="shared" si="1"/>
        <v>3251.672</v>
      </c>
      <c r="I100" s="676">
        <f t="shared" si="1"/>
        <v>812.91799999999989</v>
      </c>
      <c r="J100" s="675">
        <f t="shared" si="1"/>
        <v>2.1190342201259083</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7AF9-E18E-48AE-9663-3946F51A1690}">
  <sheetPr codeName="Hoja35">
    <tabColor rgb="FFFF0000"/>
  </sheetPr>
  <dimension ref="A1:M44"/>
  <sheetViews>
    <sheetView zoomScaleNormal="100" workbookViewId="0">
      <selection activeCell="P30" sqref="P30"/>
    </sheetView>
  </sheetViews>
  <sheetFormatPr baseColWidth="10" defaultColWidth="11.5" defaultRowHeight="15" x14ac:dyDescent="0.2"/>
  <cols>
    <col min="1" max="1" width="33.1640625" customWidth="1"/>
    <col min="2" max="2" width="15.83203125" style="2" customWidth="1"/>
    <col min="3" max="3" width="15.6640625" style="2" customWidth="1"/>
    <col min="4" max="4" width="15.5" style="2" customWidth="1"/>
    <col min="5" max="5" width="15.1640625" style="2" customWidth="1"/>
    <col min="6" max="6" width="17.1640625" style="2" customWidth="1"/>
    <col min="7" max="7" width="15.5" style="2" customWidth="1"/>
    <col min="8" max="8" width="15.83203125" style="2" customWidth="1"/>
    <col min="9" max="9" width="14.6640625" style="2" customWidth="1"/>
    <col min="10" max="10" width="14.83203125" bestFit="1" customWidth="1"/>
    <col min="11" max="11" width="15.83203125" customWidth="1"/>
    <col min="12" max="12" width="16.5" customWidth="1"/>
    <col min="13" max="13" width="15" customWidth="1"/>
  </cols>
  <sheetData>
    <row r="1" spans="1:13" ht="16" x14ac:dyDescent="0.2">
      <c r="B1" s="1" t="s">
        <v>0</v>
      </c>
    </row>
    <row r="2" spans="1:13" ht="16" x14ac:dyDescent="0.2">
      <c r="B2" s="1" t="s">
        <v>36</v>
      </c>
    </row>
    <row r="4" spans="1:13" x14ac:dyDescent="0.2">
      <c r="B4" s="3" t="s">
        <v>2</v>
      </c>
      <c r="C4" s="3" t="s">
        <v>3</v>
      </c>
      <c r="D4" s="3" t="s">
        <v>4</v>
      </c>
      <c r="E4" s="3" t="s">
        <v>5</v>
      </c>
      <c r="F4" s="3" t="s">
        <v>6</v>
      </c>
      <c r="G4" s="3" t="s">
        <v>7</v>
      </c>
      <c r="H4" s="3" t="s">
        <v>8</v>
      </c>
      <c r="I4" s="3" t="s">
        <v>9</v>
      </c>
      <c r="J4" s="3" t="s">
        <v>10</v>
      </c>
      <c r="K4" s="3" t="s">
        <v>11</v>
      </c>
      <c r="L4" s="3" t="s">
        <v>12</v>
      </c>
      <c r="M4" s="3" t="s">
        <v>13</v>
      </c>
    </row>
    <row r="5" spans="1:13" x14ac:dyDescent="0.2">
      <c r="A5" s="4" t="s">
        <v>14</v>
      </c>
      <c r="B5" s="2">
        <f>+'UTILIDAD CAMP ENE 23'!F106</f>
        <v>3720129.8900000006</v>
      </c>
      <c r="C5" s="2">
        <f>+'UTILIDAD CAMP FEB 23'!F110</f>
        <v>2802355.9499999997</v>
      </c>
      <c r="D5" s="2">
        <f>+'UTILIDAD CAMP MZO 23'!F114</f>
        <v>4538580.3000000007</v>
      </c>
      <c r="E5" s="2">
        <f>+'UTILIDAD CAMP ABR 23'!F104</f>
        <v>3019200.26</v>
      </c>
      <c r="F5" s="2">
        <f>+'UTILIDAD CAMP MYO 23'!F117</f>
        <v>3121408.3699999996</v>
      </c>
      <c r="G5" s="2">
        <f>+'UTILIDAD CAMP JUN 23'!F94</f>
        <v>2562117.94</v>
      </c>
      <c r="H5" s="2">
        <f>+'UTILIDAD CAMP JUL 23'!F106</f>
        <v>2904733.1700000004</v>
      </c>
      <c r="I5" s="2">
        <f>+'UTILIDAD CAMP AGO 23'!F106</f>
        <v>2711782.58</v>
      </c>
      <c r="J5" s="2">
        <f>+'UTILIDAD CAMP SEPT 23'!F90</f>
        <v>2368746.439999999</v>
      </c>
      <c r="K5" s="2">
        <f>+'UTILIDAD CAMP OCT 23'!F95</f>
        <v>2804614.97</v>
      </c>
      <c r="L5" s="2">
        <f>+'UTILIDAD CAMP NOV 23'!F98</f>
        <v>2755930.4400000013</v>
      </c>
      <c r="M5" s="2">
        <f>+'UTILIDAD CAMP DIC 23'!F87</f>
        <v>2956209.7100000004</v>
      </c>
    </row>
    <row r="6" spans="1:13" x14ac:dyDescent="0.2">
      <c r="A6" s="4" t="s">
        <v>15</v>
      </c>
      <c r="B6" s="2">
        <f>+B5*0.16</f>
        <v>595220.78240000014</v>
      </c>
      <c r="C6" s="2">
        <f t="shared" ref="C6:M6" si="0">+C5*0.16</f>
        <v>448376.95199999999</v>
      </c>
      <c r="D6" s="2">
        <f t="shared" si="0"/>
        <v>726172.84800000011</v>
      </c>
      <c r="E6" s="2">
        <f t="shared" si="0"/>
        <v>483072.0416</v>
      </c>
      <c r="F6" s="2">
        <f t="shared" si="0"/>
        <v>499425.33919999993</v>
      </c>
      <c r="G6" s="2">
        <f t="shared" si="0"/>
        <v>409938.87040000001</v>
      </c>
      <c r="H6" s="2">
        <f t="shared" si="0"/>
        <v>464757.3072000001</v>
      </c>
      <c r="I6" s="2">
        <f t="shared" si="0"/>
        <v>433885.21280000004</v>
      </c>
      <c r="J6" s="2">
        <f t="shared" si="0"/>
        <v>378999.43039999984</v>
      </c>
      <c r="K6" s="2">
        <f t="shared" si="0"/>
        <v>448738.39520000003</v>
      </c>
      <c r="L6" s="2">
        <f t="shared" si="0"/>
        <v>440948.87040000025</v>
      </c>
      <c r="M6" s="2">
        <f t="shared" si="0"/>
        <v>472993.5536000001</v>
      </c>
    </row>
    <row r="7" spans="1:13" x14ac:dyDescent="0.2">
      <c r="A7" s="4" t="s">
        <v>16</v>
      </c>
      <c r="B7" s="6">
        <f>+B5+B6</f>
        <v>4315350.6724000005</v>
      </c>
      <c r="C7" s="6">
        <f t="shared" ref="C7:M7" si="1">+C5+C6</f>
        <v>3250732.9019999998</v>
      </c>
      <c r="D7" s="6">
        <f t="shared" si="1"/>
        <v>5264753.148000001</v>
      </c>
      <c r="E7" s="6">
        <f t="shared" si="1"/>
        <v>3502272.3015999999</v>
      </c>
      <c r="F7" s="6">
        <f t="shared" si="1"/>
        <v>3620833.7091999995</v>
      </c>
      <c r="G7" s="6">
        <f t="shared" si="1"/>
        <v>2972056.8103999998</v>
      </c>
      <c r="H7" s="6">
        <f t="shared" si="1"/>
        <v>3369490.4772000005</v>
      </c>
      <c r="I7" s="6">
        <f t="shared" si="1"/>
        <v>3145667.7927999999</v>
      </c>
      <c r="J7" s="6">
        <f t="shared" si="1"/>
        <v>2747745.870399999</v>
      </c>
      <c r="K7" s="6">
        <f t="shared" si="1"/>
        <v>3253353.3652000003</v>
      </c>
      <c r="L7" s="6">
        <f t="shared" si="1"/>
        <v>3196879.3104000017</v>
      </c>
      <c r="M7" s="6">
        <f t="shared" si="1"/>
        <v>3429203.2636000006</v>
      </c>
    </row>
    <row r="8" spans="1:13" x14ac:dyDescent="0.2">
      <c r="A8" s="4" t="s">
        <v>4514</v>
      </c>
      <c r="B8" s="8">
        <v>0</v>
      </c>
      <c r="C8" s="8">
        <v>0</v>
      </c>
      <c r="D8" s="8">
        <v>0</v>
      </c>
      <c r="E8" s="8">
        <v>0</v>
      </c>
      <c r="F8" s="7">
        <f>+'UTILIDAD CAMP MYO 23'!F116</f>
        <v>1940</v>
      </c>
      <c r="G8" s="8">
        <v>0</v>
      </c>
      <c r="H8" s="8">
        <v>0</v>
      </c>
      <c r="I8" s="8">
        <v>0</v>
      </c>
      <c r="J8" s="7">
        <f>+'UTILIDAD CAMP SEPT 23'!F67</f>
        <v>1000</v>
      </c>
      <c r="K8" s="8">
        <v>0</v>
      </c>
      <c r="L8" s="8"/>
      <c r="M8" s="7">
        <f>+'UTILIDAD CAMP DIC 23'!F63</f>
        <v>1000</v>
      </c>
    </row>
    <row r="9" spans="1:13" x14ac:dyDescent="0.2">
      <c r="A9" s="4" t="s">
        <v>18</v>
      </c>
      <c r="B9" s="9">
        <f>+B7-B8</f>
        <v>4315350.6724000005</v>
      </c>
      <c r="C9" s="9">
        <f t="shared" ref="C9:M9" si="2">+C7-C8</f>
        <v>3250732.9019999998</v>
      </c>
      <c r="D9" s="9">
        <f t="shared" si="2"/>
        <v>5264753.148000001</v>
      </c>
      <c r="E9" s="9">
        <f t="shared" si="2"/>
        <v>3502272.3015999999</v>
      </c>
      <c r="F9" s="9">
        <f t="shared" si="2"/>
        <v>3618893.7091999995</v>
      </c>
      <c r="G9" s="9">
        <f t="shared" si="2"/>
        <v>2972056.8103999998</v>
      </c>
      <c r="H9" s="9">
        <f t="shared" si="2"/>
        <v>3369490.4772000005</v>
      </c>
      <c r="I9" s="9">
        <f t="shared" si="2"/>
        <v>3145667.7927999999</v>
      </c>
      <c r="J9" s="9">
        <f t="shared" si="2"/>
        <v>2746745.870399999</v>
      </c>
      <c r="K9" s="9">
        <f t="shared" si="2"/>
        <v>3253353.3652000003</v>
      </c>
      <c r="L9" s="9">
        <f t="shared" si="2"/>
        <v>3196879.3104000017</v>
      </c>
      <c r="M9" s="9">
        <f t="shared" si="2"/>
        <v>3428203.2636000006</v>
      </c>
    </row>
    <row r="12" spans="1:13" x14ac:dyDescent="0.2">
      <c r="B12" s="3" t="s">
        <v>2</v>
      </c>
      <c r="C12" s="3" t="s">
        <v>3</v>
      </c>
      <c r="D12" s="3" t="s">
        <v>4</v>
      </c>
      <c r="E12" s="3" t="s">
        <v>5</v>
      </c>
      <c r="F12" s="3" t="s">
        <v>6</v>
      </c>
      <c r="G12" s="3" t="s">
        <v>7</v>
      </c>
      <c r="H12" s="3" t="s">
        <v>8</v>
      </c>
      <c r="I12" s="3" t="s">
        <v>9</v>
      </c>
      <c r="J12" s="3" t="s">
        <v>10</v>
      </c>
      <c r="K12" s="3" t="s">
        <v>11</v>
      </c>
      <c r="L12" s="3" t="s">
        <v>12</v>
      </c>
      <c r="M12" s="3" t="s">
        <v>13</v>
      </c>
    </row>
    <row r="13" spans="1:13" x14ac:dyDescent="0.2">
      <c r="A13" s="4" t="s">
        <v>37</v>
      </c>
      <c r="B13" s="2">
        <v>186519.44</v>
      </c>
      <c r="C13" s="2">
        <f>+'NC CAMP FEB 23'!E14</f>
        <v>27024.329999999998</v>
      </c>
      <c r="D13" s="2">
        <f>+'NC CAMP MZO 23'!G11</f>
        <v>37421.200000000004</v>
      </c>
      <c r="E13" s="2">
        <v>6416.7999999999993</v>
      </c>
      <c r="F13" s="2">
        <v>14581.44</v>
      </c>
      <c r="G13" s="2">
        <v>11671.78</v>
      </c>
      <c r="H13" s="2">
        <v>474782.27499999985</v>
      </c>
      <c r="I13" s="2">
        <v>9774.8300000000017</v>
      </c>
      <c r="J13" s="2">
        <v>318.85000000000002</v>
      </c>
      <c r="K13" s="2">
        <v>0</v>
      </c>
      <c r="L13" s="2">
        <v>10339.460000000001</v>
      </c>
      <c r="M13" s="2">
        <v>6130.08</v>
      </c>
    </row>
    <row r="14" spans="1:13" x14ac:dyDescent="0.2">
      <c r="A14" s="4" t="s">
        <v>20</v>
      </c>
      <c r="B14" s="2">
        <v>0</v>
      </c>
      <c r="C14" s="2">
        <v>0</v>
      </c>
      <c r="D14" s="2">
        <v>0</v>
      </c>
      <c r="E14" s="2">
        <v>0</v>
      </c>
      <c r="F14" s="2">
        <v>0</v>
      </c>
      <c r="G14" s="2">
        <v>0</v>
      </c>
      <c r="H14" s="2">
        <v>0</v>
      </c>
      <c r="I14" s="2">
        <v>0</v>
      </c>
      <c r="J14" s="2">
        <v>0</v>
      </c>
      <c r="K14" s="2">
        <v>0</v>
      </c>
      <c r="L14" s="2">
        <v>0</v>
      </c>
      <c r="M14" s="2">
        <v>0</v>
      </c>
    </row>
    <row r="16" spans="1:13" hidden="1" x14ac:dyDescent="0.2">
      <c r="A16" s="10" t="s">
        <v>21</v>
      </c>
      <c r="B16" s="11"/>
    </row>
    <row r="17" spans="1:13" hidden="1" x14ac:dyDescent="0.2">
      <c r="A17" s="12" t="s">
        <v>22</v>
      </c>
    </row>
    <row r="18" spans="1:13" hidden="1" x14ac:dyDescent="0.2">
      <c r="A18" s="12" t="s">
        <v>23</v>
      </c>
    </row>
    <row r="19" spans="1:13" hidden="1" x14ac:dyDescent="0.2">
      <c r="A19" s="12" t="s">
        <v>24</v>
      </c>
    </row>
    <row r="20" spans="1:13" hidden="1" x14ac:dyDescent="0.2">
      <c r="A20" s="12" t="s">
        <v>25</v>
      </c>
      <c r="B20" s="6"/>
      <c r="C20" s="6"/>
      <c r="D20" s="6"/>
      <c r="E20" s="6"/>
      <c r="F20" s="6"/>
      <c r="G20" s="6"/>
      <c r="H20" s="6"/>
      <c r="I20" s="6"/>
    </row>
    <row r="21" spans="1:13" x14ac:dyDescent="0.2">
      <c r="A21" s="13" t="s">
        <v>26</v>
      </c>
    </row>
    <row r="22" spans="1:13" ht="18" x14ac:dyDescent="0.35">
      <c r="A22" s="14" t="s">
        <v>25</v>
      </c>
    </row>
    <row r="23" spans="1:13" x14ac:dyDescent="0.2">
      <c r="A23" s="12" t="s">
        <v>38</v>
      </c>
      <c r="B23" s="2">
        <f>+'UTILIDAD CAMP ENE 23'!H106</f>
        <v>3182002.580000001</v>
      </c>
      <c r="C23" s="2">
        <f>+'UTILIDAD CAMP FEB 23'!H110</f>
        <v>2340099.61</v>
      </c>
      <c r="D23" s="2">
        <f>+'UTILIDAD CAMP MZO 23'!H114</f>
        <v>3635227.4400000013</v>
      </c>
      <c r="E23" s="2">
        <f>+'UTILIDAD CAMP ABR 23'!H104</f>
        <v>2385400.0199999996</v>
      </c>
      <c r="F23" s="2">
        <f>+'UTILIDAD CAMP MYO 23'!H117</f>
        <v>2578441.94</v>
      </c>
      <c r="G23" s="2">
        <f>+'UTILIDAD CAMP JUN 23'!H94</f>
        <v>2196465.7799999998</v>
      </c>
      <c r="H23" s="2">
        <f>+'UTILIDAD CAMP JUL 23'!H106</f>
        <v>2543423.67</v>
      </c>
      <c r="I23" s="2">
        <f>+'UTILIDAD CAMP AGO 23'!H106</f>
        <v>2474256.79</v>
      </c>
      <c r="J23" s="2">
        <f>+'UTILIDAD CAMP SEPT 23'!H90</f>
        <v>1962806.73</v>
      </c>
      <c r="K23" s="2">
        <f>+'UTILIDAD CAMP OCT 23'!H95</f>
        <v>2295681.58</v>
      </c>
      <c r="L23" s="2">
        <f>+'UTILIDAD CAMP NOV 23'!H98</f>
        <v>2512453.34</v>
      </c>
      <c r="M23" s="2">
        <f>+'UTILIDAD CAMP DIC 23'!H87</f>
        <v>2495378.92</v>
      </c>
    </row>
    <row r="24" spans="1:13" x14ac:dyDescent="0.2">
      <c r="A24" s="12" t="s">
        <v>15</v>
      </c>
      <c r="B24" s="2">
        <f>+B23*0.16</f>
        <v>509120.41280000017</v>
      </c>
      <c r="C24" s="2">
        <f>+C23*0.16</f>
        <v>374415.9376</v>
      </c>
      <c r="D24" s="2">
        <f>+D23*0.16</f>
        <v>581636.39040000027</v>
      </c>
      <c r="E24" s="2">
        <f>+E23*0.16</f>
        <v>381664.00319999992</v>
      </c>
      <c r="F24" s="2">
        <f t="shared" ref="F24:M24" si="3">+F23*0.16</f>
        <v>412550.71039999998</v>
      </c>
      <c r="G24" s="2">
        <f t="shared" si="3"/>
        <v>351434.52479999996</v>
      </c>
      <c r="H24" s="2">
        <f t="shared" si="3"/>
        <v>406947.78720000002</v>
      </c>
      <c r="I24" s="2">
        <f t="shared" si="3"/>
        <v>395881.08640000003</v>
      </c>
      <c r="J24" s="2">
        <f t="shared" si="3"/>
        <v>314049.07679999998</v>
      </c>
      <c r="K24" s="2">
        <f t="shared" si="3"/>
        <v>367309.0528</v>
      </c>
      <c r="L24" s="2">
        <f t="shared" si="3"/>
        <v>401992.5344</v>
      </c>
      <c r="M24" s="2">
        <f t="shared" si="3"/>
        <v>399260.62719999999</v>
      </c>
    </row>
    <row r="25" spans="1:13" x14ac:dyDescent="0.2">
      <c r="A25" s="12" t="s">
        <v>16</v>
      </c>
      <c r="B25" s="6">
        <f>+B23+B24</f>
        <v>3691122.9928000011</v>
      </c>
      <c r="C25" s="6">
        <f>+C23+C24</f>
        <v>2714515.5475999997</v>
      </c>
      <c r="D25" s="6">
        <f>+D23+D24</f>
        <v>4216863.8304000013</v>
      </c>
      <c r="E25" s="6">
        <f>+E23+E24</f>
        <v>2767064.0231999997</v>
      </c>
      <c r="F25" s="6">
        <f t="shared" ref="F25:M25" si="4">+F23+F24</f>
        <v>2990992.6503999997</v>
      </c>
      <c r="G25" s="6">
        <f t="shared" si="4"/>
        <v>2547900.3047999996</v>
      </c>
      <c r="H25" s="6">
        <f t="shared" si="4"/>
        <v>2950371.4572000001</v>
      </c>
      <c r="I25" s="6">
        <f t="shared" si="4"/>
        <v>2870137.8764</v>
      </c>
      <c r="J25" s="6">
        <f t="shared" si="4"/>
        <v>2276855.8067999999</v>
      </c>
      <c r="K25" s="6">
        <f t="shared" si="4"/>
        <v>2662990.6328000003</v>
      </c>
      <c r="L25" s="6">
        <f t="shared" si="4"/>
        <v>2914445.8744000001</v>
      </c>
      <c r="M25" s="6">
        <f t="shared" si="4"/>
        <v>2894639.5471999999</v>
      </c>
    </row>
    <row r="27" spans="1:13" hidden="1" x14ac:dyDescent="0.2">
      <c r="A27" s="12" t="s">
        <v>28</v>
      </c>
      <c r="B27" s="15">
        <f>+B20-B25</f>
        <v>-3691122.9928000011</v>
      </c>
      <c r="C27" s="15">
        <f>+C20-C25</f>
        <v>-2714515.5475999997</v>
      </c>
      <c r="D27" s="16">
        <f t="shared" ref="D27:I27" si="5">+D20-D25</f>
        <v>-4216863.8304000013</v>
      </c>
      <c r="E27" s="16">
        <f t="shared" si="5"/>
        <v>-2767064.0231999997</v>
      </c>
      <c r="F27" s="16">
        <f t="shared" si="5"/>
        <v>-2990992.6503999997</v>
      </c>
      <c r="G27" s="15">
        <f t="shared" si="5"/>
        <v>-2547900.3047999996</v>
      </c>
      <c r="H27" s="15">
        <f t="shared" si="5"/>
        <v>-2950371.4572000001</v>
      </c>
      <c r="I27" s="15">
        <f t="shared" si="5"/>
        <v>-2870137.8764</v>
      </c>
    </row>
    <row r="30" spans="1:13" x14ac:dyDescent="0.2">
      <c r="A30" s="17" t="s">
        <v>39</v>
      </c>
      <c r="B30" s="3" t="s">
        <v>2</v>
      </c>
      <c r="C30" s="3" t="s">
        <v>3</v>
      </c>
      <c r="D30" s="3" t="s">
        <v>4</v>
      </c>
      <c r="E30" s="3" t="s">
        <v>5</v>
      </c>
      <c r="F30" s="3" t="s">
        <v>6</v>
      </c>
      <c r="G30" s="3" t="s">
        <v>7</v>
      </c>
      <c r="H30" s="3" t="s">
        <v>8</v>
      </c>
      <c r="I30" s="3" t="s">
        <v>9</v>
      </c>
      <c r="J30" s="3" t="s">
        <v>10</v>
      </c>
      <c r="K30" s="3" t="s">
        <v>11</v>
      </c>
      <c r="L30" s="3" t="s">
        <v>12</v>
      </c>
      <c r="M30" s="3" t="s">
        <v>13</v>
      </c>
    </row>
    <row r="31" spans="1:13" x14ac:dyDescent="0.2">
      <c r="A31" s="12" t="s">
        <v>30</v>
      </c>
      <c r="B31" s="2">
        <f>+'UTILIDAD CAMP ENE 23'!I122</f>
        <v>5062.42</v>
      </c>
      <c r="C31" s="2">
        <f>+'UTILIDAD CAMP FEB 23'!I123</f>
        <v>1747.8</v>
      </c>
      <c r="D31" s="2">
        <f>+'UTILIDAD CAMP MZO 23'!I130</f>
        <v>2650.4300000000003</v>
      </c>
      <c r="E31" s="2">
        <f>+'UTILIDAD CAMP ABR 23'!I119</f>
        <v>6305.06</v>
      </c>
      <c r="F31" s="2">
        <f>+'UTILIDAD CAMP MYO 23'!I130</f>
        <v>2376.3100000000004</v>
      </c>
      <c r="G31" s="2">
        <f>+'UTILIDAD CAMP JUN 23'!I100</f>
        <v>812.91799999999989</v>
      </c>
      <c r="H31" s="2">
        <f>+'UTILIDAD CAMP JUL 23'!I120</f>
        <v>1521.04</v>
      </c>
      <c r="I31" s="2">
        <f>+'UTILIDAD CAMP AGO 23'!I116</f>
        <v>2216.08</v>
      </c>
      <c r="J31" s="2">
        <f>+'UTILIDAD CAMP SEPT 23'!I101</f>
        <v>1274.58</v>
      </c>
      <c r="K31" s="2">
        <f>+'UTILIDAD CAMP OCT 23'!I105</f>
        <v>2636.86</v>
      </c>
      <c r="L31" s="16">
        <f>+'UTILIDAD CAMP NOV 23'!I106</f>
        <v>835.43000000000006</v>
      </c>
      <c r="M31" s="948">
        <f>+'UTILIDAD CAMP DIC 23'!I90</f>
        <v>459.14</v>
      </c>
    </row>
    <row r="32" spans="1:13" x14ac:dyDescent="0.2">
      <c r="A32" t="s">
        <v>15</v>
      </c>
      <c r="B32" s="2">
        <f>+B31*0.16</f>
        <v>809.98720000000003</v>
      </c>
      <c r="C32" s="2">
        <f t="shared" ref="C32:M32" si="6">+C31*0.16</f>
        <v>279.64800000000002</v>
      </c>
      <c r="D32" s="2">
        <f t="shared" si="6"/>
        <v>424.06880000000007</v>
      </c>
      <c r="E32" s="2">
        <f t="shared" si="6"/>
        <v>1008.8096</v>
      </c>
      <c r="F32" s="2">
        <f t="shared" si="6"/>
        <v>380.20960000000008</v>
      </c>
      <c r="G32" s="2">
        <f t="shared" si="6"/>
        <v>130.06688</v>
      </c>
      <c r="H32" s="2">
        <f t="shared" si="6"/>
        <v>243.3664</v>
      </c>
      <c r="I32" s="2">
        <f t="shared" si="6"/>
        <v>354.57279999999997</v>
      </c>
      <c r="J32" s="2">
        <f t="shared" si="6"/>
        <v>203.93279999999999</v>
      </c>
      <c r="K32" s="2">
        <f t="shared" si="6"/>
        <v>421.89760000000001</v>
      </c>
      <c r="L32" s="2">
        <f t="shared" si="6"/>
        <v>133.6688</v>
      </c>
      <c r="M32" s="2">
        <f t="shared" si="6"/>
        <v>73.462400000000002</v>
      </c>
    </row>
    <row r="33" spans="1:13" x14ac:dyDescent="0.2">
      <c r="B33" s="6">
        <f>+B31+B32</f>
        <v>5872.4071999999996</v>
      </c>
      <c r="C33" s="6">
        <f t="shared" ref="C33:M33" si="7">+C31+C32</f>
        <v>2027.4479999999999</v>
      </c>
      <c r="D33" s="6">
        <f t="shared" si="7"/>
        <v>3074.4988000000003</v>
      </c>
      <c r="E33" s="6">
        <f t="shared" si="7"/>
        <v>7313.8696</v>
      </c>
      <c r="F33" s="6">
        <f t="shared" si="7"/>
        <v>2756.5196000000005</v>
      </c>
      <c r="G33" s="6">
        <f t="shared" si="7"/>
        <v>942.98487999999986</v>
      </c>
      <c r="H33" s="6">
        <f t="shared" si="7"/>
        <v>1764.4063999999998</v>
      </c>
      <c r="I33" s="6">
        <f t="shared" si="7"/>
        <v>2570.6527999999998</v>
      </c>
      <c r="J33" s="6">
        <f t="shared" si="7"/>
        <v>1478.5128</v>
      </c>
      <c r="K33" s="6">
        <f t="shared" si="7"/>
        <v>3058.7575999999999</v>
      </c>
      <c r="L33" s="21">
        <f t="shared" si="7"/>
        <v>969.0988000000001</v>
      </c>
      <c r="M33" s="21">
        <f t="shared" si="7"/>
        <v>532.60239999999999</v>
      </c>
    </row>
    <row r="36" spans="1:13" x14ac:dyDescent="0.2">
      <c r="A36" s="12" t="s">
        <v>40</v>
      </c>
      <c r="B36" s="2">
        <f>+'UTILIDAD CAMP ENE 23'!F122</f>
        <v>8902.869999999999</v>
      </c>
      <c r="C36" s="2">
        <f>+'UTILIDAD CAMP FEB 23'!F123</f>
        <v>5312.83</v>
      </c>
      <c r="D36" s="2">
        <f>+'UTILIDAD CAMP MZO 23'!F130</f>
        <v>8763.26</v>
      </c>
      <c r="E36" s="2">
        <f>+'UTILIDAD CAMP ABR 23'!F119</f>
        <v>11126.099999999999</v>
      </c>
      <c r="F36" s="2">
        <f>+'UTILIDAD CAMP MYO 23'!F130</f>
        <v>8624.99</v>
      </c>
      <c r="G36" s="5">
        <f>+'UTILIDAD CAMP JUN 23'!F100</f>
        <v>4064.59</v>
      </c>
      <c r="H36" s="2">
        <f>+'UTILIDAD CAMP JUL 23'!F120</f>
        <v>4402.82</v>
      </c>
      <c r="I36" s="2">
        <f>+'UTILIDAD CAMP AGO 23'!F116</f>
        <v>5586.15</v>
      </c>
      <c r="J36" s="2">
        <f>+'UTILIDAD CAMP SEPT 23'!F101</f>
        <v>4001.7999999999997</v>
      </c>
      <c r="K36" s="2">
        <f>+'UTILIDAD CAMP OCT 23'!F105</f>
        <v>7795.77</v>
      </c>
      <c r="L36" s="2">
        <f>+'UTILIDAD CAMP NOV 23'!F106</f>
        <v>2591.62</v>
      </c>
      <c r="M36" s="5">
        <f>+'UTILIDAD CAMP DIC 23'!F90</f>
        <v>851.31</v>
      </c>
    </row>
    <row r="37" spans="1:13" x14ac:dyDescent="0.2">
      <c r="A37" s="12" t="s">
        <v>15</v>
      </c>
      <c r="B37" s="2">
        <f>+B36*0.16</f>
        <v>1424.4591999999998</v>
      </c>
      <c r="C37" s="2">
        <f t="shared" ref="C37:M37" si="8">+C36*0.16</f>
        <v>850.05280000000005</v>
      </c>
      <c r="D37" s="2">
        <f t="shared" si="8"/>
        <v>1402.1216000000002</v>
      </c>
      <c r="E37" s="2">
        <f t="shared" si="8"/>
        <v>1780.1759999999997</v>
      </c>
      <c r="F37" s="2">
        <f t="shared" si="8"/>
        <v>1379.9983999999999</v>
      </c>
      <c r="G37" s="2">
        <f t="shared" si="8"/>
        <v>650.33440000000007</v>
      </c>
      <c r="H37" s="2">
        <f t="shared" si="8"/>
        <v>704.45119999999997</v>
      </c>
      <c r="I37" s="2">
        <f t="shared" si="8"/>
        <v>893.78399999999999</v>
      </c>
      <c r="J37" s="2">
        <f t="shared" si="8"/>
        <v>640.28800000000001</v>
      </c>
      <c r="K37" s="2">
        <f t="shared" si="8"/>
        <v>1247.3232</v>
      </c>
      <c r="L37" s="2">
        <f t="shared" si="8"/>
        <v>414.6592</v>
      </c>
      <c r="M37" s="2">
        <f t="shared" si="8"/>
        <v>136.20959999999999</v>
      </c>
    </row>
    <row r="38" spans="1:13" x14ac:dyDescent="0.2">
      <c r="A38" s="12" t="s">
        <v>16</v>
      </c>
      <c r="B38" s="18">
        <f>+B36+B37</f>
        <v>10327.329199999998</v>
      </c>
      <c r="C38" s="18">
        <f t="shared" ref="C38:M38" si="9">+C36+C37</f>
        <v>6162.8828000000003</v>
      </c>
      <c r="D38" s="18">
        <f t="shared" si="9"/>
        <v>10165.381600000001</v>
      </c>
      <c r="E38" s="18">
        <f t="shared" si="9"/>
        <v>12906.275999999998</v>
      </c>
      <c r="F38" s="18">
        <f t="shared" si="9"/>
        <v>10004.9884</v>
      </c>
      <c r="G38" s="18">
        <f t="shared" si="9"/>
        <v>4714.9243999999999</v>
      </c>
      <c r="H38" s="18">
        <f t="shared" si="9"/>
        <v>5107.2711999999992</v>
      </c>
      <c r="I38" s="18">
        <f t="shared" si="9"/>
        <v>6479.9339999999993</v>
      </c>
      <c r="J38" s="18">
        <f t="shared" si="9"/>
        <v>4642.0879999999997</v>
      </c>
      <c r="K38" s="18">
        <f t="shared" si="9"/>
        <v>9043.0932000000012</v>
      </c>
      <c r="L38" s="18">
        <f t="shared" si="9"/>
        <v>3006.2791999999999</v>
      </c>
      <c r="M38" s="18">
        <f t="shared" si="9"/>
        <v>987.51959999999997</v>
      </c>
    </row>
    <row r="40" spans="1:13" hidden="1" x14ac:dyDescent="0.2">
      <c r="A40" t="s">
        <v>41</v>
      </c>
      <c r="B40" s="2" t="s">
        <v>42</v>
      </c>
      <c r="C40" s="2">
        <f>+C38-C31</f>
        <v>4415.0828000000001</v>
      </c>
      <c r="D40" s="2">
        <f t="shared" ref="D40:M40" si="10">+D38-D31</f>
        <v>7514.9516000000003</v>
      </c>
      <c r="E40" s="2">
        <f t="shared" si="10"/>
        <v>6601.2159999999976</v>
      </c>
      <c r="F40" s="2">
        <f t="shared" si="10"/>
        <v>7628.6783999999998</v>
      </c>
      <c r="G40" s="2">
        <f t="shared" si="10"/>
        <v>3902.0064000000002</v>
      </c>
      <c r="H40" s="2">
        <f t="shared" si="10"/>
        <v>3586.2311999999993</v>
      </c>
      <c r="I40" s="2">
        <f t="shared" si="10"/>
        <v>4263.8539999999994</v>
      </c>
      <c r="J40" s="2">
        <f t="shared" si="10"/>
        <v>3367.5079999999998</v>
      </c>
      <c r="K40" s="2">
        <f t="shared" si="10"/>
        <v>6406.2332000000006</v>
      </c>
      <c r="L40" s="2">
        <f t="shared" si="10"/>
        <v>2170.8491999999997</v>
      </c>
      <c r="M40" s="2">
        <f t="shared" si="10"/>
        <v>528.37959999999998</v>
      </c>
    </row>
    <row r="41" spans="1:13" hidden="1" x14ac:dyDescent="0.2">
      <c r="A41" t="s">
        <v>15</v>
      </c>
      <c r="C41" s="2">
        <f>+C40*0.16</f>
        <v>706.41324800000007</v>
      </c>
      <c r="D41" s="2">
        <f t="shared" ref="D41:M41" si="11">+D40*0.16</f>
        <v>1202.3922560000001</v>
      </c>
      <c r="E41" s="2">
        <f t="shared" si="11"/>
        <v>1056.1945599999997</v>
      </c>
      <c r="F41" s="2">
        <f t="shared" si="11"/>
        <v>1220.588544</v>
      </c>
      <c r="G41" s="2">
        <f t="shared" si="11"/>
        <v>624.32102400000008</v>
      </c>
      <c r="H41" s="2">
        <f t="shared" si="11"/>
        <v>573.79699199999993</v>
      </c>
      <c r="I41" s="2">
        <f t="shared" si="11"/>
        <v>682.21663999999987</v>
      </c>
      <c r="J41" s="2">
        <f t="shared" si="11"/>
        <v>538.80128000000002</v>
      </c>
      <c r="K41" s="2">
        <f t="shared" si="11"/>
        <v>1024.9973120000002</v>
      </c>
      <c r="L41" s="2">
        <f t="shared" si="11"/>
        <v>347.33587199999994</v>
      </c>
      <c r="M41" s="2">
        <f t="shared" si="11"/>
        <v>84.540735999999995</v>
      </c>
    </row>
    <row r="42" spans="1:13" hidden="1" x14ac:dyDescent="0.2">
      <c r="A42" t="s">
        <v>35</v>
      </c>
      <c r="C42" s="18">
        <f>+C40+C41</f>
        <v>5121.496048</v>
      </c>
      <c r="D42" s="18">
        <f t="shared" ref="D42:M42" si="12">+D40+D41</f>
        <v>8717.3438559999995</v>
      </c>
      <c r="E42" s="18">
        <f t="shared" si="12"/>
        <v>7657.4105599999975</v>
      </c>
      <c r="F42" s="18">
        <f t="shared" si="12"/>
        <v>8849.2669439999991</v>
      </c>
      <c r="G42" s="18">
        <f t="shared" si="12"/>
        <v>4526.3274240000001</v>
      </c>
      <c r="H42" s="18">
        <f t="shared" si="12"/>
        <v>4160.0281919999989</v>
      </c>
      <c r="I42" s="18">
        <f t="shared" si="12"/>
        <v>4946.070639999999</v>
      </c>
      <c r="J42" s="18">
        <f t="shared" si="12"/>
        <v>3906.3092799999999</v>
      </c>
      <c r="K42" s="18">
        <f t="shared" si="12"/>
        <v>7431.230512000001</v>
      </c>
      <c r="L42" s="18">
        <f t="shared" si="12"/>
        <v>2518.1850719999998</v>
      </c>
      <c r="M42" s="18">
        <f t="shared" si="12"/>
        <v>612.92033600000002</v>
      </c>
    </row>
    <row r="43" spans="1:13" hidden="1" x14ac:dyDescent="0.2"/>
    <row r="44" spans="1:13" hidden="1" x14ac:dyDescent="0.2"/>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768A-1360-4CF4-80BB-550D9E91EE3B}">
  <sheetPr codeName="Hoja36"/>
  <dimension ref="A1:GZ662"/>
  <sheetViews>
    <sheetView zoomScaleNormal="100" workbookViewId="0">
      <selection activeCell="R95" sqref="R95"/>
    </sheetView>
  </sheetViews>
  <sheetFormatPr baseColWidth="10" defaultColWidth="10.83203125" defaultRowHeight="14" x14ac:dyDescent="0.2"/>
  <cols>
    <col min="1" max="1" width="2.83203125" style="288" customWidth="1"/>
    <col min="2" max="2" width="10.83203125" style="289"/>
    <col min="3" max="3" width="49.1640625" style="289" customWidth="1"/>
    <col min="4" max="4" width="8" style="291" customWidth="1"/>
    <col min="5" max="5" width="14.1640625" style="290" customWidth="1"/>
    <col min="6" max="6" width="14.1640625" style="290" hidden="1" customWidth="1"/>
    <col min="7" max="7" width="34.5" style="289" hidden="1" customWidth="1"/>
    <col min="8" max="8" width="12" style="288" hidden="1" customWidth="1"/>
    <col min="9" max="9" width="2" style="288" hidden="1" customWidth="1"/>
    <col min="10" max="12" width="0" style="288" hidden="1" customWidth="1"/>
    <col min="13" max="13" width="44.6640625" style="288" hidden="1" customWidth="1"/>
    <col min="14" max="15" width="10.83203125" style="325"/>
    <col min="16" max="16384" width="10.83203125" style="288"/>
  </cols>
  <sheetData>
    <row r="1" spans="2:12" ht="19" x14ac:dyDescent="0.25">
      <c r="B1" s="318"/>
      <c r="C1" s="320" t="s">
        <v>893</v>
      </c>
    </row>
    <row r="2" spans="2:12" ht="19" x14ac:dyDescent="0.25">
      <c r="B2" s="318"/>
      <c r="C2" s="320" t="s">
        <v>892</v>
      </c>
    </row>
    <row r="3" spans="2:12" ht="19" x14ac:dyDescent="0.25">
      <c r="B3" s="318"/>
      <c r="C3" s="319" t="s">
        <v>891</v>
      </c>
    </row>
    <row r="4" spans="2:12" ht="15" thickBot="1" x14ac:dyDescent="0.25">
      <c r="B4" s="318"/>
      <c r="C4" s="299"/>
    </row>
    <row r="5" spans="2:12" x14ac:dyDescent="0.2">
      <c r="B5" s="317"/>
      <c r="C5" s="316"/>
      <c r="D5" s="315" t="s">
        <v>890</v>
      </c>
      <c r="E5" s="314" t="s">
        <v>889</v>
      </c>
      <c r="F5" s="313"/>
    </row>
    <row r="6" spans="2:12" x14ac:dyDescent="0.2">
      <c r="B6" s="312" t="s">
        <v>44</v>
      </c>
      <c r="C6" s="299" t="s">
        <v>888</v>
      </c>
      <c r="D6" s="291" t="s">
        <v>887</v>
      </c>
      <c r="E6" s="311" t="s">
        <v>886</v>
      </c>
      <c r="F6" s="310" t="s">
        <v>885</v>
      </c>
    </row>
    <row r="7" spans="2:12" ht="15" thickBot="1" x14ac:dyDescent="0.25">
      <c r="B7" s="309"/>
      <c r="C7" s="308"/>
      <c r="D7" s="307" t="s">
        <v>884</v>
      </c>
      <c r="E7" s="306"/>
      <c r="F7" s="305"/>
      <c r="G7" s="295"/>
      <c r="H7" s="295"/>
      <c r="I7" s="295"/>
    </row>
    <row r="8" spans="2:12" x14ac:dyDescent="0.2">
      <c r="B8" s="300"/>
      <c r="C8" s="299" t="s">
        <v>883</v>
      </c>
      <c r="F8" s="290">
        <v>198831.47</v>
      </c>
      <c r="G8" s="295"/>
      <c r="H8" s="295"/>
      <c r="I8" s="295"/>
    </row>
    <row r="9" spans="2:12" x14ac:dyDescent="0.2">
      <c r="B9" s="300">
        <v>44928</v>
      </c>
      <c r="C9" s="299" t="s">
        <v>882</v>
      </c>
      <c r="D9" s="291" t="s">
        <v>806</v>
      </c>
      <c r="E9" s="290">
        <v>0.01</v>
      </c>
      <c r="F9" s="290">
        <v>0.01</v>
      </c>
      <c r="G9" s="295" t="s">
        <v>881</v>
      </c>
      <c r="H9" s="295"/>
      <c r="I9" s="295"/>
      <c r="J9" s="289"/>
      <c r="K9" s="289"/>
      <c r="L9" s="289"/>
    </row>
    <row r="10" spans="2:12" x14ac:dyDescent="0.2">
      <c r="B10" s="300">
        <v>44928</v>
      </c>
      <c r="C10" s="299" t="s">
        <v>777</v>
      </c>
      <c r="D10" s="291" t="s">
        <v>806</v>
      </c>
      <c r="E10" s="409">
        <v>285.67</v>
      </c>
      <c r="F10" s="290">
        <v>8380.82</v>
      </c>
      <c r="G10" s="295" t="s">
        <v>880</v>
      </c>
      <c r="H10" s="295"/>
      <c r="I10" s="295"/>
      <c r="J10" s="289"/>
      <c r="K10" s="289"/>
      <c r="L10" s="289"/>
    </row>
    <row r="11" spans="2:12" x14ac:dyDescent="0.2">
      <c r="B11" s="300">
        <v>44928</v>
      </c>
      <c r="C11" s="299" t="s">
        <v>747</v>
      </c>
      <c r="D11" s="291" t="s">
        <v>806</v>
      </c>
      <c r="E11" s="290">
        <v>45.71</v>
      </c>
      <c r="F11" s="290">
        <v>4387.2</v>
      </c>
      <c r="G11" s="295" t="s">
        <v>879</v>
      </c>
      <c r="H11" s="295"/>
      <c r="I11" s="295"/>
      <c r="J11" s="289"/>
      <c r="K11" s="289"/>
      <c r="L11" s="289"/>
    </row>
    <row r="12" spans="2:12" x14ac:dyDescent="0.2">
      <c r="B12" s="300">
        <v>44928</v>
      </c>
      <c r="C12" s="299" t="s">
        <v>876</v>
      </c>
      <c r="D12" s="291" t="s">
        <v>806</v>
      </c>
      <c r="E12" s="409">
        <v>299</v>
      </c>
      <c r="F12" s="290">
        <v>7608.44</v>
      </c>
      <c r="G12" s="295" t="s">
        <v>878</v>
      </c>
      <c r="H12" s="295"/>
      <c r="I12" s="295"/>
      <c r="J12" s="289"/>
      <c r="K12" s="289"/>
      <c r="L12" s="289"/>
    </row>
    <row r="13" spans="2:12" x14ac:dyDescent="0.2">
      <c r="B13" s="300">
        <v>44928</v>
      </c>
      <c r="C13" s="299" t="s">
        <v>747</v>
      </c>
      <c r="D13" s="291" t="s">
        <v>806</v>
      </c>
      <c r="E13" s="290">
        <v>47.84</v>
      </c>
      <c r="F13" s="290">
        <v>1926.91</v>
      </c>
      <c r="G13" s="295" t="s">
        <v>877</v>
      </c>
      <c r="H13" s="295"/>
      <c r="I13" s="295"/>
      <c r="J13" s="289"/>
      <c r="K13" s="289"/>
      <c r="L13" s="289"/>
    </row>
    <row r="14" spans="2:12" x14ac:dyDescent="0.2">
      <c r="B14" s="300">
        <v>44928</v>
      </c>
      <c r="C14" s="299" t="s">
        <v>876</v>
      </c>
      <c r="D14" s="291" t="s">
        <v>806</v>
      </c>
      <c r="E14" s="409">
        <v>299</v>
      </c>
      <c r="F14" s="290">
        <v>42884.19</v>
      </c>
      <c r="G14" s="295" t="s">
        <v>875</v>
      </c>
      <c r="H14" s="295"/>
      <c r="I14" s="295"/>
      <c r="J14" s="289"/>
      <c r="K14" s="289"/>
      <c r="L14" s="289"/>
    </row>
    <row r="15" spans="2:12" x14ac:dyDescent="0.2">
      <c r="B15" s="300">
        <v>44928</v>
      </c>
      <c r="C15" s="299" t="s">
        <v>747</v>
      </c>
      <c r="D15" s="291" t="s">
        <v>806</v>
      </c>
      <c r="E15" s="290">
        <v>47.84</v>
      </c>
      <c r="F15" s="290">
        <v>28855.11</v>
      </c>
      <c r="G15" s="295" t="s">
        <v>874</v>
      </c>
      <c r="H15" s="295"/>
      <c r="I15" s="295"/>
      <c r="J15" s="289"/>
      <c r="K15" s="289"/>
      <c r="L15" s="289"/>
    </row>
    <row r="16" spans="2:12" x14ac:dyDescent="0.2">
      <c r="B16" s="300">
        <v>44928</v>
      </c>
      <c r="C16" s="299" t="s">
        <v>873</v>
      </c>
      <c r="D16" s="291" t="s">
        <v>745</v>
      </c>
      <c r="E16" s="403">
        <v>3690</v>
      </c>
      <c r="F16" s="290">
        <v>10103.6</v>
      </c>
      <c r="G16" s="295" t="s">
        <v>872</v>
      </c>
      <c r="H16" s="295"/>
      <c r="I16" s="295"/>
      <c r="J16" s="289"/>
      <c r="K16" s="289"/>
      <c r="L16" s="289"/>
    </row>
    <row r="17" spans="2:15" x14ac:dyDescent="0.2">
      <c r="B17" s="300">
        <v>44928</v>
      </c>
      <c r="C17" s="299" t="s">
        <v>871</v>
      </c>
      <c r="D17" s="291" t="s">
        <v>745</v>
      </c>
      <c r="E17" s="407">
        <v>4053</v>
      </c>
      <c r="F17" s="290">
        <v>7687.32</v>
      </c>
      <c r="G17" s="295" t="s">
        <v>870</v>
      </c>
      <c r="H17" s="295"/>
      <c r="I17" s="295"/>
      <c r="J17" s="289"/>
      <c r="K17" s="289"/>
      <c r="L17" s="289"/>
    </row>
    <row r="18" spans="2:15" x14ac:dyDescent="0.2">
      <c r="B18" s="300">
        <v>44928</v>
      </c>
      <c r="C18" s="299" t="s">
        <v>2081</v>
      </c>
      <c r="D18" s="291" t="s">
        <v>745</v>
      </c>
      <c r="E18" s="403">
        <v>4500</v>
      </c>
      <c r="F18" s="290">
        <v>5445.92</v>
      </c>
      <c r="G18" s="295" t="s">
        <v>869</v>
      </c>
      <c r="H18" s="295"/>
      <c r="I18" s="295"/>
      <c r="J18" s="289"/>
      <c r="K18" s="289"/>
      <c r="L18" s="289"/>
    </row>
    <row r="19" spans="2:15" x14ac:dyDescent="0.2">
      <c r="B19" s="300">
        <v>44928</v>
      </c>
      <c r="C19" s="299" t="s">
        <v>868</v>
      </c>
      <c r="D19" s="291" t="s">
        <v>806</v>
      </c>
      <c r="E19" s="290">
        <v>36304.339999999997</v>
      </c>
      <c r="F19" s="290">
        <v>2020.72</v>
      </c>
      <c r="G19" s="295" t="s">
        <v>867</v>
      </c>
      <c r="H19" s="295"/>
      <c r="I19" s="295"/>
      <c r="J19" s="289"/>
      <c r="K19" s="289"/>
      <c r="L19" s="289"/>
    </row>
    <row r="20" spans="2:15" x14ac:dyDescent="0.2">
      <c r="B20" s="300">
        <v>44930</v>
      </c>
      <c r="C20" s="299" t="s">
        <v>777</v>
      </c>
      <c r="D20" s="291" t="s">
        <v>806</v>
      </c>
      <c r="E20" s="409">
        <v>26.54</v>
      </c>
      <c r="F20" s="290">
        <v>33329.379999999997</v>
      </c>
      <c r="G20" s="295" t="s">
        <v>866</v>
      </c>
      <c r="H20" s="295"/>
      <c r="I20" s="295"/>
      <c r="J20" s="289"/>
      <c r="K20" s="289"/>
      <c r="L20" s="289"/>
    </row>
    <row r="21" spans="2:15" x14ac:dyDescent="0.2">
      <c r="B21" s="300">
        <v>44930</v>
      </c>
      <c r="C21" s="299" t="s">
        <v>747</v>
      </c>
      <c r="D21" s="291" t="s">
        <v>806</v>
      </c>
      <c r="E21" s="290">
        <v>4.25</v>
      </c>
      <c r="F21" s="290">
        <v>14265.62</v>
      </c>
      <c r="G21" s="295" t="s">
        <v>865</v>
      </c>
      <c r="H21" s="295"/>
      <c r="I21" s="295"/>
      <c r="J21" s="289"/>
      <c r="K21" s="289"/>
      <c r="L21" s="289"/>
    </row>
    <row r="22" spans="2:15" x14ac:dyDescent="0.2">
      <c r="B22" s="300">
        <v>44931</v>
      </c>
      <c r="C22" s="299" t="s">
        <v>777</v>
      </c>
      <c r="D22" s="291" t="s">
        <v>806</v>
      </c>
      <c r="E22" s="409">
        <v>50.53</v>
      </c>
      <c r="F22" s="290">
        <v>11712.01</v>
      </c>
      <c r="G22" s="295" t="s">
        <v>864</v>
      </c>
      <c r="H22" s="295"/>
      <c r="I22" s="295"/>
      <c r="J22" s="289"/>
      <c r="K22" s="289"/>
      <c r="L22" s="289"/>
    </row>
    <row r="23" spans="2:15" x14ac:dyDescent="0.2">
      <c r="B23" s="300">
        <v>44931</v>
      </c>
      <c r="C23" s="299" t="s">
        <v>747</v>
      </c>
      <c r="D23" s="291" t="s">
        <v>806</v>
      </c>
      <c r="E23" s="290">
        <v>8.08</v>
      </c>
      <c r="F23" s="290">
        <v>14012.8</v>
      </c>
      <c r="G23" s="295" t="s">
        <v>863</v>
      </c>
      <c r="H23" s="295"/>
      <c r="I23" s="295"/>
      <c r="J23" s="289"/>
      <c r="K23" s="289"/>
      <c r="L23" s="289"/>
    </row>
    <row r="24" spans="2:15" x14ac:dyDescent="0.2">
      <c r="B24" s="300">
        <v>44931</v>
      </c>
      <c r="C24" s="299" t="s">
        <v>862</v>
      </c>
      <c r="D24" s="291" t="s">
        <v>745</v>
      </c>
      <c r="E24" s="290">
        <v>6406.99</v>
      </c>
      <c r="F24" s="290">
        <v>16518.05</v>
      </c>
      <c r="G24" s="295" t="s">
        <v>861</v>
      </c>
      <c r="H24" s="295"/>
      <c r="I24" s="295"/>
      <c r="J24" s="289"/>
      <c r="K24" s="289"/>
      <c r="L24" s="289"/>
    </row>
    <row r="25" spans="2:15" x14ac:dyDescent="0.2">
      <c r="B25" s="405">
        <v>44931</v>
      </c>
      <c r="C25" s="400" t="s">
        <v>860</v>
      </c>
      <c r="D25" s="411">
        <v>1215</v>
      </c>
      <c r="E25" s="410">
        <v>170288</v>
      </c>
      <c r="F25" s="290">
        <v>1142.53</v>
      </c>
      <c r="G25" s="295" t="s">
        <v>859</v>
      </c>
      <c r="H25" s="295"/>
      <c r="I25" s="295"/>
      <c r="J25" s="289"/>
      <c r="K25" s="289"/>
      <c r="L25" s="289"/>
    </row>
    <row r="26" spans="2:15" x14ac:dyDescent="0.2">
      <c r="B26" s="300">
        <v>44931</v>
      </c>
      <c r="C26" s="299" t="s">
        <v>2082</v>
      </c>
      <c r="D26" s="291" t="s">
        <v>745</v>
      </c>
      <c r="E26" s="303">
        <v>20000</v>
      </c>
      <c r="F26" s="290">
        <v>55385.36</v>
      </c>
      <c r="G26" s="295" t="s">
        <v>858</v>
      </c>
      <c r="H26" s="295"/>
      <c r="I26" s="295"/>
      <c r="J26" s="289"/>
      <c r="K26" s="289"/>
      <c r="L26" s="300"/>
      <c r="M26" s="299"/>
      <c r="N26" s="401"/>
      <c r="O26" s="323"/>
    </row>
    <row r="27" spans="2:15" x14ac:dyDescent="0.2">
      <c r="B27" s="300">
        <v>44932</v>
      </c>
      <c r="C27" s="299" t="s">
        <v>777</v>
      </c>
      <c r="D27" s="291" t="s">
        <v>745</v>
      </c>
      <c r="E27" s="409">
        <v>193.75</v>
      </c>
      <c r="F27" s="290">
        <v>2906.69</v>
      </c>
      <c r="G27" s="295" t="s">
        <v>857</v>
      </c>
      <c r="H27" s="295"/>
      <c r="I27" s="295"/>
      <c r="J27" s="289"/>
      <c r="K27" s="289"/>
      <c r="L27" s="368"/>
    </row>
    <row r="28" spans="2:15" x14ac:dyDescent="0.2">
      <c r="B28" s="300">
        <v>44932</v>
      </c>
      <c r="C28" s="299" t="s">
        <v>747</v>
      </c>
      <c r="D28" s="291" t="s">
        <v>806</v>
      </c>
      <c r="E28" s="290">
        <v>31</v>
      </c>
      <c r="F28" s="290">
        <v>6277.38</v>
      </c>
      <c r="G28" s="295" t="s">
        <v>856</v>
      </c>
      <c r="H28" s="295"/>
      <c r="I28" s="295"/>
      <c r="J28" s="289"/>
      <c r="K28" s="289"/>
      <c r="L28" s="300"/>
      <c r="M28" s="299"/>
      <c r="N28" s="401"/>
      <c r="O28" s="323"/>
    </row>
    <row r="29" spans="2:15" x14ac:dyDescent="0.2">
      <c r="B29" s="300">
        <v>44932</v>
      </c>
      <c r="C29" s="299" t="s">
        <v>779</v>
      </c>
      <c r="D29" s="291" t="s">
        <v>745</v>
      </c>
      <c r="E29" s="404">
        <v>23953.53</v>
      </c>
      <c r="F29" s="290">
        <v>30788.27</v>
      </c>
      <c r="G29" s="295" t="s">
        <v>855</v>
      </c>
      <c r="H29" s="295"/>
      <c r="I29" s="295"/>
      <c r="J29" s="289"/>
      <c r="K29" s="289"/>
      <c r="L29" s="289"/>
    </row>
    <row r="30" spans="2:15" x14ac:dyDescent="0.2">
      <c r="B30" s="300">
        <v>44932</v>
      </c>
      <c r="C30" s="299" t="s">
        <v>854</v>
      </c>
      <c r="D30" s="291" t="s">
        <v>745</v>
      </c>
      <c r="E30" s="290">
        <v>3480.01</v>
      </c>
      <c r="F30" s="290">
        <v>2366.11</v>
      </c>
      <c r="G30" s="295" t="s">
        <v>853</v>
      </c>
      <c r="H30" s="295"/>
      <c r="I30" s="295"/>
      <c r="J30" s="289"/>
      <c r="K30" s="289"/>
      <c r="L30" s="289"/>
    </row>
    <row r="31" spans="2:15" x14ac:dyDescent="0.2">
      <c r="B31" s="300">
        <v>44935</v>
      </c>
      <c r="C31" s="299" t="s">
        <v>852</v>
      </c>
      <c r="D31" s="291" t="s">
        <v>745</v>
      </c>
      <c r="E31" s="290">
        <v>28007.38</v>
      </c>
      <c r="F31" s="290">
        <v>3427.59</v>
      </c>
      <c r="G31" s="295" t="s">
        <v>851</v>
      </c>
      <c r="H31" s="295"/>
      <c r="I31" s="295"/>
      <c r="J31" s="289"/>
      <c r="K31" s="289"/>
      <c r="L31" s="289"/>
    </row>
    <row r="32" spans="2:15" x14ac:dyDescent="0.2">
      <c r="B32" s="300">
        <v>44935</v>
      </c>
      <c r="C32" s="299" t="s">
        <v>850</v>
      </c>
      <c r="D32" s="291" t="s">
        <v>745</v>
      </c>
      <c r="E32" s="412">
        <v>9803.93</v>
      </c>
      <c r="F32" s="290">
        <v>20207.2</v>
      </c>
      <c r="G32" s="295" t="s">
        <v>849</v>
      </c>
      <c r="H32" s="295"/>
      <c r="I32" s="295"/>
      <c r="J32" s="289"/>
      <c r="K32" s="289"/>
      <c r="L32" s="289"/>
    </row>
    <row r="33" spans="2:15" x14ac:dyDescent="0.2">
      <c r="B33" s="300">
        <v>44935</v>
      </c>
      <c r="C33" s="299" t="s">
        <v>848</v>
      </c>
      <c r="D33" s="291" t="s">
        <v>745</v>
      </c>
      <c r="E33" s="290">
        <v>1115.81</v>
      </c>
      <c r="F33" s="290">
        <v>5501.32</v>
      </c>
      <c r="G33" s="295" t="s">
        <v>847</v>
      </c>
      <c r="H33" s="295"/>
      <c r="I33" s="295"/>
      <c r="J33" s="289"/>
      <c r="K33" s="289"/>
      <c r="L33" s="289"/>
    </row>
    <row r="34" spans="2:15" x14ac:dyDescent="0.2">
      <c r="B34" s="300">
        <v>44935</v>
      </c>
      <c r="C34" s="299" t="s">
        <v>2083</v>
      </c>
      <c r="D34" s="291" t="s">
        <v>745</v>
      </c>
      <c r="E34" s="290">
        <v>19769</v>
      </c>
      <c r="F34" s="290">
        <v>2681.02</v>
      </c>
      <c r="G34" s="295" t="s">
        <v>846</v>
      </c>
      <c r="H34" s="295"/>
      <c r="I34" s="295"/>
      <c r="J34" s="289"/>
      <c r="K34" s="289"/>
      <c r="L34" s="289"/>
      <c r="N34" s="325">
        <f>+E34-2938</f>
        <v>16831</v>
      </c>
      <c r="O34" s="325">
        <f>+E34-N34</f>
        <v>2938</v>
      </c>
    </row>
    <row r="35" spans="2:15" x14ac:dyDescent="0.2">
      <c r="B35" s="300">
        <v>44935</v>
      </c>
      <c r="C35" s="299" t="s">
        <v>746</v>
      </c>
      <c r="D35" s="291" t="s">
        <v>745</v>
      </c>
      <c r="E35" s="290">
        <v>782818.94</v>
      </c>
      <c r="F35" s="292">
        <v>5000</v>
      </c>
      <c r="G35" s="295" t="s">
        <v>736</v>
      </c>
      <c r="H35" s="295"/>
      <c r="I35" s="295"/>
      <c r="J35" s="289"/>
      <c r="K35" s="289"/>
      <c r="L35" s="289"/>
    </row>
    <row r="36" spans="2:15" x14ac:dyDescent="0.2">
      <c r="B36" s="300">
        <v>44936</v>
      </c>
      <c r="C36" s="299" t="s">
        <v>777</v>
      </c>
      <c r="D36" s="291" t="s">
        <v>806</v>
      </c>
      <c r="E36" s="409">
        <v>72.94</v>
      </c>
      <c r="F36" s="290">
        <v>5579.6</v>
      </c>
      <c r="G36" s="295" t="s">
        <v>845</v>
      </c>
      <c r="H36" s="295"/>
      <c r="I36" s="295"/>
      <c r="J36" s="289"/>
      <c r="K36" s="289"/>
      <c r="L36" s="289"/>
    </row>
    <row r="37" spans="2:15" x14ac:dyDescent="0.2">
      <c r="B37" s="300">
        <v>44936</v>
      </c>
      <c r="C37" s="299" t="s">
        <v>747</v>
      </c>
      <c r="D37" s="291" t="s">
        <v>806</v>
      </c>
      <c r="E37" s="290">
        <v>11.67</v>
      </c>
      <c r="F37" s="290">
        <v>12896.81</v>
      </c>
      <c r="G37" s="295" t="s">
        <v>844</v>
      </c>
      <c r="H37" s="295"/>
      <c r="I37" s="295"/>
      <c r="J37" s="289"/>
      <c r="K37" s="289"/>
      <c r="L37" s="289"/>
    </row>
    <row r="38" spans="2:15" x14ac:dyDescent="0.2">
      <c r="B38" s="300">
        <v>44937</v>
      </c>
      <c r="C38" s="299" t="s">
        <v>843</v>
      </c>
      <c r="D38" s="291" t="s">
        <v>745</v>
      </c>
      <c r="E38" s="290">
        <v>4233.18</v>
      </c>
      <c r="F38" s="290">
        <v>4850.67</v>
      </c>
      <c r="G38" s="295" t="s">
        <v>842</v>
      </c>
      <c r="H38" s="295"/>
      <c r="I38" s="295"/>
      <c r="J38" s="289"/>
      <c r="K38" s="289"/>
      <c r="L38" s="289"/>
    </row>
    <row r="39" spans="2:15" x14ac:dyDescent="0.2">
      <c r="B39" s="300">
        <v>44937</v>
      </c>
      <c r="C39" s="299" t="s">
        <v>841</v>
      </c>
      <c r="D39" s="291" t="s">
        <v>745</v>
      </c>
      <c r="E39" s="290">
        <v>24939.3</v>
      </c>
      <c r="F39" s="290">
        <v>2144.4499999999998</v>
      </c>
      <c r="G39" s="295" t="s">
        <v>840</v>
      </c>
      <c r="H39" s="295"/>
      <c r="I39" s="295"/>
      <c r="J39" s="289"/>
      <c r="K39" s="289"/>
      <c r="L39" s="289"/>
      <c r="N39" s="325">
        <f>+E39*0.55</f>
        <v>13716.615000000002</v>
      </c>
      <c r="O39" s="325">
        <f>+E39*0.45</f>
        <v>11222.684999999999</v>
      </c>
    </row>
    <row r="40" spans="2:15" x14ac:dyDescent="0.2">
      <c r="B40" s="300">
        <v>44937</v>
      </c>
      <c r="C40" s="299" t="s">
        <v>839</v>
      </c>
      <c r="D40" s="291" t="s">
        <v>745</v>
      </c>
      <c r="E40" s="290">
        <v>63132.9</v>
      </c>
      <c r="F40" s="290">
        <v>565.29</v>
      </c>
      <c r="G40" s="295" t="s">
        <v>838</v>
      </c>
      <c r="H40" s="295"/>
      <c r="I40" s="295"/>
      <c r="J40" s="289"/>
      <c r="K40" s="289"/>
      <c r="L40" s="289"/>
      <c r="N40" s="325">
        <f>+E40*0.55</f>
        <v>34723.095000000001</v>
      </c>
      <c r="O40" s="325">
        <f>+E40*0.45</f>
        <v>28409.805</v>
      </c>
    </row>
    <row r="41" spans="2:15" x14ac:dyDescent="0.2">
      <c r="B41" s="300">
        <v>44937</v>
      </c>
      <c r="C41" s="299" t="s">
        <v>746</v>
      </c>
      <c r="D41" s="291" t="s">
        <v>745</v>
      </c>
      <c r="E41" s="290">
        <v>399336.94</v>
      </c>
      <c r="F41" s="290">
        <v>2000</v>
      </c>
      <c r="G41" s="295" t="s">
        <v>837</v>
      </c>
      <c r="H41" s="295"/>
      <c r="I41" s="295"/>
      <c r="J41" s="289"/>
      <c r="K41" s="289"/>
      <c r="L41" s="289"/>
    </row>
    <row r="42" spans="2:15" x14ac:dyDescent="0.2">
      <c r="B42" s="300">
        <v>44938</v>
      </c>
      <c r="C42" s="299" t="s">
        <v>777</v>
      </c>
      <c r="D42" s="291" t="s">
        <v>806</v>
      </c>
      <c r="E42" s="409">
        <v>47.57</v>
      </c>
      <c r="F42" s="290">
        <v>4263.41</v>
      </c>
      <c r="G42" s="295" t="s">
        <v>836</v>
      </c>
      <c r="H42" s="295"/>
      <c r="I42" s="295"/>
      <c r="J42" s="289"/>
      <c r="K42" s="289"/>
      <c r="L42" s="289"/>
    </row>
    <row r="43" spans="2:15" x14ac:dyDescent="0.2">
      <c r="B43" s="300">
        <v>44938</v>
      </c>
      <c r="C43" s="299" t="s">
        <v>747</v>
      </c>
      <c r="D43" s="291" t="s">
        <v>806</v>
      </c>
      <c r="E43" s="290">
        <v>7.61</v>
      </c>
      <c r="F43" s="290">
        <v>9623.6</v>
      </c>
      <c r="G43" s="295" t="s">
        <v>835</v>
      </c>
      <c r="H43" s="295"/>
      <c r="I43" s="295"/>
      <c r="J43" s="289"/>
      <c r="K43" s="289"/>
      <c r="L43" s="289"/>
    </row>
    <row r="44" spans="2:15" x14ac:dyDescent="0.2">
      <c r="B44" s="300">
        <v>44939</v>
      </c>
      <c r="C44" s="299" t="s">
        <v>834</v>
      </c>
      <c r="D44" s="291" t="s">
        <v>745</v>
      </c>
      <c r="E44" s="290">
        <v>66982.59</v>
      </c>
      <c r="F44" s="290">
        <v>10896.58</v>
      </c>
      <c r="G44" s="295" t="s">
        <v>833</v>
      </c>
      <c r="H44" s="295"/>
      <c r="I44" s="295"/>
      <c r="J44" s="289"/>
      <c r="K44" s="289"/>
      <c r="L44" s="289"/>
    </row>
    <row r="45" spans="2:15" x14ac:dyDescent="0.2">
      <c r="B45" s="300">
        <v>44939</v>
      </c>
      <c r="C45" s="299" t="s">
        <v>832</v>
      </c>
      <c r="D45" s="291" t="s">
        <v>745</v>
      </c>
      <c r="E45" s="290">
        <v>19023.29</v>
      </c>
      <c r="F45" s="290">
        <v>18583.87</v>
      </c>
      <c r="G45" s="295" t="s">
        <v>831</v>
      </c>
      <c r="H45" s="295"/>
      <c r="I45" s="295"/>
      <c r="J45" s="289"/>
      <c r="K45" s="289"/>
      <c r="L45" s="289"/>
    </row>
    <row r="46" spans="2:15" x14ac:dyDescent="0.2">
      <c r="B46" s="300">
        <v>44939</v>
      </c>
      <c r="C46" s="299" t="s">
        <v>746</v>
      </c>
      <c r="D46" s="291" t="s">
        <v>745</v>
      </c>
      <c r="E46" s="290">
        <v>466890.94</v>
      </c>
      <c r="F46" s="290">
        <v>3428.62</v>
      </c>
      <c r="G46" s="295" t="s">
        <v>830</v>
      </c>
      <c r="H46" s="295"/>
      <c r="I46" s="295"/>
      <c r="J46" s="289"/>
      <c r="K46" s="289"/>
      <c r="L46" s="289"/>
    </row>
    <row r="47" spans="2:15" x14ac:dyDescent="0.2">
      <c r="B47" s="300">
        <v>44939</v>
      </c>
      <c r="C47" s="299" t="s">
        <v>779</v>
      </c>
      <c r="D47" s="291" t="s">
        <v>745</v>
      </c>
      <c r="E47" s="408">
        <v>26894.720000000001</v>
      </c>
      <c r="F47" s="369">
        <v>5103.6000000000004</v>
      </c>
      <c r="G47" s="295" t="s">
        <v>829</v>
      </c>
      <c r="H47" s="295"/>
      <c r="I47" s="295"/>
      <c r="J47" s="289"/>
      <c r="K47" s="289"/>
      <c r="L47" s="289"/>
    </row>
    <row r="48" spans="2:15" x14ac:dyDescent="0.2">
      <c r="B48" s="300">
        <v>44939</v>
      </c>
      <c r="C48" s="299" t="s">
        <v>756</v>
      </c>
      <c r="D48" s="291" t="s">
        <v>745</v>
      </c>
      <c r="E48" s="290">
        <v>6018.81</v>
      </c>
      <c r="F48" s="290">
        <v>3275.77</v>
      </c>
      <c r="G48" s="295" t="s">
        <v>828</v>
      </c>
      <c r="H48" s="295"/>
      <c r="I48" s="295"/>
      <c r="J48" s="289"/>
      <c r="K48" s="289"/>
      <c r="L48" s="289"/>
    </row>
    <row r="49" spans="2:15" x14ac:dyDescent="0.2">
      <c r="B49" s="300">
        <v>44939</v>
      </c>
      <c r="C49" s="299" t="s">
        <v>827</v>
      </c>
      <c r="D49" s="291" t="s">
        <v>745</v>
      </c>
      <c r="E49" s="290">
        <v>492.21</v>
      </c>
      <c r="F49" s="290">
        <v>2681.02</v>
      </c>
      <c r="G49" s="295" t="s">
        <v>826</v>
      </c>
      <c r="H49" s="295"/>
      <c r="I49" s="295"/>
      <c r="J49" s="289"/>
      <c r="K49" s="289"/>
      <c r="L49" s="289"/>
    </row>
    <row r="50" spans="2:15" x14ac:dyDescent="0.2">
      <c r="B50" s="300">
        <v>44942</v>
      </c>
      <c r="C50" s="289" t="s">
        <v>825</v>
      </c>
      <c r="D50" s="291">
        <v>1217</v>
      </c>
      <c r="E50" s="290">
        <v>4176</v>
      </c>
      <c r="F50" s="290">
        <v>20000</v>
      </c>
      <c r="G50" s="295" t="s">
        <v>697</v>
      </c>
      <c r="H50" s="295"/>
      <c r="I50" s="295"/>
      <c r="J50" s="289"/>
      <c r="K50" s="289"/>
      <c r="L50" s="289"/>
    </row>
    <row r="51" spans="2:15" x14ac:dyDescent="0.2">
      <c r="B51" s="300">
        <v>44942</v>
      </c>
      <c r="C51" s="299" t="s">
        <v>824</v>
      </c>
      <c r="D51" s="291" t="s">
        <v>745</v>
      </c>
      <c r="E51" s="403">
        <v>2964</v>
      </c>
      <c r="F51" s="290">
        <v>5051.8</v>
      </c>
      <c r="G51" s="295" t="s">
        <v>823</v>
      </c>
      <c r="H51" s="295"/>
      <c r="I51" s="295"/>
      <c r="J51" s="289"/>
      <c r="K51" s="289"/>
      <c r="L51" s="289"/>
    </row>
    <row r="52" spans="2:15" x14ac:dyDescent="0.2">
      <c r="B52" s="300">
        <v>44942</v>
      </c>
      <c r="C52" s="299" t="s">
        <v>777</v>
      </c>
      <c r="D52" s="291" t="s">
        <v>745</v>
      </c>
      <c r="E52" s="409">
        <v>80.099999999999994</v>
      </c>
      <c r="F52" s="290">
        <v>4850.68</v>
      </c>
      <c r="G52" s="295" t="s">
        <v>822</v>
      </c>
      <c r="H52" s="295"/>
      <c r="I52" s="295"/>
      <c r="J52" s="289"/>
      <c r="K52" s="289"/>
      <c r="L52" s="289"/>
    </row>
    <row r="53" spans="2:15" x14ac:dyDescent="0.2">
      <c r="B53" s="300">
        <v>44942</v>
      </c>
      <c r="C53" s="299" t="s">
        <v>747</v>
      </c>
      <c r="D53" s="291" t="s">
        <v>745</v>
      </c>
      <c r="E53" s="290">
        <v>12.82</v>
      </c>
      <c r="F53" s="290">
        <v>57806</v>
      </c>
      <c r="G53" s="295" t="s">
        <v>821</v>
      </c>
      <c r="H53" s="295"/>
      <c r="I53" s="295"/>
      <c r="J53" s="289"/>
      <c r="K53" s="289"/>
      <c r="L53" s="289"/>
    </row>
    <row r="54" spans="2:15" x14ac:dyDescent="0.2">
      <c r="B54" s="300">
        <v>44942</v>
      </c>
      <c r="C54" s="299" t="s">
        <v>819</v>
      </c>
      <c r="D54" s="291" t="s">
        <v>745</v>
      </c>
      <c r="E54" s="290">
        <v>1710.86</v>
      </c>
      <c r="F54" s="290">
        <v>11470.1</v>
      </c>
      <c r="G54" s="295" t="s">
        <v>820</v>
      </c>
      <c r="H54" s="295"/>
      <c r="I54" s="295"/>
      <c r="J54" s="289"/>
      <c r="K54" s="289"/>
      <c r="L54" s="289"/>
    </row>
    <row r="55" spans="2:15" x14ac:dyDescent="0.2">
      <c r="B55" s="300">
        <v>44942</v>
      </c>
      <c r="C55" s="299" t="s">
        <v>819</v>
      </c>
      <c r="D55" s="291" t="s">
        <v>745</v>
      </c>
      <c r="E55" s="290">
        <v>7402.23</v>
      </c>
      <c r="F55" s="290">
        <v>963.7</v>
      </c>
      <c r="G55" s="295" t="s">
        <v>818</v>
      </c>
      <c r="H55" s="295"/>
      <c r="I55" s="295"/>
      <c r="J55" s="289"/>
      <c r="K55" s="289"/>
      <c r="L55" s="289"/>
    </row>
    <row r="56" spans="2:15" x14ac:dyDescent="0.2">
      <c r="B56" s="300">
        <v>44943</v>
      </c>
      <c r="C56" s="299" t="s">
        <v>817</v>
      </c>
      <c r="D56" s="291">
        <v>1216</v>
      </c>
      <c r="E56" s="290">
        <v>8380</v>
      </c>
      <c r="F56" s="290">
        <v>3262.88</v>
      </c>
      <c r="G56" s="295" t="s">
        <v>816</v>
      </c>
      <c r="H56" s="295"/>
      <c r="I56" s="295"/>
      <c r="J56" s="289"/>
      <c r="K56" s="289"/>
      <c r="L56" s="289"/>
      <c r="N56" s="325">
        <f>+E56*0.6</f>
        <v>5028</v>
      </c>
      <c r="O56" s="325">
        <f>+E56*0.4</f>
        <v>3352</v>
      </c>
    </row>
    <row r="57" spans="2:15" x14ac:dyDescent="0.2">
      <c r="B57" s="300">
        <v>44943</v>
      </c>
      <c r="C57" s="299" t="s">
        <v>746</v>
      </c>
      <c r="D57" s="291" t="s">
        <v>745</v>
      </c>
      <c r="E57" s="290">
        <v>250000</v>
      </c>
      <c r="F57" s="290">
        <v>4180.8999999999996</v>
      </c>
      <c r="G57" s="295" t="s">
        <v>815</v>
      </c>
      <c r="H57" s="295"/>
      <c r="I57" s="295"/>
      <c r="J57" s="289"/>
      <c r="K57" s="289"/>
      <c r="L57" s="289"/>
    </row>
    <row r="58" spans="2:15" x14ac:dyDescent="0.2">
      <c r="B58" s="300">
        <v>44944</v>
      </c>
      <c r="C58" s="299" t="s">
        <v>777</v>
      </c>
      <c r="D58" s="291" t="s">
        <v>745</v>
      </c>
      <c r="E58" s="409">
        <v>80.64</v>
      </c>
      <c r="F58" s="290">
        <v>5020.8500000000004</v>
      </c>
      <c r="G58" s="295" t="s">
        <v>814</v>
      </c>
      <c r="H58" s="295"/>
      <c r="I58" s="295"/>
      <c r="J58" s="289"/>
      <c r="K58" s="289"/>
      <c r="L58" s="289"/>
    </row>
    <row r="59" spans="2:15" x14ac:dyDescent="0.2">
      <c r="B59" s="300">
        <v>44944</v>
      </c>
      <c r="C59" s="299" t="s">
        <v>747</v>
      </c>
      <c r="D59" s="291" t="s">
        <v>745</v>
      </c>
      <c r="E59" s="290">
        <v>12.9</v>
      </c>
      <c r="F59" s="290">
        <v>766.34</v>
      </c>
      <c r="G59" s="295" t="s">
        <v>813</v>
      </c>
      <c r="H59" s="295"/>
      <c r="I59" s="295"/>
      <c r="J59" s="289"/>
      <c r="K59" s="289"/>
      <c r="L59" s="289"/>
    </row>
    <row r="60" spans="2:15" x14ac:dyDescent="0.2">
      <c r="B60" s="300">
        <v>44944</v>
      </c>
      <c r="C60" s="299" t="s">
        <v>746</v>
      </c>
      <c r="D60" s="291" t="s">
        <v>745</v>
      </c>
      <c r="E60" s="290">
        <v>250412.47</v>
      </c>
      <c r="F60" s="290">
        <v>11593.38</v>
      </c>
      <c r="G60" s="295" t="s">
        <v>812</v>
      </c>
      <c r="H60" s="295"/>
      <c r="I60" s="295"/>
      <c r="J60" s="289"/>
      <c r="K60" s="289"/>
      <c r="L60" s="289"/>
    </row>
    <row r="61" spans="2:15" x14ac:dyDescent="0.2">
      <c r="B61" s="300">
        <v>44944</v>
      </c>
      <c r="C61" s="299" t="s">
        <v>746</v>
      </c>
      <c r="D61" s="291" t="s">
        <v>745</v>
      </c>
      <c r="E61" s="290">
        <v>669209.41</v>
      </c>
      <c r="F61" s="290">
        <v>9531.52</v>
      </c>
      <c r="G61" s="295" t="s">
        <v>811</v>
      </c>
      <c r="H61" s="295"/>
      <c r="I61" s="295"/>
      <c r="J61" s="289"/>
      <c r="K61" s="289"/>
      <c r="L61" s="289"/>
    </row>
    <row r="62" spans="2:15" x14ac:dyDescent="0.2">
      <c r="B62" s="300">
        <v>44944</v>
      </c>
      <c r="C62" s="299" t="s">
        <v>810</v>
      </c>
      <c r="D62" s="291" t="s">
        <v>745</v>
      </c>
      <c r="E62" s="290">
        <v>534.41</v>
      </c>
      <c r="F62" s="290">
        <v>19570.650000000001</v>
      </c>
      <c r="G62" s="295" t="s">
        <v>809</v>
      </c>
      <c r="H62" s="295"/>
      <c r="I62" s="295"/>
      <c r="J62" s="289"/>
      <c r="K62" s="289"/>
      <c r="L62" s="289"/>
    </row>
    <row r="63" spans="2:15" x14ac:dyDescent="0.2">
      <c r="B63" s="300">
        <v>44945</v>
      </c>
      <c r="C63" s="299" t="s">
        <v>777</v>
      </c>
      <c r="D63" s="291" t="s">
        <v>745</v>
      </c>
      <c r="E63" s="409">
        <v>52.26</v>
      </c>
      <c r="F63" s="290">
        <v>23424.2</v>
      </c>
      <c r="G63" s="295" t="s">
        <v>808</v>
      </c>
      <c r="H63" s="295"/>
      <c r="I63" s="295"/>
      <c r="J63" s="289"/>
      <c r="K63" s="289"/>
      <c r="L63" s="289"/>
    </row>
    <row r="64" spans="2:15" x14ac:dyDescent="0.2">
      <c r="B64" s="300">
        <v>44945</v>
      </c>
      <c r="C64" s="299" t="s">
        <v>747</v>
      </c>
      <c r="D64" s="291" t="s">
        <v>745</v>
      </c>
      <c r="E64" s="290">
        <v>8.36</v>
      </c>
      <c r="F64" s="290">
        <v>10000</v>
      </c>
      <c r="G64" s="295" t="s">
        <v>697</v>
      </c>
      <c r="H64" s="295"/>
      <c r="I64" s="295"/>
      <c r="J64" s="289"/>
      <c r="K64" s="289"/>
      <c r="L64" s="289"/>
    </row>
    <row r="65" spans="1:12" x14ac:dyDescent="0.2">
      <c r="B65" s="300">
        <v>44945</v>
      </c>
      <c r="C65" s="299" t="s">
        <v>777</v>
      </c>
      <c r="D65" s="291" t="s">
        <v>745</v>
      </c>
      <c r="E65" s="409">
        <v>60.43</v>
      </c>
      <c r="F65" s="290">
        <v>7484.41</v>
      </c>
      <c r="G65" s="295" t="s">
        <v>807</v>
      </c>
      <c r="H65" s="295"/>
      <c r="I65" s="295"/>
      <c r="J65" s="289"/>
      <c r="K65" s="289"/>
      <c r="L65" s="289"/>
    </row>
    <row r="66" spans="1:12" x14ac:dyDescent="0.2">
      <c r="A66" s="304"/>
      <c r="B66" s="300">
        <v>44945</v>
      </c>
      <c r="C66" s="299" t="s">
        <v>747</v>
      </c>
      <c r="D66" s="291" t="s">
        <v>806</v>
      </c>
      <c r="E66" s="290">
        <v>9.67</v>
      </c>
      <c r="F66" s="290">
        <v>20207.2</v>
      </c>
      <c r="G66" s="295" t="s">
        <v>805</v>
      </c>
      <c r="H66" s="295"/>
      <c r="I66" s="295"/>
      <c r="J66" s="289"/>
      <c r="K66" s="289"/>
      <c r="L66" s="289"/>
    </row>
    <row r="67" spans="1:12" x14ac:dyDescent="0.2">
      <c r="B67" s="300">
        <v>44945</v>
      </c>
      <c r="C67" s="299" t="s">
        <v>2084</v>
      </c>
      <c r="D67" s="291" t="s">
        <v>745</v>
      </c>
      <c r="E67" s="303">
        <v>8000</v>
      </c>
      <c r="F67" s="290">
        <v>33420.839999999997</v>
      </c>
      <c r="G67" s="295" t="s">
        <v>804</v>
      </c>
      <c r="H67" s="295"/>
      <c r="I67" s="295"/>
      <c r="J67" s="289"/>
      <c r="K67" s="289"/>
      <c r="L67" s="289"/>
    </row>
    <row r="68" spans="1:12" x14ac:dyDescent="0.2">
      <c r="B68" s="300">
        <v>44946</v>
      </c>
      <c r="C68" s="299" t="s">
        <v>746</v>
      </c>
      <c r="D68" s="291" t="s">
        <v>745</v>
      </c>
      <c r="E68" s="290">
        <v>600000</v>
      </c>
      <c r="F68" s="292">
        <v>871</v>
      </c>
      <c r="G68" s="295" t="s">
        <v>803</v>
      </c>
      <c r="H68" s="295"/>
      <c r="I68" s="295"/>
      <c r="J68" s="289"/>
      <c r="K68" s="289"/>
      <c r="L68" s="289"/>
    </row>
    <row r="69" spans="1:12" x14ac:dyDescent="0.2">
      <c r="B69" s="300">
        <v>44946</v>
      </c>
      <c r="C69" s="299" t="s">
        <v>779</v>
      </c>
      <c r="D69" s="291" t="s">
        <v>745</v>
      </c>
      <c r="E69" s="404">
        <v>26852.52</v>
      </c>
      <c r="F69" s="290">
        <v>1085.8800000000001</v>
      </c>
      <c r="G69" s="295" t="s">
        <v>802</v>
      </c>
      <c r="H69" s="295"/>
      <c r="I69" s="295"/>
      <c r="J69" s="289"/>
      <c r="K69" s="289"/>
      <c r="L69" s="289"/>
    </row>
    <row r="70" spans="1:12" x14ac:dyDescent="0.2">
      <c r="B70" s="300">
        <v>44949</v>
      </c>
      <c r="C70" s="299" t="s">
        <v>801</v>
      </c>
      <c r="D70" s="291" t="s">
        <v>745</v>
      </c>
      <c r="E70" s="290">
        <v>1298.97</v>
      </c>
      <c r="F70" s="290">
        <v>43395.83</v>
      </c>
      <c r="G70" s="295" t="s">
        <v>800</v>
      </c>
      <c r="H70" s="295"/>
      <c r="I70" s="295"/>
      <c r="J70" s="289"/>
      <c r="K70" s="289"/>
      <c r="L70" s="289"/>
    </row>
    <row r="71" spans="1:12" x14ac:dyDescent="0.2">
      <c r="B71" s="300">
        <v>44949</v>
      </c>
      <c r="C71" s="299" t="s">
        <v>799</v>
      </c>
      <c r="D71" s="291" t="s">
        <v>745</v>
      </c>
      <c r="E71" s="403">
        <v>4574</v>
      </c>
      <c r="F71" s="290">
        <v>1497.01</v>
      </c>
      <c r="G71" s="295" t="s">
        <v>798</v>
      </c>
      <c r="H71" s="295"/>
      <c r="I71" s="295"/>
      <c r="J71" s="289"/>
      <c r="K71" s="289"/>
      <c r="L71" s="289"/>
    </row>
    <row r="72" spans="1:12" x14ac:dyDescent="0.2">
      <c r="B72" s="300">
        <v>44949</v>
      </c>
      <c r="C72" s="299" t="s">
        <v>777</v>
      </c>
      <c r="D72" s="291" t="s">
        <v>745</v>
      </c>
      <c r="E72" s="409">
        <v>557.91</v>
      </c>
      <c r="F72" s="290">
        <v>15619.41</v>
      </c>
      <c r="G72" s="295" t="s">
        <v>797</v>
      </c>
      <c r="H72" s="295"/>
      <c r="I72" s="295"/>
      <c r="J72" s="289"/>
      <c r="K72" s="289"/>
      <c r="L72" s="289"/>
    </row>
    <row r="73" spans="1:12" x14ac:dyDescent="0.2">
      <c r="B73" s="300">
        <v>44949</v>
      </c>
      <c r="C73" s="299" t="s">
        <v>747</v>
      </c>
      <c r="D73" s="291" t="s">
        <v>745</v>
      </c>
      <c r="E73" s="290">
        <v>89.27</v>
      </c>
      <c r="F73" s="290">
        <v>14600.87</v>
      </c>
      <c r="G73" s="295" t="s">
        <v>796</v>
      </c>
      <c r="H73" s="295"/>
      <c r="I73" s="295"/>
      <c r="J73" s="289"/>
      <c r="K73" s="289"/>
      <c r="L73" s="289"/>
    </row>
    <row r="74" spans="1:12" x14ac:dyDescent="0.2">
      <c r="B74" s="300">
        <v>44949</v>
      </c>
      <c r="C74" s="299" t="s">
        <v>746</v>
      </c>
      <c r="D74" s="291" t="s">
        <v>745</v>
      </c>
      <c r="E74" s="290">
        <v>1269885.68</v>
      </c>
      <c r="F74" s="290">
        <v>30135.91</v>
      </c>
      <c r="G74" s="295" t="s">
        <v>795</v>
      </c>
      <c r="H74" s="295"/>
      <c r="I74" s="295"/>
      <c r="J74" s="289"/>
      <c r="K74" s="289"/>
      <c r="L74" s="289"/>
    </row>
    <row r="75" spans="1:12" x14ac:dyDescent="0.2">
      <c r="B75" s="300">
        <v>44950</v>
      </c>
      <c r="C75" s="299" t="s">
        <v>777</v>
      </c>
      <c r="D75" s="291" t="s">
        <v>745</v>
      </c>
      <c r="E75" s="409">
        <v>14.85</v>
      </c>
      <c r="F75" s="290">
        <v>13542.08</v>
      </c>
      <c r="G75" s="295" t="s">
        <v>794</v>
      </c>
      <c r="H75" s="295"/>
      <c r="I75" s="295"/>
      <c r="J75" s="289"/>
      <c r="K75" s="289"/>
      <c r="L75" s="289"/>
    </row>
    <row r="76" spans="1:12" x14ac:dyDescent="0.2">
      <c r="B76" s="300">
        <v>44950</v>
      </c>
      <c r="C76" s="299" t="s">
        <v>747</v>
      </c>
      <c r="D76" s="291" t="s">
        <v>745</v>
      </c>
      <c r="E76" s="290">
        <v>2.38</v>
      </c>
      <c r="F76" s="290">
        <v>1555.82</v>
      </c>
      <c r="G76" s="295" t="s">
        <v>793</v>
      </c>
      <c r="H76" s="295"/>
      <c r="I76" s="295"/>
      <c r="J76" s="289"/>
      <c r="K76" s="289"/>
      <c r="L76" s="289"/>
    </row>
    <row r="77" spans="1:12" ht="12.75" customHeight="1" x14ac:dyDescent="0.2">
      <c r="B77" s="413">
        <v>44950</v>
      </c>
      <c r="C77" s="414" t="s">
        <v>792</v>
      </c>
      <c r="D77" s="415">
        <v>1218</v>
      </c>
      <c r="E77" s="416">
        <v>32480</v>
      </c>
      <c r="F77" s="290">
        <v>47626.06</v>
      </c>
      <c r="G77" s="295" t="s">
        <v>791</v>
      </c>
      <c r="H77" s="295"/>
      <c r="I77" s="295"/>
      <c r="J77" s="289"/>
      <c r="K77" s="289"/>
      <c r="L77" s="289"/>
    </row>
    <row r="78" spans="1:12" x14ac:dyDescent="0.2">
      <c r="B78" s="300">
        <v>44951</v>
      </c>
      <c r="C78" s="299" t="s">
        <v>790</v>
      </c>
      <c r="D78" s="291" t="s">
        <v>745</v>
      </c>
      <c r="E78" s="290">
        <v>7160</v>
      </c>
      <c r="F78" s="290">
        <v>1173.8399999999999</v>
      </c>
      <c r="G78" s="295" t="s">
        <v>789</v>
      </c>
      <c r="H78" s="295"/>
      <c r="I78" s="295"/>
      <c r="J78" s="289"/>
      <c r="K78" s="289"/>
      <c r="L78" s="289"/>
    </row>
    <row r="79" spans="1:12" x14ac:dyDescent="0.2">
      <c r="B79" s="300">
        <v>44951</v>
      </c>
      <c r="C79" s="299" t="s">
        <v>777</v>
      </c>
      <c r="D79" s="291" t="s">
        <v>745</v>
      </c>
      <c r="E79" s="409">
        <v>67.08</v>
      </c>
      <c r="F79" s="290">
        <v>2858.48</v>
      </c>
      <c r="G79" s="295" t="s">
        <v>788</v>
      </c>
      <c r="H79" s="295"/>
      <c r="I79" s="295"/>
      <c r="J79" s="289"/>
      <c r="K79" s="289"/>
      <c r="L79" s="289"/>
    </row>
    <row r="80" spans="1:12" x14ac:dyDescent="0.2">
      <c r="B80" s="300">
        <v>44951</v>
      </c>
      <c r="C80" s="299" t="s">
        <v>747</v>
      </c>
      <c r="D80" s="291" t="s">
        <v>745</v>
      </c>
      <c r="E80" s="290">
        <v>10.88</v>
      </c>
      <c r="F80" s="290">
        <v>2856.55</v>
      </c>
      <c r="G80" s="295" t="s">
        <v>787</v>
      </c>
      <c r="H80" s="295"/>
      <c r="I80" s="295"/>
      <c r="J80" s="289"/>
      <c r="K80" s="289"/>
      <c r="L80" s="289"/>
    </row>
    <row r="81" spans="2:12" x14ac:dyDescent="0.2">
      <c r="B81" s="300">
        <v>44952</v>
      </c>
      <c r="C81" s="299" t="s">
        <v>786</v>
      </c>
      <c r="D81" s="291" t="s">
        <v>745</v>
      </c>
      <c r="E81" s="290">
        <v>20000</v>
      </c>
      <c r="F81" s="290">
        <v>2540.66</v>
      </c>
      <c r="G81" s="295" t="s">
        <v>785</v>
      </c>
      <c r="H81" s="295"/>
      <c r="I81" s="295"/>
      <c r="J81" s="289"/>
      <c r="K81" s="289"/>
      <c r="L81" s="289"/>
    </row>
    <row r="82" spans="2:12" x14ac:dyDescent="0.2">
      <c r="B82" s="300">
        <v>44953</v>
      </c>
      <c r="C82" s="299" t="s">
        <v>777</v>
      </c>
      <c r="D82" s="291" t="s">
        <v>745</v>
      </c>
      <c r="E82" s="409">
        <v>17.54</v>
      </c>
      <c r="F82" s="290">
        <v>673.04</v>
      </c>
      <c r="G82" s="295" t="s">
        <v>784</v>
      </c>
      <c r="H82" s="295"/>
      <c r="I82" s="295"/>
      <c r="J82" s="289"/>
      <c r="K82" s="289"/>
      <c r="L82" s="289"/>
    </row>
    <row r="83" spans="2:12" x14ac:dyDescent="0.2">
      <c r="B83" s="300">
        <v>44953</v>
      </c>
      <c r="C83" s="299" t="s">
        <v>747</v>
      </c>
      <c r="D83" s="291" t="s">
        <v>745</v>
      </c>
      <c r="E83" s="290">
        <v>2.81</v>
      </c>
      <c r="F83" s="290">
        <v>5103.6000000000004</v>
      </c>
      <c r="G83" s="295" t="s">
        <v>783</v>
      </c>
      <c r="H83" s="295"/>
      <c r="I83" s="295"/>
      <c r="J83" s="289"/>
      <c r="K83" s="289"/>
      <c r="L83" s="289"/>
    </row>
    <row r="84" spans="2:12" x14ac:dyDescent="0.2">
      <c r="B84" s="300">
        <v>44953</v>
      </c>
      <c r="C84" s="299" t="s">
        <v>746</v>
      </c>
      <c r="D84" s="291" t="s">
        <v>745</v>
      </c>
      <c r="E84" s="290">
        <v>558113.48</v>
      </c>
      <c r="F84" s="290">
        <v>19174.8</v>
      </c>
      <c r="G84" s="295" t="s">
        <v>782</v>
      </c>
      <c r="H84" s="295"/>
      <c r="I84" s="295"/>
      <c r="J84" s="289"/>
      <c r="K84" s="289"/>
      <c r="L84" s="289"/>
    </row>
    <row r="85" spans="2:12" x14ac:dyDescent="0.2">
      <c r="B85" s="300">
        <v>44953</v>
      </c>
      <c r="C85" s="299" t="s">
        <v>781</v>
      </c>
      <c r="D85" s="291" t="s">
        <v>745</v>
      </c>
      <c r="E85" s="290">
        <v>2974.43</v>
      </c>
      <c r="F85" s="290">
        <v>9035.52</v>
      </c>
      <c r="G85" s="295" t="s">
        <v>780</v>
      </c>
      <c r="H85" s="295"/>
      <c r="I85" s="295"/>
      <c r="J85" s="289"/>
      <c r="K85" s="289"/>
      <c r="L85" s="289"/>
    </row>
    <row r="86" spans="2:12" x14ac:dyDescent="0.2">
      <c r="B86" s="300">
        <v>44953</v>
      </c>
      <c r="C86" s="299" t="s">
        <v>779</v>
      </c>
      <c r="D86" s="291" t="s">
        <v>745</v>
      </c>
      <c r="E86" s="404">
        <v>27232.58</v>
      </c>
      <c r="F86" s="290">
        <v>6616.69</v>
      </c>
      <c r="G86" s="295" t="s">
        <v>778</v>
      </c>
      <c r="H86" s="295"/>
      <c r="I86" s="295"/>
      <c r="J86" s="289"/>
      <c r="K86" s="289"/>
      <c r="L86" s="289"/>
    </row>
    <row r="87" spans="2:12" x14ac:dyDescent="0.2">
      <c r="B87" s="300">
        <v>44956</v>
      </c>
      <c r="C87" s="299" t="s">
        <v>777</v>
      </c>
      <c r="D87" s="291" t="s">
        <v>745</v>
      </c>
      <c r="E87" s="409">
        <v>16.260000000000002</v>
      </c>
      <c r="F87" s="290">
        <v>29857.85</v>
      </c>
      <c r="G87" s="295" t="s">
        <v>776</v>
      </c>
      <c r="H87" s="295"/>
      <c r="I87" s="295"/>
      <c r="J87" s="289"/>
      <c r="K87" s="289"/>
      <c r="L87" s="289"/>
    </row>
    <row r="88" spans="2:12" x14ac:dyDescent="0.2">
      <c r="B88" s="300">
        <v>44956</v>
      </c>
      <c r="C88" s="299" t="s">
        <v>747</v>
      </c>
      <c r="D88" s="291" t="s">
        <v>745</v>
      </c>
      <c r="E88" s="290">
        <v>2.6</v>
      </c>
      <c r="F88" s="290">
        <v>8252.26</v>
      </c>
      <c r="G88" s="295" t="s">
        <v>775</v>
      </c>
      <c r="H88" s="295"/>
      <c r="I88" s="295"/>
      <c r="J88" s="289"/>
      <c r="K88" s="289"/>
      <c r="L88" s="289"/>
    </row>
    <row r="89" spans="2:12" x14ac:dyDescent="0.2">
      <c r="B89" s="300">
        <v>44956</v>
      </c>
      <c r="C89" s="299" t="s">
        <v>774</v>
      </c>
      <c r="D89" s="291" t="s">
        <v>745</v>
      </c>
      <c r="E89" s="290">
        <v>64263.199999999997</v>
      </c>
      <c r="F89" s="290">
        <v>16569.98</v>
      </c>
      <c r="G89" s="295" t="s">
        <v>773</v>
      </c>
      <c r="H89" s="295"/>
      <c r="I89" s="295"/>
      <c r="J89" s="289"/>
      <c r="K89" s="289"/>
      <c r="L89" s="289"/>
    </row>
    <row r="90" spans="2:12" x14ac:dyDescent="0.2">
      <c r="B90" s="300">
        <v>44956</v>
      </c>
      <c r="C90" s="299" t="s">
        <v>772</v>
      </c>
      <c r="D90" s="291" t="s">
        <v>745</v>
      </c>
      <c r="E90" s="403">
        <v>2962</v>
      </c>
      <c r="F90" s="290">
        <v>6586.07</v>
      </c>
      <c r="G90" s="295" t="s">
        <v>771</v>
      </c>
      <c r="H90" s="295"/>
      <c r="I90" s="295"/>
      <c r="J90" s="289"/>
      <c r="K90" s="289"/>
      <c r="L90" s="289"/>
    </row>
    <row r="91" spans="2:12" x14ac:dyDescent="0.2">
      <c r="B91" s="300">
        <v>44956</v>
      </c>
      <c r="C91" s="299" t="s">
        <v>770</v>
      </c>
      <c r="D91" s="291" t="s">
        <v>745</v>
      </c>
      <c r="E91" s="290">
        <v>1500</v>
      </c>
      <c r="F91" s="290">
        <v>3000</v>
      </c>
      <c r="G91" s="295" t="s">
        <v>769</v>
      </c>
      <c r="H91" s="295"/>
      <c r="I91" s="295"/>
      <c r="J91" s="289"/>
      <c r="K91" s="289"/>
      <c r="L91" s="289"/>
    </row>
    <row r="92" spans="2:12" x14ac:dyDescent="0.2">
      <c r="B92" s="300">
        <v>44956</v>
      </c>
      <c r="C92" s="299" t="s">
        <v>768</v>
      </c>
      <c r="D92" s="291" t="s">
        <v>767</v>
      </c>
      <c r="E92" s="409">
        <v>1156</v>
      </c>
      <c r="F92" s="290">
        <v>11485.16</v>
      </c>
      <c r="G92" s="295" t="s">
        <v>766</v>
      </c>
      <c r="H92" s="295"/>
      <c r="I92" s="295"/>
      <c r="J92" s="289"/>
      <c r="K92" s="289"/>
      <c r="L92" s="289"/>
    </row>
    <row r="93" spans="2:12" x14ac:dyDescent="0.2">
      <c r="B93" s="300">
        <v>44956</v>
      </c>
      <c r="C93" s="299" t="s">
        <v>747</v>
      </c>
      <c r="D93" s="291" t="s">
        <v>745</v>
      </c>
      <c r="E93" s="290">
        <v>184.96</v>
      </c>
      <c r="F93" s="290">
        <v>32546.38</v>
      </c>
      <c r="G93" s="295" t="s">
        <v>765</v>
      </c>
      <c r="H93" s="295"/>
      <c r="I93" s="295"/>
      <c r="J93" s="289"/>
      <c r="K93" s="289"/>
      <c r="L93" s="289"/>
    </row>
    <row r="94" spans="2:12" x14ac:dyDescent="0.2">
      <c r="B94" s="300">
        <v>44956</v>
      </c>
      <c r="C94" s="299" t="s">
        <v>746</v>
      </c>
      <c r="D94" s="291" t="s">
        <v>745</v>
      </c>
      <c r="E94" s="290">
        <v>1000000</v>
      </c>
      <c r="F94" s="290">
        <v>10922.58</v>
      </c>
      <c r="G94" s="295" t="s">
        <v>764</v>
      </c>
      <c r="H94" s="295"/>
      <c r="I94" s="295"/>
      <c r="J94" s="289"/>
      <c r="K94" s="289"/>
      <c r="L94" s="289"/>
    </row>
    <row r="95" spans="2:12" x14ac:dyDescent="0.2">
      <c r="B95" s="300">
        <v>44957</v>
      </c>
      <c r="C95" s="299" t="s">
        <v>763</v>
      </c>
      <c r="D95" s="291" t="s">
        <v>745</v>
      </c>
      <c r="E95" s="290">
        <v>4500</v>
      </c>
      <c r="F95" s="290">
        <v>27396</v>
      </c>
      <c r="G95" s="295" t="s">
        <v>762</v>
      </c>
      <c r="H95" s="295"/>
      <c r="I95" s="295"/>
      <c r="J95" s="289"/>
      <c r="K95" s="289"/>
      <c r="L95" s="289"/>
    </row>
    <row r="96" spans="2:12" x14ac:dyDescent="0.2">
      <c r="B96" s="300">
        <v>44957</v>
      </c>
      <c r="C96" s="289" t="s">
        <v>760</v>
      </c>
      <c r="D96" s="291" t="s">
        <v>745</v>
      </c>
      <c r="E96" s="290">
        <v>230000</v>
      </c>
      <c r="F96" s="290">
        <v>2412.86</v>
      </c>
      <c r="G96" s="295" t="s">
        <v>761</v>
      </c>
      <c r="H96" s="295"/>
      <c r="I96" s="295"/>
      <c r="J96" s="289"/>
      <c r="K96" s="289"/>
      <c r="L96" s="289"/>
    </row>
    <row r="97" spans="2:12" x14ac:dyDescent="0.2">
      <c r="B97" s="300">
        <v>44957</v>
      </c>
      <c r="C97" s="299" t="s">
        <v>760</v>
      </c>
      <c r="D97" s="291" t="s">
        <v>745</v>
      </c>
      <c r="E97" s="290">
        <v>266000</v>
      </c>
      <c r="F97" s="290">
        <v>5051.8</v>
      </c>
      <c r="G97" s="295" t="s">
        <v>759</v>
      </c>
      <c r="H97" s="295"/>
      <c r="I97" s="295"/>
      <c r="J97" s="289"/>
      <c r="K97" s="289"/>
      <c r="L97" s="289"/>
    </row>
    <row r="98" spans="2:12" x14ac:dyDescent="0.2">
      <c r="B98" s="300">
        <v>44957</v>
      </c>
      <c r="C98" s="299" t="s">
        <v>758</v>
      </c>
      <c r="D98" s="291" t="s">
        <v>745</v>
      </c>
      <c r="E98" s="290">
        <v>368859.62</v>
      </c>
      <c r="F98" s="290">
        <v>4562.42</v>
      </c>
      <c r="G98" s="295" t="s">
        <v>757</v>
      </c>
      <c r="H98" s="295"/>
      <c r="I98" s="295"/>
      <c r="J98" s="289"/>
      <c r="K98" s="289"/>
      <c r="L98" s="289"/>
    </row>
    <row r="99" spans="2:12" x14ac:dyDescent="0.2">
      <c r="B99" s="300">
        <v>44957</v>
      </c>
      <c r="C99" s="299" t="s">
        <v>756</v>
      </c>
      <c r="D99" s="291" t="s">
        <v>745</v>
      </c>
      <c r="E99" s="290">
        <v>51567.97</v>
      </c>
      <c r="F99" s="290">
        <v>28982.92</v>
      </c>
      <c r="G99" s="295" t="s">
        <v>755</v>
      </c>
      <c r="H99" s="295"/>
      <c r="I99" s="295"/>
      <c r="J99" s="289"/>
      <c r="K99" s="289"/>
      <c r="L99" s="289"/>
    </row>
    <row r="100" spans="2:12" x14ac:dyDescent="0.2">
      <c r="B100" s="300">
        <v>44957</v>
      </c>
      <c r="C100" s="299" t="s">
        <v>754</v>
      </c>
      <c r="D100" s="291" t="s">
        <v>745</v>
      </c>
      <c r="E100" s="290">
        <v>5800.01</v>
      </c>
      <c r="F100" s="290">
        <v>4268.63</v>
      </c>
      <c r="G100" s="295" t="s">
        <v>753</v>
      </c>
      <c r="H100" s="295"/>
      <c r="I100" s="295"/>
      <c r="J100" s="289"/>
      <c r="K100" s="289"/>
      <c r="L100" s="289"/>
    </row>
    <row r="101" spans="2:12" x14ac:dyDescent="0.2">
      <c r="B101" s="300">
        <v>44957</v>
      </c>
      <c r="C101" s="299" t="s">
        <v>752</v>
      </c>
      <c r="D101" s="291" t="s">
        <v>745</v>
      </c>
      <c r="E101" s="290">
        <v>2500</v>
      </c>
      <c r="F101" s="290">
        <v>10198.85</v>
      </c>
      <c r="G101" s="295" t="s">
        <v>751</v>
      </c>
      <c r="H101" s="295"/>
      <c r="I101" s="295"/>
      <c r="J101" s="289"/>
      <c r="K101" s="289"/>
      <c r="L101" s="289"/>
    </row>
    <row r="102" spans="2:12" x14ac:dyDescent="0.2">
      <c r="B102" s="300">
        <v>44957</v>
      </c>
      <c r="C102" s="299" t="s">
        <v>747</v>
      </c>
      <c r="D102" s="291" t="s">
        <v>745</v>
      </c>
      <c r="E102" s="290">
        <v>400</v>
      </c>
      <c r="F102" s="290">
        <v>35157.339999999997</v>
      </c>
      <c r="G102" s="295" t="s">
        <v>750</v>
      </c>
      <c r="H102" s="295"/>
      <c r="I102" s="295"/>
      <c r="J102" s="289"/>
      <c r="K102" s="289"/>
      <c r="L102" s="289"/>
    </row>
    <row r="103" spans="2:12" x14ac:dyDescent="0.2">
      <c r="B103" s="300">
        <v>44957</v>
      </c>
      <c r="C103" s="299" t="s">
        <v>749</v>
      </c>
      <c r="D103" s="291" t="s">
        <v>745</v>
      </c>
      <c r="E103" s="409">
        <v>600</v>
      </c>
      <c r="F103" s="292">
        <v>4042</v>
      </c>
      <c r="G103" s="295" t="s">
        <v>748</v>
      </c>
      <c r="H103" s="295"/>
      <c r="I103" s="295"/>
      <c r="J103" s="289"/>
      <c r="K103" s="289"/>
      <c r="L103" s="289"/>
    </row>
    <row r="104" spans="2:12" x14ac:dyDescent="0.2">
      <c r="B104" s="300">
        <v>44957</v>
      </c>
      <c r="C104" s="299" t="s">
        <v>747</v>
      </c>
      <c r="D104" s="291" t="s">
        <v>745</v>
      </c>
      <c r="E104" s="290">
        <v>96</v>
      </c>
      <c r="F104" s="292">
        <v>5000</v>
      </c>
      <c r="G104" s="295" t="s">
        <v>736</v>
      </c>
      <c r="H104" s="295"/>
      <c r="I104" s="295"/>
      <c r="J104" s="289"/>
      <c r="K104" s="289"/>
      <c r="L104" s="289"/>
    </row>
    <row r="105" spans="2:12" x14ac:dyDescent="0.2">
      <c r="B105" s="300">
        <v>44957</v>
      </c>
      <c r="C105" s="299" t="s">
        <v>746</v>
      </c>
      <c r="D105" s="291" t="s">
        <v>745</v>
      </c>
      <c r="E105" s="290">
        <v>200000.85</v>
      </c>
      <c r="F105" s="292">
        <v>871</v>
      </c>
      <c r="G105" s="295" t="s">
        <v>582</v>
      </c>
      <c r="H105" s="295"/>
      <c r="I105" s="295"/>
      <c r="J105" s="289"/>
      <c r="K105" s="289"/>
      <c r="L105" s="289"/>
    </row>
    <row r="106" spans="2:12" x14ac:dyDescent="0.2">
      <c r="B106" s="300"/>
      <c r="C106" s="299"/>
      <c r="F106" s="290">
        <v>10000</v>
      </c>
      <c r="G106" s="295" t="s">
        <v>697</v>
      </c>
      <c r="H106" s="295"/>
      <c r="I106" s="295"/>
      <c r="J106" s="289"/>
      <c r="K106" s="289"/>
      <c r="L106" s="289"/>
    </row>
    <row r="107" spans="2:12" x14ac:dyDescent="0.2">
      <c r="B107" s="300"/>
      <c r="C107" s="299"/>
      <c r="F107" s="290">
        <v>7367.37</v>
      </c>
      <c r="G107" s="295" t="s">
        <v>744</v>
      </c>
      <c r="H107" s="295"/>
      <c r="I107" s="295"/>
      <c r="J107" s="289"/>
      <c r="K107" s="289"/>
      <c r="L107" s="289"/>
    </row>
    <row r="108" spans="2:12" x14ac:dyDescent="0.2">
      <c r="B108" s="300"/>
      <c r="C108" s="299"/>
      <c r="F108" s="290">
        <v>5145.6400000000003</v>
      </c>
      <c r="G108" s="295" t="s">
        <v>743</v>
      </c>
      <c r="H108" s="295"/>
      <c r="I108" s="295"/>
      <c r="J108" s="289"/>
      <c r="K108" s="289"/>
      <c r="L108" s="289"/>
    </row>
    <row r="109" spans="2:12" x14ac:dyDescent="0.2">
      <c r="B109" s="300"/>
      <c r="C109" s="299"/>
      <c r="F109" s="290">
        <v>9693.4599999999991</v>
      </c>
      <c r="G109" s="295" t="s">
        <v>742</v>
      </c>
      <c r="H109" s="295"/>
      <c r="I109" s="295"/>
      <c r="J109" s="289"/>
      <c r="K109" s="289"/>
      <c r="L109" s="289"/>
    </row>
    <row r="110" spans="2:12" x14ac:dyDescent="0.2">
      <c r="B110" s="300"/>
      <c r="C110" s="299"/>
      <c r="F110" s="290">
        <v>10344.15</v>
      </c>
      <c r="G110" s="295" t="s">
        <v>741</v>
      </c>
      <c r="H110" s="295"/>
      <c r="I110" s="295"/>
      <c r="J110" s="289"/>
      <c r="K110" s="289"/>
      <c r="L110" s="289"/>
    </row>
    <row r="111" spans="2:12" x14ac:dyDescent="0.2">
      <c r="B111" s="300"/>
      <c r="C111" s="299"/>
      <c r="F111" s="290">
        <v>21187.71</v>
      </c>
      <c r="G111" s="295" t="s">
        <v>740</v>
      </c>
      <c r="H111" s="295"/>
      <c r="I111" s="295"/>
      <c r="J111" s="289"/>
      <c r="K111" s="289"/>
      <c r="L111" s="289"/>
    </row>
    <row r="112" spans="2:12" x14ac:dyDescent="0.2">
      <c r="B112" s="300"/>
      <c r="C112" s="299"/>
      <c r="F112" s="290">
        <v>21845.16</v>
      </c>
      <c r="G112" s="295" t="s">
        <v>739</v>
      </c>
      <c r="H112" s="295"/>
      <c r="I112" s="295"/>
      <c r="J112" s="289"/>
      <c r="K112" s="289"/>
      <c r="L112" s="289"/>
    </row>
    <row r="113" spans="2:12" x14ac:dyDescent="0.2">
      <c r="B113" s="300"/>
      <c r="C113" s="299"/>
      <c r="F113" s="370">
        <v>4233.18</v>
      </c>
      <c r="G113" s="371" t="s">
        <v>738</v>
      </c>
      <c r="H113" s="295"/>
      <c r="I113" s="295"/>
      <c r="J113" s="289"/>
      <c r="K113" s="289"/>
      <c r="L113" s="289"/>
    </row>
    <row r="114" spans="2:12" x14ac:dyDescent="0.2">
      <c r="B114" s="300"/>
      <c r="C114" s="299"/>
      <c r="F114" s="290">
        <v>77375.45</v>
      </c>
      <c r="G114" s="295" t="s">
        <v>737</v>
      </c>
      <c r="H114" s="295"/>
      <c r="I114" s="295"/>
      <c r="J114" s="289"/>
      <c r="K114" s="289"/>
      <c r="L114" s="289"/>
    </row>
    <row r="115" spans="2:12" x14ac:dyDescent="0.2">
      <c r="B115" s="300"/>
      <c r="C115" s="299"/>
      <c r="F115" s="292">
        <v>5000</v>
      </c>
      <c r="G115" s="295" t="s">
        <v>736</v>
      </c>
      <c r="H115" s="295"/>
      <c r="I115" s="295"/>
      <c r="J115" s="289"/>
      <c r="K115" s="289"/>
      <c r="L115" s="289"/>
    </row>
    <row r="116" spans="2:12" x14ac:dyDescent="0.2">
      <c r="B116" s="300"/>
      <c r="C116" s="299"/>
      <c r="F116" s="292">
        <v>568</v>
      </c>
      <c r="G116" s="295" t="s">
        <v>736</v>
      </c>
      <c r="H116" s="295"/>
      <c r="I116" s="295"/>
      <c r="J116" s="289"/>
      <c r="K116" s="289"/>
      <c r="L116" s="289"/>
    </row>
    <row r="117" spans="2:12" x14ac:dyDescent="0.2">
      <c r="B117" s="300"/>
      <c r="C117" s="299"/>
      <c r="F117" s="290">
        <v>50000</v>
      </c>
      <c r="G117" s="295" t="s">
        <v>735</v>
      </c>
      <c r="H117" s="295"/>
      <c r="I117" s="295"/>
      <c r="J117" s="289"/>
      <c r="K117" s="289"/>
      <c r="L117" s="289"/>
    </row>
    <row r="118" spans="2:12" x14ac:dyDescent="0.2">
      <c r="B118" s="300"/>
      <c r="C118" s="299"/>
      <c r="F118" s="290">
        <v>40008.400000000001</v>
      </c>
      <c r="G118" s="295" t="s">
        <v>734</v>
      </c>
      <c r="H118" s="295"/>
      <c r="I118" s="295"/>
      <c r="J118" s="289"/>
      <c r="K118" s="289"/>
      <c r="L118" s="289"/>
    </row>
    <row r="119" spans="2:12" x14ac:dyDescent="0.2">
      <c r="B119" s="300"/>
      <c r="C119" s="299"/>
      <c r="F119" s="290">
        <v>5698.52</v>
      </c>
      <c r="G119" s="295" t="s">
        <v>733</v>
      </c>
      <c r="H119" s="295"/>
      <c r="I119" s="295"/>
      <c r="J119" s="289"/>
      <c r="K119" s="289"/>
      <c r="L119" s="289"/>
    </row>
    <row r="120" spans="2:12" x14ac:dyDescent="0.2">
      <c r="B120" s="300"/>
      <c r="C120" s="299"/>
      <c r="F120" s="290">
        <v>15403.32</v>
      </c>
      <c r="G120" s="295" t="s">
        <v>732</v>
      </c>
      <c r="H120" s="295"/>
      <c r="I120" s="295"/>
      <c r="J120" s="289"/>
      <c r="K120" s="289"/>
      <c r="L120" s="289"/>
    </row>
    <row r="121" spans="2:12" x14ac:dyDescent="0.2">
      <c r="B121" s="300"/>
      <c r="C121" s="299"/>
      <c r="F121" s="290">
        <v>29153.52</v>
      </c>
      <c r="G121" s="295" t="s">
        <v>731</v>
      </c>
      <c r="H121" s="295"/>
      <c r="I121" s="295"/>
      <c r="J121" s="289"/>
      <c r="K121" s="289"/>
      <c r="L121" s="289"/>
    </row>
    <row r="122" spans="2:12" x14ac:dyDescent="0.2">
      <c r="B122" s="300"/>
      <c r="C122" s="299"/>
      <c r="F122" s="290">
        <v>90</v>
      </c>
      <c r="G122" s="295" t="s">
        <v>730</v>
      </c>
      <c r="H122" s="295"/>
      <c r="I122" s="295"/>
      <c r="J122" s="289"/>
      <c r="K122" s="289"/>
      <c r="L122" s="289"/>
    </row>
    <row r="123" spans="2:12" x14ac:dyDescent="0.2">
      <c r="B123" s="300"/>
      <c r="C123" s="299"/>
      <c r="F123" s="290">
        <v>11787.58</v>
      </c>
      <c r="G123" s="295" t="s">
        <v>729</v>
      </c>
      <c r="H123" s="295"/>
      <c r="I123" s="295"/>
      <c r="J123" s="289"/>
      <c r="K123" s="289"/>
      <c r="L123" s="289"/>
    </row>
    <row r="124" spans="2:12" x14ac:dyDescent="0.2">
      <c r="B124" s="300"/>
      <c r="F124" s="290">
        <v>4293</v>
      </c>
      <c r="G124" s="295" t="s">
        <v>728</v>
      </c>
      <c r="H124" s="295"/>
      <c r="I124" s="295"/>
      <c r="J124" s="289"/>
      <c r="K124" s="289"/>
      <c r="L124" s="289"/>
    </row>
    <row r="125" spans="2:12" x14ac:dyDescent="0.2">
      <c r="B125" s="300"/>
      <c r="C125" s="299"/>
      <c r="F125" s="290">
        <v>31474.51</v>
      </c>
      <c r="G125" s="295" t="s">
        <v>727</v>
      </c>
      <c r="H125" s="295"/>
      <c r="I125" s="295"/>
      <c r="J125" s="289"/>
      <c r="K125" s="289"/>
      <c r="L125" s="289"/>
    </row>
    <row r="126" spans="2:12" x14ac:dyDescent="0.2">
      <c r="B126" s="300"/>
      <c r="C126" s="299"/>
      <c r="F126" s="290">
        <v>6474.39</v>
      </c>
      <c r="G126" s="295" t="s">
        <v>726</v>
      </c>
      <c r="H126" s="295"/>
      <c r="I126" s="295"/>
      <c r="J126" s="289"/>
      <c r="K126" s="289"/>
      <c r="L126" s="289"/>
    </row>
    <row r="127" spans="2:12" x14ac:dyDescent="0.2">
      <c r="B127" s="300"/>
      <c r="C127" s="299"/>
      <c r="F127" s="290">
        <v>2000</v>
      </c>
      <c r="G127" s="295" t="s">
        <v>567</v>
      </c>
      <c r="H127" s="295"/>
      <c r="I127" s="295"/>
      <c r="J127" s="289"/>
      <c r="K127" s="289"/>
      <c r="L127" s="289"/>
    </row>
    <row r="128" spans="2:12" x14ac:dyDescent="0.2">
      <c r="B128" s="300"/>
      <c r="C128" s="299"/>
      <c r="F128" s="290">
        <v>1603.6</v>
      </c>
      <c r="G128" s="295" t="s">
        <v>567</v>
      </c>
      <c r="H128" s="295"/>
      <c r="I128" s="295"/>
      <c r="J128" s="289"/>
      <c r="K128" s="289"/>
      <c r="L128" s="289"/>
    </row>
    <row r="129" spans="2:12" x14ac:dyDescent="0.2">
      <c r="B129" s="300"/>
      <c r="C129" s="299"/>
      <c r="F129" s="290">
        <v>81602.2</v>
      </c>
      <c r="G129" s="295" t="s">
        <v>725</v>
      </c>
      <c r="H129" s="295"/>
      <c r="I129" s="295"/>
      <c r="J129" s="289"/>
      <c r="K129" s="289"/>
      <c r="L129" s="289"/>
    </row>
    <row r="130" spans="2:12" x14ac:dyDescent="0.2">
      <c r="B130" s="300"/>
      <c r="C130" s="299"/>
      <c r="F130" s="290">
        <v>3375.33</v>
      </c>
      <c r="G130" s="295" t="s">
        <v>724</v>
      </c>
      <c r="H130" s="295"/>
      <c r="I130" s="295"/>
      <c r="J130" s="289"/>
      <c r="K130" s="289"/>
      <c r="L130" s="289"/>
    </row>
    <row r="131" spans="2:12" x14ac:dyDescent="0.2">
      <c r="B131" s="300"/>
      <c r="C131" s="299"/>
      <c r="F131" s="290">
        <v>4343.21</v>
      </c>
      <c r="G131" s="295" t="s">
        <v>723</v>
      </c>
      <c r="H131" s="295"/>
      <c r="I131" s="295"/>
      <c r="J131" s="289"/>
      <c r="K131" s="289"/>
      <c r="L131" s="289"/>
    </row>
    <row r="132" spans="2:12" x14ac:dyDescent="0.2">
      <c r="B132" s="300"/>
      <c r="C132" s="299"/>
      <c r="F132" s="290">
        <v>1414.78</v>
      </c>
      <c r="G132" s="295" t="s">
        <v>722</v>
      </c>
      <c r="H132" s="295"/>
      <c r="I132" s="295"/>
      <c r="J132" s="289"/>
      <c r="K132" s="289"/>
      <c r="L132" s="289"/>
    </row>
    <row r="133" spans="2:12" x14ac:dyDescent="0.2">
      <c r="B133" s="300"/>
      <c r="C133" s="299"/>
      <c r="F133" s="290">
        <v>1326.14</v>
      </c>
      <c r="G133" s="295" t="s">
        <v>721</v>
      </c>
      <c r="H133" s="295"/>
      <c r="I133" s="295"/>
      <c r="J133" s="289"/>
      <c r="K133" s="289"/>
      <c r="L133" s="289"/>
    </row>
    <row r="134" spans="2:12" x14ac:dyDescent="0.2">
      <c r="B134" s="300"/>
      <c r="C134" s="299"/>
      <c r="F134" s="292">
        <v>5000</v>
      </c>
      <c r="G134" s="295" t="s">
        <v>720</v>
      </c>
      <c r="H134" s="295"/>
      <c r="I134" s="295"/>
      <c r="J134" s="289"/>
      <c r="K134" s="289"/>
      <c r="L134" s="289"/>
    </row>
    <row r="135" spans="2:12" x14ac:dyDescent="0.2">
      <c r="B135" s="300"/>
      <c r="C135" s="299"/>
      <c r="F135" s="292">
        <v>104</v>
      </c>
      <c r="G135" s="295" t="s">
        <v>720</v>
      </c>
      <c r="H135" s="295"/>
      <c r="I135" s="295"/>
      <c r="J135" s="289"/>
      <c r="K135" s="289"/>
      <c r="L135" s="289"/>
    </row>
    <row r="136" spans="2:12" x14ac:dyDescent="0.2">
      <c r="B136" s="300"/>
      <c r="C136" s="299"/>
      <c r="F136" s="290">
        <v>6739.25</v>
      </c>
      <c r="G136" s="295" t="s">
        <v>719</v>
      </c>
      <c r="H136" s="295"/>
      <c r="I136" s="295"/>
      <c r="J136" s="289"/>
      <c r="K136" s="289"/>
      <c r="L136" s="289"/>
    </row>
    <row r="137" spans="2:12" x14ac:dyDescent="0.2">
      <c r="B137" s="300"/>
      <c r="C137" s="299"/>
      <c r="F137" s="290">
        <v>40008.400000000001</v>
      </c>
      <c r="G137" s="295" t="s">
        <v>718</v>
      </c>
      <c r="H137" s="295"/>
      <c r="I137" s="295"/>
      <c r="J137" s="289"/>
      <c r="K137" s="289"/>
      <c r="L137" s="289"/>
    </row>
    <row r="138" spans="2:12" x14ac:dyDescent="0.2">
      <c r="B138" s="300"/>
      <c r="C138" s="299"/>
      <c r="F138" s="290">
        <v>8194.1</v>
      </c>
      <c r="G138" s="295" t="s">
        <v>717</v>
      </c>
      <c r="H138" s="295"/>
      <c r="I138" s="295"/>
      <c r="J138" s="289"/>
      <c r="K138" s="289"/>
      <c r="L138" s="289"/>
    </row>
    <row r="139" spans="2:12" x14ac:dyDescent="0.2">
      <c r="B139" s="300"/>
      <c r="C139" s="299"/>
      <c r="F139" s="290">
        <v>1627.64</v>
      </c>
      <c r="G139" s="295" t="s">
        <v>716</v>
      </c>
      <c r="H139" s="295"/>
      <c r="I139" s="295"/>
      <c r="J139" s="289"/>
      <c r="K139" s="289"/>
      <c r="L139" s="289"/>
    </row>
    <row r="140" spans="2:12" x14ac:dyDescent="0.2">
      <c r="B140" s="300"/>
      <c r="C140" s="299"/>
      <c r="F140" s="290">
        <v>14749.4</v>
      </c>
      <c r="G140" s="295" t="s">
        <v>715</v>
      </c>
      <c r="H140" s="295"/>
      <c r="I140" s="295"/>
      <c r="J140" s="289"/>
      <c r="K140" s="289"/>
      <c r="L140" s="289"/>
    </row>
    <row r="141" spans="2:12" x14ac:dyDescent="0.2">
      <c r="B141" s="300"/>
      <c r="C141" s="299"/>
      <c r="F141" s="290">
        <v>2145.9699999999998</v>
      </c>
      <c r="G141" s="295" t="s">
        <v>714</v>
      </c>
      <c r="H141" s="295"/>
      <c r="I141" s="295"/>
      <c r="J141" s="289"/>
      <c r="K141" s="289"/>
      <c r="L141" s="289"/>
    </row>
    <row r="142" spans="2:12" x14ac:dyDescent="0.2">
      <c r="B142" s="300"/>
      <c r="C142" s="299"/>
      <c r="F142" s="290">
        <v>4804.9399999999996</v>
      </c>
      <c r="G142" s="295" t="s">
        <v>713</v>
      </c>
      <c r="H142" s="295"/>
      <c r="I142" s="295"/>
      <c r="J142" s="289"/>
      <c r="K142" s="289"/>
      <c r="L142" s="289"/>
    </row>
    <row r="143" spans="2:12" x14ac:dyDescent="0.2">
      <c r="B143" s="300"/>
      <c r="C143" s="299"/>
      <c r="F143" s="290">
        <v>9772.8799999999992</v>
      </c>
      <c r="G143" s="295" t="s">
        <v>712</v>
      </c>
      <c r="H143" s="295"/>
      <c r="I143" s="295"/>
      <c r="J143" s="289"/>
      <c r="K143" s="289"/>
      <c r="L143" s="289"/>
    </row>
    <row r="144" spans="2:12" x14ac:dyDescent="0.2">
      <c r="B144" s="300"/>
      <c r="C144" s="299"/>
      <c r="F144" s="290">
        <v>21425.06</v>
      </c>
      <c r="G144" s="295" t="s">
        <v>711</v>
      </c>
      <c r="H144" s="295"/>
      <c r="I144" s="295"/>
      <c r="J144" s="289"/>
      <c r="K144" s="289"/>
      <c r="L144" s="289"/>
    </row>
    <row r="145" spans="2:12" x14ac:dyDescent="0.2">
      <c r="B145" s="300"/>
      <c r="C145" s="299"/>
      <c r="F145" s="290">
        <v>1876.1</v>
      </c>
      <c r="G145" s="295" t="s">
        <v>710</v>
      </c>
      <c r="H145" s="295"/>
      <c r="I145" s="295"/>
      <c r="J145" s="289"/>
      <c r="K145" s="289"/>
      <c r="L145" s="289"/>
    </row>
    <row r="146" spans="2:12" x14ac:dyDescent="0.2">
      <c r="B146" s="300"/>
      <c r="C146" s="299"/>
      <c r="F146" s="290">
        <v>212000</v>
      </c>
      <c r="G146" s="295" t="s">
        <v>709</v>
      </c>
      <c r="H146" s="295"/>
      <c r="I146" s="295"/>
      <c r="J146" s="289"/>
      <c r="K146" s="289"/>
      <c r="L146" s="289"/>
    </row>
    <row r="147" spans="2:12" x14ac:dyDescent="0.2">
      <c r="B147" s="300"/>
      <c r="C147" s="299"/>
      <c r="F147" s="290">
        <v>7500</v>
      </c>
      <c r="G147" s="295" t="s">
        <v>708</v>
      </c>
      <c r="H147" s="295"/>
      <c r="I147" s="295"/>
      <c r="J147" s="289"/>
      <c r="K147" s="289"/>
      <c r="L147" s="289"/>
    </row>
    <row r="148" spans="2:12" x14ac:dyDescent="0.2">
      <c r="B148" s="300"/>
      <c r="C148" s="299"/>
      <c r="F148" s="290">
        <v>287</v>
      </c>
      <c r="G148" s="295" t="s">
        <v>707</v>
      </c>
      <c r="H148" s="295"/>
      <c r="I148" s="295"/>
      <c r="J148" s="289"/>
      <c r="K148" s="289"/>
      <c r="L148" s="289"/>
    </row>
    <row r="149" spans="2:12" x14ac:dyDescent="0.2">
      <c r="B149" s="300"/>
      <c r="C149" s="299"/>
      <c r="F149" s="290">
        <v>14261.85</v>
      </c>
      <c r="G149" s="295" t="s">
        <v>706</v>
      </c>
      <c r="H149" s="295"/>
      <c r="I149" s="295"/>
      <c r="J149" s="289"/>
      <c r="K149" s="289"/>
      <c r="L149" s="289"/>
    </row>
    <row r="150" spans="2:12" x14ac:dyDescent="0.2">
      <c r="B150" s="300"/>
      <c r="C150" s="299"/>
      <c r="F150" s="290">
        <v>5320.5</v>
      </c>
      <c r="G150" s="295" t="s">
        <v>705</v>
      </c>
      <c r="H150" s="295"/>
      <c r="I150" s="295"/>
      <c r="J150" s="289"/>
      <c r="K150" s="289"/>
      <c r="L150" s="289"/>
    </row>
    <row r="151" spans="2:12" x14ac:dyDescent="0.2">
      <c r="B151" s="300"/>
      <c r="C151" s="299"/>
      <c r="F151" s="290">
        <v>7290.91</v>
      </c>
      <c r="G151" s="295" t="s">
        <v>704</v>
      </c>
      <c r="H151" s="295"/>
      <c r="I151" s="295"/>
      <c r="J151" s="289"/>
      <c r="K151" s="289"/>
      <c r="L151" s="289"/>
    </row>
    <row r="152" spans="2:12" x14ac:dyDescent="0.2">
      <c r="B152" s="300"/>
      <c r="C152" s="299"/>
      <c r="F152" s="290">
        <v>3064.04</v>
      </c>
      <c r="G152" s="295" t="s">
        <v>703</v>
      </c>
      <c r="H152" s="295"/>
      <c r="I152" s="295"/>
      <c r="J152" s="289"/>
      <c r="K152" s="289"/>
      <c r="L152" s="289"/>
    </row>
    <row r="153" spans="2:12" x14ac:dyDescent="0.2">
      <c r="B153" s="300"/>
      <c r="F153" s="290">
        <v>6385.85</v>
      </c>
      <c r="G153" s="295" t="s">
        <v>702</v>
      </c>
      <c r="H153" s="295"/>
      <c r="I153" s="295"/>
      <c r="J153" s="289"/>
      <c r="K153" s="289"/>
      <c r="L153" s="289"/>
    </row>
    <row r="154" spans="2:12" x14ac:dyDescent="0.2">
      <c r="B154" s="300"/>
      <c r="C154" s="299"/>
      <c r="F154" s="290">
        <v>26172.61</v>
      </c>
      <c r="G154" s="295" t="s">
        <v>701</v>
      </c>
      <c r="H154" s="295"/>
      <c r="I154" s="295"/>
      <c r="J154" s="289"/>
      <c r="K154" s="289"/>
      <c r="L154" s="289"/>
    </row>
    <row r="155" spans="2:12" x14ac:dyDescent="0.2">
      <c r="B155" s="300"/>
      <c r="C155" s="299"/>
      <c r="F155" s="290">
        <v>17262.57</v>
      </c>
      <c r="G155" s="295" t="s">
        <v>700</v>
      </c>
      <c r="H155" s="295"/>
      <c r="I155" s="295"/>
      <c r="J155" s="289"/>
      <c r="K155" s="289"/>
      <c r="L155" s="289"/>
    </row>
    <row r="156" spans="2:12" x14ac:dyDescent="0.2">
      <c r="B156" s="300"/>
      <c r="C156" s="299"/>
      <c r="F156" s="290">
        <v>6945.62</v>
      </c>
      <c r="G156" s="295" t="s">
        <v>699</v>
      </c>
      <c r="H156" s="295"/>
      <c r="I156" s="295"/>
      <c r="J156" s="289"/>
      <c r="K156" s="289"/>
      <c r="L156" s="289"/>
    </row>
    <row r="157" spans="2:12" x14ac:dyDescent="0.2">
      <c r="B157" s="300"/>
      <c r="C157" s="299"/>
      <c r="F157" s="290">
        <v>55387.68</v>
      </c>
      <c r="G157" s="295" t="s">
        <v>698</v>
      </c>
      <c r="H157" s="295"/>
      <c r="I157" s="295"/>
      <c r="J157" s="289"/>
      <c r="K157" s="289"/>
      <c r="L157" s="289"/>
    </row>
    <row r="158" spans="2:12" x14ac:dyDescent="0.2">
      <c r="B158" s="300"/>
      <c r="C158" s="299"/>
      <c r="F158" s="290">
        <v>10518</v>
      </c>
      <c r="G158" s="295" t="s">
        <v>697</v>
      </c>
      <c r="H158" s="295"/>
      <c r="I158" s="295"/>
      <c r="J158" s="289"/>
      <c r="K158" s="289"/>
      <c r="L158" s="289"/>
    </row>
    <row r="159" spans="2:12" x14ac:dyDescent="0.2">
      <c r="B159" s="300"/>
      <c r="C159" s="299"/>
      <c r="F159" s="290">
        <v>101036</v>
      </c>
      <c r="G159" s="295" t="s">
        <v>696</v>
      </c>
      <c r="H159" s="295"/>
      <c r="I159" s="295"/>
      <c r="J159" s="289"/>
      <c r="K159" s="289"/>
      <c r="L159" s="289"/>
    </row>
    <row r="160" spans="2:12" x14ac:dyDescent="0.2">
      <c r="B160" s="300"/>
      <c r="C160" s="299"/>
      <c r="F160" s="372">
        <v>5408.08</v>
      </c>
      <c r="G160" s="295" t="s">
        <v>695</v>
      </c>
      <c r="H160" s="295"/>
      <c r="I160" s="295"/>
      <c r="J160" s="289"/>
      <c r="K160" s="289"/>
      <c r="L160" s="289"/>
    </row>
    <row r="161" spans="2:12" x14ac:dyDescent="0.2">
      <c r="B161" s="300"/>
      <c r="C161" s="299"/>
      <c r="F161" s="290">
        <v>62187.19</v>
      </c>
      <c r="G161" s="295" t="s">
        <v>694</v>
      </c>
      <c r="H161" s="295"/>
      <c r="I161" s="295"/>
      <c r="J161" s="289"/>
      <c r="K161" s="289"/>
      <c r="L161" s="289"/>
    </row>
    <row r="162" spans="2:12" x14ac:dyDescent="0.2">
      <c r="B162" s="300"/>
      <c r="C162" s="299"/>
      <c r="F162" s="290">
        <v>12342.07</v>
      </c>
      <c r="G162" s="295" t="s">
        <v>693</v>
      </c>
      <c r="H162" s="295"/>
      <c r="I162" s="295"/>
      <c r="J162" s="289"/>
      <c r="K162" s="289"/>
      <c r="L162" s="289"/>
    </row>
    <row r="163" spans="2:12" x14ac:dyDescent="0.2">
      <c r="B163" s="300"/>
      <c r="C163" s="299"/>
      <c r="F163" s="290">
        <v>403.38</v>
      </c>
      <c r="G163" s="295" t="s">
        <v>692</v>
      </c>
      <c r="H163" s="295"/>
      <c r="I163" s="295"/>
      <c r="J163" s="289"/>
      <c r="K163" s="289"/>
      <c r="L163" s="289"/>
    </row>
    <row r="164" spans="2:12" x14ac:dyDescent="0.2">
      <c r="B164" s="300"/>
      <c r="C164" s="299"/>
      <c r="F164" s="290">
        <v>11941.13</v>
      </c>
      <c r="G164" s="295" t="s">
        <v>691</v>
      </c>
      <c r="H164" s="295"/>
      <c r="I164" s="295"/>
      <c r="J164" s="289"/>
      <c r="K164" s="289"/>
      <c r="L164" s="289"/>
    </row>
    <row r="165" spans="2:12" x14ac:dyDescent="0.2">
      <c r="B165" s="300"/>
      <c r="C165" s="299"/>
      <c r="F165" s="290">
        <v>2436.5</v>
      </c>
      <c r="G165" s="295" t="s">
        <v>690</v>
      </c>
      <c r="H165" s="295"/>
      <c r="I165" s="295"/>
      <c r="J165" s="289"/>
      <c r="K165" s="289"/>
      <c r="L165" s="289"/>
    </row>
    <row r="166" spans="2:12" x14ac:dyDescent="0.2">
      <c r="B166" s="300"/>
      <c r="C166" s="299"/>
      <c r="F166" s="290">
        <v>591.19000000000005</v>
      </c>
      <c r="G166" s="295" t="s">
        <v>689</v>
      </c>
      <c r="H166" s="295"/>
      <c r="I166" s="295"/>
      <c r="J166" s="289"/>
      <c r="K166" s="289"/>
      <c r="L166" s="289"/>
    </row>
    <row r="167" spans="2:12" x14ac:dyDescent="0.2">
      <c r="B167" s="300"/>
      <c r="C167" s="299"/>
      <c r="F167" s="290">
        <v>2284.08</v>
      </c>
      <c r="G167" s="295" t="s">
        <v>688</v>
      </c>
      <c r="H167" s="295"/>
      <c r="I167" s="295"/>
      <c r="J167" s="289"/>
      <c r="K167" s="289"/>
      <c r="L167" s="289"/>
    </row>
    <row r="168" spans="2:12" x14ac:dyDescent="0.2">
      <c r="B168" s="300"/>
      <c r="C168" s="299"/>
      <c r="F168" s="290">
        <v>8091</v>
      </c>
      <c r="G168" s="295" t="s">
        <v>687</v>
      </c>
      <c r="H168" s="295"/>
      <c r="I168" s="295"/>
      <c r="J168" s="289"/>
      <c r="K168" s="289"/>
      <c r="L168" s="289"/>
    </row>
    <row r="169" spans="2:12" x14ac:dyDescent="0.2">
      <c r="B169" s="300"/>
      <c r="C169" s="299"/>
      <c r="F169" s="290">
        <v>1555.94</v>
      </c>
      <c r="G169" s="295" t="s">
        <v>686</v>
      </c>
      <c r="H169" s="295"/>
      <c r="I169" s="295"/>
      <c r="J169" s="289"/>
      <c r="K169" s="289"/>
      <c r="L169" s="289"/>
    </row>
    <row r="170" spans="2:12" x14ac:dyDescent="0.2">
      <c r="B170" s="300"/>
      <c r="C170" s="299"/>
      <c r="F170" s="290">
        <v>11593.38</v>
      </c>
      <c r="G170" s="295" t="s">
        <v>685</v>
      </c>
      <c r="H170" s="295"/>
      <c r="I170" s="295"/>
      <c r="J170" s="289"/>
      <c r="K170" s="289"/>
      <c r="L170" s="289"/>
    </row>
    <row r="171" spans="2:12" x14ac:dyDescent="0.2">
      <c r="B171" s="300"/>
      <c r="C171" s="299"/>
      <c r="F171" s="290">
        <v>33367.68</v>
      </c>
      <c r="G171" s="295" t="s">
        <v>684</v>
      </c>
      <c r="H171" s="295"/>
      <c r="I171" s="295"/>
      <c r="J171" s="289"/>
      <c r="K171" s="289"/>
      <c r="L171" s="289"/>
    </row>
    <row r="172" spans="2:12" x14ac:dyDescent="0.2">
      <c r="B172" s="300"/>
      <c r="C172" s="299"/>
      <c r="F172" s="290">
        <v>500</v>
      </c>
      <c r="G172" s="295" t="s">
        <v>683</v>
      </c>
      <c r="H172" s="295"/>
      <c r="I172" s="295"/>
      <c r="J172" s="289"/>
      <c r="K172" s="289"/>
      <c r="L172" s="289"/>
    </row>
    <row r="173" spans="2:12" x14ac:dyDescent="0.2">
      <c r="B173" s="300"/>
      <c r="C173" s="299"/>
      <c r="F173" s="290">
        <v>52284.28</v>
      </c>
      <c r="G173" s="295" t="s">
        <v>682</v>
      </c>
      <c r="H173" s="295"/>
      <c r="I173" s="295"/>
      <c r="J173" s="289"/>
      <c r="K173" s="289"/>
      <c r="L173" s="289"/>
    </row>
    <row r="174" spans="2:12" x14ac:dyDescent="0.2">
      <c r="B174" s="300"/>
      <c r="C174" s="299"/>
      <c r="F174" s="290">
        <v>50518</v>
      </c>
      <c r="G174" s="295" t="s">
        <v>681</v>
      </c>
      <c r="H174" s="295"/>
      <c r="I174" s="295"/>
      <c r="J174" s="289"/>
      <c r="K174" s="289"/>
      <c r="L174" s="289"/>
    </row>
    <row r="175" spans="2:12" x14ac:dyDescent="0.2">
      <c r="B175" s="300"/>
      <c r="C175" s="299"/>
      <c r="F175" s="290">
        <v>29204</v>
      </c>
      <c r="G175" s="295" t="s">
        <v>680</v>
      </c>
      <c r="H175" s="295"/>
      <c r="I175" s="295"/>
      <c r="J175" s="289"/>
      <c r="K175" s="289"/>
      <c r="L175" s="289"/>
    </row>
    <row r="176" spans="2:12" x14ac:dyDescent="0.2">
      <c r="B176" s="300"/>
      <c r="C176" s="299"/>
      <c r="F176" s="290">
        <v>13821.27</v>
      </c>
      <c r="G176" s="295" t="s">
        <v>679</v>
      </c>
      <c r="H176" s="295"/>
      <c r="I176" s="295"/>
      <c r="J176" s="289"/>
      <c r="K176" s="289"/>
      <c r="L176" s="289"/>
    </row>
    <row r="177" spans="2:12" x14ac:dyDescent="0.2">
      <c r="B177" s="300"/>
      <c r="C177" s="299"/>
      <c r="F177" s="290">
        <v>1713.08</v>
      </c>
      <c r="G177" s="295" t="s">
        <v>678</v>
      </c>
      <c r="H177" s="295"/>
      <c r="I177" s="295"/>
      <c r="J177" s="289"/>
      <c r="K177" s="289"/>
      <c r="L177" s="289"/>
    </row>
    <row r="178" spans="2:12" x14ac:dyDescent="0.2">
      <c r="B178" s="300"/>
      <c r="C178" s="299"/>
      <c r="F178" s="290">
        <v>7050.97</v>
      </c>
      <c r="G178" s="295" t="s">
        <v>677</v>
      </c>
      <c r="H178" s="295"/>
      <c r="I178" s="295"/>
      <c r="J178" s="289"/>
      <c r="K178" s="289"/>
      <c r="L178" s="289"/>
    </row>
    <row r="179" spans="2:12" x14ac:dyDescent="0.2">
      <c r="B179" s="300"/>
      <c r="C179" s="299"/>
      <c r="F179" s="290">
        <v>2627.9</v>
      </c>
      <c r="G179" s="295" t="s">
        <v>676</v>
      </c>
      <c r="H179" s="295"/>
      <c r="I179" s="295"/>
      <c r="J179" s="289"/>
      <c r="K179" s="289"/>
      <c r="L179" s="289"/>
    </row>
    <row r="180" spans="2:12" x14ac:dyDescent="0.2">
      <c r="B180" s="300"/>
      <c r="C180" s="299"/>
      <c r="F180" s="290">
        <v>4899.21</v>
      </c>
      <c r="G180" s="295" t="s">
        <v>675</v>
      </c>
      <c r="H180" s="295"/>
      <c r="I180" s="295"/>
      <c r="J180" s="289"/>
      <c r="K180" s="289"/>
      <c r="L180" s="289"/>
    </row>
    <row r="181" spans="2:12" x14ac:dyDescent="0.2">
      <c r="B181" s="300"/>
      <c r="C181" s="299"/>
      <c r="F181" s="290">
        <v>16501.04</v>
      </c>
      <c r="G181" s="295" t="s">
        <v>674</v>
      </c>
      <c r="H181" s="295"/>
      <c r="I181" s="295"/>
      <c r="J181" s="289"/>
      <c r="K181" s="289"/>
      <c r="L181" s="289"/>
    </row>
    <row r="182" spans="2:12" x14ac:dyDescent="0.2">
      <c r="B182" s="300"/>
      <c r="C182" s="299"/>
      <c r="F182" s="290">
        <v>2313.9899999999998</v>
      </c>
      <c r="G182" s="295" t="s">
        <v>673</v>
      </c>
      <c r="H182" s="295"/>
      <c r="I182" s="295"/>
      <c r="J182" s="289"/>
      <c r="K182" s="289"/>
      <c r="L182" s="289"/>
    </row>
    <row r="183" spans="2:12" x14ac:dyDescent="0.2">
      <c r="B183" s="300"/>
      <c r="C183" s="299"/>
      <c r="F183" s="290">
        <v>16288.14</v>
      </c>
      <c r="G183" s="295" t="s">
        <v>672</v>
      </c>
      <c r="H183" s="295"/>
      <c r="I183" s="295"/>
      <c r="J183" s="289"/>
      <c r="K183" s="289"/>
      <c r="L183" s="289"/>
    </row>
    <row r="184" spans="2:12" x14ac:dyDescent="0.2">
      <c r="B184" s="300"/>
      <c r="C184" s="299"/>
      <c r="F184" s="290">
        <v>15290.02</v>
      </c>
      <c r="G184" s="295" t="s">
        <v>671</v>
      </c>
      <c r="H184" s="295"/>
      <c r="I184" s="295"/>
      <c r="J184" s="289"/>
      <c r="K184" s="289"/>
      <c r="L184" s="289"/>
    </row>
    <row r="185" spans="2:12" x14ac:dyDescent="0.2">
      <c r="B185" s="300"/>
      <c r="C185" s="299"/>
      <c r="F185" s="290">
        <v>8774.89</v>
      </c>
      <c r="G185" s="295" t="s">
        <v>670</v>
      </c>
      <c r="H185" s="295"/>
      <c r="I185" s="295"/>
      <c r="J185" s="289"/>
      <c r="K185" s="289"/>
      <c r="L185" s="289"/>
    </row>
    <row r="186" spans="2:12" x14ac:dyDescent="0.2">
      <c r="B186" s="300"/>
      <c r="C186" s="299"/>
      <c r="F186" s="290">
        <v>21992.16</v>
      </c>
      <c r="G186" s="295" t="s">
        <v>669</v>
      </c>
      <c r="H186" s="295"/>
      <c r="I186" s="295"/>
      <c r="J186" s="289"/>
      <c r="K186" s="289"/>
      <c r="L186" s="289"/>
    </row>
    <row r="187" spans="2:12" x14ac:dyDescent="0.2">
      <c r="B187" s="300"/>
      <c r="C187" s="299"/>
      <c r="F187" s="290">
        <v>422.84</v>
      </c>
      <c r="G187" s="295" t="s">
        <v>668</v>
      </c>
      <c r="H187" s="295"/>
      <c r="I187" s="295"/>
      <c r="J187" s="289"/>
      <c r="K187" s="289"/>
      <c r="L187" s="289"/>
    </row>
    <row r="188" spans="2:12" x14ac:dyDescent="0.2">
      <c r="B188" s="300"/>
      <c r="C188" s="299"/>
      <c r="F188" s="290">
        <v>35308.29</v>
      </c>
      <c r="G188" s="295" t="s">
        <v>667</v>
      </c>
      <c r="H188" s="295"/>
      <c r="I188" s="295"/>
      <c r="J188" s="289"/>
      <c r="K188" s="289"/>
      <c r="L188" s="289"/>
    </row>
    <row r="189" spans="2:12" x14ac:dyDescent="0.2">
      <c r="B189" s="300"/>
      <c r="C189" s="299"/>
      <c r="F189" s="290">
        <v>57650</v>
      </c>
      <c r="G189" s="295" t="s">
        <v>666</v>
      </c>
      <c r="H189" s="295"/>
      <c r="I189" s="295"/>
      <c r="J189" s="289"/>
      <c r="K189" s="289"/>
      <c r="L189" s="289"/>
    </row>
    <row r="190" spans="2:12" x14ac:dyDescent="0.2">
      <c r="B190" s="300"/>
      <c r="C190" s="299"/>
      <c r="F190" s="290">
        <v>23942.5</v>
      </c>
      <c r="G190" s="295" t="s">
        <v>665</v>
      </c>
      <c r="H190" s="295"/>
      <c r="I190" s="295"/>
      <c r="J190" s="289"/>
      <c r="K190" s="289"/>
      <c r="L190" s="289"/>
    </row>
    <row r="191" spans="2:12" x14ac:dyDescent="0.2">
      <c r="B191" s="300"/>
      <c r="C191" s="299"/>
      <c r="F191" s="290">
        <v>4815.22</v>
      </c>
      <c r="G191" s="295" t="s">
        <v>664</v>
      </c>
      <c r="H191" s="295"/>
      <c r="I191" s="295"/>
      <c r="J191" s="289"/>
      <c r="K191" s="289"/>
      <c r="L191" s="289"/>
    </row>
    <row r="192" spans="2:12" x14ac:dyDescent="0.2">
      <c r="B192" s="300"/>
      <c r="C192" s="299"/>
      <c r="F192" s="290">
        <v>19101.68</v>
      </c>
      <c r="G192" s="295" t="s">
        <v>663</v>
      </c>
      <c r="H192" s="295"/>
      <c r="I192" s="295"/>
      <c r="J192" s="289"/>
      <c r="K192" s="289"/>
      <c r="L192" s="289"/>
    </row>
    <row r="193" spans="2:12" x14ac:dyDescent="0.2">
      <c r="B193" s="300"/>
      <c r="C193" s="299"/>
      <c r="F193" s="290">
        <v>11261.42</v>
      </c>
      <c r="G193" s="295" t="s">
        <v>662</v>
      </c>
      <c r="H193" s="295"/>
      <c r="I193" s="295"/>
      <c r="J193" s="289"/>
      <c r="K193" s="289"/>
      <c r="L193" s="289"/>
    </row>
    <row r="194" spans="2:12" x14ac:dyDescent="0.2">
      <c r="B194" s="300"/>
      <c r="C194" s="299"/>
      <c r="F194" s="290">
        <v>15641.58</v>
      </c>
      <c r="G194" s="295" t="s">
        <v>661</v>
      </c>
      <c r="H194" s="295"/>
      <c r="I194" s="295"/>
      <c r="J194" s="289"/>
      <c r="K194" s="289"/>
      <c r="L194" s="289"/>
    </row>
    <row r="195" spans="2:12" x14ac:dyDescent="0.2">
      <c r="B195" s="300"/>
      <c r="C195" s="299"/>
      <c r="F195" s="292">
        <v>871</v>
      </c>
      <c r="G195" s="295" t="s">
        <v>582</v>
      </c>
      <c r="H195" s="295"/>
      <c r="I195" s="295"/>
      <c r="J195" s="289"/>
      <c r="K195" s="289"/>
      <c r="L195" s="289"/>
    </row>
    <row r="196" spans="2:12" x14ac:dyDescent="0.2">
      <c r="B196" s="300"/>
      <c r="C196" s="299"/>
      <c r="F196" s="290">
        <v>11000.87</v>
      </c>
      <c r="G196" s="295" t="s">
        <v>660</v>
      </c>
      <c r="H196" s="295"/>
      <c r="I196" s="295"/>
      <c r="J196" s="289"/>
      <c r="K196" s="289"/>
      <c r="L196" s="289"/>
    </row>
    <row r="197" spans="2:12" x14ac:dyDescent="0.2">
      <c r="B197" s="300"/>
      <c r="C197" s="299"/>
      <c r="F197" s="290">
        <v>8143.87</v>
      </c>
      <c r="G197" s="295" t="s">
        <v>659</v>
      </c>
      <c r="H197" s="295"/>
      <c r="I197" s="295"/>
      <c r="J197" s="289"/>
      <c r="K197" s="289"/>
      <c r="L197" s="289"/>
    </row>
    <row r="198" spans="2:12" x14ac:dyDescent="0.2">
      <c r="B198" s="300"/>
      <c r="C198" s="299"/>
      <c r="F198" s="290">
        <v>210658.78</v>
      </c>
      <c r="G198" s="295" t="s">
        <v>658</v>
      </c>
      <c r="H198" s="295"/>
      <c r="I198" s="295"/>
      <c r="J198" s="289"/>
      <c r="K198" s="289"/>
      <c r="L198" s="289"/>
    </row>
    <row r="199" spans="2:12" x14ac:dyDescent="0.2">
      <c r="B199" s="300"/>
      <c r="C199" s="299"/>
      <c r="F199" s="290">
        <v>122309.47</v>
      </c>
      <c r="G199" s="295" t="s">
        <v>657</v>
      </c>
      <c r="H199" s="295"/>
      <c r="I199" s="295"/>
      <c r="J199" s="289"/>
      <c r="K199" s="289"/>
      <c r="L199" s="289"/>
    </row>
    <row r="200" spans="2:12" x14ac:dyDescent="0.2">
      <c r="B200" s="300"/>
      <c r="C200" s="299"/>
      <c r="F200" s="290">
        <v>10000</v>
      </c>
      <c r="G200" s="295" t="s">
        <v>589</v>
      </c>
      <c r="H200" s="295"/>
      <c r="I200" s="295"/>
      <c r="J200" s="289"/>
      <c r="K200" s="289"/>
      <c r="L200" s="289"/>
    </row>
    <row r="201" spans="2:12" x14ac:dyDescent="0.2">
      <c r="B201" s="300"/>
      <c r="C201" s="299"/>
      <c r="F201" s="292">
        <v>5000</v>
      </c>
      <c r="G201" s="295" t="s">
        <v>656</v>
      </c>
      <c r="H201" s="295"/>
      <c r="I201" s="295"/>
      <c r="J201" s="289"/>
      <c r="K201" s="289"/>
      <c r="L201" s="289"/>
    </row>
    <row r="202" spans="2:12" x14ac:dyDescent="0.2">
      <c r="B202" s="300"/>
      <c r="C202" s="299"/>
      <c r="F202" s="292">
        <v>5000</v>
      </c>
      <c r="G202" s="295" t="s">
        <v>656</v>
      </c>
      <c r="H202" s="295"/>
      <c r="I202" s="295"/>
      <c r="J202" s="289"/>
      <c r="K202" s="289"/>
      <c r="L202" s="289"/>
    </row>
    <row r="203" spans="2:12" x14ac:dyDescent="0.2">
      <c r="B203" s="300"/>
      <c r="C203" s="299"/>
      <c r="F203" s="290">
        <v>1443.2</v>
      </c>
      <c r="G203" s="295" t="s">
        <v>656</v>
      </c>
      <c r="H203" s="295"/>
      <c r="I203" s="295"/>
      <c r="J203" s="289"/>
      <c r="K203" s="289"/>
      <c r="L203" s="289"/>
    </row>
    <row r="204" spans="2:12" x14ac:dyDescent="0.2">
      <c r="B204" s="300"/>
      <c r="C204" s="299"/>
      <c r="F204" s="290">
        <v>19736.310000000001</v>
      </c>
      <c r="G204" s="295" t="s">
        <v>655</v>
      </c>
      <c r="H204" s="295"/>
      <c r="I204" s="295"/>
      <c r="J204" s="289"/>
      <c r="K204" s="289"/>
      <c r="L204" s="289"/>
    </row>
    <row r="205" spans="2:12" x14ac:dyDescent="0.2">
      <c r="B205" s="300"/>
      <c r="C205" s="299"/>
      <c r="F205" s="290">
        <v>8016.88</v>
      </c>
      <c r="G205" s="295" t="s">
        <v>654</v>
      </c>
      <c r="H205" s="295"/>
      <c r="I205" s="295"/>
      <c r="J205" s="289"/>
      <c r="K205" s="289"/>
      <c r="L205" s="289"/>
    </row>
    <row r="206" spans="2:12" x14ac:dyDescent="0.2">
      <c r="B206" s="300"/>
      <c r="C206" s="299"/>
      <c r="F206" s="290">
        <v>14749.4</v>
      </c>
      <c r="G206" s="295" t="s">
        <v>653</v>
      </c>
      <c r="H206" s="295"/>
      <c r="I206" s="295"/>
      <c r="J206" s="289"/>
      <c r="K206" s="289"/>
      <c r="L206" s="289"/>
    </row>
    <row r="207" spans="2:12" x14ac:dyDescent="0.2">
      <c r="B207" s="300"/>
      <c r="C207" s="299"/>
      <c r="F207" s="290">
        <v>12558.65</v>
      </c>
      <c r="G207" s="295" t="s">
        <v>652</v>
      </c>
      <c r="H207" s="295"/>
      <c r="I207" s="295"/>
      <c r="J207" s="289"/>
      <c r="K207" s="289"/>
      <c r="L207" s="289"/>
    </row>
    <row r="208" spans="2:12" x14ac:dyDescent="0.2">
      <c r="B208" s="300"/>
      <c r="C208" s="299"/>
      <c r="F208" s="290">
        <v>33792.78</v>
      </c>
      <c r="G208" s="295" t="s">
        <v>651</v>
      </c>
      <c r="H208" s="295"/>
      <c r="I208" s="295"/>
      <c r="J208" s="289"/>
      <c r="K208" s="289"/>
      <c r="L208" s="289"/>
    </row>
    <row r="209" spans="2:12" x14ac:dyDescent="0.2">
      <c r="B209" s="300"/>
      <c r="C209" s="299"/>
      <c r="F209" s="290">
        <v>200912.12</v>
      </c>
      <c r="G209" s="295" t="s">
        <v>650</v>
      </c>
      <c r="H209" s="295"/>
      <c r="I209" s="295"/>
      <c r="J209" s="289"/>
      <c r="K209" s="289"/>
      <c r="L209" s="289"/>
    </row>
    <row r="210" spans="2:12" x14ac:dyDescent="0.2">
      <c r="B210" s="300"/>
      <c r="C210" s="299"/>
      <c r="F210" s="290">
        <v>16462.5</v>
      </c>
      <c r="G210" s="295" t="s">
        <v>649</v>
      </c>
      <c r="H210" s="295"/>
      <c r="I210" s="295"/>
      <c r="J210" s="289"/>
      <c r="K210" s="289"/>
      <c r="L210" s="289"/>
    </row>
    <row r="211" spans="2:12" x14ac:dyDescent="0.2">
      <c r="B211" s="300"/>
      <c r="C211" s="299"/>
      <c r="F211" s="290">
        <v>10103.6</v>
      </c>
      <c r="G211" s="295" t="s">
        <v>648</v>
      </c>
      <c r="H211" s="295"/>
      <c r="I211" s="295"/>
      <c r="J211" s="289"/>
      <c r="K211" s="289"/>
      <c r="L211" s="289"/>
    </row>
    <row r="212" spans="2:12" x14ac:dyDescent="0.2">
      <c r="B212" s="300"/>
      <c r="C212" s="299"/>
      <c r="F212" s="290">
        <v>4261</v>
      </c>
      <c r="G212" s="295" t="s">
        <v>647</v>
      </c>
      <c r="H212" s="295"/>
      <c r="I212" s="295"/>
      <c r="J212" s="289"/>
      <c r="K212" s="289"/>
      <c r="L212" s="289"/>
    </row>
    <row r="213" spans="2:12" x14ac:dyDescent="0.2">
      <c r="B213" s="300"/>
      <c r="C213" s="299"/>
      <c r="F213" s="290">
        <v>35640.589999999997</v>
      </c>
      <c r="G213" s="295" t="s">
        <v>646</v>
      </c>
      <c r="H213" s="295"/>
      <c r="I213" s="295"/>
      <c r="J213" s="289"/>
      <c r="K213" s="289"/>
      <c r="L213" s="289"/>
    </row>
    <row r="214" spans="2:12" x14ac:dyDescent="0.2">
      <c r="B214" s="300"/>
      <c r="C214" s="299"/>
      <c r="F214" s="290">
        <v>2296.75</v>
      </c>
      <c r="G214" s="295" t="s">
        <v>645</v>
      </c>
      <c r="H214" s="295"/>
      <c r="I214" s="295"/>
      <c r="J214" s="289"/>
      <c r="K214" s="289"/>
      <c r="L214" s="289"/>
    </row>
    <row r="215" spans="2:12" x14ac:dyDescent="0.2">
      <c r="B215" s="300"/>
      <c r="C215" s="299"/>
      <c r="F215" s="290">
        <v>4661.41</v>
      </c>
      <c r="G215" s="295" t="s">
        <v>644</v>
      </c>
      <c r="H215" s="295"/>
      <c r="I215" s="295"/>
      <c r="J215" s="289"/>
      <c r="K215" s="289"/>
      <c r="L215" s="289"/>
    </row>
    <row r="216" spans="2:12" x14ac:dyDescent="0.2">
      <c r="B216" s="300"/>
      <c r="C216" s="299"/>
      <c r="F216" s="290">
        <v>2815.22</v>
      </c>
      <c r="G216" s="295" t="s">
        <v>643</v>
      </c>
      <c r="H216" s="295"/>
      <c r="I216" s="295"/>
      <c r="J216" s="289"/>
      <c r="K216" s="289"/>
      <c r="L216" s="289"/>
    </row>
    <row r="217" spans="2:12" x14ac:dyDescent="0.2">
      <c r="B217" s="300"/>
      <c r="C217" s="299"/>
      <c r="F217" s="290">
        <v>5278.6</v>
      </c>
      <c r="G217" s="295" t="s">
        <v>642</v>
      </c>
      <c r="H217" s="295"/>
      <c r="I217" s="295"/>
      <c r="J217" s="289"/>
      <c r="K217" s="289"/>
      <c r="L217" s="289"/>
    </row>
    <row r="218" spans="2:12" x14ac:dyDescent="0.2">
      <c r="B218" s="300"/>
      <c r="C218" s="299"/>
      <c r="F218" s="290">
        <v>6103.6</v>
      </c>
      <c r="G218" s="295" t="s">
        <v>641</v>
      </c>
      <c r="H218" s="295"/>
      <c r="I218" s="295"/>
      <c r="J218" s="289"/>
      <c r="K218" s="289"/>
      <c r="L218" s="289"/>
    </row>
    <row r="219" spans="2:12" x14ac:dyDescent="0.2">
      <c r="B219" s="300"/>
      <c r="C219" s="299"/>
      <c r="F219" s="290">
        <v>2150.9499999999998</v>
      </c>
      <c r="G219" s="295" t="s">
        <v>640</v>
      </c>
      <c r="H219" s="295"/>
      <c r="I219" s="295"/>
      <c r="J219" s="289"/>
      <c r="K219" s="289"/>
      <c r="L219" s="289"/>
    </row>
    <row r="220" spans="2:12" x14ac:dyDescent="0.2">
      <c r="B220" s="300"/>
      <c r="C220" s="299"/>
      <c r="F220" s="290">
        <v>64556.17</v>
      </c>
      <c r="G220" s="295" t="s">
        <v>639</v>
      </c>
      <c r="H220" s="295"/>
      <c r="I220" s="295"/>
      <c r="J220" s="289"/>
      <c r="K220" s="289"/>
      <c r="L220" s="289"/>
    </row>
    <row r="221" spans="2:12" x14ac:dyDescent="0.2">
      <c r="B221" s="300"/>
      <c r="C221" s="299"/>
      <c r="F221" s="290">
        <v>101036</v>
      </c>
      <c r="G221" s="295" t="s">
        <v>638</v>
      </c>
      <c r="H221" s="295"/>
      <c r="I221" s="295"/>
      <c r="J221" s="289"/>
      <c r="K221" s="289"/>
      <c r="L221" s="289"/>
    </row>
    <row r="222" spans="2:12" x14ac:dyDescent="0.2">
      <c r="B222" s="300"/>
      <c r="C222" s="299"/>
      <c r="F222" s="290">
        <v>96573.52</v>
      </c>
      <c r="G222" s="295" t="s">
        <v>637</v>
      </c>
      <c r="H222" s="295"/>
      <c r="I222" s="295"/>
      <c r="J222" s="289"/>
      <c r="K222" s="289"/>
      <c r="L222" s="289"/>
    </row>
    <row r="223" spans="2:12" x14ac:dyDescent="0.2">
      <c r="B223" s="300"/>
      <c r="C223" s="299"/>
      <c r="F223" s="290">
        <v>87000</v>
      </c>
      <c r="G223" s="295" t="s">
        <v>636</v>
      </c>
      <c r="H223" s="295"/>
      <c r="I223" s="295"/>
      <c r="J223" s="289"/>
      <c r="K223" s="289"/>
      <c r="L223" s="289"/>
    </row>
    <row r="224" spans="2:12" x14ac:dyDescent="0.2">
      <c r="B224" s="300"/>
      <c r="C224" s="299"/>
      <c r="F224" s="290">
        <v>7055.29</v>
      </c>
      <c r="G224" s="295" t="s">
        <v>635</v>
      </c>
      <c r="H224" s="295"/>
      <c r="I224" s="295"/>
      <c r="J224" s="289"/>
      <c r="K224" s="289"/>
      <c r="L224" s="289"/>
    </row>
    <row r="225" spans="2:12" x14ac:dyDescent="0.2">
      <c r="B225" s="300"/>
      <c r="C225" s="299"/>
      <c r="F225" s="290">
        <v>19174.8</v>
      </c>
      <c r="G225" s="295" t="s">
        <v>634</v>
      </c>
      <c r="H225" s="295"/>
      <c r="I225" s="295"/>
      <c r="J225" s="289"/>
      <c r="K225" s="289"/>
      <c r="L225" s="289"/>
    </row>
    <row r="226" spans="2:12" x14ac:dyDescent="0.2">
      <c r="B226" s="300"/>
      <c r="C226" s="299"/>
      <c r="F226" s="290">
        <v>92631.41</v>
      </c>
      <c r="G226" s="295" t="s">
        <v>633</v>
      </c>
      <c r="H226" s="295"/>
      <c r="I226" s="295"/>
      <c r="J226" s="289"/>
      <c r="K226" s="289"/>
      <c r="L226" s="289"/>
    </row>
    <row r="227" spans="2:12" x14ac:dyDescent="0.2">
      <c r="B227" s="300"/>
      <c r="C227" s="299"/>
      <c r="F227" s="290">
        <v>14261.85</v>
      </c>
      <c r="G227" s="295" t="s">
        <v>632</v>
      </c>
      <c r="H227" s="295"/>
      <c r="I227" s="295"/>
      <c r="J227" s="289"/>
      <c r="K227" s="289"/>
      <c r="L227" s="289"/>
    </row>
    <row r="228" spans="2:12" x14ac:dyDescent="0.2">
      <c r="B228" s="300"/>
      <c r="C228" s="299"/>
      <c r="F228" s="290">
        <v>2505.6</v>
      </c>
      <c r="G228" s="295" t="s">
        <v>631</v>
      </c>
      <c r="H228" s="295"/>
      <c r="I228" s="295"/>
      <c r="J228" s="289"/>
      <c r="K228" s="289"/>
      <c r="L228" s="289"/>
    </row>
    <row r="229" spans="2:12" x14ac:dyDescent="0.2">
      <c r="B229" s="300"/>
      <c r="C229" s="299"/>
      <c r="F229" s="290">
        <v>5431.19</v>
      </c>
      <c r="G229" s="295" t="s">
        <v>630</v>
      </c>
      <c r="H229" s="295"/>
      <c r="I229" s="295"/>
      <c r="J229" s="289"/>
      <c r="K229" s="289"/>
      <c r="L229" s="289"/>
    </row>
    <row r="230" spans="2:12" x14ac:dyDescent="0.2">
      <c r="B230" s="300"/>
      <c r="C230" s="299"/>
      <c r="F230" s="290">
        <v>3628.07</v>
      </c>
      <c r="G230" s="295" t="s">
        <v>629</v>
      </c>
      <c r="H230" s="295"/>
      <c r="I230" s="295"/>
      <c r="J230" s="289"/>
      <c r="K230" s="289"/>
      <c r="L230" s="289"/>
    </row>
    <row r="231" spans="2:12" x14ac:dyDescent="0.2">
      <c r="B231" s="300"/>
      <c r="C231" s="299"/>
      <c r="F231" s="290">
        <v>3568.74</v>
      </c>
      <c r="G231" s="295" t="s">
        <v>628</v>
      </c>
      <c r="H231" s="295"/>
      <c r="I231" s="295"/>
      <c r="J231" s="289"/>
      <c r="K231" s="289"/>
      <c r="L231" s="289"/>
    </row>
    <row r="232" spans="2:12" x14ac:dyDescent="0.2">
      <c r="B232" s="300"/>
      <c r="C232" s="299"/>
      <c r="F232" s="290">
        <v>6100.8</v>
      </c>
      <c r="G232" s="295" t="s">
        <v>457</v>
      </c>
      <c r="H232" s="295"/>
      <c r="I232" s="295"/>
      <c r="J232" s="289"/>
      <c r="K232" s="289"/>
      <c r="L232" s="289"/>
    </row>
    <row r="233" spans="2:12" x14ac:dyDescent="0.2">
      <c r="B233" s="300"/>
      <c r="C233" s="299"/>
      <c r="F233" s="290">
        <v>3621.11</v>
      </c>
      <c r="G233" s="295" t="s">
        <v>457</v>
      </c>
      <c r="H233" s="295"/>
      <c r="I233" s="295"/>
      <c r="J233" s="289"/>
      <c r="K233" s="289"/>
      <c r="L233" s="289"/>
    </row>
    <row r="234" spans="2:12" x14ac:dyDescent="0.2">
      <c r="B234" s="300"/>
      <c r="C234" s="299"/>
      <c r="F234" s="290">
        <v>27994.75</v>
      </c>
      <c r="G234" s="295" t="s">
        <v>457</v>
      </c>
      <c r="H234" s="295"/>
      <c r="I234" s="295"/>
      <c r="J234" s="289"/>
      <c r="K234" s="289"/>
      <c r="L234" s="289"/>
    </row>
    <row r="235" spans="2:12" x14ac:dyDescent="0.2">
      <c r="B235" s="300"/>
      <c r="C235" s="299"/>
      <c r="F235" s="290">
        <v>15166.83</v>
      </c>
      <c r="G235" s="295" t="s">
        <v>627</v>
      </c>
      <c r="H235" s="295"/>
      <c r="I235" s="295"/>
      <c r="J235" s="289"/>
      <c r="K235" s="289"/>
      <c r="L235" s="289"/>
    </row>
    <row r="236" spans="2:12" x14ac:dyDescent="0.2">
      <c r="B236" s="300"/>
      <c r="C236" s="299"/>
      <c r="F236" s="290">
        <v>13751.8</v>
      </c>
      <c r="G236" s="295" t="s">
        <v>626</v>
      </c>
      <c r="H236" s="295"/>
      <c r="I236" s="295"/>
      <c r="J236" s="289"/>
      <c r="K236" s="289"/>
      <c r="L236" s="289"/>
    </row>
    <row r="237" spans="2:12" x14ac:dyDescent="0.2">
      <c r="B237" s="300"/>
      <c r="C237" s="299"/>
      <c r="F237" s="290">
        <v>20197.919999999998</v>
      </c>
      <c r="G237" s="295" t="s">
        <v>625</v>
      </c>
      <c r="H237" s="295"/>
      <c r="I237" s="295"/>
      <c r="J237" s="289"/>
      <c r="K237" s="289"/>
      <c r="L237" s="289"/>
    </row>
    <row r="238" spans="2:12" x14ac:dyDescent="0.2">
      <c r="B238" s="300"/>
      <c r="C238" s="299"/>
      <c r="F238" s="290">
        <v>1874.51</v>
      </c>
      <c r="G238" s="295" t="s">
        <v>624</v>
      </c>
      <c r="H238" s="295"/>
      <c r="I238" s="295"/>
      <c r="J238" s="289"/>
      <c r="K238" s="289"/>
      <c r="L238" s="289"/>
    </row>
    <row r="239" spans="2:12" x14ac:dyDescent="0.2">
      <c r="B239" s="300"/>
      <c r="C239" s="299"/>
      <c r="F239" s="290">
        <v>4483.16</v>
      </c>
      <c r="G239" s="295" t="s">
        <v>623</v>
      </c>
      <c r="H239" s="295"/>
      <c r="I239" s="295"/>
      <c r="J239" s="289"/>
      <c r="K239" s="289"/>
      <c r="L239" s="289"/>
    </row>
    <row r="240" spans="2:12" x14ac:dyDescent="0.2">
      <c r="B240" s="300"/>
      <c r="C240" s="299"/>
      <c r="F240" s="290">
        <v>1142.53</v>
      </c>
      <c r="G240" s="295" t="s">
        <v>622</v>
      </c>
      <c r="H240" s="295"/>
      <c r="I240" s="295"/>
      <c r="J240" s="289"/>
      <c r="K240" s="289"/>
      <c r="L240" s="289"/>
    </row>
    <row r="241" spans="2:12" x14ac:dyDescent="0.2">
      <c r="B241" s="300"/>
      <c r="C241" s="299"/>
      <c r="F241" s="290">
        <v>42036.99</v>
      </c>
      <c r="G241" s="295" t="s">
        <v>621</v>
      </c>
      <c r="H241" s="295"/>
      <c r="I241" s="295"/>
      <c r="J241" s="289"/>
      <c r="K241" s="289"/>
      <c r="L241" s="289"/>
    </row>
    <row r="242" spans="2:12" x14ac:dyDescent="0.2">
      <c r="B242" s="300"/>
      <c r="C242" s="299"/>
      <c r="F242" s="290">
        <v>13547.63</v>
      </c>
      <c r="G242" s="295" t="s">
        <v>620</v>
      </c>
      <c r="H242" s="295"/>
      <c r="I242" s="295"/>
      <c r="J242" s="289"/>
      <c r="K242" s="289"/>
      <c r="L242" s="289"/>
    </row>
    <row r="243" spans="2:12" x14ac:dyDescent="0.2">
      <c r="B243" s="300"/>
      <c r="C243" s="299"/>
      <c r="F243" s="290">
        <v>40008.400000000001</v>
      </c>
      <c r="G243" s="295" t="s">
        <v>619</v>
      </c>
      <c r="H243" s="295"/>
      <c r="I243" s="295"/>
      <c r="J243" s="289"/>
      <c r="K243" s="289"/>
      <c r="L243" s="289"/>
    </row>
    <row r="244" spans="2:12" x14ac:dyDescent="0.2">
      <c r="B244" s="300"/>
      <c r="C244" s="299"/>
      <c r="F244" s="290">
        <v>5066.5</v>
      </c>
      <c r="G244" s="295" t="s">
        <v>618</v>
      </c>
      <c r="H244" s="295"/>
      <c r="I244" s="295"/>
      <c r="J244" s="289"/>
      <c r="K244" s="289"/>
      <c r="L244" s="289"/>
    </row>
    <row r="245" spans="2:12" x14ac:dyDescent="0.2">
      <c r="B245" s="300"/>
      <c r="C245" s="299"/>
      <c r="F245" s="290">
        <v>40562.19</v>
      </c>
      <c r="G245" s="295" t="s">
        <v>617</v>
      </c>
      <c r="H245" s="295"/>
      <c r="I245" s="295"/>
      <c r="J245" s="289"/>
      <c r="K245" s="289"/>
      <c r="L245" s="289"/>
    </row>
    <row r="246" spans="2:12" x14ac:dyDescent="0.2">
      <c r="B246" s="300"/>
      <c r="C246" s="299"/>
      <c r="F246" s="290">
        <v>20281.09</v>
      </c>
      <c r="G246" s="295" t="s">
        <v>616</v>
      </c>
      <c r="H246" s="295"/>
      <c r="I246" s="295"/>
      <c r="J246" s="289"/>
      <c r="K246" s="289"/>
      <c r="L246" s="289"/>
    </row>
    <row r="247" spans="2:12" x14ac:dyDescent="0.2">
      <c r="B247" s="300"/>
      <c r="C247" s="299"/>
      <c r="F247" s="290">
        <v>3318.22</v>
      </c>
      <c r="G247" s="295" t="s">
        <v>615</v>
      </c>
      <c r="H247" s="295"/>
      <c r="I247" s="295"/>
      <c r="J247" s="289"/>
      <c r="K247" s="289"/>
      <c r="L247" s="289"/>
    </row>
    <row r="248" spans="2:12" x14ac:dyDescent="0.2">
      <c r="B248" s="300"/>
      <c r="C248" s="299"/>
      <c r="F248" s="290">
        <v>112069</v>
      </c>
      <c r="G248" s="295" t="s">
        <v>614</v>
      </c>
      <c r="H248" s="295"/>
      <c r="I248" s="295"/>
      <c r="J248" s="289"/>
      <c r="K248" s="289"/>
      <c r="L248" s="289"/>
    </row>
    <row r="249" spans="2:12" x14ac:dyDescent="0.2">
      <c r="B249" s="300"/>
      <c r="C249" s="299"/>
      <c r="F249" s="290">
        <v>5050</v>
      </c>
      <c r="G249" s="295" t="s">
        <v>613</v>
      </c>
      <c r="H249" s="295"/>
      <c r="I249" s="295"/>
      <c r="J249" s="289"/>
      <c r="K249" s="289"/>
      <c r="L249" s="289"/>
    </row>
    <row r="250" spans="2:12" x14ac:dyDescent="0.2">
      <c r="B250" s="300"/>
      <c r="C250" s="299"/>
      <c r="F250" s="290">
        <v>5789.94</v>
      </c>
      <c r="G250" s="295" t="s">
        <v>612</v>
      </c>
      <c r="H250" s="295"/>
      <c r="I250" s="295"/>
      <c r="J250" s="289"/>
      <c r="K250" s="289"/>
      <c r="L250" s="289"/>
    </row>
    <row r="251" spans="2:12" x14ac:dyDescent="0.2">
      <c r="B251" s="300"/>
      <c r="C251" s="299"/>
      <c r="F251" s="290">
        <v>90059.51</v>
      </c>
      <c r="G251" s="295" t="s">
        <v>611</v>
      </c>
      <c r="H251" s="295"/>
      <c r="I251" s="295"/>
      <c r="J251" s="289"/>
      <c r="K251" s="289"/>
      <c r="L251" s="289"/>
    </row>
    <row r="252" spans="2:12" x14ac:dyDescent="0.2">
      <c r="B252" s="300"/>
      <c r="C252" s="299"/>
      <c r="F252" s="290">
        <v>25500.57</v>
      </c>
      <c r="G252" s="295" t="s">
        <v>610</v>
      </c>
      <c r="H252" s="295"/>
      <c r="I252" s="295"/>
      <c r="J252" s="289"/>
      <c r="K252" s="289"/>
      <c r="L252" s="289"/>
    </row>
    <row r="253" spans="2:12" x14ac:dyDescent="0.2">
      <c r="B253" s="300"/>
      <c r="C253" s="299"/>
      <c r="F253" s="290">
        <v>4227.04</v>
      </c>
      <c r="G253" s="295" t="s">
        <v>609</v>
      </c>
      <c r="H253" s="295"/>
      <c r="I253" s="295"/>
      <c r="J253" s="289"/>
      <c r="K253" s="289"/>
      <c r="L253" s="289"/>
    </row>
    <row r="254" spans="2:12" x14ac:dyDescent="0.2">
      <c r="B254" s="300"/>
      <c r="C254" s="299"/>
      <c r="F254" s="290">
        <v>5049.4799999999996</v>
      </c>
      <c r="G254" s="295" t="s">
        <v>608</v>
      </c>
      <c r="H254" s="295"/>
      <c r="I254" s="295"/>
      <c r="J254" s="289"/>
      <c r="K254" s="289"/>
      <c r="L254" s="289"/>
    </row>
    <row r="255" spans="2:12" x14ac:dyDescent="0.2">
      <c r="B255" s="300"/>
      <c r="C255" s="299"/>
      <c r="F255" s="290">
        <v>20197.919999999998</v>
      </c>
      <c r="G255" s="295" t="s">
        <v>607</v>
      </c>
      <c r="H255" s="295"/>
      <c r="I255" s="295"/>
      <c r="J255" s="289"/>
      <c r="K255" s="289"/>
      <c r="L255" s="289"/>
    </row>
    <row r="256" spans="2:12" x14ac:dyDescent="0.2">
      <c r="B256" s="300"/>
      <c r="C256" s="299"/>
      <c r="F256" s="290">
        <v>11237.42</v>
      </c>
      <c r="G256" s="295" t="s">
        <v>606</v>
      </c>
      <c r="H256" s="295"/>
      <c r="I256" s="295"/>
      <c r="J256" s="289"/>
      <c r="K256" s="289"/>
      <c r="L256" s="289"/>
    </row>
    <row r="257" spans="2:12" x14ac:dyDescent="0.2">
      <c r="B257" s="300"/>
      <c r="C257" s="299"/>
      <c r="F257" s="290">
        <v>5447.48</v>
      </c>
      <c r="G257" s="295" t="s">
        <v>605</v>
      </c>
      <c r="H257" s="295"/>
      <c r="I257" s="295"/>
      <c r="J257" s="289"/>
      <c r="K257" s="289"/>
      <c r="L257" s="289"/>
    </row>
    <row r="258" spans="2:12" x14ac:dyDescent="0.2">
      <c r="B258" s="300"/>
      <c r="C258" s="299"/>
      <c r="F258" s="290">
        <v>7513.31</v>
      </c>
      <c r="G258" s="295" t="s">
        <v>604</v>
      </c>
      <c r="H258" s="295"/>
      <c r="I258" s="295"/>
      <c r="J258" s="289"/>
      <c r="K258" s="289"/>
      <c r="L258" s="289"/>
    </row>
    <row r="259" spans="2:12" x14ac:dyDescent="0.2">
      <c r="B259" s="300"/>
      <c r="C259" s="299"/>
      <c r="F259" s="290">
        <v>62156</v>
      </c>
      <c r="G259" s="295" t="s">
        <v>603</v>
      </c>
      <c r="H259" s="295"/>
      <c r="I259" s="295"/>
      <c r="J259" s="289"/>
      <c r="K259" s="289"/>
      <c r="L259" s="289"/>
    </row>
    <row r="260" spans="2:12" x14ac:dyDescent="0.2">
      <c r="B260" s="300"/>
      <c r="C260" s="299"/>
      <c r="F260" s="290">
        <v>27037.19</v>
      </c>
      <c r="G260" s="295" t="s">
        <v>602</v>
      </c>
      <c r="H260" s="295"/>
      <c r="I260" s="295"/>
      <c r="J260" s="289"/>
      <c r="K260" s="289"/>
      <c r="L260" s="289"/>
    </row>
    <row r="261" spans="2:12" x14ac:dyDescent="0.2">
      <c r="B261" s="300"/>
      <c r="C261" s="299"/>
      <c r="F261" s="290">
        <v>16353.61</v>
      </c>
      <c r="G261" s="295" t="s">
        <v>601</v>
      </c>
      <c r="H261" s="295"/>
      <c r="I261" s="295"/>
      <c r="J261" s="289"/>
      <c r="K261" s="289"/>
      <c r="L261" s="289"/>
    </row>
    <row r="262" spans="2:12" x14ac:dyDescent="0.2">
      <c r="B262" s="300"/>
      <c r="C262" s="299"/>
      <c r="F262" s="290">
        <v>21449.66</v>
      </c>
      <c r="G262" s="295" t="s">
        <v>600</v>
      </c>
      <c r="H262" s="295"/>
      <c r="I262" s="295"/>
      <c r="J262" s="289"/>
      <c r="K262" s="289"/>
      <c r="L262" s="289"/>
    </row>
    <row r="263" spans="2:12" x14ac:dyDescent="0.2">
      <c r="B263" s="300"/>
      <c r="C263" s="299"/>
      <c r="F263" s="290">
        <v>24606.44</v>
      </c>
      <c r="G263" s="295" t="s">
        <v>599</v>
      </c>
      <c r="H263" s="295"/>
      <c r="I263" s="295"/>
      <c r="J263" s="289"/>
      <c r="K263" s="289"/>
      <c r="L263" s="289"/>
    </row>
    <row r="264" spans="2:12" x14ac:dyDescent="0.2">
      <c r="B264" s="300"/>
      <c r="C264" s="299"/>
      <c r="F264" s="290">
        <v>25790.41</v>
      </c>
      <c r="G264" s="295" t="s">
        <v>598</v>
      </c>
      <c r="H264" s="295"/>
      <c r="I264" s="295"/>
      <c r="J264" s="289"/>
      <c r="K264" s="289"/>
      <c r="L264" s="289"/>
    </row>
    <row r="265" spans="2:12" x14ac:dyDescent="0.2">
      <c r="B265" s="300"/>
      <c r="C265" s="299"/>
      <c r="F265" s="290">
        <v>23750.45</v>
      </c>
      <c r="G265" s="295" t="s">
        <v>597</v>
      </c>
      <c r="H265" s="295"/>
      <c r="I265" s="295"/>
      <c r="J265" s="289"/>
      <c r="K265" s="289"/>
      <c r="L265" s="289"/>
    </row>
    <row r="266" spans="2:12" x14ac:dyDescent="0.2">
      <c r="B266" s="300"/>
      <c r="C266" s="299"/>
      <c r="F266" s="290">
        <v>12367.99</v>
      </c>
      <c r="G266" s="295" t="s">
        <v>596</v>
      </c>
      <c r="H266" s="295"/>
      <c r="I266" s="295"/>
      <c r="J266" s="289"/>
      <c r="K266" s="289"/>
      <c r="L266" s="289"/>
    </row>
    <row r="267" spans="2:12" x14ac:dyDescent="0.2">
      <c r="B267" s="300"/>
      <c r="C267" s="299"/>
      <c r="F267" s="290">
        <v>2377</v>
      </c>
      <c r="G267" s="295" t="s">
        <v>595</v>
      </c>
      <c r="H267" s="295"/>
      <c r="I267" s="295"/>
      <c r="J267" s="289"/>
      <c r="K267" s="289"/>
      <c r="L267" s="289"/>
    </row>
    <row r="268" spans="2:12" x14ac:dyDescent="0.2">
      <c r="B268" s="300"/>
      <c r="C268" s="299"/>
      <c r="F268" s="290">
        <v>63873.03</v>
      </c>
      <c r="G268" s="295" t="s">
        <v>594</v>
      </c>
      <c r="H268" s="295"/>
      <c r="I268" s="295"/>
      <c r="J268" s="289"/>
      <c r="K268" s="289"/>
      <c r="L268" s="289"/>
    </row>
    <row r="269" spans="2:12" x14ac:dyDescent="0.2">
      <c r="B269" s="300"/>
      <c r="C269" s="299"/>
      <c r="F269" s="290">
        <v>5049.4799999999996</v>
      </c>
      <c r="G269" s="295" t="s">
        <v>593</v>
      </c>
      <c r="H269" s="295"/>
      <c r="I269" s="295"/>
      <c r="J269" s="289"/>
      <c r="K269" s="289"/>
      <c r="L269" s="289"/>
    </row>
    <row r="270" spans="2:12" x14ac:dyDescent="0.2">
      <c r="B270" s="300"/>
      <c r="C270" s="299"/>
      <c r="F270" s="290">
        <v>8298.7900000000009</v>
      </c>
      <c r="G270" s="295" t="s">
        <v>592</v>
      </c>
      <c r="H270" s="295"/>
      <c r="I270" s="295"/>
      <c r="J270" s="289"/>
      <c r="K270" s="289"/>
      <c r="L270" s="289"/>
    </row>
    <row r="271" spans="2:12" x14ac:dyDescent="0.2">
      <c r="B271" s="300"/>
      <c r="C271" s="299"/>
      <c r="F271" s="290">
        <v>14130.85</v>
      </c>
      <c r="G271" s="295" t="s">
        <v>591</v>
      </c>
      <c r="H271" s="295"/>
      <c r="I271" s="295"/>
      <c r="J271" s="289"/>
      <c r="K271" s="289"/>
      <c r="L271" s="289"/>
    </row>
    <row r="272" spans="2:12" x14ac:dyDescent="0.2">
      <c r="B272" s="300"/>
      <c r="C272" s="299"/>
      <c r="F272" s="290">
        <v>16757.36</v>
      </c>
      <c r="G272" s="295" t="s">
        <v>590</v>
      </c>
      <c r="H272" s="295"/>
      <c r="I272" s="295"/>
      <c r="J272" s="289"/>
      <c r="K272" s="289"/>
      <c r="L272" s="289"/>
    </row>
    <row r="273" spans="2:12" x14ac:dyDescent="0.2">
      <c r="B273" s="300"/>
      <c r="C273" s="299"/>
      <c r="F273" s="290">
        <v>5000</v>
      </c>
      <c r="G273" s="295" t="s">
        <v>589</v>
      </c>
      <c r="H273" s="295"/>
      <c r="I273" s="295"/>
      <c r="J273" s="289"/>
      <c r="K273" s="289"/>
      <c r="L273" s="289"/>
    </row>
    <row r="274" spans="2:12" x14ac:dyDescent="0.2">
      <c r="B274" s="300"/>
      <c r="C274" s="299"/>
      <c r="F274" s="290">
        <v>11470.09</v>
      </c>
      <c r="G274" s="295" t="s">
        <v>588</v>
      </c>
      <c r="H274" s="295"/>
      <c r="I274" s="295"/>
      <c r="J274" s="289"/>
      <c r="K274" s="289"/>
      <c r="L274" s="289"/>
    </row>
    <row r="275" spans="2:12" x14ac:dyDescent="0.2">
      <c r="B275" s="300"/>
      <c r="C275" s="299"/>
      <c r="F275" s="290">
        <v>36489.46</v>
      </c>
      <c r="G275" s="295" t="s">
        <v>587</v>
      </c>
      <c r="H275" s="295"/>
      <c r="I275" s="295"/>
      <c r="J275" s="289"/>
      <c r="K275" s="289"/>
      <c r="L275" s="289"/>
    </row>
    <row r="276" spans="2:12" x14ac:dyDescent="0.2">
      <c r="B276" s="300"/>
      <c r="C276" s="299"/>
      <c r="F276" s="290">
        <v>383.79</v>
      </c>
      <c r="G276" s="295" t="s">
        <v>586</v>
      </c>
      <c r="H276" s="295"/>
      <c r="I276" s="295"/>
      <c r="J276" s="289"/>
      <c r="K276" s="289"/>
      <c r="L276" s="289"/>
    </row>
    <row r="277" spans="2:12" x14ac:dyDescent="0.2">
      <c r="B277" s="300"/>
      <c r="C277" s="299"/>
      <c r="F277" s="290">
        <v>468956.12</v>
      </c>
      <c r="G277" s="295" t="s">
        <v>585</v>
      </c>
      <c r="H277" s="295"/>
      <c r="I277" s="295"/>
      <c r="J277" s="289"/>
      <c r="K277" s="289"/>
      <c r="L277" s="289"/>
    </row>
    <row r="278" spans="2:12" x14ac:dyDescent="0.2">
      <c r="B278" s="300"/>
      <c r="C278" s="299"/>
      <c r="F278" s="290">
        <v>3029.69</v>
      </c>
      <c r="G278" s="295" t="s">
        <v>584</v>
      </c>
      <c r="H278" s="295"/>
      <c r="I278" s="295"/>
      <c r="J278" s="289"/>
      <c r="K278" s="289"/>
      <c r="L278" s="289"/>
    </row>
    <row r="279" spans="2:12" x14ac:dyDescent="0.2">
      <c r="B279" s="300"/>
      <c r="C279" s="299"/>
      <c r="F279" s="290">
        <v>1500.35</v>
      </c>
      <c r="G279" s="295" t="s">
        <v>583</v>
      </c>
      <c r="H279" s="295"/>
      <c r="I279" s="295"/>
      <c r="J279" s="289"/>
      <c r="K279" s="289"/>
      <c r="L279" s="289"/>
    </row>
    <row r="280" spans="2:12" x14ac:dyDescent="0.2">
      <c r="B280" s="300"/>
      <c r="C280" s="299"/>
      <c r="F280" s="292">
        <v>419</v>
      </c>
      <c r="G280" s="295" t="s">
        <v>582</v>
      </c>
      <c r="H280" s="295"/>
      <c r="I280" s="295"/>
      <c r="J280" s="289"/>
      <c r="K280" s="289"/>
      <c r="L280" s="289"/>
    </row>
    <row r="281" spans="2:12" x14ac:dyDescent="0.2">
      <c r="B281" s="300"/>
      <c r="C281" s="299"/>
      <c r="F281" s="290">
        <v>11784.18</v>
      </c>
      <c r="G281" s="295" t="s">
        <v>581</v>
      </c>
      <c r="H281" s="295"/>
      <c r="I281" s="295"/>
      <c r="J281" s="289"/>
      <c r="K281" s="289"/>
      <c r="L281" s="289"/>
    </row>
    <row r="282" spans="2:12" x14ac:dyDescent="0.2">
      <c r="B282" s="300"/>
      <c r="C282" s="299"/>
      <c r="F282" s="290">
        <v>930.32</v>
      </c>
      <c r="G282" s="295" t="s">
        <v>580</v>
      </c>
      <c r="H282" s="295"/>
      <c r="I282" s="295"/>
      <c r="J282" s="289"/>
      <c r="K282" s="289"/>
      <c r="L282" s="289"/>
    </row>
    <row r="283" spans="2:12" x14ac:dyDescent="0.2">
      <c r="B283" s="300"/>
      <c r="C283" s="299"/>
      <c r="F283" s="290">
        <v>1561.74</v>
      </c>
      <c r="G283" s="295" t="s">
        <v>579</v>
      </c>
      <c r="H283" s="295"/>
      <c r="I283" s="295"/>
      <c r="J283" s="289"/>
      <c r="K283" s="289"/>
      <c r="L283" s="289"/>
    </row>
    <row r="284" spans="2:12" x14ac:dyDescent="0.2">
      <c r="B284" s="300"/>
      <c r="C284" s="299"/>
      <c r="F284" s="290">
        <v>40779.56</v>
      </c>
      <c r="G284" s="295" t="s">
        <v>578</v>
      </c>
      <c r="H284" s="295"/>
      <c r="I284" s="295"/>
      <c r="J284" s="289"/>
    </row>
    <row r="285" spans="2:12" x14ac:dyDescent="0.2">
      <c r="B285" s="300"/>
      <c r="C285" s="299"/>
      <c r="F285" s="290">
        <v>21588.36</v>
      </c>
      <c r="G285" s="295" t="s">
        <v>577</v>
      </c>
      <c r="H285" s="295"/>
      <c r="I285" s="295"/>
      <c r="J285" s="289"/>
    </row>
    <row r="286" spans="2:12" x14ac:dyDescent="0.2">
      <c r="B286" s="300"/>
      <c r="C286" s="299"/>
      <c r="F286" s="290">
        <v>30310.799999999999</v>
      </c>
      <c r="G286" s="295" t="s">
        <v>576</v>
      </c>
      <c r="H286" s="295"/>
      <c r="I286" s="295"/>
      <c r="J286" s="289"/>
    </row>
    <row r="287" spans="2:12" x14ac:dyDescent="0.2">
      <c r="B287" s="300"/>
      <c r="C287" s="299"/>
      <c r="F287" s="290">
        <v>3030.72</v>
      </c>
      <c r="G287" s="295" t="s">
        <v>575</v>
      </c>
      <c r="H287" s="295"/>
      <c r="I287" s="295"/>
      <c r="J287" s="289"/>
    </row>
    <row r="288" spans="2:12" x14ac:dyDescent="0.2">
      <c r="B288" s="300"/>
      <c r="C288" s="299"/>
      <c r="F288" s="290">
        <v>40649.71</v>
      </c>
      <c r="G288" s="295" t="s">
        <v>574</v>
      </c>
      <c r="H288" s="295"/>
      <c r="I288" s="295"/>
      <c r="J288" s="289"/>
    </row>
    <row r="289" spans="2:10" x14ac:dyDescent="0.2">
      <c r="B289" s="300"/>
      <c r="C289" s="299"/>
      <c r="F289" s="290">
        <v>12148.07</v>
      </c>
      <c r="G289" s="295" t="s">
        <v>573</v>
      </c>
      <c r="H289" s="295"/>
      <c r="I289" s="295"/>
      <c r="J289" s="289"/>
    </row>
    <row r="290" spans="2:10" x14ac:dyDescent="0.2">
      <c r="B290" s="300"/>
      <c r="C290" s="299"/>
      <c r="F290" s="290">
        <v>9657.91</v>
      </c>
      <c r="G290" s="295" t="s">
        <v>517</v>
      </c>
      <c r="H290" s="295"/>
      <c r="I290" s="295"/>
      <c r="J290" s="289"/>
    </row>
    <row r="291" spans="2:10" x14ac:dyDescent="0.2">
      <c r="B291" s="300"/>
      <c r="C291" s="299"/>
      <c r="F291" s="290">
        <v>6100.8</v>
      </c>
      <c r="G291" s="295" t="s">
        <v>457</v>
      </c>
      <c r="H291" s="295"/>
      <c r="I291" s="295"/>
      <c r="J291" s="289"/>
    </row>
    <row r="292" spans="2:10" x14ac:dyDescent="0.2">
      <c r="B292" s="300"/>
      <c r="C292" s="299"/>
      <c r="F292" s="290">
        <v>1771.21</v>
      </c>
      <c r="G292" s="295" t="s">
        <v>511</v>
      </c>
      <c r="H292" s="295"/>
      <c r="I292" s="295"/>
      <c r="J292" s="289"/>
    </row>
    <row r="293" spans="2:10" x14ac:dyDescent="0.2">
      <c r="B293" s="300"/>
      <c r="C293" s="299"/>
      <c r="F293" s="290">
        <v>5117.63</v>
      </c>
      <c r="G293" s="295" t="s">
        <v>572</v>
      </c>
      <c r="H293" s="295"/>
      <c r="I293" s="295"/>
      <c r="J293" s="289"/>
    </row>
    <row r="294" spans="2:10" x14ac:dyDescent="0.2">
      <c r="B294" s="300"/>
      <c r="C294" s="299"/>
      <c r="F294" s="290">
        <v>7588.86</v>
      </c>
      <c r="G294" s="295" t="s">
        <v>571</v>
      </c>
      <c r="H294" s="295"/>
      <c r="I294" s="295"/>
      <c r="J294" s="289"/>
    </row>
    <row r="295" spans="2:10" x14ac:dyDescent="0.2">
      <c r="B295" s="300"/>
      <c r="C295" s="299"/>
      <c r="F295" s="290">
        <v>5739.12</v>
      </c>
      <c r="G295" s="295" t="s">
        <v>570</v>
      </c>
      <c r="H295" s="295"/>
      <c r="I295" s="295"/>
      <c r="J295" s="289"/>
    </row>
    <row r="296" spans="2:10" x14ac:dyDescent="0.2">
      <c r="B296" s="300"/>
      <c r="C296" s="299"/>
      <c r="F296" s="290">
        <v>1876.79</v>
      </c>
      <c r="G296" s="295" t="s">
        <v>457</v>
      </c>
      <c r="H296" s="295"/>
      <c r="I296" s="295"/>
      <c r="J296" s="289"/>
    </row>
    <row r="297" spans="2:10" x14ac:dyDescent="0.2">
      <c r="B297" s="300"/>
      <c r="C297" s="299"/>
      <c r="F297" s="290">
        <v>12142.97</v>
      </c>
      <c r="G297" s="295" t="s">
        <v>569</v>
      </c>
      <c r="H297" s="295"/>
      <c r="I297" s="295"/>
      <c r="J297" s="289"/>
    </row>
    <row r="298" spans="2:10" x14ac:dyDescent="0.2">
      <c r="B298" s="300"/>
      <c r="C298" s="299"/>
      <c r="F298" s="290">
        <v>19849.580000000002</v>
      </c>
      <c r="G298" s="295" t="s">
        <v>568</v>
      </c>
      <c r="H298" s="295"/>
      <c r="I298" s="295"/>
      <c r="J298" s="289"/>
    </row>
    <row r="299" spans="2:10" x14ac:dyDescent="0.2">
      <c r="B299" s="300"/>
      <c r="C299" s="299"/>
      <c r="F299" s="290">
        <v>3000</v>
      </c>
      <c r="G299" s="295" t="s">
        <v>567</v>
      </c>
      <c r="H299" s="295"/>
      <c r="I299" s="295"/>
      <c r="J299" s="289"/>
    </row>
    <row r="300" spans="2:10" x14ac:dyDescent="0.2">
      <c r="B300" s="300"/>
      <c r="C300" s="299"/>
      <c r="F300" s="290">
        <v>6866.46</v>
      </c>
      <c r="G300" s="295" t="s">
        <v>566</v>
      </c>
      <c r="H300" s="295"/>
      <c r="I300" s="295"/>
      <c r="J300" s="289"/>
    </row>
    <row r="301" spans="2:10" x14ac:dyDescent="0.2">
      <c r="B301" s="300"/>
      <c r="C301" s="299"/>
      <c r="F301" s="290">
        <v>9374.27</v>
      </c>
      <c r="G301" s="295" t="s">
        <v>565</v>
      </c>
      <c r="H301" s="295"/>
      <c r="I301" s="295"/>
      <c r="J301" s="289"/>
    </row>
    <row r="302" spans="2:10" x14ac:dyDescent="0.2">
      <c r="B302" s="300"/>
      <c r="C302" s="299"/>
      <c r="F302" s="290">
        <v>11999.63</v>
      </c>
      <c r="G302" s="295" t="s">
        <v>564</v>
      </c>
      <c r="H302" s="295"/>
      <c r="I302" s="295"/>
      <c r="J302" s="289"/>
    </row>
    <row r="303" spans="2:10" x14ac:dyDescent="0.2">
      <c r="B303" s="300"/>
      <c r="C303" s="299"/>
      <c r="F303" s="290">
        <v>15850.54</v>
      </c>
      <c r="G303" s="295" t="s">
        <v>563</v>
      </c>
      <c r="H303" s="295"/>
      <c r="I303" s="295"/>
      <c r="J303" s="289"/>
    </row>
    <row r="304" spans="2:10" x14ac:dyDescent="0.2">
      <c r="B304" s="300"/>
      <c r="C304" s="299"/>
      <c r="F304" s="290">
        <v>12570.41</v>
      </c>
      <c r="G304" s="295" t="s">
        <v>562</v>
      </c>
      <c r="H304" s="295"/>
      <c r="I304" s="295"/>
      <c r="J304" s="289"/>
    </row>
    <row r="305" spans="2:10" x14ac:dyDescent="0.2">
      <c r="B305" s="300"/>
      <c r="C305" s="299"/>
      <c r="F305" s="290">
        <v>31598</v>
      </c>
      <c r="G305" s="295" t="s">
        <v>561</v>
      </c>
      <c r="H305" s="295"/>
      <c r="I305" s="295"/>
      <c r="J305" s="289"/>
    </row>
    <row r="306" spans="2:10" x14ac:dyDescent="0.2">
      <c r="B306" s="300"/>
      <c r="C306" s="299"/>
      <c r="F306" s="290">
        <v>5049.4799999999996</v>
      </c>
      <c r="G306" s="295" t="s">
        <v>560</v>
      </c>
      <c r="H306" s="295"/>
      <c r="I306" s="295"/>
      <c r="J306" s="289"/>
    </row>
    <row r="307" spans="2:10" x14ac:dyDescent="0.2">
      <c r="B307" s="300"/>
      <c r="C307" s="299"/>
      <c r="F307" s="290">
        <v>13889.85</v>
      </c>
      <c r="G307" s="295" t="s">
        <v>559</v>
      </c>
      <c r="H307" s="295"/>
      <c r="I307" s="295"/>
      <c r="J307" s="289"/>
    </row>
    <row r="308" spans="2:10" x14ac:dyDescent="0.2">
      <c r="B308" s="300"/>
      <c r="C308" s="299"/>
      <c r="F308" s="290">
        <v>41349.879999999997</v>
      </c>
      <c r="G308" s="295" t="s">
        <v>558</v>
      </c>
      <c r="H308" s="295"/>
      <c r="I308" s="295"/>
      <c r="J308" s="289"/>
    </row>
    <row r="309" spans="2:10" x14ac:dyDescent="0.2">
      <c r="B309" s="300"/>
      <c r="C309" s="299"/>
      <c r="F309" s="290">
        <v>30846.77</v>
      </c>
      <c r="G309" s="295" t="s">
        <v>557</v>
      </c>
      <c r="H309" s="295"/>
      <c r="I309" s="295"/>
      <c r="J309" s="289"/>
    </row>
    <row r="310" spans="2:10" x14ac:dyDescent="0.2">
      <c r="B310" s="300"/>
      <c r="C310" s="299"/>
      <c r="F310" s="290">
        <v>5610.2</v>
      </c>
      <c r="G310" s="295" t="s">
        <v>556</v>
      </c>
      <c r="H310" s="295"/>
      <c r="I310" s="295"/>
      <c r="J310" s="289"/>
    </row>
    <row r="311" spans="2:10" x14ac:dyDescent="0.2">
      <c r="B311" s="300"/>
      <c r="C311" s="299"/>
      <c r="F311" s="290">
        <v>32548.240000000002</v>
      </c>
      <c r="G311" s="295" t="s">
        <v>555</v>
      </c>
      <c r="H311" s="295"/>
      <c r="I311" s="295"/>
      <c r="J311" s="289"/>
    </row>
    <row r="312" spans="2:10" x14ac:dyDescent="0.2">
      <c r="B312" s="300"/>
      <c r="C312" s="299"/>
      <c r="F312" s="290">
        <v>47648.77</v>
      </c>
      <c r="G312" s="295" t="s">
        <v>554</v>
      </c>
      <c r="H312" s="295"/>
      <c r="I312" s="295"/>
      <c r="J312" s="289"/>
    </row>
    <row r="313" spans="2:10" x14ac:dyDescent="0.2">
      <c r="B313" s="300"/>
      <c r="C313" s="299"/>
      <c r="F313" s="290">
        <v>13108.53</v>
      </c>
      <c r="G313" s="295" t="s">
        <v>553</v>
      </c>
      <c r="H313" s="295"/>
      <c r="I313" s="295"/>
      <c r="J313" s="289"/>
    </row>
    <row r="314" spans="2:10" x14ac:dyDescent="0.2">
      <c r="B314" s="300"/>
      <c r="C314" s="299"/>
      <c r="F314" s="290">
        <v>3052.17</v>
      </c>
      <c r="G314" s="295" t="s">
        <v>552</v>
      </c>
      <c r="H314" s="295"/>
      <c r="I314" s="295"/>
      <c r="J314" s="289"/>
    </row>
    <row r="315" spans="2:10" x14ac:dyDescent="0.2">
      <c r="B315" s="300"/>
      <c r="C315" s="299"/>
      <c r="F315" s="290">
        <v>7483.86</v>
      </c>
      <c r="G315" s="295" t="s">
        <v>551</v>
      </c>
      <c r="H315" s="295"/>
      <c r="I315" s="295"/>
      <c r="J315" s="289"/>
    </row>
    <row r="316" spans="2:10" x14ac:dyDescent="0.2">
      <c r="B316" s="300"/>
      <c r="C316" s="299"/>
      <c r="F316" s="290">
        <v>2471.9899999999998</v>
      </c>
      <c r="G316" s="295" t="s">
        <v>550</v>
      </c>
      <c r="H316" s="295"/>
      <c r="I316" s="295"/>
      <c r="J316" s="289"/>
    </row>
    <row r="317" spans="2:10" x14ac:dyDescent="0.2">
      <c r="B317" s="300"/>
      <c r="C317" s="299"/>
      <c r="F317" s="290">
        <v>2580.0500000000002</v>
      </c>
      <c r="G317" s="295" t="s">
        <v>549</v>
      </c>
      <c r="H317" s="295"/>
      <c r="I317" s="295"/>
      <c r="J317" s="289"/>
    </row>
    <row r="318" spans="2:10" x14ac:dyDescent="0.2">
      <c r="B318" s="300"/>
      <c r="C318" s="299"/>
      <c r="F318" s="290">
        <v>9785.1200000000008</v>
      </c>
      <c r="G318" s="295" t="s">
        <v>548</v>
      </c>
      <c r="H318" s="295"/>
      <c r="I318" s="295"/>
      <c r="J318" s="289"/>
    </row>
    <row r="319" spans="2:10" x14ac:dyDescent="0.2">
      <c r="B319" s="300"/>
      <c r="C319" s="299"/>
      <c r="F319" s="290">
        <v>23549.35</v>
      </c>
      <c r="G319" s="295" t="s">
        <v>547</v>
      </c>
      <c r="H319" s="295"/>
      <c r="I319" s="295"/>
      <c r="J319" s="289"/>
    </row>
    <row r="320" spans="2:10" x14ac:dyDescent="0.2">
      <c r="B320" s="300"/>
      <c r="C320" s="299"/>
      <c r="F320" s="290">
        <v>1256.67</v>
      </c>
      <c r="G320" s="295" t="s">
        <v>546</v>
      </c>
      <c r="H320" s="295"/>
      <c r="I320" s="295"/>
      <c r="J320" s="289"/>
    </row>
    <row r="321" spans="2:10" x14ac:dyDescent="0.2">
      <c r="B321" s="300"/>
      <c r="C321" s="299"/>
      <c r="F321" s="290">
        <v>19174.8</v>
      </c>
      <c r="G321" s="295" t="s">
        <v>545</v>
      </c>
      <c r="H321" s="295"/>
      <c r="I321" s="295"/>
      <c r="J321" s="289"/>
    </row>
    <row r="322" spans="2:10" x14ac:dyDescent="0.2">
      <c r="B322" s="300"/>
      <c r="C322" s="299"/>
      <c r="F322" s="290">
        <v>4795.17</v>
      </c>
      <c r="G322" s="295" t="s">
        <v>544</v>
      </c>
      <c r="H322" s="295"/>
      <c r="I322" s="295"/>
    </row>
    <row r="323" spans="2:10" x14ac:dyDescent="0.2">
      <c r="B323" s="300"/>
      <c r="C323" s="299"/>
      <c r="F323" s="290">
        <v>28910.86</v>
      </c>
      <c r="G323" s="295" t="s">
        <v>543</v>
      </c>
      <c r="H323" s="295"/>
      <c r="I323" s="295"/>
    </row>
    <row r="324" spans="2:10" x14ac:dyDescent="0.2">
      <c r="B324" s="300"/>
      <c r="C324" s="299"/>
      <c r="F324" s="290">
        <v>3837.44</v>
      </c>
      <c r="G324" s="295" t="s">
        <v>542</v>
      </c>
      <c r="H324" s="295"/>
      <c r="I324" s="295"/>
    </row>
    <row r="325" spans="2:10" x14ac:dyDescent="0.2">
      <c r="B325" s="300"/>
      <c r="C325" s="299"/>
      <c r="F325" s="290">
        <v>465.16</v>
      </c>
      <c r="G325" s="295" t="s">
        <v>541</v>
      </c>
      <c r="H325" s="295"/>
      <c r="I325" s="295"/>
    </row>
    <row r="326" spans="2:10" x14ac:dyDescent="0.2">
      <c r="B326" s="300"/>
      <c r="C326" s="299"/>
      <c r="F326" s="290">
        <v>28320.639999999999</v>
      </c>
      <c r="G326" s="295" t="s">
        <v>540</v>
      </c>
      <c r="H326" s="295"/>
      <c r="I326" s="295"/>
    </row>
    <row r="327" spans="2:10" x14ac:dyDescent="0.2">
      <c r="B327" s="300"/>
      <c r="C327" s="299"/>
      <c r="F327" s="290">
        <v>89563.6</v>
      </c>
      <c r="G327" s="295" t="s">
        <v>539</v>
      </c>
      <c r="H327" s="295"/>
      <c r="I327" s="295"/>
    </row>
    <row r="328" spans="2:10" x14ac:dyDescent="0.2">
      <c r="B328" s="300"/>
      <c r="C328" s="299"/>
      <c r="F328" s="290">
        <v>22940.18</v>
      </c>
      <c r="G328" s="295" t="s">
        <v>538</v>
      </c>
      <c r="H328" s="295"/>
      <c r="I328" s="295"/>
    </row>
    <row r="329" spans="2:10" x14ac:dyDescent="0.2">
      <c r="B329" s="300"/>
      <c r="C329" s="299"/>
      <c r="F329" s="290">
        <v>4139.0600000000004</v>
      </c>
      <c r="G329" s="295" t="s">
        <v>537</v>
      </c>
      <c r="H329" s="295"/>
      <c r="I329" s="295"/>
    </row>
    <row r="330" spans="2:10" x14ac:dyDescent="0.2">
      <c r="B330" s="300"/>
      <c r="C330" s="299"/>
      <c r="F330" s="290">
        <v>4293</v>
      </c>
      <c r="G330" s="295" t="s">
        <v>536</v>
      </c>
      <c r="H330" s="295"/>
      <c r="I330" s="295"/>
    </row>
    <row r="331" spans="2:10" x14ac:dyDescent="0.2">
      <c r="B331" s="300"/>
      <c r="C331" s="299"/>
      <c r="F331" s="290">
        <v>161966.65</v>
      </c>
      <c r="G331" s="295" t="s">
        <v>535</v>
      </c>
      <c r="H331" s="295"/>
      <c r="I331" s="295"/>
    </row>
    <row r="332" spans="2:10" x14ac:dyDescent="0.2">
      <c r="B332" s="300"/>
      <c r="C332" s="299"/>
      <c r="F332" s="290">
        <v>1000</v>
      </c>
      <c r="G332" s="295" t="s">
        <v>534</v>
      </c>
      <c r="H332" s="295"/>
      <c r="I332" s="295"/>
    </row>
    <row r="333" spans="2:10" x14ac:dyDescent="0.2">
      <c r="B333" s="300"/>
      <c r="C333" s="299"/>
      <c r="F333" s="290">
        <v>12497.51</v>
      </c>
      <c r="G333" s="295" t="s">
        <v>533</v>
      </c>
      <c r="H333" s="295"/>
      <c r="I333" s="295"/>
    </row>
    <row r="334" spans="2:10" x14ac:dyDescent="0.2">
      <c r="B334" s="300"/>
      <c r="C334" s="299"/>
      <c r="F334" s="290">
        <v>1771.9</v>
      </c>
      <c r="G334" s="295" t="s">
        <v>532</v>
      </c>
      <c r="H334" s="295"/>
      <c r="I334" s="295"/>
    </row>
    <row r="335" spans="2:10" x14ac:dyDescent="0.2">
      <c r="B335" s="300"/>
      <c r="C335" s="299"/>
      <c r="F335" s="290">
        <v>5644.24</v>
      </c>
      <c r="G335" s="295" t="s">
        <v>531</v>
      </c>
      <c r="H335" s="295"/>
      <c r="I335" s="295"/>
    </row>
    <row r="336" spans="2:10" x14ac:dyDescent="0.2">
      <c r="B336" s="300"/>
      <c r="C336" s="299"/>
      <c r="F336" s="290">
        <v>3344.95</v>
      </c>
      <c r="G336" s="295" t="s">
        <v>530</v>
      </c>
      <c r="H336" s="295"/>
      <c r="I336" s="295"/>
    </row>
    <row r="337" spans="2:9" x14ac:dyDescent="0.2">
      <c r="B337" s="300"/>
      <c r="C337" s="299"/>
      <c r="F337" s="290">
        <v>614.65</v>
      </c>
      <c r="G337" s="295" t="s">
        <v>529</v>
      </c>
      <c r="H337" s="295"/>
      <c r="I337" s="295"/>
    </row>
    <row r="338" spans="2:9" x14ac:dyDescent="0.2">
      <c r="B338" s="300"/>
      <c r="C338" s="299"/>
      <c r="F338" s="290">
        <v>10858.76</v>
      </c>
      <c r="G338" s="295" t="s">
        <v>528</v>
      </c>
      <c r="H338" s="295"/>
      <c r="I338" s="295"/>
    </row>
    <row r="339" spans="2:9" x14ac:dyDescent="0.2">
      <c r="B339" s="300"/>
      <c r="C339" s="299"/>
      <c r="F339" s="290">
        <v>140954</v>
      </c>
      <c r="G339" s="295" t="s">
        <v>527</v>
      </c>
      <c r="H339" s="295"/>
      <c r="I339" s="295"/>
    </row>
    <row r="340" spans="2:9" x14ac:dyDescent="0.2">
      <c r="B340" s="300"/>
      <c r="C340" s="299"/>
      <c r="F340" s="290">
        <v>3063.05</v>
      </c>
      <c r="G340" s="295" t="s">
        <v>526</v>
      </c>
      <c r="H340" s="295"/>
      <c r="I340" s="295"/>
    </row>
    <row r="341" spans="2:9" x14ac:dyDescent="0.2">
      <c r="B341" s="300"/>
      <c r="C341" s="299"/>
      <c r="F341" s="290">
        <v>24157.09</v>
      </c>
      <c r="G341" s="295" t="s">
        <v>525</v>
      </c>
      <c r="H341" s="295"/>
      <c r="I341" s="295"/>
    </row>
    <row r="342" spans="2:9" x14ac:dyDescent="0.2">
      <c r="B342" s="300"/>
      <c r="C342" s="299"/>
      <c r="F342" s="290">
        <v>6520.71</v>
      </c>
      <c r="G342" s="295" t="s">
        <v>524</v>
      </c>
      <c r="H342" s="295"/>
      <c r="I342" s="295"/>
    </row>
    <row r="343" spans="2:9" x14ac:dyDescent="0.2">
      <c r="B343" s="300"/>
      <c r="C343" s="299"/>
      <c r="F343" s="290">
        <v>6547.22</v>
      </c>
      <c r="G343" s="295" t="s">
        <v>523</v>
      </c>
      <c r="H343" s="295"/>
      <c r="I343" s="295"/>
    </row>
    <row r="344" spans="2:9" x14ac:dyDescent="0.2">
      <c r="B344" s="300"/>
      <c r="C344" s="299"/>
      <c r="F344" s="290">
        <v>2023.07</v>
      </c>
      <c r="G344" s="295" t="s">
        <v>522</v>
      </c>
      <c r="H344" s="295"/>
      <c r="I344" s="295"/>
    </row>
    <row r="345" spans="2:9" x14ac:dyDescent="0.2">
      <c r="B345" s="300"/>
      <c r="C345" s="299"/>
      <c r="F345" s="290">
        <v>52063.23</v>
      </c>
      <c r="G345" s="295" t="s">
        <v>521</v>
      </c>
      <c r="H345" s="295"/>
      <c r="I345" s="295"/>
    </row>
    <row r="346" spans="2:9" x14ac:dyDescent="0.2">
      <c r="B346" s="300"/>
      <c r="C346" s="299"/>
      <c r="F346" s="290">
        <v>4000</v>
      </c>
      <c r="G346" s="295" t="s">
        <v>453</v>
      </c>
      <c r="H346" s="295"/>
      <c r="I346" s="295"/>
    </row>
    <row r="347" spans="2:9" x14ac:dyDescent="0.2">
      <c r="B347" s="300"/>
      <c r="C347" s="299"/>
      <c r="F347" s="290">
        <v>40008.400000000001</v>
      </c>
      <c r="G347" s="295" t="s">
        <v>520</v>
      </c>
      <c r="H347" s="295"/>
      <c r="I347" s="295"/>
    </row>
    <row r="348" spans="2:9" x14ac:dyDescent="0.2">
      <c r="B348" s="300"/>
      <c r="C348" s="299"/>
      <c r="F348" s="290">
        <v>29451.89</v>
      </c>
      <c r="G348" s="295" t="s">
        <v>457</v>
      </c>
      <c r="H348" s="295"/>
      <c r="I348" s="295"/>
    </row>
    <row r="349" spans="2:9" x14ac:dyDescent="0.2">
      <c r="B349" s="300"/>
      <c r="C349" s="299"/>
      <c r="F349" s="290">
        <v>175219.1</v>
      </c>
      <c r="G349" s="295" t="s">
        <v>519</v>
      </c>
      <c r="H349" s="295"/>
      <c r="I349" s="295"/>
    </row>
    <row r="350" spans="2:9" x14ac:dyDescent="0.2">
      <c r="B350" s="300"/>
      <c r="C350" s="299"/>
      <c r="F350" s="290">
        <v>6702.54</v>
      </c>
      <c r="G350" s="295" t="s">
        <v>518</v>
      </c>
      <c r="H350" s="295"/>
      <c r="I350" s="295"/>
    </row>
    <row r="351" spans="2:9" x14ac:dyDescent="0.2">
      <c r="B351" s="300"/>
      <c r="C351" s="299"/>
      <c r="F351" s="290">
        <v>9657.6299999999992</v>
      </c>
      <c r="G351" s="295" t="s">
        <v>517</v>
      </c>
      <c r="H351" s="295"/>
      <c r="I351" s="295"/>
    </row>
    <row r="352" spans="2:9" x14ac:dyDescent="0.2">
      <c r="B352" s="300"/>
      <c r="C352" s="299"/>
      <c r="F352" s="290">
        <v>29275.66</v>
      </c>
      <c r="G352" s="295" t="s">
        <v>516</v>
      </c>
      <c r="H352" s="295"/>
      <c r="I352" s="295"/>
    </row>
    <row r="353" spans="2:9" x14ac:dyDescent="0.2">
      <c r="B353" s="300"/>
      <c r="C353" s="299"/>
      <c r="F353" s="290">
        <v>19732.39</v>
      </c>
      <c r="G353" s="295" t="s">
        <v>515</v>
      </c>
      <c r="H353" s="295"/>
      <c r="I353" s="295"/>
    </row>
    <row r="354" spans="2:9" x14ac:dyDescent="0.2">
      <c r="B354" s="300"/>
      <c r="C354" s="299"/>
      <c r="F354" s="290">
        <v>6096</v>
      </c>
      <c r="G354" s="295" t="s">
        <v>514</v>
      </c>
      <c r="H354" s="295"/>
      <c r="I354" s="295"/>
    </row>
    <row r="355" spans="2:9" x14ac:dyDescent="0.2">
      <c r="B355" s="300"/>
      <c r="C355" s="299"/>
      <c r="F355" s="290">
        <v>2868.3</v>
      </c>
      <c r="G355" s="295" t="s">
        <v>513</v>
      </c>
      <c r="H355" s="295"/>
      <c r="I355" s="295"/>
    </row>
    <row r="356" spans="2:9" x14ac:dyDescent="0.2">
      <c r="B356" s="300"/>
      <c r="C356" s="299"/>
      <c r="F356" s="290">
        <v>3260.85</v>
      </c>
      <c r="G356" s="295" t="s">
        <v>512</v>
      </c>
      <c r="H356" s="295"/>
      <c r="I356" s="295"/>
    </row>
    <row r="357" spans="2:9" x14ac:dyDescent="0.2">
      <c r="B357" s="300"/>
      <c r="C357" s="299"/>
      <c r="F357" s="290">
        <v>1771.24</v>
      </c>
      <c r="G357" s="295" t="s">
        <v>511</v>
      </c>
      <c r="H357" s="295"/>
      <c r="I357" s="295"/>
    </row>
    <row r="358" spans="2:9" x14ac:dyDescent="0.2">
      <c r="B358" s="300"/>
      <c r="C358" s="299"/>
      <c r="F358" s="290">
        <v>12201.6</v>
      </c>
      <c r="G358" s="295" t="s">
        <v>510</v>
      </c>
      <c r="H358" s="295"/>
      <c r="I358" s="295"/>
    </row>
    <row r="359" spans="2:9" x14ac:dyDescent="0.2">
      <c r="B359" s="300"/>
      <c r="C359" s="299"/>
      <c r="F359" s="290">
        <v>16427.830000000002</v>
      </c>
      <c r="G359" s="295" t="s">
        <v>509</v>
      </c>
      <c r="H359" s="295"/>
      <c r="I359" s="295"/>
    </row>
    <row r="360" spans="2:9" x14ac:dyDescent="0.2">
      <c r="B360" s="300"/>
      <c r="C360" s="299"/>
      <c r="F360" s="290">
        <v>6100.8</v>
      </c>
      <c r="G360" s="295" t="s">
        <v>508</v>
      </c>
      <c r="H360" s="295"/>
      <c r="I360" s="295"/>
    </row>
    <row r="361" spans="2:9" x14ac:dyDescent="0.2">
      <c r="B361" s="300"/>
      <c r="C361" s="299"/>
      <c r="F361" s="290">
        <v>3621.11</v>
      </c>
      <c r="G361" s="295" t="s">
        <v>507</v>
      </c>
      <c r="H361" s="295"/>
      <c r="I361" s="295"/>
    </row>
    <row r="362" spans="2:9" x14ac:dyDescent="0.2">
      <c r="B362" s="300"/>
      <c r="C362" s="299"/>
      <c r="F362" s="290">
        <v>6637.01</v>
      </c>
      <c r="G362" s="295" t="s">
        <v>506</v>
      </c>
      <c r="H362" s="295"/>
      <c r="I362" s="295"/>
    </row>
    <row r="363" spans="2:9" x14ac:dyDescent="0.2">
      <c r="B363" s="300"/>
      <c r="C363" s="299"/>
      <c r="F363" s="290">
        <v>6346.79</v>
      </c>
      <c r="G363" s="295" t="s">
        <v>505</v>
      </c>
      <c r="H363" s="295"/>
      <c r="I363" s="295"/>
    </row>
    <row r="364" spans="2:9" x14ac:dyDescent="0.2">
      <c r="B364" s="300"/>
      <c r="C364" s="299"/>
      <c r="F364" s="290">
        <v>58394.41</v>
      </c>
      <c r="G364" s="295" t="s">
        <v>504</v>
      </c>
      <c r="H364" s="295"/>
      <c r="I364" s="295"/>
    </row>
    <row r="365" spans="2:9" x14ac:dyDescent="0.2">
      <c r="B365" s="300"/>
      <c r="C365" s="299"/>
      <c r="F365" s="290">
        <v>3739.37</v>
      </c>
      <c r="G365" s="295" t="s">
        <v>503</v>
      </c>
      <c r="H365" s="295"/>
      <c r="I365" s="295"/>
    </row>
    <row r="366" spans="2:9" x14ac:dyDescent="0.2">
      <c r="B366" s="300"/>
      <c r="C366" s="299"/>
      <c r="F366" s="290">
        <v>2955.04</v>
      </c>
      <c r="G366" s="295" t="s">
        <v>502</v>
      </c>
      <c r="H366" s="295"/>
      <c r="I366" s="295"/>
    </row>
    <row r="367" spans="2:9" x14ac:dyDescent="0.2">
      <c r="B367" s="300"/>
      <c r="C367" s="299"/>
      <c r="F367" s="290">
        <v>7673.23</v>
      </c>
      <c r="G367" s="295" t="s">
        <v>501</v>
      </c>
      <c r="H367" s="295"/>
      <c r="I367" s="295"/>
    </row>
    <row r="368" spans="2:9" x14ac:dyDescent="0.2">
      <c r="B368" s="300"/>
      <c r="C368" s="299"/>
      <c r="F368" s="290">
        <v>1642.34</v>
      </c>
      <c r="G368" s="295" t="s">
        <v>500</v>
      </c>
      <c r="H368" s="295"/>
      <c r="I368" s="295"/>
    </row>
    <row r="369" spans="2:9" x14ac:dyDescent="0.2">
      <c r="B369" s="300"/>
      <c r="C369" s="299"/>
      <c r="F369" s="290">
        <v>19831.099999999999</v>
      </c>
      <c r="G369" s="295" t="s">
        <v>499</v>
      </c>
      <c r="H369" s="295"/>
      <c r="I369" s="295"/>
    </row>
    <row r="370" spans="2:9" x14ac:dyDescent="0.2">
      <c r="B370" s="300"/>
      <c r="C370" s="299"/>
      <c r="F370" s="290">
        <v>33996.07</v>
      </c>
      <c r="G370" s="295" t="s">
        <v>498</v>
      </c>
      <c r="H370" s="295"/>
      <c r="I370" s="295"/>
    </row>
    <row r="371" spans="2:9" x14ac:dyDescent="0.2">
      <c r="B371" s="300"/>
      <c r="C371" s="299"/>
      <c r="F371" s="290">
        <v>2014.92</v>
      </c>
      <c r="G371" s="295" t="s">
        <v>497</v>
      </c>
      <c r="H371" s="295"/>
      <c r="I371" s="295"/>
    </row>
    <row r="372" spans="2:9" x14ac:dyDescent="0.2">
      <c r="B372" s="300"/>
      <c r="C372" s="299"/>
      <c r="F372" s="290">
        <v>12846.84</v>
      </c>
      <c r="G372" s="295" t="s">
        <v>496</v>
      </c>
      <c r="H372" s="295"/>
      <c r="I372" s="295"/>
    </row>
    <row r="373" spans="2:9" x14ac:dyDescent="0.2">
      <c r="B373" s="300"/>
      <c r="C373" s="299"/>
      <c r="F373" s="290">
        <v>5081.45</v>
      </c>
      <c r="G373" s="295" t="s">
        <v>495</v>
      </c>
      <c r="H373" s="295"/>
      <c r="I373" s="295"/>
    </row>
    <row r="374" spans="2:9" x14ac:dyDescent="0.2">
      <c r="B374" s="300"/>
      <c r="C374" s="299"/>
      <c r="F374" s="290">
        <v>3749.03</v>
      </c>
      <c r="G374" s="295" t="s">
        <v>494</v>
      </c>
      <c r="H374" s="295"/>
      <c r="I374" s="295"/>
    </row>
    <row r="375" spans="2:9" x14ac:dyDescent="0.2">
      <c r="B375" s="300"/>
      <c r="C375" s="299"/>
      <c r="F375" s="290">
        <v>3891.04</v>
      </c>
      <c r="G375" s="295" t="s">
        <v>493</v>
      </c>
      <c r="H375" s="295"/>
      <c r="I375" s="295"/>
    </row>
    <row r="376" spans="2:9" x14ac:dyDescent="0.2">
      <c r="B376" s="300"/>
      <c r="C376" s="299"/>
      <c r="F376" s="290">
        <v>4218.54</v>
      </c>
      <c r="G376" s="295" t="s">
        <v>492</v>
      </c>
      <c r="H376" s="295"/>
      <c r="I376" s="295"/>
    </row>
    <row r="377" spans="2:9" x14ac:dyDescent="0.2">
      <c r="B377" s="300"/>
      <c r="C377" s="299"/>
      <c r="F377" s="290">
        <v>1205.23</v>
      </c>
      <c r="G377" s="295" t="s">
        <v>491</v>
      </c>
      <c r="H377" s="295"/>
      <c r="I377" s="295"/>
    </row>
    <row r="378" spans="2:9" x14ac:dyDescent="0.2">
      <c r="B378" s="300"/>
      <c r="C378" s="299"/>
      <c r="F378" s="290">
        <v>3041.35</v>
      </c>
      <c r="G378" s="295" t="s">
        <v>490</v>
      </c>
      <c r="H378" s="295"/>
      <c r="I378" s="295"/>
    </row>
    <row r="379" spans="2:9" x14ac:dyDescent="0.2">
      <c r="B379" s="300"/>
      <c r="C379" s="299"/>
      <c r="F379" s="290">
        <v>2309.7800000000002</v>
      </c>
      <c r="G379" s="295" t="s">
        <v>489</v>
      </c>
      <c r="H379" s="295"/>
      <c r="I379" s="295"/>
    </row>
    <row r="380" spans="2:9" x14ac:dyDescent="0.2">
      <c r="B380" s="300"/>
      <c r="C380" s="299"/>
      <c r="F380" s="290">
        <v>13889.85</v>
      </c>
      <c r="G380" s="295" t="s">
        <v>488</v>
      </c>
      <c r="H380" s="295"/>
      <c r="I380" s="295"/>
    </row>
    <row r="381" spans="2:9" x14ac:dyDescent="0.2">
      <c r="B381" s="300"/>
      <c r="C381" s="299"/>
      <c r="F381" s="290">
        <v>17956.77</v>
      </c>
      <c r="G381" s="295" t="s">
        <v>487</v>
      </c>
      <c r="H381" s="295"/>
      <c r="I381" s="295"/>
    </row>
    <row r="382" spans="2:9" x14ac:dyDescent="0.2">
      <c r="B382" s="300"/>
      <c r="C382" s="299"/>
      <c r="F382" s="290">
        <v>4293.1099999999997</v>
      </c>
      <c r="G382" s="295" t="s">
        <v>486</v>
      </c>
      <c r="H382" s="295"/>
      <c r="I382" s="295"/>
    </row>
    <row r="383" spans="2:9" x14ac:dyDescent="0.2">
      <c r="B383" s="300"/>
      <c r="C383" s="299"/>
      <c r="F383" s="290">
        <v>25476.63</v>
      </c>
      <c r="G383" s="295" t="s">
        <v>485</v>
      </c>
      <c r="H383" s="295"/>
      <c r="I383" s="295"/>
    </row>
    <row r="384" spans="2:9" x14ac:dyDescent="0.2">
      <c r="B384" s="300"/>
      <c r="C384" s="299"/>
      <c r="F384" s="290">
        <v>2954.94</v>
      </c>
      <c r="G384" s="295" t="s">
        <v>484</v>
      </c>
      <c r="H384" s="295"/>
      <c r="I384" s="295"/>
    </row>
    <row r="385" spans="2:9" x14ac:dyDescent="0.2">
      <c r="B385" s="300"/>
      <c r="C385" s="299"/>
      <c r="F385" s="290">
        <v>61693.54</v>
      </c>
      <c r="G385" s="295" t="s">
        <v>483</v>
      </c>
      <c r="H385" s="295"/>
      <c r="I385" s="295"/>
    </row>
    <row r="386" spans="2:9" x14ac:dyDescent="0.2">
      <c r="B386" s="300"/>
      <c r="C386" s="299"/>
      <c r="F386" s="290">
        <v>69706.41</v>
      </c>
      <c r="G386" s="295" t="s">
        <v>482</v>
      </c>
      <c r="H386" s="295"/>
      <c r="I386" s="295"/>
    </row>
    <row r="387" spans="2:9" x14ac:dyDescent="0.2">
      <c r="B387" s="300"/>
      <c r="C387" s="299"/>
      <c r="F387" s="290">
        <v>931.47</v>
      </c>
      <c r="G387" s="295" t="s">
        <v>481</v>
      </c>
      <c r="H387" s="295"/>
      <c r="I387" s="295"/>
    </row>
    <row r="388" spans="2:9" x14ac:dyDescent="0.2">
      <c r="B388" s="300"/>
      <c r="C388" s="299"/>
      <c r="F388" s="290">
        <v>15511.28</v>
      </c>
      <c r="G388" s="295" t="s">
        <v>480</v>
      </c>
      <c r="H388" s="295"/>
      <c r="I388" s="295"/>
    </row>
    <row r="389" spans="2:9" x14ac:dyDescent="0.2">
      <c r="B389" s="300"/>
      <c r="C389" s="299"/>
      <c r="F389" s="290">
        <v>7498.05</v>
      </c>
      <c r="G389" s="295" t="s">
        <v>479</v>
      </c>
      <c r="H389" s="295"/>
      <c r="I389" s="295"/>
    </row>
    <row r="390" spans="2:9" x14ac:dyDescent="0.2">
      <c r="B390" s="300"/>
      <c r="C390" s="299"/>
      <c r="F390" s="290">
        <v>7310.45</v>
      </c>
      <c r="G390" s="295" t="s">
        <v>478</v>
      </c>
      <c r="H390" s="295"/>
      <c r="I390" s="295"/>
    </row>
    <row r="391" spans="2:9" x14ac:dyDescent="0.2">
      <c r="B391" s="300"/>
      <c r="C391" s="299"/>
      <c r="F391" s="290">
        <v>40681</v>
      </c>
      <c r="G391" s="295" t="s">
        <v>477</v>
      </c>
      <c r="H391" s="295"/>
      <c r="I391" s="295"/>
    </row>
    <row r="392" spans="2:9" x14ac:dyDescent="0.2">
      <c r="B392" s="300"/>
      <c r="C392" s="299"/>
      <c r="F392" s="290">
        <v>42854.74</v>
      </c>
      <c r="G392" s="295" t="s">
        <v>476</v>
      </c>
      <c r="H392" s="295"/>
      <c r="I392" s="295"/>
    </row>
    <row r="393" spans="2:9" x14ac:dyDescent="0.2">
      <c r="B393" s="300"/>
      <c r="C393" s="299"/>
      <c r="F393" s="290">
        <v>66774.2</v>
      </c>
      <c r="G393" s="295" t="s">
        <v>475</v>
      </c>
      <c r="H393" s="295"/>
      <c r="I393" s="295"/>
    </row>
    <row r="394" spans="2:9" x14ac:dyDescent="0.2">
      <c r="B394" s="300"/>
      <c r="C394" s="299"/>
      <c r="F394" s="290">
        <v>22084.18</v>
      </c>
      <c r="G394" s="295" t="s">
        <v>474</v>
      </c>
      <c r="H394" s="295"/>
      <c r="I394" s="295"/>
    </row>
    <row r="395" spans="2:9" x14ac:dyDescent="0.2">
      <c r="B395" s="300"/>
      <c r="C395" s="299"/>
      <c r="F395" s="290">
        <v>18032.39</v>
      </c>
      <c r="G395" s="295" t="s">
        <v>473</v>
      </c>
      <c r="H395" s="295"/>
      <c r="I395" s="295"/>
    </row>
    <row r="396" spans="2:9" x14ac:dyDescent="0.2">
      <c r="B396" s="300"/>
      <c r="C396" s="299"/>
      <c r="F396" s="290">
        <v>6347.02</v>
      </c>
      <c r="G396" s="295" t="s">
        <v>472</v>
      </c>
      <c r="H396" s="295"/>
      <c r="I396" s="295"/>
    </row>
    <row r="397" spans="2:9" x14ac:dyDescent="0.2">
      <c r="B397" s="300"/>
      <c r="C397" s="299"/>
      <c r="F397" s="290">
        <v>8194.26</v>
      </c>
      <c r="G397" s="295" t="s">
        <v>471</v>
      </c>
      <c r="H397" s="295"/>
      <c r="I397" s="295"/>
    </row>
    <row r="398" spans="2:9" x14ac:dyDescent="0.2">
      <c r="B398" s="300"/>
      <c r="C398" s="299"/>
      <c r="F398" s="290">
        <v>5927.93</v>
      </c>
      <c r="G398" s="295" t="s">
        <v>470</v>
      </c>
      <c r="H398" s="295"/>
      <c r="I398" s="295"/>
    </row>
    <row r="399" spans="2:9" x14ac:dyDescent="0.2">
      <c r="B399" s="300"/>
      <c r="C399" s="299"/>
      <c r="F399" s="290">
        <v>1549.79</v>
      </c>
      <c r="G399" s="295" t="s">
        <v>469</v>
      </c>
      <c r="H399" s="295"/>
      <c r="I399" s="295"/>
    </row>
    <row r="400" spans="2:9" x14ac:dyDescent="0.2">
      <c r="B400" s="300"/>
      <c r="C400" s="299"/>
      <c r="F400" s="290">
        <v>3841.86</v>
      </c>
      <c r="G400" s="295" t="s">
        <v>468</v>
      </c>
      <c r="H400" s="295"/>
      <c r="I400" s="295"/>
    </row>
    <row r="401" spans="2:9" x14ac:dyDescent="0.2">
      <c r="B401" s="300"/>
      <c r="C401" s="299"/>
      <c r="F401" s="290">
        <v>4201.49</v>
      </c>
      <c r="G401" s="295" t="s">
        <v>467</v>
      </c>
      <c r="H401" s="295"/>
      <c r="I401" s="295"/>
    </row>
    <row r="402" spans="2:9" x14ac:dyDescent="0.2">
      <c r="B402" s="300"/>
      <c r="C402" s="299"/>
      <c r="F402" s="290">
        <v>3670.31</v>
      </c>
      <c r="G402" s="295" t="s">
        <v>466</v>
      </c>
      <c r="H402" s="295"/>
      <c r="I402" s="295"/>
    </row>
    <row r="403" spans="2:9" x14ac:dyDescent="0.2">
      <c r="B403" s="300"/>
      <c r="C403" s="299"/>
      <c r="F403" s="290">
        <v>3837.6</v>
      </c>
      <c r="G403" s="295" t="s">
        <v>465</v>
      </c>
      <c r="H403" s="295"/>
      <c r="I403" s="295"/>
    </row>
    <row r="404" spans="2:9" x14ac:dyDescent="0.2">
      <c r="B404" s="300"/>
      <c r="C404" s="299"/>
      <c r="F404" s="290">
        <v>2130.35</v>
      </c>
      <c r="G404" s="295" t="s">
        <v>464</v>
      </c>
      <c r="H404" s="295"/>
      <c r="I404" s="295"/>
    </row>
    <row r="405" spans="2:9" x14ac:dyDescent="0.2">
      <c r="B405" s="300"/>
      <c r="C405" s="299"/>
      <c r="F405" s="290">
        <v>5283.8</v>
      </c>
      <c r="G405" s="295" t="s">
        <v>463</v>
      </c>
      <c r="H405" s="295"/>
      <c r="I405" s="295"/>
    </row>
    <row r="406" spans="2:9" x14ac:dyDescent="0.2">
      <c r="B406" s="300"/>
      <c r="C406" s="299"/>
      <c r="F406" s="290">
        <v>2845.69</v>
      </c>
      <c r="G406" s="295" t="s">
        <v>462</v>
      </c>
      <c r="H406" s="295"/>
      <c r="I406" s="295"/>
    </row>
    <row r="407" spans="2:9" x14ac:dyDescent="0.2">
      <c r="B407" s="300"/>
      <c r="C407" s="299"/>
      <c r="F407" s="290">
        <v>51223.92</v>
      </c>
      <c r="G407" s="295" t="s">
        <v>461</v>
      </c>
      <c r="H407" s="295"/>
      <c r="I407" s="295"/>
    </row>
    <row r="408" spans="2:9" x14ac:dyDescent="0.2">
      <c r="B408" s="300"/>
      <c r="C408" s="299"/>
      <c r="F408" s="290">
        <v>3244.78</v>
      </c>
      <c r="G408" s="295" t="s">
        <v>460</v>
      </c>
      <c r="H408" s="295"/>
      <c r="I408" s="295"/>
    </row>
    <row r="409" spans="2:9" x14ac:dyDescent="0.2">
      <c r="B409" s="300"/>
      <c r="C409" s="299"/>
      <c r="F409" s="290">
        <v>13841.18</v>
      </c>
      <c r="G409" s="295" t="s">
        <v>459</v>
      </c>
      <c r="H409" s="295"/>
      <c r="I409" s="295"/>
    </row>
    <row r="410" spans="2:9" x14ac:dyDescent="0.2">
      <c r="B410" s="300"/>
      <c r="C410" s="299"/>
      <c r="F410" s="290">
        <v>60287.06</v>
      </c>
      <c r="G410" s="295" t="s">
        <v>458</v>
      </c>
      <c r="H410" s="295"/>
      <c r="I410" s="295"/>
    </row>
    <row r="411" spans="2:9" x14ac:dyDescent="0.2">
      <c r="B411" s="300"/>
      <c r="C411" s="299"/>
      <c r="F411" s="290">
        <v>11382.55</v>
      </c>
      <c r="G411" s="295" t="s">
        <v>457</v>
      </c>
      <c r="H411" s="295"/>
      <c r="I411" s="295"/>
    </row>
    <row r="412" spans="2:9" x14ac:dyDescent="0.2">
      <c r="B412" s="300"/>
      <c r="C412" s="299"/>
      <c r="F412" s="290">
        <v>1317.11</v>
      </c>
      <c r="G412" s="295" t="s">
        <v>456</v>
      </c>
      <c r="H412" s="295"/>
      <c r="I412" s="295"/>
    </row>
    <row r="413" spans="2:9" x14ac:dyDescent="0.2">
      <c r="B413" s="300"/>
      <c r="C413" s="299"/>
      <c r="F413" s="290">
        <v>25966.6</v>
      </c>
      <c r="G413" s="295" t="s">
        <v>455</v>
      </c>
      <c r="H413" s="295"/>
      <c r="I413" s="295"/>
    </row>
    <row r="414" spans="2:9" x14ac:dyDescent="0.2">
      <c r="B414" s="300"/>
      <c r="C414" s="299"/>
      <c r="F414" s="290">
        <v>136734</v>
      </c>
      <c r="G414" s="295" t="s">
        <v>454</v>
      </c>
      <c r="H414" s="295"/>
      <c r="I414" s="295"/>
    </row>
    <row r="415" spans="2:9" x14ac:dyDescent="0.2">
      <c r="B415" s="300"/>
      <c r="C415" s="299"/>
      <c r="F415" s="290">
        <v>36008.400000000001</v>
      </c>
      <c r="G415" s="295" t="s">
        <v>453</v>
      </c>
      <c r="H415" s="295"/>
      <c r="I415" s="295"/>
    </row>
    <row r="416" spans="2:9" x14ac:dyDescent="0.2">
      <c r="B416" s="300"/>
      <c r="C416" s="299"/>
      <c r="F416" s="290">
        <v>7535.78</v>
      </c>
      <c r="G416" s="295" t="s">
        <v>452</v>
      </c>
      <c r="H416" s="295"/>
      <c r="I416" s="295"/>
    </row>
    <row r="417" spans="2:9" x14ac:dyDescent="0.2">
      <c r="B417" s="300"/>
      <c r="C417" s="299"/>
      <c r="F417" s="290">
        <v>6724.75</v>
      </c>
      <c r="G417" s="295" t="s">
        <v>451</v>
      </c>
      <c r="H417" s="295"/>
      <c r="I417" s="295"/>
    </row>
    <row r="418" spans="2:9" x14ac:dyDescent="0.2">
      <c r="B418" s="300"/>
      <c r="C418" s="299"/>
      <c r="F418" s="290">
        <v>91595.31</v>
      </c>
      <c r="G418" s="295" t="s">
        <v>450</v>
      </c>
      <c r="H418" s="295"/>
      <c r="I418" s="295"/>
    </row>
    <row r="419" spans="2:9" x14ac:dyDescent="0.2">
      <c r="B419" s="300"/>
      <c r="C419" s="299"/>
      <c r="F419" s="290">
        <v>5234.93</v>
      </c>
      <c r="G419" s="295" t="s">
        <v>449</v>
      </c>
      <c r="H419" s="295"/>
      <c r="I419" s="295"/>
    </row>
    <row r="420" spans="2:9" x14ac:dyDescent="0.2">
      <c r="B420" s="300"/>
      <c r="C420" s="299"/>
      <c r="F420" s="290">
        <v>6609.62</v>
      </c>
      <c r="G420" s="295" t="s">
        <v>448</v>
      </c>
      <c r="H420" s="295"/>
      <c r="I420" s="295"/>
    </row>
    <row r="421" spans="2:9" x14ac:dyDescent="0.2">
      <c r="B421" s="300"/>
      <c r="C421" s="299"/>
      <c r="F421" s="290">
        <v>4737.6000000000004</v>
      </c>
      <c r="G421" s="295" t="s">
        <v>447</v>
      </c>
      <c r="H421" s="295"/>
      <c r="I421" s="295"/>
    </row>
    <row r="422" spans="2:9" x14ac:dyDescent="0.2">
      <c r="B422" s="300"/>
      <c r="C422" s="299"/>
      <c r="F422" s="290">
        <v>19697.21</v>
      </c>
      <c r="G422" s="295" t="s">
        <v>446</v>
      </c>
      <c r="H422" s="295"/>
      <c r="I422" s="295"/>
    </row>
    <row r="423" spans="2:9" x14ac:dyDescent="0.2">
      <c r="B423" s="300"/>
      <c r="C423" s="299"/>
      <c r="F423" s="290">
        <v>1269.5899999999999</v>
      </c>
      <c r="G423" s="295" t="s">
        <v>445</v>
      </c>
      <c r="H423" s="295"/>
      <c r="I423" s="295"/>
    </row>
    <row r="424" spans="2:9" x14ac:dyDescent="0.2">
      <c r="B424" s="300"/>
      <c r="C424" s="299"/>
      <c r="F424" s="290">
        <v>30486.77</v>
      </c>
      <c r="G424" s="295" t="s">
        <v>444</v>
      </c>
      <c r="H424" s="295"/>
      <c r="I424" s="295"/>
    </row>
    <row r="425" spans="2:9" x14ac:dyDescent="0.2">
      <c r="B425" s="300"/>
      <c r="C425" s="299"/>
      <c r="F425" s="290">
        <v>52457.52</v>
      </c>
      <c r="G425" s="295" t="s">
        <v>443</v>
      </c>
      <c r="H425" s="295"/>
      <c r="I425" s="295"/>
    </row>
    <row r="426" spans="2:9" x14ac:dyDescent="0.2">
      <c r="B426" s="300"/>
      <c r="C426" s="299"/>
      <c r="F426" s="290">
        <v>89730.08</v>
      </c>
      <c r="G426" s="295" t="s">
        <v>442</v>
      </c>
      <c r="H426" s="295"/>
      <c r="I426" s="295"/>
    </row>
    <row r="427" spans="2:9" x14ac:dyDescent="0.2">
      <c r="B427" s="300"/>
      <c r="C427" s="299"/>
      <c r="F427" s="290">
        <v>2010</v>
      </c>
      <c r="G427" s="295" t="s">
        <v>441</v>
      </c>
      <c r="H427" s="295"/>
      <c r="I427" s="295"/>
    </row>
    <row r="428" spans="2:9" x14ac:dyDescent="0.2">
      <c r="B428" s="300"/>
      <c r="C428" s="299"/>
      <c r="F428" s="290">
        <v>83011.47</v>
      </c>
      <c r="G428" s="295" t="s">
        <v>440</v>
      </c>
      <c r="H428" s="295"/>
      <c r="I428" s="295"/>
    </row>
    <row r="429" spans="2:9" x14ac:dyDescent="0.2">
      <c r="B429" s="300"/>
      <c r="C429" s="299"/>
      <c r="F429" s="290">
        <v>44607.61</v>
      </c>
      <c r="G429" s="295" t="s">
        <v>439</v>
      </c>
      <c r="H429" s="295"/>
      <c r="I429" s="295"/>
    </row>
    <row r="430" spans="2:9" x14ac:dyDescent="0.2">
      <c r="B430" s="300"/>
      <c r="C430" s="299"/>
      <c r="F430" s="290">
        <v>5049.41</v>
      </c>
      <c r="G430" s="295" t="s">
        <v>438</v>
      </c>
      <c r="H430" s="295"/>
      <c r="I430" s="295"/>
    </row>
    <row r="431" spans="2:9" x14ac:dyDescent="0.2">
      <c r="B431" s="300"/>
      <c r="C431" s="299"/>
      <c r="F431" s="290">
        <v>3617.2</v>
      </c>
      <c r="G431" s="295" t="s">
        <v>437</v>
      </c>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ht="15.75" customHeight="1" thickBot="1" x14ac:dyDescent="0.25">
      <c r="B548" s="300"/>
      <c r="C548" s="299"/>
      <c r="E548" s="302">
        <f>SUM(E9:E201)</f>
        <v>8148465.2299999986</v>
      </c>
      <c r="F548" s="301">
        <f>SUM(F8:F547)</f>
        <v>8625439.0200000014</v>
      </c>
      <c r="G548" s="296"/>
      <c r="H548" s="295"/>
      <c r="I548" s="295"/>
    </row>
    <row r="549" spans="2:9" ht="15.75" customHeight="1" thickTop="1" x14ac:dyDescent="0.2">
      <c r="B549" s="300"/>
      <c r="C549" s="299"/>
      <c r="E549" s="290">
        <f>F548-E548</f>
        <v>476973.79000000283</v>
      </c>
      <c r="F549" s="297"/>
      <c r="G549" s="296"/>
      <c r="H549" s="295"/>
      <c r="I549" s="295"/>
    </row>
    <row r="550" spans="2:9" ht="15.75" customHeight="1" x14ac:dyDescent="0.2">
      <c r="B550" s="300"/>
      <c r="C550" s="299"/>
      <c r="F550" s="297"/>
      <c r="G550" s="296"/>
      <c r="H550" s="290"/>
      <c r="I550" s="295"/>
    </row>
    <row r="551" spans="2:9" ht="15.75" customHeight="1" x14ac:dyDescent="0.2">
      <c r="B551" s="300"/>
      <c r="C551" s="299"/>
      <c r="F551" s="297"/>
      <c r="G551" s="296"/>
      <c r="H551" s="295"/>
      <c r="I551" s="295"/>
    </row>
    <row r="552" spans="2:9" ht="15.75" customHeight="1" x14ac:dyDescent="0.2">
      <c r="B552" s="288"/>
      <c r="C552" s="288"/>
      <c r="D552" s="293"/>
      <c r="F552" s="297"/>
      <c r="G552" s="296"/>
      <c r="H552" s="295"/>
      <c r="I552" s="295"/>
    </row>
    <row r="553" spans="2:9" ht="15.75" customHeight="1" x14ac:dyDescent="0.2">
      <c r="B553" s="288"/>
      <c r="C553" s="288"/>
      <c r="D553" s="293"/>
      <c r="F553" s="297"/>
      <c r="G553" s="296"/>
      <c r="H553" s="295"/>
      <c r="I553" s="295"/>
    </row>
    <row r="554" spans="2:9" ht="15.75" customHeight="1" x14ac:dyDescent="0.2">
      <c r="B554" s="288"/>
      <c r="C554" s="288"/>
      <c r="D554" s="298"/>
      <c r="F554" s="297"/>
      <c r="G554" s="296"/>
      <c r="H554" s="295"/>
      <c r="I554" s="295"/>
    </row>
    <row r="555" spans="2:9" ht="15.75" customHeight="1" x14ac:dyDescent="0.2">
      <c r="B555" s="288"/>
      <c r="C555" s="288"/>
      <c r="D555" s="293"/>
      <c r="F555" s="297"/>
      <c r="G555" s="296"/>
      <c r="H555" s="295"/>
      <c r="I555" s="295"/>
    </row>
    <row r="556" spans="2:9" ht="15.75" customHeight="1" x14ac:dyDescent="0.2">
      <c r="B556" s="288"/>
      <c r="C556" s="288"/>
      <c r="D556" s="293"/>
      <c r="G556" s="295"/>
      <c r="H556" s="295"/>
      <c r="I556" s="295"/>
    </row>
    <row r="557" spans="2:9" ht="15.75" customHeight="1" x14ac:dyDescent="0.2">
      <c r="B557" s="288"/>
      <c r="C557" s="288"/>
      <c r="D557" s="293"/>
      <c r="G557" s="295"/>
    </row>
    <row r="558" spans="2:9" ht="15.75" customHeight="1" x14ac:dyDescent="0.2">
      <c r="B558" s="288"/>
      <c r="C558" s="288"/>
      <c r="D558" s="293"/>
      <c r="G558" s="295"/>
    </row>
    <row r="559" spans="2:9" ht="15.75" customHeight="1" x14ac:dyDescent="0.2">
      <c r="B559" s="288"/>
      <c r="C559" s="288"/>
    </row>
    <row r="560" spans="2:9" ht="15.75" customHeight="1" x14ac:dyDescent="0.2">
      <c r="B560" s="288"/>
      <c r="C560" s="288"/>
      <c r="D560" s="293"/>
      <c r="G560" s="294"/>
    </row>
    <row r="561" spans="2:7" ht="15.75" customHeight="1" x14ac:dyDescent="0.2">
      <c r="B561" s="288"/>
      <c r="C561" s="288"/>
      <c r="D561" s="293"/>
    </row>
    <row r="562" spans="2:7" ht="15.75" customHeight="1" x14ac:dyDescent="0.2">
      <c r="B562" s="288"/>
      <c r="C562" s="288"/>
      <c r="D562" s="293"/>
    </row>
    <row r="563" spans="2:7" ht="15.75" customHeight="1" x14ac:dyDescent="0.2">
      <c r="B563" s="288"/>
      <c r="C563" s="288"/>
      <c r="D563" s="293"/>
    </row>
    <row r="564" spans="2:7" ht="15.75" customHeight="1" x14ac:dyDescent="0.2">
      <c r="B564" s="288"/>
      <c r="C564" s="288"/>
      <c r="D564" s="293"/>
    </row>
    <row r="565" spans="2:7" ht="15.75" customHeight="1" x14ac:dyDescent="0.2">
      <c r="B565" s="288"/>
      <c r="C565" s="288"/>
    </row>
    <row r="566" spans="2:7" ht="15.75" customHeight="1" x14ac:dyDescent="0.2">
      <c r="D566" s="293"/>
    </row>
    <row r="567" spans="2:7" ht="15.75" customHeight="1" x14ac:dyDescent="0.2">
      <c r="B567" s="288"/>
      <c r="C567" s="288"/>
      <c r="D567" s="293"/>
    </row>
    <row r="568" spans="2:7" ht="15.75" customHeight="1" x14ac:dyDescent="0.2">
      <c r="B568" s="288"/>
      <c r="C568" s="288"/>
      <c r="F568" s="292"/>
      <c r="G568" s="288"/>
    </row>
    <row r="569" spans="2:7" ht="15.75" customHeight="1" x14ac:dyDescent="0.2">
      <c r="F569" s="292"/>
      <c r="G569" s="28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89" customFormat="1" x14ac:dyDescent="0.2">
      <c r="A659" s="288"/>
      <c r="D659" s="291"/>
      <c r="E659" s="290"/>
      <c r="F659" s="290"/>
      <c r="H659" s="288"/>
      <c r="I659" s="288"/>
      <c r="J659" s="288"/>
      <c r="K659" s="288"/>
      <c r="L659" s="288"/>
      <c r="M659" s="288"/>
      <c r="N659" s="325"/>
      <c r="O659" s="325"/>
      <c r="P659" s="288"/>
      <c r="Q659" s="288"/>
      <c r="R659" s="288"/>
      <c r="S659" s="288"/>
      <c r="T659" s="288"/>
      <c r="U659" s="288"/>
      <c r="V659" s="288"/>
      <c r="W659" s="288"/>
      <c r="X659" s="288"/>
      <c r="Y659" s="288"/>
      <c r="Z659" s="288"/>
      <c r="AA659" s="288"/>
      <c r="AB659" s="288"/>
      <c r="AC659" s="288"/>
      <c r="AD659" s="288"/>
      <c r="AE659" s="288"/>
      <c r="AF659" s="288"/>
      <c r="AG659" s="288"/>
      <c r="AH659" s="288"/>
      <c r="AI659" s="288"/>
      <c r="AJ659" s="288"/>
      <c r="AK659" s="288"/>
      <c r="AL659" s="288"/>
      <c r="AM659" s="288"/>
      <c r="AN659" s="288"/>
      <c r="AO659" s="288"/>
      <c r="AP659" s="288"/>
      <c r="AQ659" s="288"/>
      <c r="AR659" s="288"/>
      <c r="AS659" s="288"/>
      <c r="AT659" s="288"/>
      <c r="AU659" s="288"/>
      <c r="AV659" s="288"/>
      <c r="AW659" s="288"/>
      <c r="AX659" s="288"/>
      <c r="AY659" s="288"/>
      <c r="AZ659" s="288"/>
      <c r="BA659" s="288"/>
      <c r="BB659" s="288"/>
      <c r="BC659" s="288"/>
      <c r="BD659" s="288"/>
      <c r="BE659" s="288"/>
      <c r="BF659" s="288"/>
      <c r="BG659" s="288"/>
      <c r="BH659" s="288"/>
      <c r="BI659" s="288"/>
      <c r="BJ659" s="288"/>
      <c r="BK659" s="288"/>
      <c r="BL659" s="288"/>
      <c r="BM659" s="288"/>
      <c r="BN659" s="288"/>
      <c r="BO659" s="288"/>
      <c r="BP659" s="288"/>
      <c r="BQ659" s="288"/>
      <c r="BR659" s="288"/>
      <c r="BS659" s="288"/>
      <c r="BT659" s="288"/>
      <c r="BU659" s="288"/>
      <c r="BV659" s="288"/>
      <c r="BW659" s="288"/>
      <c r="BX659" s="288"/>
      <c r="BY659" s="288"/>
      <c r="BZ659" s="288"/>
      <c r="CA659" s="288"/>
      <c r="CB659" s="288"/>
      <c r="CC659" s="288"/>
      <c r="CD659" s="288"/>
      <c r="CE659" s="288"/>
      <c r="CF659" s="288"/>
      <c r="CG659" s="288"/>
      <c r="CH659" s="288"/>
      <c r="CI659" s="288"/>
      <c r="CJ659" s="288"/>
      <c r="CK659" s="288"/>
      <c r="CL659" s="288"/>
      <c r="CM659" s="288"/>
      <c r="CN659" s="288"/>
      <c r="CO659" s="288"/>
      <c r="CP659" s="288"/>
      <c r="CQ659" s="288"/>
      <c r="CR659" s="288"/>
      <c r="CS659" s="288"/>
      <c r="CT659" s="288"/>
      <c r="CU659" s="288"/>
      <c r="CV659" s="288"/>
      <c r="CW659" s="288"/>
      <c r="CX659" s="288"/>
      <c r="CY659" s="288"/>
      <c r="CZ659" s="288"/>
      <c r="DA659" s="288"/>
      <c r="DB659" s="288"/>
      <c r="DC659" s="288"/>
      <c r="DD659" s="288"/>
      <c r="DE659" s="288"/>
      <c r="DF659" s="288"/>
      <c r="DG659" s="288"/>
      <c r="DH659" s="288"/>
      <c r="DI659" s="288"/>
      <c r="DJ659" s="288"/>
      <c r="DK659" s="288"/>
      <c r="DL659" s="288"/>
      <c r="DM659" s="288"/>
      <c r="DN659" s="288"/>
      <c r="DO659" s="288"/>
      <c r="DP659" s="288"/>
      <c r="DQ659" s="288"/>
      <c r="DR659" s="288"/>
      <c r="DS659" s="288"/>
      <c r="DT659" s="288"/>
      <c r="DU659" s="288"/>
      <c r="DV659" s="288"/>
      <c r="DW659" s="288"/>
      <c r="DX659" s="288"/>
      <c r="DY659" s="288"/>
      <c r="DZ659" s="288"/>
      <c r="EA659" s="288"/>
      <c r="EB659" s="288"/>
      <c r="EC659" s="288"/>
      <c r="ED659" s="288"/>
      <c r="EE659" s="288"/>
      <c r="EF659" s="288"/>
      <c r="EG659" s="288"/>
      <c r="EH659" s="288"/>
      <c r="EI659" s="288"/>
      <c r="EJ659" s="288"/>
      <c r="EK659" s="288"/>
      <c r="EL659" s="288"/>
      <c r="EM659" s="288"/>
      <c r="EN659" s="288"/>
      <c r="EO659" s="288"/>
      <c r="EP659" s="288"/>
      <c r="EQ659" s="288"/>
      <c r="ER659" s="288"/>
      <c r="ES659" s="288"/>
      <c r="ET659" s="288"/>
      <c r="EU659" s="288"/>
      <c r="EV659" s="288"/>
      <c r="EW659" s="288"/>
      <c r="EX659" s="288"/>
      <c r="EY659" s="288"/>
      <c r="EZ659" s="288"/>
      <c r="FA659" s="288"/>
      <c r="FB659" s="288"/>
      <c r="FC659" s="288"/>
      <c r="FD659" s="288"/>
      <c r="FE659" s="288"/>
      <c r="FF659" s="288"/>
      <c r="FG659" s="288"/>
      <c r="FH659" s="288"/>
      <c r="FI659" s="288"/>
      <c r="FJ659" s="288"/>
      <c r="FK659" s="288"/>
      <c r="FL659" s="288"/>
      <c r="FM659" s="288"/>
      <c r="FN659" s="288"/>
      <c r="FO659" s="288"/>
      <c r="FP659" s="288"/>
      <c r="FQ659" s="288"/>
      <c r="FR659" s="288"/>
      <c r="FS659" s="288"/>
      <c r="FT659" s="288"/>
      <c r="FU659" s="288"/>
      <c r="FV659" s="288"/>
      <c r="FW659" s="288"/>
      <c r="FX659" s="288"/>
      <c r="FY659" s="288"/>
      <c r="FZ659" s="288"/>
      <c r="GA659" s="288"/>
      <c r="GB659" s="288"/>
      <c r="GC659" s="288"/>
      <c r="GD659" s="288"/>
      <c r="GE659" s="288"/>
      <c r="GF659" s="288"/>
      <c r="GG659" s="288"/>
      <c r="GH659" s="288"/>
      <c r="GI659" s="288"/>
      <c r="GJ659" s="288"/>
      <c r="GK659" s="288"/>
      <c r="GL659" s="288"/>
      <c r="GM659" s="288"/>
      <c r="GN659" s="288"/>
      <c r="GO659" s="288"/>
      <c r="GP659" s="288"/>
      <c r="GQ659" s="288"/>
      <c r="GR659" s="288"/>
      <c r="GS659" s="288"/>
      <c r="GT659" s="288"/>
      <c r="GU659" s="288"/>
      <c r="GV659" s="288"/>
      <c r="GW659" s="288"/>
      <c r="GX659" s="288"/>
      <c r="GY659" s="288"/>
      <c r="GZ659" s="288"/>
    </row>
    <row r="660" spans="1:208" s="290" customFormat="1" x14ac:dyDescent="0.2">
      <c r="A660" s="288"/>
      <c r="B660" s="289"/>
      <c r="C660" s="289"/>
      <c r="D660" s="291"/>
      <c r="G660" s="289"/>
      <c r="H660" s="288"/>
      <c r="I660" s="288"/>
      <c r="J660" s="288"/>
      <c r="K660" s="288"/>
      <c r="L660" s="288"/>
      <c r="M660" s="288"/>
      <c r="N660" s="325"/>
      <c r="O660" s="325"/>
      <c r="P660" s="288"/>
      <c r="Q660" s="288"/>
      <c r="R660" s="288"/>
      <c r="S660" s="288"/>
      <c r="T660" s="288"/>
      <c r="U660" s="288"/>
      <c r="V660" s="288"/>
      <c r="W660" s="288"/>
      <c r="X660" s="288"/>
      <c r="Y660" s="288"/>
      <c r="Z660" s="288"/>
      <c r="AA660" s="288"/>
      <c r="AB660" s="288"/>
      <c r="AC660" s="288"/>
      <c r="AD660" s="288"/>
      <c r="AE660" s="288"/>
      <c r="AF660" s="288"/>
      <c r="AG660" s="288"/>
      <c r="AH660" s="288"/>
      <c r="AI660" s="288"/>
      <c r="AJ660" s="288"/>
      <c r="AK660" s="288"/>
      <c r="AL660" s="288"/>
      <c r="AM660" s="288"/>
      <c r="AN660" s="288"/>
      <c r="AO660" s="288"/>
      <c r="AP660" s="288"/>
      <c r="AQ660" s="288"/>
      <c r="AR660" s="288"/>
      <c r="AS660" s="288"/>
      <c r="AT660" s="288"/>
      <c r="AU660" s="288"/>
      <c r="AV660" s="288"/>
      <c r="AW660" s="288"/>
      <c r="AX660" s="288"/>
      <c r="AY660" s="288"/>
      <c r="AZ660" s="288"/>
      <c r="BA660" s="288"/>
      <c r="BB660" s="288"/>
      <c r="BC660" s="288"/>
      <c r="BD660" s="288"/>
      <c r="BE660" s="288"/>
      <c r="BF660" s="288"/>
      <c r="BG660" s="288"/>
      <c r="BH660" s="288"/>
      <c r="BI660" s="288"/>
      <c r="BJ660" s="288"/>
      <c r="BK660" s="288"/>
      <c r="BL660" s="288"/>
      <c r="BM660" s="288"/>
      <c r="BN660" s="288"/>
      <c r="BO660" s="288"/>
      <c r="BP660" s="288"/>
      <c r="BQ660" s="288"/>
      <c r="BR660" s="288"/>
      <c r="BS660" s="288"/>
      <c r="BT660" s="288"/>
      <c r="BU660" s="288"/>
      <c r="BV660" s="288"/>
      <c r="BW660" s="288"/>
      <c r="BX660" s="288"/>
      <c r="BY660" s="288"/>
      <c r="BZ660" s="288"/>
      <c r="CA660" s="288"/>
      <c r="CB660" s="288"/>
      <c r="CC660" s="288"/>
      <c r="CD660" s="288"/>
      <c r="CE660" s="288"/>
      <c r="CF660" s="288"/>
      <c r="CG660" s="288"/>
      <c r="CH660" s="288"/>
      <c r="CI660" s="288"/>
      <c r="CJ660" s="288"/>
      <c r="CK660" s="288"/>
      <c r="CL660" s="288"/>
      <c r="CM660" s="288"/>
      <c r="CN660" s="288"/>
      <c r="CO660" s="288"/>
      <c r="CP660" s="288"/>
      <c r="CQ660" s="288"/>
      <c r="CR660" s="288"/>
      <c r="CS660" s="288"/>
      <c r="CT660" s="288"/>
      <c r="CU660" s="288"/>
      <c r="CV660" s="288"/>
      <c r="CW660" s="288"/>
      <c r="CX660" s="288"/>
      <c r="CY660" s="288"/>
      <c r="CZ660" s="288"/>
      <c r="DA660" s="288"/>
      <c r="DB660" s="288"/>
      <c r="DC660" s="288"/>
      <c r="DD660" s="288"/>
      <c r="DE660" s="288"/>
      <c r="DF660" s="288"/>
      <c r="DG660" s="288"/>
      <c r="DH660" s="288"/>
      <c r="DI660" s="288"/>
      <c r="DJ660" s="288"/>
      <c r="DK660" s="288"/>
      <c r="DL660" s="288"/>
      <c r="DM660" s="288"/>
      <c r="DN660" s="288"/>
      <c r="DO660" s="288"/>
      <c r="DP660" s="288"/>
      <c r="DQ660" s="288"/>
      <c r="DR660" s="288"/>
      <c r="DS660" s="288"/>
      <c r="DT660" s="288"/>
      <c r="DU660" s="288"/>
      <c r="DV660" s="288"/>
      <c r="DW660" s="288"/>
      <c r="DX660" s="288"/>
      <c r="DY660" s="288"/>
      <c r="DZ660" s="288"/>
      <c r="EA660" s="288"/>
      <c r="EB660" s="288"/>
      <c r="EC660" s="288"/>
      <c r="ED660" s="288"/>
      <c r="EE660" s="288"/>
      <c r="EF660" s="288"/>
      <c r="EG660" s="288"/>
      <c r="EH660" s="288"/>
      <c r="EI660" s="288"/>
      <c r="EJ660" s="288"/>
      <c r="EK660" s="288"/>
      <c r="EL660" s="288"/>
      <c r="EM660" s="288"/>
      <c r="EN660" s="288"/>
      <c r="EO660" s="288"/>
      <c r="EP660" s="288"/>
      <c r="EQ660" s="288"/>
      <c r="ER660" s="288"/>
      <c r="ES660" s="288"/>
      <c r="ET660" s="288"/>
      <c r="EU660" s="288"/>
      <c r="EV660" s="288"/>
      <c r="EW660" s="288"/>
      <c r="EX660" s="288"/>
      <c r="EY660" s="288"/>
      <c r="EZ660" s="288"/>
      <c r="FA660" s="288"/>
      <c r="FB660" s="288"/>
      <c r="FC660" s="288"/>
      <c r="FD660" s="288"/>
      <c r="FE660" s="288"/>
      <c r="FF660" s="288"/>
      <c r="FG660" s="288"/>
      <c r="FH660" s="288"/>
      <c r="FI660" s="288"/>
      <c r="FJ660" s="288"/>
      <c r="FK660" s="288"/>
      <c r="FL660" s="288"/>
      <c r="FM660" s="288"/>
      <c r="FN660" s="288"/>
      <c r="FO660" s="288"/>
      <c r="FP660" s="288"/>
      <c r="FQ660" s="288"/>
      <c r="FR660" s="288"/>
      <c r="FS660" s="288"/>
      <c r="FT660" s="288"/>
      <c r="FU660" s="288"/>
      <c r="FV660" s="288"/>
      <c r="FW660" s="288"/>
      <c r="FX660" s="288"/>
      <c r="FY660" s="288"/>
      <c r="FZ660" s="288"/>
      <c r="GA660" s="288"/>
      <c r="GB660" s="288"/>
      <c r="GC660" s="288"/>
      <c r="GD660" s="288"/>
      <c r="GE660" s="288"/>
      <c r="GF660" s="288"/>
      <c r="GG660" s="288"/>
      <c r="GH660" s="288"/>
      <c r="GI660" s="288"/>
      <c r="GJ660" s="288"/>
      <c r="GK660" s="288"/>
      <c r="GL660" s="288"/>
      <c r="GM660" s="288"/>
      <c r="GN660" s="288"/>
      <c r="GO660" s="288"/>
      <c r="GP660" s="288"/>
      <c r="GQ660" s="288"/>
      <c r="GR660" s="288"/>
      <c r="GS660" s="288"/>
      <c r="GT660" s="288"/>
      <c r="GU660" s="288"/>
      <c r="GV660" s="288"/>
      <c r="GW660" s="288"/>
      <c r="GX660" s="288"/>
      <c r="GY660" s="288"/>
      <c r="GZ660" s="288"/>
    </row>
    <row r="661" spans="1:208" s="290" customFormat="1" x14ac:dyDescent="0.2">
      <c r="A661" s="288"/>
      <c r="B661" s="289"/>
      <c r="C661" s="289"/>
      <c r="D661" s="291"/>
      <c r="G661" s="289"/>
      <c r="H661" s="288"/>
      <c r="I661" s="288"/>
      <c r="J661" s="288"/>
      <c r="K661" s="288"/>
      <c r="L661" s="288"/>
      <c r="M661" s="288"/>
      <c r="N661" s="325"/>
      <c r="O661" s="325"/>
      <c r="P661" s="288"/>
      <c r="Q661" s="288"/>
      <c r="R661" s="288"/>
      <c r="S661" s="288"/>
      <c r="T661" s="288"/>
      <c r="U661" s="288"/>
      <c r="V661" s="288"/>
      <c r="W661" s="288"/>
      <c r="X661" s="288"/>
      <c r="Y661" s="288"/>
      <c r="Z661" s="288"/>
      <c r="AA661" s="288"/>
      <c r="AB661" s="288"/>
      <c r="AC661" s="288"/>
      <c r="AD661" s="288"/>
      <c r="AE661" s="288"/>
      <c r="AF661" s="288"/>
      <c r="AG661" s="288"/>
      <c r="AH661" s="288"/>
      <c r="AI661" s="288"/>
      <c r="AJ661" s="288"/>
      <c r="AK661" s="288"/>
      <c r="AL661" s="288"/>
      <c r="AM661" s="288"/>
      <c r="AN661" s="288"/>
      <c r="AO661" s="288"/>
      <c r="AP661" s="288"/>
      <c r="AQ661" s="288"/>
      <c r="AR661" s="288"/>
      <c r="AS661" s="288"/>
      <c r="AT661" s="288"/>
      <c r="AU661" s="288"/>
      <c r="AV661" s="288"/>
      <c r="AW661" s="288"/>
      <c r="AX661" s="288"/>
      <c r="AY661" s="288"/>
      <c r="AZ661" s="288"/>
      <c r="BA661" s="288"/>
      <c r="BB661" s="288"/>
      <c r="BC661" s="288"/>
      <c r="BD661" s="288"/>
      <c r="BE661" s="288"/>
      <c r="BF661" s="288"/>
      <c r="BG661" s="288"/>
      <c r="BH661" s="288"/>
      <c r="BI661" s="288"/>
      <c r="BJ661" s="288"/>
      <c r="BK661" s="288"/>
      <c r="BL661" s="288"/>
      <c r="BM661" s="288"/>
      <c r="BN661" s="288"/>
      <c r="BO661" s="288"/>
      <c r="BP661" s="288"/>
      <c r="BQ661" s="288"/>
      <c r="BR661" s="288"/>
      <c r="BS661" s="288"/>
      <c r="BT661" s="288"/>
      <c r="BU661" s="288"/>
      <c r="BV661" s="288"/>
      <c r="BW661" s="288"/>
      <c r="BX661" s="288"/>
      <c r="BY661" s="288"/>
      <c r="BZ661" s="288"/>
      <c r="CA661" s="288"/>
      <c r="CB661" s="288"/>
      <c r="CC661" s="288"/>
      <c r="CD661" s="288"/>
      <c r="CE661" s="288"/>
      <c r="CF661" s="288"/>
      <c r="CG661" s="288"/>
      <c r="CH661" s="288"/>
      <c r="CI661" s="288"/>
      <c r="CJ661" s="288"/>
      <c r="CK661" s="288"/>
      <c r="CL661" s="288"/>
      <c r="CM661" s="288"/>
      <c r="CN661" s="288"/>
      <c r="CO661" s="288"/>
      <c r="CP661" s="288"/>
      <c r="CQ661" s="288"/>
      <c r="CR661" s="288"/>
      <c r="CS661" s="288"/>
      <c r="CT661" s="288"/>
      <c r="CU661" s="288"/>
      <c r="CV661" s="288"/>
      <c r="CW661" s="288"/>
      <c r="CX661" s="288"/>
      <c r="CY661" s="288"/>
      <c r="CZ661" s="288"/>
      <c r="DA661" s="288"/>
      <c r="DB661" s="288"/>
      <c r="DC661" s="288"/>
      <c r="DD661" s="288"/>
      <c r="DE661" s="288"/>
      <c r="DF661" s="288"/>
      <c r="DG661" s="288"/>
      <c r="DH661" s="288"/>
      <c r="DI661" s="288"/>
      <c r="DJ661" s="288"/>
      <c r="DK661" s="288"/>
      <c r="DL661" s="288"/>
      <c r="DM661" s="288"/>
      <c r="DN661" s="288"/>
      <c r="DO661" s="288"/>
      <c r="DP661" s="288"/>
      <c r="DQ661" s="288"/>
      <c r="DR661" s="288"/>
      <c r="DS661" s="288"/>
      <c r="DT661" s="288"/>
      <c r="DU661" s="288"/>
      <c r="DV661" s="288"/>
      <c r="DW661" s="288"/>
      <c r="DX661" s="288"/>
      <c r="DY661" s="288"/>
      <c r="DZ661" s="288"/>
      <c r="EA661" s="288"/>
      <c r="EB661" s="288"/>
      <c r="EC661" s="288"/>
      <c r="ED661" s="288"/>
      <c r="EE661" s="288"/>
      <c r="EF661" s="288"/>
      <c r="EG661" s="288"/>
      <c r="EH661" s="288"/>
      <c r="EI661" s="288"/>
      <c r="EJ661" s="288"/>
      <c r="EK661" s="288"/>
      <c r="EL661" s="288"/>
      <c r="EM661" s="288"/>
      <c r="EN661" s="288"/>
      <c r="EO661" s="288"/>
      <c r="EP661" s="288"/>
      <c r="EQ661" s="288"/>
      <c r="ER661" s="288"/>
      <c r="ES661" s="288"/>
      <c r="ET661" s="288"/>
      <c r="EU661" s="288"/>
      <c r="EV661" s="288"/>
      <c r="EW661" s="288"/>
      <c r="EX661" s="288"/>
      <c r="EY661" s="288"/>
      <c r="EZ661" s="288"/>
      <c r="FA661" s="288"/>
      <c r="FB661" s="288"/>
      <c r="FC661" s="288"/>
      <c r="FD661" s="288"/>
      <c r="FE661" s="288"/>
      <c r="FF661" s="288"/>
      <c r="FG661" s="288"/>
      <c r="FH661" s="288"/>
      <c r="FI661" s="288"/>
      <c r="FJ661" s="288"/>
      <c r="FK661" s="288"/>
      <c r="FL661" s="288"/>
      <c r="FM661" s="288"/>
      <c r="FN661" s="288"/>
      <c r="FO661" s="288"/>
      <c r="FP661" s="288"/>
      <c r="FQ661" s="288"/>
      <c r="FR661" s="288"/>
      <c r="FS661" s="288"/>
      <c r="FT661" s="288"/>
      <c r="FU661" s="288"/>
      <c r="FV661" s="288"/>
      <c r="FW661" s="288"/>
      <c r="FX661" s="288"/>
      <c r="FY661" s="288"/>
      <c r="FZ661" s="288"/>
      <c r="GA661" s="288"/>
      <c r="GB661" s="288"/>
      <c r="GC661" s="288"/>
      <c r="GD661" s="288"/>
      <c r="GE661" s="288"/>
      <c r="GF661" s="288"/>
      <c r="GG661" s="288"/>
      <c r="GH661" s="288"/>
      <c r="GI661" s="288"/>
      <c r="GJ661" s="288"/>
      <c r="GK661" s="288"/>
      <c r="GL661" s="288"/>
      <c r="GM661" s="288"/>
      <c r="GN661" s="288"/>
      <c r="GO661" s="288"/>
      <c r="GP661" s="288"/>
      <c r="GQ661" s="288"/>
      <c r="GR661" s="288"/>
      <c r="GS661" s="288"/>
      <c r="GT661" s="288"/>
      <c r="GU661" s="288"/>
      <c r="GV661" s="288"/>
      <c r="GW661" s="288"/>
      <c r="GX661" s="288"/>
      <c r="GY661" s="288"/>
      <c r="GZ661" s="288"/>
    </row>
    <row r="662" spans="1:208" s="290" customFormat="1" x14ac:dyDescent="0.2">
      <c r="A662" s="288"/>
      <c r="B662" s="289"/>
      <c r="C662" s="289"/>
      <c r="D662" s="291"/>
      <c r="G662" s="289"/>
      <c r="H662" s="288"/>
      <c r="I662" s="288"/>
      <c r="J662" s="288"/>
      <c r="K662" s="288"/>
      <c r="L662" s="288"/>
      <c r="M662" s="288"/>
      <c r="N662" s="325"/>
      <c r="O662" s="325"/>
      <c r="P662" s="288"/>
      <c r="Q662" s="288"/>
      <c r="R662" s="288"/>
      <c r="S662" s="288"/>
      <c r="T662" s="288"/>
      <c r="U662" s="288"/>
      <c r="V662" s="288"/>
      <c r="W662" s="288"/>
      <c r="X662" s="288"/>
      <c r="Y662" s="288"/>
      <c r="Z662" s="288"/>
      <c r="AA662" s="288"/>
      <c r="AB662" s="288"/>
      <c r="AC662" s="288"/>
      <c r="AD662" s="288"/>
      <c r="AE662" s="288"/>
      <c r="AF662" s="288"/>
      <c r="AG662" s="288"/>
      <c r="AH662" s="288"/>
      <c r="AI662" s="288"/>
      <c r="AJ662" s="288"/>
      <c r="AK662" s="288"/>
      <c r="AL662" s="288"/>
      <c r="AM662" s="288"/>
      <c r="AN662" s="288"/>
      <c r="AO662" s="288"/>
      <c r="AP662" s="288"/>
      <c r="AQ662" s="288"/>
      <c r="AR662" s="288"/>
      <c r="AS662" s="288"/>
      <c r="AT662" s="288"/>
      <c r="AU662" s="288"/>
      <c r="AV662" s="288"/>
      <c r="AW662" s="288"/>
      <c r="AX662" s="288"/>
      <c r="AY662" s="288"/>
      <c r="AZ662" s="288"/>
      <c r="BA662" s="288"/>
      <c r="BB662" s="288"/>
      <c r="BC662" s="288"/>
      <c r="BD662" s="288"/>
      <c r="BE662" s="288"/>
      <c r="BF662" s="288"/>
      <c r="BG662" s="288"/>
      <c r="BH662" s="288"/>
      <c r="BI662" s="288"/>
      <c r="BJ662" s="288"/>
      <c r="BK662" s="288"/>
      <c r="BL662" s="288"/>
      <c r="BM662" s="288"/>
      <c r="BN662" s="288"/>
      <c r="BO662" s="288"/>
      <c r="BP662" s="288"/>
      <c r="BQ662" s="288"/>
      <c r="BR662" s="288"/>
      <c r="BS662" s="288"/>
      <c r="BT662" s="288"/>
      <c r="BU662" s="288"/>
      <c r="BV662" s="288"/>
      <c r="BW662" s="288"/>
      <c r="BX662" s="288"/>
      <c r="BY662" s="288"/>
      <c r="BZ662" s="288"/>
      <c r="CA662" s="288"/>
      <c r="CB662" s="288"/>
      <c r="CC662" s="288"/>
      <c r="CD662" s="288"/>
      <c r="CE662" s="288"/>
      <c r="CF662" s="288"/>
      <c r="CG662" s="288"/>
      <c r="CH662" s="288"/>
      <c r="CI662" s="288"/>
      <c r="CJ662" s="288"/>
      <c r="CK662" s="288"/>
      <c r="CL662" s="288"/>
      <c r="CM662" s="288"/>
      <c r="CN662" s="288"/>
      <c r="CO662" s="288"/>
      <c r="CP662" s="288"/>
      <c r="CQ662" s="288"/>
      <c r="CR662" s="288"/>
      <c r="CS662" s="288"/>
      <c r="CT662" s="288"/>
      <c r="CU662" s="288"/>
      <c r="CV662" s="288"/>
      <c r="CW662" s="288"/>
      <c r="CX662" s="288"/>
      <c r="CY662" s="288"/>
      <c r="CZ662" s="288"/>
      <c r="DA662" s="288"/>
      <c r="DB662" s="288"/>
      <c r="DC662" s="288"/>
      <c r="DD662" s="288"/>
      <c r="DE662" s="288"/>
      <c r="DF662" s="288"/>
      <c r="DG662" s="288"/>
      <c r="DH662" s="288"/>
      <c r="DI662" s="288"/>
      <c r="DJ662" s="288"/>
      <c r="DK662" s="288"/>
      <c r="DL662" s="288"/>
      <c r="DM662" s="288"/>
      <c r="DN662" s="288"/>
      <c r="DO662" s="288"/>
      <c r="DP662" s="288"/>
      <c r="DQ662" s="288"/>
      <c r="DR662" s="288"/>
      <c r="DS662" s="288"/>
      <c r="DT662" s="288"/>
      <c r="DU662" s="288"/>
      <c r="DV662" s="288"/>
      <c r="DW662" s="288"/>
      <c r="DX662" s="288"/>
      <c r="DY662" s="288"/>
      <c r="DZ662" s="288"/>
      <c r="EA662" s="288"/>
      <c r="EB662" s="288"/>
      <c r="EC662" s="288"/>
      <c r="ED662" s="288"/>
      <c r="EE662" s="288"/>
      <c r="EF662" s="288"/>
      <c r="EG662" s="288"/>
      <c r="EH662" s="288"/>
      <c r="EI662" s="288"/>
      <c r="EJ662" s="288"/>
      <c r="EK662" s="288"/>
      <c r="EL662" s="288"/>
      <c r="EM662" s="288"/>
      <c r="EN662" s="288"/>
      <c r="EO662" s="288"/>
      <c r="EP662" s="288"/>
      <c r="EQ662" s="288"/>
      <c r="ER662" s="288"/>
      <c r="ES662" s="288"/>
      <c r="ET662" s="288"/>
      <c r="EU662" s="288"/>
      <c r="EV662" s="288"/>
      <c r="EW662" s="288"/>
      <c r="EX662" s="288"/>
      <c r="EY662" s="288"/>
      <c r="EZ662" s="288"/>
      <c r="FA662" s="288"/>
      <c r="FB662" s="288"/>
      <c r="FC662" s="288"/>
      <c r="FD662" s="288"/>
      <c r="FE662" s="288"/>
      <c r="FF662" s="288"/>
      <c r="FG662" s="288"/>
      <c r="FH662" s="288"/>
      <c r="FI662" s="288"/>
      <c r="FJ662" s="288"/>
      <c r="FK662" s="288"/>
      <c r="FL662" s="288"/>
      <c r="FM662" s="288"/>
      <c r="FN662" s="288"/>
      <c r="FO662" s="288"/>
      <c r="FP662" s="288"/>
      <c r="FQ662" s="288"/>
      <c r="FR662" s="288"/>
      <c r="FS662" s="288"/>
      <c r="FT662" s="288"/>
      <c r="FU662" s="288"/>
      <c r="FV662" s="288"/>
      <c r="FW662" s="288"/>
      <c r="FX662" s="288"/>
      <c r="FY662" s="288"/>
      <c r="FZ662" s="288"/>
      <c r="GA662" s="288"/>
      <c r="GB662" s="288"/>
      <c r="GC662" s="288"/>
      <c r="GD662" s="288"/>
      <c r="GE662" s="288"/>
      <c r="GF662" s="288"/>
      <c r="GG662" s="288"/>
      <c r="GH662" s="288"/>
      <c r="GI662" s="288"/>
      <c r="GJ662" s="288"/>
      <c r="GK662" s="288"/>
      <c r="GL662" s="288"/>
      <c r="GM662" s="288"/>
      <c r="GN662" s="288"/>
      <c r="GO662" s="288"/>
      <c r="GP662" s="288"/>
      <c r="GQ662" s="288"/>
      <c r="GR662" s="288"/>
      <c r="GS662" s="288"/>
      <c r="GT662" s="288"/>
      <c r="GU662" s="288"/>
      <c r="GV662" s="288"/>
      <c r="GW662" s="288"/>
      <c r="GX662" s="288"/>
      <c r="GY662" s="288"/>
      <c r="GZ662" s="288"/>
    </row>
  </sheetData>
  <pageMargins left="0.70866141732283472" right="0.55118110236220474" top="0.31496062992125984" bottom="0.39370078740157483" header="0.31496062992125984" footer="0.31496062992125984"/>
  <pageSetup paperSize="9" scale="65" orientation="landscape"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83BE-9888-44DE-AB97-29D8559B1014}">
  <sheetPr codeName="Hoja37">
    <tabColor rgb="FFFFFF00"/>
  </sheetPr>
  <dimension ref="A2:E528"/>
  <sheetViews>
    <sheetView topLeftCell="A502" workbookViewId="0">
      <selection activeCell="H521" sqref="H521"/>
    </sheetView>
  </sheetViews>
  <sheetFormatPr baseColWidth="10" defaultRowHeight="15" x14ac:dyDescent="0.2"/>
  <cols>
    <col min="3" max="3" width="61.5" customWidth="1"/>
    <col min="4" max="4" width="24.6640625" style="2" customWidth="1"/>
    <col min="5" max="5" width="27.33203125" customWidth="1"/>
  </cols>
  <sheetData>
    <row r="2" spans="1:5" x14ac:dyDescent="0.2">
      <c r="B2" s="22"/>
    </row>
    <row r="3" spans="1:5" x14ac:dyDescent="0.2">
      <c r="B3" s="12" t="s">
        <v>43</v>
      </c>
    </row>
    <row r="4" spans="1:5" x14ac:dyDescent="0.2">
      <c r="A4" s="23"/>
      <c r="B4" s="24" t="s">
        <v>44</v>
      </c>
      <c r="C4" s="24" t="s">
        <v>45</v>
      </c>
      <c r="D4" s="25" t="s">
        <v>46</v>
      </c>
      <c r="E4" s="24" t="s">
        <v>47</v>
      </c>
    </row>
    <row r="5" spans="1:5" x14ac:dyDescent="0.2">
      <c r="B5" s="23">
        <v>44928</v>
      </c>
      <c r="C5" t="s">
        <v>95</v>
      </c>
      <c r="D5" s="36">
        <v>500</v>
      </c>
      <c r="E5" t="s">
        <v>2030</v>
      </c>
    </row>
    <row r="6" spans="1:5" x14ac:dyDescent="0.2">
      <c r="B6" s="23">
        <v>44929</v>
      </c>
      <c r="C6" t="s">
        <v>2031</v>
      </c>
      <c r="D6" s="2">
        <v>500</v>
      </c>
      <c r="E6" t="s">
        <v>2030</v>
      </c>
    </row>
    <row r="7" spans="1:5" x14ac:dyDescent="0.2">
      <c r="B7" s="23">
        <v>44930</v>
      </c>
      <c r="C7" t="s">
        <v>2032</v>
      </c>
      <c r="D7" s="2">
        <v>300</v>
      </c>
      <c r="E7" t="s">
        <v>2033</v>
      </c>
    </row>
    <row r="8" spans="1:5" x14ac:dyDescent="0.2">
      <c r="B8" s="23">
        <v>44930</v>
      </c>
      <c r="C8" t="s">
        <v>2034</v>
      </c>
      <c r="D8" s="2">
        <v>500</v>
      </c>
      <c r="E8" t="s">
        <v>2030</v>
      </c>
    </row>
    <row r="9" spans="1:5" x14ac:dyDescent="0.2">
      <c r="B9" s="23">
        <v>44931</v>
      </c>
      <c r="C9" t="s">
        <v>2035</v>
      </c>
      <c r="D9" s="2">
        <v>500</v>
      </c>
      <c r="E9" t="s">
        <v>2030</v>
      </c>
    </row>
    <row r="10" spans="1:5" x14ac:dyDescent="0.2">
      <c r="B10" s="23">
        <v>44931</v>
      </c>
      <c r="C10" t="s">
        <v>2036</v>
      </c>
      <c r="D10" s="2">
        <v>850</v>
      </c>
      <c r="E10" t="s">
        <v>2037</v>
      </c>
    </row>
    <row r="11" spans="1:5" x14ac:dyDescent="0.2">
      <c r="B11" s="23">
        <v>44932</v>
      </c>
      <c r="C11" t="s">
        <v>2038</v>
      </c>
      <c r="D11" s="2">
        <v>500</v>
      </c>
      <c r="E11" t="s">
        <v>2039</v>
      </c>
    </row>
    <row r="12" spans="1:5" x14ac:dyDescent="0.2">
      <c r="B12" s="23">
        <v>44935</v>
      </c>
      <c r="C12" t="s">
        <v>2040</v>
      </c>
      <c r="D12" s="2">
        <v>200</v>
      </c>
      <c r="E12" t="s">
        <v>2030</v>
      </c>
    </row>
    <row r="13" spans="1:5" x14ac:dyDescent="0.2">
      <c r="B13" s="23">
        <v>44935</v>
      </c>
      <c r="C13" t="s">
        <v>2041</v>
      </c>
      <c r="D13" s="2">
        <v>600</v>
      </c>
      <c r="E13" t="s">
        <v>2030</v>
      </c>
    </row>
    <row r="14" spans="1:5" x14ac:dyDescent="0.2">
      <c r="B14" s="23">
        <v>44935</v>
      </c>
      <c r="C14" t="s">
        <v>2042</v>
      </c>
      <c r="D14" s="2">
        <v>96</v>
      </c>
      <c r="E14" t="s">
        <v>2037</v>
      </c>
    </row>
    <row r="15" spans="1:5" x14ac:dyDescent="0.2">
      <c r="B15" s="23">
        <v>44937</v>
      </c>
      <c r="C15" t="s">
        <v>2032</v>
      </c>
      <c r="D15" s="2">
        <v>300</v>
      </c>
      <c r="E15" t="s">
        <v>2033</v>
      </c>
    </row>
    <row r="16" spans="1:5" x14ac:dyDescent="0.2">
      <c r="B16" s="23">
        <v>44939</v>
      </c>
      <c r="C16" t="s">
        <v>2043</v>
      </c>
      <c r="D16" s="2">
        <v>360</v>
      </c>
      <c r="E16" t="s">
        <v>2044</v>
      </c>
    </row>
    <row r="17" spans="2:5" x14ac:dyDescent="0.2">
      <c r="B17" s="23">
        <v>44940</v>
      </c>
      <c r="C17" t="s">
        <v>2045</v>
      </c>
      <c r="D17" s="2">
        <v>1700</v>
      </c>
      <c r="E17" t="s">
        <v>2046</v>
      </c>
    </row>
    <row r="18" spans="2:5" x14ac:dyDescent="0.2">
      <c r="B18" s="23">
        <v>44940</v>
      </c>
      <c r="C18" t="s">
        <v>2047</v>
      </c>
      <c r="D18" s="2">
        <v>250</v>
      </c>
      <c r="E18" t="s">
        <v>2030</v>
      </c>
    </row>
    <row r="19" spans="2:5" x14ac:dyDescent="0.2">
      <c r="B19" s="23">
        <v>44942</v>
      </c>
      <c r="C19" t="s">
        <v>2042</v>
      </c>
      <c r="D19" s="2">
        <v>128</v>
      </c>
      <c r="E19" t="s">
        <v>2048</v>
      </c>
    </row>
    <row r="20" spans="2:5" x14ac:dyDescent="0.2">
      <c r="B20" s="23">
        <v>44943</v>
      </c>
      <c r="C20" t="s">
        <v>2043</v>
      </c>
      <c r="D20" s="2">
        <v>433</v>
      </c>
      <c r="E20" t="s">
        <v>2044</v>
      </c>
    </row>
    <row r="21" spans="2:5" x14ac:dyDescent="0.2">
      <c r="B21" s="23">
        <v>44943</v>
      </c>
      <c r="C21" t="s">
        <v>2049</v>
      </c>
      <c r="D21" s="2">
        <v>1000</v>
      </c>
      <c r="E21" t="s">
        <v>2050</v>
      </c>
    </row>
    <row r="22" spans="2:5" x14ac:dyDescent="0.2">
      <c r="B22" s="23">
        <v>44943</v>
      </c>
      <c r="C22" t="s">
        <v>2051</v>
      </c>
      <c r="D22" s="2">
        <v>550</v>
      </c>
      <c r="E22" t="s">
        <v>2052</v>
      </c>
    </row>
    <row r="23" spans="2:5" x14ac:dyDescent="0.2">
      <c r="B23" s="23">
        <v>44943</v>
      </c>
      <c r="C23" t="s">
        <v>2053</v>
      </c>
      <c r="D23" s="2">
        <v>534.41</v>
      </c>
      <c r="E23" t="s">
        <v>2054</v>
      </c>
    </row>
    <row r="24" spans="2:5" x14ac:dyDescent="0.2">
      <c r="B24" s="23">
        <v>44943</v>
      </c>
      <c r="C24" t="s">
        <v>2055</v>
      </c>
      <c r="D24" s="2">
        <v>500</v>
      </c>
      <c r="E24" t="s">
        <v>2056</v>
      </c>
    </row>
    <row r="25" spans="2:5" x14ac:dyDescent="0.2">
      <c r="B25" s="23">
        <v>44945</v>
      </c>
      <c r="C25" t="s">
        <v>2057</v>
      </c>
      <c r="D25" s="2">
        <v>200</v>
      </c>
      <c r="E25" t="s">
        <v>2030</v>
      </c>
    </row>
    <row r="26" spans="2:5" x14ac:dyDescent="0.2">
      <c r="B26" s="23">
        <v>44946</v>
      </c>
      <c r="C26" t="s">
        <v>2040</v>
      </c>
      <c r="D26" s="2">
        <v>100</v>
      </c>
      <c r="E26" t="s">
        <v>2030</v>
      </c>
    </row>
    <row r="27" spans="2:5" x14ac:dyDescent="0.2">
      <c r="B27" s="23">
        <v>44946</v>
      </c>
      <c r="C27" t="s">
        <v>2036</v>
      </c>
      <c r="D27" s="2">
        <v>250</v>
      </c>
      <c r="E27" t="s">
        <v>2058</v>
      </c>
    </row>
    <row r="28" spans="2:5" x14ac:dyDescent="0.2">
      <c r="B28" s="23">
        <v>44947</v>
      </c>
      <c r="C28" t="s">
        <v>2059</v>
      </c>
      <c r="D28" s="2">
        <v>145</v>
      </c>
      <c r="E28" t="s">
        <v>2060</v>
      </c>
    </row>
    <row r="29" spans="2:5" x14ac:dyDescent="0.2">
      <c r="B29" s="23">
        <v>44947</v>
      </c>
      <c r="C29" t="s">
        <v>2061</v>
      </c>
      <c r="D29" s="2">
        <v>500</v>
      </c>
      <c r="E29" t="s">
        <v>2030</v>
      </c>
    </row>
    <row r="30" spans="2:5" x14ac:dyDescent="0.2">
      <c r="B30" s="23">
        <v>44947</v>
      </c>
      <c r="C30" t="s">
        <v>2043</v>
      </c>
      <c r="D30" s="2">
        <v>420</v>
      </c>
      <c r="E30" t="s">
        <v>2044</v>
      </c>
    </row>
    <row r="31" spans="2:5" x14ac:dyDescent="0.2">
      <c r="B31" s="23">
        <v>44949</v>
      </c>
      <c r="C31" t="s">
        <v>2062</v>
      </c>
      <c r="D31" s="2">
        <v>100</v>
      </c>
      <c r="E31" t="s">
        <v>2063</v>
      </c>
    </row>
    <row r="32" spans="2:5" x14ac:dyDescent="0.2">
      <c r="B32" s="23">
        <v>44949</v>
      </c>
      <c r="C32" t="s">
        <v>2064</v>
      </c>
      <c r="D32" s="2">
        <v>200</v>
      </c>
      <c r="E32" t="s">
        <v>2030</v>
      </c>
    </row>
    <row r="33" spans="2:5" x14ac:dyDescent="0.2">
      <c r="B33" s="23">
        <v>44949</v>
      </c>
      <c r="C33" t="s">
        <v>2042</v>
      </c>
      <c r="D33" s="2">
        <v>100</v>
      </c>
      <c r="E33" t="s">
        <v>2048</v>
      </c>
    </row>
    <row r="34" spans="2:5" x14ac:dyDescent="0.2">
      <c r="B34" s="23">
        <v>44951</v>
      </c>
      <c r="C34" t="s">
        <v>2065</v>
      </c>
      <c r="D34" s="2">
        <v>300</v>
      </c>
      <c r="E34" t="s">
        <v>2066</v>
      </c>
    </row>
    <row r="35" spans="2:5" x14ac:dyDescent="0.2">
      <c r="B35" s="23">
        <v>44951</v>
      </c>
      <c r="C35" t="s">
        <v>2067</v>
      </c>
      <c r="D35" s="2">
        <v>298</v>
      </c>
      <c r="E35" t="s">
        <v>2068</v>
      </c>
    </row>
    <row r="36" spans="2:5" x14ac:dyDescent="0.2">
      <c r="B36" s="23">
        <v>44952</v>
      </c>
      <c r="C36" t="s">
        <v>2036</v>
      </c>
      <c r="D36" s="2">
        <v>250</v>
      </c>
      <c r="E36" t="s">
        <v>2068</v>
      </c>
    </row>
    <row r="37" spans="2:5" x14ac:dyDescent="0.2">
      <c r="B37" s="23">
        <v>44953</v>
      </c>
      <c r="C37" t="s">
        <v>2034</v>
      </c>
      <c r="D37" s="2">
        <v>485</v>
      </c>
      <c r="E37" t="s">
        <v>2069</v>
      </c>
    </row>
    <row r="38" spans="2:5" x14ac:dyDescent="0.2">
      <c r="B38" s="23">
        <v>44953</v>
      </c>
      <c r="C38" t="s">
        <v>2070</v>
      </c>
      <c r="D38" s="2">
        <v>200</v>
      </c>
      <c r="E38" t="s">
        <v>2071</v>
      </c>
    </row>
    <row r="39" spans="2:5" x14ac:dyDescent="0.2">
      <c r="B39" s="23">
        <v>44954</v>
      </c>
      <c r="C39" t="s">
        <v>2043</v>
      </c>
      <c r="D39" s="2">
        <v>281</v>
      </c>
      <c r="E39" t="s">
        <v>2044</v>
      </c>
    </row>
    <row r="40" spans="2:5" x14ac:dyDescent="0.2">
      <c r="B40" s="23">
        <v>44956</v>
      </c>
      <c r="C40" t="s">
        <v>2072</v>
      </c>
      <c r="D40" s="2">
        <v>102</v>
      </c>
      <c r="E40" t="s">
        <v>2073</v>
      </c>
    </row>
    <row r="41" spans="2:5" x14ac:dyDescent="0.2">
      <c r="B41" s="23">
        <v>44956</v>
      </c>
      <c r="C41" t="s">
        <v>2074</v>
      </c>
      <c r="D41" s="2">
        <v>500</v>
      </c>
      <c r="E41" t="s">
        <v>2063</v>
      </c>
    </row>
    <row r="42" spans="2:5" x14ac:dyDescent="0.2">
      <c r="B42" s="23">
        <v>44956</v>
      </c>
      <c r="C42" t="s">
        <v>2032</v>
      </c>
      <c r="D42" s="2">
        <v>300</v>
      </c>
      <c r="E42" t="s">
        <v>2033</v>
      </c>
    </row>
    <row r="43" spans="2:5" ht="14.25" customHeight="1" x14ac:dyDescent="0.2">
      <c r="B43" s="23">
        <v>44956</v>
      </c>
      <c r="C43" t="s">
        <v>2075</v>
      </c>
      <c r="D43" s="2">
        <v>400</v>
      </c>
      <c r="E43" t="s">
        <v>2037</v>
      </c>
    </row>
    <row r="44" spans="2:5" x14ac:dyDescent="0.2">
      <c r="D44" s="11">
        <f>SUM(D5:D43)</f>
        <v>15432.41</v>
      </c>
    </row>
    <row r="47" spans="2:5" x14ac:dyDescent="0.2">
      <c r="B47" t="s">
        <v>2076</v>
      </c>
    </row>
    <row r="49" spans="2:5" x14ac:dyDescent="0.2">
      <c r="B49" s="23">
        <v>44954</v>
      </c>
      <c r="C49" t="s">
        <v>2077</v>
      </c>
      <c r="D49" s="2">
        <v>65000</v>
      </c>
    </row>
    <row r="50" spans="2:5" x14ac:dyDescent="0.2">
      <c r="B50" s="23">
        <v>44954</v>
      </c>
      <c r="C50" t="s">
        <v>2078</v>
      </c>
      <c r="D50" s="2">
        <v>40000</v>
      </c>
    </row>
    <row r="51" spans="2:5" x14ac:dyDescent="0.2">
      <c r="D51" s="56">
        <f>SUM(D49:D50)</f>
        <v>105000</v>
      </c>
    </row>
    <row r="54" spans="2:5" x14ac:dyDescent="0.2">
      <c r="B54" s="12" t="s">
        <v>2471</v>
      </c>
    </row>
    <row r="55" spans="2:5" x14ac:dyDescent="0.2">
      <c r="B55" s="24" t="s">
        <v>44</v>
      </c>
      <c r="C55" s="24" t="s">
        <v>45</v>
      </c>
      <c r="D55" s="25" t="s">
        <v>46</v>
      </c>
      <c r="E55" s="24" t="s">
        <v>47</v>
      </c>
    </row>
    <row r="56" spans="2:5" x14ac:dyDescent="0.2">
      <c r="B56" s="23">
        <v>44960</v>
      </c>
      <c r="C56" t="s">
        <v>2472</v>
      </c>
      <c r="D56" s="36">
        <v>250</v>
      </c>
      <c r="E56" t="s">
        <v>2473</v>
      </c>
    </row>
    <row r="57" spans="2:5" x14ac:dyDescent="0.2">
      <c r="B57" s="23">
        <v>44961</v>
      </c>
      <c r="C57" t="s">
        <v>2474</v>
      </c>
      <c r="D57" s="2">
        <v>500</v>
      </c>
      <c r="E57" t="s">
        <v>2475</v>
      </c>
    </row>
    <row r="58" spans="2:5" x14ac:dyDescent="0.2">
      <c r="B58" s="23">
        <v>44964</v>
      </c>
      <c r="C58" t="s">
        <v>2476</v>
      </c>
      <c r="D58" s="2">
        <v>575</v>
      </c>
      <c r="E58" t="s">
        <v>425</v>
      </c>
    </row>
    <row r="59" spans="2:5" x14ac:dyDescent="0.2">
      <c r="B59" s="23">
        <v>44964</v>
      </c>
      <c r="C59" t="s">
        <v>2477</v>
      </c>
      <c r="D59" s="2">
        <v>300</v>
      </c>
      <c r="E59" t="s">
        <v>2478</v>
      </c>
    </row>
    <row r="60" spans="2:5" x14ac:dyDescent="0.2">
      <c r="B60" s="23">
        <v>44965</v>
      </c>
      <c r="C60" t="s">
        <v>2479</v>
      </c>
      <c r="D60" s="2">
        <v>615</v>
      </c>
      <c r="E60" t="s">
        <v>2480</v>
      </c>
    </row>
    <row r="61" spans="2:5" x14ac:dyDescent="0.2">
      <c r="B61" s="23">
        <v>44966</v>
      </c>
      <c r="C61" t="s">
        <v>2481</v>
      </c>
      <c r="D61" s="2">
        <v>160</v>
      </c>
      <c r="E61" t="s">
        <v>2473</v>
      </c>
    </row>
    <row r="62" spans="2:5" x14ac:dyDescent="0.2">
      <c r="B62" s="23">
        <v>44967</v>
      </c>
      <c r="C62" t="s">
        <v>2482</v>
      </c>
      <c r="D62" s="2">
        <v>500</v>
      </c>
      <c r="E62" t="s">
        <v>2483</v>
      </c>
    </row>
    <row r="63" spans="2:5" x14ac:dyDescent="0.2">
      <c r="B63" s="23">
        <v>44967</v>
      </c>
      <c r="C63" t="s">
        <v>2472</v>
      </c>
      <c r="D63" s="2">
        <v>250</v>
      </c>
      <c r="E63" t="s">
        <v>2473</v>
      </c>
    </row>
    <row r="64" spans="2:5" x14ac:dyDescent="0.2">
      <c r="B64" s="23">
        <v>44968</v>
      </c>
      <c r="C64" t="s">
        <v>2484</v>
      </c>
      <c r="D64" s="2">
        <v>610</v>
      </c>
      <c r="E64" t="s">
        <v>2485</v>
      </c>
    </row>
    <row r="65" spans="2:5" x14ac:dyDescent="0.2">
      <c r="B65" s="23">
        <v>44968</v>
      </c>
      <c r="C65" t="s">
        <v>2486</v>
      </c>
      <c r="D65" s="2">
        <v>500</v>
      </c>
      <c r="E65" t="s">
        <v>2475</v>
      </c>
    </row>
    <row r="66" spans="2:5" x14ac:dyDescent="0.2">
      <c r="B66" s="23">
        <v>44971</v>
      </c>
      <c r="C66" t="s">
        <v>2487</v>
      </c>
      <c r="D66" s="2">
        <v>600</v>
      </c>
      <c r="E66" t="s">
        <v>2480</v>
      </c>
    </row>
    <row r="67" spans="2:5" x14ac:dyDescent="0.2">
      <c r="B67" s="23">
        <v>44971</v>
      </c>
      <c r="C67" t="s">
        <v>2488</v>
      </c>
      <c r="D67" s="2">
        <v>250</v>
      </c>
      <c r="E67" t="s">
        <v>2489</v>
      </c>
    </row>
    <row r="68" spans="2:5" x14ac:dyDescent="0.2">
      <c r="B68" s="23">
        <v>44972</v>
      </c>
      <c r="C68" t="s">
        <v>2490</v>
      </c>
      <c r="D68" s="2">
        <v>300</v>
      </c>
      <c r="E68" t="s">
        <v>2491</v>
      </c>
    </row>
    <row r="69" spans="2:5" x14ac:dyDescent="0.2">
      <c r="B69" s="23">
        <v>44973</v>
      </c>
      <c r="C69" t="s">
        <v>2481</v>
      </c>
      <c r="D69" s="2">
        <v>65</v>
      </c>
      <c r="E69" t="s">
        <v>2491</v>
      </c>
    </row>
    <row r="70" spans="2:5" x14ac:dyDescent="0.2">
      <c r="B70" s="23">
        <v>44973</v>
      </c>
      <c r="C70" t="s">
        <v>2472</v>
      </c>
      <c r="D70" s="2">
        <v>250</v>
      </c>
      <c r="E70" t="s">
        <v>2491</v>
      </c>
    </row>
    <row r="71" spans="2:5" x14ac:dyDescent="0.2">
      <c r="B71" s="23">
        <v>44977</v>
      </c>
      <c r="C71" t="s">
        <v>2484</v>
      </c>
      <c r="D71" s="2">
        <v>212</v>
      </c>
      <c r="E71" t="s">
        <v>2485</v>
      </c>
    </row>
    <row r="72" spans="2:5" x14ac:dyDescent="0.2">
      <c r="B72" s="23">
        <v>44977</v>
      </c>
      <c r="C72" t="s">
        <v>2477</v>
      </c>
      <c r="D72" s="2">
        <v>300</v>
      </c>
      <c r="E72" t="s">
        <v>2478</v>
      </c>
    </row>
    <row r="73" spans="2:5" x14ac:dyDescent="0.2">
      <c r="B73" s="23">
        <v>44980</v>
      </c>
      <c r="C73" t="s">
        <v>2472</v>
      </c>
      <c r="D73" s="2">
        <v>250</v>
      </c>
      <c r="E73" t="s">
        <v>2473</v>
      </c>
    </row>
    <row r="74" spans="2:5" x14ac:dyDescent="0.2">
      <c r="B74" s="23">
        <v>44980</v>
      </c>
      <c r="C74" t="s">
        <v>2492</v>
      </c>
      <c r="D74" s="2">
        <v>100</v>
      </c>
      <c r="E74" t="s">
        <v>2493</v>
      </c>
    </row>
    <row r="75" spans="2:5" x14ac:dyDescent="0.2">
      <c r="B75" s="23">
        <v>44981</v>
      </c>
      <c r="C75" t="s">
        <v>2494</v>
      </c>
      <c r="D75" s="2">
        <v>6000</v>
      </c>
      <c r="E75" t="s">
        <v>2495</v>
      </c>
    </row>
    <row r="76" spans="2:5" x14ac:dyDescent="0.2">
      <c r="B76" s="23">
        <v>44984</v>
      </c>
      <c r="C76" t="s">
        <v>2496</v>
      </c>
      <c r="D76" s="2">
        <v>600</v>
      </c>
      <c r="E76" t="s">
        <v>2480</v>
      </c>
    </row>
    <row r="77" spans="2:5" x14ac:dyDescent="0.2">
      <c r="B77" s="23">
        <v>44984</v>
      </c>
      <c r="C77" t="s">
        <v>2477</v>
      </c>
      <c r="D77" s="2">
        <v>300</v>
      </c>
      <c r="E77" t="s">
        <v>2478</v>
      </c>
    </row>
    <row r="78" spans="2:5" x14ac:dyDescent="0.2">
      <c r="B78" s="23">
        <v>44985</v>
      </c>
      <c r="C78" t="s">
        <v>2497</v>
      </c>
      <c r="D78" s="2">
        <v>200</v>
      </c>
      <c r="E78" t="s">
        <v>2475</v>
      </c>
    </row>
    <row r="79" spans="2:5" x14ac:dyDescent="0.2">
      <c r="B79" s="23">
        <v>44985</v>
      </c>
      <c r="C79" t="s">
        <v>2498</v>
      </c>
      <c r="D79" s="2">
        <v>410</v>
      </c>
      <c r="E79" t="s">
        <v>425</v>
      </c>
    </row>
    <row r="80" spans="2:5" x14ac:dyDescent="0.2">
      <c r="B80" s="23">
        <v>44985</v>
      </c>
      <c r="C80" t="s">
        <v>2499</v>
      </c>
      <c r="D80" s="2">
        <v>600</v>
      </c>
      <c r="E80" t="s">
        <v>425</v>
      </c>
    </row>
    <row r="81" spans="2:5" x14ac:dyDescent="0.2">
      <c r="D81" s="11">
        <f>SUM(D56:D80)</f>
        <v>14697</v>
      </c>
    </row>
    <row r="84" spans="2:5" x14ac:dyDescent="0.2">
      <c r="B84" s="12" t="s">
        <v>3737</v>
      </c>
    </row>
    <row r="85" spans="2:5" x14ac:dyDescent="0.2">
      <c r="B85" s="24" t="s">
        <v>44</v>
      </c>
      <c r="C85" s="24" t="s">
        <v>45</v>
      </c>
      <c r="D85" s="25" t="s">
        <v>46</v>
      </c>
      <c r="E85" s="24" t="s">
        <v>47</v>
      </c>
    </row>
    <row r="86" spans="2:5" x14ac:dyDescent="0.2">
      <c r="B86" s="546">
        <v>44985</v>
      </c>
      <c r="C86" s="547" t="s">
        <v>2481</v>
      </c>
      <c r="D86" s="548">
        <v>224</v>
      </c>
      <c r="E86" s="547" t="s">
        <v>2491</v>
      </c>
    </row>
    <row r="87" spans="2:5" x14ac:dyDescent="0.2">
      <c r="B87" s="546">
        <v>44985</v>
      </c>
      <c r="C87" s="547" t="s">
        <v>3738</v>
      </c>
      <c r="D87" s="548">
        <v>200</v>
      </c>
      <c r="E87" s="547" t="s">
        <v>2491</v>
      </c>
    </row>
    <row r="88" spans="2:5" x14ac:dyDescent="0.2">
      <c r="B88" s="23">
        <v>44986</v>
      </c>
      <c r="C88" t="s">
        <v>3739</v>
      </c>
      <c r="D88" s="549">
        <v>205</v>
      </c>
      <c r="E88" t="s">
        <v>2480</v>
      </c>
    </row>
    <row r="89" spans="2:5" x14ac:dyDescent="0.2">
      <c r="B89" s="23">
        <v>44986</v>
      </c>
      <c r="C89" t="s">
        <v>3740</v>
      </c>
      <c r="D89" s="2">
        <v>255</v>
      </c>
      <c r="E89" t="s">
        <v>2480</v>
      </c>
    </row>
    <row r="90" spans="2:5" x14ac:dyDescent="0.2">
      <c r="B90" s="23">
        <v>44986</v>
      </c>
      <c r="C90" t="s">
        <v>3741</v>
      </c>
      <c r="D90" s="2">
        <v>600</v>
      </c>
      <c r="E90" t="s">
        <v>425</v>
      </c>
    </row>
    <row r="91" spans="2:5" x14ac:dyDescent="0.2">
      <c r="B91" s="23">
        <v>44991</v>
      </c>
      <c r="C91" t="s">
        <v>2481</v>
      </c>
      <c r="D91" s="2">
        <v>96</v>
      </c>
      <c r="E91" t="s">
        <v>2491</v>
      </c>
    </row>
    <row r="92" spans="2:5" x14ac:dyDescent="0.2">
      <c r="B92" s="23">
        <v>44991</v>
      </c>
      <c r="C92" t="s">
        <v>2477</v>
      </c>
      <c r="D92" s="2">
        <v>300</v>
      </c>
      <c r="E92" t="s">
        <v>2478</v>
      </c>
    </row>
    <row r="93" spans="2:5" x14ac:dyDescent="0.2">
      <c r="B93" s="23">
        <v>44991</v>
      </c>
      <c r="C93" t="s">
        <v>3742</v>
      </c>
      <c r="D93" s="2">
        <v>100</v>
      </c>
      <c r="E93" t="s">
        <v>2480</v>
      </c>
    </row>
    <row r="94" spans="2:5" x14ac:dyDescent="0.2">
      <c r="B94" s="23">
        <v>44993</v>
      </c>
      <c r="C94" t="s">
        <v>3743</v>
      </c>
      <c r="D94" s="2">
        <v>500</v>
      </c>
      <c r="E94" t="s">
        <v>3744</v>
      </c>
    </row>
    <row r="95" spans="2:5" x14ac:dyDescent="0.2">
      <c r="B95" s="23">
        <v>44993</v>
      </c>
      <c r="C95" t="s">
        <v>3745</v>
      </c>
      <c r="D95" s="2">
        <v>1000</v>
      </c>
      <c r="E95" t="s">
        <v>2480</v>
      </c>
    </row>
    <row r="96" spans="2:5" x14ac:dyDescent="0.2">
      <c r="B96" s="23">
        <v>44994</v>
      </c>
      <c r="C96" t="s">
        <v>3746</v>
      </c>
      <c r="D96" s="2">
        <v>100</v>
      </c>
      <c r="E96" t="s">
        <v>2480</v>
      </c>
    </row>
    <row r="97" spans="2:5" x14ac:dyDescent="0.2">
      <c r="B97" s="23">
        <v>44994</v>
      </c>
      <c r="C97" t="s">
        <v>3747</v>
      </c>
      <c r="D97" s="2">
        <v>200</v>
      </c>
      <c r="E97" t="s">
        <v>2480</v>
      </c>
    </row>
    <row r="98" spans="2:5" x14ac:dyDescent="0.2">
      <c r="B98" s="23">
        <v>44994</v>
      </c>
      <c r="C98" t="s">
        <v>3748</v>
      </c>
      <c r="D98" s="2">
        <v>135</v>
      </c>
      <c r="E98" t="s">
        <v>2475</v>
      </c>
    </row>
    <row r="99" spans="2:5" x14ac:dyDescent="0.2">
      <c r="B99" s="23">
        <v>44995</v>
      </c>
      <c r="C99" t="s">
        <v>3749</v>
      </c>
      <c r="D99" s="2">
        <v>300</v>
      </c>
      <c r="E99" t="s">
        <v>2475</v>
      </c>
    </row>
    <row r="100" spans="2:5" x14ac:dyDescent="0.2">
      <c r="B100" s="23">
        <v>44995</v>
      </c>
      <c r="C100" t="s">
        <v>3750</v>
      </c>
      <c r="D100" s="2">
        <v>324</v>
      </c>
      <c r="E100" t="s">
        <v>2480</v>
      </c>
    </row>
    <row r="101" spans="2:5" x14ac:dyDescent="0.2">
      <c r="B101" s="23">
        <v>44995</v>
      </c>
      <c r="C101" t="s">
        <v>2487</v>
      </c>
      <c r="D101" s="2">
        <v>560</v>
      </c>
      <c r="E101" t="s">
        <v>2480</v>
      </c>
    </row>
    <row r="102" spans="2:5" x14ac:dyDescent="0.2">
      <c r="B102" s="23">
        <v>44998</v>
      </c>
      <c r="C102" t="s">
        <v>3751</v>
      </c>
      <c r="D102" s="2">
        <v>400</v>
      </c>
      <c r="E102" t="s">
        <v>2491</v>
      </c>
    </row>
    <row r="103" spans="2:5" x14ac:dyDescent="0.2">
      <c r="B103" s="550">
        <v>44998</v>
      </c>
      <c r="C103" s="551" t="s">
        <v>2077</v>
      </c>
      <c r="D103" s="552">
        <f>35110.62+38690</f>
        <v>73800.62</v>
      </c>
      <c r="E103" s="551" t="s">
        <v>3752</v>
      </c>
    </row>
    <row r="104" spans="2:5" x14ac:dyDescent="0.2">
      <c r="B104" s="23">
        <v>44999</v>
      </c>
      <c r="C104" t="s">
        <v>2477</v>
      </c>
      <c r="D104" s="2">
        <v>300</v>
      </c>
      <c r="E104" t="s">
        <v>2478</v>
      </c>
    </row>
    <row r="105" spans="2:5" x14ac:dyDescent="0.2">
      <c r="B105" s="23">
        <v>44999</v>
      </c>
      <c r="C105" t="s">
        <v>3753</v>
      </c>
      <c r="D105" s="2">
        <v>100</v>
      </c>
      <c r="E105" t="s">
        <v>2485</v>
      </c>
    </row>
    <row r="106" spans="2:5" x14ac:dyDescent="0.2">
      <c r="B106" s="23">
        <v>45001</v>
      </c>
      <c r="C106" t="s">
        <v>3754</v>
      </c>
      <c r="D106" s="2">
        <v>400</v>
      </c>
      <c r="E106" t="s">
        <v>2491</v>
      </c>
    </row>
    <row r="107" spans="2:5" x14ac:dyDescent="0.2">
      <c r="B107" s="23">
        <v>45001</v>
      </c>
      <c r="C107" t="s">
        <v>2481</v>
      </c>
      <c r="D107" s="2">
        <v>160</v>
      </c>
      <c r="E107" t="s">
        <v>2491</v>
      </c>
    </row>
    <row r="108" spans="2:5" x14ac:dyDescent="0.2">
      <c r="B108" s="23">
        <v>45003</v>
      </c>
      <c r="C108" t="s">
        <v>2472</v>
      </c>
      <c r="D108" s="2">
        <v>350</v>
      </c>
      <c r="E108" t="s">
        <v>2473</v>
      </c>
    </row>
    <row r="109" spans="2:5" x14ac:dyDescent="0.2">
      <c r="B109" s="23">
        <v>45003</v>
      </c>
      <c r="C109" t="s">
        <v>3755</v>
      </c>
      <c r="D109" s="2">
        <v>180</v>
      </c>
      <c r="E109" t="s">
        <v>2485</v>
      </c>
    </row>
    <row r="110" spans="2:5" x14ac:dyDescent="0.2">
      <c r="B110" s="23">
        <v>45006</v>
      </c>
      <c r="C110" t="s">
        <v>3756</v>
      </c>
      <c r="D110" s="2">
        <v>500</v>
      </c>
      <c r="E110" t="s">
        <v>2493</v>
      </c>
    </row>
    <row r="111" spans="2:5" x14ac:dyDescent="0.2">
      <c r="B111" s="23">
        <v>45006</v>
      </c>
      <c r="C111" t="s">
        <v>2490</v>
      </c>
      <c r="D111" s="2">
        <v>348</v>
      </c>
      <c r="E111" t="s">
        <v>2475</v>
      </c>
    </row>
    <row r="112" spans="2:5" x14ac:dyDescent="0.2">
      <c r="B112" s="23">
        <v>45006</v>
      </c>
      <c r="C112" t="s">
        <v>2477</v>
      </c>
      <c r="D112" s="2">
        <v>300</v>
      </c>
      <c r="E112" t="s">
        <v>2478</v>
      </c>
    </row>
    <row r="113" spans="2:5" x14ac:dyDescent="0.2">
      <c r="B113" s="23">
        <v>45008</v>
      </c>
      <c r="C113" t="s">
        <v>3757</v>
      </c>
      <c r="D113" s="2">
        <v>1200</v>
      </c>
      <c r="E113" t="s">
        <v>425</v>
      </c>
    </row>
    <row r="114" spans="2:5" x14ac:dyDescent="0.2">
      <c r="B114" s="23">
        <v>45008</v>
      </c>
      <c r="C114" t="s">
        <v>2481</v>
      </c>
      <c r="D114" s="2">
        <v>64</v>
      </c>
      <c r="E114" t="s">
        <v>2491</v>
      </c>
    </row>
    <row r="115" spans="2:5" x14ac:dyDescent="0.2">
      <c r="B115" s="23">
        <v>45009</v>
      </c>
      <c r="C115" t="s">
        <v>3758</v>
      </c>
      <c r="D115" s="2">
        <v>100</v>
      </c>
      <c r="E115" t="s">
        <v>2493</v>
      </c>
    </row>
    <row r="116" spans="2:5" x14ac:dyDescent="0.2">
      <c r="B116" s="550">
        <v>45009</v>
      </c>
      <c r="C116" s="551" t="s">
        <v>2077</v>
      </c>
      <c r="D116" s="552">
        <v>29000</v>
      </c>
      <c r="E116" s="551" t="s">
        <v>3759</v>
      </c>
    </row>
    <row r="117" spans="2:5" x14ac:dyDescent="0.2">
      <c r="B117" s="23">
        <v>45010</v>
      </c>
      <c r="C117" t="s">
        <v>3755</v>
      </c>
      <c r="D117" s="2">
        <v>220</v>
      </c>
      <c r="E117" t="s">
        <v>2485</v>
      </c>
    </row>
    <row r="118" spans="2:5" x14ac:dyDescent="0.2">
      <c r="B118" s="23">
        <v>45009</v>
      </c>
      <c r="C118" t="s">
        <v>3747</v>
      </c>
      <c r="D118" s="2">
        <v>360</v>
      </c>
      <c r="E118" t="s">
        <v>2480</v>
      </c>
    </row>
    <row r="119" spans="2:5" x14ac:dyDescent="0.2">
      <c r="B119" s="23">
        <v>45012</v>
      </c>
      <c r="C119" t="s">
        <v>3760</v>
      </c>
      <c r="D119" s="2">
        <v>620</v>
      </c>
      <c r="E119" t="s">
        <v>425</v>
      </c>
    </row>
    <row r="120" spans="2:5" x14ac:dyDescent="0.2">
      <c r="B120" s="23">
        <v>45012</v>
      </c>
      <c r="C120" t="s">
        <v>3761</v>
      </c>
      <c r="D120" s="2">
        <v>2000</v>
      </c>
      <c r="E120" t="s">
        <v>2478</v>
      </c>
    </row>
    <row r="121" spans="2:5" x14ac:dyDescent="0.2">
      <c r="B121" s="23">
        <v>45012</v>
      </c>
      <c r="C121" t="s">
        <v>2477</v>
      </c>
      <c r="D121" s="2">
        <v>300</v>
      </c>
      <c r="E121" t="s">
        <v>2478</v>
      </c>
    </row>
    <row r="122" spans="2:5" x14ac:dyDescent="0.2">
      <c r="B122" s="23">
        <v>45014</v>
      </c>
      <c r="C122" t="s">
        <v>3762</v>
      </c>
      <c r="D122" s="2">
        <v>196</v>
      </c>
      <c r="E122" t="s">
        <v>2491</v>
      </c>
    </row>
    <row r="123" spans="2:5" x14ac:dyDescent="0.2">
      <c r="B123" s="23">
        <v>45014</v>
      </c>
      <c r="C123" t="s">
        <v>3763</v>
      </c>
      <c r="D123" s="2">
        <v>250</v>
      </c>
      <c r="E123" t="s">
        <v>2491</v>
      </c>
    </row>
    <row r="124" spans="2:5" x14ac:dyDescent="0.2">
      <c r="B124" s="23">
        <v>45014</v>
      </c>
      <c r="C124" t="s">
        <v>3764</v>
      </c>
      <c r="D124" s="2">
        <v>200</v>
      </c>
      <c r="E124" t="s">
        <v>2480</v>
      </c>
    </row>
    <row r="125" spans="2:5" x14ac:dyDescent="0.2">
      <c r="B125" s="23">
        <v>45015</v>
      </c>
      <c r="C125" t="s">
        <v>3765</v>
      </c>
      <c r="D125" s="2">
        <v>1864</v>
      </c>
      <c r="E125" t="s">
        <v>2491</v>
      </c>
    </row>
    <row r="126" spans="2:5" x14ac:dyDescent="0.2">
      <c r="B126" s="23">
        <v>45015</v>
      </c>
      <c r="C126" t="s">
        <v>3766</v>
      </c>
      <c r="D126" s="2">
        <v>1663</v>
      </c>
      <c r="E126" t="s">
        <v>2491</v>
      </c>
    </row>
    <row r="127" spans="2:5" x14ac:dyDescent="0.2">
      <c r="B127" s="23">
        <v>45016</v>
      </c>
      <c r="C127" t="s">
        <v>3767</v>
      </c>
      <c r="D127" s="2">
        <v>500</v>
      </c>
      <c r="E127" t="s">
        <v>2480</v>
      </c>
    </row>
    <row r="128" spans="2:5" x14ac:dyDescent="0.2">
      <c r="B128" s="23">
        <v>45016</v>
      </c>
      <c r="C128" t="s">
        <v>2498</v>
      </c>
      <c r="D128" s="2">
        <v>400</v>
      </c>
      <c r="E128" t="s">
        <v>430</v>
      </c>
    </row>
    <row r="129" spans="2:5" x14ac:dyDescent="0.2">
      <c r="B129" s="23"/>
    </row>
    <row r="131" spans="2:5" x14ac:dyDescent="0.2">
      <c r="D131" s="2">
        <f>SUM(D86:D130)</f>
        <v>120874.62</v>
      </c>
      <c r="E131" t="s">
        <v>3769</v>
      </c>
    </row>
    <row r="132" spans="2:5" x14ac:dyDescent="0.2">
      <c r="D132" s="2">
        <f>+D103+D116</f>
        <v>102800.62</v>
      </c>
      <c r="E132" t="s">
        <v>3768</v>
      </c>
    </row>
    <row r="133" spans="2:5" x14ac:dyDescent="0.2">
      <c r="D133" s="11">
        <f>+D131-D132</f>
        <v>18074</v>
      </c>
      <c r="E133" t="s">
        <v>3770</v>
      </c>
    </row>
    <row r="138" spans="2:5" x14ac:dyDescent="0.2">
      <c r="B138" s="12" t="s">
        <v>4136</v>
      </c>
    </row>
    <row r="139" spans="2:5" x14ac:dyDescent="0.2">
      <c r="B139" s="24" t="s">
        <v>44</v>
      </c>
      <c r="C139" s="24" t="s">
        <v>45</v>
      </c>
      <c r="D139" s="25" t="s">
        <v>46</v>
      </c>
      <c r="E139" s="24" t="s">
        <v>47</v>
      </c>
    </row>
    <row r="140" spans="2:5" x14ac:dyDescent="0.2">
      <c r="B140" s="546">
        <v>45017</v>
      </c>
      <c r="C140" s="547" t="s">
        <v>4137</v>
      </c>
      <c r="D140" s="605">
        <v>145</v>
      </c>
      <c r="E140" s="547" t="s">
        <v>2044</v>
      </c>
    </row>
    <row r="141" spans="2:5" x14ac:dyDescent="0.2">
      <c r="B141" s="546">
        <v>45017</v>
      </c>
      <c r="C141" s="547" t="s">
        <v>4138</v>
      </c>
      <c r="D141" s="605">
        <v>500</v>
      </c>
      <c r="E141" s="547" t="s">
        <v>2044</v>
      </c>
    </row>
    <row r="142" spans="2:5" x14ac:dyDescent="0.2">
      <c r="B142" s="546">
        <v>45019</v>
      </c>
      <c r="C142" s="547" t="s">
        <v>4139</v>
      </c>
      <c r="D142" s="605">
        <v>538</v>
      </c>
      <c r="E142" s="547" t="s">
        <v>2030</v>
      </c>
    </row>
    <row r="143" spans="2:5" x14ac:dyDescent="0.2">
      <c r="B143" s="23">
        <v>45020</v>
      </c>
      <c r="C143" t="s">
        <v>2065</v>
      </c>
      <c r="D143" s="592">
        <v>300</v>
      </c>
      <c r="E143" t="s">
        <v>2033</v>
      </c>
    </row>
    <row r="144" spans="2:5" x14ac:dyDescent="0.2">
      <c r="B144" s="23">
        <v>45020</v>
      </c>
      <c r="C144" s="547" t="s">
        <v>4140</v>
      </c>
      <c r="D144" s="38">
        <v>350</v>
      </c>
      <c r="E144" s="547" t="s">
        <v>4141</v>
      </c>
    </row>
    <row r="145" spans="2:5" x14ac:dyDescent="0.2">
      <c r="B145" s="23">
        <v>45021</v>
      </c>
      <c r="C145" s="547" t="s">
        <v>4142</v>
      </c>
      <c r="D145" s="38">
        <v>100</v>
      </c>
      <c r="E145" s="547" t="s">
        <v>4143</v>
      </c>
    </row>
    <row r="146" spans="2:5" x14ac:dyDescent="0.2">
      <c r="B146" s="23">
        <v>45022</v>
      </c>
      <c r="C146" s="547" t="s">
        <v>4137</v>
      </c>
      <c r="D146" s="38">
        <v>200</v>
      </c>
      <c r="E146" s="547" t="s">
        <v>2044</v>
      </c>
    </row>
    <row r="147" spans="2:5" x14ac:dyDescent="0.2">
      <c r="B147" s="23">
        <v>45022</v>
      </c>
      <c r="C147" s="547" t="s">
        <v>4144</v>
      </c>
      <c r="D147" s="38">
        <v>135</v>
      </c>
      <c r="E147" s="547" t="s">
        <v>2058</v>
      </c>
    </row>
    <row r="148" spans="2:5" x14ac:dyDescent="0.2">
      <c r="B148" s="23">
        <v>45022</v>
      </c>
      <c r="C148" s="547" t="s">
        <v>4145</v>
      </c>
      <c r="D148" s="38">
        <v>850</v>
      </c>
      <c r="E148" s="547" t="s">
        <v>2037</v>
      </c>
    </row>
    <row r="149" spans="2:5" x14ac:dyDescent="0.2">
      <c r="B149" s="23">
        <v>45026</v>
      </c>
      <c r="C149" s="547" t="s">
        <v>4146</v>
      </c>
      <c r="D149" s="38">
        <v>620</v>
      </c>
      <c r="E149" s="547" t="s">
        <v>2030</v>
      </c>
    </row>
    <row r="150" spans="2:5" x14ac:dyDescent="0.2">
      <c r="B150" s="23">
        <v>45026</v>
      </c>
      <c r="C150" s="547" t="s">
        <v>2065</v>
      </c>
      <c r="D150" s="38">
        <v>300</v>
      </c>
      <c r="E150" s="547" t="s">
        <v>2033</v>
      </c>
    </row>
    <row r="151" spans="2:5" x14ac:dyDescent="0.2">
      <c r="B151" s="23">
        <v>45026</v>
      </c>
      <c r="C151" s="547" t="s">
        <v>4147</v>
      </c>
      <c r="D151" s="38">
        <v>400</v>
      </c>
      <c r="E151" s="547" t="s">
        <v>2058</v>
      </c>
    </row>
    <row r="152" spans="2:5" x14ac:dyDescent="0.2">
      <c r="B152" s="23">
        <v>45027</v>
      </c>
      <c r="C152" s="547" t="s">
        <v>182</v>
      </c>
      <c r="D152" s="38">
        <v>500</v>
      </c>
      <c r="E152" s="547" t="s">
        <v>2030</v>
      </c>
    </row>
    <row r="153" spans="2:5" x14ac:dyDescent="0.2">
      <c r="B153" s="23">
        <v>45027</v>
      </c>
      <c r="C153" s="547" t="s">
        <v>4147</v>
      </c>
      <c r="D153" s="38">
        <v>500</v>
      </c>
      <c r="E153" s="547" t="s">
        <v>2058</v>
      </c>
    </row>
    <row r="154" spans="2:5" x14ac:dyDescent="0.2">
      <c r="B154" s="23">
        <v>45028</v>
      </c>
      <c r="C154" s="547" t="s">
        <v>4148</v>
      </c>
      <c r="D154" s="38">
        <v>500</v>
      </c>
      <c r="E154" s="547" t="s">
        <v>2030</v>
      </c>
    </row>
    <row r="155" spans="2:5" x14ac:dyDescent="0.2">
      <c r="B155" s="23">
        <v>45028</v>
      </c>
      <c r="C155" s="547" t="s">
        <v>4149</v>
      </c>
      <c r="D155" s="38">
        <v>500</v>
      </c>
      <c r="E155" s="547" t="s">
        <v>2030</v>
      </c>
    </row>
    <row r="156" spans="2:5" x14ac:dyDescent="0.2">
      <c r="B156" s="23">
        <v>45028</v>
      </c>
      <c r="C156" s="547" t="s">
        <v>4150</v>
      </c>
      <c r="D156" s="38">
        <v>400</v>
      </c>
      <c r="E156" s="547" t="s">
        <v>4151</v>
      </c>
    </row>
    <row r="157" spans="2:5" x14ac:dyDescent="0.2">
      <c r="B157" s="23">
        <v>45030</v>
      </c>
      <c r="C157" s="547" t="s">
        <v>4152</v>
      </c>
      <c r="D157" s="38">
        <v>850</v>
      </c>
      <c r="E157" s="547" t="s">
        <v>2037</v>
      </c>
    </row>
    <row r="158" spans="2:5" x14ac:dyDescent="0.2">
      <c r="B158" s="23">
        <v>45029</v>
      </c>
      <c r="C158" s="547" t="s">
        <v>2042</v>
      </c>
      <c r="D158" s="38">
        <v>160</v>
      </c>
      <c r="E158" s="547" t="s">
        <v>2037</v>
      </c>
    </row>
    <row r="159" spans="2:5" x14ac:dyDescent="0.2">
      <c r="B159" s="23">
        <v>45030</v>
      </c>
      <c r="C159" s="547" t="s">
        <v>4153</v>
      </c>
      <c r="D159" s="38">
        <v>149</v>
      </c>
      <c r="E159" s="547" t="s">
        <v>2063</v>
      </c>
    </row>
    <row r="160" spans="2:5" x14ac:dyDescent="0.2">
      <c r="B160" s="23">
        <v>45030</v>
      </c>
      <c r="C160" s="547" t="s">
        <v>4154</v>
      </c>
      <c r="D160" s="38">
        <v>100</v>
      </c>
      <c r="E160" s="547" t="s">
        <v>2030</v>
      </c>
    </row>
    <row r="161" spans="2:5" x14ac:dyDescent="0.2">
      <c r="B161" s="23">
        <v>45033</v>
      </c>
      <c r="C161" s="547" t="s">
        <v>4147</v>
      </c>
      <c r="D161" s="38">
        <v>500</v>
      </c>
      <c r="E161" s="547" t="s">
        <v>4155</v>
      </c>
    </row>
    <row r="162" spans="2:5" x14ac:dyDescent="0.2">
      <c r="B162" s="23">
        <v>45033</v>
      </c>
      <c r="C162" s="547" t="s">
        <v>2065</v>
      </c>
      <c r="D162" s="38">
        <v>300</v>
      </c>
      <c r="E162" s="547" t="s">
        <v>2033</v>
      </c>
    </row>
    <row r="163" spans="2:5" x14ac:dyDescent="0.2">
      <c r="B163" s="23">
        <v>45033</v>
      </c>
      <c r="C163" s="547" t="s">
        <v>2042</v>
      </c>
      <c r="D163" s="38">
        <v>96</v>
      </c>
      <c r="E163" s="547" t="s">
        <v>4156</v>
      </c>
    </row>
    <row r="164" spans="2:5" x14ac:dyDescent="0.2">
      <c r="B164" s="23">
        <v>45034</v>
      </c>
      <c r="C164" s="547" t="s">
        <v>4157</v>
      </c>
      <c r="D164" s="38">
        <v>988</v>
      </c>
      <c r="E164" s="547" t="s">
        <v>2030</v>
      </c>
    </row>
    <row r="165" spans="2:5" x14ac:dyDescent="0.2">
      <c r="B165" s="23">
        <v>45035</v>
      </c>
      <c r="C165" s="547" t="s">
        <v>4158</v>
      </c>
      <c r="D165" s="38">
        <v>700</v>
      </c>
      <c r="E165" s="547" t="s">
        <v>2050</v>
      </c>
    </row>
    <row r="166" spans="2:5" x14ac:dyDescent="0.2">
      <c r="B166" s="23">
        <v>45036</v>
      </c>
      <c r="C166" s="547" t="s">
        <v>4159</v>
      </c>
      <c r="D166" s="38">
        <v>100</v>
      </c>
      <c r="E166" s="547" t="s">
        <v>4160</v>
      </c>
    </row>
    <row r="167" spans="2:5" x14ac:dyDescent="0.2">
      <c r="B167" s="23">
        <v>45036</v>
      </c>
      <c r="C167" s="547" t="s">
        <v>182</v>
      </c>
      <c r="D167" s="38">
        <v>100</v>
      </c>
      <c r="E167" s="547" t="s">
        <v>4161</v>
      </c>
    </row>
    <row r="168" spans="2:5" x14ac:dyDescent="0.2">
      <c r="B168" s="23">
        <v>45037</v>
      </c>
      <c r="C168" s="547" t="s">
        <v>4152</v>
      </c>
      <c r="D168" s="38">
        <v>850</v>
      </c>
      <c r="E168" s="547" t="s">
        <v>2037</v>
      </c>
    </row>
    <row r="169" spans="2:5" x14ac:dyDescent="0.2">
      <c r="B169" s="23">
        <v>45038</v>
      </c>
      <c r="C169" s="547" t="s">
        <v>2043</v>
      </c>
      <c r="D169" s="38">
        <v>220</v>
      </c>
      <c r="E169" s="547" t="s">
        <v>2044</v>
      </c>
    </row>
    <row r="170" spans="2:5" x14ac:dyDescent="0.2">
      <c r="B170" s="23">
        <v>45040</v>
      </c>
      <c r="C170" s="547" t="s">
        <v>2065</v>
      </c>
      <c r="D170" s="38">
        <v>300</v>
      </c>
      <c r="E170" s="547" t="s">
        <v>2033</v>
      </c>
    </row>
    <row r="171" spans="2:5" x14ac:dyDescent="0.2">
      <c r="B171" s="591">
        <v>45042</v>
      </c>
      <c r="C171" s="589" t="s">
        <v>4162</v>
      </c>
      <c r="D171" s="604">
        <v>28026</v>
      </c>
      <c r="E171" s="589" t="s">
        <v>4163</v>
      </c>
    </row>
    <row r="172" spans="2:5" x14ac:dyDescent="0.2">
      <c r="B172" s="23">
        <v>45042</v>
      </c>
      <c r="C172" s="547" t="s">
        <v>4164</v>
      </c>
      <c r="D172" s="38">
        <v>200</v>
      </c>
      <c r="E172" s="547" t="s">
        <v>2030</v>
      </c>
    </row>
    <row r="173" spans="2:5" x14ac:dyDescent="0.2">
      <c r="B173" s="23">
        <v>45042</v>
      </c>
      <c r="C173" s="547" t="s">
        <v>2042</v>
      </c>
      <c r="D173" s="38">
        <v>196</v>
      </c>
      <c r="E173" s="547" t="s">
        <v>4163</v>
      </c>
    </row>
    <row r="174" spans="2:5" x14ac:dyDescent="0.2">
      <c r="B174" s="602">
        <v>45043</v>
      </c>
      <c r="C174" s="598" t="s">
        <v>3768</v>
      </c>
      <c r="D174" s="82">
        <v>87600</v>
      </c>
      <c r="E174" s="598" t="s">
        <v>4165</v>
      </c>
    </row>
    <row r="175" spans="2:5" x14ac:dyDescent="0.2">
      <c r="B175" s="23">
        <v>45043</v>
      </c>
      <c r="C175" s="547" t="s">
        <v>4166</v>
      </c>
      <c r="D175" s="38">
        <v>250</v>
      </c>
      <c r="E175" s="547" t="s">
        <v>2037</v>
      </c>
    </row>
    <row r="176" spans="2:5" x14ac:dyDescent="0.2">
      <c r="B176" s="23">
        <v>45045</v>
      </c>
      <c r="C176" s="547" t="s">
        <v>4167</v>
      </c>
      <c r="D176" s="38">
        <v>400</v>
      </c>
      <c r="E176" s="547" t="s">
        <v>2044</v>
      </c>
    </row>
    <row r="177" spans="2:5" x14ac:dyDescent="0.2">
      <c r="B177" s="23">
        <v>45045</v>
      </c>
      <c r="C177" s="547" t="s">
        <v>4168</v>
      </c>
      <c r="D177" s="38">
        <v>140</v>
      </c>
      <c r="E177" s="547" t="s">
        <v>2058</v>
      </c>
    </row>
    <row r="178" spans="2:5" x14ac:dyDescent="0.2">
      <c r="B178" s="23">
        <v>45045</v>
      </c>
      <c r="C178" s="547" t="s">
        <v>4169</v>
      </c>
      <c r="D178" s="38">
        <v>500</v>
      </c>
      <c r="E178" s="547" t="s">
        <v>4170</v>
      </c>
    </row>
    <row r="179" spans="2:5" x14ac:dyDescent="0.2">
      <c r="B179" s="602">
        <v>45045</v>
      </c>
      <c r="C179" s="598" t="s">
        <v>4171</v>
      </c>
      <c r="D179" s="82">
        <v>33350</v>
      </c>
      <c r="E179" s="598" t="s">
        <v>4165</v>
      </c>
    </row>
    <row r="180" spans="2:5" x14ac:dyDescent="0.2">
      <c r="D180" s="18">
        <f>SUM(D140:D179)</f>
        <v>162913</v>
      </c>
    </row>
    <row r="182" spans="2:5" x14ac:dyDescent="0.2">
      <c r="D182" s="2">
        <f>+D180-D171-D174-D179</f>
        <v>13937</v>
      </c>
      <c r="E182" t="s">
        <v>3770</v>
      </c>
    </row>
    <row r="184" spans="2:5" x14ac:dyDescent="0.2">
      <c r="B184" s="12" t="s">
        <v>4560</v>
      </c>
    </row>
    <row r="185" spans="2:5" x14ac:dyDescent="0.2">
      <c r="B185" s="24" t="s">
        <v>44</v>
      </c>
      <c r="C185" s="24" t="s">
        <v>45</v>
      </c>
      <c r="D185" s="25" t="s">
        <v>46</v>
      </c>
      <c r="E185" s="24" t="s">
        <v>47</v>
      </c>
    </row>
    <row r="186" spans="2:5" x14ac:dyDescent="0.2">
      <c r="B186" s="23">
        <v>45048</v>
      </c>
      <c r="C186" s="547" t="s">
        <v>4169</v>
      </c>
      <c r="D186" s="38">
        <v>500</v>
      </c>
      <c r="E186" s="547" t="s">
        <v>4170</v>
      </c>
    </row>
    <row r="187" spans="2:5" x14ac:dyDescent="0.2">
      <c r="B187" s="23">
        <v>45048</v>
      </c>
      <c r="C187" t="s">
        <v>4561</v>
      </c>
      <c r="D187" s="38">
        <v>300</v>
      </c>
      <c r="E187" t="s">
        <v>2056</v>
      </c>
    </row>
    <row r="188" spans="2:5" x14ac:dyDescent="0.2">
      <c r="B188" s="23">
        <v>45048</v>
      </c>
      <c r="C188" t="s">
        <v>4562</v>
      </c>
      <c r="D188" s="38">
        <v>87</v>
      </c>
      <c r="E188" t="s">
        <v>2063</v>
      </c>
    </row>
    <row r="189" spans="2:5" x14ac:dyDescent="0.2">
      <c r="B189" s="23">
        <v>45048</v>
      </c>
      <c r="C189" t="s">
        <v>2032</v>
      </c>
      <c r="D189" s="38">
        <v>300</v>
      </c>
      <c r="E189" t="s">
        <v>2033</v>
      </c>
    </row>
    <row r="190" spans="2:5" x14ac:dyDescent="0.2">
      <c r="B190" s="23">
        <v>45049</v>
      </c>
      <c r="C190" t="s">
        <v>182</v>
      </c>
      <c r="D190" s="38">
        <v>523.5</v>
      </c>
      <c r="E190" t="s">
        <v>2030</v>
      </c>
    </row>
    <row r="191" spans="2:5" x14ac:dyDescent="0.2">
      <c r="B191" s="23">
        <v>45050</v>
      </c>
      <c r="C191" t="s">
        <v>2042</v>
      </c>
      <c r="D191" s="38">
        <v>320</v>
      </c>
      <c r="E191" t="s">
        <v>2037</v>
      </c>
    </row>
    <row r="192" spans="2:5" x14ac:dyDescent="0.2">
      <c r="B192" s="23">
        <v>45053</v>
      </c>
      <c r="C192" t="s">
        <v>4563</v>
      </c>
      <c r="D192" s="38">
        <v>26</v>
      </c>
      <c r="E192" t="s">
        <v>4170</v>
      </c>
    </row>
    <row r="193" spans="2:5" x14ac:dyDescent="0.2">
      <c r="B193" s="23">
        <v>45055</v>
      </c>
      <c r="C193" t="s">
        <v>2032</v>
      </c>
      <c r="D193" s="38">
        <v>300</v>
      </c>
      <c r="E193" t="s">
        <v>2033</v>
      </c>
    </row>
    <row r="194" spans="2:5" x14ac:dyDescent="0.2">
      <c r="B194" s="23">
        <v>45055</v>
      </c>
      <c r="C194" t="s">
        <v>4564</v>
      </c>
      <c r="D194" s="38">
        <v>585</v>
      </c>
      <c r="E194" t="s">
        <v>4156</v>
      </c>
    </row>
    <row r="195" spans="2:5" x14ac:dyDescent="0.2">
      <c r="B195" s="23">
        <v>45056</v>
      </c>
      <c r="C195" t="s">
        <v>2040</v>
      </c>
      <c r="D195" s="38">
        <v>39</v>
      </c>
      <c r="E195" t="s">
        <v>4170</v>
      </c>
    </row>
    <row r="196" spans="2:5" x14ac:dyDescent="0.2">
      <c r="B196" s="23">
        <v>45057</v>
      </c>
      <c r="C196" t="s">
        <v>4565</v>
      </c>
      <c r="D196" s="38">
        <v>2000</v>
      </c>
      <c r="E196" t="s">
        <v>4566</v>
      </c>
    </row>
    <row r="197" spans="2:5" x14ac:dyDescent="0.2">
      <c r="B197" s="23">
        <v>45057</v>
      </c>
      <c r="C197" t="s">
        <v>4567</v>
      </c>
      <c r="D197" s="38">
        <v>500</v>
      </c>
      <c r="E197" t="s">
        <v>4568</v>
      </c>
    </row>
    <row r="198" spans="2:5" x14ac:dyDescent="0.2">
      <c r="B198" s="23">
        <v>45057</v>
      </c>
      <c r="C198" t="s">
        <v>2042</v>
      </c>
      <c r="D198" s="38">
        <v>132</v>
      </c>
      <c r="E198" t="s">
        <v>4156</v>
      </c>
    </row>
    <row r="199" spans="2:5" x14ac:dyDescent="0.2">
      <c r="B199" s="23">
        <v>45057</v>
      </c>
      <c r="C199" t="s">
        <v>4561</v>
      </c>
      <c r="D199" s="38">
        <v>300</v>
      </c>
      <c r="E199" t="s">
        <v>4170</v>
      </c>
    </row>
    <row r="200" spans="2:5" x14ac:dyDescent="0.2">
      <c r="B200" s="23">
        <v>45057</v>
      </c>
      <c r="C200" t="s">
        <v>4166</v>
      </c>
      <c r="D200" s="38">
        <v>250</v>
      </c>
      <c r="E200" t="s">
        <v>2037</v>
      </c>
    </row>
    <row r="201" spans="2:5" x14ac:dyDescent="0.2">
      <c r="B201" s="23">
        <v>45058</v>
      </c>
      <c r="C201" t="s">
        <v>4147</v>
      </c>
      <c r="D201" s="38">
        <v>500</v>
      </c>
      <c r="E201" t="s">
        <v>2056</v>
      </c>
    </row>
    <row r="202" spans="2:5" x14ac:dyDescent="0.2">
      <c r="B202" s="23">
        <v>45061</v>
      </c>
      <c r="C202" t="s">
        <v>4139</v>
      </c>
      <c r="D202" s="38">
        <v>800</v>
      </c>
      <c r="E202" t="s">
        <v>4569</v>
      </c>
    </row>
    <row r="203" spans="2:5" x14ac:dyDescent="0.2">
      <c r="B203" s="23">
        <v>45061</v>
      </c>
      <c r="C203" t="s">
        <v>4570</v>
      </c>
      <c r="D203" s="38">
        <v>2134</v>
      </c>
      <c r="E203" t="s">
        <v>4571</v>
      </c>
    </row>
    <row r="204" spans="2:5" x14ac:dyDescent="0.2">
      <c r="B204" s="23">
        <v>45061</v>
      </c>
      <c r="C204" t="s">
        <v>4572</v>
      </c>
      <c r="D204" s="38">
        <v>650</v>
      </c>
      <c r="E204" t="s">
        <v>4573</v>
      </c>
    </row>
    <row r="205" spans="2:5" x14ac:dyDescent="0.2">
      <c r="B205" s="23">
        <v>45062</v>
      </c>
      <c r="C205" t="s">
        <v>2032</v>
      </c>
      <c r="D205" s="38">
        <v>300</v>
      </c>
      <c r="E205" t="s">
        <v>2033</v>
      </c>
    </row>
    <row r="206" spans="2:5" x14ac:dyDescent="0.2">
      <c r="B206" s="23">
        <v>45064</v>
      </c>
      <c r="C206" t="s">
        <v>2042</v>
      </c>
      <c r="D206" s="38">
        <v>198</v>
      </c>
      <c r="E206" t="s">
        <v>2030</v>
      </c>
    </row>
    <row r="207" spans="2:5" x14ac:dyDescent="0.2">
      <c r="B207" s="23">
        <v>45065</v>
      </c>
      <c r="C207" t="s">
        <v>4166</v>
      </c>
      <c r="D207" s="38">
        <v>250</v>
      </c>
      <c r="E207" t="s">
        <v>4568</v>
      </c>
    </row>
    <row r="208" spans="2:5" x14ac:dyDescent="0.2">
      <c r="B208" s="23">
        <v>45065</v>
      </c>
      <c r="C208" t="s">
        <v>4574</v>
      </c>
      <c r="D208" s="38">
        <v>250</v>
      </c>
      <c r="E208" t="s">
        <v>4156</v>
      </c>
    </row>
    <row r="209" spans="2:5" x14ac:dyDescent="0.2">
      <c r="B209" s="23">
        <v>45066</v>
      </c>
      <c r="C209" t="s">
        <v>4575</v>
      </c>
      <c r="D209" s="38">
        <v>100</v>
      </c>
      <c r="E209" t="s">
        <v>2030</v>
      </c>
    </row>
    <row r="210" spans="2:5" x14ac:dyDescent="0.2">
      <c r="B210" s="23">
        <v>45068</v>
      </c>
      <c r="C210" t="s">
        <v>2040</v>
      </c>
      <c r="D210" s="38">
        <v>50</v>
      </c>
      <c r="E210" t="s">
        <v>2030</v>
      </c>
    </row>
    <row r="211" spans="2:5" x14ac:dyDescent="0.2">
      <c r="B211" s="23">
        <v>45068</v>
      </c>
      <c r="C211" t="s">
        <v>2032</v>
      </c>
      <c r="D211" s="38">
        <v>300</v>
      </c>
      <c r="E211" t="s">
        <v>2033</v>
      </c>
    </row>
    <row r="212" spans="2:5" x14ac:dyDescent="0.2">
      <c r="B212" s="23">
        <v>45068</v>
      </c>
      <c r="C212" t="s">
        <v>4561</v>
      </c>
      <c r="D212" s="2">
        <v>293</v>
      </c>
      <c r="E212" t="s">
        <v>2056</v>
      </c>
    </row>
    <row r="213" spans="2:5" x14ac:dyDescent="0.2">
      <c r="B213" s="23">
        <v>45071</v>
      </c>
      <c r="C213" t="s">
        <v>4576</v>
      </c>
      <c r="D213" s="2">
        <v>308</v>
      </c>
      <c r="E213" t="s">
        <v>2044</v>
      </c>
    </row>
    <row r="214" spans="2:5" x14ac:dyDescent="0.2">
      <c r="B214" s="23">
        <v>45071</v>
      </c>
      <c r="C214" t="s">
        <v>2042</v>
      </c>
      <c r="D214" s="2">
        <v>132</v>
      </c>
      <c r="E214" t="s">
        <v>4156</v>
      </c>
    </row>
    <row r="215" spans="2:5" x14ac:dyDescent="0.2">
      <c r="B215" s="23">
        <v>45071</v>
      </c>
      <c r="C215" t="s">
        <v>4577</v>
      </c>
      <c r="D215" s="2">
        <v>580</v>
      </c>
      <c r="E215" t="s">
        <v>4156</v>
      </c>
    </row>
    <row r="216" spans="2:5" x14ac:dyDescent="0.2">
      <c r="B216" s="23">
        <v>45072</v>
      </c>
      <c r="C216" t="s">
        <v>4166</v>
      </c>
      <c r="D216" s="2">
        <v>250</v>
      </c>
      <c r="E216" t="s">
        <v>2037</v>
      </c>
    </row>
    <row r="217" spans="2:5" x14ac:dyDescent="0.2">
      <c r="B217" s="23">
        <v>45073</v>
      </c>
      <c r="C217" t="s">
        <v>4578</v>
      </c>
      <c r="D217" s="2">
        <v>270</v>
      </c>
      <c r="E217" t="s">
        <v>2037</v>
      </c>
    </row>
    <row r="218" spans="2:5" x14ac:dyDescent="0.2">
      <c r="B218" s="23">
        <v>45073</v>
      </c>
      <c r="C218" t="s">
        <v>4579</v>
      </c>
      <c r="D218" s="2">
        <v>380</v>
      </c>
      <c r="E218" t="s">
        <v>4156</v>
      </c>
    </row>
    <row r="219" spans="2:5" x14ac:dyDescent="0.2">
      <c r="B219" s="23">
        <v>45073</v>
      </c>
      <c r="C219" t="s">
        <v>4580</v>
      </c>
      <c r="D219" s="2">
        <v>100</v>
      </c>
      <c r="E219" t="s">
        <v>2030</v>
      </c>
    </row>
    <row r="220" spans="2:5" x14ac:dyDescent="0.2">
      <c r="B220" s="23">
        <v>45073</v>
      </c>
      <c r="C220" t="s">
        <v>4581</v>
      </c>
      <c r="D220" s="2">
        <v>300</v>
      </c>
      <c r="E220" t="s">
        <v>2030</v>
      </c>
    </row>
    <row r="221" spans="2:5" x14ac:dyDescent="0.2">
      <c r="B221" s="23">
        <v>45075</v>
      </c>
      <c r="C221" t="s">
        <v>2032</v>
      </c>
      <c r="D221" s="2">
        <v>300</v>
      </c>
      <c r="E221" t="s">
        <v>2033</v>
      </c>
    </row>
    <row r="222" spans="2:5" x14ac:dyDescent="0.2">
      <c r="B222" s="23">
        <v>45075</v>
      </c>
      <c r="C222" t="s">
        <v>4582</v>
      </c>
      <c r="D222" s="2">
        <v>657.91</v>
      </c>
      <c r="E222" t="s">
        <v>4170</v>
      </c>
    </row>
    <row r="223" spans="2:5" x14ac:dyDescent="0.2">
      <c r="B223" s="23">
        <v>45076</v>
      </c>
      <c r="C223" t="s">
        <v>4583</v>
      </c>
      <c r="D223" s="2">
        <v>1033</v>
      </c>
      <c r="E223" t="s">
        <v>4584</v>
      </c>
    </row>
    <row r="224" spans="2:5" x14ac:dyDescent="0.2">
      <c r="B224" s="23">
        <v>45076</v>
      </c>
      <c r="C224" t="s">
        <v>182</v>
      </c>
      <c r="D224" s="2">
        <v>500</v>
      </c>
      <c r="E224" t="s">
        <v>2030</v>
      </c>
    </row>
    <row r="225" spans="2:5" x14ac:dyDescent="0.2">
      <c r="B225" s="23">
        <v>45077</v>
      </c>
      <c r="C225" t="s">
        <v>4585</v>
      </c>
      <c r="D225" s="2">
        <v>500</v>
      </c>
      <c r="E225" t="s">
        <v>2052</v>
      </c>
    </row>
    <row r="226" spans="2:5" x14ac:dyDescent="0.2">
      <c r="D226" s="505">
        <f>SUM(D186:D225)</f>
        <v>17298.41</v>
      </c>
    </row>
    <row r="228" spans="2:5" x14ac:dyDescent="0.2">
      <c r="B228" s="12" t="s">
        <v>5453</v>
      </c>
    </row>
    <row r="229" spans="2:5" x14ac:dyDescent="0.2">
      <c r="B229" s="24" t="s">
        <v>44</v>
      </c>
      <c r="C229" s="24" t="s">
        <v>45</v>
      </c>
      <c r="D229" s="25" t="s">
        <v>46</v>
      </c>
      <c r="E229" s="24" t="s">
        <v>47</v>
      </c>
    </row>
    <row r="230" spans="2:5" x14ac:dyDescent="0.2">
      <c r="B230" s="707">
        <v>45078</v>
      </c>
      <c r="C230" s="708" t="s">
        <v>5454</v>
      </c>
      <c r="D230" s="709">
        <v>16290</v>
      </c>
      <c r="E230" s="708" t="s">
        <v>2071</v>
      </c>
    </row>
    <row r="231" spans="2:5" x14ac:dyDescent="0.2">
      <c r="B231" s="23">
        <v>45078</v>
      </c>
      <c r="C231" t="s">
        <v>2042</v>
      </c>
      <c r="D231" s="38">
        <v>100</v>
      </c>
      <c r="E231" t="s">
        <v>2037</v>
      </c>
    </row>
    <row r="232" spans="2:5" x14ac:dyDescent="0.2">
      <c r="B232" s="23">
        <v>45079</v>
      </c>
      <c r="C232" t="s">
        <v>5455</v>
      </c>
      <c r="D232" s="38">
        <v>15865</v>
      </c>
      <c r="E232" t="s">
        <v>5456</v>
      </c>
    </row>
    <row r="233" spans="2:5" x14ac:dyDescent="0.2">
      <c r="B233" s="23">
        <v>45079</v>
      </c>
      <c r="C233" t="s">
        <v>2062</v>
      </c>
      <c r="D233" s="38">
        <v>67</v>
      </c>
      <c r="E233" t="s">
        <v>4143</v>
      </c>
    </row>
    <row r="234" spans="2:5" x14ac:dyDescent="0.2">
      <c r="B234" s="23">
        <v>45080</v>
      </c>
      <c r="C234" t="s">
        <v>2043</v>
      </c>
      <c r="D234" s="38">
        <v>400</v>
      </c>
      <c r="E234" t="s">
        <v>2044</v>
      </c>
    </row>
    <row r="235" spans="2:5" x14ac:dyDescent="0.2">
      <c r="B235" s="23">
        <v>45080</v>
      </c>
      <c r="C235" t="s">
        <v>2040</v>
      </c>
      <c r="D235" s="38">
        <v>40</v>
      </c>
      <c r="E235" t="s">
        <v>5457</v>
      </c>
    </row>
    <row r="236" spans="2:5" x14ac:dyDescent="0.2">
      <c r="B236" s="23">
        <v>45083</v>
      </c>
      <c r="C236" t="s">
        <v>5458</v>
      </c>
      <c r="D236" s="38">
        <v>1500</v>
      </c>
      <c r="E236" t="s">
        <v>2071</v>
      </c>
    </row>
    <row r="237" spans="2:5" x14ac:dyDescent="0.2">
      <c r="B237" s="23">
        <v>45083</v>
      </c>
      <c r="C237" t="s">
        <v>5459</v>
      </c>
      <c r="D237" s="38">
        <v>100</v>
      </c>
      <c r="E237" t="s">
        <v>2071</v>
      </c>
    </row>
    <row r="238" spans="2:5" x14ac:dyDescent="0.2">
      <c r="B238" s="591">
        <v>45083</v>
      </c>
      <c r="C238" s="706" t="s">
        <v>5460</v>
      </c>
      <c r="D238" s="604">
        <v>1000</v>
      </c>
      <c r="E238" s="706" t="s">
        <v>5461</v>
      </c>
    </row>
    <row r="239" spans="2:5" x14ac:dyDescent="0.2">
      <c r="B239" s="23">
        <v>45083</v>
      </c>
      <c r="C239" t="s">
        <v>2032</v>
      </c>
      <c r="D239" s="38">
        <v>300</v>
      </c>
      <c r="E239" t="s">
        <v>2033</v>
      </c>
    </row>
    <row r="240" spans="2:5" x14ac:dyDescent="0.2">
      <c r="B240" s="23">
        <v>45085</v>
      </c>
      <c r="C240" t="s">
        <v>2042</v>
      </c>
      <c r="D240" s="38">
        <v>165</v>
      </c>
      <c r="E240" t="s">
        <v>5462</v>
      </c>
    </row>
    <row r="241" spans="2:5" x14ac:dyDescent="0.2">
      <c r="B241" s="23">
        <v>45085</v>
      </c>
      <c r="C241" t="s">
        <v>5463</v>
      </c>
      <c r="D241" s="38">
        <v>150</v>
      </c>
      <c r="E241" t="s">
        <v>4170</v>
      </c>
    </row>
    <row r="242" spans="2:5" x14ac:dyDescent="0.2">
      <c r="B242" s="23">
        <v>45085</v>
      </c>
      <c r="C242" t="s">
        <v>4166</v>
      </c>
      <c r="D242" s="38">
        <v>250</v>
      </c>
      <c r="E242" t="s">
        <v>2037</v>
      </c>
    </row>
    <row r="243" spans="2:5" x14ac:dyDescent="0.2">
      <c r="B243" s="23">
        <v>45085</v>
      </c>
      <c r="C243" t="s">
        <v>2041</v>
      </c>
      <c r="D243" s="38">
        <v>605</v>
      </c>
      <c r="E243" t="s">
        <v>2071</v>
      </c>
    </row>
    <row r="244" spans="2:5" x14ac:dyDescent="0.2">
      <c r="B244" s="23">
        <v>45086</v>
      </c>
      <c r="C244" t="s">
        <v>5464</v>
      </c>
      <c r="D244" s="38">
        <v>283</v>
      </c>
      <c r="E244" t="s">
        <v>2054</v>
      </c>
    </row>
    <row r="245" spans="2:5" x14ac:dyDescent="0.2">
      <c r="B245" s="23">
        <v>45086</v>
      </c>
      <c r="C245" t="s">
        <v>182</v>
      </c>
      <c r="D245" s="38">
        <v>129</v>
      </c>
      <c r="E245" t="s">
        <v>2071</v>
      </c>
    </row>
    <row r="246" spans="2:5" x14ac:dyDescent="0.2">
      <c r="B246" s="23">
        <v>45086</v>
      </c>
      <c r="C246" t="s">
        <v>5465</v>
      </c>
      <c r="D246" s="38">
        <v>880</v>
      </c>
      <c r="E246" t="s">
        <v>2063</v>
      </c>
    </row>
    <row r="247" spans="2:5" x14ac:dyDescent="0.2">
      <c r="B247" s="23">
        <v>45087</v>
      </c>
      <c r="C247" t="s">
        <v>5466</v>
      </c>
      <c r="D247" s="38">
        <v>658</v>
      </c>
      <c r="E247" t="s">
        <v>5456</v>
      </c>
    </row>
    <row r="248" spans="2:5" x14ac:dyDescent="0.2">
      <c r="B248" s="23">
        <v>45089</v>
      </c>
      <c r="C248" t="s">
        <v>2055</v>
      </c>
      <c r="D248" s="38">
        <v>300</v>
      </c>
      <c r="E248" t="s">
        <v>4170</v>
      </c>
    </row>
    <row r="249" spans="2:5" x14ac:dyDescent="0.2">
      <c r="B249" s="23">
        <v>45090</v>
      </c>
      <c r="C249" t="s">
        <v>5467</v>
      </c>
      <c r="D249" s="38">
        <v>200</v>
      </c>
      <c r="E249" t="s">
        <v>2058</v>
      </c>
    </row>
    <row r="250" spans="2:5" x14ac:dyDescent="0.2">
      <c r="B250" s="591">
        <v>45090</v>
      </c>
      <c r="C250" s="706" t="s">
        <v>5460</v>
      </c>
      <c r="D250" s="604">
        <v>1500</v>
      </c>
      <c r="E250" s="706" t="s">
        <v>5461</v>
      </c>
    </row>
    <row r="251" spans="2:5" x14ac:dyDescent="0.2">
      <c r="B251" s="23">
        <v>45090</v>
      </c>
      <c r="C251" t="s">
        <v>5468</v>
      </c>
      <c r="D251" s="38">
        <v>1000</v>
      </c>
      <c r="E251" t="s">
        <v>4165</v>
      </c>
    </row>
    <row r="252" spans="2:5" x14ac:dyDescent="0.2">
      <c r="B252" s="23">
        <v>45090</v>
      </c>
      <c r="C252" t="s">
        <v>2032</v>
      </c>
      <c r="D252" s="38">
        <v>300</v>
      </c>
      <c r="E252" t="s">
        <v>2033</v>
      </c>
    </row>
    <row r="253" spans="2:5" x14ac:dyDescent="0.2">
      <c r="B253" s="23">
        <v>45092</v>
      </c>
      <c r="C253" t="s">
        <v>2042</v>
      </c>
      <c r="D253" s="38">
        <v>231</v>
      </c>
      <c r="E253" t="s">
        <v>2037</v>
      </c>
    </row>
    <row r="254" spans="2:5" x14ac:dyDescent="0.2">
      <c r="B254" s="23">
        <v>45093</v>
      </c>
      <c r="C254" t="s">
        <v>4166</v>
      </c>
      <c r="D254" s="38">
        <v>250</v>
      </c>
      <c r="E254" t="s">
        <v>2037</v>
      </c>
    </row>
    <row r="255" spans="2:5" x14ac:dyDescent="0.2">
      <c r="B255" s="591">
        <v>45093</v>
      </c>
      <c r="C255" s="706" t="s">
        <v>5469</v>
      </c>
      <c r="D255" s="604">
        <v>2500</v>
      </c>
      <c r="E255" s="706" t="s">
        <v>5461</v>
      </c>
    </row>
    <row r="256" spans="2:5" x14ac:dyDescent="0.2">
      <c r="B256" s="591">
        <v>45093</v>
      </c>
      <c r="C256" s="706" t="s">
        <v>5470</v>
      </c>
      <c r="D256" s="467">
        <v>600</v>
      </c>
      <c r="E256" s="706" t="s">
        <v>5461</v>
      </c>
    </row>
    <row r="257" spans="2:5" x14ac:dyDescent="0.2">
      <c r="B257" s="23">
        <v>45092</v>
      </c>
      <c r="C257" t="s">
        <v>5471</v>
      </c>
      <c r="D257" s="2">
        <v>532</v>
      </c>
      <c r="E257" t="s">
        <v>2071</v>
      </c>
    </row>
    <row r="258" spans="2:5" x14ac:dyDescent="0.2">
      <c r="B258" s="710">
        <v>45094</v>
      </c>
      <c r="C258" s="711" t="s">
        <v>5472</v>
      </c>
      <c r="D258" s="712">
        <v>8500</v>
      </c>
      <c r="E258" s="711" t="s">
        <v>2058</v>
      </c>
    </row>
    <row r="259" spans="2:5" x14ac:dyDescent="0.2">
      <c r="B259" s="23">
        <v>45094</v>
      </c>
      <c r="C259" t="s">
        <v>2043</v>
      </c>
      <c r="D259" s="2">
        <v>340</v>
      </c>
      <c r="E259" t="s">
        <v>2044</v>
      </c>
    </row>
    <row r="260" spans="2:5" x14ac:dyDescent="0.2">
      <c r="B260" s="23">
        <v>45098</v>
      </c>
      <c r="C260" t="s">
        <v>2040</v>
      </c>
      <c r="D260" s="2">
        <v>78</v>
      </c>
      <c r="E260" t="s">
        <v>2071</v>
      </c>
    </row>
    <row r="261" spans="2:5" x14ac:dyDescent="0.2">
      <c r="B261" s="23">
        <v>45098</v>
      </c>
      <c r="C261" t="s">
        <v>182</v>
      </c>
      <c r="D261" s="2">
        <v>500</v>
      </c>
      <c r="E261" t="s">
        <v>2071</v>
      </c>
    </row>
    <row r="262" spans="2:5" x14ac:dyDescent="0.2">
      <c r="B262" s="23">
        <v>45100</v>
      </c>
      <c r="C262" t="s">
        <v>2042</v>
      </c>
      <c r="D262" s="2">
        <v>264</v>
      </c>
      <c r="E262" t="s">
        <v>2037</v>
      </c>
    </row>
    <row r="263" spans="2:5" x14ac:dyDescent="0.2">
      <c r="B263" s="591">
        <v>45100</v>
      </c>
      <c r="C263" s="706" t="s">
        <v>5473</v>
      </c>
      <c r="D263" s="467">
        <v>3000</v>
      </c>
      <c r="E263" s="706" t="s">
        <v>5461</v>
      </c>
    </row>
    <row r="264" spans="2:5" x14ac:dyDescent="0.2">
      <c r="B264" s="23">
        <v>45100</v>
      </c>
      <c r="C264" t="s">
        <v>5474</v>
      </c>
      <c r="D264" s="2">
        <v>500</v>
      </c>
      <c r="E264" t="s">
        <v>2058</v>
      </c>
    </row>
    <row r="265" spans="2:5" x14ac:dyDescent="0.2">
      <c r="B265" s="23">
        <v>45100</v>
      </c>
      <c r="C265" t="s">
        <v>5475</v>
      </c>
      <c r="D265" s="2">
        <v>300</v>
      </c>
      <c r="E265" t="s">
        <v>2071</v>
      </c>
    </row>
    <row r="266" spans="2:5" x14ac:dyDescent="0.2">
      <c r="B266" s="23">
        <v>45100</v>
      </c>
      <c r="C266" t="s">
        <v>2055</v>
      </c>
      <c r="D266" s="2">
        <v>300</v>
      </c>
      <c r="E266" t="s">
        <v>4170</v>
      </c>
    </row>
    <row r="267" spans="2:5" x14ac:dyDescent="0.2">
      <c r="B267" s="23">
        <v>45100</v>
      </c>
      <c r="C267" t="s">
        <v>2043</v>
      </c>
      <c r="D267" s="2">
        <v>120</v>
      </c>
      <c r="E267" t="s">
        <v>2044</v>
      </c>
    </row>
    <row r="268" spans="2:5" x14ac:dyDescent="0.2">
      <c r="B268" s="23">
        <v>45100</v>
      </c>
      <c r="C268" t="s">
        <v>5476</v>
      </c>
      <c r="D268" s="2">
        <v>870</v>
      </c>
      <c r="E268" t="s">
        <v>2044</v>
      </c>
    </row>
    <row r="269" spans="2:5" x14ac:dyDescent="0.2">
      <c r="B269" s="23">
        <v>45103</v>
      </c>
      <c r="C269" t="s">
        <v>182</v>
      </c>
      <c r="D269" s="2">
        <v>200</v>
      </c>
      <c r="E269" t="s">
        <v>2071</v>
      </c>
    </row>
    <row r="270" spans="2:5" x14ac:dyDescent="0.2">
      <c r="B270" s="23">
        <v>45103</v>
      </c>
      <c r="C270" t="s">
        <v>5477</v>
      </c>
      <c r="D270" s="2">
        <v>479</v>
      </c>
      <c r="E270" t="s">
        <v>2071</v>
      </c>
    </row>
    <row r="271" spans="2:5" x14ac:dyDescent="0.2">
      <c r="B271" s="23">
        <v>45103</v>
      </c>
      <c r="C271" t="s">
        <v>2040</v>
      </c>
      <c r="D271" s="2">
        <v>200</v>
      </c>
      <c r="E271" t="s">
        <v>2071</v>
      </c>
    </row>
    <row r="272" spans="2:5" x14ac:dyDescent="0.2">
      <c r="B272" s="23">
        <v>45104</v>
      </c>
      <c r="C272" t="s">
        <v>2032</v>
      </c>
      <c r="D272" s="2">
        <v>300</v>
      </c>
      <c r="E272" t="s">
        <v>2066</v>
      </c>
    </row>
    <row r="273" spans="2:5" x14ac:dyDescent="0.2">
      <c r="B273" s="23">
        <v>45105</v>
      </c>
      <c r="C273" t="s">
        <v>5478</v>
      </c>
      <c r="D273" s="2">
        <v>300</v>
      </c>
      <c r="E273" t="s">
        <v>4170</v>
      </c>
    </row>
    <row r="274" spans="2:5" x14ac:dyDescent="0.2">
      <c r="B274" s="23">
        <v>45105</v>
      </c>
      <c r="C274" t="s">
        <v>5479</v>
      </c>
      <c r="D274" s="2">
        <v>500</v>
      </c>
      <c r="E274" t="s">
        <v>2063</v>
      </c>
    </row>
    <row r="275" spans="2:5" x14ac:dyDescent="0.2">
      <c r="B275" s="23">
        <v>45105</v>
      </c>
      <c r="C275" t="s">
        <v>5480</v>
      </c>
      <c r="D275" s="2">
        <v>436</v>
      </c>
      <c r="E275" t="s">
        <v>5456</v>
      </c>
    </row>
    <row r="276" spans="2:5" x14ac:dyDescent="0.2">
      <c r="B276" s="23">
        <v>45107</v>
      </c>
      <c r="C276" t="s">
        <v>5481</v>
      </c>
      <c r="D276" s="2">
        <v>700</v>
      </c>
      <c r="E276" t="s">
        <v>4170</v>
      </c>
    </row>
    <row r="277" spans="2:5" x14ac:dyDescent="0.2">
      <c r="B277" s="23">
        <v>45107</v>
      </c>
      <c r="C277" t="s">
        <v>4153</v>
      </c>
      <c r="D277" s="2">
        <v>308</v>
      </c>
      <c r="E277" t="s">
        <v>2063</v>
      </c>
    </row>
    <row r="278" spans="2:5" x14ac:dyDescent="0.2">
      <c r="D278" s="505">
        <f>SUM(D230:D277)</f>
        <v>64390</v>
      </c>
    </row>
    <row r="281" spans="2:5" x14ac:dyDescent="0.2">
      <c r="B281" s="12" t="s">
        <v>6219</v>
      </c>
    </row>
    <row r="282" spans="2:5" x14ac:dyDescent="0.2">
      <c r="B282" s="24" t="s">
        <v>44</v>
      </c>
      <c r="C282" s="24" t="s">
        <v>45</v>
      </c>
      <c r="D282" s="25" t="s">
        <v>46</v>
      </c>
      <c r="E282" s="24" t="s">
        <v>47</v>
      </c>
    </row>
    <row r="283" spans="2:5" x14ac:dyDescent="0.2">
      <c r="B283" s="23">
        <v>45108</v>
      </c>
      <c r="C283" t="s">
        <v>6220</v>
      </c>
      <c r="D283" s="2">
        <v>465</v>
      </c>
      <c r="E283" t="s">
        <v>2044</v>
      </c>
    </row>
    <row r="284" spans="2:5" x14ac:dyDescent="0.2">
      <c r="B284" s="23">
        <v>45110</v>
      </c>
      <c r="C284" t="s">
        <v>2042</v>
      </c>
      <c r="D284" s="2">
        <v>264</v>
      </c>
      <c r="E284" t="s">
        <v>5462</v>
      </c>
    </row>
    <row r="285" spans="2:5" x14ac:dyDescent="0.2">
      <c r="B285" s="23">
        <v>45110</v>
      </c>
      <c r="C285" t="s">
        <v>2032</v>
      </c>
      <c r="D285" s="2">
        <v>300</v>
      </c>
      <c r="E285" t="s">
        <v>2033</v>
      </c>
    </row>
    <row r="286" spans="2:5" x14ac:dyDescent="0.2">
      <c r="B286" s="23">
        <v>45111</v>
      </c>
      <c r="C286" t="s">
        <v>6221</v>
      </c>
      <c r="D286" s="2">
        <v>80</v>
      </c>
      <c r="E286" t="s">
        <v>2030</v>
      </c>
    </row>
    <row r="287" spans="2:5" x14ac:dyDescent="0.2">
      <c r="B287" s="23">
        <v>45111</v>
      </c>
      <c r="C287" t="s">
        <v>2062</v>
      </c>
      <c r="D287" s="2">
        <v>80</v>
      </c>
      <c r="E287" t="s">
        <v>6222</v>
      </c>
    </row>
    <row r="288" spans="2:5" x14ac:dyDescent="0.2">
      <c r="B288" s="23">
        <v>45111</v>
      </c>
      <c r="C288" t="s">
        <v>6223</v>
      </c>
      <c r="D288" s="2">
        <v>515</v>
      </c>
      <c r="E288" t="s">
        <v>2030</v>
      </c>
    </row>
    <row r="289" spans="2:5" x14ac:dyDescent="0.2">
      <c r="B289" s="23">
        <v>45112</v>
      </c>
      <c r="C289" t="s">
        <v>6224</v>
      </c>
      <c r="D289" s="2">
        <v>500</v>
      </c>
      <c r="E289" t="s">
        <v>2030</v>
      </c>
    </row>
    <row r="290" spans="2:5" x14ac:dyDescent="0.2">
      <c r="B290" s="23">
        <v>45112</v>
      </c>
      <c r="C290" t="s">
        <v>6223</v>
      </c>
      <c r="D290" s="2">
        <v>500</v>
      </c>
      <c r="E290" t="s">
        <v>5462</v>
      </c>
    </row>
    <row r="291" spans="2:5" x14ac:dyDescent="0.2">
      <c r="B291" s="23">
        <v>45113</v>
      </c>
      <c r="C291" t="s">
        <v>6225</v>
      </c>
      <c r="D291" s="2">
        <v>222</v>
      </c>
      <c r="E291" t="s">
        <v>4170</v>
      </c>
    </row>
    <row r="292" spans="2:5" x14ac:dyDescent="0.2">
      <c r="B292" s="23">
        <v>45113</v>
      </c>
      <c r="C292" t="s">
        <v>2040</v>
      </c>
      <c r="D292" s="2">
        <v>100</v>
      </c>
      <c r="E292" t="s">
        <v>2030</v>
      </c>
    </row>
    <row r="293" spans="2:5" x14ac:dyDescent="0.2">
      <c r="B293" s="23">
        <v>45113</v>
      </c>
      <c r="C293" t="s">
        <v>6226</v>
      </c>
      <c r="D293" s="2">
        <v>2862</v>
      </c>
      <c r="E293" t="s">
        <v>2056</v>
      </c>
    </row>
    <row r="294" spans="2:5" x14ac:dyDescent="0.2">
      <c r="B294" s="23">
        <v>45113</v>
      </c>
      <c r="C294" t="s">
        <v>6227</v>
      </c>
      <c r="D294" s="2">
        <v>22673</v>
      </c>
      <c r="E294" t="s">
        <v>2030</v>
      </c>
    </row>
    <row r="295" spans="2:5" x14ac:dyDescent="0.2">
      <c r="B295" s="23">
        <v>45114</v>
      </c>
      <c r="C295" t="s">
        <v>6228</v>
      </c>
      <c r="D295" s="2">
        <v>500</v>
      </c>
      <c r="E295" t="s">
        <v>4170</v>
      </c>
    </row>
    <row r="296" spans="2:5" x14ac:dyDescent="0.2">
      <c r="B296" s="23">
        <v>45115</v>
      </c>
      <c r="C296" t="s">
        <v>6229</v>
      </c>
      <c r="D296" s="2">
        <v>650</v>
      </c>
      <c r="E296" t="s">
        <v>2030</v>
      </c>
    </row>
    <row r="297" spans="2:5" x14ac:dyDescent="0.2">
      <c r="B297" s="23">
        <v>45117</v>
      </c>
      <c r="C297" t="s">
        <v>2032</v>
      </c>
      <c r="D297" s="2">
        <v>300</v>
      </c>
      <c r="E297" t="s">
        <v>2033</v>
      </c>
    </row>
    <row r="298" spans="2:5" x14ac:dyDescent="0.2">
      <c r="B298" s="23">
        <v>45117</v>
      </c>
      <c r="C298" t="s">
        <v>2040</v>
      </c>
      <c r="D298" s="2">
        <v>100</v>
      </c>
      <c r="E298" t="s">
        <v>2030</v>
      </c>
    </row>
    <row r="299" spans="2:5" x14ac:dyDescent="0.2">
      <c r="B299" s="23">
        <v>45117</v>
      </c>
      <c r="C299" t="s">
        <v>2042</v>
      </c>
      <c r="D299" s="2">
        <v>200</v>
      </c>
      <c r="E299" t="s">
        <v>2030</v>
      </c>
    </row>
    <row r="300" spans="2:5" x14ac:dyDescent="0.2">
      <c r="B300" s="23">
        <v>45117</v>
      </c>
      <c r="C300" t="s">
        <v>6230</v>
      </c>
      <c r="D300" s="2">
        <v>6000</v>
      </c>
      <c r="E300" t="s">
        <v>4170</v>
      </c>
    </row>
    <row r="301" spans="2:5" x14ac:dyDescent="0.2">
      <c r="B301" s="23">
        <v>45117</v>
      </c>
      <c r="C301" t="s">
        <v>6231</v>
      </c>
      <c r="D301" s="2">
        <v>500</v>
      </c>
      <c r="E301" t="s">
        <v>4165</v>
      </c>
    </row>
    <row r="302" spans="2:5" x14ac:dyDescent="0.2">
      <c r="B302" s="23">
        <v>45119</v>
      </c>
      <c r="C302" t="s">
        <v>6223</v>
      </c>
      <c r="D302" s="2">
        <v>430</v>
      </c>
      <c r="E302" t="s">
        <v>5462</v>
      </c>
    </row>
    <row r="303" spans="2:5" x14ac:dyDescent="0.2">
      <c r="B303" s="23">
        <v>45120</v>
      </c>
      <c r="C303" t="s">
        <v>6232</v>
      </c>
      <c r="D303" s="2">
        <v>563</v>
      </c>
      <c r="E303" t="s">
        <v>2030</v>
      </c>
    </row>
    <row r="304" spans="2:5" x14ac:dyDescent="0.2">
      <c r="B304" s="23">
        <v>45125</v>
      </c>
      <c r="C304" t="s">
        <v>2032</v>
      </c>
      <c r="D304" s="2">
        <v>300</v>
      </c>
      <c r="E304" t="s">
        <v>2033</v>
      </c>
    </row>
    <row r="305" spans="2:5" x14ac:dyDescent="0.2">
      <c r="B305" s="23">
        <v>45125</v>
      </c>
      <c r="C305" t="s">
        <v>4153</v>
      </c>
      <c r="D305" s="2">
        <v>500</v>
      </c>
      <c r="E305" t="s">
        <v>2058</v>
      </c>
    </row>
    <row r="306" spans="2:5" x14ac:dyDescent="0.2">
      <c r="B306" s="23">
        <v>45125</v>
      </c>
      <c r="C306" t="s">
        <v>6233</v>
      </c>
      <c r="D306" s="2">
        <v>436</v>
      </c>
      <c r="E306" t="s">
        <v>4170</v>
      </c>
    </row>
    <row r="307" spans="2:5" x14ac:dyDescent="0.2">
      <c r="B307" s="23">
        <v>45126</v>
      </c>
      <c r="C307" t="s">
        <v>4153</v>
      </c>
      <c r="D307" s="2">
        <v>500</v>
      </c>
      <c r="E307" t="s">
        <v>2058</v>
      </c>
    </row>
    <row r="308" spans="2:5" x14ac:dyDescent="0.2">
      <c r="B308" s="23">
        <v>45127</v>
      </c>
      <c r="C308" t="s">
        <v>2040</v>
      </c>
      <c r="D308" s="2">
        <v>100</v>
      </c>
      <c r="E308" t="s">
        <v>2030</v>
      </c>
    </row>
    <row r="309" spans="2:5" x14ac:dyDescent="0.2">
      <c r="B309" s="23">
        <v>45127</v>
      </c>
      <c r="C309" t="s">
        <v>6234</v>
      </c>
      <c r="D309" s="2">
        <v>300</v>
      </c>
      <c r="E309" t="s">
        <v>4170</v>
      </c>
    </row>
    <row r="310" spans="2:5" x14ac:dyDescent="0.2">
      <c r="B310" s="23">
        <v>45131</v>
      </c>
      <c r="C310" t="s">
        <v>6235</v>
      </c>
      <c r="D310" s="2">
        <v>200</v>
      </c>
      <c r="E310" t="s">
        <v>2030</v>
      </c>
    </row>
    <row r="311" spans="2:5" x14ac:dyDescent="0.2">
      <c r="B311" s="23">
        <v>45131</v>
      </c>
      <c r="C311" t="s">
        <v>6236</v>
      </c>
      <c r="D311" s="2">
        <v>1160</v>
      </c>
      <c r="E311" t="s">
        <v>2050</v>
      </c>
    </row>
    <row r="312" spans="2:5" x14ac:dyDescent="0.2">
      <c r="B312" s="23">
        <v>45131</v>
      </c>
      <c r="C312" t="s">
        <v>6237</v>
      </c>
      <c r="D312" s="2">
        <v>500</v>
      </c>
      <c r="E312" t="s">
        <v>6222</v>
      </c>
    </row>
    <row r="313" spans="2:5" x14ac:dyDescent="0.2">
      <c r="B313" s="23">
        <v>45131</v>
      </c>
      <c r="C313" t="s">
        <v>2042</v>
      </c>
      <c r="D313" s="2">
        <v>132</v>
      </c>
      <c r="E313" t="s">
        <v>2037</v>
      </c>
    </row>
    <row r="314" spans="2:5" x14ac:dyDescent="0.2">
      <c r="B314" s="23">
        <v>37461</v>
      </c>
      <c r="C314" t="s">
        <v>2032</v>
      </c>
      <c r="D314" s="2">
        <v>300</v>
      </c>
      <c r="E314" t="s">
        <v>2033</v>
      </c>
    </row>
    <row r="315" spans="2:5" x14ac:dyDescent="0.2">
      <c r="B315" s="23">
        <v>45132</v>
      </c>
      <c r="C315" t="s">
        <v>6238</v>
      </c>
      <c r="D315" s="2">
        <v>700</v>
      </c>
      <c r="E315" t="s">
        <v>2030</v>
      </c>
    </row>
    <row r="316" spans="2:5" x14ac:dyDescent="0.2">
      <c r="B316" s="23">
        <v>45132</v>
      </c>
      <c r="C316" t="s">
        <v>6239</v>
      </c>
      <c r="D316" s="2">
        <v>200</v>
      </c>
      <c r="E316" t="s">
        <v>4165</v>
      </c>
    </row>
    <row r="317" spans="2:5" x14ac:dyDescent="0.2">
      <c r="B317" s="23">
        <v>45132</v>
      </c>
      <c r="C317" t="s">
        <v>4153</v>
      </c>
      <c r="D317" s="2">
        <v>500</v>
      </c>
      <c r="E317" t="s">
        <v>2058</v>
      </c>
    </row>
    <row r="318" spans="2:5" x14ac:dyDescent="0.2">
      <c r="B318" s="23">
        <v>45133</v>
      </c>
      <c r="C318" t="s">
        <v>2040</v>
      </c>
      <c r="D318" s="2">
        <v>100</v>
      </c>
      <c r="E318" t="s">
        <v>2030</v>
      </c>
    </row>
    <row r="319" spans="2:5" x14ac:dyDescent="0.2">
      <c r="B319" s="23">
        <v>45133</v>
      </c>
      <c r="C319" t="s">
        <v>6240</v>
      </c>
      <c r="D319" s="2">
        <v>1000</v>
      </c>
      <c r="E319" t="s">
        <v>6241</v>
      </c>
    </row>
    <row r="320" spans="2:5" x14ac:dyDescent="0.2">
      <c r="B320" s="23">
        <v>45134</v>
      </c>
      <c r="C320" t="s">
        <v>4153</v>
      </c>
      <c r="D320" s="2">
        <v>466</v>
      </c>
      <c r="E320" t="s">
        <v>2030</v>
      </c>
    </row>
    <row r="321" spans="2:5" x14ac:dyDescent="0.2">
      <c r="B321" s="23">
        <v>45136</v>
      </c>
      <c r="C321" t="s">
        <v>6242</v>
      </c>
      <c r="D321" s="2">
        <v>1973.35</v>
      </c>
      <c r="E321" t="s">
        <v>6243</v>
      </c>
    </row>
    <row r="322" spans="2:5" x14ac:dyDescent="0.2">
      <c r="B322" s="23">
        <v>45138</v>
      </c>
      <c r="C322" t="s">
        <v>6244</v>
      </c>
      <c r="D322" s="2">
        <v>100</v>
      </c>
      <c r="E322" t="s">
        <v>2030</v>
      </c>
    </row>
    <row r="323" spans="2:5" x14ac:dyDescent="0.2">
      <c r="B323" s="23">
        <v>45138</v>
      </c>
      <c r="C323" t="s">
        <v>2042</v>
      </c>
      <c r="D323" s="2">
        <v>165</v>
      </c>
      <c r="E323" t="s">
        <v>2030</v>
      </c>
    </row>
    <row r="324" spans="2:5" x14ac:dyDescent="0.2">
      <c r="B324" s="23">
        <v>45138</v>
      </c>
      <c r="C324" t="s">
        <v>6245</v>
      </c>
      <c r="D324" s="2">
        <v>2500</v>
      </c>
      <c r="E324" t="s">
        <v>6246</v>
      </c>
    </row>
    <row r="325" spans="2:5" x14ac:dyDescent="0.2">
      <c r="B325" s="23">
        <v>45138</v>
      </c>
      <c r="C325" t="s">
        <v>2032</v>
      </c>
      <c r="D325" s="2">
        <v>300</v>
      </c>
      <c r="E325" t="s">
        <v>2033</v>
      </c>
    </row>
    <row r="326" spans="2:5" x14ac:dyDescent="0.2">
      <c r="D326" s="764">
        <f>SUM(D283:D325)</f>
        <v>50236.35</v>
      </c>
    </row>
    <row r="328" spans="2:5" x14ac:dyDescent="0.2">
      <c r="B328" s="12" t="s">
        <v>7001</v>
      </c>
    </row>
    <row r="329" spans="2:5" x14ac:dyDescent="0.2">
      <c r="B329" s="24" t="s">
        <v>44</v>
      </c>
      <c r="C329" s="24" t="s">
        <v>45</v>
      </c>
      <c r="D329" s="25" t="s">
        <v>46</v>
      </c>
      <c r="E329" s="24" t="s">
        <v>47</v>
      </c>
    </row>
    <row r="330" spans="2:5" x14ac:dyDescent="0.2">
      <c r="B330" s="23">
        <v>45139</v>
      </c>
      <c r="C330" t="s">
        <v>7002</v>
      </c>
      <c r="D330" s="2">
        <v>1000</v>
      </c>
      <c r="E330" t="s">
        <v>2030</v>
      </c>
    </row>
    <row r="331" spans="2:5" x14ac:dyDescent="0.2">
      <c r="B331" s="23">
        <v>45139</v>
      </c>
      <c r="C331" t="s">
        <v>7003</v>
      </c>
      <c r="D331" s="2">
        <v>265</v>
      </c>
      <c r="E331" t="s">
        <v>4141</v>
      </c>
    </row>
    <row r="332" spans="2:5" x14ac:dyDescent="0.2">
      <c r="B332" s="23">
        <v>45141</v>
      </c>
      <c r="C332" t="s">
        <v>7004</v>
      </c>
      <c r="D332" s="2">
        <v>592</v>
      </c>
      <c r="E332" t="s">
        <v>2056</v>
      </c>
    </row>
    <row r="333" spans="2:5" x14ac:dyDescent="0.2">
      <c r="B333" s="23">
        <v>45141</v>
      </c>
      <c r="C333" t="s">
        <v>7005</v>
      </c>
      <c r="D333" s="2">
        <v>500</v>
      </c>
      <c r="E333" t="s">
        <v>2056</v>
      </c>
    </row>
    <row r="334" spans="2:5" x14ac:dyDescent="0.2">
      <c r="B334" s="23">
        <v>45141</v>
      </c>
      <c r="C334" t="s">
        <v>7006</v>
      </c>
      <c r="D334" s="2">
        <v>200</v>
      </c>
      <c r="E334" t="s">
        <v>2030</v>
      </c>
    </row>
    <row r="335" spans="2:5" x14ac:dyDescent="0.2">
      <c r="B335" s="23">
        <v>45142</v>
      </c>
      <c r="C335" t="s">
        <v>7007</v>
      </c>
      <c r="D335" s="2">
        <v>500</v>
      </c>
      <c r="E335" t="s">
        <v>4160</v>
      </c>
    </row>
    <row r="336" spans="2:5" x14ac:dyDescent="0.2">
      <c r="B336" s="23">
        <v>45142</v>
      </c>
      <c r="C336" t="s">
        <v>7008</v>
      </c>
      <c r="D336" s="2">
        <v>500</v>
      </c>
      <c r="E336" t="s">
        <v>4170</v>
      </c>
    </row>
    <row r="337" spans="2:5" x14ac:dyDescent="0.2">
      <c r="B337" s="23">
        <v>45142</v>
      </c>
      <c r="C337" t="s">
        <v>7009</v>
      </c>
      <c r="D337" s="2">
        <v>25282</v>
      </c>
      <c r="E337" t="s">
        <v>2030</v>
      </c>
    </row>
    <row r="338" spans="2:5" x14ac:dyDescent="0.2">
      <c r="B338" s="23">
        <v>45143</v>
      </c>
      <c r="C338" t="s">
        <v>2055</v>
      </c>
      <c r="D338" s="2">
        <v>300</v>
      </c>
      <c r="E338" t="s">
        <v>4170</v>
      </c>
    </row>
    <row r="339" spans="2:5" x14ac:dyDescent="0.2">
      <c r="B339" s="23">
        <v>45145</v>
      </c>
      <c r="C339" t="s">
        <v>2032</v>
      </c>
      <c r="D339" s="2">
        <v>300</v>
      </c>
      <c r="E339" t="s">
        <v>2033</v>
      </c>
    </row>
    <row r="340" spans="2:5" x14ac:dyDescent="0.2">
      <c r="B340" s="23">
        <v>45146</v>
      </c>
      <c r="C340" t="s">
        <v>7010</v>
      </c>
      <c r="D340" s="2">
        <v>150</v>
      </c>
      <c r="E340" t="s">
        <v>4170</v>
      </c>
    </row>
    <row r="341" spans="2:5" x14ac:dyDescent="0.2">
      <c r="B341" s="23">
        <v>45148</v>
      </c>
      <c r="C341" t="s">
        <v>7011</v>
      </c>
      <c r="D341" s="2">
        <v>300</v>
      </c>
      <c r="E341" t="s">
        <v>2056</v>
      </c>
    </row>
    <row r="342" spans="2:5" x14ac:dyDescent="0.2">
      <c r="B342" s="23">
        <v>45148</v>
      </c>
      <c r="C342" t="s">
        <v>7012</v>
      </c>
      <c r="D342" s="2">
        <v>350</v>
      </c>
      <c r="E342" t="s">
        <v>4170</v>
      </c>
    </row>
    <row r="343" spans="2:5" x14ac:dyDescent="0.2">
      <c r="B343" s="23">
        <v>45148</v>
      </c>
      <c r="C343" t="s">
        <v>7005</v>
      </c>
      <c r="D343" s="2">
        <v>500</v>
      </c>
      <c r="E343" t="s">
        <v>4568</v>
      </c>
    </row>
    <row r="344" spans="2:5" x14ac:dyDescent="0.2">
      <c r="B344" s="23">
        <v>45148</v>
      </c>
      <c r="C344" t="s">
        <v>7013</v>
      </c>
      <c r="D344" s="2">
        <v>300</v>
      </c>
      <c r="E344" t="s">
        <v>4156</v>
      </c>
    </row>
    <row r="345" spans="2:5" x14ac:dyDescent="0.2">
      <c r="B345" s="23">
        <v>45149</v>
      </c>
      <c r="C345" t="s">
        <v>7014</v>
      </c>
      <c r="D345" s="2">
        <v>150</v>
      </c>
      <c r="E345" t="s">
        <v>2037</v>
      </c>
    </row>
    <row r="346" spans="2:5" x14ac:dyDescent="0.2">
      <c r="B346" s="23">
        <v>45152</v>
      </c>
      <c r="C346" t="s">
        <v>2032</v>
      </c>
      <c r="D346" s="2">
        <v>300</v>
      </c>
      <c r="E346" t="s">
        <v>2033</v>
      </c>
    </row>
    <row r="347" spans="2:5" x14ac:dyDescent="0.2">
      <c r="B347" s="23">
        <v>45152</v>
      </c>
      <c r="C347" t="s">
        <v>7015</v>
      </c>
      <c r="D347" s="2">
        <v>50</v>
      </c>
      <c r="E347" t="s">
        <v>2030</v>
      </c>
    </row>
    <row r="348" spans="2:5" x14ac:dyDescent="0.2">
      <c r="B348" s="23">
        <v>45152</v>
      </c>
      <c r="C348" t="s">
        <v>7016</v>
      </c>
      <c r="D348" s="2">
        <v>270</v>
      </c>
      <c r="E348" t="s">
        <v>4141</v>
      </c>
    </row>
    <row r="349" spans="2:5" x14ac:dyDescent="0.2">
      <c r="B349" s="23">
        <v>45155</v>
      </c>
      <c r="C349" t="s">
        <v>7017</v>
      </c>
      <c r="D349" s="2">
        <v>5000</v>
      </c>
      <c r="E349" t="s">
        <v>7018</v>
      </c>
    </row>
    <row r="350" spans="2:5" x14ac:dyDescent="0.2">
      <c r="B350" s="23">
        <v>45155</v>
      </c>
      <c r="C350" t="s">
        <v>7019</v>
      </c>
      <c r="D350" s="2">
        <v>674</v>
      </c>
      <c r="E350" t="s">
        <v>2050</v>
      </c>
    </row>
    <row r="351" spans="2:5" x14ac:dyDescent="0.2">
      <c r="B351" s="23">
        <v>45155</v>
      </c>
      <c r="C351" t="s">
        <v>7020</v>
      </c>
      <c r="D351" s="2">
        <v>300</v>
      </c>
      <c r="E351" t="s">
        <v>2056</v>
      </c>
    </row>
    <row r="352" spans="2:5" x14ac:dyDescent="0.2">
      <c r="B352" s="23">
        <v>45156</v>
      </c>
      <c r="C352" t="s">
        <v>7021</v>
      </c>
      <c r="D352" s="2">
        <v>100</v>
      </c>
      <c r="E352" t="s">
        <v>2030</v>
      </c>
    </row>
    <row r="353" spans="2:5" x14ac:dyDescent="0.2">
      <c r="B353" s="23">
        <v>45156</v>
      </c>
      <c r="C353" t="s">
        <v>2055</v>
      </c>
      <c r="D353" s="2">
        <v>260</v>
      </c>
      <c r="E353" t="s">
        <v>4170</v>
      </c>
    </row>
    <row r="354" spans="2:5" x14ac:dyDescent="0.2">
      <c r="B354" s="23">
        <v>45163</v>
      </c>
      <c r="C354" t="s">
        <v>7022</v>
      </c>
      <c r="D354" s="2">
        <v>400</v>
      </c>
      <c r="E354" t="s">
        <v>4160</v>
      </c>
    </row>
    <row r="355" spans="2:5" x14ac:dyDescent="0.2">
      <c r="B355" s="23">
        <v>45163</v>
      </c>
      <c r="C355" t="s">
        <v>7023</v>
      </c>
      <c r="D355" s="2">
        <v>600</v>
      </c>
      <c r="E355" t="s">
        <v>2030</v>
      </c>
    </row>
    <row r="356" spans="2:5" x14ac:dyDescent="0.2">
      <c r="B356" s="23">
        <v>45163</v>
      </c>
      <c r="C356" t="s">
        <v>2055</v>
      </c>
      <c r="D356" s="2">
        <v>300</v>
      </c>
      <c r="E356" t="s">
        <v>4170</v>
      </c>
    </row>
    <row r="357" spans="2:5" x14ac:dyDescent="0.2">
      <c r="B357" s="23">
        <v>45167</v>
      </c>
      <c r="C357" t="s">
        <v>7024</v>
      </c>
      <c r="D357" s="2">
        <v>5000</v>
      </c>
      <c r="E357" t="s">
        <v>7025</v>
      </c>
    </row>
    <row r="358" spans="2:5" x14ac:dyDescent="0.2">
      <c r="B358" s="23">
        <v>45169</v>
      </c>
      <c r="C358" t="s">
        <v>7022</v>
      </c>
      <c r="D358" s="2">
        <v>2100</v>
      </c>
      <c r="E358" t="s">
        <v>2048</v>
      </c>
    </row>
    <row r="359" spans="2:5" x14ac:dyDescent="0.2">
      <c r="B359" s="23">
        <v>45169</v>
      </c>
      <c r="C359" t="s">
        <v>7026</v>
      </c>
      <c r="D359" s="2">
        <v>200</v>
      </c>
      <c r="E359" t="s">
        <v>2056</v>
      </c>
    </row>
    <row r="360" spans="2:5" x14ac:dyDescent="0.2">
      <c r="D360" s="764">
        <f>SUM(D330:D359)</f>
        <v>46743</v>
      </c>
    </row>
    <row r="363" spans="2:5" x14ac:dyDescent="0.2">
      <c r="B363" s="12" t="s">
        <v>7553</v>
      </c>
    </row>
    <row r="364" spans="2:5" x14ac:dyDescent="0.2">
      <c r="B364" s="24" t="s">
        <v>44</v>
      </c>
      <c r="C364" s="24" t="s">
        <v>45</v>
      </c>
      <c r="D364" s="25" t="s">
        <v>46</v>
      </c>
      <c r="E364" s="24" t="s">
        <v>47</v>
      </c>
    </row>
    <row r="365" spans="2:5" x14ac:dyDescent="0.2">
      <c r="B365" s="23">
        <v>45171</v>
      </c>
      <c r="C365" t="s">
        <v>7554</v>
      </c>
      <c r="D365" s="2">
        <v>360</v>
      </c>
      <c r="E365" t="s">
        <v>2044</v>
      </c>
    </row>
    <row r="366" spans="2:5" x14ac:dyDescent="0.2">
      <c r="B366" s="23">
        <v>45173</v>
      </c>
      <c r="C366" t="s">
        <v>2042</v>
      </c>
      <c r="D366" s="2">
        <v>132</v>
      </c>
      <c r="E366" t="s">
        <v>4156</v>
      </c>
    </row>
    <row r="367" spans="2:5" x14ac:dyDescent="0.2">
      <c r="B367" s="23">
        <v>45173</v>
      </c>
      <c r="C367" t="s">
        <v>7555</v>
      </c>
      <c r="D367" s="2">
        <v>300</v>
      </c>
      <c r="E367" t="s">
        <v>7556</v>
      </c>
    </row>
    <row r="368" spans="2:5" x14ac:dyDescent="0.2">
      <c r="B368" s="23">
        <v>45173</v>
      </c>
      <c r="C368" t="s">
        <v>6231</v>
      </c>
      <c r="D368" s="2">
        <v>1000</v>
      </c>
      <c r="E368" t="s">
        <v>7557</v>
      </c>
    </row>
    <row r="369" spans="2:5" x14ac:dyDescent="0.2">
      <c r="B369" s="23">
        <v>45174</v>
      </c>
      <c r="C369" t="s">
        <v>7558</v>
      </c>
      <c r="D369" s="2">
        <v>1000</v>
      </c>
      <c r="E369" t="s">
        <v>7559</v>
      </c>
    </row>
    <row r="370" spans="2:5" x14ac:dyDescent="0.2">
      <c r="B370" s="23">
        <v>45175</v>
      </c>
      <c r="C370" t="s">
        <v>7560</v>
      </c>
      <c r="D370" s="2">
        <v>1000</v>
      </c>
      <c r="E370" t="s">
        <v>4573</v>
      </c>
    </row>
    <row r="371" spans="2:5" x14ac:dyDescent="0.2">
      <c r="B371" s="23">
        <v>45175</v>
      </c>
      <c r="C371" t="s">
        <v>7561</v>
      </c>
      <c r="D371" s="2">
        <v>50</v>
      </c>
      <c r="E371" t="s">
        <v>7562</v>
      </c>
    </row>
    <row r="372" spans="2:5" x14ac:dyDescent="0.2">
      <c r="B372" s="23">
        <v>45177</v>
      </c>
      <c r="C372" t="s">
        <v>6231</v>
      </c>
      <c r="D372" s="2">
        <v>400</v>
      </c>
      <c r="E372" t="s">
        <v>7557</v>
      </c>
    </row>
    <row r="373" spans="2:5" x14ac:dyDescent="0.2">
      <c r="B373" s="23">
        <v>45178</v>
      </c>
      <c r="C373" t="s">
        <v>7554</v>
      </c>
      <c r="D373" s="2">
        <v>400</v>
      </c>
      <c r="E373" t="s">
        <v>2044</v>
      </c>
    </row>
    <row r="374" spans="2:5" x14ac:dyDescent="0.2">
      <c r="B374" s="23">
        <v>45181</v>
      </c>
      <c r="C374" t="s">
        <v>2041</v>
      </c>
      <c r="D374" s="2">
        <v>640</v>
      </c>
      <c r="E374" t="s">
        <v>2030</v>
      </c>
    </row>
    <row r="375" spans="2:5" x14ac:dyDescent="0.2">
      <c r="B375" s="23">
        <v>45181</v>
      </c>
      <c r="C375" t="s">
        <v>7563</v>
      </c>
      <c r="D375" s="2">
        <v>700</v>
      </c>
      <c r="E375" t="s">
        <v>2058</v>
      </c>
    </row>
    <row r="376" spans="2:5" x14ac:dyDescent="0.2">
      <c r="B376" s="23">
        <v>45181</v>
      </c>
      <c r="C376" t="s">
        <v>7564</v>
      </c>
      <c r="D376" s="2">
        <v>500</v>
      </c>
      <c r="E376" t="s">
        <v>2030</v>
      </c>
    </row>
    <row r="377" spans="2:5" x14ac:dyDescent="0.2">
      <c r="B377" s="23">
        <v>45181</v>
      </c>
      <c r="C377" t="s">
        <v>2055</v>
      </c>
      <c r="D377" s="2">
        <v>260</v>
      </c>
      <c r="E377" t="s">
        <v>5462</v>
      </c>
    </row>
    <row r="378" spans="2:5" x14ac:dyDescent="0.2">
      <c r="B378" s="23">
        <v>45183</v>
      </c>
      <c r="C378" t="s">
        <v>7565</v>
      </c>
      <c r="D378" s="2">
        <v>420</v>
      </c>
      <c r="E378" s="23" t="s">
        <v>4141</v>
      </c>
    </row>
    <row r="379" spans="2:5" x14ac:dyDescent="0.2">
      <c r="B379" s="23">
        <v>45184</v>
      </c>
      <c r="C379" t="s">
        <v>7566</v>
      </c>
      <c r="D379" s="2">
        <v>180</v>
      </c>
      <c r="E379" t="s">
        <v>2056</v>
      </c>
    </row>
    <row r="380" spans="2:5" x14ac:dyDescent="0.2">
      <c r="B380" s="23">
        <v>45187</v>
      </c>
      <c r="C380" t="s">
        <v>2042</v>
      </c>
      <c r="D380" s="2">
        <v>132</v>
      </c>
      <c r="E380" t="s">
        <v>2030</v>
      </c>
    </row>
    <row r="381" spans="2:5" x14ac:dyDescent="0.2">
      <c r="B381" s="23">
        <v>45189</v>
      </c>
      <c r="C381" t="s">
        <v>182</v>
      </c>
      <c r="D381" s="2">
        <v>600</v>
      </c>
      <c r="E381" t="s">
        <v>2030</v>
      </c>
    </row>
    <row r="382" spans="2:5" x14ac:dyDescent="0.2">
      <c r="B382" s="23">
        <v>45191</v>
      </c>
      <c r="C382" t="s">
        <v>7567</v>
      </c>
      <c r="D382" s="2">
        <v>500</v>
      </c>
      <c r="E382" t="s">
        <v>4170</v>
      </c>
    </row>
    <row r="383" spans="2:5" x14ac:dyDescent="0.2">
      <c r="B383" s="23">
        <v>45191</v>
      </c>
      <c r="C383" t="s">
        <v>7568</v>
      </c>
      <c r="D383" s="2">
        <v>2000</v>
      </c>
      <c r="E383" t="s">
        <v>2056</v>
      </c>
    </row>
    <row r="384" spans="2:5" x14ac:dyDescent="0.2">
      <c r="B384" s="23">
        <v>45192</v>
      </c>
      <c r="C384" t="s">
        <v>7569</v>
      </c>
      <c r="D384" s="2">
        <v>500</v>
      </c>
      <c r="E384" t="s">
        <v>5461</v>
      </c>
    </row>
    <row r="385" spans="2:5" x14ac:dyDescent="0.2">
      <c r="B385" s="23">
        <v>45195</v>
      </c>
      <c r="C385" t="s">
        <v>7555</v>
      </c>
      <c r="D385" s="2">
        <v>300</v>
      </c>
      <c r="E385" t="s">
        <v>7556</v>
      </c>
    </row>
    <row r="386" spans="2:5" x14ac:dyDescent="0.2">
      <c r="B386" s="23">
        <v>45195</v>
      </c>
      <c r="C386" t="s">
        <v>2042</v>
      </c>
      <c r="D386" s="2">
        <v>165</v>
      </c>
      <c r="E386" t="s">
        <v>7570</v>
      </c>
    </row>
    <row r="387" spans="2:5" x14ac:dyDescent="0.2">
      <c r="B387" s="23">
        <v>45198</v>
      </c>
      <c r="C387" t="s">
        <v>7571</v>
      </c>
      <c r="D387" s="2">
        <v>1867</v>
      </c>
      <c r="E387" t="s">
        <v>7572</v>
      </c>
    </row>
    <row r="388" spans="2:5" x14ac:dyDescent="0.2">
      <c r="B388" s="23">
        <v>45198</v>
      </c>
      <c r="C388" t="s">
        <v>7573</v>
      </c>
      <c r="D388" s="2">
        <v>500</v>
      </c>
      <c r="E388" t="s">
        <v>5457</v>
      </c>
    </row>
    <row r="389" spans="2:5" x14ac:dyDescent="0.2">
      <c r="B389" s="23">
        <v>45199</v>
      </c>
      <c r="C389" t="s">
        <v>7554</v>
      </c>
      <c r="D389" s="2">
        <v>360</v>
      </c>
      <c r="E389" t="s">
        <v>2044</v>
      </c>
    </row>
    <row r="390" spans="2:5" x14ac:dyDescent="0.2">
      <c r="B390" s="23">
        <v>45199</v>
      </c>
      <c r="C390" t="s">
        <v>7574</v>
      </c>
      <c r="D390" s="2">
        <v>1400</v>
      </c>
      <c r="E390" t="s">
        <v>4170</v>
      </c>
    </row>
    <row r="391" spans="2:5" x14ac:dyDescent="0.2">
      <c r="D391" s="764">
        <f>SUM(D365:D390)</f>
        <v>15666</v>
      </c>
    </row>
    <row r="395" spans="2:5" x14ac:dyDescent="0.2">
      <c r="B395" s="12" t="s">
        <v>8159</v>
      </c>
    </row>
    <row r="396" spans="2:5" x14ac:dyDescent="0.2">
      <c r="B396" s="24" t="s">
        <v>44</v>
      </c>
      <c r="C396" s="24" t="s">
        <v>45</v>
      </c>
      <c r="D396" s="25" t="s">
        <v>46</v>
      </c>
      <c r="E396" s="24" t="s">
        <v>47</v>
      </c>
    </row>
    <row r="397" spans="2:5" x14ac:dyDescent="0.2">
      <c r="B397" s="23">
        <v>45201</v>
      </c>
      <c r="C397" t="s">
        <v>3748</v>
      </c>
      <c r="D397" s="2">
        <v>90</v>
      </c>
      <c r="E397" t="s">
        <v>2475</v>
      </c>
    </row>
    <row r="398" spans="2:5" x14ac:dyDescent="0.2">
      <c r="B398" s="23">
        <v>45202</v>
      </c>
      <c r="C398" t="s">
        <v>8160</v>
      </c>
      <c r="D398" s="2">
        <v>200</v>
      </c>
      <c r="E398" t="s">
        <v>3744</v>
      </c>
    </row>
    <row r="399" spans="2:5" x14ac:dyDescent="0.2">
      <c r="B399" s="23">
        <v>45202</v>
      </c>
      <c r="C399" t="s">
        <v>2477</v>
      </c>
      <c r="D399" s="2">
        <v>300</v>
      </c>
      <c r="E399" t="s">
        <v>2478</v>
      </c>
    </row>
    <row r="400" spans="2:5" x14ac:dyDescent="0.2">
      <c r="B400" s="23">
        <v>45202</v>
      </c>
      <c r="C400" t="s">
        <v>2481</v>
      </c>
      <c r="D400" s="2">
        <v>165</v>
      </c>
      <c r="E400" t="s">
        <v>2491</v>
      </c>
    </row>
    <row r="401" spans="2:5" x14ac:dyDescent="0.2">
      <c r="B401" s="23">
        <v>45202</v>
      </c>
      <c r="C401" t="s">
        <v>8161</v>
      </c>
      <c r="D401" s="2">
        <v>300</v>
      </c>
      <c r="E401" t="s">
        <v>430</v>
      </c>
    </row>
    <row r="402" spans="2:5" x14ac:dyDescent="0.2">
      <c r="B402" s="23">
        <v>45202</v>
      </c>
      <c r="C402" t="s">
        <v>2487</v>
      </c>
      <c r="D402" s="2">
        <v>200</v>
      </c>
      <c r="E402" t="s">
        <v>2480</v>
      </c>
    </row>
    <row r="403" spans="2:5" x14ac:dyDescent="0.2">
      <c r="B403" s="23">
        <v>45202</v>
      </c>
      <c r="C403" t="s">
        <v>8162</v>
      </c>
      <c r="D403" s="2">
        <v>400</v>
      </c>
      <c r="E403" t="s">
        <v>8163</v>
      </c>
    </row>
    <row r="404" spans="2:5" x14ac:dyDescent="0.2">
      <c r="B404" s="23">
        <v>45202</v>
      </c>
      <c r="C404" t="s">
        <v>8164</v>
      </c>
      <c r="D404" s="2">
        <v>328</v>
      </c>
      <c r="E404" t="s">
        <v>430</v>
      </c>
    </row>
    <row r="405" spans="2:5" x14ac:dyDescent="0.2">
      <c r="B405" s="23">
        <v>45202</v>
      </c>
      <c r="C405" t="s">
        <v>8165</v>
      </c>
      <c r="D405" s="2">
        <v>180</v>
      </c>
      <c r="E405" t="s">
        <v>430</v>
      </c>
    </row>
    <row r="406" spans="2:5" x14ac:dyDescent="0.2">
      <c r="B406" s="23">
        <v>45203</v>
      </c>
      <c r="C406" t="s">
        <v>8166</v>
      </c>
      <c r="D406" s="2">
        <v>500</v>
      </c>
      <c r="E406" t="s">
        <v>8167</v>
      </c>
    </row>
    <row r="407" spans="2:5" x14ac:dyDescent="0.2">
      <c r="B407" s="23">
        <v>45204</v>
      </c>
      <c r="C407" t="s">
        <v>2481</v>
      </c>
      <c r="D407" s="2">
        <v>132</v>
      </c>
      <c r="E407" t="s">
        <v>2491</v>
      </c>
    </row>
    <row r="408" spans="2:5" x14ac:dyDescent="0.2">
      <c r="B408" s="23">
        <v>45205</v>
      </c>
      <c r="C408" t="s">
        <v>8168</v>
      </c>
      <c r="D408" s="2">
        <v>482</v>
      </c>
      <c r="E408" t="s">
        <v>2493</v>
      </c>
    </row>
    <row r="409" spans="2:5" x14ac:dyDescent="0.2">
      <c r="B409" s="23">
        <v>45205</v>
      </c>
      <c r="C409" t="s">
        <v>8169</v>
      </c>
      <c r="D409" s="2">
        <v>500</v>
      </c>
      <c r="E409" t="s">
        <v>2495</v>
      </c>
    </row>
    <row r="410" spans="2:5" x14ac:dyDescent="0.2">
      <c r="B410" s="23">
        <v>45208</v>
      </c>
      <c r="C410" t="s">
        <v>2477</v>
      </c>
      <c r="D410" s="2">
        <v>300</v>
      </c>
      <c r="E410" t="s">
        <v>2478</v>
      </c>
    </row>
    <row r="411" spans="2:5" x14ac:dyDescent="0.2">
      <c r="B411" s="23">
        <v>45208</v>
      </c>
      <c r="C411" t="s">
        <v>2481</v>
      </c>
      <c r="D411" s="2">
        <v>100</v>
      </c>
      <c r="E411" s="23" t="s">
        <v>2480</v>
      </c>
    </row>
    <row r="412" spans="2:5" x14ac:dyDescent="0.2">
      <c r="B412" s="23">
        <v>45208</v>
      </c>
      <c r="C412" t="s">
        <v>8170</v>
      </c>
      <c r="D412" s="2">
        <v>500</v>
      </c>
      <c r="E412" t="s">
        <v>430</v>
      </c>
    </row>
    <row r="413" spans="2:5" x14ac:dyDescent="0.2">
      <c r="B413" s="23">
        <v>45209</v>
      </c>
      <c r="C413" t="s">
        <v>8171</v>
      </c>
      <c r="D413" s="2">
        <v>55</v>
      </c>
      <c r="E413" t="s">
        <v>8172</v>
      </c>
    </row>
    <row r="414" spans="2:5" x14ac:dyDescent="0.2">
      <c r="B414" s="23">
        <v>45209</v>
      </c>
      <c r="C414" t="s">
        <v>8173</v>
      </c>
      <c r="D414" s="2">
        <v>400</v>
      </c>
      <c r="E414" t="s">
        <v>430</v>
      </c>
    </row>
    <row r="415" spans="2:5" x14ac:dyDescent="0.2">
      <c r="B415" s="23">
        <v>45210</v>
      </c>
      <c r="C415" t="s">
        <v>8174</v>
      </c>
      <c r="D415" s="2">
        <v>129</v>
      </c>
      <c r="E415" t="s">
        <v>2475</v>
      </c>
    </row>
    <row r="416" spans="2:5" x14ac:dyDescent="0.2">
      <c r="B416" s="23">
        <v>45210</v>
      </c>
      <c r="C416" t="s">
        <v>8175</v>
      </c>
      <c r="D416" s="36">
        <v>1056</v>
      </c>
      <c r="E416" t="s">
        <v>8176</v>
      </c>
    </row>
    <row r="417" spans="2:5" x14ac:dyDescent="0.2">
      <c r="B417" s="23">
        <v>45211</v>
      </c>
      <c r="C417" t="s">
        <v>8161</v>
      </c>
      <c r="D417" s="36">
        <v>282</v>
      </c>
      <c r="E417" t="s">
        <v>2475</v>
      </c>
    </row>
    <row r="418" spans="2:5" x14ac:dyDescent="0.2">
      <c r="B418" s="23">
        <v>45212</v>
      </c>
      <c r="C418" t="s">
        <v>2487</v>
      </c>
      <c r="D418" s="2">
        <v>555</v>
      </c>
      <c r="E418" t="s">
        <v>2480</v>
      </c>
    </row>
    <row r="419" spans="2:5" x14ac:dyDescent="0.2">
      <c r="B419" s="23">
        <v>45212</v>
      </c>
      <c r="C419" t="s">
        <v>8177</v>
      </c>
      <c r="D419" s="2">
        <v>200</v>
      </c>
      <c r="E419" t="s">
        <v>2480</v>
      </c>
    </row>
    <row r="420" spans="2:5" x14ac:dyDescent="0.2">
      <c r="B420" s="23">
        <v>45212</v>
      </c>
      <c r="C420" t="s">
        <v>8178</v>
      </c>
      <c r="D420" s="2">
        <v>4000</v>
      </c>
      <c r="E420" t="s">
        <v>8179</v>
      </c>
    </row>
    <row r="421" spans="2:5" x14ac:dyDescent="0.2">
      <c r="B421" s="23">
        <v>45212</v>
      </c>
      <c r="C421" t="s">
        <v>8180</v>
      </c>
      <c r="D421" s="2">
        <v>200</v>
      </c>
      <c r="E421" t="s">
        <v>2480</v>
      </c>
    </row>
    <row r="422" spans="2:5" x14ac:dyDescent="0.2">
      <c r="B422" s="23">
        <v>45213</v>
      </c>
      <c r="C422" t="s">
        <v>8181</v>
      </c>
      <c r="D422" s="2">
        <v>454</v>
      </c>
      <c r="E422" t="s">
        <v>2475</v>
      </c>
    </row>
    <row r="423" spans="2:5" x14ac:dyDescent="0.2">
      <c r="B423" s="23">
        <v>45213</v>
      </c>
      <c r="C423" t="s">
        <v>8182</v>
      </c>
      <c r="D423" s="2">
        <v>330</v>
      </c>
      <c r="E423" t="s">
        <v>8183</v>
      </c>
    </row>
    <row r="424" spans="2:5" x14ac:dyDescent="0.2">
      <c r="B424" s="23">
        <v>45215</v>
      </c>
      <c r="C424" t="s">
        <v>2477</v>
      </c>
      <c r="D424" s="2">
        <v>300</v>
      </c>
      <c r="E424" t="s">
        <v>2478</v>
      </c>
    </row>
    <row r="425" spans="2:5" x14ac:dyDescent="0.2">
      <c r="B425" s="23">
        <v>45215</v>
      </c>
      <c r="C425" t="s">
        <v>2481</v>
      </c>
      <c r="D425" s="2">
        <v>100</v>
      </c>
      <c r="E425" t="s">
        <v>2473</v>
      </c>
    </row>
    <row r="426" spans="2:5" x14ac:dyDescent="0.2">
      <c r="B426" s="23">
        <v>45216</v>
      </c>
      <c r="C426" t="s">
        <v>8184</v>
      </c>
      <c r="D426" s="2">
        <v>1508</v>
      </c>
      <c r="E426" t="s">
        <v>8176</v>
      </c>
    </row>
    <row r="427" spans="2:5" x14ac:dyDescent="0.2">
      <c r="B427" s="23">
        <v>45219</v>
      </c>
      <c r="C427" t="s">
        <v>8185</v>
      </c>
      <c r="D427" s="2">
        <v>500</v>
      </c>
      <c r="E427" t="s">
        <v>8183</v>
      </c>
    </row>
    <row r="428" spans="2:5" x14ac:dyDescent="0.2">
      <c r="B428" s="23">
        <v>45220</v>
      </c>
      <c r="C428" t="s">
        <v>8186</v>
      </c>
      <c r="D428" s="2">
        <v>100</v>
      </c>
      <c r="E428" t="s">
        <v>8172</v>
      </c>
    </row>
    <row r="429" spans="2:5" x14ac:dyDescent="0.2">
      <c r="B429" s="23">
        <v>45222</v>
      </c>
      <c r="C429" t="s">
        <v>2477</v>
      </c>
      <c r="D429" s="2">
        <v>300</v>
      </c>
      <c r="E429" t="s">
        <v>2478</v>
      </c>
    </row>
    <row r="430" spans="2:5" x14ac:dyDescent="0.2">
      <c r="B430" s="23">
        <v>45222</v>
      </c>
      <c r="C430" t="s">
        <v>8187</v>
      </c>
      <c r="D430" s="2">
        <v>500</v>
      </c>
      <c r="E430" t="s">
        <v>425</v>
      </c>
    </row>
    <row r="431" spans="2:5" x14ac:dyDescent="0.2">
      <c r="B431" s="23">
        <v>45222</v>
      </c>
      <c r="C431" t="s">
        <v>2481</v>
      </c>
      <c r="D431" s="2">
        <v>165</v>
      </c>
      <c r="E431" t="s">
        <v>8188</v>
      </c>
    </row>
    <row r="432" spans="2:5" x14ac:dyDescent="0.2">
      <c r="B432" s="23">
        <v>45222</v>
      </c>
      <c r="C432" t="s">
        <v>8189</v>
      </c>
      <c r="D432" s="2">
        <v>200</v>
      </c>
      <c r="E432" t="s">
        <v>2480</v>
      </c>
    </row>
    <row r="433" spans="2:5" x14ac:dyDescent="0.2">
      <c r="B433" s="23">
        <v>45224</v>
      </c>
      <c r="C433" t="s">
        <v>8161</v>
      </c>
      <c r="D433" s="2">
        <v>300</v>
      </c>
      <c r="E433" t="s">
        <v>2475</v>
      </c>
    </row>
    <row r="434" spans="2:5" x14ac:dyDescent="0.2">
      <c r="B434" s="23">
        <v>45224</v>
      </c>
      <c r="C434" t="s">
        <v>8190</v>
      </c>
      <c r="D434" s="2">
        <v>300</v>
      </c>
      <c r="E434" t="s">
        <v>8183</v>
      </c>
    </row>
    <row r="435" spans="2:5" x14ac:dyDescent="0.2">
      <c r="B435" s="23">
        <v>45226</v>
      </c>
      <c r="C435" t="s">
        <v>8191</v>
      </c>
      <c r="D435" s="2">
        <v>300</v>
      </c>
      <c r="E435" t="s">
        <v>3744</v>
      </c>
    </row>
    <row r="436" spans="2:5" x14ac:dyDescent="0.2">
      <c r="B436" s="23">
        <v>45226</v>
      </c>
      <c r="C436" t="s">
        <v>8192</v>
      </c>
      <c r="D436" s="2">
        <v>500</v>
      </c>
      <c r="E436" t="s">
        <v>425</v>
      </c>
    </row>
    <row r="437" spans="2:5" x14ac:dyDescent="0.2">
      <c r="B437" s="23">
        <v>45226</v>
      </c>
      <c r="C437" t="s">
        <v>8193</v>
      </c>
      <c r="D437" s="2">
        <v>250</v>
      </c>
      <c r="E437" t="s">
        <v>2493</v>
      </c>
    </row>
    <row r="438" spans="2:5" x14ac:dyDescent="0.2">
      <c r="B438" s="23">
        <v>45229</v>
      </c>
      <c r="C438" t="s">
        <v>2477</v>
      </c>
      <c r="D438" s="2">
        <v>300</v>
      </c>
      <c r="E438" t="s">
        <v>2478</v>
      </c>
    </row>
    <row r="439" spans="2:5" x14ac:dyDescent="0.2">
      <c r="B439" s="23">
        <v>45229</v>
      </c>
      <c r="C439" t="s">
        <v>2487</v>
      </c>
      <c r="D439" s="2">
        <v>355</v>
      </c>
      <c r="E439" t="s">
        <v>8163</v>
      </c>
    </row>
    <row r="440" spans="2:5" x14ac:dyDescent="0.2">
      <c r="B440" s="23">
        <v>45229</v>
      </c>
      <c r="C440" t="s">
        <v>2481</v>
      </c>
      <c r="D440" s="2">
        <v>198</v>
      </c>
      <c r="E440" t="s">
        <v>2480</v>
      </c>
    </row>
    <row r="441" spans="2:5" x14ac:dyDescent="0.2">
      <c r="B441" s="23">
        <v>45230</v>
      </c>
      <c r="C441" t="s">
        <v>8178</v>
      </c>
      <c r="D441" s="2">
        <v>4000</v>
      </c>
      <c r="E441" t="s">
        <v>8179</v>
      </c>
    </row>
    <row r="442" spans="2:5" x14ac:dyDescent="0.2">
      <c r="D442" s="764">
        <f>SUM(D397:D441)</f>
        <v>22514</v>
      </c>
    </row>
    <row r="444" spans="2:5" x14ac:dyDescent="0.2">
      <c r="B444" s="12" t="s">
        <v>8979</v>
      </c>
    </row>
    <row r="445" spans="2:5" x14ac:dyDescent="0.2">
      <c r="B445" s="24" t="s">
        <v>44</v>
      </c>
      <c r="C445" s="24" t="s">
        <v>45</v>
      </c>
      <c r="D445" s="25" t="s">
        <v>46</v>
      </c>
      <c r="E445" s="24" t="s">
        <v>47</v>
      </c>
    </row>
    <row r="446" spans="2:5" x14ac:dyDescent="0.2">
      <c r="B446" s="23">
        <v>45231</v>
      </c>
      <c r="C446" t="s">
        <v>8980</v>
      </c>
      <c r="D446" s="2">
        <v>800</v>
      </c>
      <c r="E446" t="s">
        <v>2480</v>
      </c>
    </row>
    <row r="447" spans="2:5" x14ac:dyDescent="0.2">
      <c r="B447" s="23">
        <v>45231</v>
      </c>
      <c r="C447" t="s">
        <v>8981</v>
      </c>
      <c r="D447" s="2">
        <v>500</v>
      </c>
      <c r="E447" t="s">
        <v>425</v>
      </c>
    </row>
    <row r="448" spans="2:5" x14ac:dyDescent="0.2">
      <c r="B448" s="23">
        <v>45236</v>
      </c>
      <c r="C448" t="s">
        <v>2477</v>
      </c>
      <c r="D448" s="2">
        <v>300</v>
      </c>
      <c r="E448" t="s">
        <v>2478</v>
      </c>
    </row>
    <row r="449" spans="2:5" x14ac:dyDescent="0.2">
      <c r="B449" s="23">
        <v>45239</v>
      </c>
      <c r="C449" t="s">
        <v>8161</v>
      </c>
      <c r="D449" s="2">
        <v>265</v>
      </c>
      <c r="E449" t="s">
        <v>2491</v>
      </c>
    </row>
    <row r="450" spans="2:5" x14ac:dyDescent="0.2">
      <c r="B450" s="23">
        <v>45239</v>
      </c>
      <c r="C450" t="s">
        <v>8982</v>
      </c>
      <c r="D450" s="2">
        <v>3000</v>
      </c>
      <c r="E450" t="s">
        <v>2493</v>
      </c>
    </row>
    <row r="451" spans="2:5" x14ac:dyDescent="0.2">
      <c r="B451" s="23">
        <v>45239</v>
      </c>
      <c r="C451" t="s">
        <v>2479</v>
      </c>
      <c r="D451" s="2">
        <v>650</v>
      </c>
      <c r="E451" t="s">
        <v>2480</v>
      </c>
    </row>
    <row r="452" spans="2:5" x14ac:dyDescent="0.2">
      <c r="B452" s="23">
        <v>45239</v>
      </c>
      <c r="C452" t="s">
        <v>2481</v>
      </c>
      <c r="D452" s="2">
        <v>136</v>
      </c>
      <c r="E452" t="s">
        <v>8163</v>
      </c>
    </row>
    <row r="453" spans="2:5" x14ac:dyDescent="0.2">
      <c r="B453" s="23">
        <v>45240</v>
      </c>
      <c r="C453" t="s">
        <v>8983</v>
      </c>
      <c r="D453" s="2">
        <v>200</v>
      </c>
      <c r="E453" t="s">
        <v>425</v>
      </c>
    </row>
    <row r="454" spans="2:5" x14ac:dyDescent="0.2">
      <c r="B454" s="23">
        <v>45240</v>
      </c>
      <c r="C454" t="s">
        <v>8984</v>
      </c>
      <c r="D454" s="2">
        <v>300</v>
      </c>
      <c r="E454" t="s">
        <v>2480</v>
      </c>
    </row>
    <row r="455" spans="2:5" x14ac:dyDescent="0.2">
      <c r="B455" s="23">
        <v>45244</v>
      </c>
      <c r="C455" t="s">
        <v>8985</v>
      </c>
      <c r="D455" s="2">
        <v>679</v>
      </c>
      <c r="E455" t="s">
        <v>430</v>
      </c>
    </row>
    <row r="456" spans="2:5" x14ac:dyDescent="0.2">
      <c r="B456" s="23">
        <v>45244</v>
      </c>
      <c r="C456" t="s">
        <v>8986</v>
      </c>
      <c r="D456" s="2">
        <v>800</v>
      </c>
      <c r="E456" t="s">
        <v>8183</v>
      </c>
    </row>
    <row r="457" spans="2:5" x14ac:dyDescent="0.2">
      <c r="B457" s="23">
        <v>45244</v>
      </c>
      <c r="C457" t="s">
        <v>2477</v>
      </c>
      <c r="D457" s="2">
        <v>300</v>
      </c>
      <c r="E457" t="s">
        <v>2478</v>
      </c>
    </row>
    <row r="458" spans="2:5" x14ac:dyDescent="0.2">
      <c r="B458" s="23">
        <v>45245</v>
      </c>
      <c r="C458" t="s">
        <v>8987</v>
      </c>
      <c r="D458" s="2">
        <v>1300</v>
      </c>
      <c r="E458" t="s">
        <v>8988</v>
      </c>
    </row>
    <row r="459" spans="2:5" x14ac:dyDescent="0.2">
      <c r="B459" s="23">
        <v>45245</v>
      </c>
      <c r="C459" t="s">
        <v>8989</v>
      </c>
      <c r="D459" s="2">
        <v>25000</v>
      </c>
      <c r="E459" t="s">
        <v>2480</v>
      </c>
    </row>
    <row r="460" spans="2:5" x14ac:dyDescent="0.2">
      <c r="B460" s="23">
        <v>45245</v>
      </c>
      <c r="C460" t="s">
        <v>8990</v>
      </c>
      <c r="D460" s="2">
        <v>4000</v>
      </c>
      <c r="E460" s="23" t="s">
        <v>8179</v>
      </c>
    </row>
    <row r="461" spans="2:5" x14ac:dyDescent="0.2">
      <c r="B461" s="23">
        <v>45246</v>
      </c>
      <c r="C461" t="s">
        <v>2481</v>
      </c>
      <c r="D461" s="2">
        <v>136</v>
      </c>
      <c r="E461" t="s">
        <v>2491</v>
      </c>
    </row>
    <row r="462" spans="2:5" x14ac:dyDescent="0.2">
      <c r="B462" s="23">
        <v>45248</v>
      </c>
      <c r="C462" t="s">
        <v>3749</v>
      </c>
      <c r="D462" s="2">
        <v>300</v>
      </c>
      <c r="E462" t="s">
        <v>2475</v>
      </c>
    </row>
    <row r="463" spans="2:5" x14ac:dyDescent="0.2">
      <c r="B463" s="23">
        <v>45251</v>
      </c>
      <c r="C463" t="s">
        <v>8991</v>
      </c>
      <c r="D463" s="2">
        <v>600</v>
      </c>
      <c r="E463" t="s">
        <v>2480</v>
      </c>
    </row>
    <row r="464" spans="2:5" x14ac:dyDescent="0.2">
      <c r="B464" s="23">
        <v>45253</v>
      </c>
      <c r="C464" t="s">
        <v>8992</v>
      </c>
      <c r="D464" s="2">
        <v>1200</v>
      </c>
      <c r="E464" t="s">
        <v>2475</v>
      </c>
    </row>
    <row r="465" spans="2:5" x14ac:dyDescent="0.2">
      <c r="B465" s="23">
        <v>45253</v>
      </c>
      <c r="C465" t="s">
        <v>2481</v>
      </c>
      <c r="D465" s="36">
        <v>136</v>
      </c>
      <c r="E465" t="s">
        <v>2491</v>
      </c>
    </row>
    <row r="466" spans="2:5" x14ac:dyDescent="0.2">
      <c r="B466" s="23">
        <v>45253</v>
      </c>
      <c r="C466" t="s">
        <v>8993</v>
      </c>
      <c r="D466" s="36">
        <v>200</v>
      </c>
      <c r="E466" t="s">
        <v>2491</v>
      </c>
    </row>
    <row r="467" spans="2:5" x14ac:dyDescent="0.2">
      <c r="B467" s="23">
        <v>45253</v>
      </c>
      <c r="C467" t="s">
        <v>8994</v>
      </c>
      <c r="D467" s="2">
        <v>200</v>
      </c>
      <c r="E467" t="s">
        <v>2480</v>
      </c>
    </row>
    <row r="468" spans="2:5" x14ac:dyDescent="0.2">
      <c r="B468" s="23">
        <v>45254</v>
      </c>
      <c r="C468" t="s">
        <v>8995</v>
      </c>
      <c r="D468" s="2">
        <v>500</v>
      </c>
      <c r="E468" t="s">
        <v>2495</v>
      </c>
    </row>
    <row r="469" spans="2:5" x14ac:dyDescent="0.2">
      <c r="B469" s="23">
        <v>45254</v>
      </c>
      <c r="C469" t="s">
        <v>8996</v>
      </c>
      <c r="D469" s="2">
        <v>600</v>
      </c>
      <c r="E469" t="s">
        <v>2473</v>
      </c>
    </row>
    <row r="470" spans="2:5" x14ac:dyDescent="0.2">
      <c r="B470" s="23">
        <v>45254</v>
      </c>
      <c r="C470" t="s">
        <v>8997</v>
      </c>
      <c r="D470" s="2">
        <v>4000</v>
      </c>
      <c r="E470" t="s">
        <v>2495</v>
      </c>
    </row>
    <row r="471" spans="2:5" x14ac:dyDescent="0.2">
      <c r="B471" s="23">
        <v>45257</v>
      </c>
      <c r="C471" t="s">
        <v>2477</v>
      </c>
      <c r="D471" s="2">
        <v>300</v>
      </c>
      <c r="E471" t="s">
        <v>2478</v>
      </c>
    </row>
    <row r="472" spans="2:5" x14ac:dyDescent="0.2">
      <c r="B472" s="23">
        <v>45258</v>
      </c>
      <c r="C472" t="s">
        <v>3758</v>
      </c>
      <c r="D472" s="2">
        <v>250</v>
      </c>
      <c r="E472" t="s">
        <v>2493</v>
      </c>
    </row>
    <row r="473" spans="2:5" x14ac:dyDescent="0.2">
      <c r="B473" s="23">
        <v>45258</v>
      </c>
      <c r="C473" t="s">
        <v>8998</v>
      </c>
      <c r="D473" s="2">
        <v>200</v>
      </c>
      <c r="E473" t="s">
        <v>430</v>
      </c>
    </row>
    <row r="474" spans="2:5" x14ac:dyDescent="0.2">
      <c r="B474" s="23">
        <v>45259</v>
      </c>
      <c r="C474" t="s">
        <v>8999</v>
      </c>
      <c r="D474" s="2">
        <v>270</v>
      </c>
      <c r="E474" t="s">
        <v>8172</v>
      </c>
    </row>
    <row r="475" spans="2:5" x14ac:dyDescent="0.2">
      <c r="B475" s="23">
        <v>45259</v>
      </c>
      <c r="C475" t="s">
        <v>9000</v>
      </c>
      <c r="D475" s="2">
        <v>300</v>
      </c>
      <c r="E475" t="s">
        <v>8163</v>
      </c>
    </row>
    <row r="476" spans="2:5" x14ac:dyDescent="0.2">
      <c r="B476" s="23">
        <v>45260</v>
      </c>
      <c r="C476" t="s">
        <v>2481</v>
      </c>
      <c r="D476" s="2">
        <v>102</v>
      </c>
      <c r="E476" t="s">
        <v>2473</v>
      </c>
    </row>
    <row r="477" spans="2:5" x14ac:dyDescent="0.2">
      <c r="B477" s="23">
        <v>45260</v>
      </c>
      <c r="C477" t="s">
        <v>9001</v>
      </c>
      <c r="D477" s="2">
        <v>779</v>
      </c>
      <c r="E477" t="s">
        <v>2441</v>
      </c>
    </row>
    <row r="478" spans="2:5" x14ac:dyDescent="0.2">
      <c r="B478" s="23">
        <v>45260</v>
      </c>
      <c r="C478" t="s">
        <v>9002</v>
      </c>
      <c r="D478" s="2">
        <v>810</v>
      </c>
      <c r="E478" t="s">
        <v>8183</v>
      </c>
    </row>
    <row r="479" spans="2:5" x14ac:dyDescent="0.2">
      <c r="B479" s="23">
        <v>45260</v>
      </c>
      <c r="C479" t="s">
        <v>9003</v>
      </c>
      <c r="D479" s="2">
        <v>410</v>
      </c>
      <c r="E479" t="s">
        <v>8176</v>
      </c>
    </row>
    <row r="480" spans="2:5" x14ac:dyDescent="0.2">
      <c r="B480" s="23">
        <v>45260</v>
      </c>
      <c r="C480" t="s">
        <v>9004</v>
      </c>
      <c r="D480" s="2">
        <v>4640</v>
      </c>
      <c r="E480" t="s">
        <v>8179</v>
      </c>
    </row>
    <row r="481" spans="2:5" x14ac:dyDescent="0.2">
      <c r="B481" s="23"/>
    </row>
    <row r="482" spans="2:5" x14ac:dyDescent="0.2">
      <c r="D482" s="764">
        <f>SUM(D446:D481)</f>
        <v>54163</v>
      </c>
    </row>
    <row r="484" spans="2:5" x14ac:dyDescent="0.2">
      <c r="B484" s="12" t="s">
        <v>9074</v>
      </c>
    </row>
    <row r="485" spans="2:5" x14ac:dyDescent="0.2">
      <c r="B485" s="24" t="s">
        <v>44</v>
      </c>
      <c r="C485" s="24" t="s">
        <v>45</v>
      </c>
      <c r="D485" s="25" t="s">
        <v>46</v>
      </c>
      <c r="E485" s="24" t="s">
        <v>47</v>
      </c>
    </row>
    <row r="486" spans="2:5" x14ac:dyDescent="0.2">
      <c r="B486" s="23">
        <v>45261</v>
      </c>
      <c r="C486" t="s">
        <v>9075</v>
      </c>
      <c r="D486" s="2">
        <v>2750</v>
      </c>
      <c r="E486" t="s">
        <v>8163</v>
      </c>
    </row>
    <row r="487" spans="2:5" x14ac:dyDescent="0.2">
      <c r="B487" s="23">
        <v>45261</v>
      </c>
      <c r="C487" t="s">
        <v>9076</v>
      </c>
      <c r="D487" s="2">
        <v>2000</v>
      </c>
      <c r="E487" t="s">
        <v>2475</v>
      </c>
    </row>
    <row r="488" spans="2:5" x14ac:dyDescent="0.2">
      <c r="B488" s="23">
        <v>45262</v>
      </c>
      <c r="C488" t="s">
        <v>9077</v>
      </c>
      <c r="D488" s="2">
        <v>600</v>
      </c>
      <c r="E488" t="s">
        <v>9078</v>
      </c>
    </row>
    <row r="489" spans="2:5" x14ac:dyDescent="0.2">
      <c r="B489" s="23">
        <v>45264</v>
      </c>
      <c r="C489" t="s">
        <v>2477</v>
      </c>
      <c r="D489" s="2">
        <v>300</v>
      </c>
      <c r="E489" t="s">
        <v>2478</v>
      </c>
    </row>
    <row r="490" spans="2:5" x14ac:dyDescent="0.2">
      <c r="B490" s="23">
        <v>45264</v>
      </c>
      <c r="C490" t="s">
        <v>9079</v>
      </c>
      <c r="D490" s="2">
        <v>330</v>
      </c>
      <c r="E490" t="s">
        <v>8163</v>
      </c>
    </row>
    <row r="491" spans="2:5" x14ac:dyDescent="0.2">
      <c r="B491" s="23">
        <v>45264</v>
      </c>
      <c r="C491" t="s">
        <v>2490</v>
      </c>
      <c r="D491" s="2">
        <v>300</v>
      </c>
      <c r="E491" t="s">
        <v>2475</v>
      </c>
    </row>
    <row r="492" spans="2:5" x14ac:dyDescent="0.2">
      <c r="B492" s="23">
        <v>45264</v>
      </c>
      <c r="C492" t="s">
        <v>2487</v>
      </c>
      <c r="D492" s="2">
        <v>150</v>
      </c>
      <c r="E492" t="s">
        <v>2480</v>
      </c>
    </row>
    <row r="493" spans="2:5" x14ac:dyDescent="0.2">
      <c r="B493" s="23">
        <v>45266</v>
      </c>
      <c r="C493" t="s">
        <v>9080</v>
      </c>
      <c r="D493" s="2">
        <v>446</v>
      </c>
      <c r="E493" t="s">
        <v>2480</v>
      </c>
    </row>
    <row r="494" spans="2:5" x14ac:dyDescent="0.2">
      <c r="B494" s="23">
        <v>45266</v>
      </c>
      <c r="C494" t="s">
        <v>9081</v>
      </c>
      <c r="D494" s="2">
        <v>100</v>
      </c>
      <c r="E494" t="s">
        <v>2475</v>
      </c>
    </row>
    <row r="495" spans="2:5" x14ac:dyDescent="0.2">
      <c r="B495" s="23">
        <v>45267</v>
      </c>
      <c r="C495" t="s">
        <v>8177</v>
      </c>
      <c r="D495" s="2">
        <v>300</v>
      </c>
      <c r="E495" t="s">
        <v>2480</v>
      </c>
    </row>
    <row r="496" spans="2:5" x14ac:dyDescent="0.2">
      <c r="B496" s="23">
        <v>45267</v>
      </c>
      <c r="C496" t="s">
        <v>9082</v>
      </c>
      <c r="D496" s="2">
        <v>12232</v>
      </c>
      <c r="E496" t="s">
        <v>2495</v>
      </c>
    </row>
    <row r="497" spans="2:5" x14ac:dyDescent="0.2">
      <c r="B497" s="23">
        <v>45267</v>
      </c>
      <c r="C497" t="s">
        <v>2481</v>
      </c>
      <c r="D497" s="2">
        <v>136</v>
      </c>
      <c r="E497" t="s">
        <v>2491</v>
      </c>
    </row>
    <row r="498" spans="2:5" x14ac:dyDescent="0.2">
      <c r="B498" s="23">
        <v>45268</v>
      </c>
      <c r="C498" t="s">
        <v>2479</v>
      </c>
      <c r="D498" s="2">
        <v>650</v>
      </c>
      <c r="E498" t="s">
        <v>2480</v>
      </c>
    </row>
    <row r="499" spans="2:5" x14ac:dyDescent="0.2">
      <c r="B499" s="23">
        <v>45268</v>
      </c>
      <c r="C499" t="s">
        <v>9083</v>
      </c>
      <c r="D499" s="2">
        <v>2000</v>
      </c>
      <c r="E499" t="s">
        <v>2495</v>
      </c>
    </row>
    <row r="500" spans="2:5" x14ac:dyDescent="0.2">
      <c r="B500" s="23">
        <v>45271</v>
      </c>
      <c r="C500" t="s">
        <v>3742</v>
      </c>
      <c r="D500" s="2">
        <v>100</v>
      </c>
      <c r="E500" t="s">
        <v>2480</v>
      </c>
    </row>
    <row r="501" spans="2:5" x14ac:dyDescent="0.2">
      <c r="B501" s="23">
        <v>45271</v>
      </c>
      <c r="C501" t="s">
        <v>8991</v>
      </c>
      <c r="D501" s="2">
        <v>500</v>
      </c>
      <c r="E501" s="23" t="s">
        <v>2480</v>
      </c>
    </row>
    <row r="502" spans="2:5" x14ac:dyDescent="0.2">
      <c r="B502" s="23">
        <v>45271</v>
      </c>
      <c r="C502" t="s">
        <v>9084</v>
      </c>
      <c r="D502" s="2">
        <v>900</v>
      </c>
      <c r="E502" t="s">
        <v>2478</v>
      </c>
    </row>
    <row r="503" spans="2:5" x14ac:dyDescent="0.2">
      <c r="B503" s="23">
        <v>45273</v>
      </c>
      <c r="C503" t="s">
        <v>9085</v>
      </c>
      <c r="D503" s="2">
        <v>126</v>
      </c>
      <c r="E503" t="s">
        <v>425</v>
      </c>
    </row>
    <row r="504" spans="2:5" x14ac:dyDescent="0.2">
      <c r="B504" s="23">
        <v>45274</v>
      </c>
      <c r="C504" t="s">
        <v>9086</v>
      </c>
      <c r="D504" s="2">
        <v>900</v>
      </c>
      <c r="E504" t="s">
        <v>8179</v>
      </c>
    </row>
    <row r="505" spans="2:5" x14ac:dyDescent="0.2">
      <c r="B505" s="23">
        <v>45274</v>
      </c>
      <c r="C505" t="s">
        <v>9087</v>
      </c>
      <c r="D505" s="2">
        <v>1000</v>
      </c>
      <c r="E505" t="s">
        <v>2480</v>
      </c>
    </row>
    <row r="506" spans="2:5" x14ac:dyDescent="0.2">
      <c r="B506" s="23">
        <v>45274</v>
      </c>
      <c r="C506" t="s">
        <v>2481</v>
      </c>
      <c r="D506" s="36">
        <v>102</v>
      </c>
      <c r="E506" t="s">
        <v>2473</v>
      </c>
    </row>
    <row r="507" spans="2:5" x14ac:dyDescent="0.2">
      <c r="B507" s="23">
        <v>45275</v>
      </c>
      <c r="C507" t="s">
        <v>9088</v>
      </c>
      <c r="D507" s="36">
        <v>2750</v>
      </c>
      <c r="E507" t="s">
        <v>8163</v>
      </c>
    </row>
    <row r="508" spans="2:5" x14ac:dyDescent="0.2">
      <c r="B508" s="23">
        <v>45275</v>
      </c>
      <c r="C508" t="s">
        <v>9089</v>
      </c>
      <c r="D508" s="2">
        <v>2000</v>
      </c>
      <c r="E508" t="s">
        <v>8163</v>
      </c>
    </row>
    <row r="509" spans="2:5" x14ac:dyDescent="0.2">
      <c r="B509" s="23">
        <v>45275</v>
      </c>
      <c r="C509" t="s">
        <v>9090</v>
      </c>
      <c r="D509" s="2">
        <v>928</v>
      </c>
      <c r="E509" t="s">
        <v>8163</v>
      </c>
    </row>
    <row r="510" spans="2:5" x14ac:dyDescent="0.2">
      <c r="B510" s="23">
        <v>45275</v>
      </c>
      <c r="C510" t="s">
        <v>9091</v>
      </c>
      <c r="D510" s="2">
        <v>4000</v>
      </c>
      <c r="E510" t="s">
        <v>8179</v>
      </c>
    </row>
    <row r="511" spans="2:5" x14ac:dyDescent="0.2">
      <c r="B511" s="23">
        <v>45278</v>
      </c>
      <c r="C511" t="s">
        <v>2477</v>
      </c>
      <c r="D511" s="2">
        <v>300</v>
      </c>
      <c r="E511" t="s">
        <v>2478</v>
      </c>
    </row>
    <row r="512" spans="2:5" x14ac:dyDescent="0.2">
      <c r="B512" s="23">
        <v>45280</v>
      </c>
      <c r="C512" t="s">
        <v>9092</v>
      </c>
      <c r="D512" s="2">
        <v>250</v>
      </c>
      <c r="E512" t="s">
        <v>2493</v>
      </c>
    </row>
    <row r="513" spans="2:5" x14ac:dyDescent="0.2">
      <c r="B513" s="23">
        <v>45280</v>
      </c>
      <c r="C513" t="s">
        <v>8986</v>
      </c>
      <c r="D513" s="2">
        <v>605</v>
      </c>
      <c r="E513" t="s">
        <v>8183</v>
      </c>
    </row>
    <row r="514" spans="2:5" x14ac:dyDescent="0.2">
      <c r="B514" s="23">
        <v>45280</v>
      </c>
      <c r="C514" t="s">
        <v>9093</v>
      </c>
      <c r="D514" s="2">
        <v>300</v>
      </c>
      <c r="E514" t="s">
        <v>9078</v>
      </c>
    </row>
    <row r="515" spans="2:5" x14ac:dyDescent="0.2">
      <c r="B515" s="23">
        <v>45281</v>
      </c>
      <c r="C515" t="s">
        <v>9094</v>
      </c>
      <c r="D515" s="2">
        <v>2241</v>
      </c>
      <c r="E515" t="s">
        <v>2480</v>
      </c>
    </row>
    <row r="516" spans="2:5" x14ac:dyDescent="0.2">
      <c r="B516" s="23">
        <v>45281</v>
      </c>
      <c r="C516" t="s">
        <v>9095</v>
      </c>
      <c r="D516" s="2">
        <v>156</v>
      </c>
      <c r="E516" t="s">
        <v>2480</v>
      </c>
    </row>
    <row r="517" spans="2:5" x14ac:dyDescent="0.2">
      <c r="B517" s="23">
        <v>45282</v>
      </c>
      <c r="C517" t="s">
        <v>9096</v>
      </c>
      <c r="D517" s="2">
        <v>500</v>
      </c>
      <c r="E517" t="s">
        <v>9078</v>
      </c>
    </row>
    <row r="518" spans="2:5" x14ac:dyDescent="0.2">
      <c r="B518" s="23">
        <v>45282</v>
      </c>
      <c r="C518" t="s">
        <v>9097</v>
      </c>
      <c r="D518" s="2">
        <v>110</v>
      </c>
      <c r="E518" t="s">
        <v>8188</v>
      </c>
    </row>
    <row r="519" spans="2:5" x14ac:dyDescent="0.2">
      <c r="B519" s="23">
        <v>45282</v>
      </c>
      <c r="C519" t="s">
        <v>9098</v>
      </c>
      <c r="D519" s="2">
        <v>2000</v>
      </c>
      <c r="E519" t="s">
        <v>8172</v>
      </c>
    </row>
    <row r="520" spans="2:5" x14ac:dyDescent="0.2">
      <c r="B520" s="23">
        <v>45282</v>
      </c>
      <c r="C520" t="s">
        <v>9099</v>
      </c>
      <c r="D520" s="2">
        <v>330</v>
      </c>
      <c r="E520" t="s">
        <v>430</v>
      </c>
    </row>
    <row r="521" spans="2:5" x14ac:dyDescent="0.2">
      <c r="B521" s="23">
        <v>45287</v>
      </c>
      <c r="C521" t="s">
        <v>2477</v>
      </c>
      <c r="D521" s="2">
        <v>300</v>
      </c>
      <c r="E521" t="s">
        <v>2478</v>
      </c>
    </row>
    <row r="522" spans="2:5" x14ac:dyDescent="0.2">
      <c r="B522" s="23">
        <v>45287</v>
      </c>
      <c r="C522" t="s">
        <v>9100</v>
      </c>
      <c r="D522" s="2">
        <v>400</v>
      </c>
      <c r="E522" t="s">
        <v>425</v>
      </c>
    </row>
    <row r="523" spans="2:5" x14ac:dyDescent="0.2">
      <c r="B523" s="23">
        <v>45288</v>
      </c>
      <c r="C523" t="s">
        <v>9081</v>
      </c>
      <c r="D523" s="2">
        <v>100</v>
      </c>
      <c r="E523" t="s">
        <v>2480</v>
      </c>
    </row>
    <row r="524" spans="2:5" x14ac:dyDescent="0.2">
      <c r="B524" s="23">
        <v>45288</v>
      </c>
      <c r="C524" t="s">
        <v>9083</v>
      </c>
      <c r="D524" s="2">
        <v>1500</v>
      </c>
      <c r="E524" t="s">
        <v>2495</v>
      </c>
    </row>
    <row r="525" spans="2:5" x14ac:dyDescent="0.2">
      <c r="B525" s="23">
        <v>45288</v>
      </c>
      <c r="C525" t="s">
        <v>2481</v>
      </c>
      <c r="D525" s="2">
        <v>204</v>
      </c>
      <c r="E525" t="s">
        <v>2491</v>
      </c>
    </row>
    <row r="526" spans="2:5" x14ac:dyDescent="0.2">
      <c r="B526" s="23">
        <v>45288</v>
      </c>
      <c r="C526" t="s">
        <v>9093</v>
      </c>
      <c r="D526" s="2">
        <v>300</v>
      </c>
      <c r="E526" t="s">
        <v>2475</v>
      </c>
    </row>
    <row r="527" spans="2:5" x14ac:dyDescent="0.2">
      <c r="B527" s="23">
        <v>45289</v>
      </c>
      <c r="C527" t="s">
        <v>9101</v>
      </c>
      <c r="D527" s="2">
        <v>4640</v>
      </c>
      <c r="E527" t="s">
        <v>8179</v>
      </c>
    </row>
    <row r="528" spans="2:5" x14ac:dyDescent="0.2">
      <c r="D528" s="764">
        <f>SUM(D486:D527)</f>
        <v>49836</v>
      </c>
    </row>
  </sheetData>
  <pageMargins left="0.7" right="0.7" top="0.75" bottom="0.75" header="0.3" footer="0.3"/>
  <pageSetup orientation="portrait" horizontalDpi="0" verticalDpi="0" r:id="rId1"/>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76B-BF36-4802-88AC-C64DD2AF09D0}">
  <sheetPr codeName="Hoja38"/>
  <dimension ref="A1:HA382"/>
  <sheetViews>
    <sheetView topLeftCell="A17" zoomScaleNormal="100" workbookViewId="0">
      <selection activeCell="M42" sqref="M42"/>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56.5" style="322" hidden="1" customWidth="1"/>
    <col min="8" max="8" width="12" style="321" bestFit="1" customWidth="1"/>
    <col min="9" max="9" width="2" style="321" customWidth="1"/>
    <col min="10" max="12" width="11" style="321" bestFit="1" customWidth="1"/>
    <col min="13" max="16384" width="10.83203125" style="321"/>
  </cols>
  <sheetData>
    <row r="1" spans="2:9" ht="19" x14ac:dyDescent="0.25">
      <c r="B1" s="365"/>
      <c r="C1" s="367" t="s">
        <v>893</v>
      </c>
    </row>
    <row r="2" spans="2:9" ht="19" x14ac:dyDescent="0.25">
      <c r="B2" s="365"/>
      <c r="C2" s="367" t="s">
        <v>1030</v>
      </c>
    </row>
    <row r="3" spans="2:9" ht="19" x14ac:dyDescent="0.25">
      <c r="B3" s="365"/>
      <c r="C3" s="366" t="s">
        <v>891</v>
      </c>
    </row>
    <row r="4" spans="2:9" ht="15" thickBot="1" x14ac:dyDescent="0.25">
      <c r="B4" s="365"/>
      <c r="C4" s="332"/>
    </row>
    <row r="5" spans="2:9" x14ac:dyDescent="0.2">
      <c r="B5" s="364"/>
      <c r="C5" s="363"/>
      <c r="D5" s="362" t="s">
        <v>890</v>
      </c>
      <c r="E5" s="361" t="s">
        <v>889</v>
      </c>
      <c r="F5" s="360"/>
    </row>
    <row r="6" spans="2:9" x14ac:dyDescent="0.2">
      <c r="B6" s="359" t="s">
        <v>44</v>
      </c>
      <c r="C6" s="332" t="s">
        <v>888</v>
      </c>
      <c r="D6" s="324" t="s">
        <v>887</v>
      </c>
      <c r="E6" s="358" t="s">
        <v>886</v>
      </c>
      <c r="F6" s="357" t="s">
        <v>885</v>
      </c>
    </row>
    <row r="7" spans="2:9" ht="15" thickBot="1" x14ac:dyDescent="0.25">
      <c r="B7" s="356"/>
      <c r="C7" s="355"/>
      <c r="D7" s="354" t="s">
        <v>884</v>
      </c>
      <c r="E7" s="353"/>
      <c r="F7" s="352"/>
      <c r="G7" s="328"/>
      <c r="H7" s="328"/>
      <c r="I7" s="328"/>
    </row>
    <row r="8" spans="2:9" x14ac:dyDescent="0.2">
      <c r="B8" s="333"/>
      <c r="C8" s="332" t="s">
        <v>1029</v>
      </c>
      <c r="F8" s="334">
        <v>139843.87</v>
      </c>
      <c r="G8" s="323"/>
      <c r="H8" s="328"/>
      <c r="I8" s="328"/>
    </row>
    <row r="9" spans="2:9" x14ac:dyDescent="0.2">
      <c r="B9" s="333">
        <v>8403</v>
      </c>
      <c r="C9" s="332" t="s">
        <v>989</v>
      </c>
      <c r="D9" s="324" t="s">
        <v>745</v>
      </c>
      <c r="E9" s="323">
        <v>39245.699999999997</v>
      </c>
      <c r="F9" s="323">
        <v>10000</v>
      </c>
      <c r="G9" s="328" t="s">
        <v>965</v>
      </c>
    </row>
    <row r="10" spans="2:9" x14ac:dyDescent="0.2">
      <c r="B10" s="333">
        <v>8404</v>
      </c>
      <c r="C10" s="332" t="s">
        <v>1028</v>
      </c>
      <c r="D10" s="324" t="s">
        <v>745</v>
      </c>
      <c r="E10" s="323">
        <v>36900.14</v>
      </c>
      <c r="F10" s="323">
        <v>20897.7</v>
      </c>
      <c r="G10" s="328" t="s">
        <v>1027</v>
      </c>
    </row>
    <row r="11" spans="2:9" x14ac:dyDescent="0.2">
      <c r="B11" s="333">
        <v>8404</v>
      </c>
      <c r="C11" s="332" t="s">
        <v>1026</v>
      </c>
      <c r="D11" s="324" t="s">
        <v>745</v>
      </c>
      <c r="E11" s="323">
        <v>76319.87</v>
      </c>
      <c r="F11" s="323">
        <v>5522.03</v>
      </c>
      <c r="G11" s="328" t="s">
        <v>1025</v>
      </c>
    </row>
    <row r="12" spans="2:9" x14ac:dyDescent="0.2">
      <c r="B12" s="333">
        <v>8406</v>
      </c>
      <c r="C12" s="332" t="s">
        <v>996</v>
      </c>
      <c r="D12" s="324" t="s">
        <v>745</v>
      </c>
      <c r="E12" s="417">
        <v>15300</v>
      </c>
      <c r="F12" s="323">
        <v>1523.65</v>
      </c>
      <c r="G12" s="328" t="s">
        <v>1024</v>
      </c>
    </row>
    <row r="13" spans="2:9" x14ac:dyDescent="0.2">
      <c r="B13" s="333">
        <v>8407</v>
      </c>
      <c r="C13" s="332" t="s">
        <v>2085</v>
      </c>
      <c r="D13" s="324" t="s">
        <v>745</v>
      </c>
      <c r="E13" s="323">
        <v>8020.24</v>
      </c>
      <c r="F13" s="323">
        <v>11266.86</v>
      </c>
      <c r="G13" s="328" t="s">
        <v>1023</v>
      </c>
    </row>
    <row r="14" spans="2:9" x14ac:dyDescent="0.2">
      <c r="B14" s="333">
        <v>8407</v>
      </c>
      <c r="C14" s="332" t="s">
        <v>1022</v>
      </c>
      <c r="D14" s="324" t="s">
        <v>745</v>
      </c>
      <c r="E14" s="323">
        <v>319</v>
      </c>
      <c r="F14" s="323">
        <v>6192.27</v>
      </c>
      <c r="G14" s="328" t="s">
        <v>1021</v>
      </c>
      <c r="H14" s="351"/>
    </row>
    <row r="15" spans="2:9" x14ac:dyDescent="0.2">
      <c r="B15" s="333">
        <v>8407</v>
      </c>
      <c r="C15" s="332" t="s">
        <v>1020</v>
      </c>
      <c r="D15" s="324" t="s">
        <v>745</v>
      </c>
      <c r="E15" s="323">
        <v>5308</v>
      </c>
      <c r="F15" s="323">
        <v>3175.07</v>
      </c>
      <c r="G15" s="328" t="s">
        <v>1019</v>
      </c>
    </row>
    <row r="16" spans="2:9" x14ac:dyDescent="0.2">
      <c r="B16" s="333">
        <v>8410</v>
      </c>
      <c r="C16" s="332" t="s">
        <v>970</v>
      </c>
      <c r="D16" s="324" t="s">
        <v>745</v>
      </c>
      <c r="E16" s="323">
        <v>850000</v>
      </c>
      <c r="F16" s="323">
        <v>5566.56</v>
      </c>
      <c r="G16" s="328" t="s">
        <v>1018</v>
      </c>
    </row>
    <row r="17" spans="2:12" x14ac:dyDescent="0.2">
      <c r="B17" s="333">
        <v>8411</v>
      </c>
      <c r="C17" s="332" t="s">
        <v>996</v>
      </c>
      <c r="D17" s="324" t="s">
        <v>745</v>
      </c>
      <c r="E17" s="417">
        <v>15300</v>
      </c>
      <c r="F17" s="323">
        <v>61154.7</v>
      </c>
      <c r="G17" s="328" t="s">
        <v>1017</v>
      </c>
    </row>
    <row r="18" spans="2:12" x14ac:dyDescent="0.2">
      <c r="B18" s="333">
        <v>8412</v>
      </c>
      <c r="C18" s="332" t="s">
        <v>1016</v>
      </c>
      <c r="D18" s="324" t="s">
        <v>745</v>
      </c>
      <c r="E18" s="323">
        <v>3731.02</v>
      </c>
      <c r="F18" s="323">
        <v>5051.8</v>
      </c>
      <c r="G18" s="328" t="s">
        <v>1015</v>
      </c>
    </row>
    <row r="19" spans="2:12" x14ac:dyDescent="0.2">
      <c r="B19" s="333">
        <v>8413</v>
      </c>
      <c r="C19" s="332" t="s">
        <v>989</v>
      </c>
      <c r="D19" s="324" t="s">
        <v>745</v>
      </c>
      <c r="E19" s="323">
        <v>15138</v>
      </c>
      <c r="F19" s="323">
        <v>3000</v>
      </c>
      <c r="G19" s="328" t="s">
        <v>1014</v>
      </c>
    </row>
    <row r="20" spans="2:12" x14ac:dyDescent="0.2">
      <c r="B20" s="333">
        <v>8413</v>
      </c>
      <c r="C20" s="332" t="s">
        <v>984</v>
      </c>
      <c r="D20" s="324" t="s">
        <v>745</v>
      </c>
      <c r="E20" s="323">
        <v>1</v>
      </c>
      <c r="F20" s="323">
        <v>2034.78</v>
      </c>
      <c r="G20" s="328" t="s">
        <v>1013</v>
      </c>
    </row>
    <row r="21" spans="2:12" x14ac:dyDescent="0.2">
      <c r="B21" s="333">
        <v>8413</v>
      </c>
      <c r="C21" s="332" t="s">
        <v>984</v>
      </c>
      <c r="D21" s="324" t="s">
        <v>745</v>
      </c>
      <c r="E21" s="323">
        <v>176542.35</v>
      </c>
      <c r="F21" s="323">
        <v>53980.78</v>
      </c>
      <c r="G21" s="328" t="s">
        <v>1012</v>
      </c>
    </row>
    <row r="22" spans="2:12" x14ac:dyDescent="0.2">
      <c r="B22" s="333">
        <v>8414</v>
      </c>
      <c r="C22" s="332" t="s">
        <v>976</v>
      </c>
      <c r="D22" s="324" t="s">
        <v>745</v>
      </c>
      <c r="E22" s="323">
        <v>6288.07</v>
      </c>
      <c r="F22" s="323">
        <v>50518</v>
      </c>
      <c r="G22" s="328" t="s">
        <v>1011</v>
      </c>
    </row>
    <row r="23" spans="2:12" x14ac:dyDescent="0.2">
      <c r="B23" s="333">
        <v>8414</v>
      </c>
      <c r="C23" s="332" t="s">
        <v>1010</v>
      </c>
      <c r="D23" s="324" t="s">
        <v>745</v>
      </c>
      <c r="E23" s="323">
        <v>100</v>
      </c>
      <c r="F23" s="323">
        <v>20000</v>
      </c>
      <c r="G23" s="328" t="s">
        <v>966</v>
      </c>
    </row>
    <row r="24" spans="2:12" x14ac:dyDescent="0.2">
      <c r="B24" s="333">
        <v>8414</v>
      </c>
      <c r="C24" s="332" t="s">
        <v>982</v>
      </c>
      <c r="D24" s="324" t="s">
        <v>745</v>
      </c>
      <c r="E24" s="323">
        <v>85137.46</v>
      </c>
      <c r="F24" s="323">
        <v>1500</v>
      </c>
      <c r="G24" s="328" t="s">
        <v>1009</v>
      </c>
    </row>
    <row r="25" spans="2:12" x14ac:dyDescent="0.2">
      <c r="B25" s="333">
        <v>8414</v>
      </c>
      <c r="C25" s="332" t="s">
        <v>973</v>
      </c>
      <c r="D25" s="324" t="s">
        <v>745</v>
      </c>
      <c r="E25" s="323">
        <v>11228.8</v>
      </c>
      <c r="F25" s="323">
        <v>7715.58</v>
      </c>
      <c r="G25" s="328" t="s">
        <v>1008</v>
      </c>
      <c r="H25" s="328"/>
      <c r="I25" s="328"/>
    </row>
    <row r="26" spans="2:12" x14ac:dyDescent="0.2">
      <c r="B26" s="333">
        <v>8414</v>
      </c>
      <c r="C26" s="332" t="s">
        <v>1007</v>
      </c>
      <c r="D26" s="324" t="s">
        <v>745</v>
      </c>
      <c r="E26" s="323">
        <v>15956.18</v>
      </c>
      <c r="F26" s="323">
        <v>7065.84</v>
      </c>
      <c r="G26" s="328" t="s">
        <v>1006</v>
      </c>
      <c r="H26" s="328"/>
      <c r="I26" s="328"/>
    </row>
    <row r="27" spans="2:12" ht="12.75" customHeight="1" x14ac:dyDescent="0.2">
      <c r="B27" s="333">
        <v>8414</v>
      </c>
      <c r="C27" s="332" t="s">
        <v>976</v>
      </c>
      <c r="D27" s="324" t="s">
        <v>745</v>
      </c>
      <c r="E27" s="323">
        <v>2088</v>
      </c>
      <c r="F27" s="323">
        <v>480302.47</v>
      </c>
      <c r="G27" s="350" t="s">
        <v>1005</v>
      </c>
      <c r="H27" s="328"/>
      <c r="I27" s="328"/>
    </row>
    <row r="28" spans="2:12" x14ac:dyDescent="0.2">
      <c r="B28" s="333">
        <v>8414</v>
      </c>
      <c r="C28" s="332" t="s">
        <v>976</v>
      </c>
      <c r="D28" s="324" t="s">
        <v>745</v>
      </c>
      <c r="E28" s="323">
        <v>12352</v>
      </c>
      <c r="F28" s="323">
        <v>7261.55</v>
      </c>
      <c r="G28" s="328" t="s">
        <v>1004</v>
      </c>
      <c r="H28" s="328"/>
      <c r="I28" s="328"/>
    </row>
    <row r="29" spans="2:12" x14ac:dyDescent="0.2">
      <c r="B29" s="333">
        <v>8417</v>
      </c>
      <c r="C29" s="332" t="s">
        <v>970</v>
      </c>
      <c r="D29" s="324" t="s">
        <v>745</v>
      </c>
      <c r="E29" s="323">
        <v>148878.01999999999</v>
      </c>
      <c r="F29" s="323">
        <v>13220.87</v>
      </c>
      <c r="G29" s="328" t="s">
        <v>1003</v>
      </c>
      <c r="H29" s="328"/>
      <c r="I29" s="328"/>
    </row>
    <row r="30" spans="2:12" x14ac:dyDescent="0.2">
      <c r="B30" s="333">
        <v>8418</v>
      </c>
      <c r="C30" s="332" t="s">
        <v>970</v>
      </c>
      <c r="D30" s="324" t="s">
        <v>745</v>
      </c>
      <c r="E30" s="323">
        <v>441882</v>
      </c>
      <c r="F30" s="349">
        <v>12679.35</v>
      </c>
      <c r="G30" s="328" t="s">
        <v>1002</v>
      </c>
      <c r="H30" s="328"/>
      <c r="I30" s="328"/>
    </row>
    <row r="31" spans="2:12" x14ac:dyDescent="0.2">
      <c r="B31" s="333">
        <v>8418</v>
      </c>
      <c r="C31" s="332" t="s">
        <v>989</v>
      </c>
      <c r="D31" s="324" t="s">
        <v>745</v>
      </c>
      <c r="E31" s="323">
        <v>89104.24</v>
      </c>
      <c r="F31" s="323">
        <v>8167.14</v>
      </c>
      <c r="G31" s="328" t="s">
        <v>1001</v>
      </c>
      <c r="H31" s="328"/>
      <c r="I31" s="328"/>
    </row>
    <row r="32" spans="2:12" x14ac:dyDescent="0.2">
      <c r="B32" s="333">
        <v>8418</v>
      </c>
      <c r="C32" s="332" t="s">
        <v>973</v>
      </c>
      <c r="D32" s="324" t="s">
        <v>745</v>
      </c>
      <c r="E32" s="323">
        <v>7607.28</v>
      </c>
      <c r="F32" s="323">
        <v>146192.63</v>
      </c>
      <c r="G32" s="328" t="s">
        <v>1000</v>
      </c>
      <c r="H32" s="328"/>
      <c r="I32" s="328"/>
      <c r="K32" s="348"/>
      <c r="L32" s="347"/>
    </row>
    <row r="33" spans="2:11" x14ac:dyDescent="0.2">
      <c r="B33" s="333">
        <v>8418</v>
      </c>
      <c r="C33" s="332" t="s">
        <v>999</v>
      </c>
      <c r="D33" s="324" t="s">
        <v>745</v>
      </c>
      <c r="E33" s="323">
        <v>2982.27</v>
      </c>
      <c r="F33" s="323">
        <v>46214.89</v>
      </c>
      <c r="G33" s="328" t="s">
        <v>998</v>
      </c>
      <c r="H33" s="328"/>
      <c r="I33" s="328"/>
      <c r="K33" s="347"/>
    </row>
    <row r="34" spans="2:11" ht="13.5" customHeight="1" x14ac:dyDescent="0.2">
      <c r="B34" s="333">
        <v>8418</v>
      </c>
      <c r="C34" s="332" t="s">
        <v>991</v>
      </c>
      <c r="D34" s="324" t="s">
        <v>745</v>
      </c>
      <c r="E34" s="418">
        <v>2041.6</v>
      </c>
      <c r="F34" s="337">
        <v>5965.49</v>
      </c>
      <c r="G34" s="328" t="s">
        <v>997</v>
      </c>
      <c r="H34" s="328"/>
      <c r="I34" s="328"/>
    </row>
    <row r="35" spans="2:11" ht="11.25" customHeight="1" x14ac:dyDescent="0.2">
      <c r="B35" s="333">
        <v>8421</v>
      </c>
      <c r="C35" s="332" t="s">
        <v>996</v>
      </c>
      <c r="D35" s="324" t="s">
        <v>745</v>
      </c>
      <c r="E35" s="417">
        <v>15300</v>
      </c>
      <c r="F35" s="337">
        <v>2142.5300000000002</v>
      </c>
      <c r="G35" s="328" t="s">
        <v>995</v>
      </c>
      <c r="H35" s="328"/>
      <c r="I35" s="328"/>
    </row>
    <row r="36" spans="2:11" ht="14.25" customHeight="1" x14ac:dyDescent="0.2">
      <c r="B36" s="333">
        <v>8421</v>
      </c>
      <c r="C36" s="332" t="s">
        <v>970</v>
      </c>
      <c r="D36" s="324" t="s">
        <v>745</v>
      </c>
      <c r="E36" s="323">
        <v>1157126.81</v>
      </c>
      <c r="F36" s="337">
        <v>18498.46</v>
      </c>
      <c r="G36" s="328" t="s">
        <v>994</v>
      </c>
      <c r="H36" s="328"/>
      <c r="I36" s="328"/>
    </row>
    <row r="37" spans="2:11" ht="14.25" customHeight="1" x14ac:dyDescent="0.2">
      <c r="B37" s="333">
        <v>8421</v>
      </c>
      <c r="C37" s="332" t="s">
        <v>976</v>
      </c>
      <c r="D37" s="324" t="s">
        <v>745</v>
      </c>
      <c r="E37" s="323">
        <v>2000</v>
      </c>
      <c r="F37" s="337">
        <v>20207.2</v>
      </c>
      <c r="G37" s="328" t="s">
        <v>993</v>
      </c>
      <c r="H37" s="328"/>
      <c r="I37" s="328"/>
    </row>
    <row r="38" spans="2:11" ht="14.25" customHeight="1" x14ac:dyDescent="0.2">
      <c r="B38" s="333">
        <v>8421</v>
      </c>
      <c r="C38" s="332" t="s">
        <v>982</v>
      </c>
      <c r="D38" s="324" t="s">
        <v>745</v>
      </c>
      <c r="E38" s="323">
        <v>67815.31</v>
      </c>
      <c r="F38" s="337">
        <v>5429.38</v>
      </c>
      <c r="G38" s="328" t="s">
        <v>992</v>
      </c>
      <c r="H38" s="328"/>
      <c r="I38" s="328"/>
    </row>
    <row r="39" spans="2:11" ht="14.25" customHeight="1" x14ac:dyDescent="0.2">
      <c r="B39" s="333">
        <v>8426</v>
      </c>
      <c r="C39" s="332" t="s">
        <v>991</v>
      </c>
      <c r="D39" s="324" t="s">
        <v>745</v>
      </c>
      <c r="E39" s="418">
        <v>14616</v>
      </c>
      <c r="F39" s="337">
        <v>25960.12</v>
      </c>
      <c r="G39" s="328" t="s">
        <v>990</v>
      </c>
      <c r="H39" s="328"/>
      <c r="I39" s="328"/>
    </row>
    <row r="40" spans="2:11" ht="14.25" customHeight="1" x14ac:dyDescent="0.2">
      <c r="B40" s="333">
        <v>8427</v>
      </c>
      <c r="C40" s="332" t="s">
        <v>989</v>
      </c>
      <c r="D40" s="324" t="s">
        <v>745</v>
      </c>
      <c r="E40" s="323">
        <v>89104.24</v>
      </c>
      <c r="F40" s="337">
        <v>14000</v>
      </c>
      <c r="G40" s="328" t="s">
        <v>988</v>
      </c>
      <c r="H40" s="328"/>
      <c r="I40" s="328"/>
    </row>
    <row r="41" spans="2:11" ht="14.25" customHeight="1" x14ac:dyDescent="0.2">
      <c r="B41" s="333">
        <v>8428</v>
      </c>
      <c r="C41" s="332" t="s">
        <v>982</v>
      </c>
      <c r="D41" s="324" t="s">
        <v>745</v>
      </c>
      <c r="E41" s="323">
        <v>24023.7</v>
      </c>
      <c r="F41" s="337">
        <v>120.72</v>
      </c>
      <c r="G41" s="328" t="s">
        <v>987</v>
      </c>
      <c r="H41" s="328"/>
      <c r="I41" s="328"/>
    </row>
    <row r="42" spans="2:11" ht="14.25" customHeight="1" x14ac:dyDescent="0.2">
      <c r="B42" s="333">
        <v>8428</v>
      </c>
      <c r="C42" s="332" t="s">
        <v>986</v>
      </c>
      <c r="D42" s="324" t="s">
        <v>745</v>
      </c>
      <c r="E42" s="323">
        <v>608.23</v>
      </c>
      <c r="F42" s="337">
        <v>2285.06</v>
      </c>
      <c r="G42" s="328" t="s">
        <v>985</v>
      </c>
      <c r="H42" s="328"/>
      <c r="I42" s="328"/>
    </row>
    <row r="43" spans="2:11" ht="14.25" customHeight="1" x14ac:dyDescent="0.2">
      <c r="B43" s="333">
        <v>8431</v>
      </c>
      <c r="C43" s="332" t="s">
        <v>984</v>
      </c>
      <c r="D43" s="324" t="s">
        <v>745</v>
      </c>
      <c r="E43" s="323">
        <v>162315.98000000001</v>
      </c>
      <c r="F43" s="337">
        <v>500</v>
      </c>
      <c r="G43" s="328" t="s">
        <v>983</v>
      </c>
      <c r="H43" s="328"/>
      <c r="I43" s="328"/>
    </row>
    <row r="44" spans="2:11" ht="14.25" customHeight="1" x14ac:dyDescent="0.2">
      <c r="B44" s="333">
        <v>8431</v>
      </c>
      <c r="C44" s="332" t="s">
        <v>982</v>
      </c>
      <c r="D44" s="324" t="s">
        <v>745</v>
      </c>
      <c r="E44" s="323">
        <v>156545.32</v>
      </c>
      <c r="F44" s="337">
        <v>5000</v>
      </c>
      <c r="G44" s="328" t="s">
        <v>948</v>
      </c>
      <c r="H44" s="328"/>
      <c r="I44" s="328"/>
    </row>
    <row r="45" spans="2:11" ht="14.25" customHeight="1" x14ac:dyDescent="0.2">
      <c r="B45" s="333">
        <v>8431</v>
      </c>
      <c r="C45" s="332" t="s">
        <v>976</v>
      </c>
      <c r="D45" s="324" t="s">
        <v>745</v>
      </c>
      <c r="E45" s="323">
        <v>6288.07</v>
      </c>
      <c r="F45" s="337">
        <v>1142.53</v>
      </c>
      <c r="G45" s="328" t="s">
        <v>981</v>
      </c>
      <c r="H45" s="328"/>
      <c r="I45" s="328"/>
    </row>
    <row r="46" spans="2:11" ht="14.25" customHeight="1" x14ac:dyDescent="0.2">
      <c r="B46" s="333">
        <v>8431</v>
      </c>
      <c r="C46" s="332" t="s">
        <v>976</v>
      </c>
      <c r="D46" s="324" t="s">
        <v>745</v>
      </c>
      <c r="E46" s="323">
        <v>100</v>
      </c>
      <c r="F46" s="337">
        <v>15138</v>
      </c>
      <c r="G46" s="328" t="s">
        <v>980</v>
      </c>
      <c r="H46" s="328"/>
      <c r="I46" s="328"/>
    </row>
    <row r="47" spans="2:11" ht="14.25" customHeight="1" x14ac:dyDescent="0.2">
      <c r="B47" s="333">
        <v>8431</v>
      </c>
      <c r="C47" s="332" t="s">
        <v>970</v>
      </c>
      <c r="D47" s="324" t="s">
        <v>745</v>
      </c>
      <c r="E47" s="323">
        <v>225527.38</v>
      </c>
      <c r="F47" s="337">
        <v>13081.9</v>
      </c>
      <c r="G47" s="328" t="s">
        <v>979</v>
      </c>
      <c r="H47" s="328"/>
      <c r="I47" s="328"/>
    </row>
    <row r="48" spans="2:11" ht="14.25" customHeight="1" x14ac:dyDescent="0.2">
      <c r="B48" s="333">
        <v>8432</v>
      </c>
      <c r="C48" s="332" t="s">
        <v>978</v>
      </c>
      <c r="D48" s="324" t="s">
        <v>745</v>
      </c>
      <c r="E48" s="323">
        <v>2505.6</v>
      </c>
      <c r="F48" s="337">
        <v>7591.64</v>
      </c>
      <c r="G48" s="328" t="s">
        <v>977</v>
      </c>
      <c r="H48" s="328"/>
      <c r="I48" s="328"/>
    </row>
    <row r="49" spans="2:9" ht="14.25" customHeight="1" x14ac:dyDescent="0.2">
      <c r="B49" s="333">
        <v>8432</v>
      </c>
      <c r="C49" s="332" t="s">
        <v>976</v>
      </c>
      <c r="D49" s="324" t="s">
        <v>745</v>
      </c>
      <c r="E49" s="323">
        <v>500</v>
      </c>
      <c r="F49" s="337">
        <v>1200</v>
      </c>
      <c r="G49" s="328" t="s">
        <v>894</v>
      </c>
      <c r="H49" s="328"/>
      <c r="I49" s="328"/>
    </row>
    <row r="50" spans="2:9" ht="14.25" customHeight="1" x14ac:dyDescent="0.2">
      <c r="B50" s="333">
        <v>8432</v>
      </c>
      <c r="C50" s="332" t="s">
        <v>975</v>
      </c>
      <c r="D50" s="324" t="s">
        <v>745</v>
      </c>
      <c r="E50" s="323">
        <v>1856</v>
      </c>
      <c r="F50" s="341">
        <v>32697.37</v>
      </c>
      <c r="G50" s="346" t="s">
        <v>974</v>
      </c>
      <c r="H50" s="328"/>
      <c r="I50" s="328"/>
    </row>
    <row r="51" spans="2:9" ht="14.25" customHeight="1" x14ac:dyDescent="0.2">
      <c r="B51" s="333">
        <v>8432</v>
      </c>
      <c r="C51" s="332" t="s">
        <v>973</v>
      </c>
      <c r="D51" s="324" t="s">
        <v>745</v>
      </c>
      <c r="E51" s="323">
        <v>3579.76</v>
      </c>
      <c r="F51" s="337">
        <v>4732.22</v>
      </c>
      <c r="G51" s="328" t="s">
        <v>972</v>
      </c>
      <c r="H51" s="328"/>
      <c r="I51" s="328"/>
    </row>
    <row r="52" spans="2:9" ht="14.25" customHeight="1" x14ac:dyDescent="0.2">
      <c r="B52" s="333">
        <v>8432</v>
      </c>
      <c r="C52" s="332" t="s">
        <v>970</v>
      </c>
      <c r="D52" s="324" t="s">
        <v>745</v>
      </c>
      <c r="E52" s="323">
        <v>400418.24</v>
      </c>
      <c r="F52" s="341">
        <v>124119.52</v>
      </c>
      <c r="G52" s="346" t="s">
        <v>971</v>
      </c>
      <c r="H52" s="328"/>
      <c r="I52" s="328"/>
    </row>
    <row r="53" spans="2:9" ht="14.25" customHeight="1" x14ac:dyDescent="0.2">
      <c r="B53" s="333">
        <v>8432</v>
      </c>
      <c r="C53" s="332" t="s">
        <v>970</v>
      </c>
      <c r="D53" s="324" t="s">
        <v>745</v>
      </c>
      <c r="E53" s="323">
        <v>200000</v>
      </c>
      <c r="F53" s="337">
        <v>3427.59</v>
      </c>
      <c r="G53" s="328" t="s">
        <v>969</v>
      </c>
      <c r="H53" s="328"/>
      <c r="I53" s="328"/>
    </row>
    <row r="54" spans="2:9" ht="14.25" customHeight="1" x14ac:dyDescent="0.2">
      <c r="B54" s="333">
        <v>8432</v>
      </c>
      <c r="C54" s="332" t="s">
        <v>968</v>
      </c>
      <c r="D54" s="324" t="s">
        <v>745</v>
      </c>
      <c r="E54" s="323">
        <v>3100</v>
      </c>
      <c r="F54" s="337">
        <v>4487.2299999999996</v>
      </c>
      <c r="G54" s="328" t="s">
        <v>967</v>
      </c>
      <c r="H54" s="328"/>
      <c r="I54" s="328"/>
    </row>
    <row r="55" spans="2:9" ht="14.25" customHeight="1" x14ac:dyDescent="0.2">
      <c r="B55" s="333"/>
      <c r="C55" s="332"/>
      <c r="F55" s="337">
        <v>12767.75</v>
      </c>
      <c r="G55" s="328" t="s">
        <v>966</v>
      </c>
      <c r="H55" s="328"/>
      <c r="I55" s="328"/>
    </row>
    <row r="56" spans="2:9" ht="14.25" customHeight="1" x14ac:dyDescent="0.2">
      <c r="B56" s="333"/>
      <c r="C56" s="332"/>
      <c r="F56" s="341">
        <v>10000</v>
      </c>
      <c r="G56" s="346" t="s">
        <v>965</v>
      </c>
      <c r="H56" s="328"/>
      <c r="I56" s="328"/>
    </row>
    <row r="57" spans="2:9" ht="14.25" customHeight="1" x14ac:dyDescent="0.2">
      <c r="B57" s="333"/>
      <c r="C57" s="332"/>
      <c r="F57" s="341">
        <v>11530.19</v>
      </c>
      <c r="G57" s="346" t="s">
        <v>964</v>
      </c>
      <c r="H57" s="328"/>
      <c r="I57" s="328"/>
    </row>
    <row r="58" spans="2:9" ht="14.25" customHeight="1" x14ac:dyDescent="0.2">
      <c r="B58" s="333"/>
      <c r="C58" s="332"/>
      <c r="F58" s="337">
        <v>12901.89</v>
      </c>
      <c r="G58" s="328" t="s">
        <v>963</v>
      </c>
      <c r="H58" s="328"/>
      <c r="I58" s="328"/>
    </row>
    <row r="59" spans="2:9" ht="14.25" customHeight="1" x14ac:dyDescent="0.2">
      <c r="B59" s="333"/>
      <c r="C59" s="332"/>
      <c r="F59" s="337">
        <v>2455.2399999999998</v>
      </c>
      <c r="G59" s="328" t="s">
        <v>962</v>
      </c>
      <c r="H59" s="328"/>
      <c r="I59" s="328"/>
    </row>
    <row r="60" spans="2:9" ht="14.25" customHeight="1" x14ac:dyDescent="0.2">
      <c r="B60" s="333"/>
      <c r="C60" s="332"/>
      <c r="F60" s="341">
        <v>15620.34</v>
      </c>
      <c r="G60" s="346" t="s">
        <v>961</v>
      </c>
      <c r="H60" s="346"/>
      <c r="I60" s="328"/>
    </row>
    <row r="61" spans="2:9" ht="14.25" customHeight="1" x14ac:dyDescent="0.2">
      <c r="B61" s="333"/>
      <c r="C61" s="332"/>
      <c r="F61" s="337">
        <v>713041.77</v>
      </c>
      <c r="G61" s="345" t="s">
        <v>960</v>
      </c>
      <c r="H61" s="328"/>
      <c r="I61" s="328"/>
    </row>
    <row r="62" spans="2:9" ht="14.25" customHeight="1" x14ac:dyDescent="0.2">
      <c r="B62" s="333"/>
      <c r="C62" s="332"/>
      <c r="F62" s="337">
        <v>22854.41</v>
      </c>
      <c r="G62" s="328" t="s">
        <v>959</v>
      </c>
      <c r="H62" s="328"/>
      <c r="I62" s="328"/>
    </row>
    <row r="63" spans="2:9" ht="14.25" customHeight="1" x14ac:dyDescent="0.2">
      <c r="B63" s="333"/>
      <c r="C63" s="332"/>
      <c r="F63" s="344">
        <v>10896.6</v>
      </c>
      <c r="G63" s="328" t="s">
        <v>958</v>
      </c>
      <c r="H63" s="328"/>
      <c r="I63" s="328"/>
    </row>
    <row r="64" spans="2:9" ht="14.25" customHeight="1" x14ac:dyDescent="0.2">
      <c r="B64" s="333"/>
      <c r="C64" s="332"/>
      <c r="F64" s="337">
        <v>20548.919999999998</v>
      </c>
      <c r="G64" s="328" t="s">
        <v>957</v>
      </c>
      <c r="H64" s="328"/>
      <c r="I64" s="328"/>
    </row>
    <row r="65" spans="2:9" ht="14.25" customHeight="1" x14ac:dyDescent="0.2">
      <c r="B65" s="333"/>
      <c r="C65" s="332"/>
      <c r="F65" s="343">
        <v>89104.24</v>
      </c>
      <c r="G65" s="328" t="s">
        <v>956</v>
      </c>
      <c r="H65" s="328"/>
      <c r="I65" s="328"/>
    </row>
    <row r="66" spans="2:9" ht="14.25" customHeight="1" x14ac:dyDescent="0.2">
      <c r="B66" s="333"/>
      <c r="C66" s="332"/>
      <c r="F66" s="343">
        <v>2255.5300000000002</v>
      </c>
      <c r="G66" s="328" t="s">
        <v>951</v>
      </c>
      <c r="H66" s="328"/>
      <c r="I66" s="328"/>
    </row>
    <row r="67" spans="2:9" ht="14.25" customHeight="1" x14ac:dyDescent="0.2">
      <c r="B67" s="333"/>
      <c r="C67" s="332"/>
      <c r="F67" s="337">
        <v>10000</v>
      </c>
      <c r="G67" s="328" t="s">
        <v>933</v>
      </c>
      <c r="H67" s="328"/>
      <c r="I67" s="328"/>
    </row>
    <row r="68" spans="2:9" ht="14.25" customHeight="1" x14ac:dyDescent="0.2">
      <c r="B68" s="333"/>
      <c r="C68" s="332"/>
      <c r="F68" s="337">
        <v>54613.5</v>
      </c>
      <c r="G68" s="328" t="s">
        <v>955</v>
      </c>
      <c r="H68" s="328"/>
      <c r="I68" s="328"/>
    </row>
    <row r="69" spans="2:9" ht="14.25" customHeight="1" x14ac:dyDescent="0.2">
      <c r="B69" s="333"/>
      <c r="C69" s="332"/>
      <c r="F69" s="337">
        <v>13510.89</v>
      </c>
      <c r="G69" s="328" t="s">
        <v>954</v>
      </c>
      <c r="H69" s="328"/>
      <c r="I69" s="328"/>
    </row>
    <row r="70" spans="2:9" ht="14.25" customHeight="1" x14ac:dyDescent="0.2">
      <c r="B70" s="333"/>
      <c r="C70" s="332"/>
      <c r="F70" s="337">
        <v>5429.38</v>
      </c>
      <c r="G70" s="328" t="s">
        <v>953</v>
      </c>
      <c r="H70" s="328"/>
      <c r="I70" s="328"/>
    </row>
    <row r="71" spans="2:9" ht="14.25" customHeight="1" x14ac:dyDescent="0.2">
      <c r="B71" s="333"/>
      <c r="C71" s="332"/>
      <c r="F71" s="337">
        <v>2759.92</v>
      </c>
      <c r="G71" s="328" t="s">
        <v>952</v>
      </c>
      <c r="H71" s="328"/>
      <c r="I71" s="328"/>
    </row>
    <row r="72" spans="2:9" ht="14.25" customHeight="1" x14ac:dyDescent="0.2">
      <c r="B72" s="333"/>
      <c r="C72" s="332"/>
      <c r="F72" s="337">
        <v>2255.5300000000002</v>
      </c>
      <c r="G72" s="328" t="s">
        <v>951</v>
      </c>
      <c r="H72" s="328"/>
      <c r="I72" s="328"/>
    </row>
    <row r="73" spans="2:9" ht="14.25" customHeight="1" x14ac:dyDescent="0.2">
      <c r="B73" s="333"/>
      <c r="C73" s="332"/>
      <c r="F73" s="337">
        <v>11266.85</v>
      </c>
      <c r="G73" s="328" t="s">
        <v>950</v>
      </c>
      <c r="H73" s="328"/>
      <c r="I73" s="328"/>
    </row>
    <row r="74" spans="2:9" ht="14.25" customHeight="1" x14ac:dyDescent="0.2">
      <c r="B74" s="333"/>
      <c r="C74" s="332"/>
      <c r="F74" s="337">
        <v>41301.800000000003</v>
      </c>
      <c r="G74" s="328" t="s">
        <v>949</v>
      </c>
      <c r="H74" s="328"/>
      <c r="I74" s="328"/>
    </row>
    <row r="75" spans="2:9" ht="14.25" customHeight="1" x14ac:dyDescent="0.2">
      <c r="B75" s="333"/>
      <c r="C75" s="332"/>
      <c r="F75" s="337">
        <v>2000</v>
      </c>
      <c r="G75" s="328" t="s">
        <v>902</v>
      </c>
      <c r="H75" s="328"/>
      <c r="I75" s="328"/>
    </row>
    <row r="76" spans="2:9" ht="14.25" customHeight="1" x14ac:dyDescent="0.2">
      <c r="B76" s="333"/>
      <c r="C76" s="332"/>
      <c r="F76" s="337">
        <v>1863.94</v>
      </c>
      <c r="G76" s="328" t="s">
        <v>948</v>
      </c>
      <c r="H76" s="328"/>
      <c r="I76" s="328"/>
    </row>
    <row r="77" spans="2:9" ht="14.25" customHeight="1" x14ac:dyDescent="0.2">
      <c r="B77" s="333"/>
      <c r="C77" s="332"/>
      <c r="F77" s="337">
        <v>619.20000000000005</v>
      </c>
      <c r="G77" s="328" t="s">
        <v>947</v>
      </c>
      <c r="H77" s="328"/>
      <c r="I77" s="328"/>
    </row>
    <row r="78" spans="2:9" ht="14.25" customHeight="1" x14ac:dyDescent="0.2">
      <c r="B78" s="333"/>
      <c r="C78" s="332"/>
      <c r="F78" s="337">
        <v>5000</v>
      </c>
      <c r="G78" s="328" t="s">
        <v>904</v>
      </c>
      <c r="H78" s="328"/>
      <c r="I78" s="328"/>
    </row>
    <row r="79" spans="2:9" ht="14.25" customHeight="1" x14ac:dyDescent="0.2">
      <c r="B79" s="333"/>
      <c r="C79" s="332"/>
      <c r="F79" s="337">
        <v>1500</v>
      </c>
      <c r="G79" s="328" t="s">
        <v>924</v>
      </c>
      <c r="H79" s="328"/>
      <c r="I79" s="328"/>
    </row>
    <row r="80" spans="2:9" ht="14.25" customHeight="1" x14ac:dyDescent="0.2">
      <c r="B80" s="333"/>
      <c r="C80" s="332"/>
      <c r="F80" s="337">
        <v>1217.73</v>
      </c>
      <c r="G80" s="328" t="s">
        <v>946</v>
      </c>
      <c r="H80" s="328"/>
      <c r="I80" s="328"/>
    </row>
    <row r="81" spans="2:9" ht="14.25" customHeight="1" x14ac:dyDescent="0.2">
      <c r="B81" s="333"/>
      <c r="C81" s="332"/>
      <c r="F81" s="337">
        <v>2285.06</v>
      </c>
      <c r="G81" s="328" t="s">
        <v>945</v>
      </c>
      <c r="H81" s="328"/>
      <c r="I81" s="328"/>
    </row>
    <row r="82" spans="2:9" ht="14.25" customHeight="1" x14ac:dyDescent="0.2">
      <c r="B82" s="333"/>
      <c r="C82" s="332"/>
      <c r="F82" s="337">
        <v>1300</v>
      </c>
      <c r="G82" s="328" t="s">
        <v>894</v>
      </c>
      <c r="H82" s="328"/>
      <c r="I82" s="328"/>
    </row>
    <row r="83" spans="2:9" ht="14.25" customHeight="1" x14ac:dyDescent="0.2">
      <c r="B83" s="333"/>
      <c r="C83" s="332"/>
      <c r="F83" s="337">
        <v>50780.84</v>
      </c>
      <c r="G83" s="328" t="s">
        <v>944</v>
      </c>
      <c r="H83" s="328"/>
      <c r="I83" s="328"/>
    </row>
    <row r="84" spans="2:9" ht="14.25" customHeight="1" x14ac:dyDescent="0.2">
      <c r="B84" s="333"/>
      <c r="C84" s="332"/>
      <c r="F84" s="337">
        <v>25000</v>
      </c>
      <c r="G84" s="328" t="s">
        <v>931</v>
      </c>
      <c r="H84" s="328"/>
      <c r="I84" s="328"/>
    </row>
    <row r="85" spans="2:9" ht="14.25" customHeight="1" x14ac:dyDescent="0.2">
      <c r="B85" s="333"/>
      <c r="C85" s="332"/>
      <c r="F85" s="341">
        <v>15000</v>
      </c>
      <c r="G85" s="328" t="s">
        <v>931</v>
      </c>
      <c r="H85" s="328"/>
      <c r="I85" s="328"/>
    </row>
    <row r="86" spans="2:9" ht="14.25" customHeight="1" x14ac:dyDescent="0.2">
      <c r="B86" s="333"/>
      <c r="C86" s="332"/>
      <c r="F86" s="337">
        <v>3188.26</v>
      </c>
      <c r="G86" s="328" t="s">
        <v>943</v>
      </c>
      <c r="H86" s="328"/>
      <c r="I86" s="328"/>
    </row>
    <row r="87" spans="2:9" ht="14.25" customHeight="1" x14ac:dyDescent="0.2">
      <c r="B87" s="333"/>
      <c r="C87" s="332"/>
      <c r="F87" s="337">
        <v>3188.26</v>
      </c>
      <c r="G87" s="328" t="s">
        <v>942</v>
      </c>
      <c r="H87" s="328"/>
      <c r="I87" s="328"/>
    </row>
    <row r="88" spans="2:9" ht="14.25" customHeight="1" x14ac:dyDescent="0.2">
      <c r="B88" s="333"/>
      <c r="C88" s="332"/>
      <c r="F88" s="337">
        <v>10098.959999999999</v>
      </c>
      <c r="G88" s="328" t="s">
        <v>941</v>
      </c>
      <c r="H88" s="328"/>
      <c r="I88" s="328"/>
    </row>
    <row r="89" spans="2:9" ht="14.25" customHeight="1" x14ac:dyDescent="0.2">
      <c r="B89" s="333"/>
      <c r="C89" s="332"/>
      <c r="F89" s="337">
        <v>662575.37</v>
      </c>
      <c r="G89" s="328" t="s">
        <v>940</v>
      </c>
      <c r="H89" s="328"/>
      <c r="I89" s="328"/>
    </row>
    <row r="90" spans="2:9" ht="14.25" customHeight="1" x14ac:dyDescent="0.2">
      <c r="B90" s="333"/>
      <c r="C90" s="332"/>
      <c r="F90" s="337">
        <v>8167.14</v>
      </c>
      <c r="G90" s="328" t="s">
        <v>939</v>
      </c>
      <c r="H90" s="328"/>
      <c r="I90" s="328"/>
    </row>
    <row r="91" spans="2:9" ht="14.25" customHeight="1" x14ac:dyDescent="0.2">
      <c r="B91" s="333"/>
      <c r="C91" s="332"/>
      <c r="F91" s="337">
        <v>80760.95</v>
      </c>
      <c r="G91" s="328" t="s">
        <v>938</v>
      </c>
      <c r="H91" s="328"/>
      <c r="I91" s="328"/>
    </row>
    <row r="92" spans="2:9" ht="14.25" customHeight="1" x14ac:dyDescent="0.2">
      <c r="B92" s="333"/>
      <c r="C92" s="332"/>
      <c r="F92" s="337">
        <v>1227.6199999999999</v>
      </c>
      <c r="G92" s="328" t="s">
        <v>937</v>
      </c>
      <c r="H92" s="328"/>
      <c r="I92" s="328"/>
    </row>
    <row r="93" spans="2:9" ht="14.25" customHeight="1" x14ac:dyDescent="0.2">
      <c r="B93" s="333"/>
      <c r="C93" s="332"/>
      <c r="F93" s="341">
        <v>5800</v>
      </c>
      <c r="G93" s="328" t="s">
        <v>936</v>
      </c>
      <c r="H93" s="342"/>
      <c r="I93" s="328"/>
    </row>
    <row r="94" spans="2:9" ht="14.25" customHeight="1" x14ac:dyDescent="0.2">
      <c r="B94" s="333"/>
      <c r="C94" s="332"/>
      <c r="F94" s="337">
        <v>3081.96</v>
      </c>
      <c r="G94" s="328" t="s">
        <v>898</v>
      </c>
      <c r="H94" s="328"/>
      <c r="I94" s="328"/>
    </row>
    <row r="95" spans="2:9" ht="14.25" customHeight="1" x14ac:dyDescent="0.2">
      <c r="B95" s="333"/>
      <c r="C95" s="332"/>
      <c r="F95" s="337">
        <v>2895.38</v>
      </c>
      <c r="G95" s="328" t="s">
        <v>935</v>
      </c>
      <c r="H95" s="328"/>
      <c r="I95" s="328"/>
    </row>
    <row r="96" spans="2:9" ht="15.75" customHeight="1" x14ac:dyDescent="0.2">
      <c r="B96" s="333"/>
      <c r="C96" s="332"/>
      <c r="F96" s="337">
        <v>751.68</v>
      </c>
      <c r="G96" s="328" t="s">
        <v>934</v>
      </c>
      <c r="H96" s="328"/>
      <c r="I96" s="328"/>
    </row>
    <row r="97" spans="2:9" ht="11.25" customHeight="1" x14ac:dyDescent="0.2">
      <c r="B97" s="333"/>
      <c r="C97" s="332"/>
      <c r="F97" s="337">
        <v>7306.75</v>
      </c>
      <c r="G97" s="328" t="s">
        <v>933</v>
      </c>
      <c r="H97" s="328"/>
      <c r="I97" s="328"/>
    </row>
    <row r="98" spans="2:9" ht="14.25" customHeight="1" x14ac:dyDescent="0.2">
      <c r="B98" s="333"/>
      <c r="C98" s="332"/>
      <c r="F98" s="341">
        <v>39245.699999999997</v>
      </c>
      <c r="G98" s="328" t="s">
        <v>932</v>
      </c>
      <c r="H98" s="328"/>
      <c r="I98" s="328"/>
    </row>
    <row r="99" spans="2:9" ht="12.75" customHeight="1" x14ac:dyDescent="0.2">
      <c r="B99" s="333"/>
      <c r="C99" s="332"/>
      <c r="F99" s="337">
        <v>14612.92</v>
      </c>
      <c r="G99" s="328" t="s">
        <v>931</v>
      </c>
      <c r="H99" s="328"/>
      <c r="I99" s="328"/>
    </row>
    <row r="100" spans="2:9" ht="15.75" customHeight="1" x14ac:dyDescent="0.2">
      <c r="B100" s="333"/>
      <c r="C100" s="332"/>
      <c r="F100" s="337">
        <v>13352.83</v>
      </c>
      <c r="G100" s="328" t="s">
        <v>930</v>
      </c>
      <c r="H100" s="328"/>
      <c r="I100" s="328"/>
    </row>
    <row r="101" spans="2:9" ht="15.75" customHeight="1" x14ac:dyDescent="0.2">
      <c r="B101" s="333"/>
      <c r="C101" s="332"/>
      <c r="F101" s="337">
        <v>40865.949999999997</v>
      </c>
      <c r="G101" s="328" t="s">
        <v>913</v>
      </c>
      <c r="H101" s="328"/>
      <c r="I101" s="328"/>
    </row>
    <row r="102" spans="2:9" ht="12.75" customHeight="1" x14ac:dyDescent="0.2">
      <c r="B102" s="333"/>
      <c r="C102" s="332"/>
      <c r="F102" s="337">
        <v>11218.04</v>
      </c>
      <c r="G102" s="328" t="s">
        <v>929</v>
      </c>
      <c r="H102" s="328"/>
      <c r="I102" s="328"/>
    </row>
    <row r="103" spans="2:9" ht="12.75" customHeight="1" x14ac:dyDescent="0.2">
      <c r="B103" s="333"/>
      <c r="C103" s="332"/>
      <c r="F103" s="337">
        <v>2455.2399999999998</v>
      </c>
      <c r="G103" s="328" t="s">
        <v>928</v>
      </c>
      <c r="H103" s="328"/>
      <c r="I103" s="328"/>
    </row>
    <row r="104" spans="2:9" ht="12.75" customHeight="1" x14ac:dyDescent="0.2">
      <c r="B104" s="333"/>
      <c r="C104" s="332"/>
      <c r="F104" s="337">
        <v>16475.63</v>
      </c>
      <c r="G104" s="328" t="s">
        <v>927</v>
      </c>
      <c r="H104" s="328"/>
      <c r="I104" s="328"/>
    </row>
    <row r="105" spans="2:9" ht="14.25" customHeight="1" x14ac:dyDescent="0.2">
      <c r="B105" s="333"/>
      <c r="C105" s="332"/>
      <c r="F105" s="337">
        <v>2019.75</v>
      </c>
      <c r="G105" s="328" t="s">
        <v>926</v>
      </c>
      <c r="H105" s="328"/>
      <c r="I105" s="328"/>
    </row>
    <row r="106" spans="2:9" ht="15.75" customHeight="1" x14ac:dyDescent="0.2">
      <c r="B106" s="333"/>
      <c r="C106" s="332"/>
      <c r="F106" s="337">
        <v>10323.530000000001</v>
      </c>
      <c r="G106" s="328" t="s">
        <v>925</v>
      </c>
      <c r="H106" s="328"/>
      <c r="I106" s="328"/>
    </row>
    <row r="107" spans="2:9" ht="15.75" customHeight="1" x14ac:dyDescent="0.2">
      <c r="B107" s="333"/>
      <c r="C107" s="332"/>
      <c r="F107" s="337">
        <v>7000</v>
      </c>
      <c r="G107" s="328" t="s">
        <v>904</v>
      </c>
      <c r="H107" s="328"/>
      <c r="I107" s="340"/>
    </row>
    <row r="108" spans="2:9" ht="15.75" customHeight="1" x14ac:dyDescent="0.2">
      <c r="B108" s="333"/>
      <c r="C108" s="332"/>
      <c r="F108" s="337">
        <v>520.72</v>
      </c>
      <c r="G108" s="328" t="s">
        <v>924</v>
      </c>
      <c r="H108" s="328"/>
      <c r="I108" s="328"/>
    </row>
    <row r="109" spans="2:9" ht="15.75" customHeight="1" x14ac:dyDescent="0.2">
      <c r="B109" s="333"/>
      <c r="C109" s="332"/>
      <c r="F109" s="337">
        <v>2000</v>
      </c>
      <c r="G109" s="328" t="s">
        <v>902</v>
      </c>
      <c r="H109" s="328"/>
      <c r="I109" s="328"/>
    </row>
    <row r="110" spans="2:9" ht="15.75" customHeight="1" x14ac:dyDescent="0.2">
      <c r="B110" s="333"/>
      <c r="C110" s="332"/>
      <c r="F110" s="337">
        <v>6628.58</v>
      </c>
      <c r="G110" s="328" t="s">
        <v>923</v>
      </c>
      <c r="H110" s="328"/>
      <c r="I110" s="328"/>
    </row>
    <row r="111" spans="2:9" ht="15.75" customHeight="1" x14ac:dyDescent="0.2">
      <c r="B111" s="333"/>
      <c r="C111" s="332"/>
      <c r="F111" s="337">
        <v>4039.58</v>
      </c>
      <c r="G111" s="328" t="s">
        <v>922</v>
      </c>
      <c r="H111" s="328"/>
      <c r="I111" s="328"/>
    </row>
    <row r="112" spans="2:9" ht="15.75" customHeight="1" x14ac:dyDescent="0.2">
      <c r="B112" s="333"/>
      <c r="C112" s="332"/>
      <c r="F112" s="337">
        <v>1120</v>
      </c>
      <c r="G112" s="328" t="s">
        <v>920</v>
      </c>
      <c r="H112" s="328"/>
      <c r="I112" s="328"/>
    </row>
    <row r="113" spans="2:9" ht="15.75" customHeight="1" x14ac:dyDescent="0.2">
      <c r="B113" s="333"/>
      <c r="C113" s="332"/>
      <c r="F113" s="337">
        <v>5049.4799999999996</v>
      </c>
      <c r="G113" s="328" t="s">
        <v>921</v>
      </c>
      <c r="H113" s="328"/>
      <c r="I113" s="328"/>
    </row>
    <row r="114" spans="2:9" ht="15.75" customHeight="1" x14ac:dyDescent="0.2">
      <c r="B114" s="333"/>
      <c r="C114" s="332"/>
      <c r="F114" s="337">
        <v>1000</v>
      </c>
      <c r="G114" s="328" t="s">
        <v>920</v>
      </c>
      <c r="H114" s="328"/>
      <c r="I114" s="328"/>
    </row>
    <row r="115" spans="2:9" ht="15.75" customHeight="1" x14ac:dyDescent="0.2">
      <c r="B115" s="333"/>
      <c r="C115" s="332"/>
      <c r="F115" s="337">
        <v>3235.94</v>
      </c>
      <c r="G115" s="328" t="s">
        <v>919</v>
      </c>
      <c r="H115" s="328"/>
      <c r="I115" s="328"/>
    </row>
    <row r="116" spans="2:9" ht="15.75" customHeight="1" x14ac:dyDescent="0.2">
      <c r="B116" s="333"/>
      <c r="C116" s="332"/>
      <c r="F116" s="337">
        <v>89104.24</v>
      </c>
      <c r="G116" s="328" t="s">
        <v>918</v>
      </c>
      <c r="H116" s="328"/>
      <c r="I116" s="328"/>
    </row>
    <row r="117" spans="2:9" ht="15.75" customHeight="1" x14ac:dyDescent="0.2">
      <c r="B117" s="333"/>
      <c r="C117" s="332"/>
      <c r="F117" s="337">
        <v>10000</v>
      </c>
      <c r="G117" s="328" t="s">
        <v>906</v>
      </c>
      <c r="H117" s="328"/>
      <c r="I117" s="328"/>
    </row>
    <row r="118" spans="2:9" ht="15.75" customHeight="1" x14ac:dyDescent="0.2">
      <c r="B118" s="333"/>
      <c r="C118" s="332"/>
      <c r="F118" s="337">
        <v>95054.92</v>
      </c>
      <c r="G118" s="328" t="s">
        <v>917</v>
      </c>
      <c r="H118" s="328"/>
      <c r="I118" s="328"/>
    </row>
    <row r="119" spans="2:9" ht="13.5" customHeight="1" x14ac:dyDescent="0.2">
      <c r="B119" s="333"/>
      <c r="C119" s="332"/>
      <c r="F119" s="337">
        <v>1450</v>
      </c>
      <c r="G119" s="328" t="s">
        <v>894</v>
      </c>
      <c r="H119" s="328"/>
      <c r="I119" s="328"/>
    </row>
    <row r="120" spans="2:9" ht="13.5" customHeight="1" x14ac:dyDescent="0.2">
      <c r="B120" s="333"/>
      <c r="C120" s="332"/>
      <c r="F120" s="337">
        <v>10173.290000000001</v>
      </c>
      <c r="G120" s="328" t="s">
        <v>916</v>
      </c>
      <c r="H120" s="328"/>
      <c r="I120" s="328"/>
    </row>
    <row r="121" spans="2:9" ht="13.5" customHeight="1" x14ac:dyDescent="0.2">
      <c r="B121" s="333"/>
      <c r="C121" s="332"/>
      <c r="F121" s="337">
        <v>5982.97</v>
      </c>
      <c r="G121" s="328" t="s">
        <v>915</v>
      </c>
      <c r="H121" s="328"/>
      <c r="I121" s="328"/>
    </row>
    <row r="122" spans="2:9" ht="13.5" customHeight="1" x14ac:dyDescent="0.2">
      <c r="B122" s="333"/>
      <c r="C122" s="332"/>
      <c r="F122" s="337">
        <v>15138</v>
      </c>
      <c r="G122" s="328" t="s">
        <v>914</v>
      </c>
      <c r="H122" s="328"/>
      <c r="I122" s="328"/>
    </row>
    <row r="123" spans="2:9" ht="13.5" customHeight="1" x14ac:dyDescent="0.2">
      <c r="B123" s="333"/>
      <c r="C123" s="332"/>
      <c r="F123" s="337">
        <v>6000</v>
      </c>
      <c r="G123" s="328" t="s">
        <v>913</v>
      </c>
      <c r="H123" s="328"/>
      <c r="I123" s="328"/>
    </row>
    <row r="124" spans="2:9" ht="13.5" customHeight="1" x14ac:dyDescent="0.2">
      <c r="B124" s="333"/>
      <c r="C124" s="332"/>
      <c r="F124" s="337">
        <v>36120.15</v>
      </c>
      <c r="G124" s="328" t="s">
        <v>912</v>
      </c>
      <c r="H124" s="328"/>
      <c r="I124" s="328"/>
    </row>
    <row r="125" spans="2:9" ht="13.5" customHeight="1" x14ac:dyDescent="0.2">
      <c r="B125" s="333"/>
      <c r="C125" s="332"/>
      <c r="F125" s="337">
        <v>634866.48</v>
      </c>
      <c r="G125" s="328" t="s">
        <v>911</v>
      </c>
      <c r="H125" s="328"/>
      <c r="I125" s="328"/>
    </row>
    <row r="126" spans="2:9" ht="13.5" customHeight="1" x14ac:dyDescent="0.2">
      <c r="B126" s="333"/>
      <c r="C126" s="332"/>
      <c r="F126" s="337">
        <v>79293.100000000006</v>
      </c>
      <c r="G126" s="328" t="s">
        <v>910</v>
      </c>
      <c r="H126" s="328"/>
      <c r="I126" s="328"/>
    </row>
    <row r="127" spans="2:9" ht="13.5" customHeight="1" x14ac:dyDescent="0.2">
      <c r="B127" s="333"/>
      <c r="C127" s="332"/>
      <c r="F127" s="337">
        <v>1590.39</v>
      </c>
      <c r="G127" s="328" t="s">
        <v>909</v>
      </c>
      <c r="H127" s="328"/>
      <c r="I127" s="328"/>
    </row>
    <row r="128" spans="2:9" ht="13.5" customHeight="1" x14ac:dyDescent="0.2">
      <c r="B128" s="333"/>
      <c r="C128" s="332"/>
      <c r="F128" s="337">
        <v>3274.23</v>
      </c>
      <c r="G128" s="328" t="s">
        <v>908</v>
      </c>
      <c r="H128" s="328"/>
      <c r="I128" s="328"/>
    </row>
    <row r="129" spans="2:9" ht="13.5" customHeight="1" x14ac:dyDescent="0.2">
      <c r="B129" s="333"/>
      <c r="C129" s="332"/>
      <c r="F129" s="337">
        <v>2320</v>
      </c>
      <c r="G129" s="328" t="s">
        <v>907</v>
      </c>
      <c r="H129" s="328"/>
      <c r="I129" s="328"/>
    </row>
    <row r="130" spans="2:9" ht="13.5" customHeight="1" x14ac:dyDescent="0.2">
      <c r="B130" s="333"/>
      <c r="C130" s="332"/>
      <c r="F130" s="337">
        <v>10000</v>
      </c>
      <c r="G130" s="328" t="s">
        <v>906</v>
      </c>
      <c r="H130" s="328"/>
      <c r="I130" s="328"/>
    </row>
    <row r="131" spans="2:9" ht="13.5" customHeight="1" x14ac:dyDescent="0.2">
      <c r="B131" s="333"/>
      <c r="C131" s="332"/>
      <c r="F131" s="337">
        <v>10098.959999999999</v>
      </c>
      <c r="G131" s="328" t="s">
        <v>905</v>
      </c>
      <c r="H131" s="328"/>
      <c r="I131" s="328"/>
    </row>
    <row r="132" spans="2:9" ht="13.5" customHeight="1" x14ac:dyDescent="0.2">
      <c r="B132" s="333"/>
      <c r="C132" s="332"/>
      <c r="F132" s="337">
        <v>7345.31</v>
      </c>
      <c r="G132" s="328" t="s">
        <v>904</v>
      </c>
      <c r="H132" s="328"/>
      <c r="I132" s="328"/>
    </row>
    <row r="133" spans="2:9" ht="13.5" customHeight="1" x14ac:dyDescent="0.2">
      <c r="B133" s="333"/>
      <c r="C133" s="332"/>
      <c r="F133" s="337">
        <v>1503.68</v>
      </c>
      <c r="G133" s="328" t="s">
        <v>903</v>
      </c>
      <c r="H133" s="328"/>
      <c r="I133" s="328"/>
    </row>
    <row r="134" spans="2:9" ht="13.5" customHeight="1" x14ac:dyDescent="0.2">
      <c r="B134" s="333"/>
      <c r="C134" s="332"/>
      <c r="F134" s="337">
        <v>2811.36</v>
      </c>
      <c r="G134" s="328" t="s">
        <v>902</v>
      </c>
      <c r="H134" s="328"/>
      <c r="I134" s="328"/>
    </row>
    <row r="135" spans="2:9" ht="13.5" customHeight="1" x14ac:dyDescent="0.2">
      <c r="B135" s="333"/>
      <c r="C135" s="332"/>
      <c r="F135" s="337">
        <v>22.53</v>
      </c>
      <c r="G135" s="328" t="s">
        <v>901</v>
      </c>
      <c r="H135" s="328"/>
      <c r="I135" s="328"/>
    </row>
    <row r="136" spans="2:9" ht="13.5" customHeight="1" x14ac:dyDescent="0.2">
      <c r="B136" s="333"/>
      <c r="C136" s="332"/>
      <c r="F136" s="337">
        <v>27394.58</v>
      </c>
      <c r="G136" s="328" t="s">
        <v>900</v>
      </c>
      <c r="H136" s="328"/>
      <c r="I136" s="328"/>
    </row>
    <row r="137" spans="2:9" ht="13.5" customHeight="1" x14ac:dyDescent="0.2">
      <c r="B137" s="333"/>
      <c r="C137" s="332"/>
      <c r="F137" s="337">
        <v>2069.38</v>
      </c>
      <c r="G137" s="328" t="s">
        <v>899</v>
      </c>
      <c r="H137" s="328"/>
      <c r="I137" s="328"/>
    </row>
    <row r="138" spans="2:9" ht="13.5" customHeight="1" x14ac:dyDescent="0.2">
      <c r="B138" s="333"/>
      <c r="C138" s="332"/>
      <c r="F138" s="337">
        <v>5000</v>
      </c>
      <c r="G138" s="328" t="s">
        <v>898</v>
      </c>
      <c r="H138" s="328"/>
      <c r="I138" s="328"/>
    </row>
    <row r="139" spans="2:9" ht="13.5" customHeight="1" x14ac:dyDescent="0.2">
      <c r="B139" s="333"/>
      <c r="C139" s="332"/>
      <c r="F139" s="337">
        <v>28219.9</v>
      </c>
      <c r="G139" s="328" t="s">
        <v>897</v>
      </c>
      <c r="H139" s="328"/>
      <c r="I139" s="328"/>
    </row>
    <row r="140" spans="2:9" ht="13.5" customHeight="1" x14ac:dyDescent="0.2">
      <c r="B140" s="333"/>
      <c r="C140" s="332"/>
      <c r="F140" s="337">
        <v>8452.75</v>
      </c>
      <c r="G140" s="328" t="s">
        <v>896</v>
      </c>
      <c r="H140" s="328"/>
      <c r="I140" s="328"/>
    </row>
    <row r="141" spans="2:9" ht="13.5" customHeight="1" x14ac:dyDescent="0.2">
      <c r="B141" s="333"/>
      <c r="C141" s="332"/>
      <c r="F141" s="337">
        <v>13506.82</v>
      </c>
      <c r="G141" s="328" t="s">
        <v>895</v>
      </c>
      <c r="H141" s="328"/>
      <c r="I141" s="328"/>
    </row>
    <row r="142" spans="2:9" ht="13.5" customHeight="1" x14ac:dyDescent="0.2">
      <c r="B142" s="333"/>
      <c r="C142" s="332"/>
      <c r="F142" s="337">
        <v>600</v>
      </c>
      <c r="G142" s="328" t="s">
        <v>894</v>
      </c>
      <c r="H142" s="328"/>
      <c r="I142" s="328"/>
    </row>
    <row r="143" spans="2:9" ht="13.5" customHeight="1" x14ac:dyDescent="0.2">
      <c r="B143" s="333"/>
      <c r="C143" s="332"/>
      <c r="F143" s="337"/>
      <c r="G143" s="328"/>
      <c r="H143" s="328"/>
      <c r="I143" s="328"/>
    </row>
    <row r="144" spans="2:9" ht="13.5" customHeight="1" x14ac:dyDescent="0.2">
      <c r="B144" s="333"/>
      <c r="C144" s="332"/>
      <c r="F144" s="337"/>
      <c r="G144" s="328"/>
      <c r="H144" s="328"/>
      <c r="I144" s="328"/>
    </row>
    <row r="145" spans="2:9" ht="13.5" customHeight="1" x14ac:dyDescent="0.2">
      <c r="B145" s="333"/>
      <c r="C145" s="332"/>
      <c r="F145" s="337"/>
      <c r="G145" s="328"/>
      <c r="H145" s="328"/>
      <c r="I145" s="328"/>
    </row>
    <row r="146" spans="2:9" ht="13.5" customHeight="1" x14ac:dyDescent="0.2">
      <c r="B146" s="333"/>
      <c r="C146" s="332"/>
      <c r="F146" s="337"/>
      <c r="G146" s="328"/>
      <c r="H146" s="328"/>
      <c r="I146" s="328"/>
    </row>
    <row r="147" spans="2:9" ht="13.5" customHeight="1" x14ac:dyDescent="0.2">
      <c r="B147" s="333"/>
      <c r="C147" s="332"/>
      <c r="F147" s="337"/>
      <c r="G147" s="328"/>
      <c r="H147" s="328"/>
      <c r="I147" s="328"/>
    </row>
    <row r="148" spans="2:9" ht="13.5" customHeight="1" x14ac:dyDescent="0.2">
      <c r="B148" s="333"/>
      <c r="C148" s="332"/>
      <c r="F148" s="337"/>
      <c r="G148" s="328"/>
      <c r="H148" s="328"/>
      <c r="I148" s="328"/>
    </row>
    <row r="149" spans="2:9" ht="13.5" customHeight="1" x14ac:dyDescent="0.2">
      <c r="B149" s="333"/>
      <c r="C149" s="332"/>
      <c r="F149" s="337"/>
      <c r="G149" s="328"/>
      <c r="H149" s="328"/>
      <c r="I149" s="328"/>
    </row>
    <row r="150" spans="2:9" ht="13.5" customHeight="1" x14ac:dyDescent="0.2">
      <c r="B150" s="333"/>
      <c r="C150" s="332"/>
      <c r="F150" s="337"/>
      <c r="G150" s="328"/>
      <c r="H150" s="328"/>
      <c r="I150" s="328"/>
    </row>
    <row r="151" spans="2:9" ht="13.5" customHeight="1" x14ac:dyDescent="0.2">
      <c r="B151" s="333"/>
      <c r="C151" s="332"/>
      <c r="F151" s="337"/>
      <c r="G151" s="328"/>
      <c r="H151" s="328"/>
      <c r="I151" s="328"/>
    </row>
    <row r="152" spans="2:9" ht="13.5" customHeight="1" x14ac:dyDescent="0.2">
      <c r="B152" s="333"/>
      <c r="C152" s="332"/>
      <c r="F152" s="337"/>
      <c r="G152" s="328"/>
      <c r="H152" s="328"/>
      <c r="I152" s="328"/>
    </row>
    <row r="153" spans="2:9" ht="13.5" customHeight="1" x14ac:dyDescent="0.2">
      <c r="B153" s="333"/>
      <c r="C153" s="332"/>
      <c r="F153" s="337"/>
      <c r="G153" s="328"/>
      <c r="H153" s="328"/>
      <c r="I153" s="328"/>
    </row>
    <row r="154" spans="2:9" ht="13.5" customHeight="1" x14ac:dyDescent="0.2">
      <c r="B154" s="333"/>
      <c r="C154" s="332"/>
      <c r="F154" s="337"/>
      <c r="G154" s="328"/>
      <c r="H154" s="328"/>
      <c r="I154" s="328"/>
    </row>
    <row r="155" spans="2:9" ht="13.5" customHeight="1" x14ac:dyDescent="0.2">
      <c r="B155" s="333"/>
      <c r="C155" s="332"/>
      <c r="F155" s="337"/>
      <c r="G155" s="328"/>
      <c r="H155" s="328"/>
      <c r="I155" s="328"/>
    </row>
    <row r="156" spans="2:9" ht="13.5" customHeight="1" x14ac:dyDescent="0.2">
      <c r="B156" s="333"/>
      <c r="C156" s="332"/>
      <c r="F156" s="337"/>
      <c r="G156" s="328"/>
      <c r="H156" s="328"/>
      <c r="I156" s="328"/>
    </row>
    <row r="157" spans="2:9" ht="13.5" customHeight="1" x14ac:dyDescent="0.2">
      <c r="B157" s="333"/>
      <c r="C157" s="332"/>
      <c r="F157" s="337"/>
      <c r="G157" s="328"/>
      <c r="H157" s="328"/>
      <c r="I157" s="328"/>
    </row>
    <row r="158" spans="2:9" ht="13.5" customHeight="1" x14ac:dyDescent="0.2">
      <c r="B158" s="333"/>
      <c r="C158" s="332"/>
      <c r="F158" s="337"/>
      <c r="G158" s="328"/>
      <c r="H158" s="328"/>
      <c r="I158" s="328"/>
    </row>
    <row r="159" spans="2:9" ht="13.5" customHeight="1" x14ac:dyDescent="0.2">
      <c r="B159" s="333"/>
      <c r="C159" s="332"/>
      <c r="F159" s="337"/>
      <c r="G159" s="328"/>
      <c r="H159" s="328"/>
      <c r="I159" s="328"/>
    </row>
    <row r="160" spans="2:9"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3.5" customHeight="1" x14ac:dyDescent="0.2">
      <c r="B184" s="333"/>
      <c r="C184" s="332"/>
      <c r="F184" s="337"/>
      <c r="G184" s="328"/>
      <c r="H184" s="328"/>
      <c r="I184" s="328"/>
    </row>
    <row r="185" spans="2:9" ht="13.5" customHeight="1" x14ac:dyDescent="0.2">
      <c r="B185" s="333"/>
      <c r="C185" s="332"/>
      <c r="F185" s="337"/>
      <c r="G185" s="328"/>
      <c r="H185" s="328"/>
      <c r="I185" s="328"/>
    </row>
    <row r="186" spans="2:9" ht="13.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5.75" customHeight="1" x14ac:dyDescent="0.2">
      <c r="B209" s="333"/>
      <c r="C209" s="332"/>
      <c r="F209" s="337"/>
      <c r="G209" s="328"/>
      <c r="H209" s="328"/>
      <c r="I209" s="328"/>
    </row>
    <row r="210" spans="2:9" ht="15.75" customHeight="1" x14ac:dyDescent="0.2">
      <c r="B210" s="333"/>
      <c r="C210" s="332"/>
      <c r="F210" s="337"/>
      <c r="G210" s="328"/>
      <c r="H210" s="328"/>
      <c r="I210" s="328"/>
    </row>
    <row r="211" spans="2:9" ht="15.75" customHeight="1" x14ac:dyDescent="0.2">
      <c r="B211" s="333"/>
      <c r="C211" s="332"/>
      <c r="F211" s="337"/>
      <c r="G211" s="328"/>
      <c r="H211" s="328"/>
      <c r="I211" s="328"/>
    </row>
    <row r="212" spans="2:9" ht="11.2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28"/>
      <c r="H242" s="328"/>
      <c r="I242" s="328"/>
    </row>
    <row r="243" spans="2:9" ht="15.75" customHeight="1" x14ac:dyDescent="0.2">
      <c r="B243" s="333"/>
      <c r="C243" s="332"/>
      <c r="F243" s="337"/>
      <c r="G243" s="328"/>
      <c r="H243" s="328"/>
      <c r="I243" s="328"/>
    </row>
    <row r="244" spans="2:9" ht="15.75" customHeight="1" x14ac:dyDescent="0.2">
      <c r="B244" s="333"/>
      <c r="C244" s="332"/>
      <c r="F244" s="337"/>
      <c r="G244" s="328"/>
      <c r="H244" s="328"/>
      <c r="I244" s="328"/>
    </row>
    <row r="245" spans="2:9" ht="15.75" customHeight="1" x14ac:dyDescent="0.2">
      <c r="B245" s="333"/>
      <c r="C245" s="332"/>
      <c r="F245" s="337"/>
      <c r="G245" s="339"/>
      <c r="H245" s="338"/>
      <c r="I245" s="328"/>
    </row>
    <row r="246" spans="2:9" ht="15.75" customHeight="1" x14ac:dyDescent="0.2">
      <c r="B246" s="333"/>
      <c r="C246" s="332"/>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x14ac:dyDescent="0.2">
      <c r="B265" s="333"/>
      <c r="C265" s="332"/>
      <c r="F265" s="337"/>
      <c r="G265" s="328"/>
      <c r="H265" s="328"/>
      <c r="I265" s="328"/>
    </row>
    <row r="266" spans="2:9" ht="15.75" customHeight="1" x14ac:dyDescent="0.2">
      <c r="B266" s="333"/>
      <c r="C266" s="332"/>
      <c r="F266" s="337"/>
      <c r="G266" s="328"/>
      <c r="H266" s="328"/>
      <c r="I266" s="328"/>
    </row>
    <row r="267" spans="2:9" ht="15.75" customHeight="1" x14ac:dyDescent="0.2">
      <c r="B267" s="333"/>
      <c r="C267" s="332"/>
      <c r="F267" s="337"/>
      <c r="G267" s="328"/>
      <c r="H267" s="328"/>
      <c r="I267" s="328"/>
    </row>
    <row r="268" spans="2:9" ht="15.75" customHeight="1" thickBot="1" x14ac:dyDescent="0.25">
      <c r="B268" s="333"/>
      <c r="C268" s="332"/>
      <c r="E268" s="336">
        <f>SUM(E9:E247)</f>
        <v>4601101.88</v>
      </c>
      <c r="F268" s="335">
        <f>SUM(F8:F256)</f>
        <v>4687056.1300000008</v>
      </c>
      <c r="G268" s="329"/>
      <c r="H268" s="328"/>
      <c r="I268" s="328"/>
    </row>
    <row r="269" spans="2:9" ht="15.75" customHeight="1" thickTop="1" x14ac:dyDescent="0.2">
      <c r="B269" s="333"/>
      <c r="C269" s="332"/>
      <c r="E269" s="334">
        <f>F268-E268</f>
        <v>85954.250000000931</v>
      </c>
      <c r="F269" s="330"/>
      <c r="G269" s="329"/>
      <c r="H269" s="328"/>
      <c r="I269" s="328"/>
    </row>
    <row r="270" spans="2:9" ht="15.75" customHeight="1" x14ac:dyDescent="0.2">
      <c r="B270" s="333"/>
      <c r="C270" s="332"/>
      <c r="F270" s="330"/>
      <c r="G270" s="329"/>
      <c r="H270" s="323"/>
      <c r="I270" s="328"/>
    </row>
    <row r="271" spans="2:9" ht="15.75" customHeight="1" x14ac:dyDescent="0.2">
      <c r="B271" s="333"/>
      <c r="C271" s="332"/>
      <c r="F271" s="330"/>
      <c r="G271" s="329"/>
      <c r="H271" s="328"/>
      <c r="I271" s="328"/>
    </row>
    <row r="272" spans="2:9" ht="15.75" customHeight="1" x14ac:dyDescent="0.2">
      <c r="B272" s="321"/>
      <c r="C272" s="321"/>
      <c r="D272" s="326"/>
      <c r="F272" s="330"/>
      <c r="G272" s="329"/>
      <c r="H272" s="328"/>
      <c r="I272" s="328"/>
    </row>
    <row r="273" spans="2:9" ht="15.75" customHeight="1" x14ac:dyDescent="0.2">
      <c r="B273" s="321"/>
      <c r="C273" s="321"/>
      <c r="D273" s="326"/>
      <c r="F273" s="330"/>
      <c r="G273" s="329"/>
      <c r="H273" s="328"/>
      <c r="I273" s="328"/>
    </row>
    <row r="274" spans="2:9" ht="15.75" customHeight="1" x14ac:dyDescent="0.2">
      <c r="B274" s="321"/>
      <c r="C274" s="321"/>
      <c r="D274" s="331"/>
      <c r="F274" s="330"/>
      <c r="G274" s="329"/>
      <c r="H274" s="328"/>
      <c r="I274" s="328"/>
    </row>
    <row r="275" spans="2:9" ht="15.75" customHeight="1" x14ac:dyDescent="0.2">
      <c r="B275" s="321"/>
      <c r="C275" s="321"/>
      <c r="D275" s="326"/>
      <c r="F275" s="330"/>
      <c r="G275" s="329"/>
      <c r="H275" s="328"/>
      <c r="I275" s="328"/>
    </row>
    <row r="276" spans="2:9" ht="15.75" customHeight="1" x14ac:dyDescent="0.2">
      <c r="B276" s="321"/>
      <c r="C276" s="321"/>
      <c r="D276" s="326"/>
      <c r="G276" s="328"/>
      <c r="H276" s="328"/>
      <c r="I276" s="328"/>
    </row>
    <row r="277" spans="2:9" ht="15.75" customHeight="1" x14ac:dyDescent="0.2">
      <c r="B277" s="321"/>
      <c r="C277" s="321"/>
      <c r="D277" s="326"/>
      <c r="G277" s="328"/>
    </row>
    <row r="278" spans="2:9" ht="15.75" customHeight="1" x14ac:dyDescent="0.2">
      <c r="B278" s="321"/>
      <c r="C278" s="321"/>
      <c r="D278" s="326"/>
      <c r="G278" s="328"/>
    </row>
    <row r="279" spans="2:9" ht="15.75" customHeight="1" x14ac:dyDescent="0.2">
      <c r="B279" s="321"/>
      <c r="C279" s="321"/>
    </row>
    <row r="280" spans="2:9" ht="15.75" customHeight="1" x14ac:dyDescent="0.2">
      <c r="B280" s="321"/>
      <c r="C280" s="321"/>
      <c r="D280" s="326"/>
      <c r="G280" s="327"/>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c r="D284" s="326"/>
    </row>
    <row r="285" spans="2:9" ht="15.75" customHeight="1" x14ac:dyDescent="0.2">
      <c r="B285" s="321"/>
      <c r="C285" s="321"/>
    </row>
    <row r="286" spans="2:9" ht="15.75" customHeight="1" x14ac:dyDescent="0.2">
      <c r="D286" s="326"/>
      <c r="E286" s="325"/>
    </row>
    <row r="287" spans="2:9" ht="15.75" customHeight="1" x14ac:dyDescent="0.2">
      <c r="B287" s="321"/>
      <c r="C287" s="321"/>
      <c r="D287" s="326"/>
    </row>
    <row r="288" spans="2:9" ht="15.75" customHeight="1" x14ac:dyDescent="0.2">
      <c r="B288" s="321"/>
      <c r="C288" s="321"/>
      <c r="E288" s="321"/>
      <c r="F288" s="325"/>
      <c r="G288" s="321"/>
    </row>
    <row r="289" spans="5:7" ht="15.75" customHeight="1" x14ac:dyDescent="0.2">
      <c r="E289" s="321"/>
      <c r="F289" s="325"/>
      <c r="G289" s="321"/>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22" customFormat="1" x14ac:dyDescent="0.2">
      <c r="A379" s="321"/>
      <c r="D379" s="324"/>
      <c r="E379" s="323"/>
      <c r="F379" s="323"/>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321"/>
      <c r="B381" s="322"/>
      <c r="C381" s="322"/>
      <c r="D381" s="324"/>
      <c r="G381" s="322"/>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row r="382" spans="1:209" s="323" customFormat="1" x14ac:dyDescent="0.2">
      <c r="A382" s="321"/>
      <c r="B382" s="322"/>
      <c r="C382" s="322"/>
      <c r="D382" s="324"/>
      <c r="G382" s="322"/>
      <c r="H382" s="321"/>
      <c r="I382" s="321"/>
      <c r="J382" s="321"/>
      <c r="K382" s="321"/>
      <c r="L382" s="321"/>
      <c r="M382" s="321"/>
      <c r="N382" s="321"/>
      <c r="O382" s="321"/>
      <c r="P382" s="321"/>
      <c r="Q382" s="321"/>
      <c r="R382" s="321"/>
      <c r="S382" s="321"/>
      <c r="T382" s="321"/>
      <c r="U382" s="321"/>
      <c r="V382" s="321"/>
      <c r="W382" s="321"/>
      <c r="X382" s="321"/>
      <c r="Y382" s="321"/>
      <c r="Z382" s="321"/>
      <c r="AA382" s="321"/>
      <c r="AB382" s="321"/>
      <c r="AC382" s="321"/>
      <c r="AD382" s="321"/>
      <c r="AE382" s="321"/>
      <c r="AF382" s="321"/>
      <c r="AG382" s="321"/>
      <c r="AH382" s="321"/>
      <c r="AI382" s="321"/>
      <c r="AJ382" s="321"/>
      <c r="AK382" s="321"/>
      <c r="AL382" s="321"/>
      <c r="AM382" s="321"/>
      <c r="AN382" s="321"/>
      <c r="AO382" s="321"/>
      <c r="AP382" s="321"/>
      <c r="AQ382" s="321"/>
      <c r="AR382" s="321"/>
      <c r="AS382" s="321"/>
      <c r="AT382" s="321"/>
      <c r="AU382" s="321"/>
      <c r="AV382" s="321"/>
      <c r="AW382" s="321"/>
      <c r="AX382" s="321"/>
      <c r="AY382" s="321"/>
      <c r="AZ382" s="321"/>
      <c r="BA382" s="321"/>
      <c r="BB382" s="321"/>
      <c r="BC382" s="321"/>
      <c r="BD382" s="321"/>
      <c r="BE382" s="321"/>
      <c r="BF382" s="321"/>
      <c r="BG382" s="321"/>
      <c r="BH382" s="321"/>
      <c r="BI382" s="321"/>
      <c r="BJ382" s="321"/>
      <c r="BK382" s="321"/>
      <c r="BL382" s="321"/>
      <c r="BM382" s="321"/>
      <c r="BN382" s="321"/>
      <c r="BO382" s="321"/>
      <c r="BP382" s="321"/>
      <c r="BQ382" s="321"/>
      <c r="BR382" s="321"/>
      <c r="BS382" s="321"/>
      <c r="BT382" s="321"/>
      <c r="BU382" s="321"/>
      <c r="BV382" s="321"/>
      <c r="BW382" s="321"/>
      <c r="BX382" s="321"/>
      <c r="BY382" s="321"/>
      <c r="BZ382" s="321"/>
      <c r="CA382" s="321"/>
      <c r="CB382" s="321"/>
      <c r="CC382" s="321"/>
      <c r="CD382" s="321"/>
      <c r="CE382" s="321"/>
      <c r="CF382" s="321"/>
      <c r="CG382" s="321"/>
      <c r="CH382" s="321"/>
      <c r="CI382" s="321"/>
      <c r="CJ382" s="321"/>
      <c r="CK382" s="321"/>
      <c r="CL382" s="321"/>
      <c r="CM382" s="321"/>
      <c r="CN382" s="321"/>
      <c r="CO382" s="321"/>
      <c r="CP382" s="321"/>
      <c r="CQ382" s="321"/>
      <c r="CR382" s="321"/>
      <c r="CS382" s="321"/>
      <c r="CT382" s="321"/>
      <c r="CU382" s="321"/>
      <c r="CV382" s="321"/>
      <c r="CW382" s="321"/>
      <c r="CX382" s="321"/>
      <c r="CY382" s="321"/>
      <c r="CZ382" s="321"/>
      <c r="DA382" s="321"/>
      <c r="DB382" s="321"/>
      <c r="DC382" s="321"/>
      <c r="DD382" s="321"/>
      <c r="DE382" s="321"/>
      <c r="DF382" s="321"/>
      <c r="DG382" s="321"/>
      <c r="DH382" s="321"/>
      <c r="DI382" s="321"/>
      <c r="DJ382" s="321"/>
      <c r="DK382" s="321"/>
      <c r="DL382" s="321"/>
      <c r="DM382" s="321"/>
      <c r="DN382" s="321"/>
      <c r="DO382" s="321"/>
      <c r="DP382" s="321"/>
      <c r="DQ382" s="321"/>
      <c r="DR382" s="321"/>
      <c r="DS382" s="321"/>
      <c r="DT382" s="321"/>
      <c r="DU382" s="321"/>
      <c r="DV382" s="321"/>
      <c r="DW382" s="321"/>
      <c r="DX382" s="321"/>
      <c r="DY382" s="321"/>
      <c r="DZ382" s="321"/>
      <c r="EA382" s="321"/>
      <c r="EB382" s="321"/>
      <c r="EC382" s="321"/>
      <c r="ED382" s="321"/>
      <c r="EE382" s="321"/>
      <c r="EF382" s="321"/>
      <c r="EG382" s="321"/>
      <c r="EH382" s="321"/>
      <c r="EI382" s="321"/>
      <c r="EJ382" s="321"/>
      <c r="EK382" s="321"/>
      <c r="EL382" s="321"/>
      <c r="EM382" s="321"/>
      <c r="EN382" s="321"/>
      <c r="EO382" s="321"/>
      <c r="EP382" s="321"/>
      <c r="EQ382" s="321"/>
      <c r="ER382" s="321"/>
      <c r="ES382" s="321"/>
      <c r="ET382" s="321"/>
      <c r="EU382" s="321"/>
      <c r="EV382" s="321"/>
      <c r="EW382" s="321"/>
      <c r="EX382" s="321"/>
      <c r="EY382" s="321"/>
      <c r="EZ382" s="321"/>
      <c r="FA382" s="321"/>
      <c r="FB382" s="321"/>
      <c r="FC382" s="321"/>
      <c r="FD382" s="321"/>
      <c r="FE382" s="321"/>
      <c r="FF382" s="321"/>
      <c r="FG382" s="321"/>
      <c r="FH382" s="321"/>
      <c r="FI382" s="321"/>
      <c r="FJ382" s="321"/>
      <c r="FK382" s="321"/>
      <c r="FL382" s="321"/>
      <c r="FM382" s="321"/>
      <c r="FN382" s="321"/>
      <c r="FO382" s="321"/>
      <c r="FP382" s="321"/>
      <c r="FQ382" s="321"/>
      <c r="FR382" s="321"/>
      <c r="FS382" s="321"/>
      <c r="FT382" s="321"/>
      <c r="FU382" s="321"/>
      <c r="FV382" s="321"/>
      <c r="FW382" s="321"/>
      <c r="FX382" s="321"/>
      <c r="FY382" s="321"/>
      <c r="FZ382" s="321"/>
      <c r="GA382" s="321"/>
      <c r="GB382" s="321"/>
      <c r="GC382" s="321"/>
      <c r="GD382" s="321"/>
      <c r="GE382" s="321"/>
      <c r="GF382" s="321"/>
      <c r="GG382" s="321"/>
      <c r="GH382" s="321"/>
      <c r="GI382" s="321"/>
      <c r="GJ382" s="321"/>
      <c r="GK382" s="321"/>
      <c r="GL382" s="321"/>
      <c r="GM382" s="321"/>
      <c r="GN382" s="321"/>
      <c r="GO382" s="321"/>
      <c r="GP382" s="321"/>
      <c r="GQ382" s="321"/>
      <c r="GR382" s="321"/>
      <c r="GS382" s="321"/>
      <c r="GT382" s="321"/>
      <c r="GU382" s="321"/>
      <c r="GV382" s="321"/>
      <c r="GW382" s="321"/>
      <c r="GX382" s="321"/>
      <c r="GY382" s="321"/>
      <c r="GZ382" s="321"/>
      <c r="HA382" s="321"/>
    </row>
  </sheetData>
  <pageMargins left="0.7" right="0.7" top="0.75" bottom="0.75" header="0.3" footer="0.3"/>
  <pageSetup orientation="portrait" horizontalDpi="0"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83D9-EC9D-4856-9B79-39F1814DD960}">
  <sheetPr codeName="Hoja39"/>
  <dimension ref="A1:HA379"/>
  <sheetViews>
    <sheetView topLeftCell="A16" workbookViewId="0">
      <selection activeCell="E49" sqref="E49"/>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17.33203125" style="322" hidden="1" customWidth="1"/>
    <col min="8" max="8" width="12" style="321" hidden="1" customWidth="1"/>
    <col min="9" max="9" width="2" style="321" hidden="1" customWidth="1"/>
    <col min="10" max="12" width="11" style="321" hidden="1" customWidth="1"/>
    <col min="13" max="37" width="0" style="321" hidden="1" customWidth="1"/>
    <col min="38" max="38" width="0.33203125" style="321" customWidth="1"/>
    <col min="39" max="16384" width="10.83203125" style="321"/>
  </cols>
  <sheetData>
    <row r="1" spans="2:9" ht="19" x14ac:dyDescent="0.25">
      <c r="B1" s="365"/>
      <c r="C1" s="367" t="s">
        <v>893</v>
      </c>
    </row>
    <row r="2" spans="2:9" ht="19" x14ac:dyDescent="0.25">
      <c r="B2" s="365"/>
      <c r="C2" s="367" t="s">
        <v>1030</v>
      </c>
    </row>
    <row r="3" spans="2:9" ht="19" x14ac:dyDescent="0.25">
      <c r="B3" s="365"/>
      <c r="C3" s="366" t="s">
        <v>3037</v>
      </c>
    </row>
    <row r="4" spans="2:9" ht="15" thickBot="1" x14ac:dyDescent="0.25">
      <c r="B4" s="365"/>
      <c r="C4" s="332"/>
    </row>
    <row r="5" spans="2:9" x14ac:dyDescent="0.2">
      <c r="B5" s="364"/>
      <c r="C5" s="363"/>
      <c r="D5" s="362" t="s">
        <v>890</v>
      </c>
      <c r="E5" s="361" t="s">
        <v>889</v>
      </c>
      <c r="F5" s="360"/>
    </row>
    <row r="6" spans="2:9" x14ac:dyDescent="0.2">
      <c r="B6" s="359" t="s">
        <v>44</v>
      </c>
      <c r="C6" s="332" t="s">
        <v>888</v>
      </c>
      <c r="D6" s="324" t="s">
        <v>887</v>
      </c>
      <c r="E6" s="358" t="s">
        <v>886</v>
      </c>
      <c r="F6" s="357" t="s">
        <v>885</v>
      </c>
    </row>
    <row r="7" spans="2:9" ht="15" thickBot="1" x14ac:dyDescent="0.25">
      <c r="B7" s="356"/>
      <c r="C7" s="355"/>
      <c r="D7" s="354" t="s">
        <v>884</v>
      </c>
      <c r="E7" s="353"/>
      <c r="F7" s="352"/>
      <c r="G7" s="328"/>
      <c r="H7" s="328"/>
      <c r="I7" s="328"/>
    </row>
    <row r="8" spans="2:9" x14ac:dyDescent="0.2">
      <c r="B8" s="333"/>
      <c r="C8" s="332" t="s">
        <v>1029</v>
      </c>
      <c r="F8" s="334">
        <v>85954.25</v>
      </c>
      <c r="G8" s="323"/>
      <c r="H8" s="328"/>
      <c r="I8" s="328"/>
    </row>
    <row r="9" spans="2:9" ht="15" x14ac:dyDescent="0.2">
      <c r="B9" s="333">
        <v>8433</v>
      </c>
      <c r="C9" s="255" t="s">
        <v>3012</v>
      </c>
      <c r="D9" s="324" t="s">
        <v>745</v>
      </c>
      <c r="E9" s="486">
        <v>15300</v>
      </c>
      <c r="F9" s="323">
        <v>50000</v>
      </c>
      <c r="G9" s="328" t="s">
        <v>2908</v>
      </c>
    </row>
    <row r="10" spans="2:9" ht="15" x14ac:dyDescent="0.2">
      <c r="B10" s="333">
        <v>8434</v>
      </c>
      <c r="C10" s="255" t="s">
        <v>3009</v>
      </c>
      <c r="D10" s="324" t="s">
        <v>745</v>
      </c>
      <c r="E10" s="487">
        <v>6220.63</v>
      </c>
      <c r="F10" s="323">
        <v>5429.38</v>
      </c>
      <c r="G10" s="328" t="s">
        <v>3036</v>
      </c>
    </row>
    <row r="11" spans="2:9" ht="15" x14ac:dyDescent="0.2">
      <c r="B11" s="333">
        <v>8434</v>
      </c>
      <c r="C11" s="255" t="s">
        <v>2993</v>
      </c>
      <c r="D11" s="324" t="s">
        <v>745</v>
      </c>
      <c r="E11" s="323">
        <v>133286.84</v>
      </c>
      <c r="F11" s="323">
        <v>5429.38</v>
      </c>
      <c r="G11" s="328" t="s">
        <v>3035</v>
      </c>
    </row>
    <row r="12" spans="2:9" ht="15" x14ac:dyDescent="0.2">
      <c r="B12" s="333">
        <v>8435</v>
      </c>
      <c r="C12" s="255" t="s">
        <v>3034</v>
      </c>
      <c r="D12" s="324" t="s">
        <v>745</v>
      </c>
      <c r="E12" s="323">
        <v>1812</v>
      </c>
      <c r="F12" s="323">
        <v>5351.17</v>
      </c>
      <c r="G12" s="328" t="s">
        <v>3033</v>
      </c>
    </row>
    <row r="13" spans="2:9" ht="15" x14ac:dyDescent="0.2">
      <c r="B13" s="333">
        <v>8435</v>
      </c>
      <c r="C13" s="255" t="s">
        <v>3032</v>
      </c>
      <c r="D13" s="324" t="s">
        <v>745</v>
      </c>
      <c r="E13" s="323">
        <v>76319.87</v>
      </c>
      <c r="F13" s="323">
        <v>41656.1</v>
      </c>
      <c r="G13" s="328" t="s">
        <v>3031</v>
      </c>
    </row>
    <row r="14" spans="2:9" ht="15" x14ac:dyDescent="0.2">
      <c r="B14" s="333">
        <v>8439</v>
      </c>
      <c r="C14" s="255" t="s">
        <v>3030</v>
      </c>
      <c r="D14" s="324" t="s">
        <v>745</v>
      </c>
      <c r="E14" s="323">
        <v>36632.82</v>
      </c>
      <c r="F14" s="323">
        <v>27644.77</v>
      </c>
      <c r="G14" s="328" t="s">
        <v>3029</v>
      </c>
    </row>
    <row r="15" spans="2:9" ht="15" x14ac:dyDescent="0.2">
      <c r="B15" s="333">
        <v>8439</v>
      </c>
      <c r="C15" s="255" t="s">
        <v>3012</v>
      </c>
      <c r="D15" s="324" t="s">
        <v>745</v>
      </c>
      <c r="E15" s="486">
        <v>15300</v>
      </c>
      <c r="F15" s="323">
        <v>60000</v>
      </c>
      <c r="G15" s="328" t="s">
        <v>2908</v>
      </c>
    </row>
    <row r="16" spans="2:9" ht="15" x14ac:dyDescent="0.2">
      <c r="B16" s="333">
        <v>8439</v>
      </c>
      <c r="C16" s="255" t="s">
        <v>2983</v>
      </c>
      <c r="D16" s="324" t="s">
        <v>745</v>
      </c>
      <c r="E16" s="323">
        <v>1027786.86</v>
      </c>
      <c r="F16" s="323">
        <v>1580.87</v>
      </c>
      <c r="G16" s="328" t="s">
        <v>3028</v>
      </c>
    </row>
    <row r="17" spans="1:12" ht="12.75" customHeight="1" x14ac:dyDescent="0.2">
      <c r="B17" s="333">
        <v>8442</v>
      </c>
      <c r="C17" s="255" t="s">
        <v>2993</v>
      </c>
      <c r="D17" s="324" t="s">
        <v>745</v>
      </c>
      <c r="E17" s="323">
        <v>125753.73</v>
      </c>
      <c r="F17" s="323">
        <v>6415.02</v>
      </c>
      <c r="G17" s="328" t="s">
        <v>3027</v>
      </c>
    </row>
    <row r="18" spans="1:12" ht="15" x14ac:dyDescent="0.2">
      <c r="B18" s="333">
        <v>8442</v>
      </c>
      <c r="C18" s="255" t="s">
        <v>2985</v>
      </c>
      <c r="D18" s="324" t="s">
        <v>745</v>
      </c>
      <c r="E18" s="323">
        <v>3469.42</v>
      </c>
      <c r="F18" s="323">
        <v>37845</v>
      </c>
      <c r="G18" s="328" t="s">
        <v>3026</v>
      </c>
    </row>
    <row r="19" spans="1:12" ht="15" x14ac:dyDescent="0.2">
      <c r="A19" s="474"/>
      <c r="B19" s="333">
        <v>8442</v>
      </c>
      <c r="C19" s="255" t="s">
        <v>3025</v>
      </c>
      <c r="D19" s="324" t="s">
        <v>745</v>
      </c>
      <c r="E19" s="323">
        <v>17327.25</v>
      </c>
      <c r="F19" s="323">
        <v>703923.93</v>
      </c>
      <c r="G19" s="345" t="s">
        <v>3024</v>
      </c>
    </row>
    <row r="20" spans="1:12" ht="15" x14ac:dyDescent="0.2">
      <c r="B20" s="333">
        <v>8442</v>
      </c>
      <c r="C20" s="255" t="s">
        <v>3023</v>
      </c>
      <c r="D20" s="324" t="s">
        <v>745</v>
      </c>
      <c r="E20" s="323">
        <v>103931.86</v>
      </c>
      <c r="F20" s="323">
        <v>50931.82</v>
      </c>
      <c r="G20" s="328" t="s">
        <v>3022</v>
      </c>
    </row>
    <row r="21" spans="1:12" ht="15" x14ac:dyDescent="0.2">
      <c r="B21" s="333">
        <v>8442</v>
      </c>
      <c r="C21" s="255" t="s">
        <v>2989</v>
      </c>
      <c r="D21" s="324" t="s">
        <v>745</v>
      </c>
      <c r="E21" s="323">
        <v>8158.95</v>
      </c>
      <c r="F21" s="323">
        <v>8000</v>
      </c>
      <c r="G21" s="328" t="s">
        <v>2907</v>
      </c>
      <c r="H21" s="328"/>
      <c r="I21" s="328"/>
    </row>
    <row r="22" spans="1:12" ht="15" x14ac:dyDescent="0.2">
      <c r="B22" s="333">
        <v>8442</v>
      </c>
      <c r="C22" s="255" t="s">
        <v>3021</v>
      </c>
      <c r="D22" s="324" t="s">
        <v>745</v>
      </c>
      <c r="E22" s="488">
        <v>4524</v>
      </c>
      <c r="F22" s="323">
        <v>14812.03</v>
      </c>
      <c r="G22" s="328" t="s">
        <v>3020</v>
      </c>
      <c r="H22" s="328"/>
      <c r="I22" s="328"/>
    </row>
    <row r="23" spans="1:12" ht="15" x14ac:dyDescent="0.2">
      <c r="B23" s="333">
        <v>8442</v>
      </c>
      <c r="C23" s="255" t="s">
        <v>2983</v>
      </c>
      <c r="D23" s="324" t="s">
        <v>745</v>
      </c>
      <c r="E23" s="323">
        <v>600000</v>
      </c>
      <c r="F23" s="323">
        <v>48440.79</v>
      </c>
      <c r="G23" s="328" t="s">
        <v>3019</v>
      </c>
      <c r="H23" s="328"/>
      <c r="I23" s="328"/>
    </row>
    <row r="24" spans="1:12" ht="15" x14ac:dyDescent="0.2">
      <c r="B24" s="333">
        <v>8445</v>
      </c>
      <c r="C24" s="255" t="s">
        <v>3000</v>
      </c>
      <c r="D24" s="324" t="s">
        <v>745</v>
      </c>
      <c r="E24" s="323">
        <v>163253.15</v>
      </c>
      <c r="F24" s="323">
        <v>159490.49</v>
      </c>
      <c r="G24" s="328" t="s">
        <v>3018</v>
      </c>
      <c r="H24" s="328"/>
      <c r="I24" s="328"/>
    </row>
    <row r="25" spans="1:12" ht="15" x14ac:dyDescent="0.2">
      <c r="B25" s="333">
        <v>8446</v>
      </c>
      <c r="C25" s="255" t="s">
        <v>3006</v>
      </c>
      <c r="D25" s="324" t="s">
        <v>745</v>
      </c>
      <c r="E25" s="489">
        <v>13988.97</v>
      </c>
      <c r="F25" s="323">
        <v>126687.31</v>
      </c>
      <c r="G25" s="328" t="s">
        <v>3017</v>
      </c>
      <c r="H25" s="328"/>
      <c r="I25" s="328"/>
    </row>
    <row r="26" spans="1:12" ht="15" x14ac:dyDescent="0.2">
      <c r="B26" s="333">
        <v>8446</v>
      </c>
      <c r="C26" s="255" t="s">
        <v>3016</v>
      </c>
      <c r="D26" s="324" t="s">
        <v>745</v>
      </c>
      <c r="E26" s="323">
        <v>4736</v>
      </c>
      <c r="F26" s="323">
        <v>49</v>
      </c>
      <c r="G26" s="328" t="s">
        <v>894</v>
      </c>
      <c r="H26" s="328"/>
      <c r="I26" s="328"/>
    </row>
    <row r="27" spans="1:12" ht="15" x14ac:dyDescent="0.2">
      <c r="B27" s="333">
        <v>8447</v>
      </c>
      <c r="C27" s="255" t="s">
        <v>3015</v>
      </c>
      <c r="D27" s="324" t="s">
        <v>745</v>
      </c>
      <c r="E27" s="323">
        <v>6288.07</v>
      </c>
      <c r="F27" s="323">
        <v>6000</v>
      </c>
      <c r="G27" s="328" t="s">
        <v>2968</v>
      </c>
      <c r="H27" s="328"/>
      <c r="I27" s="328"/>
    </row>
    <row r="28" spans="1:12" ht="15" x14ac:dyDescent="0.2">
      <c r="B28" s="333">
        <v>8447</v>
      </c>
      <c r="C28" s="255" t="s">
        <v>3014</v>
      </c>
      <c r="D28" s="324" t="s">
        <v>745</v>
      </c>
      <c r="E28" s="323">
        <v>100</v>
      </c>
      <c r="F28" s="323">
        <v>8000</v>
      </c>
      <c r="G28" s="328" t="s">
        <v>2968</v>
      </c>
      <c r="H28" s="328"/>
      <c r="I28" s="328"/>
      <c r="K28" s="348"/>
      <c r="L28" s="347"/>
    </row>
    <row r="29" spans="1:12" ht="15" x14ac:dyDescent="0.2">
      <c r="B29" s="333">
        <v>8449</v>
      </c>
      <c r="C29" s="255" t="s">
        <v>3013</v>
      </c>
      <c r="D29" s="324" t="s">
        <v>745</v>
      </c>
      <c r="E29" s="323">
        <v>10000</v>
      </c>
      <c r="F29" s="323">
        <v>10000</v>
      </c>
      <c r="G29" s="328" t="s">
        <v>2968</v>
      </c>
      <c r="H29" s="328"/>
      <c r="I29" s="328"/>
      <c r="K29" s="347"/>
    </row>
    <row r="30" spans="1:12" ht="13.5" customHeight="1" x14ac:dyDescent="0.2">
      <c r="B30" s="333">
        <v>8449</v>
      </c>
      <c r="C30" s="255" t="s">
        <v>3012</v>
      </c>
      <c r="D30" s="324" t="s">
        <v>745</v>
      </c>
      <c r="E30" s="486">
        <v>15300</v>
      </c>
      <c r="F30" s="337">
        <v>51833.27</v>
      </c>
      <c r="G30" s="328" t="s">
        <v>3011</v>
      </c>
      <c r="H30" s="328"/>
      <c r="I30" s="328"/>
    </row>
    <row r="31" spans="1:12" ht="11.25" customHeight="1" x14ac:dyDescent="0.2">
      <c r="B31" s="333">
        <v>8449</v>
      </c>
      <c r="C31" s="255" t="s">
        <v>2983</v>
      </c>
      <c r="D31" s="324" t="s">
        <v>745</v>
      </c>
      <c r="E31" s="323">
        <v>192032.25</v>
      </c>
      <c r="F31" s="337">
        <v>5000</v>
      </c>
      <c r="G31" s="328" t="s">
        <v>2925</v>
      </c>
      <c r="H31" s="328"/>
      <c r="I31" s="328"/>
    </row>
    <row r="32" spans="1:12" ht="14.25" customHeight="1" x14ac:dyDescent="0.2">
      <c r="B32" s="333">
        <v>8449</v>
      </c>
      <c r="C32" s="255" t="s">
        <v>2983</v>
      </c>
      <c r="D32" s="324" t="s">
        <v>745</v>
      </c>
      <c r="E32" s="323">
        <v>357967.75</v>
      </c>
      <c r="F32" s="337">
        <v>2466.5300000000002</v>
      </c>
      <c r="G32" s="328" t="s">
        <v>3010</v>
      </c>
      <c r="H32" s="328"/>
      <c r="I32" s="328"/>
    </row>
    <row r="33" spans="2:9" ht="14.25" customHeight="1" x14ac:dyDescent="0.2">
      <c r="B33" s="333">
        <v>8449</v>
      </c>
      <c r="C33" s="255" t="s">
        <v>3009</v>
      </c>
      <c r="D33" s="324" t="s">
        <v>745</v>
      </c>
      <c r="E33" s="487">
        <v>7213.14</v>
      </c>
      <c r="F33" s="337">
        <v>4732.22</v>
      </c>
      <c r="G33" s="328" t="s">
        <v>3008</v>
      </c>
      <c r="H33" s="328"/>
      <c r="I33" s="328"/>
    </row>
    <row r="34" spans="2:9" ht="14.25" customHeight="1" x14ac:dyDescent="0.2">
      <c r="B34" s="333">
        <v>8452</v>
      </c>
      <c r="C34" s="255" t="s">
        <v>2983</v>
      </c>
      <c r="D34" s="324" t="s">
        <v>745</v>
      </c>
      <c r="E34" s="323">
        <v>127978.34</v>
      </c>
      <c r="F34" s="337">
        <v>34800</v>
      </c>
      <c r="G34" s="328" t="s">
        <v>3007</v>
      </c>
      <c r="H34" s="328"/>
      <c r="I34" s="328"/>
    </row>
    <row r="35" spans="2:9" ht="14.25" customHeight="1" x14ac:dyDescent="0.2">
      <c r="B35" s="333">
        <v>8453</v>
      </c>
      <c r="C35" s="255" t="s">
        <v>3006</v>
      </c>
      <c r="D35" s="324" t="s">
        <v>745</v>
      </c>
      <c r="E35" s="489">
        <v>13988.97</v>
      </c>
      <c r="F35" s="337">
        <v>7306.75</v>
      </c>
      <c r="G35" s="328" t="s">
        <v>906</v>
      </c>
      <c r="H35" s="340"/>
      <c r="I35" s="328"/>
    </row>
    <row r="36" spans="2:9" ht="14.25" customHeight="1" x14ac:dyDescent="0.2">
      <c r="B36" s="333">
        <v>8453</v>
      </c>
      <c r="C36" s="255" t="s">
        <v>2989</v>
      </c>
      <c r="D36" s="324" t="s">
        <v>745</v>
      </c>
      <c r="E36" s="323">
        <v>3892.84</v>
      </c>
      <c r="F36" s="323">
        <v>8000</v>
      </c>
      <c r="G36" s="328" t="s">
        <v>2968</v>
      </c>
      <c r="H36" s="328"/>
      <c r="I36" s="328"/>
    </row>
    <row r="37" spans="2:9" ht="14.25" customHeight="1" x14ac:dyDescent="0.2">
      <c r="B37" s="333">
        <v>8453</v>
      </c>
      <c r="C37" s="255" t="s">
        <v>3005</v>
      </c>
      <c r="D37" s="324" t="s">
        <v>745</v>
      </c>
      <c r="E37" s="487">
        <v>20694.400000000001</v>
      </c>
      <c r="F37" s="337">
        <v>5049.4799999999996</v>
      </c>
      <c r="G37" s="344" t="s">
        <v>3004</v>
      </c>
      <c r="H37" s="340"/>
      <c r="I37" s="328"/>
    </row>
    <row r="38" spans="2:9" ht="14.25" customHeight="1" x14ac:dyDescent="0.2">
      <c r="B38" s="333">
        <v>8456</v>
      </c>
      <c r="C38" s="255" t="s">
        <v>2991</v>
      </c>
      <c r="D38" s="324" t="s">
        <v>745</v>
      </c>
      <c r="E38" s="487">
        <v>3312.96</v>
      </c>
      <c r="F38" s="337">
        <v>42118.32</v>
      </c>
      <c r="G38" s="344" t="s">
        <v>3003</v>
      </c>
      <c r="H38" s="328"/>
      <c r="I38" s="328"/>
    </row>
    <row r="39" spans="2:9" ht="14.25" customHeight="1" x14ac:dyDescent="0.2">
      <c r="B39" s="333">
        <v>8456</v>
      </c>
      <c r="C39" s="255" t="s">
        <v>2993</v>
      </c>
      <c r="D39" s="324" t="s">
        <v>745</v>
      </c>
      <c r="E39" s="323">
        <v>21609.200000000001</v>
      </c>
      <c r="F39" s="337">
        <v>2963.43</v>
      </c>
      <c r="G39" s="328" t="s">
        <v>3002</v>
      </c>
      <c r="H39" s="328"/>
      <c r="I39" s="340"/>
    </row>
    <row r="40" spans="2:9" ht="14.25" customHeight="1" x14ac:dyDescent="0.2">
      <c r="B40" s="333">
        <v>8456</v>
      </c>
      <c r="C40" s="255" t="s">
        <v>2983</v>
      </c>
      <c r="D40" s="324" t="s">
        <v>745</v>
      </c>
      <c r="E40" s="323">
        <v>416874.62</v>
      </c>
      <c r="F40" s="337">
        <v>1142.53</v>
      </c>
      <c r="G40" s="328" t="s">
        <v>3001</v>
      </c>
      <c r="H40" s="328"/>
      <c r="I40" s="328"/>
    </row>
    <row r="41" spans="2:9" ht="14.25" customHeight="1" x14ac:dyDescent="0.2">
      <c r="B41" s="333">
        <v>8459</v>
      </c>
      <c r="C41" s="255" t="s">
        <v>3000</v>
      </c>
      <c r="D41" s="324" t="s">
        <v>745</v>
      </c>
      <c r="E41" s="323">
        <v>188763.3</v>
      </c>
      <c r="F41" s="337">
        <v>2285.06</v>
      </c>
      <c r="G41" s="328" t="s">
        <v>2999</v>
      </c>
      <c r="H41" s="328"/>
      <c r="I41" s="328"/>
    </row>
    <row r="42" spans="2:9" ht="14.25" customHeight="1" x14ac:dyDescent="0.2">
      <c r="B42" s="333">
        <v>8459</v>
      </c>
      <c r="C42" s="255" t="s">
        <v>2997</v>
      </c>
      <c r="D42" s="324" t="s">
        <v>745</v>
      </c>
      <c r="E42" s="323">
        <v>6288.07</v>
      </c>
      <c r="F42" s="337">
        <v>5000</v>
      </c>
      <c r="G42" s="328" t="s">
        <v>2998</v>
      </c>
      <c r="H42" s="328"/>
      <c r="I42" s="328"/>
    </row>
    <row r="43" spans="2:9" ht="14.25" customHeight="1" x14ac:dyDescent="0.2">
      <c r="B43" s="333">
        <v>8459</v>
      </c>
      <c r="C43" s="255" t="s">
        <v>2997</v>
      </c>
      <c r="D43" s="324" t="s">
        <v>745</v>
      </c>
      <c r="E43" s="323">
        <v>100</v>
      </c>
      <c r="F43" s="337">
        <v>3000</v>
      </c>
      <c r="G43" s="328" t="s">
        <v>2910</v>
      </c>
      <c r="H43" s="328"/>
      <c r="I43" s="328"/>
    </row>
    <row r="44" spans="2:9" ht="14.25" customHeight="1" x14ac:dyDescent="0.2">
      <c r="B44" s="333">
        <v>8459</v>
      </c>
      <c r="C44" s="255" t="s">
        <v>3042</v>
      </c>
      <c r="D44" s="324" t="s">
        <v>745</v>
      </c>
      <c r="E44" s="323">
        <v>100000</v>
      </c>
      <c r="F44" s="337">
        <v>785.06</v>
      </c>
      <c r="G44" s="328" t="s">
        <v>2996</v>
      </c>
      <c r="H44" s="328"/>
      <c r="I44" s="328"/>
    </row>
    <row r="45" spans="2:9" ht="14.25" customHeight="1" x14ac:dyDescent="0.2">
      <c r="B45" s="333">
        <v>8460</v>
      </c>
      <c r="C45" s="255" t="s">
        <v>2995</v>
      </c>
      <c r="D45" s="324" t="s">
        <v>745</v>
      </c>
      <c r="E45" s="323">
        <v>3270</v>
      </c>
      <c r="F45" s="337">
        <v>35338.42</v>
      </c>
      <c r="G45" s="328" t="s">
        <v>2994</v>
      </c>
      <c r="H45" s="328"/>
      <c r="I45" s="328"/>
    </row>
    <row r="46" spans="2:9" ht="14.25" customHeight="1" x14ac:dyDescent="0.2">
      <c r="B46" s="333">
        <v>8460</v>
      </c>
      <c r="C46" s="255" t="s">
        <v>2993</v>
      </c>
      <c r="D46" s="324" t="s">
        <v>745</v>
      </c>
      <c r="E46" s="323">
        <v>198977.63</v>
      </c>
      <c r="F46" s="337">
        <v>15138</v>
      </c>
      <c r="G46" s="328" t="s">
        <v>2992</v>
      </c>
      <c r="H46" s="328"/>
      <c r="I46" s="328"/>
    </row>
    <row r="47" spans="2:9" ht="14.25" customHeight="1" x14ac:dyDescent="0.2">
      <c r="B47" s="333">
        <v>8460</v>
      </c>
      <c r="C47" s="255" t="s">
        <v>2991</v>
      </c>
      <c r="D47" s="324" t="s">
        <v>745</v>
      </c>
      <c r="E47" s="487">
        <v>40820.400000000001</v>
      </c>
      <c r="F47" s="337">
        <v>4607.0600000000004</v>
      </c>
      <c r="G47" s="328" t="s">
        <v>2990</v>
      </c>
      <c r="H47" s="328"/>
      <c r="I47" s="328"/>
    </row>
    <row r="48" spans="2:9" ht="14.25" customHeight="1" x14ac:dyDescent="0.2">
      <c r="B48" s="333">
        <v>8460</v>
      </c>
      <c r="C48" s="255" t="s">
        <v>2989</v>
      </c>
      <c r="D48" s="324" t="s">
        <v>745</v>
      </c>
      <c r="E48" s="323">
        <v>11678.88</v>
      </c>
      <c r="F48" s="337">
        <v>20268.400000000001</v>
      </c>
      <c r="G48" s="328" t="s">
        <v>2988</v>
      </c>
      <c r="H48" s="328"/>
      <c r="I48" s="328"/>
    </row>
    <row r="49" spans="2:9" ht="14.25" customHeight="1" x14ac:dyDescent="0.2">
      <c r="B49" s="333">
        <v>8460</v>
      </c>
      <c r="C49" s="255" t="s">
        <v>2987</v>
      </c>
      <c r="D49" s="324" t="s">
        <v>745</v>
      </c>
      <c r="E49" s="323">
        <v>6761.64</v>
      </c>
      <c r="F49" s="337">
        <v>89104.24</v>
      </c>
      <c r="G49" s="328" t="s">
        <v>2986</v>
      </c>
      <c r="H49" s="328"/>
      <c r="I49" s="328"/>
    </row>
    <row r="50" spans="2:9" ht="14.25" customHeight="1" x14ac:dyDescent="0.2">
      <c r="B50" s="333">
        <v>8460</v>
      </c>
      <c r="C50" s="255" t="s">
        <v>2985</v>
      </c>
      <c r="D50" s="324" t="s">
        <v>745</v>
      </c>
      <c r="E50" s="323">
        <v>3469.42</v>
      </c>
      <c r="F50" s="337">
        <v>391927.33</v>
      </c>
      <c r="G50" s="328" t="s">
        <v>2984</v>
      </c>
      <c r="H50" s="328"/>
      <c r="I50" s="328"/>
    </row>
    <row r="51" spans="2:9" ht="14.25" customHeight="1" x14ac:dyDescent="0.2">
      <c r="B51" s="333">
        <v>8460</v>
      </c>
      <c r="C51" s="255" t="s">
        <v>2983</v>
      </c>
      <c r="D51" s="324" t="s">
        <v>745</v>
      </c>
      <c r="E51" s="323">
        <v>27484.22</v>
      </c>
      <c r="F51" s="337">
        <v>21489</v>
      </c>
      <c r="G51" s="328" t="s">
        <v>2982</v>
      </c>
      <c r="H51" s="328"/>
      <c r="I51" s="328"/>
    </row>
    <row r="52" spans="2:9" ht="14.25" customHeight="1" x14ac:dyDescent="0.2">
      <c r="B52" s="333"/>
      <c r="C52" s="332"/>
      <c r="F52" s="337">
        <v>1786.24</v>
      </c>
      <c r="G52" s="328" t="s">
        <v>2981</v>
      </c>
      <c r="H52" s="328"/>
      <c r="I52" s="328"/>
    </row>
    <row r="53" spans="2:9" ht="14.25" customHeight="1" x14ac:dyDescent="0.2">
      <c r="B53" s="333"/>
      <c r="C53" s="332"/>
      <c r="F53" s="337">
        <v>2652.55</v>
      </c>
      <c r="G53" s="328" t="s">
        <v>2980</v>
      </c>
      <c r="H53" s="328"/>
      <c r="I53" s="328"/>
    </row>
    <row r="54" spans="2:9" ht="14.25" customHeight="1" x14ac:dyDescent="0.2">
      <c r="B54" s="333"/>
      <c r="C54" s="332"/>
      <c r="F54" s="344">
        <v>471.11</v>
      </c>
      <c r="G54" s="328" t="s">
        <v>2979</v>
      </c>
      <c r="H54" s="328"/>
      <c r="I54" s="328"/>
    </row>
    <row r="55" spans="2:9" ht="14.25" customHeight="1" x14ac:dyDescent="0.2">
      <c r="B55" s="333"/>
      <c r="C55" s="332"/>
      <c r="F55" s="337">
        <v>44316.24</v>
      </c>
      <c r="G55" s="328" t="s">
        <v>2978</v>
      </c>
      <c r="H55" s="328"/>
      <c r="I55" s="328"/>
    </row>
    <row r="56" spans="2:9" ht="14.25" customHeight="1" x14ac:dyDescent="0.2">
      <c r="B56" s="333"/>
      <c r="C56" s="332"/>
      <c r="F56" s="337">
        <v>7000</v>
      </c>
      <c r="G56" s="328" t="s">
        <v>2968</v>
      </c>
      <c r="H56" s="328"/>
      <c r="I56" s="328"/>
    </row>
    <row r="57" spans="2:9" ht="14.25" customHeight="1" x14ac:dyDescent="0.2">
      <c r="B57" s="333"/>
      <c r="C57" s="332"/>
      <c r="F57" s="337">
        <v>3000</v>
      </c>
      <c r="G57" s="328" t="s">
        <v>2968</v>
      </c>
      <c r="H57" s="328"/>
      <c r="I57" s="328"/>
    </row>
    <row r="58" spans="2:9" ht="14.25" customHeight="1" x14ac:dyDescent="0.2">
      <c r="B58" s="333"/>
      <c r="C58" s="332"/>
      <c r="F58" s="337">
        <v>11297</v>
      </c>
      <c r="G58" s="328" t="s">
        <v>2977</v>
      </c>
      <c r="H58" s="328"/>
      <c r="I58" s="328"/>
    </row>
    <row r="59" spans="2:9" ht="14.25" customHeight="1" x14ac:dyDescent="0.2">
      <c r="B59" s="333"/>
      <c r="C59" s="332"/>
      <c r="F59" s="344">
        <v>7396.48</v>
      </c>
      <c r="G59" s="328" t="s">
        <v>2976</v>
      </c>
      <c r="H59" s="328"/>
      <c r="I59" s="328"/>
    </row>
    <row r="60" spans="2:9" ht="14.25" customHeight="1" x14ac:dyDescent="0.2">
      <c r="B60" s="333"/>
      <c r="C60" s="332"/>
      <c r="F60" s="337">
        <v>14700.57</v>
      </c>
      <c r="G60" s="328" t="s">
        <v>2975</v>
      </c>
      <c r="H60" s="328"/>
      <c r="I60" s="328"/>
    </row>
    <row r="61" spans="2:9" ht="14.25" customHeight="1" x14ac:dyDescent="0.2">
      <c r="B61" s="333"/>
      <c r="C61" s="332"/>
      <c r="F61" s="337">
        <v>2034.78</v>
      </c>
      <c r="G61" s="328" t="s">
        <v>2974</v>
      </c>
      <c r="H61" s="328"/>
      <c r="I61" s="328"/>
    </row>
    <row r="62" spans="2:9" ht="14.25" customHeight="1" x14ac:dyDescent="0.2">
      <c r="B62" s="333"/>
      <c r="C62" s="332"/>
      <c r="F62" s="337">
        <v>6171.27</v>
      </c>
      <c r="G62" s="328" t="s">
        <v>2973</v>
      </c>
      <c r="H62" s="328"/>
      <c r="I62" s="328"/>
    </row>
    <row r="63" spans="2:9" ht="14.25" customHeight="1" x14ac:dyDescent="0.2">
      <c r="B63" s="333"/>
      <c r="C63" s="332"/>
      <c r="F63" s="337">
        <v>50000</v>
      </c>
      <c r="G63" s="328" t="s">
        <v>2908</v>
      </c>
      <c r="H63" s="328"/>
      <c r="I63" s="328"/>
    </row>
    <row r="64" spans="2:9" ht="14.25" customHeight="1" x14ac:dyDescent="0.2">
      <c r="B64" s="333"/>
      <c r="C64" s="332"/>
      <c r="F64" s="337">
        <v>8036.64</v>
      </c>
      <c r="G64" s="328" t="s">
        <v>2972</v>
      </c>
      <c r="H64" s="328"/>
      <c r="I64" s="328"/>
    </row>
    <row r="65" spans="2:9" ht="14.25" customHeight="1" x14ac:dyDescent="0.2">
      <c r="B65" s="333"/>
      <c r="C65" s="332"/>
      <c r="F65" s="337">
        <v>5049.4799999999996</v>
      </c>
      <c r="G65" s="328" t="s">
        <v>2971</v>
      </c>
      <c r="H65" s="328"/>
      <c r="I65" s="328"/>
    </row>
    <row r="66" spans="2:9" ht="14.25" customHeight="1" x14ac:dyDescent="0.2">
      <c r="B66" s="333"/>
      <c r="C66" s="332"/>
      <c r="F66" s="337">
        <v>2626.7</v>
      </c>
      <c r="G66" s="328" t="s">
        <v>2970</v>
      </c>
      <c r="H66" s="328"/>
      <c r="I66" s="328"/>
    </row>
    <row r="67" spans="2:9" ht="14.25" customHeight="1" x14ac:dyDescent="0.2">
      <c r="B67" s="333"/>
      <c r="C67" s="332"/>
      <c r="F67" s="337">
        <v>25262.41</v>
      </c>
      <c r="G67" s="328" t="s">
        <v>2969</v>
      </c>
      <c r="H67" s="328"/>
      <c r="I67" s="328"/>
    </row>
    <row r="68" spans="2:9" ht="14.25" customHeight="1" x14ac:dyDescent="0.2">
      <c r="B68" s="333"/>
      <c r="C68" s="332"/>
      <c r="F68" s="337">
        <v>10000</v>
      </c>
      <c r="G68" s="328" t="s">
        <v>2968</v>
      </c>
      <c r="H68" s="328"/>
      <c r="I68" s="340"/>
    </row>
    <row r="69" spans="2:9" ht="14.25" customHeight="1" x14ac:dyDescent="0.2">
      <c r="B69" s="333"/>
      <c r="C69" s="332"/>
      <c r="F69" s="337">
        <v>34043.96</v>
      </c>
      <c r="G69" s="328" t="s">
        <v>2967</v>
      </c>
      <c r="H69" s="328"/>
      <c r="I69" s="328"/>
    </row>
    <row r="70" spans="2:9" ht="14.25" customHeight="1" x14ac:dyDescent="0.2">
      <c r="B70" s="333"/>
      <c r="C70" s="332"/>
      <c r="F70" s="323">
        <v>1815.57</v>
      </c>
      <c r="G70" s="328" t="s">
        <v>2966</v>
      </c>
      <c r="H70" s="328"/>
      <c r="I70" s="328"/>
    </row>
    <row r="71" spans="2:9" ht="14.25" customHeight="1" x14ac:dyDescent="0.2">
      <c r="B71" s="333"/>
      <c r="C71" s="332"/>
      <c r="F71" s="337">
        <v>102186.14</v>
      </c>
      <c r="G71" s="328" t="s">
        <v>2965</v>
      </c>
      <c r="H71" s="328"/>
      <c r="I71" s="328"/>
    </row>
    <row r="72" spans="2:9" ht="14.25" customHeight="1" x14ac:dyDescent="0.2">
      <c r="B72" s="333"/>
      <c r="C72" s="332"/>
      <c r="F72" s="337">
        <v>79464.259999999995</v>
      </c>
      <c r="G72" s="328" t="s">
        <v>2964</v>
      </c>
      <c r="H72" s="328"/>
      <c r="I72" s="328"/>
    </row>
    <row r="73" spans="2:9" ht="14.25" customHeight="1" x14ac:dyDescent="0.2">
      <c r="B73" s="333"/>
      <c r="C73" s="332"/>
      <c r="F73" s="337">
        <v>1790.1</v>
      </c>
      <c r="G73" s="328" t="s">
        <v>2962</v>
      </c>
      <c r="H73" s="328"/>
      <c r="I73" s="328"/>
    </row>
    <row r="74" spans="2:9" ht="14.25" customHeight="1" x14ac:dyDescent="0.2">
      <c r="B74" s="333"/>
      <c r="C74" s="332"/>
      <c r="F74" s="337">
        <v>2186.16</v>
      </c>
      <c r="G74" s="328" t="s">
        <v>2963</v>
      </c>
      <c r="H74" s="328"/>
      <c r="I74" s="328"/>
    </row>
    <row r="75" spans="2:9" ht="14.25" customHeight="1" x14ac:dyDescent="0.2">
      <c r="B75" s="333"/>
      <c r="C75" s="332"/>
      <c r="F75" s="337">
        <v>286.41000000000003</v>
      </c>
      <c r="G75" s="328" t="s">
        <v>2962</v>
      </c>
      <c r="H75" s="328"/>
      <c r="I75" s="328"/>
    </row>
    <row r="76" spans="2:9" ht="14.25" customHeight="1" x14ac:dyDescent="0.2">
      <c r="B76" s="333"/>
      <c r="C76" s="332"/>
      <c r="F76" s="337">
        <v>32079.38</v>
      </c>
      <c r="G76" s="328" t="s">
        <v>2961</v>
      </c>
      <c r="H76" s="328"/>
      <c r="I76" s="328"/>
    </row>
    <row r="77" spans="2:9" ht="14.25" customHeight="1" x14ac:dyDescent="0.2">
      <c r="B77" s="333"/>
      <c r="C77" s="332"/>
      <c r="F77" s="337">
        <v>2285.06</v>
      </c>
      <c r="G77" s="328" t="s">
        <v>2960</v>
      </c>
      <c r="H77" s="340"/>
      <c r="I77" s="328"/>
    </row>
    <row r="78" spans="2:9" ht="14.25" customHeight="1" x14ac:dyDescent="0.2">
      <c r="B78" s="333"/>
      <c r="C78" s="332"/>
      <c r="F78" s="337">
        <v>1746.43</v>
      </c>
      <c r="G78" s="328" t="s">
        <v>2959</v>
      </c>
      <c r="H78" s="328"/>
      <c r="I78" s="340"/>
    </row>
    <row r="79" spans="2:9" ht="14.25" customHeight="1" x14ac:dyDescent="0.2">
      <c r="B79" s="333"/>
      <c r="C79" s="332"/>
      <c r="F79" s="337">
        <v>3000</v>
      </c>
      <c r="G79" s="328" t="s">
        <v>2905</v>
      </c>
      <c r="H79" s="328"/>
      <c r="I79" s="328"/>
    </row>
    <row r="80" spans="2:9" ht="14.25" customHeight="1" x14ac:dyDescent="0.2">
      <c r="B80" s="333"/>
      <c r="C80" s="332"/>
      <c r="F80" s="337">
        <v>6547.37</v>
      </c>
      <c r="G80" s="328" t="s">
        <v>2958</v>
      </c>
      <c r="H80" s="328"/>
      <c r="I80" s="328"/>
    </row>
    <row r="81" spans="2:9" ht="14.25" customHeight="1" x14ac:dyDescent="0.2">
      <c r="B81" s="333"/>
      <c r="C81" s="332"/>
      <c r="F81" s="337">
        <v>223644.53</v>
      </c>
      <c r="G81" s="328" t="s">
        <v>2957</v>
      </c>
      <c r="H81" s="328"/>
      <c r="I81" s="328"/>
    </row>
    <row r="82" spans="2:9" ht="14.25" customHeight="1" x14ac:dyDescent="0.2">
      <c r="B82" s="333"/>
      <c r="C82" s="332"/>
      <c r="F82" s="337">
        <v>77480.84</v>
      </c>
      <c r="G82" s="328" t="s">
        <v>2956</v>
      </c>
      <c r="H82" s="328"/>
      <c r="I82" s="328"/>
    </row>
    <row r="83" spans="2:9" ht="14.25" customHeight="1" x14ac:dyDescent="0.2">
      <c r="B83" s="333"/>
      <c r="C83" s="332"/>
      <c r="F83" s="337">
        <v>18383.5</v>
      </c>
      <c r="G83" s="328" t="s">
        <v>2955</v>
      </c>
      <c r="H83" s="328"/>
      <c r="I83" s="328"/>
    </row>
    <row r="84" spans="2:9" ht="14.25" customHeight="1" x14ac:dyDescent="0.2">
      <c r="B84" s="333"/>
      <c r="C84" s="332"/>
      <c r="F84" s="337">
        <v>5526.62</v>
      </c>
      <c r="G84" s="328" t="s">
        <v>2954</v>
      </c>
      <c r="H84" s="328"/>
      <c r="I84" s="328"/>
    </row>
    <row r="85" spans="2:9" ht="14.25" customHeight="1" x14ac:dyDescent="0.2">
      <c r="B85" s="333"/>
      <c r="C85" s="332"/>
      <c r="F85" s="337">
        <v>38558.46</v>
      </c>
      <c r="G85" s="328" t="s">
        <v>2953</v>
      </c>
      <c r="H85" s="328"/>
      <c r="I85" s="328"/>
    </row>
    <row r="86" spans="2:9" ht="14.25" customHeight="1" x14ac:dyDescent="0.2">
      <c r="B86" s="333"/>
      <c r="C86" s="332"/>
      <c r="F86" s="337">
        <v>1825</v>
      </c>
      <c r="G86" s="328" t="s">
        <v>2925</v>
      </c>
      <c r="H86" s="328"/>
      <c r="I86" s="328"/>
    </row>
    <row r="87" spans="2:9" ht="14.25" customHeight="1" x14ac:dyDescent="0.2">
      <c r="B87" s="333"/>
      <c r="C87" s="332"/>
      <c r="F87" s="337">
        <v>84828.61</v>
      </c>
      <c r="G87" s="328" t="s">
        <v>2952</v>
      </c>
      <c r="H87" s="328"/>
      <c r="I87" s="328"/>
    </row>
    <row r="88" spans="2:9" ht="14.25" customHeight="1" x14ac:dyDescent="0.2">
      <c r="B88" s="333"/>
      <c r="C88" s="332"/>
      <c r="F88" s="337">
        <v>3177.31</v>
      </c>
      <c r="G88" s="328" t="s">
        <v>2951</v>
      </c>
      <c r="H88" s="328"/>
      <c r="I88" s="328"/>
    </row>
    <row r="89" spans="2:9" ht="14.25" customHeight="1" x14ac:dyDescent="0.2">
      <c r="B89" s="333"/>
      <c r="C89" s="332"/>
      <c r="F89" s="337">
        <v>15138</v>
      </c>
      <c r="G89" s="328" t="s">
        <v>2950</v>
      </c>
      <c r="H89" s="328"/>
      <c r="I89" s="328"/>
    </row>
    <row r="90" spans="2:9" ht="14.25" customHeight="1" x14ac:dyDescent="0.2">
      <c r="B90" s="333"/>
      <c r="C90" s="332"/>
      <c r="F90" s="337">
        <v>17801.419999999998</v>
      </c>
      <c r="G90" s="328" t="s">
        <v>2949</v>
      </c>
      <c r="H90" s="328"/>
      <c r="I90" s="328"/>
    </row>
    <row r="91" spans="2:9" ht="14.25" customHeight="1" x14ac:dyDescent="0.2">
      <c r="B91" s="333"/>
      <c r="C91" s="332"/>
      <c r="F91" s="337">
        <v>2733.98</v>
      </c>
      <c r="G91" s="328" t="s">
        <v>2948</v>
      </c>
      <c r="H91" s="328"/>
      <c r="I91" s="328"/>
    </row>
    <row r="92" spans="2:9" ht="14.25" customHeight="1" x14ac:dyDescent="0.2">
      <c r="B92" s="333"/>
      <c r="C92" s="332"/>
      <c r="F92" s="337">
        <v>4000</v>
      </c>
      <c r="G92" s="328" t="s">
        <v>2925</v>
      </c>
      <c r="H92" s="328"/>
      <c r="I92" s="328"/>
    </row>
    <row r="93" spans="2:9" ht="15.75" customHeight="1" x14ac:dyDescent="0.2">
      <c r="B93" s="333"/>
      <c r="C93" s="332"/>
      <c r="F93" s="337">
        <v>39245.699999999997</v>
      </c>
      <c r="G93" s="328" t="s">
        <v>2947</v>
      </c>
      <c r="H93" s="328"/>
      <c r="I93" s="328"/>
    </row>
    <row r="94" spans="2:9" ht="11.25" customHeight="1" x14ac:dyDescent="0.2">
      <c r="B94" s="333"/>
      <c r="C94" s="332"/>
      <c r="F94" s="337">
        <v>67063.740000000005</v>
      </c>
      <c r="G94" s="328" t="s">
        <v>2946</v>
      </c>
      <c r="H94" s="328"/>
      <c r="I94" s="328"/>
    </row>
    <row r="95" spans="2:9" ht="14.25" customHeight="1" x14ac:dyDescent="0.2">
      <c r="B95" s="333"/>
      <c r="C95" s="332"/>
      <c r="F95" s="337">
        <v>4910.49</v>
      </c>
      <c r="G95" s="328" t="s">
        <v>2945</v>
      </c>
      <c r="H95" s="328"/>
      <c r="I95" s="328"/>
    </row>
    <row r="96" spans="2:9" ht="12.75" customHeight="1" x14ac:dyDescent="0.2">
      <c r="B96" s="333"/>
      <c r="C96" s="332"/>
      <c r="F96" s="337">
        <v>3000</v>
      </c>
      <c r="G96" s="328" t="s">
        <v>2910</v>
      </c>
      <c r="H96" s="328"/>
      <c r="I96" s="328"/>
    </row>
    <row r="97" spans="2:9" ht="15.75" customHeight="1" x14ac:dyDescent="0.2">
      <c r="B97" s="333"/>
      <c r="C97" s="332"/>
      <c r="F97" s="337">
        <v>1503.68</v>
      </c>
      <c r="G97" s="328" t="s">
        <v>2944</v>
      </c>
      <c r="H97" s="328"/>
      <c r="I97" s="328"/>
    </row>
    <row r="98" spans="2:9" ht="15.75" customHeight="1" x14ac:dyDescent="0.2">
      <c r="B98" s="333"/>
      <c r="C98" s="332"/>
      <c r="F98" s="337">
        <v>814.99</v>
      </c>
      <c r="G98" s="328" t="s">
        <v>2943</v>
      </c>
      <c r="H98" s="328"/>
      <c r="I98" s="328"/>
    </row>
    <row r="99" spans="2:9" ht="12.75" customHeight="1" x14ac:dyDescent="0.2">
      <c r="B99" s="333"/>
      <c r="C99" s="332"/>
      <c r="F99" s="337">
        <v>2285.06</v>
      </c>
      <c r="G99" s="328" t="s">
        <v>2942</v>
      </c>
      <c r="H99" s="328"/>
      <c r="I99" s="328"/>
    </row>
    <row r="100" spans="2:9" ht="12.75" customHeight="1" x14ac:dyDescent="0.2">
      <c r="B100" s="333"/>
      <c r="C100" s="332"/>
      <c r="F100" s="337">
        <v>1503.68</v>
      </c>
      <c r="G100" s="328" t="s">
        <v>2941</v>
      </c>
      <c r="H100" s="328"/>
      <c r="I100" s="328"/>
    </row>
    <row r="101" spans="2:9" ht="12.75" customHeight="1" x14ac:dyDescent="0.2">
      <c r="B101" s="333"/>
      <c r="C101" s="332"/>
      <c r="F101" s="337">
        <v>10000</v>
      </c>
      <c r="G101" s="328" t="s">
        <v>2940</v>
      </c>
      <c r="H101" s="328"/>
      <c r="I101" s="328"/>
    </row>
    <row r="102" spans="2:9" ht="14.25" customHeight="1" x14ac:dyDescent="0.2">
      <c r="B102" s="333"/>
      <c r="C102" s="332"/>
      <c r="F102" s="337">
        <v>7000</v>
      </c>
      <c r="G102" s="328" t="s">
        <v>2909</v>
      </c>
      <c r="H102" s="328"/>
      <c r="I102" s="328"/>
    </row>
    <row r="103" spans="2:9" ht="15.75" customHeight="1" x14ac:dyDescent="0.2">
      <c r="B103" s="333"/>
      <c r="C103" s="332"/>
      <c r="F103" s="337">
        <v>5000</v>
      </c>
      <c r="G103" s="328" t="s">
        <v>2939</v>
      </c>
      <c r="H103" s="328"/>
      <c r="I103" s="328"/>
    </row>
    <row r="104" spans="2:9" ht="15.75" customHeight="1" x14ac:dyDescent="0.2">
      <c r="B104" s="333"/>
      <c r="C104" s="332"/>
      <c r="F104" s="337">
        <v>15423.38</v>
      </c>
      <c r="G104" s="328" t="s">
        <v>2938</v>
      </c>
      <c r="H104" s="328"/>
      <c r="I104" s="328"/>
    </row>
    <row r="105" spans="2:9" ht="15.75" customHeight="1" x14ac:dyDescent="0.2">
      <c r="B105" s="333"/>
      <c r="C105" s="332"/>
      <c r="F105" s="337">
        <v>5049.4799999999996</v>
      </c>
      <c r="G105" s="328" t="s">
        <v>2937</v>
      </c>
      <c r="H105" s="328"/>
      <c r="I105" s="328"/>
    </row>
    <row r="106" spans="2:9" ht="15.75" customHeight="1" x14ac:dyDescent="0.2">
      <c r="B106" s="333"/>
      <c r="C106" s="332"/>
      <c r="F106" s="337">
        <v>10098.959999999999</v>
      </c>
      <c r="G106" s="328" t="s">
        <v>2936</v>
      </c>
      <c r="H106" s="328"/>
      <c r="I106" s="328"/>
    </row>
    <row r="107" spans="2:9" ht="15.75" customHeight="1" x14ac:dyDescent="0.2">
      <c r="B107" s="333"/>
      <c r="C107" s="332"/>
      <c r="F107" s="337">
        <v>29571.3</v>
      </c>
      <c r="G107" s="328" t="s">
        <v>2935</v>
      </c>
      <c r="H107" s="328"/>
      <c r="I107" s="328"/>
    </row>
    <row r="108" spans="2:9" ht="15.75" customHeight="1" x14ac:dyDescent="0.2">
      <c r="B108" s="333"/>
      <c r="C108" s="332"/>
      <c r="F108" s="337">
        <v>1142.53</v>
      </c>
      <c r="G108" s="328" t="s">
        <v>2934</v>
      </c>
      <c r="H108" s="328"/>
      <c r="I108" s="328"/>
    </row>
    <row r="109" spans="2:9" ht="15.75" customHeight="1" x14ac:dyDescent="0.2">
      <c r="B109" s="333"/>
      <c r="C109" s="332"/>
      <c r="F109" s="337">
        <v>10000</v>
      </c>
      <c r="G109" s="328" t="s">
        <v>2933</v>
      </c>
      <c r="H109" s="328"/>
      <c r="I109" s="328"/>
    </row>
    <row r="110" spans="2:9" ht="15.75" customHeight="1" x14ac:dyDescent="0.2">
      <c r="B110" s="333"/>
      <c r="C110" s="332"/>
      <c r="F110" s="337">
        <v>1987.44</v>
      </c>
      <c r="G110" s="328" t="s">
        <v>2932</v>
      </c>
      <c r="H110" s="328"/>
      <c r="I110" s="328"/>
    </row>
    <row r="111" spans="2:9" ht="15.75" customHeight="1" x14ac:dyDescent="0.2">
      <c r="B111" s="333"/>
      <c r="C111" s="332"/>
      <c r="F111" s="337">
        <v>50494.8</v>
      </c>
      <c r="G111" s="328" t="s">
        <v>2931</v>
      </c>
      <c r="H111" s="328"/>
      <c r="I111" s="328"/>
    </row>
    <row r="112" spans="2:9" ht="15.75" customHeight="1" x14ac:dyDescent="0.2">
      <c r="B112" s="333"/>
      <c r="C112" s="332"/>
      <c r="F112" s="337">
        <v>7674</v>
      </c>
      <c r="G112" s="328" t="s">
        <v>2930</v>
      </c>
      <c r="H112" s="328"/>
      <c r="I112" s="328"/>
    </row>
    <row r="113" spans="2:9" ht="15.75" customHeight="1" x14ac:dyDescent="0.2">
      <c r="B113" s="333"/>
      <c r="C113" s="332"/>
      <c r="F113" s="337">
        <v>10422.530000000001</v>
      </c>
      <c r="G113" s="328" t="s">
        <v>2929</v>
      </c>
      <c r="H113" s="328"/>
      <c r="I113" s="328"/>
    </row>
    <row r="114" spans="2:9" ht="15.75" customHeight="1" x14ac:dyDescent="0.2">
      <c r="B114" s="333"/>
      <c r="C114" s="332"/>
      <c r="F114" s="337">
        <v>7507.26</v>
      </c>
      <c r="G114" s="328" t="s">
        <v>2928</v>
      </c>
      <c r="H114" s="328"/>
      <c r="I114" s="328"/>
    </row>
    <row r="115" spans="2:9" ht="15.75" customHeight="1" x14ac:dyDescent="0.2">
      <c r="B115" s="333"/>
      <c r="C115" s="332"/>
      <c r="F115" s="337">
        <v>288278.84000000003</v>
      </c>
      <c r="G115" s="328" t="s">
        <v>2927</v>
      </c>
      <c r="H115" s="328"/>
      <c r="I115" s="328"/>
    </row>
    <row r="116" spans="2:9" ht="13.5" customHeight="1" x14ac:dyDescent="0.2">
      <c r="B116" s="333"/>
      <c r="C116" s="332"/>
      <c r="F116" s="337">
        <v>7490.07</v>
      </c>
      <c r="G116" s="328" t="s">
        <v>2926</v>
      </c>
      <c r="H116" s="328"/>
      <c r="I116" s="328"/>
    </row>
    <row r="117" spans="2:9" ht="13.5" customHeight="1" x14ac:dyDescent="0.2">
      <c r="B117" s="333"/>
      <c r="C117" s="332"/>
      <c r="F117" s="337">
        <v>6000</v>
      </c>
      <c r="G117" s="328" t="s">
        <v>2925</v>
      </c>
      <c r="H117" s="328"/>
      <c r="I117" s="328"/>
    </row>
    <row r="118" spans="2:9" ht="13.5" customHeight="1" x14ac:dyDescent="0.2">
      <c r="B118" s="333"/>
      <c r="C118" s="332"/>
      <c r="F118" s="337">
        <v>759.38</v>
      </c>
      <c r="G118" s="328" t="s">
        <v>2924</v>
      </c>
      <c r="H118" s="328"/>
      <c r="I118" s="328"/>
    </row>
    <row r="119" spans="2:9" ht="13.5" customHeight="1" x14ac:dyDescent="0.2">
      <c r="B119" s="333"/>
      <c r="C119" s="332"/>
      <c r="F119" s="337">
        <v>1500</v>
      </c>
      <c r="G119" s="328" t="s">
        <v>2923</v>
      </c>
      <c r="H119" s="328"/>
      <c r="I119" s="328"/>
    </row>
    <row r="120" spans="2:9" ht="13.5" customHeight="1" x14ac:dyDescent="0.2">
      <c r="B120" s="333"/>
      <c r="C120" s="332"/>
      <c r="F120" s="337">
        <v>3538.46</v>
      </c>
      <c r="G120" s="328" t="s">
        <v>2922</v>
      </c>
      <c r="H120" s="328"/>
      <c r="I120" s="328"/>
    </row>
    <row r="121" spans="2:9" ht="13.5" customHeight="1" x14ac:dyDescent="0.2">
      <c r="B121" s="333"/>
      <c r="C121" s="332"/>
      <c r="F121" s="337">
        <v>46270.15</v>
      </c>
      <c r="G121" s="328" t="s">
        <v>2921</v>
      </c>
      <c r="H121" s="328"/>
      <c r="I121" s="328"/>
    </row>
    <row r="122" spans="2:9" ht="13.5" customHeight="1" x14ac:dyDescent="0.2">
      <c r="B122" s="333"/>
      <c r="C122" s="332"/>
      <c r="F122" s="337">
        <v>1142.53</v>
      </c>
      <c r="G122" s="328" t="s">
        <v>2920</v>
      </c>
      <c r="H122" s="328"/>
      <c r="I122" s="328"/>
    </row>
    <row r="123" spans="2:9" ht="13.5" customHeight="1" x14ac:dyDescent="0.2">
      <c r="B123" s="333"/>
      <c r="C123" s="332"/>
      <c r="F123" s="337">
        <v>4454.4399999999996</v>
      </c>
      <c r="G123" s="328" t="s">
        <v>2919</v>
      </c>
      <c r="H123" s="328"/>
      <c r="I123" s="328"/>
    </row>
    <row r="124" spans="2:9" ht="13.5" customHeight="1" x14ac:dyDescent="0.2">
      <c r="B124" s="333"/>
      <c r="C124" s="332"/>
      <c r="F124" s="337">
        <v>1470.03</v>
      </c>
      <c r="G124" s="328" t="s">
        <v>2918</v>
      </c>
      <c r="H124" s="328"/>
      <c r="I124" s="328"/>
    </row>
    <row r="125" spans="2:9" ht="13.5" customHeight="1" x14ac:dyDescent="0.2">
      <c r="B125" s="333"/>
      <c r="C125" s="332"/>
      <c r="F125" s="337">
        <v>24489.8</v>
      </c>
      <c r="G125" s="328" t="s">
        <v>2917</v>
      </c>
      <c r="H125" s="328"/>
      <c r="I125" s="328"/>
    </row>
    <row r="126" spans="2:9" ht="13.5" customHeight="1" x14ac:dyDescent="0.2">
      <c r="B126" s="333"/>
      <c r="C126" s="332"/>
      <c r="F126" s="337">
        <v>27475.759999999998</v>
      </c>
      <c r="G126" s="328" t="s">
        <v>2916</v>
      </c>
      <c r="H126" s="328"/>
      <c r="I126" s="328"/>
    </row>
    <row r="127" spans="2:9" ht="13.5" customHeight="1" x14ac:dyDescent="0.2">
      <c r="B127" s="333"/>
      <c r="C127" s="332"/>
      <c r="F127" s="337">
        <v>915.65</v>
      </c>
      <c r="G127" s="328" t="s">
        <v>2915</v>
      </c>
      <c r="H127" s="328"/>
      <c r="I127" s="328"/>
    </row>
    <row r="128" spans="2:9" ht="13.5" customHeight="1" x14ac:dyDescent="0.2">
      <c r="B128" s="333"/>
      <c r="C128" s="332"/>
      <c r="F128" s="337">
        <v>2355.2800000000002</v>
      </c>
      <c r="G128" s="328" t="s">
        <v>2914</v>
      </c>
      <c r="H128" s="328"/>
      <c r="I128" s="328"/>
    </row>
    <row r="129" spans="2:9" ht="13.5" customHeight="1" x14ac:dyDescent="0.2">
      <c r="B129" s="333"/>
      <c r="C129" s="332"/>
      <c r="F129" s="337">
        <v>800</v>
      </c>
      <c r="G129" s="328" t="s">
        <v>2913</v>
      </c>
      <c r="H129" s="328"/>
      <c r="I129" s="328"/>
    </row>
    <row r="130" spans="2:9" ht="13.5" customHeight="1" x14ac:dyDescent="0.2">
      <c r="B130" s="333"/>
      <c r="C130" s="332"/>
      <c r="F130" s="337">
        <v>20000</v>
      </c>
      <c r="G130" s="328" t="s">
        <v>2906</v>
      </c>
      <c r="H130" s="328"/>
      <c r="I130" s="328"/>
    </row>
    <row r="131" spans="2:9" ht="13.5" customHeight="1" x14ac:dyDescent="0.2">
      <c r="B131" s="333"/>
      <c r="C131" s="332"/>
      <c r="F131" s="337">
        <v>9890.68</v>
      </c>
      <c r="G131" s="328" t="s">
        <v>2912</v>
      </c>
      <c r="H131" s="328"/>
      <c r="I131" s="328"/>
    </row>
    <row r="132" spans="2:9" ht="13.5" customHeight="1" x14ac:dyDescent="0.2">
      <c r="B132" s="333"/>
      <c r="C132" s="332"/>
      <c r="F132" s="337">
        <v>1100</v>
      </c>
      <c r="G132" s="328" t="s">
        <v>2911</v>
      </c>
      <c r="H132" s="328"/>
      <c r="I132" s="328"/>
    </row>
    <row r="133" spans="2:9" ht="13.5" customHeight="1" x14ac:dyDescent="0.2">
      <c r="B133" s="333"/>
      <c r="C133" s="332"/>
      <c r="F133" s="337">
        <v>4070.51</v>
      </c>
      <c r="G133" s="328" t="s">
        <v>2910</v>
      </c>
      <c r="H133" s="328"/>
      <c r="I133" s="328"/>
    </row>
    <row r="134" spans="2:9" ht="13.5" customHeight="1" x14ac:dyDescent="0.2">
      <c r="B134" s="333"/>
      <c r="C134" s="332"/>
      <c r="F134" s="337">
        <v>6081.9</v>
      </c>
      <c r="G134" s="328" t="s">
        <v>2909</v>
      </c>
      <c r="H134" s="328"/>
      <c r="I134" s="328"/>
    </row>
    <row r="135" spans="2:9" ht="13.5" customHeight="1" x14ac:dyDescent="0.2">
      <c r="B135" s="333"/>
      <c r="C135" s="332"/>
      <c r="F135" s="337">
        <v>200000</v>
      </c>
      <c r="G135" s="328" t="s">
        <v>2908</v>
      </c>
      <c r="H135" s="328"/>
      <c r="I135" s="328"/>
    </row>
    <row r="136" spans="2:9" ht="13.5" customHeight="1" x14ac:dyDescent="0.2">
      <c r="B136" s="333"/>
      <c r="C136" s="332"/>
      <c r="F136" s="337">
        <v>50000</v>
      </c>
      <c r="G136" s="328" t="s">
        <v>2908</v>
      </c>
      <c r="H136" s="328"/>
      <c r="I136" s="328"/>
    </row>
    <row r="137" spans="2:9" ht="13.5" customHeight="1" x14ac:dyDescent="0.2">
      <c r="B137" s="333"/>
      <c r="C137" s="332"/>
      <c r="F137" s="344"/>
      <c r="G137" s="328"/>
      <c r="H137" s="328"/>
      <c r="I137" s="328"/>
    </row>
    <row r="138" spans="2:9" ht="13.5" customHeight="1" x14ac:dyDescent="0.2">
      <c r="B138" s="333"/>
      <c r="C138" s="332"/>
      <c r="F138" s="337"/>
      <c r="G138" s="328"/>
      <c r="H138" s="328"/>
      <c r="I138" s="328"/>
    </row>
    <row r="139" spans="2:9" ht="13.5" customHeight="1" x14ac:dyDescent="0.2">
      <c r="B139" s="333"/>
      <c r="C139" s="332"/>
      <c r="F139" s="337"/>
      <c r="G139" s="328"/>
      <c r="H139" s="328"/>
      <c r="I139" s="328"/>
    </row>
    <row r="140" spans="2:9" ht="13.5" customHeight="1" x14ac:dyDescent="0.2">
      <c r="B140" s="333"/>
      <c r="C140" s="332"/>
      <c r="F140" s="337"/>
      <c r="G140" s="328"/>
      <c r="H140" s="328"/>
      <c r="I140" s="328"/>
    </row>
    <row r="141" spans="2:9" ht="13.5" customHeight="1" x14ac:dyDescent="0.2">
      <c r="B141" s="333"/>
      <c r="C141" s="332"/>
      <c r="F141" s="337"/>
      <c r="G141" s="328"/>
      <c r="H141" s="328"/>
      <c r="I141" s="328"/>
    </row>
    <row r="142" spans="2:9" ht="13.5" customHeight="1" x14ac:dyDescent="0.2">
      <c r="B142" s="333"/>
      <c r="C142" s="332"/>
      <c r="F142" s="337"/>
      <c r="G142" s="328"/>
      <c r="H142" s="328"/>
      <c r="I142" s="328"/>
    </row>
    <row r="143" spans="2:9" ht="13.5" customHeight="1" x14ac:dyDescent="0.2">
      <c r="B143" s="333"/>
      <c r="C143" s="332"/>
      <c r="F143" s="337"/>
      <c r="G143" s="328"/>
      <c r="H143" s="328"/>
      <c r="I143" s="328"/>
    </row>
    <row r="144" spans="2:9" ht="13.5" customHeight="1" x14ac:dyDescent="0.2">
      <c r="B144" s="333"/>
      <c r="C144" s="332"/>
      <c r="F144" s="337"/>
      <c r="G144" s="328"/>
      <c r="H144" s="328"/>
      <c r="I144" s="328"/>
    </row>
    <row r="145" spans="2:9" ht="13.5" customHeight="1" x14ac:dyDescent="0.2">
      <c r="B145" s="333"/>
      <c r="C145" s="332"/>
      <c r="F145" s="337"/>
      <c r="G145" s="328"/>
      <c r="H145" s="328"/>
      <c r="I145" s="328"/>
    </row>
    <row r="146" spans="2:9" ht="13.5" customHeight="1" x14ac:dyDescent="0.2">
      <c r="B146" s="333"/>
      <c r="C146" s="332"/>
      <c r="F146" s="337"/>
      <c r="G146" s="328"/>
      <c r="H146" s="328"/>
      <c r="I146" s="328"/>
    </row>
    <row r="147" spans="2:9" ht="13.5" customHeight="1" x14ac:dyDescent="0.2">
      <c r="B147" s="333"/>
      <c r="C147" s="332"/>
      <c r="F147" s="337"/>
      <c r="G147" s="328"/>
      <c r="H147" s="328"/>
      <c r="I147" s="328"/>
    </row>
    <row r="148" spans="2:9" ht="13.5" customHeight="1" x14ac:dyDescent="0.2">
      <c r="B148" s="333"/>
      <c r="C148" s="332"/>
      <c r="F148" s="337"/>
      <c r="G148" s="328"/>
      <c r="H148" s="328"/>
      <c r="I148" s="328"/>
    </row>
    <row r="149" spans="2:9" ht="13.5" customHeight="1" x14ac:dyDescent="0.2">
      <c r="B149" s="333"/>
      <c r="C149" s="332"/>
      <c r="F149" s="337"/>
      <c r="G149" s="328"/>
      <c r="H149" s="328"/>
      <c r="I149" s="328"/>
    </row>
    <row r="150" spans="2:9" ht="13.5" customHeight="1" x14ac:dyDescent="0.2">
      <c r="B150" s="333"/>
      <c r="C150" s="332"/>
      <c r="F150" s="337"/>
      <c r="G150" s="328"/>
      <c r="H150" s="328"/>
      <c r="I150" s="328"/>
    </row>
    <row r="151" spans="2:9" ht="13.5" customHeight="1" x14ac:dyDescent="0.2">
      <c r="B151" s="333"/>
      <c r="C151" s="332"/>
      <c r="F151" s="337"/>
      <c r="G151" s="328"/>
      <c r="H151" s="328"/>
      <c r="I151" s="328"/>
    </row>
    <row r="152" spans="2:9" ht="13.5" customHeight="1" x14ac:dyDescent="0.2">
      <c r="B152" s="333"/>
      <c r="C152" s="332"/>
      <c r="F152" s="337"/>
      <c r="G152" s="328"/>
      <c r="H152" s="328"/>
      <c r="I152" s="328"/>
    </row>
    <row r="153" spans="2:9" ht="13.5" customHeight="1" x14ac:dyDescent="0.2">
      <c r="B153" s="333"/>
      <c r="C153" s="332"/>
      <c r="F153" s="337"/>
      <c r="G153" s="328"/>
      <c r="H153" s="328"/>
      <c r="I153" s="328"/>
    </row>
    <row r="154" spans="2:9" ht="13.5" customHeight="1" x14ac:dyDescent="0.2">
      <c r="B154" s="333"/>
      <c r="C154" s="332"/>
      <c r="F154" s="337"/>
      <c r="G154" s="328"/>
      <c r="H154" s="328"/>
      <c r="I154" s="328"/>
    </row>
    <row r="155" spans="2:9" ht="13.5" customHeight="1" x14ac:dyDescent="0.2">
      <c r="B155" s="333"/>
      <c r="C155" s="332"/>
      <c r="F155" s="337"/>
      <c r="G155" s="328"/>
      <c r="H155" s="328"/>
      <c r="I155" s="328"/>
    </row>
    <row r="156" spans="2:9" ht="13.5" customHeight="1" x14ac:dyDescent="0.2">
      <c r="B156" s="333"/>
      <c r="C156" s="332"/>
      <c r="F156" s="337"/>
      <c r="G156" s="328"/>
      <c r="H156" s="328"/>
      <c r="I156" s="328"/>
    </row>
    <row r="157" spans="2:9" ht="13.5" customHeight="1" x14ac:dyDescent="0.2">
      <c r="B157" s="333"/>
      <c r="C157" s="332"/>
      <c r="F157" s="337"/>
      <c r="G157" s="328"/>
      <c r="H157" s="328"/>
      <c r="I157" s="328"/>
    </row>
    <row r="158" spans="2:9" ht="13.5" customHeight="1" x14ac:dyDescent="0.2">
      <c r="B158" s="333"/>
      <c r="C158" s="332"/>
      <c r="F158" s="337"/>
      <c r="G158" s="328"/>
      <c r="H158" s="328"/>
      <c r="I158" s="328"/>
    </row>
    <row r="159" spans="2:9" ht="13.5" customHeight="1" x14ac:dyDescent="0.2">
      <c r="B159" s="333"/>
      <c r="C159" s="332"/>
      <c r="F159" s="337"/>
      <c r="G159" s="328"/>
      <c r="H159" s="328"/>
      <c r="I159" s="328"/>
    </row>
    <row r="160" spans="2:9"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5.75" customHeight="1" x14ac:dyDescent="0.2">
      <c r="B184" s="333"/>
      <c r="C184" s="332"/>
      <c r="F184" s="337"/>
      <c r="G184" s="328"/>
      <c r="H184" s="328"/>
      <c r="I184" s="328"/>
    </row>
    <row r="185" spans="2:9" ht="15.75" customHeight="1" x14ac:dyDescent="0.2">
      <c r="B185" s="333"/>
      <c r="C185" s="332"/>
      <c r="F185" s="337"/>
      <c r="G185" s="328"/>
      <c r="H185" s="328"/>
      <c r="I185" s="328"/>
    </row>
    <row r="186" spans="2:9" ht="15.7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1.25" customHeight="1" x14ac:dyDescent="0.2">
      <c r="B209" s="333"/>
      <c r="C209" s="332"/>
      <c r="F209" s="337"/>
      <c r="G209" s="328"/>
      <c r="H209" s="328"/>
      <c r="I209" s="328"/>
    </row>
    <row r="210" spans="2:9" ht="15.75" customHeight="1" x14ac:dyDescent="0.2">
      <c r="B210" s="333"/>
      <c r="C210" s="332"/>
      <c r="F210" s="337"/>
      <c r="G210" s="328"/>
      <c r="H210" s="328"/>
      <c r="I210" s="328"/>
    </row>
    <row r="211" spans="2:9" ht="15.75" customHeight="1" x14ac:dyDescent="0.2">
      <c r="B211" s="333"/>
      <c r="C211" s="332"/>
      <c r="F211" s="337"/>
      <c r="G211" s="328"/>
      <c r="H211" s="328"/>
      <c r="I211" s="328"/>
    </row>
    <row r="212" spans="2:9" ht="15.7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28"/>
      <c r="H242" s="328"/>
      <c r="I242" s="328"/>
    </row>
    <row r="243" spans="2:9" ht="15.75" customHeight="1" x14ac:dyDescent="0.2">
      <c r="B243" s="333"/>
      <c r="C243" s="332"/>
      <c r="F243" s="337"/>
      <c r="G243" s="339"/>
      <c r="H243" s="338"/>
      <c r="I243" s="328"/>
    </row>
    <row r="244" spans="2:9" ht="15.75" customHeight="1" x14ac:dyDescent="0.2">
      <c r="B244" s="333"/>
      <c r="C244" s="332"/>
      <c r="G244" s="328"/>
      <c r="H244" s="328"/>
      <c r="I244" s="328"/>
    </row>
    <row r="245" spans="2:9" ht="15.75" customHeight="1" x14ac:dyDescent="0.2">
      <c r="B245" s="333"/>
      <c r="C245" s="332"/>
      <c r="F245" s="337"/>
      <c r="G245" s="328"/>
      <c r="H245" s="328"/>
      <c r="I245" s="328"/>
    </row>
    <row r="246" spans="2:9" ht="15.75" customHeight="1" x14ac:dyDescent="0.2">
      <c r="B246" s="333"/>
      <c r="C246" s="332"/>
      <c r="F246" s="337"/>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x14ac:dyDescent="0.2">
      <c r="B265" s="333"/>
      <c r="C265" s="332"/>
      <c r="F265" s="337"/>
      <c r="G265" s="328"/>
      <c r="H265" s="328"/>
      <c r="I265" s="328"/>
    </row>
    <row r="266" spans="2:9" ht="15.75" customHeight="1" x14ac:dyDescent="0.2">
      <c r="B266" s="333"/>
      <c r="C266" s="332"/>
      <c r="F266" s="337"/>
      <c r="G266" s="329"/>
      <c r="H266" s="328"/>
      <c r="I266" s="328"/>
    </row>
    <row r="267" spans="2:9" ht="15.75" customHeight="1" x14ac:dyDescent="0.2">
      <c r="B267" s="333"/>
      <c r="C267" s="332"/>
      <c r="F267" s="337"/>
      <c r="G267" s="329"/>
      <c r="H267" s="328"/>
      <c r="I267" s="328"/>
    </row>
    <row r="268" spans="2:9" ht="15.75" customHeight="1" thickBot="1" x14ac:dyDescent="0.25">
      <c r="B268" s="333"/>
      <c r="C268" s="332"/>
      <c r="E268" s="336">
        <f>SUM(E9:E246)</f>
        <v>4142668.4499999997</v>
      </c>
      <c r="F268" s="335">
        <f>SUM(F8:F254)</f>
        <v>4180109.4899999984</v>
      </c>
      <c r="G268" s="329"/>
      <c r="H268" s="323"/>
      <c r="I268" s="328"/>
    </row>
    <row r="269" spans="2:9" ht="15.75" customHeight="1" thickTop="1" x14ac:dyDescent="0.2">
      <c r="B269" s="333"/>
      <c r="C269" s="332"/>
      <c r="E269" s="334">
        <f>F268-E268</f>
        <v>37441.03999999864</v>
      </c>
      <c r="F269" s="330"/>
      <c r="G269" s="329"/>
      <c r="H269" s="328"/>
      <c r="I269" s="328"/>
    </row>
    <row r="270" spans="2:9" ht="15.75" customHeight="1" x14ac:dyDescent="0.2">
      <c r="B270" s="333"/>
      <c r="C270" s="332"/>
      <c r="D270" s="326"/>
      <c r="F270" s="330"/>
      <c r="G270" s="329"/>
      <c r="H270" s="328"/>
      <c r="I270" s="328"/>
    </row>
    <row r="271" spans="2:9" ht="15.75" customHeight="1" x14ac:dyDescent="0.2">
      <c r="B271" s="321"/>
      <c r="C271" s="321"/>
      <c r="D271" s="326"/>
      <c r="F271" s="330"/>
      <c r="G271" s="329"/>
      <c r="H271" s="328"/>
      <c r="I271" s="328"/>
    </row>
    <row r="272" spans="2:9" ht="15.75" customHeight="1" x14ac:dyDescent="0.2">
      <c r="B272" s="321"/>
      <c r="C272" s="321"/>
      <c r="D272" s="331"/>
      <c r="F272" s="330"/>
      <c r="G272" s="329"/>
      <c r="H272" s="328"/>
      <c r="I272" s="328"/>
    </row>
    <row r="273" spans="2:9" ht="15.75" customHeight="1" x14ac:dyDescent="0.2">
      <c r="B273" s="321"/>
      <c r="C273" s="321"/>
      <c r="D273" s="326"/>
      <c r="F273" s="330"/>
      <c r="G273" s="329"/>
      <c r="H273" s="328"/>
      <c r="I273" s="328"/>
    </row>
    <row r="274" spans="2:9" ht="15.75" customHeight="1" x14ac:dyDescent="0.2">
      <c r="B274" s="321"/>
      <c r="C274" s="321"/>
      <c r="D274" s="326"/>
      <c r="F274" s="330"/>
      <c r="G274" s="328"/>
      <c r="H274" s="328"/>
      <c r="I274" s="328"/>
    </row>
    <row r="275" spans="2:9" ht="15.75" customHeight="1" x14ac:dyDescent="0.2">
      <c r="B275" s="321"/>
      <c r="C275" s="321"/>
      <c r="D275" s="326"/>
      <c r="F275" s="330"/>
      <c r="G275" s="328"/>
    </row>
    <row r="276" spans="2:9" ht="15.75" customHeight="1" x14ac:dyDescent="0.2">
      <c r="B276" s="321"/>
      <c r="C276" s="321"/>
      <c r="D276" s="326"/>
      <c r="G276" s="328"/>
    </row>
    <row r="277" spans="2:9" ht="15.75" customHeight="1" x14ac:dyDescent="0.2">
      <c r="B277" s="321"/>
      <c r="C277" s="321"/>
    </row>
    <row r="278" spans="2:9" ht="15.75" customHeight="1" x14ac:dyDescent="0.2">
      <c r="B278" s="321"/>
      <c r="C278" s="321"/>
      <c r="D278" s="326"/>
      <c r="G278" s="327"/>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row>
    <row r="284" spans="2:9" ht="15.75" customHeight="1" x14ac:dyDescent="0.2">
      <c r="B284" s="321"/>
      <c r="C284" s="321"/>
      <c r="D284" s="326"/>
    </row>
    <row r="285" spans="2:9" ht="15.75" customHeight="1" x14ac:dyDescent="0.2">
      <c r="D285" s="326"/>
    </row>
    <row r="286" spans="2:9" ht="15.75" customHeight="1" x14ac:dyDescent="0.2">
      <c r="B286" s="321"/>
      <c r="C286" s="321"/>
      <c r="E286" s="325"/>
      <c r="G286" s="321"/>
    </row>
    <row r="287" spans="2:9" ht="15.75" customHeight="1" x14ac:dyDescent="0.2">
      <c r="B287" s="321"/>
      <c r="C287" s="321"/>
      <c r="G287" s="321"/>
    </row>
    <row r="288" spans="2:9" ht="15.75" customHeight="1" x14ac:dyDescent="0.2">
      <c r="E288" s="321"/>
      <c r="F288" s="325"/>
    </row>
    <row r="289" spans="5:6" ht="15.75" customHeight="1" x14ac:dyDescent="0.2">
      <c r="E289" s="321"/>
      <c r="F289" s="325"/>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7158-4AE9-42F3-8639-8884A1BAA8A6}">
  <sheetPr codeName="Hoja40"/>
  <dimension ref="A1:GZ662"/>
  <sheetViews>
    <sheetView topLeftCell="A88" zoomScaleNormal="100" workbookViewId="0">
      <selection activeCell="E114" sqref="E114"/>
    </sheetView>
  </sheetViews>
  <sheetFormatPr baseColWidth="10" defaultColWidth="10.83203125" defaultRowHeight="14" x14ac:dyDescent="0.2"/>
  <cols>
    <col min="1" max="1" width="2.83203125" style="288" customWidth="1"/>
    <col min="2" max="2" width="10.83203125" style="289"/>
    <col min="3" max="3" width="50.83203125" style="289" customWidth="1"/>
    <col min="4" max="4" width="8" style="291" customWidth="1"/>
    <col min="5" max="5" width="14.1640625" style="290" customWidth="1"/>
    <col min="6" max="6" width="14.1640625" style="290" hidden="1" customWidth="1"/>
    <col min="7" max="7" width="34.5" style="289" hidden="1" customWidth="1"/>
    <col min="8" max="8" width="12" style="288" hidden="1" customWidth="1"/>
    <col min="9" max="9" width="2" style="288" hidden="1" customWidth="1"/>
    <col min="10" max="12" width="0" style="288" hidden="1" customWidth="1"/>
    <col min="13" max="13" width="44.6640625" style="288" hidden="1" customWidth="1"/>
    <col min="14" max="16" width="0" style="288" hidden="1" customWidth="1"/>
    <col min="17" max="18" width="10.83203125" style="325"/>
    <col min="19" max="16384" width="10.83203125" style="288"/>
  </cols>
  <sheetData>
    <row r="1" spans="2:12" ht="19" x14ac:dyDescent="0.25">
      <c r="B1" s="318"/>
      <c r="C1" s="320" t="s">
        <v>893</v>
      </c>
    </row>
    <row r="2" spans="2:12" ht="19" x14ac:dyDescent="0.25">
      <c r="B2" s="318"/>
      <c r="C2" s="320" t="s">
        <v>892</v>
      </c>
    </row>
    <row r="3" spans="2:12" ht="19" x14ac:dyDescent="0.25">
      <c r="B3" s="318"/>
      <c r="C3" s="319" t="s">
        <v>2903</v>
      </c>
    </row>
    <row r="4" spans="2:12" ht="15" thickBot="1" x14ac:dyDescent="0.25">
      <c r="B4" s="318"/>
      <c r="C4" s="299"/>
    </row>
    <row r="5" spans="2:12" x14ac:dyDescent="0.2">
      <c r="B5" s="317"/>
      <c r="C5" s="316"/>
      <c r="D5" s="315" t="s">
        <v>890</v>
      </c>
      <c r="E5" s="314" t="s">
        <v>889</v>
      </c>
      <c r="F5" s="313"/>
    </row>
    <row r="6" spans="2:12" x14ac:dyDescent="0.2">
      <c r="B6" s="312" t="s">
        <v>44</v>
      </c>
      <c r="C6" s="299" t="s">
        <v>888</v>
      </c>
      <c r="D6" s="291" t="s">
        <v>887</v>
      </c>
      <c r="E6" s="311" t="s">
        <v>886</v>
      </c>
      <c r="F6" s="310" t="s">
        <v>885</v>
      </c>
    </row>
    <row r="7" spans="2:12" ht="15" thickBot="1" x14ac:dyDescent="0.25">
      <c r="B7" s="309"/>
      <c r="C7" s="308"/>
      <c r="D7" s="307" t="s">
        <v>884</v>
      </c>
      <c r="E7" s="306"/>
      <c r="F7" s="305"/>
      <c r="G7" s="295"/>
      <c r="H7" s="295"/>
      <c r="I7" s="295"/>
    </row>
    <row r="8" spans="2:12" x14ac:dyDescent="0.2">
      <c r="B8" s="300"/>
      <c r="C8" s="299" t="s">
        <v>883</v>
      </c>
      <c r="F8" s="290">
        <v>405727.96</v>
      </c>
      <c r="G8" s="295"/>
      <c r="H8" s="295"/>
      <c r="I8" s="295"/>
    </row>
    <row r="9" spans="2:12" x14ac:dyDescent="0.2">
      <c r="B9" s="300">
        <v>44958</v>
      </c>
      <c r="C9" s="299" t="s">
        <v>2902</v>
      </c>
      <c r="D9" s="291" t="s">
        <v>806</v>
      </c>
      <c r="E9" s="290">
        <v>4113.38</v>
      </c>
      <c r="F9" s="290">
        <v>465.16</v>
      </c>
      <c r="G9" s="295" t="s">
        <v>2901</v>
      </c>
      <c r="H9" s="295"/>
      <c r="I9" s="295"/>
      <c r="J9" s="289"/>
      <c r="K9" s="289"/>
      <c r="L9" s="289"/>
    </row>
    <row r="10" spans="2:12" x14ac:dyDescent="0.2">
      <c r="B10" s="300">
        <v>44958</v>
      </c>
      <c r="C10" s="299" t="s">
        <v>2896</v>
      </c>
      <c r="D10" s="291" t="s">
        <v>806</v>
      </c>
      <c r="E10" s="416">
        <v>299</v>
      </c>
      <c r="F10" s="290">
        <v>109124</v>
      </c>
      <c r="G10" s="295" t="s">
        <v>2900</v>
      </c>
      <c r="H10" s="295"/>
      <c r="I10" s="295"/>
      <c r="J10" s="289"/>
      <c r="K10" s="289"/>
      <c r="L10" s="289"/>
    </row>
    <row r="11" spans="2:12" x14ac:dyDescent="0.2">
      <c r="B11" s="300">
        <v>44958</v>
      </c>
      <c r="C11" s="299" t="s">
        <v>2822</v>
      </c>
      <c r="D11" s="291" t="s">
        <v>806</v>
      </c>
      <c r="E11" s="290">
        <v>47.84</v>
      </c>
      <c r="F11" s="290">
        <v>11103.02</v>
      </c>
      <c r="G11" s="295" t="s">
        <v>2899</v>
      </c>
      <c r="H11" s="295"/>
      <c r="I11" s="295"/>
      <c r="J11" s="289"/>
      <c r="K11" s="289"/>
      <c r="L11" s="289"/>
    </row>
    <row r="12" spans="2:12" x14ac:dyDescent="0.2">
      <c r="B12" s="300">
        <v>44958</v>
      </c>
      <c r="C12" s="299" t="s">
        <v>2824</v>
      </c>
      <c r="D12" s="291" t="s">
        <v>806</v>
      </c>
      <c r="E12" s="416">
        <v>4.6100000000000003</v>
      </c>
      <c r="F12" s="290">
        <v>5283.8</v>
      </c>
      <c r="G12" s="295" t="s">
        <v>2898</v>
      </c>
      <c r="H12" s="295"/>
      <c r="I12" s="295"/>
      <c r="J12" s="289"/>
      <c r="K12" s="289"/>
      <c r="L12" s="289"/>
    </row>
    <row r="13" spans="2:12" x14ac:dyDescent="0.2">
      <c r="B13" s="300">
        <v>44958</v>
      </c>
      <c r="C13" s="299" t="s">
        <v>2822</v>
      </c>
      <c r="D13" s="291" t="s">
        <v>806</v>
      </c>
      <c r="E13" s="290">
        <v>0.74</v>
      </c>
      <c r="F13" s="290">
        <v>3392.63</v>
      </c>
      <c r="G13" s="295" t="s">
        <v>2897</v>
      </c>
      <c r="H13" s="295"/>
      <c r="I13" s="295"/>
      <c r="J13" s="289"/>
      <c r="K13" s="289"/>
      <c r="L13" s="289"/>
    </row>
    <row r="14" spans="2:12" x14ac:dyDescent="0.2">
      <c r="B14" s="300">
        <v>44958</v>
      </c>
      <c r="C14" s="299" t="s">
        <v>2896</v>
      </c>
      <c r="D14" s="291" t="s">
        <v>806</v>
      </c>
      <c r="E14" s="416">
        <v>299</v>
      </c>
      <c r="F14" s="290">
        <v>1085.76</v>
      </c>
      <c r="G14" s="295" t="s">
        <v>2895</v>
      </c>
      <c r="H14" s="295"/>
      <c r="I14" s="295"/>
      <c r="J14" s="289"/>
      <c r="K14" s="289"/>
      <c r="L14" s="289"/>
    </row>
    <row r="15" spans="2:12" x14ac:dyDescent="0.2">
      <c r="B15" s="300">
        <v>44958</v>
      </c>
      <c r="C15" s="299" t="s">
        <v>2822</v>
      </c>
      <c r="D15" s="291" t="s">
        <v>806</v>
      </c>
      <c r="E15" s="290">
        <v>47.84</v>
      </c>
      <c r="F15" s="290">
        <v>14735.71</v>
      </c>
      <c r="G15" s="295" t="s">
        <v>2894</v>
      </c>
      <c r="H15" s="295"/>
      <c r="I15" s="295"/>
      <c r="J15" s="289"/>
      <c r="K15" s="289"/>
      <c r="L15" s="289"/>
    </row>
    <row r="16" spans="2:12" x14ac:dyDescent="0.2">
      <c r="B16" s="300">
        <v>44958</v>
      </c>
      <c r="C16" s="299" t="s">
        <v>2893</v>
      </c>
      <c r="D16" s="291" t="s">
        <v>745</v>
      </c>
      <c r="E16" s="416">
        <v>2.79</v>
      </c>
      <c r="F16" s="290">
        <v>930.35</v>
      </c>
      <c r="G16" s="295" t="s">
        <v>2892</v>
      </c>
      <c r="H16" s="295"/>
      <c r="I16" s="295"/>
      <c r="J16" s="289"/>
      <c r="K16" s="289"/>
      <c r="L16" s="289"/>
    </row>
    <row r="17" spans="2:15" x14ac:dyDescent="0.2">
      <c r="B17" s="300">
        <v>44958</v>
      </c>
      <c r="C17" s="299" t="s">
        <v>2822</v>
      </c>
      <c r="D17" s="291" t="s">
        <v>745</v>
      </c>
      <c r="E17" s="290">
        <v>0.45</v>
      </c>
      <c r="F17" s="290">
        <v>16808.86</v>
      </c>
      <c r="G17" s="295" t="s">
        <v>2891</v>
      </c>
      <c r="H17" s="295"/>
      <c r="I17" s="295"/>
      <c r="J17" s="289"/>
      <c r="K17" s="289"/>
      <c r="L17" s="289"/>
    </row>
    <row r="18" spans="2:15" x14ac:dyDescent="0.2">
      <c r="B18" s="300">
        <v>44958</v>
      </c>
      <c r="C18" s="299" t="s">
        <v>2845</v>
      </c>
      <c r="D18" s="291" t="s">
        <v>806</v>
      </c>
      <c r="E18" s="290">
        <v>50000</v>
      </c>
      <c r="F18" s="290">
        <v>20826.29</v>
      </c>
      <c r="G18" s="289" t="s">
        <v>2890</v>
      </c>
      <c r="H18" s="295"/>
      <c r="I18" s="295"/>
      <c r="J18" s="289"/>
      <c r="K18" s="289"/>
      <c r="L18" s="289"/>
    </row>
    <row r="19" spans="2:15" x14ac:dyDescent="0.2">
      <c r="B19" s="300">
        <v>44958</v>
      </c>
      <c r="C19" s="299" t="s">
        <v>3038</v>
      </c>
      <c r="D19" s="291" t="s">
        <v>806</v>
      </c>
      <c r="E19" s="290">
        <v>36304.339999999997</v>
      </c>
      <c r="F19" s="290">
        <v>41280.68</v>
      </c>
      <c r="G19" s="295" t="s">
        <v>2889</v>
      </c>
      <c r="H19" s="295"/>
      <c r="I19" s="295"/>
      <c r="J19" s="289"/>
      <c r="K19" s="289"/>
      <c r="L19" s="289"/>
    </row>
    <row r="20" spans="2:15" x14ac:dyDescent="0.2">
      <c r="B20" s="300">
        <v>44959</v>
      </c>
      <c r="C20" s="299" t="s">
        <v>2824</v>
      </c>
      <c r="D20" s="291" t="s">
        <v>806</v>
      </c>
      <c r="E20" s="416">
        <v>10.75</v>
      </c>
      <c r="F20" s="290">
        <v>2521.0700000000002</v>
      </c>
      <c r="G20" s="295" t="s">
        <v>2888</v>
      </c>
      <c r="H20" s="295"/>
      <c r="I20" s="295"/>
      <c r="J20" s="289"/>
      <c r="K20" s="289"/>
      <c r="L20" s="289"/>
    </row>
    <row r="21" spans="2:15" x14ac:dyDescent="0.2">
      <c r="B21" s="300">
        <v>44959</v>
      </c>
      <c r="C21" s="299" t="s">
        <v>2822</v>
      </c>
      <c r="D21" s="291" t="s">
        <v>806</v>
      </c>
      <c r="E21" s="290">
        <v>1.72</v>
      </c>
      <c r="F21" s="290">
        <v>28117.4</v>
      </c>
      <c r="G21" s="295" t="s">
        <v>2887</v>
      </c>
      <c r="H21" s="295"/>
      <c r="I21" s="295"/>
      <c r="J21" s="289"/>
      <c r="K21" s="289"/>
      <c r="L21" s="289"/>
    </row>
    <row r="22" spans="2:15" x14ac:dyDescent="0.2">
      <c r="B22" s="300">
        <v>44959</v>
      </c>
      <c r="C22" s="299" t="s">
        <v>2867</v>
      </c>
      <c r="D22" s="291" t="s">
        <v>806</v>
      </c>
      <c r="E22" s="290">
        <v>30000</v>
      </c>
      <c r="F22" s="290">
        <v>1867.87</v>
      </c>
      <c r="G22" s="295" t="s">
        <v>2886</v>
      </c>
      <c r="H22" s="295"/>
      <c r="I22" s="295"/>
      <c r="J22" s="289"/>
      <c r="K22" s="289"/>
      <c r="L22" s="289"/>
    </row>
    <row r="23" spans="2:15" x14ac:dyDescent="0.2">
      <c r="B23" s="300">
        <v>44960</v>
      </c>
      <c r="C23" s="299" t="s">
        <v>2845</v>
      </c>
      <c r="D23" s="291" t="s">
        <v>806</v>
      </c>
      <c r="E23" s="290">
        <v>60000</v>
      </c>
      <c r="F23" s="290">
        <v>4233.18</v>
      </c>
      <c r="G23" s="295" t="s">
        <v>2885</v>
      </c>
      <c r="H23" s="295"/>
      <c r="I23" s="295"/>
      <c r="J23" s="289"/>
      <c r="K23" s="289"/>
      <c r="L23" s="289"/>
    </row>
    <row r="24" spans="2:15" x14ac:dyDescent="0.2">
      <c r="B24" s="300">
        <v>44960</v>
      </c>
      <c r="C24" s="299" t="s">
        <v>779</v>
      </c>
      <c r="D24" s="291" t="s">
        <v>745</v>
      </c>
      <c r="E24" s="403">
        <v>28049.31</v>
      </c>
      <c r="F24" s="290">
        <v>1000</v>
      </c>
      <c r="G24" s="295" t="s">
        <v>2884</v>
      </c>
      <c r="H24" s="295"/>
      <c r="I24" s="295"/>
      <c r="J24" s="289"/>
      <c r="K24" s="289"/>
      <c r="L24" s="289"/>
    </row>
    <row r="25" spans="2:15" x14ac:dyDescent="0.2">
      <c r="B25" s="300">
        <v>44960</v>
      </c>
      <c r="C25" s="299" t="s">
        <v>832</v>
      </c>
      <c r="D25" s="291" t="s">
        <v>745</v>
      </c>
      <c r="E25" s="290">
        <v>7320.8</v>
      </c>
      <c r="F25" s="290">
        <v>6104.34</v>
      </c>
      <c r="G25" s="295" t="s">
        <v>2883</v>
      </c>
      <c r="H25" s="295"/>
      <c r="I25" s="295"/>
      <c r="J25" s="289"/>
      <c r="K25" s="289"/>
      <c r="L25" s="289"/>
    </row>
    <row r="26" spans="2:15" x14ac:dyDescent="0.2">
      <c r="B26" s="300">
        <v>44960</v>
      </c>
      <c r="C26" s="299" t="s">
        <v>2882</v>
      </c>
      <c r="D26" s="291" t="s">
        <v>745</v>
      </c>
      <c r="E26" s="303">
        <v>4000</v>
      </c>
      <c r="F26" s="290">
        <v>27693.84</v>
      </c>
      <c r="G26" s="295" t="s">
        <v>2881</v>
      </c>
      <c r="H26" s="295"/>
      <c r="I26" s="295"/>
      <c r="J26" s="289"/>
      <c r="K26" s="289"/>
      <c r="L26" s="300"/>
      <c r="M26" s="299"/>
      <c r="N26" s="291"/>
      <c r="O26" s="290"/>
    </row>
    <row r="27" spans="2:15" x14ac:dyDescent="0.2">
      <c r="B27" s="300">
        <v>44960</v>
      </c>
      <c r="C27" s="299" t="s">
        <v>2880</v>
      </c>
      <c r="D27" s="291" t="s">
        <v>745</v>
      </c>
      <c r="E27" s="290">
        <v>744</v>
      </c>
      <c r="F27" s="290">
        <v>55385.36</v>
      </c>
      <c r="G27" s="295" t="s">
        <v>2879</v>
      </c>
      <c r="H27" s="295"/>
      <c r="I27" s="295"/>
      <c r="J27" s="289"/>
      <c r="K27" s="289"/>
      <c r="L27" s="368"/>
    </row>
    <row r="28" spans="2:15" x14ac:dyDescent="0.2">
      <c r="B28" s="300">
        <v>44964</v>
      </c>
      <c r="C28" s="299" t="s">
        <v>2878</v>
      </c>
      <c r="D28" s="291" t="s">
        <v>806</v>
      </c>
      <c r="E28" s="477">
        <v>3700</v>
      </c>
      <c r="F28" s="290">
        <v>77716</v>
      </c>
      <c r="G28" s="295" t="s">
        <v>2877</v>
      </c>
      <c r="H28" s="295"/>
      <c r="I28" s="295"/>
      <c r="J28" s="289"/>
      <c r="K28" s="289"/>
      <c r="L28" s="300"/>
      <c r="M28" s="299"/>
      <c r="N28" s="291"/>
      <c r="O28" s="290"/>
    </row>
    <row r="29" spans="2:15" x14ac:dyDescent="0.2">
      <c r="B29" s="300">
        <v>44964</v>
      </c>
      <c r="C29" s="299" t="s">
        <v>2876</v>
      </c>
      <c r="D29" s="291" t="s">
        <v>745</v>
      </c>
      <c r="E29" s="477">
        <v>4090</v>
      </c>
      <c r="F29" s="290">
        <v>4357.8900000000003</v>
      </c>
      <c r="G29" s="295" t="s">
        <v>2875</v>
      </c>
      <c r="H29" s="295"/>
      <c r="I29" s="295"/>
      <c r="J29" s="289"/>
      <c r="K29" s="289"/>
      <c r="L29" s="289"/>
    </row>
    <row r="30" spans="2:15" x14ac:dyDescent="0.2">
      <c r="B30" s="300">
        <v>44964</v>
      </c>
      <c r="C30" s="299" t="s">
        <v>2874</v>
      </c>
      <c r="D30" s="291" t="s">
        <v>745</v>
      </c>
      <c r="E30" s="290">
        <v>28007.38</v>
      </c>
      <c r="F30" s="290">
        <v>2154.8200000000002</v>
      </c>
      <c r="G30" s="295" t="s">
        <v>2873</v>
      </c>
      <c r="H30" s="295"/>
      <c r="I30" s="295"/>
      <c r="J30" s="289"/>
      <c r="K30" s="289"/>
      <c r="L30" s="289"/>
    </row>
    <row r="31" spans="2:15" x14ac:dyDescent="0.2">
      <c r="B31" s="300">
        <v>44964</v>
      </c>
      <c r="C31" s="299" t="s">
        <v>2872</v>
      </c>
      <c r="D31" s="291" t="s">
        <v>745</v>
      </c>
      <c r="E31" s="404">
        <v>9694.01</v>
      </c>
      <c r="F31" s="290">
        <v>2571.86</v>
      </c>
      <c r="G31" s="295" t="s">
        <v>2871</v>
      </c>
      <c r="H31" s="295"/>
      <c r="I31" s="295"/>
      <c r="J31" s="289"/>
      <c r="K31" s="289"/>
      <c r="L31" s="289"/>
    </row>
    <row r="32" spans="2:15" x14ac:dyDescent="0.2">
      <c r="B32" s="300">
        <v>44964</v>
      </c>
      <c r="C32" s="299" t="s">
        <v>2824</v>
      </c>
      <c r="D32" s="291" t="s">
        <v>745</v>
      </c>
      <c r="E32" s="475">
        <v>104.94</v>
      </c>
      <c r="F32" s="290">
        <v>4651.1400000000003</v>
      </c>
      <c r="G32" s="295" t="s">
        <v>2870</v>
      </c>
      <c r="H32" s="295"/>
      <c r="I32" s="295"/>
      <c r="J32" s="289"/>
      <c r="K32" s="289"/>
      <c r="L32" s="289"/>
    </row>
    <row r="33" spans="2:18" x14ac:dyDescent="0.2">
      <c r="B33" s="300">
        <v>44964</v>
      </c>
      <c r="C33" s="299" t="s">
        <v>2822</v>
      </c>
      <c r="D33" s="291" t="s">
        <v>745</v>
      </c>
      <c r="E33" s="290">
        <v>16.739999999999998</v>
      </c>
      <c r="F33" s="290">
        <v>23668.34</v>
      </c>
      <c r="G33" s="295" t="s">
        <v>2848</v>
      </c>
      <c r="H33" s="295"/>
      <c r="I33" s="295"/>
      <c r="J33" s="289"/>
      <c r="K33" s="289"/>
      <c r="L33" s="289"/>
    </row>
    <row r="34" spans="2:18" x14ac:dyDescent="0.2">
      <c r="B34" s="300">
        <v>44964</v>
      </c>
      <c r="C34" s="299" t="s">
        <v>2869</v>
      </c>
      <c r="D34" s="291" t="s">
        <v>806</v>
      </c>
      <c r="E34" s="416">
        <v>1115.81</v>
      </c>
      <c r="F34" s="290">
        <v>1677.31</v>
      </c>
      <c r="G34" s="295" t="s">
        <v>2868</v>
      </c>
      <c r="H34" s="295"/>
      <c r="I34" s="295"/>
      <c r="J34" s="289"/>
      <c r="K34" s="289"/>
      <c r="L34" s="289"/>
    </row>
    <row r="35" spans="2:18" x14ac:dyDescent="0.2">
      <c r="B35" s="300">
        <v>44964</v>
      </c>
      <c r="C35" s="299" t="s">
        <v>2867</v>
      </c>
      <c r="D35" s="291" t="s">
        <v>745</v>
      </c>
      <c r="E35" s="290">
        <v>20000</v>
      </c>
      <c r="F35" s="290">
        <v>87744.5</v>
      </c>
      <c r="G35" s="295" t="s">
        <v>2866</v>
      </c>
      <c r="H35" s="295"/>
      <c r="I35" s="295"/>
      <c r="J35" s="289"/>
      <c r="K35" s="289"/>
      <c r="L35" s="289"/>
    </row>
    <row r="36" spans="2:18" x14ac:dyDescent="0.2">
      <c r="B36" s="300">
        <v>44964</v>
      </c>
      <c r="C36" s="400" t="s">
        <v>2865</v>
      </c>
      <c r="D36" s="291" t="s">
        <v>806</v>
      </c>
      <c r="E36" s="477">
        <v>8575</v>
      </c>
      <c r="F36" s="290">
        <v>671.75</v>
      </c>
      <c r="G36" s="295" t="s">
        <v>534</v>
      </c>
      <c r="H36" s="295"/>
      <c r="I36" s="295"/>
      <c r="J36" s="289"/>
      <c r="K36" s="289"/>
      <c r="L36" s="289"/>
      <c r="Q36" s="325">
        <f>+E36/2</f>
        <v>4287.5</v>
      </c>
    </row>
    <row r="37" spans="2:18" x14ac:dyDescent="0.2">
      <c r="B37" s="300">
        <v>44964</v>
      </c>
      <c r="C37" s="299" t="s">
        <v>2864</v>
      </c>
      <c r="D37" s="291" t="s">
        <v>806</v>
      </c>
      <c r="E37" s="410">
        <v>6757</v>
      </c>
      <c r="F37" s="290">
        <v>22490.02</v>
      </c>
      <c r="G37" s="295" t="s">
        <v>2863</v>
      </c>
      <c r="H37" s="295"/>
      <c r="I37" s="295"/>
      <c r="J37" s="289"/>
      <c r="K37" s="289"/>
      <c r="L37" s="289"/>
    </row>
    <row r="38" spans="2:18" x14ac:dyDescent="0.2">
      <c r="B38" s="300">
        <v>44964</v>
      </c>
      <c r="C38" s="299" t="s">
        <v>2862</v>
      </c>
      <c r="D38" s="291" t="s">
        <v>745</v>
      </c>
      <c r="E38" s="290">
        <v>25157.56</v>
      </c>
      <c r="F38" s="290">
        <v>19198.43</v>
      </c>
      <c r="G38" s="295" t="s">
        <v>2861</v>
      </c>
      <c r="H38" s="295"/>
      <c r="I38" s="295"/>
      <c r="J38" s="289"/>
      <c r="K38" s="289"/>
      <c r="L38" s="289"/>
      <c r="Q38" s="325">
        <f>+E38*0.55</f>
        <v>13836.658000000001</v>
      </c>
      <c r="R38" s="325">
        <f>+E38*0.45</f>
        <v>11320.902</v>
      </c>
    </row>
    <row r="39" spans="2:18" x14ac:dyDescent="0.2">
      <c r="B39" s="300">
        <v>44965</v>
      </c>
      <c r="C39" s="299" t="s">
        <v>2824</v>
      </c>
      <c r="D39" s="291" t="s">
        <v>745</v>
      </c>
      <c r="E39" s="416">
        <v>128.58000000000001</v>
      </c>
      <c r="F39" s="290">
        <v>11381.28</v>
      </c>
      <c r="G39" s="295" t="s">
        <v>2860</v>
      </c>
      <c r="H39" s="295"/>
      <c r="I39" s="295"/>
      <c r="J39" s="289"/>
      <c r="K39" s="289"/>
      <c r="L39" s="289"/>
    </row>
    <row r="40" spans="2:18" x14ac:dyDescent="0.2">
      <c r="B40" s="300">
        <v>44965</v>
      </c>
      <c r="C40" s="299" t="s">
        <v>2822</v>
      </c>
      <c r="D40" s="291" t="s">
        <v>745</v>
      </c>
      <c r="E40" s="290">
        <v>20.57</v>
      </c>
      <c r="F40" s="290">
        <v>5318.97</v>
      </c>
      <c r="G40" s="295" t="s">
        <v>2859</v>
      </c>
      <c r="H40" s="295"/>
      <c r="I40" s="295"/>
      <c r="J40" s="289"/>
      <c r="K40" s="289"/>
      <c r="L40" s="289"/>
    </row>
    <row r="41" spans="2:18" x14ac:dyDescent="0.2">
      <c r="B41" s="300">
        <v>44966</v>
      </c>
      <c r="C41" s="299" t="s">
        <v>2824</v>
      </c>
      <c r="D41" s="291" t="s">
        <v>745</v>
      </c>
      <c r="E41" s="416">
        <v>95.63</v>
      </c>
      <c r="F41" s="290">
        <v>7935.56</v>
      </c>
      <c r="G41" s="295" t="s">
        <v>2858</v>
      </c>
      <c r="H41" s="295"/>
      <c r="I41" s="295"/>
      <c r="J41" s="289"/>
      <c r="K41" s="289"/>
      <c r="L41" s="289"/>
    </row>
    <row r="42" spans="2:18" x14ac:dyDescent="0.2">
      <c r="B42" s="300">
        <v>44966</v>
      </c>
      <c r="C42" s="299" t="s">
        <v>2822</v>
      </c>
      <c r="D42" s="291" t="s">
        <v>806</v>
      </c>
      <c r="E42" s="290">
        <v>15.3</v>
      </c>
      <c r="F42" s="290">
        <v>12591.88</v>
      </c>
      <c r="G42" s="295" t="s">
        <v>2857</v>
      </c>
      <c r="H42" s="295"/>
      <c r="I42" s="295"/>
      <c r="J42" s="289"/>
      <c r="K42" s="289"/>
      <c r="L42" s="289"/>
    </row>
    <row r="43" spans="2:18" x14ac:dyDescent="0.2">
      <c r="B43" s="300">
        <v>44967</v>
      </c>
      <c r="C43" s="299" t="s">
        <v>2824</v>
      </c>
      <c r="D43" s="291" t="s">
        <v>806</v>
      </c>
      <c r="E43" s="416">
        <v>108.06</v>
      </c>
      <c r="F43" s="290">
        <v>1836.01</v>
      </c>
      <c r="G43" s="295" t="s">
        <v>2856</v>
      </c>
      <c r="H43" s="295"/>
      <c r="I43" s="295"/>
      <c r="J43" s="289"/>
      <c r="K43" s="289"/>
      <c r="L43" s="289"/>
    </row>
    <row r="44" spans="2:18" x14ac:dyDescent="0.2">
      <c r="B44" s="300">
        <v>44967</v>
      </c>
      <c r="C44" s="299" t="s">
        <v>2822</v>
      </c>
      <c r="D44" s="291" t="s">
        <v>745</v>
      </c>
      <c r="E44" s="290">
        <v>17.29</v>
      </c>
      <c r="F44" s="290">
        <v>6461.68</v>
      </c>
      <c r="G44" s="295" t="s">
        <v>2855</v>
      </c>
      <c r="H44" s="295"/>
      <c r="I44" s="295"/>
      <c r="J44" s="289"/>
      <c r="K44" s="289"/>
      <c r="L44" s="289"/>
    </row>
    <row r="45" spans="2:18" x14ac:dyDescent="0.2">
      <c r="B45" s="300">
        <v>44967</v>
      </c>
      <c r="C45" s="299" t="s">
        <v>779</v>
      </c>
      <c r="D45" s="291" t="s">
        <v>745</v>
      </c>
      <c r="E45" s="403">
        <v>26903.39</v>
      </c>
      <c r="F45" s="290">
        <v>2131.79</v>
      </c>
      <c r="G45" s="295" t="s">
        <v>2854</v>
      </c>
      <c r="H45" s="295"/>
      <c r="I45" s="295"/>
      <c r="J45" s="289"/>
      <c r="K45" s="289"/>
      <c r="L45" s="289"/>
    </row>
    <row r="46" spans="2:18" x14ac:dyDescent="0.2">
      <c r="B46" s="300">
        <v>44967</v>
      </c>
      <c r="C46" s="299" t="s">
        <v>832</v>
      </c>
      <c r="D46" s="291" t="s">
        <v>745</v>
      </c>
      <c r="E46" s="290">
        <v>2893.27</v>
      </c>
      <c r="F46" s="290">
        <v>10600.7</v>
      </c>
      <c r="G46" s="295" t="s">
        <v>2853</v>
      </c>
      <c r="H46" s="295"/>
      <c r="I46" s="295"/>
      <c r="J46" s="289"/>
      <c r="K46" s="289"/>
      <c r="L46" s="289"/>
    </row>
    <row r="47" spans="2:18" x14ac:dyDescent="0.2">
      <c r="B47" s="300">
        <v>44967</v>
      </c>
      <c r="C47" s="299" t="s">
        <v>746</v>
      </c>
      <c r="D47" s="291" t="s">
        <v>745</v>
      </c>
      <c r="E47" s="303">
        <v>1133963.43</v>
      </c>
      <c r="F47" s="369">
        <v>52045.97</v>
      </c>
      <c r="G47" s="295" t="s">
        <v>2852</v>
      </c>
      <c r="H47" s="295"/>
      <c r="I47" s="295"/>
      <c r="J47" s="289"/>
      <c r="K47" s="289"/>
      <c r="L47" s="289"/>
    </row>
    <row r="48" spans="2:18" x14ac:dyDescent="0.2">
      <c r="B48" s="300">
        <v>44970</v>
      </c>
      <c r="C48" s="299" t="s">
        <v>2824</v>
      </c>
      <c r="D48" s="291" t="s">
        <v>745</v>
      </c>
      <c r="E48" s="416">
        <v>24.27</v>
      </c>
      <c r="F48" s="290">
        <v>15663.38</v>
      </c>
      <c r="G48" s="295" t="s">
        <v>2851</v>
      </c>
      <c r="H48" s="295"/>
      <c r="I48" s="295"/>
      <c r="J48" s="289"/>
      <c r="K48" s="289"/>
      <c r="L48" s="289"/>
    </row>
    <row r="49" spans="2:12" x14ac:dyDescent="0.2">
      <c r="B49" s="300">
        <v>44970</v>
      </c>
      <c r="C49" s="299" t="s">
        <v>2822</v>
      </c>
      <c r="D49" s="291" t="s">
        <v>745</v>
      </c>
      <c r="E49" s="290">
        <v>3.88</v>
      </c>
      <c r="F49" s="290">
        <v>8229.09</v>
      </c>
      <c r="G49" s="295" t="s">
        <v>2850</v>
      </c>
      <c r="H49" s="295"/>
      <c r="I49" s="295"/>
      <c r="J49" s="289"/>
      <c r="K49" s="289"/>
      <c r="L49" s="289"/>
    </row>
    <row r="50" spans="2:12" x14ac:dyDescent="0.2">
      <c r="B50" s="300">
        <v>44970</v>
      </c>
      <c r="C50" s="289" t="s">
        <v>2849</v>
      </c>
      <c r="E50" s="290">
        <v>5000</v>
      </c>
      <c r="F50" s="290">
        <v>23668.34</v>
      </c>
      <c r="G50" s="295" t="s">
        <v>2848</v>
      </c>
      <c r="H50" s="295"/>
      <c r="I50" s="295"/>
      <c r="J50" s="289"/>
      <c r="K50" s="289"/>
      <c r="L50" s="289"/>
    </row>
    <row r="51" spans="2:12" x14ac:dyDescent="0.2">
      <c r="B51" s="300">
        <v>44970</v>
      </c>
      <c r="C51" s="299" t="s">
        <v>2847</v>
      </c>
      <c r="D51" s="291" t="s">
        <v>745</v>
      </c>
      <c r="E51" s="290">
        <v>2518.94</v>
      </c>
      <c r="F51" s="290">
        <v>6638.3</v>
      </c>
      <c r="G51" s="295" t="s">
        <v>2846</v>
      </c>
      <c r="H51" s="295"/>
      <c r="I51" s="295"/>
      <c r="J51" s="289"/>
      <c r="K51" s="289"/>
      <c r="L51" s="289"/>
    </row>
    <row r="52" spans="2:12" x14ac:dyDescent="0.2">
      <c r="B52" s="300">
        <v>44970</v>
      </c>
      <c r="C52" s="299" t="s">
        <v>2845</v>
      </c>
      <c r="D52" s="291" t="s">
        <v>745</v>
      </c>
      <c r="E52" s="290">
        <v>50000</v>
      </c>
      <c r="F52" s="290">
        <v>10602.4</v>
      </c>
      <c r="G52" s="295" t="s">
        <v>2844</v>
      </c>
      <c r="H52" s="295"/>
      <c r="I52" s="295"/>
      <c r="J52" s="289"/>
      <c r="K52" s="289"/>
      <c r="L52" s="289"/>
    </row>
    <row r="53" spans="2:12" x14ac:dyDescent="0.2">
      <c r="B53" s="478">
        <v>44971</v>
      </c>
      <c r="C53" s="479" t="s">
        <v>2843</v>
      </c>
      <c r="D53" s="480">
        <v>1219</v>
      </c>
      <c r="E53" s="481">
        <v>400000</v>
      </c>
      <c r="F53" s="290">
        <v>1326.09</v>
      </c>
      <c r="G53" s="295" t="s">
        <v>2842</v>
      </c>
      <c r="H53" s="295"/>
      <c r="I53" s="295"/>
      <c r="J53" s="289"/>
      <c r="K53" s="289"/>
      <c r="L53" s="289"/>
    </row>
    <row r="54" spans="2:12" x14ac:dyDescent="0.2">
      <c r="B54" s="300">
        <v>44971</v>
      </c>
      <c r="C54" s="299" t="s">
        <v>2841</v>
      </c>
      <c r="D54" s="291" t="s">
        <v>745</v>
      </c>
      <c r="E54" s="290">
        <v>63003.12</v>
      </c>
      <c r="F54" s="290">
        <v>1659.54</v>
      </c>
      <c r="G54" s="295" t="s">
        <v>2840</v>
      </c>
      <c r="H54" s="295"/>
      <c r="I54" s="295"/>
      <c r="J54" s="289"/>
      <c r="K54" s="289"/>
      <c r="L54" s="289"/>
    </row>
    <row r="55" spans="2:12" x14ac:dyDescent="0.2">
      <c r="B55" s="300">
        <v>44971</v>
      </c>
      <c r="C55" s="299" t="s">
        <v>2824</v>
      </c>
      <c r="D55" s="291" t="s">
        <v>745</v>
      </c>
      <c r="E55" s="416">
        <v>8.34</v>
      </c>
      <c r="F55" s="290">
        <v>7960.76</v>
      </c>
      <c r="G55" s="295" t="s">
        <v>2839</v>
      </c>
      <c r="H55" s="295"/>
      <c r="I55" s="295"/>
      <c r="J55" s="289"/>
      <c r="K55" s="289"/>
      <c r="L55" s="289"/>
    </row>
    <row r="56" spans="2:12" x14ac:dyDescent="0.2">
      <c r="B56" s="300">
        <v>44971</v>
      </c>
      <c r="C56" s="299" t="s">
        <v>2822</v>
      </c>
      <c r="D56" s="291" t="s">
        <v>2904</v>
      </c>
      <c r="E56" s="290">
        <v>1.33</v>
      </c>
      <c r="F56" s="290">
        <v>14090.91</v>
      </c>
      <c r="G56" s="295" t="s">
        <v>2838</v>
      </c>
      <c r="H56" s="295"/>
      <c r="I56" s="295"/>
      <c r="J56" s="289"/>
      <c r="K56" s="289"/>
      <c r="L56" s="289"/>
    </row>
    <row r="57" spans="2:12" x14ac:dyDescent="0.2">
      <c r="B57" s="300">
        <v>44971</v>
      </c>
      <c r="C57" s="299" t="s">
        <v>2837</v>
      </c>
      <c r="D57" s="291">
        <v>1220</v>
      </c>
      <c r="E57" s="290">
        <v>23668.34</v>
      </c>
      <c r="F57" s="290">
        <v>12988.15</v>
      </c>
      <c r="G57" s="295" t="s">
        <v>2836</v>
      </c>
      <c r="H57" s="295"/>
      <c r="I57" s="295"/>
      <c r="J57" s="289"/>
      <c r="K57" s="289"/>
      <c r="L57" s="289"/>
    </row>
    <row r="58" spans="2:12" x14ac:dyDescent="0.2">
      <c r="B58" s="300">
        <v>44971</v>
      </c>
      <c r="C58" s="299" t="s">
        <v>2756</v>
      </c>
      <c r="D58" s="291" t="s">
        <v>745</v>
      </c>
      <c r="E58" s="482">
        <v>6595.64</v>
      </c>
      <c r="F58" s="290">
        <v>3475.79</v>
      </c>
      <c r="G58" s="295" t="s">
        <v>2835</v>
      </c>
      <c r="H58" s="295"/>
      <c r="I58" s="295"/>
      <c r="J58" s="289"/>
      <c r="K58" s="289"/>
      <c r="L58" s="289"/>
    </row>
    <row r="59" spans="2:12" x14ac:dyDescent="0.2">
      <c r="B59" s="300">
        <v>44972</v>
      </c>
      <c r="C59" s="299" t="s">
        <v>2834</v>
      </c>
      <c r="D59" s="291" t="s">
        <v>745</v>
      </c>
      <c r="E59" s="477">
        <v>988.14</v>
      </c>
      <c r="F59" s="290">
        <v>2371.7800000000002</v>
      </c>
      <c r="G59" s="295" t="s">
        <v>2833</v>
      </c>
      <c r="H59" s="295"/>
      <c r="I59" s="295"/>
      <c r="J59" s="289"/>
      <c r="K59" s="289"/>
      <c r="L59" s="289"/>
    </row>
    <row r="60" spans="2:12" x14ac:dyDescent="0.2">
      <c r="B60" s="300">
        <v>44972</v>
      </c>
      <c r="C60" s="299" t="s">
        <v>2824</v>
      </c>
      <c r="D60" s="291" t="s">
        <v>745</v>
      </c>
      <c r="E60" s="416">
        <v>29.54</v>
      </c>
      <c r="F60" s="292">
        <v>5000</v>
      </c>
      <c r="G60" s="295" t="s">
        <v>2832</v>
      </c>
      <c r="H60" s="295"/>
      <c r="I60" s="295"/>
      <c r="J60" s="289"/>
      <c r="K60" s="289"/>
      <c r="L60" s="289"/>
    </row>
    <row r="61" spans="2:12" x14ac:dyDescent="0.2">
      <c r="B61" s="300">
        <v>44972</v>
      </c>
      <c r="C61" s="299" t="s">
        <v>2822</v>
      </c>
      <c r="D61" s="291" t="s">
        <v>745</v>
      </c>
      <c r="E61" s="290">
        <v>4.7300000000000004</v>
      </c>
      <c r="F61" s="292">
        <v>568</v>
      </c>
      <c r="G61" s="295" t="s">
        <v>2832</v>
      </c>
      <c r="H61" s="295"/>
      <c r="I61" s="295"/>
      <c r="J61" s="289"/>
      <c r="K61" s="289"/>
      <c r="L61" s="289"/>
    </row>
    <row r="62" spans="2:12" x14ac:dyDescent="0.2">
      <c r="B62" s="300">
        <v>44972</v>
      </c>
      <c r="C62" s="299" t="s">
        <v>746</v>
      </c>
      <c r="D62" s="291" t="s">
        <v>745</v>
      </c>
      <c r="E62" s="290">
        <v>741303.3</v>
      </c>
      <c r="F62" s="290">
        <v>9310.36</v>
      </c>
      <c r="G62" s="295" t="s">
        <v>2831</v>
      </c>
      <c r="H62" s="295"/>
      <c r="I62" s="295"/>
      <c r="J62" s="289"/>
      <c r="K62" s="289"/>
      <c r="L62" s="289"/>
    </row>
    <row r="63" spans="2:12" x14ac:dyDescent="0.2">
      <c r="B63" s="300">
        <v>44972</v>
      </c>
      <c r="C63" s="299" t="s">
        <v>3039</v>
      </c>
      <c r="D63" s="291" t="s">
        <v>745</v>
      </c>
      <c r="E63" s="290">
        <v>28000</v>
      </c>
      <c r="F63" s="290">
        <v>18268.990000000002</v>
      </c>
      <c r="G63" s="295" t="s">
        <v>2830</v>
      </c>
      <c r="H63" s="295"/>
      <c r="I63" s="295"/>
      <c r="J63" s="289"/>
      <c r="K63" s="289"/>
      <c r="L63" s="289"/>
    </row>
    <row r="64" spans="2:12" x14ac:dyDescent="0.2">
      <c r="B64" s="300">
        <v>44972</v>
      </c>
      <c r="C64" s="299" t="s">
        <v>2829</v>
      </c>
      <c r="D64" s="291" t="s">
        <v>745</v>
      </c>
      <c r="E64" s="477">
        <v>4326.46</v>
      </c>
      <c r="F64" s="290">
        <v>48622.48</v>
      </c>
      <c r="G64" s="295" t="s">
        <v>2828</v>
      </c>
      <c r="H64" s="295"/>
      <c r="I64" s="295"/>
      <c r="J64" s="289"/>
      <c r="K64" s="289"/>
      <c r="L64" s="289"/>
    </row>
    <row r="65" spans="1:18" x14ac:dyDescent="0.2">
      <c r="B65" s="300">
        <v>44972</v>
      </c>
      <c r="C65" s="299" t="s">
        <v>2758</v>
      </c>
      <c r="D65" s="291" t="s">
        <v>745</v>
      </c>
      <c r="E65" s="290">
        <v>9687.57</v>
      </c>
      <c r="F65" s="290">
        <v>10567.6</v>
      </c>
      <c r="G65" s="295" t="s">
        <v>2827</v>
      </c>
      <c r="H65" s="295"/>
      <c r="I65" s="295"/>
      <c r="J65" s="289"/>
      <c r="K65" s="289"/>
      <c r="L65" s="289"/>
    </row>
    <row r="66" spans="1:18" x14ac:dyDescent="0.2">
      <c r="A66" s="304"/>
      <c r="B66" s="300">
        <v>44973</v>
      </c>
      <c r="C66" s="299" t="s">
        <v>2826</v>
      </c>
      <c r="D66" s="291">
        <v>1223</v>
      </c>
      <c r="E66" s="290">
        <v>89000.77</v>
      </c>
      <c r="F66" s="290">
        <v>3214.49</v>
      </c>
      <c r="G66" s="295" t="s">
        <v>2825</v>
      </c>
      <c r="H66" s="295"/>
      <c r="I66" s="295"/>
      <c r="J66" s="289"/>
      <c r="K66" s="289"/>
      <c r="L66" s="289"/>
      <c r="Q66" s="325">
        <f>+E66*0.55</f>
        <v>48950.423500000004</v>
      </c>
      <c r="R66" s="325">
        <f>+E66*0.45</f>
        <v>40050.3465</v>
      </c>
    </row>
    <row r="67" spans="1:18" x14ac:dyDescent="0.2">
      <c r="B67" s="300">
        <v>44973</v>
      </c>
      <c r="C67" s="299" t="s">
        <v>2824</v>
      </c>
      <c r="D67" s="291" t="s">
        <v>745</v>
      </c>
      <c r="E67" s="476">
        <v>6.15</v>
      </c>
      <c r="F67" s="290">
        <v>1163.71</v>
      </c>
      <c r="G67" s="295" t="s">
        <v>2823</v>
      </c>
      <c r="H67" s="295"/>
      <c r="I67" s="295"/>
      <c r="J67" s="289"/>
      <c r="K67" s="289"/>
      <c r="L67" s="289"/>
    </row>
    <row r="68" spans="1:18" x14ac:dyDescent="0.2">
      <c r="B68" s="300">
        <v>44973</v>
      </c>
      <c r="C68" s="299" t="s">
        <v>2822</v>
      </c>
      <c r="D68" s="291" t="s">
        <v>745</v>
      </c>
      <c r="E68" s="290">
        <v>0.98</v>
      </c>
      <c r="F68" s="290">
        <v>22669</v>
      </c>
      <c r="G68" s="295" t="s">
        <v>2821</v>
      </c>
      <c r="H68" s="295"/>
      <c r="I68" s="295"/>
      <c r="J68" s="289"/>
      <c r="K68" s="289"/>
      <c r="L68" s="289"/>
    </row>
    <row r="69" spans="1:18" x14ac:dyDescent="0.2">
      <c r="B69" s="300">
        <v>44974</v>
      </c>
      <c r="C69" s="299" t="s">
        <v>817</v>
      </c>
      <c r="D69" s="291">
        <v>1221</v>
      </c>
      <c r="E69" s="290">
        <v>7980</v>
      </c>
      <c r="F69" s="290">
        <v>3904.99</v>
      </c>
      <c r="G69" s="295" t="s">
        <v>2820</v>
      </c>
      <c r="H69" s="295"/>
      <c r="I69" s="295"/>
      <c r="J69" s="289"/>
      <c r="K69" s="289"/>
      <c r="L69" s="289"/>
      <c r="Q69" s="325">
        <f>+E69*0.6</f>
        <v>4788</v>
      </c>
      <c r="R69" s="325">
        <f>+E69*0.4</f>
        <v>3192</v>
      </c>
    </row>
    <row r="70" spans="1:18" x14ac:dyDescent="0.2">
      <c r="B70" s="300">
        <v>44974</v>
      </c>
      <c r="C70" s="299" t="s">
        <v>2790</v>
      </c>
      <c r="D70" s="291" t="s">
        <v>745</v>
      </c>
      <c r="E70" s="416">
        <v>54.74</v>
      </c>
      <c r="F70" s="290">
        <v>97525.29</v>
      </c>
      <c r="G70" s="295" t="s">
        <v>2819</v>
      </c>
      <c r="H70" s="295"/>
      <c r="I70" s="295"/>
      <c r="J70" s="289"/>
      <c r="K70" s="289"/>
      <c r="L70" s="289"/>
    </row>
    <row r="71" spans="1:18" x14ac:dyDescent="0.2">
      <c r="B71" s="300">
        <v>44974</v>
      </c>
      <c r="C71" s="299" t="s">
        <v>2801</v>
      </c>
      <c r="D71" s="291" t="s">
        <v>745</v>
      </c>
      <c r="E71" s="290">
        <v>8.76</v>
      </c>
      <c r="F71" s="290">
        <v>16016.46</v>
      </c>
      <c r="G71" s="295" t="s">
        <v>2818</v>
      </c>
      <c r="H71" s="295"/>
      <c r="I71" s="295"/>
      <c r="J71" s="289"/>
      <c r="K71" s="289"/>
      <c r="L71" s="289"/>
    </row>
    <row r="72" spans="1:18" x14ac:dyDescent="0.2">
      <c r="B72" s="300">
        <v>44974</v>
      </c>
      <c r="C72" s="299" t="s">
        <v>2817</v>
      </c>
      <c r="D72" s="291" t="s">
        <v>745</v>
      </c>
      <c r="E72" s="483">
        <v>30016</v>
      </c>
      <c r="F72" s="290">
        <v>9147</v>
      </c>
      <c r="G72" s="295" t="s">
        <v>2816</v>
      </c>
      <c r="H72" s="295"/>
      <c r="I72" s="295"/>
      <c r="J72" s="289"/>
      <c r="K72" s="289"/>
      <c r="L72" s="289"/>
    </row>
    <row r="73" spans="1:18" x14ac:dyDescent="0.2">
      <c r="B73" s="300">
        <v>44974</v>
      </c>
      <c r="C73" s="299" t="s">
        <v>2815</v>
      </c>
      <c r="D73" s="291" t="s">
        <v>745</v>
      </c>
      <c r="E73" s="483">
        <v>1706</v>
      </c>
      <c r="F73" s="290">
        <v>11371.07</v>
      </c>
      <c r="G73" s="295" t="s">
        <v>2814</v>
      </c>
      <c r="H73" s="295"/>
      <c r="I73" s="295"/>
      <c r="J73" s="289"/>
      <c r="K73" s="289"/>
      <c r="L73" s="289"/>
    </row>
    <row r="74" spans="1:18" x14ac:dyDescent="0.2">
      <c r="B74" s="300">
        <v>44974</v>
      </c>
      <c r="C74" s="299" t="s">
        <v>2813</v>
      </c>
      <c r="D74" s="291" t="s">
        <v>745</v>
      </c>
      <c r="E74" s="483">
        <v>29496</v>
      </c>
      <c r="F74" s="290">
        <v>745.6</v>
      </c>
      <c r="G74" s="295" t="s">
        <v>2812</v>
      </c>
      <c r="H74" s="295"/>
      <c r="I74" s="295"/>
      <c r="J74" s="289"/>
      <c r="K74" s="289"/>
      <c r="L74" s="289"/>
    </row>
    <row r="75" spans="1:18" x14ac:dyDescent="0.2">
      <c r="B75" s="300">
        <v>44974</v>
      </c>
      <c r="C75" s="299" t="s">
        <v>2811</v>
      </c>
      <c r="D75" s="291" t="s">
        <v>745</v>
      </c>
      <c r="E75" s="483">
        <v>1690</v>
      </c>
      <c r="F75" s="290">
        <v>9659.7099999999991</v>
      </c>
      <c r="G75" s="295" t="s">
        <v>2810</v>
      </c>
      <c r="H75" s="295"/>
      <c r="I75" s="295"/>
      <c r="J75" s="289"/>
      <c r="K75" s="289"/>
      <c r="L75" s="289"/>
    </row>
    <row r="76" spans="1:18" x14ac:dyDescent="0.2">
      <c r="B76" s="300">
        <v>44974</v>
      </c>
      <c r="C76" s="299" t="s">
        <v>2809</v>
      </c>
      <c r="D76" s="291" t="s">
        <v>745</v>
      </c>
      <c r="E76" s="403">
        <v>23922.17</v>
      </c>
      <c r="F76" s="290">
        <v>4986.67</v>
      </c>
      <c r="G76" s="295" t="s">
        <v>2808</v>
      </c>
      <c r="H76" s="295"/>
      <c r="I76" s="295"/>
      <c r="J76" s="289"/>
      <c r="K76" s="289"/>
      <c r="L76" s="289"/>
    </row>
    <row r="77" spans="1:18" ht="12.75" customHeight="1" x14ac:dyDescent="0.2">
      <c r="B77" s="300">
        <v>44974</v>
      </c>
      <c r="C77" s="289" t="s">
        <v>832</v>
      </c>
      <c r="D77" s="291" t="s">
        <v>745</v>
      </c>
      <c r="E77" s="290">
        <v>11066.82</v>
      </c>
      <c r="F77" s="290">
        <v>86000</v>
      </c>
      <c r="G77" s="295" t="s">
        <v>2807</v>
      </c>
      <c r="H77" s="295"/>
      <c r="I77" s="295"/>
      <c r="J77" s="289"/>
      <c r="K77" s="289"/>
      <c r="L77" s="289"/>
    </row>
    <row r="78" spans="1:18" x14ac:dyDescent="0.2">
      <c r="B78" s="300">
        <v>44974</v>
      </c>
      <c r="C78" s="299" t="s">
        <v>746</v>
      </c>
      <c r="D78" s="291" t="s">
        <v>745</v>
      </c>
      <c r="E78" s="290">
        <v>619036.25</v>
      </c>
      <c r="F78" s="290">
        <v>13490.13</v>
      </c>
      <c r="G78" s="295" t="s">
        <v>2806</v>
      </c>
      <c r="H78" s="295"/>
      <c r="I78" s="295"/>
      <c r="J78" s="289"/>
      <c r="K78" s="289"/>
      <c r="L78" s="289"/>
    </row>
    <row r="79" spans="1:18" x14ac:dyDescent="0.2">
      <c r="B79" s="300">
        <v>44974</v>
      </c>
      <c r="C79" s="299" t="s">
        <v>746</v>
      </c>
      <c r="D79" s="291" t="s">
        <v>745</v>
      </c>
      <c r="E79" s="290">
        <v>192032.25</v>
      </c>
      <c r="F79" s="290">
        <v>10835.37</v>
      </c>
      <c r="G79" s="295" t="s">
        <v>2805</v>
      </c>
      <c r="H79" s="295"/>
      <c r="I79" s="295"/>
      <c r="J79" s="289"/>
      <c r="K79" s="289"/>
      <c r="L79" s="289"/>
    </row>
    <row r="80" spans="1:18" x14ac:dyDescent="0.2">
      <c r="B80" s="300">
        <v>44977</v>
      </c>
      <c r="C80" s="299" t="s">
        <v>2804</v>
      </c>
      <c r="D80" s="291" t="s">
        <v>745</v>
      </c>
      <c r="E80" s="410">
        <v>8045</v>
      </c>
      <c r="F80" s="290">
        <v>26940.86</v>
      </c>
      <c r="G80" s="295" t="s">
        <v>2803</v>
      </c>
      <c r="H80" s="295"/>
      <c r="I80" s="295"/>
      <c r="J80" s="289"/>
      <c r="K80" s="289"/>
      <c r="L80" s="289"/>
    </row>
    <row r="81" spans="2:12" x14ac:dyDescent="0.2">
      <c r="B81" s="300">
        <v>44977</v>
      </c>
      <c r="C81" s="299" t="s">
        <v>2790</v>
      </c>
      <c r="D81" s="291" t="s">
        <v>745</v>
      </c>
      <c r="E81" s="416">
        <v>96.05</v>
      </c>
      <c r="F81" s="290">
        <v>3376.85</v>
      </c>
      <c r="G81" s="295" t="s">
        <v>2802</v>
      </c>
      <c r="H81" s="295"/>
      <c r="I81" s="295"/>
      <c r="J81" s="289"/>
      <c r="K81" s="289"/>
      <c r="L81" s="289"/>
    </row>
    <row r="82" spans="2:12" x14ac:dyDescent="0.2">
      <c r="B82" s="300">
        <v>44977</v>
      </c>
      <c r="C82" s="299" t="s">
        <v>2801</v>
      </c>
      <c r="D82" s="291" t="s">
        <v>745</v>
      </c>
      <c r="E82" s="290">
        <v>15.37</v>
      </c>
      <c r="F82" s="290">
        <v>19712.84</v>
      </c>
      <c r="G82" s="295" t="s">
        <v>2800</v>
      </c>
      <c r="H82" s="295"/>
      <c r="I82" s="295"/>
      <c r="J82" s="289"/>
      <c r="K82" s="289"/>
      <c r="L82" s="289"/>
    </row>
    <row r="83" spans="2:12" x14ac:dyDescent="0.2">
      <c r="B83" s="300">
        <v>44977</v>
      </c>
      <c r="C83" s="299" t="s">
        <v>2799</v>
      </c>
      <c r="D83" s="291" t="s">
        <v>745</v>
      </c>
      <c r="E83" s="416">
        <v>246.79</v>
      </c>
      <c r="F83" s="290">
        <v>9124.1</v>
      </c>
      <c r="G83" s="295" t="s">
        <v>2798</v>
      </c>
      <c r="H83" s="295"/>
      <c r="I83" s="295"/>
      <c r="J83" s="289"/>
      <c r="K83" s="289"/>
      <c r="L83" s="289"/>
    </row>
    <row r="84" spans="2:12" x14ac:dyDescent="0.2">
      <c r="B84" s="300">
        <v>44977</v>
      </c>
      <c r="C84" s="299" t="s">
        <v>2788</v>
      </c>
      <c r="D84" s="291" t="s">
        <v>745</v>
      </c>
      <c r="E84" s="290">
        <v>39.49</v>
      </c>
      <c r="F84" s="290">
        <v>3487.12</v>
      </c>
      <c r="G84" s="295" t="s">
        <v>2797</v>
      </c>
      <c r="H84" s="295"/>
      <c r="I84" s="295"/>
      <c r="J84" s="289"/>
      <c r="K84" s="289"/>
      <c r="L84" s="289"/>
    </row>
    <row r="85" spans="2:12" x14ac:dyDescent="0.2">
      <c r="B85" s="300">
        <v>44977</v>
      </c>
      <c r="C85" s="299" t="s">
        <v>2796</v>
      </c>
      <c r="D85" s="291" t="s">
        <v>745</v>
      </c>
      <c r="E85" s="477">
        <v>2390</v>
      </c>
      <c r="F85" s="290">
        <v>31474.51</v>
      </c>
      <c r="G85" s="295" t="s">
        <v>2795</v>
      </c>
      <c r="H85" s="295"/>
      <c r="I85" s="295"/>
      <c r="J85" s="289"/>
      <c r="K85" s="289"/>
      <c r="L85" s="289"/>
    </row>
    <row r="86" spans="2:12" x14ac:dyDescent="0.2">
      <c r="B86" s="300">
        <v>44977</v>
      </c>
      <c r="C86" s="299" t="s">
        <v>746</v>
      </c>
      <c r="D86" s="291" t="s">
        <v>745</v>
      </c>
      <c r="E86" s="290">
        <v>300000</v>
      </c>
      <c r="F86" s="290">
        <v>6846.69</v>
      </c>
      <c r="G86" s="295" t="s">
        <v>2794</v>
      </c>
      <c r="H86" s="295"/>
      <c r="I86" s="295"/>
      <c r="J86" s="289"/>
      <c r="K86" s="289"/>
      <c r="L86" s="289"/>
    </row>
    <row r="87" spans="2:12" x14ac:dyDescent="0.2">
      <c r="B87" s="300">
        <v>44978</v>
      </c>
      <c r="C87" s="299" t="s">
        <v>2790</v>
      </c>
      <c r="E87" s="416">
        <v>41.59</v>
      </c>
      <c r="F87" s="290">
        <v>19977</v>
      </c>
      <c r="G87" s="295" t="s">
        <v>2793</v>
      </c>
      <c r="H87" s="295"/>
      <c r="I87" s="295"/>
      <c r="J87" s="289"/>
      <c r="K87" s="289"/>
      <c r="L87" s="289"/>
    </row>
    <row r="88" spans="2:12" x14ac:dyDescent="0.2">
      <c r="B88" s="300">
        <v>44978</v>
      </c>
      <c r="C88" s="299" t="s">
        <v>2788</v>
      </c>
      <c r="E88" s="290">
        <v>6.65</v>
      </c>
      <c r="F88" s="290">
        <v>4649.5</v>
      </c>
      <c r="G88" s="295" t="s">
        <v>2792</v>
      </c>
      <c r="H88" s="295"/>
      <c r="I88" s="295"/>
      <c r="J88" s="289"/>
      <c r="K88" s="289"/>
      <c r="L88" s="289"/>
    </row>
    <row r="89" spans="2:12" x14ac:dyDescent="0.2">
      <c r="B89" s="300">
        <v>44978</v>
      </c>
      <c r="C89" s="299" t="s">
        <v>2791</v>
      </c>
      <c r="E89" s="290">
        <v>216674.98</v>
      </c>
      <c r="F89" s="290">
        <v>700</v>
      </c>
      <c r="G89" s="295" t="s">
        <v>2582</v>
      </c>
      <c r="H89" s="295"/>
      <c r="I89" s="295"/>
      <c r="J89" s="289"/>
      <c r="K89" s="289"/>
      <c r="L89" s="289"/>
    </row>
    <row r="90" spans="2:12" x14ac:dyDescent="0.2">
      <c r="B90" s="300">
        <v>44979</v>
      </c>
      <c r="C90" s="299" t="s">
        <v>2790</v>
      </c>
      <c r="E90" s="416">
        <v>61.55</v>
      </c>
      <c r="F90" s="290">
        <v>2174.66</v>
      </c>
      <c r="G90" s="295" t="s">
        <v>2789</v>
      </c>
      <c r="H90" s="295"/>
      <c r="I90" s="295"/>
      <c r="J90" s="289"/>
      <c r="K90" s="289"/>
      <c r="L90" s="289"/>
    </row>
    <row r="91" spans="2:12" x14ac:dyDescent="0.2">
      <c r="B91" s="300">
        <v>44979</v>
      </c>
      <c r="C91" s="299" t="s">
        <v>2788</v>
      </c>
      <c r="E91" s="290">
        <v>9.85</v>
      </c>
      <c r="F91" s="290">
        <v>2127.44</v>
      </c>
      <c r="G91" s="295" t="s">
        <v>2787</v>
      </c>
      <c r="H91" s="295"/>
      <c r="I91" s="295"/>
      <c r="J91" s="289"/>
      <c r="K91" s="289"/>
      <c r="L91" s="289"/>
    </row>
    <row r="92" spans="2:12" x14ac:dyDescent="0.2">
      <c r="B92" s="300">
        <v>44979</v>
      </c>
      <c r="C92" s="299" t="s">
        <v>746</v>
      </c>
      <c r="E92" s="290">
        <v>430671.3</v>
      </c>
      <c r="F92" s="290">
        <v>10915.17</v>
      </c>
      <c r="G92" s="295" t="s">
        <v>2786</v>
      </c>
      <c r="H92" s="295"/>
      <c r="I92" s="295"/>
      <c r="J92" s="289"/>
      <c r="K92" s="289"/>
      <c r="L92" s="289"/>
    </row>
    <row r="93" spans="2:12" x14ac:dyDescent="0.2">
      <c r="B93" s="300">
        <v>44979</v>
      </c>
      <c r="C93" s="299" t="s">
        <v>3039</v>
      </c>
      <c r="E93" s="290">
        <v>5000</v>
      </c>
      <c r="F93" s="290">
        <v>1763.83</v>
      </c>
      <c r="G93" s="295" t="s">
        <v>2785</v>
      </c>
      <c r="H93" s="295"/>
      <c r="I93" s="295"/>
      <c r="J93" s="289"/>
      <c r="K93" s="289"/>
      <c r="L93" s="289"/>
    </row>
    <row r="94" spans="2:12" x14ac:dyDescent="0.2">
      <c r="B94" s="300">
        <v>44980</v>
      </c>
      <c r="C94" s="299" t="s">
        <v>2784</v>
      </c>
      <c r="D94" s="291">
        <v>1224</v>
      </c>
      <c r="E94" s="484">
        <v>16232.12</v>
      </c>
      <c r="F94" s="290">
        <v>41542.15</v>
      </c>
      <c r="G94" s="295" t="s">
        <v>2783</v>
      </c>
      <c r="H94" s="295"/>
      <c r="I94" s="295"/>
      <c r="J94" s="289"/>
      <c r="K94" s="289"/>
      <c r="L94" s="289"/>
    </row>
    <row r="95" spans="2:12" x14ac:dyDescent="0.2">
      <c r="B95" s="300">
        <v>44981</v>
      </c>
      <c r="C95" s="299" t="s">
        <v>2824</v>
      </c>
      <c r="E95" s="416">
        <v>16.3</v>
      </c>
      <c r="F95" s="290">
        <v>8423.93</v>
      </c>
      <c r="G95" s="295" t="s">
        <v>2782</v>
      </c>
      <c r="H95" s="295"/>
      <c r="I95" s="295"/>
      <c r="J95" s="289"/>
      <c r="K95" s="289"/>
      <c r="L95" s="289"/>
    </row>
    <row r="96" spans="2:12" x14ac:dyDescent="0.2">
      <c r="B96" s="300">
        <v>44981</v>
      </c>
      <c r="C96" s="299" t="s">
        <v>2822</v>
      </c>
      <c r="E96" s="290">
        <v>2.61</v>
      </c>
      <c r="F96" s="290">
        <v>1142.53</v>
      </c>
      <c r="G96" s="295" t="s">
        <v>2781</v>
      </c>
      <c r="H96" s="295"/>
      <c r="I96" s="295"/>
      <c r="J96" s="289"/>
      <c r="K96" s="289"/>
      <c r="L96" s="289"/>
    </row>
    <row r="97" spans="2:12" x14ac:dyDescent="0.2">
      <c r="B97" s="300">
        <v>44981</v>
      </c>
      <c r="C97" s="299" t="s">
        <v>3040</v>
      </c>
      <c r="E97" s="290">
        <v>150000</v>
      </c>
      <c r="F97" s="290">
        <v>21390.42</v>
      </c>
      <c r="G97" s="295" t="s">
        <v>2780</v>
      </c>
      <c r="H97" s="295"/>
      <c r="I97" s="295"/>
      <c r="J97" s="289"/>
      <c r="K97" s="289"/>
      <c r="L97" s="289"/>
    </row>
    <row r="98" spans="2:12" x14ac:dyDescent="0.2">
      <c r="B98" s="300">
        <v>44981</v>
      </c>
      <c r="C98" s="299" t="s">
        <v>3041</v>
      </c>
      <c r="E98" s="290">
        <v>265000</v>
      </c>
      <c r="F98" s="290">
        <v>19174.8</v>
      </c>
      <c r="G98" s="295" t="s">
        <v>2779</v>
      </c>
      <c r="H98" s="295"/>
      <c r="I98" s="295"/>
      <c r="J98" s="289"/>
      <c r="K98" s="289"/>
      <c r="L98" s="289"/>
    </row>
    <row r="99" spans="2:12" x14ac:dyDescent="0.2">
      <c r="B99" s="300">
        <v>44981</v>
      </c>
      <c r="C99" s="299" t="s">
        <v>2778</v>
      </c>
      <c r="E99" s="290">
        <v>368859.62</v>
      </c>
      <c r="F99" s="290">
        <v>2681.02</v>
      </c>
      <c r="G99" s="295" t="s">
        <v>2777</v>
      </c>
      <c r="H99" s="295"/>
      <c r="I99" s="295"/>
      <c r="J99" s="289"/>
      <c r="K99" s="289"/>
      <c r="L99" s="289"/>
    </row>
    <row r="100" spans="2:12" x14ac:dyDescent="0.2">
      <c r="B100" s="300">
        <v>44981</v>
      </c>
      <c r="C100" s="299" t="s">
        <v>779</v>
      </c>
      <c r="E100" s="403">
        <v>23415.52</v>
      </c>
      <c r="F100" s="290">
        <v>8444.16</v>
      </c>
      <c r="G100" s="295" t="s">
        <v>2776</v>
      </c>
      <c r="H100" s="295"/>
      <c r="I100" s="295"/>
      <c r="J100" s="289"/>
      <c r="K100" s="289"/>
      <c r="L100" s="289"/>
    </row>
    <row r="101" spans="2:12" x14ac:dyDescent="0.2">
      <c r="B101" s="300">
        <v>44981</v>
      </c>
      <c r="C101" s="299" t="s">
        <v>746</v>
      </c>
      <c r="E101" s="290">
        <v>400000</v>
      </c>
      <c r="F101" s="290">
        <v>5626.64</v>
      </c>
      <c r="G101" s="295" t="s">
        <v>2775</v>
      </c>
      <c r="H101" s="295"/>
      <c r="I101" s="295"/>
      <c r="J101" s="289"/>
      <c r="K101" s="289"/>
      <c r="L101" s="289"/>
    </row>
    <row r="102" spans="2:12" x14ac:dyDescent="0.2">
      <c r="B102" s="300">
        <v>44984</v>
      </c>
      <c r="C102" s="299" t="s">
        <v>2824</v>
      </c>
      <c r="E102" s="416">
        <v>69.14</v>
      </c>
      <c r="F102" s="290">
        <v>3537.91</v>
      </c>
      <c r="G102" s="295" t="s">
        <v>2774</v>
      </c>
      <c r="H102" s="295"/>
      <c r="I102" s="295"/>
      <c r="J102" s="289"/>
      <c r="K102" s="289"/>
      <c r="L102" s="289"/>
    </row>
    <row r="103" spans="2:12" x14ac:dyDescent="0.2">
      <c r="B103" s="300">
        <v>44984</v>
      </c>
      <c r="C103" s="299" t="s">
        <v>2822</v>
      </c>
      <c r="E103" s="290">
        <v>11.06</v>
      </c>
      <c r="F103" s="290">
        <v>3539.74</v>
      </c>
      <c r="G103" s="295" t="s">
        <v>2773</v>
      </c>
      <c r="H103" s="295"/>
      <c r="I103" s="295"/>
      <c r="J103" s="289"/>
      <c r="K103" s="289"/>
      <c r="L103" s="289"/>
    </row>
    <row r="104" spans="2:12" x14ac:dyDescent="0.2">
      <c r="B104" s="300">
        <v>44984</v>
      </c>
      <c r="C104" s="299" t="s">
        <v>2772</v>
      </c>
      <c r="E104" s="477">
        <v>4767</v>
      </c>
      <c r="F104" s="290">
        <v>1647.11</v>
      </c>
      <c r="G104" s="295" t="s">
        <v>2771</v>
      </c>
      <c r="H104" s="295"/>
      <c r="I104" s="295"/>
      <c r="J104" s="289"/>
      <c r="K104" s="289"/>
      <c r="L104" s="289"/>
    </row>
    <row r="105" spans="2:12" x14ac:dyDescent="0.2">
      <c r="B105" s="300">
        <v>44984</v>
      </c>
      <c r="C105" s="299" t="s">
        <v>746</v>
      </c>
      <c r="E105" s="290">
        <v>629388.38</v>
      </c>
      <c r="F105" s="290">
        <v>2275.71</v>
      </c>
      <c r="G105" s="295" t="s">
        <v>2770</v>
      </c>
      <c r="H105" s="295"/>
      <c r="I105" s="295"/>
      <c r="J105" s="289"/>
      <c r="K105" s="289"/>
      <c r="L105" s="289"/>
    </row>
    <row r="106" spans="2:12" x14ac:dyDescent="0.2">
      <c r="B106" s="300">
        <v>44984</v>
      </c>
      <c r="C106" s="299" t="s">
        <v>2769</v>
      </c>
      <c r="E106" s="416">
        <v>867</v>
      </c>
      <c r="F106" s="290">
        <v>5023.96</v>
      </c>
      <c r="G106" s="295" t="s">
        <v>2768</v>
      </c>
      <c r="H106" s="295"/>
      <c r="I106" s="295"/>
      <c r="J106" s="289"/>
      <c r="K106" s="289"/>
      <c r="L106" s="289"/>
    </row>
    <row r="107" spans="2:12" x14ac:dyDescent="0.2">
      <c r="B107" s="300">
        <v>44984</v>
      </c>
      <c r="C107" s="299" t="s">
        <v>2767</v>
      </c>
      <c r="E107" s="290">
        <v>138.72</v>
      </c>
      <c r="F107" s="290">
        <v>14455.43</v>
      </c>
      <c r="G107" s="295" t="s">
        <v>2766</v>
      </c>
      <c r="H107" s="295"/>
      <c r="I107" s="295"/>
      <c r="J107" s="289"/>
      <c r="K107" s="289"/>
      <c r="L107" s="289"/>
    </row>
    <row r="108" spans="2:12" x14ac:dyDescent="0.2">
      <c r="B108" s="300">
        <v>44985</v>
      </c>
      <c r="C108" s="299" t="s">
        <v>2765</v>
      </c>
      <c r="E108" s="290">
        <v>63363.199999999997</v>
      </c>
      <c r="F108" s="290">
        <v>16827.490000000002</v>
      </c>
      <c r="G108" s="295" t="s">
        <v>2764</v>
      </c>
      <c r="H108" s="295"/>
      <c r="I108" s="295"/>
      <c r="J108" s="289"/>
      <c r="K108" s="289"/>
      <c r="L108" s="289"/>
    </row>
    <row r="109" spans="2:12" x14ac:dyDescent="0.2">
      <c r="B109" s="300">
        <v>44985</v>
      </c>
      <c r="C109" s="299" t="s">
        <v>2824</v>
      </c>
      <c r="E109" s="416">
        <v>50.49</v>
      </c>
      <c r="F109" s="290">
        <v>43628.23</v>
      </c>
      <c r="G109" s="295" t="s">
        <v>2763</v>
      </c>
      <c r="H109" s="295"/>
      <c r="I109" s="295"/>
      <c r="J109" s="289"/>
      <c r="K109" s="289"/>
      <c r="L109" s="289"/>
    </row>
    <row r="110" spans="2:12" x14ac:dyDescent="0.2">
      <c r="B110" s="300">
        <v>44985</v>
      </c>
      <c r="C110" s="299" t="s">
        <v>2822</v>
      </c>
      <c r="E110" s="290">
        <v>8.08</v>
      </c>
      <c r="F110" s="290">
        <v>7893.68</v>
      </c>
      <c r="G110" s="295" t="s">
        <v>2762</v>
      </c>
      <c r="H110" s="295"/>
      <c r="I110" s="295"/>
      <c r="J110" s="289"/>
      <c r="K110" s="289"/>
      <c r="L110" s="289"/>
    </row>
    <row r="111" spans="2:12" x14ac:dyDescent="0.2">
      <c r="B111" s="300">
        <v>44985</v>
      </c>
      <c r="C111" s="299" t="s">
        <v>2761</v>
      </c>
      <c r="E111" s="416">
        <v>1500</v>
      </c>
      <c r="F111" s="290">
        <v>2451.8000000000002</v>
      </c>
      <c r="G111" s="289" t="s">
        <v>2760</v>
      </c>
      <c r="H111" s="295"/>
      <c r="I111" s="295"/>
      <c r="J111" s="289"/>
      <c r="K111" s="289"/>
      <c r="L111" s="289"/>
    </row>
    <row r="112" spans="2:12" x14ac:dyDescent="0.2">
      <c r="B112" s="300">
        <v>44985</v>
      </c>
      <c r="C112" s="299" t="s">
        <v>2750</v>
      </c>
      <c r="E112" s="290">
        <v>200000</v>
      </c>
      <c r="F112" s="290">
        <v>23135.07</v>
      </c>
      <c r="G112" s="295" t="s">
        <v>2759</v>
      </c>
      <c r="H112" s="295"/>
      <c r="I112" s="295"/>
      <c r="J112" s="289"/>
      <c r="K112" s="289"/>
      <c r="L112" s="289"/>
    </row>
    <row r="113" spans="2:12" x14ac:dyDescent="0.2">
      <c r="B113" s="300">
        <v>44985</v>
      </c>
      <c r="C113" s="299" t="s">
        <v>2758</v>
      </c>
      <c r="E113" s="485">
        <v>3445.65</v>
      </c>
      <c r="F113" s="290">
        <v>30000</v>
      </c>
      <c r="G113" s="295" t="s">
        <v>2757</v>
      </c>
      <c r="H113" s="295"/>
      <c r="I113" s="295"/>
      <c r="J113" s="289"/>
      <c r="K113" s="289"/>
      <c r="L113" s="289"/>
    </row>
    <row r="114" spans="2:12" x14ac:dyDescent="0.2">
      <c r="B114" s="300">
        <v>44985</v>
      </c>
      <c r="C114" s="299" t="s">
        <v>2756</v>
      </c>
      <c r="E114" s="290">
        <v>51561.97</v>
      </c>
      <c r="F114" s="290">
        <v>20523.14</v>
      </c>
      <c r="G114" s="295" t="s">
        <v>2755</v>
      </c>
      <c r="H114" s="295"/>
      <c r="I114" s="295"/>
      <c r="J114" s="289"/>
      <c r="K114" s="289"/>
      <c r="L114" s="289"/>
    </row>
    <row r="115" spans="2:12" x14ac:dyDescent="0.2">
      <c r="B115" s="300">
        <v>44985</v>
      </c>
      <c r="C115" s="299" t="s">
        <v>2754</v>
      </c>
      <c r="E115" s="416">
        <v>2500</v>
      </c>
      <c r="F115" s="290">
        <v>38705.78</v>
      </c>
      <c r="G115" s="295" t="s">
        <v>2753</v>
      </c>
      <c r="H115" s="295"/>
      <c r="I115" s="295"/>
      <c r="J115" s="289"/>
      <c r="K115" s="289"/>
      <c r="L115" s="289"/>
    </row>
    <row r="116" spans="2:12" x14ac:dyDescent="0.2">
      <c r="B116" s="300">
        <v>44985</v>
      </c>
      <c r="C116" s="299" t="s">
        <v>2752</v>
      </c>
      <c r="E116" s="290">
        <v>400</v>
      </c>
      <c r="F116" s="290">
        <v>84060.91</v>
      </c>
      <c r="G116" s="295" t="s">
        <v>2751</v>
      </c>
      <c r="H116" s="295"/>
      <c r="I116" s="295"/>
      <c r="J116" s="289"/>
      <c r="K116" s="289"/>
      <c r="L116" s="289"/>
    </row>
    <row r="117" spans="2:12" x14ac:dyDescent="0.2">
      <c r="B117" s="300">
        <v>44985</v>
      </c>
      <c r="C117" s="299" t="s">
        <v>2750</v>
      </c>
      <c r="E117" s="290">
        <v>50000</v>
      </c>
      <c r="F117" s="290">
        <v>52093.31</v>
      </c>
      <c r="G117" s="295" t="s">
        <v>2749</v>
      </c>
      <c r="H117" s="295"/>
      <c r="I117" s="295"/>
      <c r="J117" s="289"/>
      <c r="K117" s="289"/>
      <c r="L117" s="289"/>
    </row>
    <row r="118" spans="2:12" x14ac:dyDescent="0.2">
      <c r="B118" s="300">
        <v>44985</v>
      </c>
      <c r="C118" s="299" t="s">
        <v>746</v>
      </c>
      <c r="E118" s="290">
        <v>705455.53</v>
      </c>
      <c r="F118" s="290">
        <v>3052.17</v>
      </c>
      <c r="G118" s="289" t="s">
        <v>2748</v>
      </c>
      <c r="H118" s="295"/>
      <c r="I118" s="295"/>
      <c r="J118" s="289"/>
      <c r="K118" s="289"/>
      <c r="L118" s="289"/>
    </row>
    <row r="119" spans="2:12" x14ac:dyDescent="0.2">
      <c r="B119" s="300">
        <v>44985</v>
      </c>
      <c r="C119" s="299" t="s">
        <v>746</v>
      </c>
      <c r="E119" s="290">
        <v>220000</v>
      </c>
      <c r="F119" s="290">
        <v>25236.959999999999</v>
      </c>
      <c r="G119" s="295" t="s">
        <v>2747</v>
      </c>
      <c r="H119" s="295"/>
      <c r="I119" s="295"/>
      <c r="J119" s="289"/>
      <c r="K119" s="289"/>
      <c r="L119" s="289"/>
    </row>
    <row r="120" spans="2:12" x14ac:dyDescent="0.2">
      <c r="B120" s="300"/>
      <c r="C120" s="299"/>
      <c r="F120" s="290">
        <v>26348.01</v>
      </c>
      <c r="G120" s="295" t="s">
        <v>2746</v>
      </c>
      <c r="H120" s="295"/>
      <c r="I120" s="295"/>
      <c r="J120" s="289"/>
      <c r="K120" s="289"/>
      <c r="L120" s="289"/>
    </row>
    <row r="121" spans="2:12" x14ac:dyDescent="0.2">
      <c r="B121" s="300"/>
      <c r="C121" s="299"/>
      <c r="F121" s="290">
        <v>4212.68</v>
      </c>
      <c r="G121" s="295" t="s">
        <v>2745</v>
      </c>
      <c r="H121" s="295"/>
      <c r="I121" s="295"/>
      <c r="J121" s="289"/>
      <c r="K121" s="289"/>
      <c r="L121" s="289"/>
    </row>
    <row r="122" spans="2:12" x14ac:dyDescent="0.2">
      <c r="B122" s="300"/>
      <c r="C122" s="299"/>
      <c r="F122" s="290">
        <v>306691.11</v>
      </c>
      <c r="G122" s="295"/>
      <c r="H122" s="295"/>
      <c r="I122" s="295"/>
      <c r="J122" s="289"/>
      <c r="K122" s="289"/>
      <c r="L122" s="289"/>
    </row>
    <row r="123" spans="2:12" x14ac:dyDescent="0.2">
      <c r="B123" s="300"/>
      <c r="C123" s="299"/>
      <c r="F123" s="290">
        <v>1700.95</v>
      </c>
      <c r="G123" s="295" t="s">
        <v>2744</v>
      </c>
      <c r="H123" s="295"/>
      <c r="I123" s="295"/>
      <c r="J123" s="289"/>
      <c r="K123" s="289"/>
      <c r="L123" s="289"/>
    </row>
    <row r="124" spans="2:12" x14ac:dyDescent="0.2">
      <c r="B124" s="300"/>
      <c r="F124" s="290">
        <v>1346.09</v>
      </c>
      <c r="G124" s="295" t="s">
        <v>2743</v>
      </c>
      <c r="H124" s="295"/>
      <c r="I124" s="295"/>
      <c r="J124" s="289"/>
      <c r="K124" s="289"/>
      <c r="L124" s="289"/>
    </row>
    <row r="125" spans="2:12" x14ac:dyDescent="0.2">
      <c r="B125" s="300"/>
      <c r="C125" s="299"/>
      <c r="F125" s="290">
        <v>41954.879999999997</v>
      </c>
      <c r="G125" s="295" t="s">
        <v>2742</v>
      </c>
      <c r="H125" s="295"/>
      <c r="I125" s="295"/>
      <c r="J125" s="289"/>
      <c r="K125" s="289"/>
      <c r="L125" s="289"/>
    </row>
    <row r="126" spans="2:12" x14ac:dyDescent="0.2">
      <c r="B126" s="300"/>
      <c r="C126" s="299"/>
      <c r="F126" s="290">
        <v>68208</v>
      </c>
      <c r="G126" s="295" t="s">
        <v>2741</v>
      </c>
      <c r="H126" s="295"/>
      <c r="I126" s="295"/>
      <c r="J126" s="289"/>
      <c r="K126" s="289"/>
      <c r="L126" s="289"/>
    </row>
    <row r="127" spans="2:12" x14ac:dyDescent="0.2">
      <c r="B127" s="300"/>
      <c r="C127" s="299"/>
      <c r="F127" s="290">
        <v>842.66</v>
      </c>
      <c r="G127" s="295" t="s">
        <v>2740</v>
      </c>
      <c r="H127" s="295"/>
      <c r="I127" s="295"/>
      <c r="J127" s="289"/>
      <c r="K127" s="289"/>
      <c r="L127" s="289"/>
    </row>
    <row r="128" spans="2:12" x14ac:dyDescent="0.2">
      <c r="B128" s="300"/>
      <c r="C128" s="299"/>
      <c r="F128" s="290">
        <v>1395.48</v>
      </c>
      <c r="G128" s="295" t="s">
        <v>2739</v>
      </c>
      <c r="H128" s="295"/>
      <c r="I128" s="295"/>
      <c r="J128" s="289"/>
      <c r="K128" s="289"/>
      <c r="L128" s="289"/>
    </row>
    <row r="129" spans="2:12" x14ac:dyDescent="0.2">
      <c r="B129" s="300"/>
      <c r="C129" s="299"/>
      <c r="F129" s="290">
        <v>90410.4</v>
      </c>
      <c r="G129" s="289" t="s">
        <v>2738</v>
      </c>
      <c r="K129" s="289"/>
      <c r="L129" s="289"/>
    </row>
    <row r="130" spans="2:12" x14ac:dyDescent="0.2">
      <c r="B130" s="300"/>
      <c r="C130" s="299"/>
      <c r="F130" s="290">
        <v>9001</v>
      </c>
      <c r="G130" s="295"/>
      <c r="H130" s="295"/>
      <c r="I130" s="295"/>
      <c r="J130" s="289"/>
      <c r="K130" s="289"/>
      <c r="L130" s="289"/>
    </row>
    <row r="131" spans="2:12" x14ac:dyDescent="0.2">
      <c r="B131" s="300"/>
      <c r="C131" s="299"/>
      <c r="F131" s="290">
        <v>17964.28</v>
      </c>
      <c r="G131" s="295" t="s">
        <v>2737</v>
      </c>
      <c r="H131" s="295"/>
      <c r="I131" s="295"/>
      <c r="J131" s="289"/>
      <c r="K131" s="289"/>
      <c r="L131" s="289"/>
    </row>
    <row r="132" spans="2:12" x14ac:dyDescent="0.2">
      <c r="B132" s="300"/>
      <c r="C132" s="299"/>
      <c r="F132" s="290">
        <v>14499.76</v>
      </c>
      <c r="G132" s="295" t="s">
        <v>2736</v>
      </c>
      <c r="H132" s="295"/>
      <c r="I132" s="295"/>
      <c r="J132" s="289"/>
      <c r="K132" s="289"/>
      <c r="L132" s="289"/>
    </row>
    <row r="133" spans="2:12" x14ac:dyDescent="0.2">
      <c r="B133" s="300"/>
      <c r="C133" s="299"/>
      <c r="F133" s="290">
        <v>11593.42</v>
      </c>
      <c r="G133" s="295" t="s">
        <v>2735</v>
      </c>
      <c r="H133" s="295"/>
      <c r="I133" s="295"/>
      <c r="J133" s="289"/>
      <c r="K133" s="289"/>
      <c r="L133" s="289"/>
    </row>
    <row r="134" spans="2:12" x14ac:dyDescent="0.2">
      <c r="B134" s="300"/>
      <c r="C134" s="299"/>
      <c r="F134" s="290">
        <v>6635.78</v>
      </c>
      <c r="G134" s="295" t="s">
        <v>2734</v>
      </c>
      <c r="H134" s="295"/>
      <c r="I134" s="295"/>
      <c r="J134" s="289"/>
      <c r="K134" s="289"/>
      <c r="L134" s="289"/>
    </row>
    <row r="135" spans="2:12" x14ac:dyDescent="0.2">
      <c r="B135" s="300"/>
      <c r="C135" s="299"/>
      <c r="F135" s="290">
        <v>14645.57</v>
      </c>
      <c r="G135" s="295" t="s">
        <v>2733</v>
      </c>
      <c r="H135" s="295"/>
      <c r="I135" s="295"/>
      <c r="J135" s="289"/>
      <c r="K135" s="289"/>
      <c r="L135" s="289"/>
    </row>
    <row r="136" spans="2:12" x14ac:dyDescent="0.2">
      <c r="B136" s="300"/>
      <c r="C136" s="299"/>
      <c r="F136" s="290">
        <v>6554.89</v>
      </c>
      <c r="G136" s="295" t="s">
        <v>2732</v>
      </c>
      <c r="H136" s="295"/>
      <c r="I136" s="295"/>
      <c r="J136" s="289"/>
      <c r="K136" s="289"/>
      <c r="L136" s="289"/>
    </row>
    <row r="137" spans="2:12" x14ac:dyDescent="0.2">
      <c r="B137" s="300"/>
      <c r="C137" s="299"/>
      <c r="F137" s="290">
        <v>3699.8</v>
      </c>
      <c r="G137" s="295" t="s">
        <v>2731</v>
      </c>
      <c r="H137" s="295"/>
      <c r="I137" s="295"/>
      <c r="J137" s="289"/>
      <c r="K137" s="289"/>
      <c r="L137" s="289"/>
    </row>
    <row r="138" spans="2:12" x14ac:dyDescent="0.2">
      <c r="B138" s="300"/>
      <c r="C138" s="299"/>
      <c r="F138" s="290">
        <v>24794.65</v>
      </c>
      <c r="G138" s="295" t="s">
        <v>2730</v>
      </c>
      <c r="H138" s="295"/>
      <c r="I138" s="295"/>
      <c r="J138" s="289"/>
      <c r="K138" s="289"/>
      <c r="L138" s="289"/>
    </row>
    <row r="139" spans="2:12" x14ac:dyDescent="0.2">
      <c r="B139" s="300"/>
      <c r="C139" s="299"/>
      <c r="F139" s="290">
        <v>15116.19</v>
      </c>
      <c r="G139" s="295" t="s">
        <v>2729</v>
      </c>
      <c r="H139" s="295"/>
      <c r="I139" s="295"/>
      <c r="J139" s="289"/>
      <c r="K139" s="289"/>
      <c r="L139" s="289"/>
    </row>
    <row r="140" spans="2:12" x14ac:dyDescent="0.2">
      <c r="B140" s="300"/>
      <c r="C140" s="299"/>
      <c r="F140" s="290">
        <v>2983.43</v>
      </c>
      <c r="G140" s="295" t="s">
        <v>2728</v>
      </c>
      <c r="H140" s="295"/>
      <c r="I140" s="295"/>
      <c r="J140" s="289"/>
      <c r="K140" s="289"/>
      <c r="L140" s="289"/>
    </row>
    <row r="141" spans="2:12" x14ac:dyDescent="0.2">
      <c r="B141" s="300"/>
      <c r="C141" s="299"/>
      <c r="F141" s="290">
        <v>4685.2299999999996</v>
      </c>
      <c r="G141" s="295" t="s">
        <v>2727</v>
      </c>
      <c r="H141" s="295"/>
      <c r="I141" s="295"/>
      <c r="J141" s="289"/>
      <c r="K141" s="289"/>
      <c r="L141" s="289"/>
    </row>
    <row r="142" spans="2:12" x14ac:dyDescent="0.2">
      <c r="B142" s="300"/>
      <c r="C142" s="299"/>
      <c r="F142" s="290">
        <v>2588.88</v>
      </c>
      <c r="G142" s="295" t="s">
        <v>2726</v>
      </c>
      <c r="H142" s="295"/>
      <c r="I142" s="295"/>
      <c r="J142" s="289"/>
      <c r="K142" s="289"/>
      <c r="L142" s="289"/>
    </row>
    <row r="143" spans="2:12" x14ac:dyDescent="0.2">
      <c r="B143" s="300"/>
      <c r="C143" s="299"/>
      <c r="F143" s="290">
        <v>4325.66</v>
      </c>
      <c r="G143" s="295" t="s">
        <v>2725</v>
      </c>
      <c r="H143" s="295"/>
      <c r="I143" s="295"/>
      <c r="J143" s="289"/>
      <c r="K143" s="289"/>
      <c r="L143" s="289"/>
    </row>
    <row r="144" spans="2:12" x14ac:dyDescent="0.2">
      <c r="B144" s="300"/>
      <c r="C144" s="299"/>
      <c r="F144" s="290">
        <v>1103.8599999999999</v>
      </c>
      <c r="G144" s="295" t="s">
        <v>2724</v>
      </c>
      <c r="H144" s="295"/>
      <c r="I144" s="295"/>
      <c r="J144" s="289"/>
      <c r="K144" s="289"/>
      <c r="L144" s="289"/>
    </row>
    <row r="145" spans="2:12" x14ac:dyDescent="0.2">
      <c r="B145" s="300"/>
      <c r="C145" s="299"/>
      <c r="F145" s="290">
        <v>2505.6</v>
      </c>
      <c r="G145" s="295" t="s">
        <v>2723</v>
      </c>
      <c r="H145" s="295"/>
      <c r="I145" s="295"/>
      <c r="J145" s="289"/>
      <c r="K145" s="289"/>
      <c r="L145" s="289"/>
    </row>
    <row r="146" spans="2:12" x14ac:dyDescent="0.2">
      <c r="B146" s="300"/>
      <c r="C146" s="299"/>
      <c r="F146" s="290">
        <v>22198.799999999999</v>
      </c>
      <c r="G146" s="295" t="s">
        <v>2722</v>
      </c>
      <c r="H146" s="295"/>
      <c r="I146" s="295"/>
      <c r="J146" s="289"/>
      <c r="K146" s="289"/>
      <c r="L146" s="289"/>
    </row>
    <row r="147" spans="2:12" x14ac:dyDescent="0.2">
      <c r="B147" s="300"/>
      <c r="C147" s="299"/>
      <c r="F147" s="290">
        <v>14749.4</v>
      </c>
      <c r="G147" s="295" t="s">
        <v>2721</v>
      </c>
      <c r="H147" s="295"/>
      <c r="I147" s="295"/>
      <c r="J147" s="289"/>
      <c r="K147" s="289"/>
      <c r="L147" s="289"/>
    </row>
    <row r="148" spans="2:12" x14ac:dyDescent="0.2">
      <c r="B148" s="300"/>
      <c r="C148" s="299"/>
      <c r="F148" s="290">
        <v>655.48</v>
      </c>
      <c r="G148" s="295" t="s">
        <v>2720</v>
      </c>
      <c r="H148" s="295"/>
      <c r="I148" s="295"/>
      <c r="J148" s="289"/>
      <c r="K148" s="289"/>
      <c r="L148" s="289"/>
    </row>
    <row r="149" spans="2:12" x14ac:dyDescent="0.2">
      <c r="B149" s="300"/>
      <c r="C149" s="299"/>
      <c r="F149" s="290">
        <v>13969.21</v>
      </c>
      <c r="G149" s="295" t="s">
        <v>2719</v>
      </c>
      <c r="H149" s="295"/>
      <c r="I149" s="295"/>
      <c r="J149" s="289"/>
      <c r="K149" s="289"/>
      <c r="L149" s="289"/>
    </row>
    <row r="150" spans="2:12" x14ac:dyDescent="0.2">
      <c r="B150" s="300"/>
      <c r="C150" s="299"/>
      <c r="F150" s="290">
        <v>14749.4</v>
      </c>
      <c r="G150" s="295" t="s">
        <v>2718</v>
      </c>
      <c r="H150" s="295"/>
      <c r="I150" s="295"/>
      <c r="J150" s="289"/>
      <c r="K150" s="289"/>
      <c r="L150" s="289"/>
    </row>
    <row r="151" spans="2:12" x14ac:dyDescent="0.2">
      <c r="B151" s="300"/>
      <c r="C151" s="299"/>
      <c r="F151" s="290">
        <v>6193.62</v>
      </c>
      <c r="G151" s="295" t="s">
        <v>2717</v>
      </c>
      <c r="H151" s="295"/>
      <c r="I151" s="295"/>
      <c r="J151" s="289"/>
      <c r="K151" s="289"/>
      <c r="L151" s="289"/>
    </row>
    <row r="152" spans="2:12" x14ac:dyDescent="0.2">
      <c r="B152" s="300"/>
      <c r="C152" s="299"/>
      <c r="F152" s="290">
        <v>131391.96</v>
      </c>
      <c r="G152" s="295" t="s">
        <v>2716</v>
      </c>
      <c r="H152" s="295"/>
      <c r="I152" s="295"/>
      <c r="J152" s="289"/>
      <c r="K152" s="289"/>
      <c r="L152" s="289"/>
    </row>
    <row r="153" spans="2:12" x14ac:dyDescent="0.2">
      <c r="B153" s="300"/>
      <c r="F153" s="290">
        <v>16166</v>
      </c>
      <c r="G153" s="295"/>
      <c r="H153" s="295"/>
      <c r="I153" s="295"/>
      <c r="J153" s="289"/>
      <c r="K153" s="289"/>
      <c r="L153" s="289"/>
    </row>
    <row r="154" spans="2:12" x14ac:dyDescent="0.2">
      <c r="B154" s="300"/>
      <c r="C154" s="299"/>
      <c r="F154" s="290">
        <v>5237.4799999999996</v>
      </c>
      <c r="G154" s="295" t="s">
        <v>2715</v>
      </c>
      <c r="H154" s="295"/>
      <c r="I154" s="295"/>
      <c r="J154" s="289"/>
      <c r="K154" s="289"/>
      <c r="L154" s="289"/>
    </row>
    <row r="155" spans="2:12" x14ac:dyDescent="0.2">
      <c r="B155" s="300"/>
      <c r="C155" s="299"/>
      <c r="F155" s="290">
        <v>621.46</v>
      </c>
      <c r="G155" s="295" t="s">
        <v>2714</v>
      </c>
      <c r="H155" s="295"/>
      <c r="I155" s="295"/>
      <c r="J155" s="289"/>
      <c r="K155" s="289"/>
      <c r="L155" s="289"/>
    </row>
    <row r="156" spans="2:12" x14ac:dyDescent="0.2">
      <c r="B156" s="300"/>
      <c r="C156" s="299"/>
      <c r="F156" s="290">
        <v>4657.13</v>
      </c>
      <c r="G156" s="295" t="s">
        <v>2713</v>
      </c>
      <c r="H156" s="295"/>
      <c r="I156" s="295"/>
      <c r="J156" s="289"/>
      <c r="K156" s="289"/>
      <c r="L156" s="289"/>
    </row>
    <row r="157" spans="2:12" x14ac:dyDescent="0.2">
      <c r="B157" s="300"/>
      <c r="C157" s="299"/>
      <c r="F157" s="290">
        <v>2220.2399999999998</v>
      </c>
      <c r="G157" s="295" t="s">
        <v>2712</v>
      </c>
      <c r="H157" s="295"/>
      <c r="I157" s="295"/>
      <c r="J157" s="289"/>
      <c r="K157" s="289"/>
      <c r="L157" s="289"/>
    </row>
    <row r="158" spans="2:12" x14ac:dyDescent="0.2">
      <c r="B158" s="300"/>
      <c r="C158" s="299"/>
      <c r="F158" s="290">
        <v>4227.04</v>
      </c>
      <c r="G158" s="295" t="s">
        <v>2711</v>
      </c>
      <c r="H158" s="295"/>
      <c r="I158" s="295"/>
      <c r="J158" s="289"/>
      <c r="K158" s="289"/>
      <c r="L158" s="289"/>
    </row>
    <row r="159" spans="2:12" x14ac:dyDescent="0.2">
      <c r="B159" s="300"/>
      <c r="C159" s="299"/>
      <c r="F159" s="290">
        <v>50494.8</v>
      </c>
      <c r="G159" s="295" t="s">
        <v>2710</v>
      </c>
      <c r="H159" s="295"/>
      <c r="I159" s="295"/>
      <c r="J159" s="289"/>
      <c r="K159" s="289"/>
      <c r="L159" s="289"/>
    </row>
    <row r="160" spans="2:12" x14ac:dyDescent="0.2">
      <c r="B160" s="300"/>
      <c r="C160" s="299"/>
      <c r="F160" s="290">
        <v>18963.32</v>
      </c>
      <c r="G160" s="295" t="s">
        <v>2709</v>
      </c>
      <c r="H160" s="295"/>
      <c r="I160" s="295"/>
      <c r="J160" s="289"/>
      <c r="K160" s="289"/>
      <c r="L160" s="289"/>
    </row>
    <row r="161" spans="2:12" x14ac:dyDescent="0.2">
      <c r="B161" s="300"/>
      <c r="C161" s="299"/>
      <c r="F161" s="290">
        <v>13889.84</v>
      </c>
      <c r="G161" s="295" t="s">
        <v>2708</v>
      </c>
      <c r="H161" s="295"/>
      <c r="I161" s="295"/>
      <c r="J161" s="289"/>
      <c r="K161" s="289"/>
      <c r="L161" s="289"/>
    </row>
    <row r="162" spans="2:12" x14ac:dyDescent="0.2">
      <c r="B162" s="300"/>
      <c r="C162" s="299"/>
      <c r="F162" s="290">
        <v>9093.81</v>
      </c>
      <c r="G162" s="295" t="s">
        <v>2707</v>
      </c>
      <c r="H162" s="295"/>
      <c r="I162" s="295"/>
      <c r="J162" s="289"/>
      <c r="K162" s="289"/>
      <c r="L162" s="289"/>
    </row>
    <row r="163" spans="2:12" x14ac:dyDescent="0.2">
      <c r="B163" s="300"/>
      <c r="C163" s="299"/>
      <c r="F163" s="290">
        <v>23393.77</v>
      </c>
      <c r="G163" s="295" t="s">
        <v>2706</v>
      </c>
      <c r="H163" s="295"/>
      <c r="I163" s="295"/>
      <c r="J163" s="289"/>
      <c r="K163" s="289"/>
      <c r="L163" s="289"/>
    </row>
    <row r="164" spans="2:12" x14ac:dyDescent="0.2">
      <c r="B164" s="300"/>
      <c r="C164" s="299"/>
      <c r="F164" s="290">
        <v>21680.04</v>
      </c>
      <c r="G164" s="295" t="s">
        <v>2705</v>
      </c>
      <c r="H164" s="295"/>
      <c r="I164" s="295"/>
      <c r="J164" s="289"/>
      <c r="K164" s="289"/>
      <c r="L164" s="289"/>
    </row>
    <row r="165" spans="2:12" x14ac:dyDescent="0.2">
      <c r="B165" s="300"/>
      <c r="C165" s="299"/>
      <c r="F165" s="290">
        <v>4853.57</v>
      </c>
      <c r="G165" s="295" t="s">
        <v>2704</v>
      </c>
      <c r="H165" s="295"/>
      <c r="I165" s="295"/>
      <c r="J165" s="289"/>
      <c r="K165" s="289"/>
      <c r="L165" s="289"/>
    </row>
    <row r="166" spans="2:12" x14ac:dyDescent="0.2">
      <c r="B166" s="300"/>
      <c r="C166" s="299"/>
      <c r="F166" s="290">
        <v>4468.7700000000004</v>
      </c>
      <c r="G166" s="295" t="s">
        <v>2703</v>
      </c>
      <c r="H166" s="295"/>
      <c r="I166" s="295"/>
      <c r="J166" s="289"/>
      <c r="K166" s="289"/>
      <c r="L166" s="289"/>
    </row>
    <row r="167" spans="2:12" x14ac:dyDescent="0.2">
      <c r="B167" s="300"/>
      <c r="C167" s="299"/>
      <c r="F167" s="290">
        <v>8577.5</v>
      </c>
      <c r="G167" s="295" t="s">
        <v>2702</v>
      </c>
      <c r="H167" s="295"/>
      <c r="I167" s="295"/>
      <c r="J167" s="289"/>
      <c r="K167" s="289"/>
      <c r="L167" s="289"/>
    </row>
    <row r="168" spans="2:12" x14ac:dyDescent="0.2">
      <c r="B168" s="300"/>
      <c r="C168" s="299"/>
      <c r="F168" s="290">
        <v>2156.02</v>
      </c>
      <c r="G168" s="295" t="s">
        <v>2701</v>
      </c>
      <c r="H168" s="295"/>
      <c r="I168" s="295"/>
      <c r="J168" s="289"/>
      <c r="K168" s="289"/>
      <c r="L168" s="289"/>
    </row>
    <row r="169" spans="2:12" x14ac:dyDescent="0.2">
      <c r="B169" s="300"/>
      <c r="C169" s="299"/>
      <c r="F169" s="290">
        <v>3606.15</v>
      </c>
      <c r="G169" s="289" t="s">
        <v>2700</v>
      </c>
      <c r="H169" s="295"/>
      <c r="I169" s="295"/>
      <c r="J169" s="289"/>
      <c r="K169" s="289"/>
      <c r="L169" s="289"/>
    </row>
    <row r="170" spans="2:12" x14ac:dyDescent="0.2">
      <c r="B170" s="300"/>
      <c r="C170" s="299"/>
      <c r="F170" s="290">
        <v>4651.6000000000004</v>
      </c>
      <c r="G170" s="295" t="s">
        <v>2699</v>
      </c>
      <c r="H170" s="295"/>
      <c r="I170" s="295"/>
      <c r="J170" s="289"/>
      <c r="K170" s="289"/>
      <c r="L170" s="289"/>
    </row>
    <row r="171" spans="2:12" x14ac:dyDescent="0.2">
      <c r="B171" s="300"/>
      <c r="C171" s="299"/>
      <c r="F171" s="290">
        <v>68281.78</v>
      </c>
      <c r="G171" s="295" t="s">
        <v>2698</v>
      </c>
      <c r="H171" s="295"/>
      <c r="I171" s="295"/>
      <c r="J171" s="289"/>
      <c r="K171" s="289"/>
      <c r="L171" s="289"/>
    </row>
    <row r="172" spans="2:12" x14ac:dyDescent="0.2">
      <c r="B172" s="300"/>
      <c r="C172" s="299"/>
      <c r="F172" s="290">
        <v>5529.73</v>
      </c>
      <c r="G172" s="295" t="s">
        <v>2697</v>
      </c>
      <c r="H172" s="295"/>
      <c r="I172" s="295"/>
      <c r="J172" s="289"/>
      <c r="K172" s="289"/>
      <c r="L172" s="289"/>
    </row>
    <row r="173" spans="2:12" x14ac:dyDescent="0.2">
      <c r="B173" s="300"/>
      <c r="C173" s="299"/>
      <c r="F173" s="290">
        <v>4650.18</v>
      </c>
      <c r="G173" s="295" t="s">
        <v>2696</v>
      </c>
      <c r="H173" s="295"/>
      <c r="I173" s="295"/>
      <c r="J173" s="289"/>
      <c r="K173" s="289"/>
      <c r="L173" s="289"/>
    </row>
    <row r="174" spans="2:12" x14ac:dyDescent="0.2">
      <c r="B174" s="300"/>
      <c r="C174" s="299"/>
      <c r="F174" s="290">
        <v>1876.1</v>
      </c>
      <c r="G174" s="295" t="s">
        <v>2695</v>
      </c>
      <c r="H174" s="295"/>
      <c r="I174" s="295"/>
      <c r="J174" s="289"/>
      <c r="K174" s="289"/>
      <c r="L174" s="289"/>
    </row>
    <row r="175" spans="2:12" x14ac:dyDescent="0.2">
      <c r="B175" s="300"/>
      <c r="C175" s="299"/>
      <c r="F175" s="290">
        <v>22462.58</v>
      </c>
      <c r="G175" s="295" t="s">
        <v>2694</v>
      </c>
      <c r="H175" s="295"/>
      <c r="I175" s="295"/>
      <c r="J175" s="289"/>
      <c r="K175" s="289"/>
      <c r="L175" s="289"/>
    </row>
    <row r="176" spans="2:12" x14ac:dyDescent="0.2">
      <c r="B176" s="300"/>
      <c r="C176" s="299"/>
      <c r="F176" s="290">
        <v>98592</v>
      </c>
      <c r="G176" s="295" t="s">
        <v>2693</v>
      </c>
      <c r="H176" s="295"/>
      <c r="I176" s="295"/>
      <c r="J176" s="289"/>
      <c r="K176" s="289"/>
      <c r="L176" s="289"/>
    </row>
    <row r="177" spans="2:12" x14ac:dyDescent="0.2">
      <c r="B177" s="300"/>
      <c r="C177" s="299"/>
      <c r="F177" s="290">
        <v>218643.3</v>
      </c>
      <c r="G177" s="295" t="s">
        <v>2692</v>
      </c>
      <c r="H177" s="295"/>
      <c r="I177" s="295"/>
      <c r="J177" s="289"/>
      <c r="K177" s="289"/>
      <c r="L177" s="289"/>
    </row>
    <row r="178" spans="2:12" x14ac:dyDescent="0.2">
      <c r="B178" s="300"/>
      <c r="C178" s="299"/>
      <c r="F178" s="290">
        <v>1464.62</v>
      </c>
      <c r="G178" s="295" t="s">
        <v>2691</v>
      </c>
      <c r="H178" s="295"/>
      <c r="I178" s="295"/>
      <c r="J178" s="289"/>
      <c r="K178" s="289"/>
      <c r="L178" s="289"/>
    </row>
    <row r="179" spans="2:12" x14ac:dyDescent="0.2">
      <c r="B179" s="300"/>
      <c r="C179" s="299"/>
      <c r="F179" s="290">
        <v>139712.92000000001</v>
      </c>
      <c r="G179" s="295" t="s">
        <v>2690</v>
      </c>
      <c r="H179" s="295"/>
      <c r="I179" s="295"/>
      <c r="J179" s="289"/>
      <c r="K179" s="289"/>
      <c r="L179" s="289"/>
    </row>
    <row r="180" spans="2:12" x14ac:dyDescent="0.2">
      <c r="B180" s="300"/>
      <c r="C180" s="299"/>
      <c r="F180" s="290">
        <v>1497.01</v>
      </c>
      <c r="G180" s="295" t="s">
        <v>2689</v>
      </c>
      <c r="H180" s="295"/>
      <c r="I180" s="295"/>
      <c r="J180" s="289"/>
      <c r="K180" s="289"/>
      <c r="L180" s="289"/>
    </row>
    <row r="181" spans="2:12" x14ac:dyDescent="0.2">
      <c r="B181" s="300"/>
      <c r="C181" s="299"/>
      <c r="F181" s="290">
        <v>12162.81</v>
      </c>
      <c r="G181" s="289" t="s">
        <v>2688</v>
      </c>
      <c r="I181" s="295"/>
      <c r="J181" s="289"/>
      <c r="K181" s="289"/>
      <c r="L181" s="289"/>
    </row>
    <row r="182" spans="2:12" x14ac:dyDescent="0.2">
      <c r="B182" s="300"/>
      <c r="C182" s="299"/>
      <c r="F182" s="290">
        <v>19174.8</v>
      </c>
      <c r="G182" s="295" t="s">
        <v>2687</v>
      </c>
      <c r="H182" s="295"/>
      <c r="I182" s="295"/>
      <c r="J182" s="289"/>
      <c r="K182" s="289"/>
      <c r="L182" s="289"/>
    </row>
    <row r="183" spans="2:12" x14ac:dyDescent="0.2">
      <c r="B183" s="300"/>
      <c r="C183" s="299"/>
      <c r="F183" s="290">
        <v>2691.34</v>
      </c>
      <c r="G183" s="295" t="s">
        <v>2686</v>
      </c>
      <c r="H183" s="295"/>
      <c r="I183" s="295"/>
      <c r="J183" s="289"/>
      <c r="K183" s="289"/>
      <c r="L183" s="289"/>
    </row>
    <row r="184" spans="2:12" x14ac:dyDescent="0.2">
      <c r="B184" s="300"/>
      <c r="C184" s="299"/>
      <c r="F184" s="290">
        <v>3187.61</v>
      </c>
      <c r="G184" s="295" t="s">
        <v>2685</v>
      </c>
      <c r="H184" s="295"/>
      <c r="I184" s="295"/>
      <c r="J184" s="289"/>
      <c r="K184" s="289"/>
      <c r="L184" s="289"/>
    </row>
    <row r="185" spans="2:12" x14ac:dyDescent="0.2">
      <c r="B185" s="300"/>
      <c r="C185" s="299"/>
      <c r="F185" s="290">
        <v>1634.54</v>
      </c>
      <c r="G185" s="295" t="s">
        <v>2684</v>
      </c>
      <c r="H185" s="295"/>
      <c r="I185" s="295"/>
      <c r="J185" s="289"/>
      <c r="K185" s="289"/>
      <c r="L185" s="289"/>
    </row>
    <row r="186" spans="2:12" x14ac:dyDescent="0.2">
      <c r="B186" s="300"/>
      <c r="C186" s="299"/>
      <c r="F186" s="290">
        <v>5952.03</v>
      </c>
      <c r="G186" s="295" t="s">
        <v>2683</v>
      </c>
      <c r="H186" s="295"/>
      <c r="I186" s="295"/>
      <c r="J186" s="289"/>
      <c r="K186" s="289"/>
      <c r="L186" s="289"/>
    </row>
    <row r="187" spans="2:12" x14ac:dyDescent="0.2">
      <c r="B187" s="300"/>
      <c r="C187" s="299"/>
      <c r="F187" s="290">
        <v>6897.61</v>
      </c>
      <c r="G187" s="295" t="s">
        <v>2682</v>
      </c>
      <c r="H187" s="295"/>
      <c r="I187" s="295"/>
      <c r="J187" s="289"/>
      <c r="K187" s="289"/>
      <c r="L187" s="289"/>
    </row>
    <row r="188" spans="2:12" x14ac:dyDescent="0.2">
      <c r="B188" s="300"/>
      <c r="C188" s="299"/>
      <c r="F188" s="290">
        <v>15735</v>
      </c>
      <c r="G188" s="295" t="s">
        <v>2681</v>
      </c>
      <c r="H188" s="295"/>
      <c r="I188" s="295"/>
      <c r="J188" s="289"/>
      <c r="K188" s="289"/>
      <c r="L188" s="289"/>
    </row>
    <row r="189" spans="2:12" x14ac:dyDescent="0.2">
      <c r="B189" s="300"/>
      <c r="C189" s="299"/>
      <c r="F189" s="290">
        <v>30846.77</v>
      </c>
      <c r="G189" s="295" t="s">
        <v>2680</v>
      </c>
      <c r="H189" s="295"/>
      <c r="I189" s="295"/>
      <c r="J189" s="289"/>
      <c r="K189" s="289"/>
      <c r="L189" s="289"/>
    </row>
    <row r="190" spans="2:12" x14ac:dyDescent="0.2">
      <c r="B190" s="300"/>
      <c r="C190" s="299"/>
      <c r="F190" s="290">
        <v>12636.05</v>
      </c>
      <c r="G190" s="295" t="s">
        <v>2679</v>
      </c>
      <c r="H190" s="295"/>
      <c r="I190" s="295"/>
      <c r="J190" s="289"/>
      <c r="K190" s="289"/>
      <c r="L190" s="289"/>
    </row>
    <row r="191" spans="2:12" x14ac:dyDescent="0.2">
      <c r="B191" s="300"/>
      <c r="C191" s="299"/>
      <c r="F191" s="290">
        <v>39831.440000000002</v>
      </c>
      <c r="G191" s="295" t="s">
        <v>2678</v>
      </c>
      <c r="H191" s="295"/>
      <c r="I191" s="295"/>
      <c r="J191" s="289"/>
      <c r="K191" s="289"/>
      <c r="L191" s="289"/>
    </row>
    <row r="192" spans="2:12" x14ac:dyDescent="0.2">
      <c r="B192" s="300"/>
      <c r="C192" s="299"/>
      <c r="F192" s="290">
        <v>2822.12</v>
      </c>
      <c r="G192" s="295" t="s">
        <v>2677</v>
      </c>
      <c r="H192" s="295"/>
      <c r="I192" s="295"/>
      <c r="J192" s="289"/>
      <c r="K192" s="289"/>
      <c r="L192" s="289"/>
    </row>
    <row r="193" spans="2:12" x14ac:dyDescent="0.2">
      <c r="B193" s="300"/>
      <c r="C193" s="299"/>
      <c r="F193" s="290">
        <v>1411.06</v>
      </c>
      <c r="G193" s="295" t="s">
        <v>2676</v>
      </c>
      <c r="H193" s="295"/>
      <c r="I193" s="295"/>
      <c r="J193" s="289"/>
      <c r="K193" s="289"/>
      <c r="L193" s="289"/>
    </row>
    <row r="194" spans="2:12" x14ac:dyDescent="0.2">
      <c r="B194" s="300"/>
      <c r="C194" s="299"/>
      <c r="F194" s="290">
        <v>2115</v>
      </c>
      <c r="G194" s="295"/>
      <c r="H194" s="295"/>
      <c r="I194" s="295"/>
      <c r="J194" s="289"/>
      <c r="K194" s="289"/>
      <c r="L194" s="289"/>
    </row>
    <row r="195" spans="2:12" x14ac:dyDescent="0.2">
      <c r="B195" s="300"/>
      <c r="C195" s="299"/>
      <c r="F195" s="290">
        <v>6340.55</v>
      </c>
      <c r="G195" s="295" t="s">
        <v>2675</v>
      </c>
      <c r="H195" s="295"/>
      <c r="I195" s="295"/>
      <c r="J195" s="289"/>
      <c r="K195" s="289"/>
      <c r="L195" s="289"/>
    </row>
    <row r="196" spans="2:12" x14ac:dyDescent="0.2">
      <c r="B196" s="300"/>
      <c r="C196" s="299"/>
      <c r="F196" s="290">
        <v>9702.36</v>
      </c>
      <c r="G196" s="295" t="s">
        <v>2674</v>
      </c>
      <c r="H196" s="295"/>
      <c r="I196" s="295"/>
      <c r="J196" s="289"/>
      <c r="K196" s="289"/>
      <c r="L196" s="289"/>
    </row>
    <row r="197" spans="2:12" x14ac:dyDescent="0.2">
      <c r="B197" s="300"/>
      <c r="C197" s="299"/>
      <c r="F197" s="290">
        <v>24928.400000000001</v>
      </c>
      <c r="G197" s="295" t="s">
        <v>2673</v>
      </c>
      <c r="H197" s="295"/>
      <c r="I197" s="295"/>
      <c r="J197" s="289"/>
      <c r="K197" s="289"/>
      <c r="L197" s="289"/>
    </row>
    <row r="198" spans="2:12" x14ac:dyDescent="0.2">
      <c r="B198" s="300"/>
      <c r="C198" s="299"/>
      <c r="F198" s="290">
        <v>105790.22</v>
      </c>
      <c r="G198" s="295" t="s">
        <v>2672</v>
      </c>
      <c r="H198" s="295"/>
      <c r="I198" s="295"/>
      <c r="J198" s="289"/>
      <c r="K198" s="289"/>
      <c r="L198" s="289"/>
    </row>
    <row r="199" spans="2:12" x14ac:dyDescent="0.2">
      <c r="B199" s="300"/>
      <c r="C199" s="299"/>
      <c r="F199" s="290">
        <v>10098.93</v>
      </c>
      <c r="G199" s="295" t="s">
        <v>2671</v>
      </c>
      <c r="H199" s="295"/>
      <c r="I199" s="295"/>
      <c r="J199" s="289"/>
      <c r="K199" s="289"/>
      <c r="L199" s="289"/>
    </row>
    <row r="200" spans="2:12" x14ac:dyDescent="0.2">
      <c r="B200" s="300"/>
      <c r="C200" s="299"/>
      <c r="F200" s="290">
        <v>7427.65</v>
      </c>
      <c r="G200" s="295" t="s">
        <v>2670</v>
      </c>
      <c r="H200" s="295"/>
      <c r="I200" s="295"/>
      <c r="J200" s="289"/>
      <c r="K200" s="289"/>
      <c r="L200" s="289"/>
    </row>
    <row r="201" spans="2:12" x14ac:dyDescent="0.2">
      <c r="B201" s="300"/>
      <c r="C201" s="299"/>
      <c r="F201" s="290">
        <v>5434.6</v>
      </c>
      <c r="G201" s="295" t="s">
        <v>2669</v>
      </c>
      <c r="H201" s="295"/>
      <c r="I201" s="295"/>
      <c r="J201" s="289"/>
      <c r="K201" s="289"/>
      <c r="L201" s="289"/>
    </row>
    <row r="202" spans="2:12" x14ac:dyDescent="0.2">
      <c r="B202" s="300"/>
      <c r="C202" s="299"/>
      <c r="F202" s="290">
        <v>24828.18</v>
      </c>
      <c r="G202" s="295" t="s">
        <v>2668</v>
      </c>
      <c r="H202" s="295"/>
      <c r="I202" s="295"/>
      <c r="J202" s="289"/>
      <c r="K202" s="289"/>
      <c r="L202" s="289"/>
    </row>
    <row r="203" spans="2:12" x14ac:dyDescent="0.2">
      <c r="B203" s="300"/>
      <c r="C203" s="299"/>
      <c r="F203" s="290">
        <v>13683.84</v>
      </c>
      <c r="G203" s="295" t="s">
        <v>2667</v>
      </c>
      <c r="H203" s="295"/>
      <c r="I203" s="295"/>
      <c r="J203" s="289"/>
      <c r="K203" s="289"/>
      <c r="L203" s="289"/>
    </row>
    <row r="204" spans="2:12" x14ac:dyDescent="0.2">
      <c r="B204" s="300"/>
      <c r="C204" s="299"/>
      <c r="F204" s="290">
        <v>6245.74</v>
      </c>
      <c r="G204" s="295" t="s">
        <v>2666</v>
      </c>
      <c r="H204" s="295"/>
      <c r="I204" s="295"/>
      <c r="J204" s="289"/>
      <c r="K204" s="289"/>
      <c r="L204" s="289"/>
    </row>
    <row r="205" spans="2:12" x14ac:dyDescent="0.2">
      <c r="B205" s="300"/>
      <c r="C205" s="299"/>
      <c r="F205" s="292">
        <v>5000</v>
      </c>
      <c r="G205" s="295" t="s">
        <v>2665</v>
      </c>
      <c r="H205" s="295"/>
      <c r="I205" s="295"/>
      <c r="J205" s="289"/>
      <c r="K205" s="289"/>
      <c r="L205" s="289"/>
    </row>
    <row r="206" spans="2:12" x14ac:dyDescent="0.2">
      <c r="B206" s="300"/>
      <c r="C206" s="299"/>
      <c r="F206" s="290">
        <v>100</v>
      </c>
      <c r="G206" s="295" t="s">
        <v>2665</v>
      </c>
      <c r="H206" s="295"/>
      <c r="I206" s="295"/>
      <c r="J206" s="289"/>
      <c r="K206" s="289"/>
      <c r="L206" s="289"/>
    </row>
    <row r="207" spans="2:12" x14ac:dyDescent="0.2">
      <c r="B207" s="300"/>
      <c r="C207" s="299"/>
      <c r="F207" s="290">
        <v>42317.11</v>
      </c>
      <c r="G207" s="295" t="s">
        <v>2664</v>
      </c>
      <c r="H207" s="295"/>
      <c r="I207" s="295"/>
      <c r="J207" s="289"/>
      <c r="K207" s="289"/>
      <c r="L207" s="289"/>
    </row>
    <row r="208" spans="2:12" x14ac:dyDescent="0.2">
      <c r="B208" s="300"/>
      <c r="C208" s="299"/>
      <c r="F208" s="290">
        <v>10098.959999999999</v>
      </c>
      <c r="G208" s="295" t="s">
        <v>2663</v>
      </c>
      <c r="H208" s="295"/>
      <c r="I208" s="295"/>
      <c r="J208" s="289"/>
      <c r="K208" s="289"/>
      <c r="L208" s="289"/>
    </row>
    <row r="209" spans="2:12" x14ac:dyDescent="0.2">
      <c r="B209" s="300"/>
      <c r="C209" s="299"/>
      <c r="F209" s="290">
        <v>29204.83</v>
      </c>
      <c r="G209" s="295" t="s">
        <v>2662</v>
      </c>
      <c r="H209" s="295"/>
      <c r="I209" s="295"/>
      <c r="J209" s="289"/>
      <c r="K209" s="289"/>
      <c r="L209" s="289"/>
    </row>
    <row r="210" spans="2:12" x14ac:dyDescent="0.2">
      <c r="B210" s="300"/>
      <c r="C210" s="299"/>
      <c r="F210" s="290">
        <v>2436.12</v>
      </c>
      <c r="G210" s="295" t="s">
        <v>2661</v>
      </c>
      <c r="H210" s="295"/>
      <c r="I210" s="295"/>
      <c r="J210" s="289"/>
      <c r="K210" s="289"/>
      <c r="L210" s="289"/>
    </row>
    <row r="211" spans="2:12" x14ac:dyDescent="0.2">
      <c r="B211" s="300"/>
      <c r="C211" s="299"/>
      <c r="F211" s="290">
        <v>40705.050000000003</v>
      </c>
      <c r="G211" s="295" t="s">
        <v>2660</v>
      </c>
      <c r="H211" s="295"/>
      <c r="I211" s="295"/>
      <c r="J211" s="289"/>
      <c r="K211" s="289"/>
      <c r="L211" s="289"/>
    </row>
    <row r="212" spans="2:12" x14ac:dyDescent="0.2">
      <c r="B212" s="300"/>
      <c r="C212" s="299"/>
      <c r="F212" s="290">
        <v>17738.77</v>
      </c>
      <c r="G212" s="295" t="s">
        <v>2659</v>
      </c>
      <c r="H212" s="295"/>
      <c r="I212" s="295"/>
      <c r="J212" s="289"/>
      <c r="K212" s="289"/>
      <c r="L212" s="289"/>
    </row>
    <row r="213" spans="2:12" x14ac:dyDescent="0.2">
      <c r="B213" s="300"/>
      <c r="C213" s="299"/>
      <c r="F213" s="290">
        <v>7594.89</v>
      </c>
      <c r="G213" s="295" t="s">
        <v>2658</v>
      </c>
      <c r="H213" s="295"/>
      <c r="I213" s="295"/>
      <c r="J213" s="289"/>
      <c r="K213" s="289"/>
      <c r="L213" s="289"/>
    </row>
    <row r="214" spans="2:12" x14ac:dyDescent="0.2">
      <c r="B214" s="300"/>
      <c r="C214" s="299"/>
      <c r="F214" s="290">
        <v>41957.2</v>
      </c>
      <c r="G214" s="295" t="s">
        <v>2657</v>
      </c>
      <c r="H214" s="295"/>
      <c r="I214" s="295"/>
      <c r="J214" s="289"/>
      <c r="K214" s="289"/>
      <c r="L214" s="289"/>
    </row>
    <row r="215" spans="2:12" x14ac:dyDescent="0.2">
      <c r="B215" s="300"/>
      <c r="C215" s="299"/>
      <c r="F215" s="290">
        <v>45243.34</v>
      </c>
      <c r="G215" s="295" t="s">
        <v>2656</v>
      </c>
      <c r="H215" s="295"/>
      <c r="I215" s="295"/>
      <c r="J215" s="289"/>
      <c r="K215" s="289"/>
      <c r="L215" s="289"/>
    </row>
    <row r="216" spans="2:12" x14ac:dyDescent="0.2">
      <c r="B216" s="300"/>
      <c r="C216" s="299"/>
      <c r="F216" s="290">
        <v>4457.01</v>
      </c>
      <c r="G216" s="295" t="s">
        <v>2655</v>
      </c>
      <c r="H216" s="295"/>
      <c r="I216" s="295"/>
      <c r="J216" s="289"/>
      <c r="K216" s="289"/>
      <c r="L216" s="289"/>
    </row>
    <row r="217" spans="2:12" x14ac:dyDescent="0.2">
      <c r="B217" s="300"/>
      <c r="C217" s="299"/>
      <c r="F217" s="290">
        <v>4200.83</v>
      </c>
      <c r="G217" s="295" t="s">
        <v>2654</v>
      </c>
      <c r="H217" s="295"/>
      <c r="I217" s="295"/>
      <c r="J217" s="289"/>
      <c r="K217" s="289"/>
      <c r="L217" s="289"/>
    </row>
    <row r="218" spans="2:12" x14ac:dyDescent="0.2">
      <c r="B218" s="300"/>
      <c r="C218" s="299"/>
      <c r="F218" s="290">
        <v>3588.11</v>
      </c>
      <c r="G218" s="295" t="s">
        <v>2653</v>
      </c>
      <c r="H218" s="295"/>
      <c r="I218" s="295"/>
      <c r="J218" s="289"/>
      <c r="K218" s="289"/>
      <c r="L218" s="289"/>
    </row>
    <row r="219" spans="2:12" x14ac:dyDescent="0.2">
      <c r="B219" s="300"/>
      <c r="C219" s="299"/>
      <c r="F219" s="290">
        <v>14324.3</v>
      </c>
      <c r="G219" s="295" t="s">
        <v>2652</v>
      </c>
      <c r="H219" s="295"/>
      <c r="I219" s="295"/>
      <c r="J219" s="289"/>
      <c r="K219" s="289"/>
      <c r="L219" s="289"/>
    </row>
    <row r="220" spans="2:12" x14ac:dyDescent="0.2">
      <c r="B220" s="300"/>
      <c r="C220" s="299"/>
      <c r="F220" s="290">
        <v>3767.89</v>
      </c>
      <c r="G220" s="295" t="s">
        <v>2651</v>
      </c>
      <c r="H220" s="295"/>
      <c r="I220" s="295"/>
      <c r="J220" s="289"/>
      <c r="K220" s="289"/>
      <c r="L220" s="289"/>
    </row>
    <row r="221" spans="2:12" x14ac:dyDescent="0.2">
      <c r="B221" s="300"/>
      <c r="C221" s="299"/>
      <c r="F221" s="290">
        <v>7230.93</v>
      </c>
      <c r="G221" s="295" t="s">
        <v>2650</v>
      </c>
      <c r="H221" s="295"/>
      <c r="I221" s="295"/>
      <c r="J221" s="289"/>
      <c r="K221" s="289"/>
      <c r="L221" s="289"/>
    </row>
    <row r="222" spans="2:12" x14ac:dyDescent="0.2">
      <c r="B222" s="300"/>
      <c r="C222" s="299"/>
      <c r="F222" s="290">
        <v>2244</v>
      </c>
      <c r="G222" s="295" t="s">
        <v>2649</v>
      </c>
      <c r="H222" s="295"/>
      <c r="I222" s="295"/>
      <c r="J222" s="289"/>
      <c r="K222" s="289"/>
      <c r="L222" s="289"/>
    </row>
    <row r="223" spans="2:12" x14ac:dyDescent="0.2">
      <c r="B223" s="300"/>
      <c r="C223" s="299"/>
      <c r="F223" s="290">
        <v>9746.89</v>
      </c>
      <c r="G223" s="295" t="s">
        <v>2648</v>
      </c>
      <c r="H223" s="295"/>
      <c r="I223" s="295"/>
      <c r="J223" s="289"/>
      <c r="K223" s="289"/>
      <c r="L223" s="289"/>
    </row>
    <row r="224" spans="2:12" x14ac:dyDescent="0.2">
      <c r="B224" s="300"/>
      <c r="C224" s="299"/>
      <c r="F224" s="290">
        <v>18448.5</v>
      </c>
      <c r="G224" s="295" t="s">
        <v>2647</v>
      </c>
      <c r="H224" s="295"/>
      <c r="I224" s="295"/>
      <c r="J224" s="289"/>
      <c r="K224" s="289"/>
      <c r="L224" s="289"/>
    </row>
    <row r="225" spans="2:12" x14ac:dyDescent="0.2">
      <c r="B225" s="300"/>
      <c r="C225" s="299"/>
      <c r="F225" s="290">
        <v>47483.73</v>
      </c>
      <c r="G225" s="289" t="s">
        <v>2646</v>
      </c>
      <c r="H225" s="295"/>
      <c r="I225" s="295"/>
      <c r="J225" s="289"/>
      <c r="K225" s="289"/>
      <c r="L225" s="289"/>
    </row>
    <row r="226" spans="2:12" x14ac:dyDescent="0.2">
      <c r="B226" s="300"/>
      <c r="C226" s="299"/>
      <c r="F226" s="290">
        <v>46270.15</v>
      </c>
      <c r="G226" s="295" t="s">
        <v>2645</v>
      </c>
      <c r="H226" s="295"/>
      <c r="I226" s="295"/>
      <c r="J226" s="289"/>
      <c r="K226" s="289"/>
      <c r="L226" s="289"/>
    </row>
    <row r="227" spans="2:12" x14ac:dyDescent="0.2">
      <c r="B227" s="300"/>
      <c r="C227" s="299"/>
      <c r="F227" s="290">
        <v>10098.959999999999</v>
      </c>
      <c r="G227" s="295" t="s">
        <v>2644</v>
      </c>
      <c r="H227" s="295"/>
      <c r="I227" s="295"/>
      <c r="J227" s="289"/>
      <c r="K227" s="289"/>
      <c r="L227" s="289"/>
    </row>
    <row r="228" spans="2:12" x14ac:dyDescent="0.2">
      <c r="B228" s="300"/>
      <c r="C228" s="299"/>
      <c r="F228" s="290">
        <v>826.33</v>
      </c>
      <c r="G228" s="295" t="s">
        <v>2643</v>
      </c>
      <c r="H228" s="295"/>
      <c r="I228" s="295"/>
      <c r="J228" s="289"/>
      <c r="K228" s="289"/>
      <c r="L228" s="289"/>
    </row>
    <row r="229" spans="2:12" x14ac:dyDescent="0.2">
      <c r="B229" s="300"/>
      <c r="C229" s="299"/>
      <c r="F229" s="290">
        <v>108548.97</v>
      </c>
      <c r="G229" s="295" t="s">
        <v>2642</v>
      </c>
      <c r="H229" s="295"/>
      <c r="I229" s="295"/>
      <c r="J229" s="289"/>
      <c r="K229" s="289"/>
      <c r="L229" s="289"/>
    </row>
    <row r="230" spans="2:12" x14ac:dyDescent="0.2">
      <c r="B230" s="300"/>
      <c r="C230" s="299"/>
      <c r="F230" s="290">
        <v>41987.3</v>
      </c>
      <c r="G230" s="295" t="s">
        <v>2641</v>
      </c>
      <c r="H230" s="295"/>
      <c r="I230" s="295"/>
      <c r="J230" s="289"/>
      <c r="K230" s="289"/>
      <c r="L230" s="289"/>
    </row>
    <row r="231" spans="2:12" x14ac:dyDescent="0.2">
      <c r="B231" s="300"/>
      <c r="C231" s="299"/>
      <c r="F231" s="290">
        <v>11593.42</v>
      </c>
      <c r="G231" s="295" t="s">
        <v>2639</v>
      </c>
      <c r="H231" s="295"/>
      <c r="I231" s="295"/>
      <c r="J231" s="289"/>
      <c r="K231" s="289"/>
      <c r="L231" s="289"/>
    </row>
    <row r="232" spans="2:12" x14ac:dyDescent="0.2">
      <c r="B232" s="300"/>
      <c r="C232" s="299"/>
      <c r="F232" s="290">
        <v>3831.74</v>
      </c>
      <c r="G232" s="295" t="s">
        <v>2640</v>
      </c>
      <c r="H232" s="295"/>
      <c r="I232" s="295"/>
      <c r="J232" s="289"/>
      <c r="K232" s="289"/>
      <c r="L232" s="289"/>
    </row>
    <row r="233" spans="2:12" x14ac:dyDescent="0.2">
      <c r="B233" s="300"/>
      <c r="C233" s="299"/>
      <c r="F233" s="290">
        <v>1219.76</v>
      </c>
      <c r="G233" s="295" t="s">
        <v>2639</v>
      </c>
      <c r="H233" s="295"/>
      <c r="I233" s="295"/>
      <c r="J233" s="289"/>
      <c r="K233" s="289"/>
      <c r="L233" s="289"/>
    </row>
    <row r="234" spans="2:12" x14ac:dyDescent="0.2">
      <c r="B234" s="300"/>
      <c r="C234" s="299"/>
      <c r="F234" s="290">
        <v>2122.35</v>
      </c>
      <c r="G234" s="289" t="s">
        <v>2638</v>
      </c>
      <c r="H234" s="295"/>
      <c r="I234" s="295"/>
      <c r="J234" s="289"/>
      <c r="K234" s="289"/>
      <c r="L234" s="289"/>
    </row>
    <row r="235" spans="2:12" x14ac:dyDescent="0.2">
      <c r="B235" s="300"/>
      <c r="C235" s="299"/>
      <c r="F235" s="290">
        <v>6505.4</v>
      </c>
      <c r="G235" s="295" t="s">
        <v>2637</v>
      </c>
      <c r="H235" s="295"/>
      <c r="I235" s="295"/>
      <c r="J235" s="289"/>
      <c r="K235" s="289"/>
      <c r="L235" s="289"/>
    </row>
    <row r="236" spans="2:12" x14ac:dyDescent="0.2">
      <c r="B236" s="300"/>
      <c r="C236" s="299"/>
      <c r="F236" s="290">
        <v>12076.45</v>
      </c>
      <c r="G236" s="295" t="s">
        <v>2636</v>
      </c>
      <c r="H236" s="295"/>
      <c r="I236" s="295"/>
      <c r="J236" s="289"/>
      <c r="K236" s="289"/>
      <c r="L236" s="289"/>
    </row>
    <row r="237" spans="2:12" x14ac:dyDescent="0.2">
      <c r="B237" s="300"/>
      <c r="C237" s="299"/>
      <c r="F237" s="290">
        <v>61000</v>
      </c>
      <c r="G237" s="295" t="s">
        <v>2635</v>
      </c>
      <c r="H237" s="295"/>
      <c r="I237" s="295"/>
      <c r="J237" s="289"/>
      <c r="K237" s="289"/>
      <c r="L237" s="289"/>
    </row>
    <row r="238" spans="2:12" x14ac:dyDescent="0.2">
      <c r="B238" s="300"/>
      <c r="C238" s="299"/>
      <c r="F238" s="290">
        <v>6760.13</v>
      </c>
      <c r="G238" s="295" t="s">
        <v>2634</v>
      </c>
      <c r="H238" s="295"/>
      <c r="I238" s="295"/>
      <c r="J238" s="289"/>
      <c r="K238" s="289"/>
      <c r="L238" s="289"/>
    </row>
    <row r="239" spans="2:12" x14ac:dyDescent="0.2">
      <c r="B239" s="300"/>
      <c r="C239" s="299"/>
      <c r="F239" s="290">
        <v>4029.84</v>
      </c>
      <c r="G239" s="295" t="s">
        <v>2633</v>
      </c>
      <c r="H239" s="295"/>
      <c r="I239" s="295"/>
      <c r="J239" s="289"/>
      <c r="K239" s="289"/>
      <c r="L239" s="289"/>
    </row>
    <row r="240" spans="2:12" x14ac:dyDescent="0.2">
      <c r="B240" s="300"/>
      <c r="C240" s="299"/>
      <c r="F240" s="290">
        <v>424.65</v>
      </c>
      <c r="G240" s="295" t="s">
        <v>2632</v>
      </c>
      <c r="H240" s="295"/>
      <c r="I240" s="295"/>
      <c r="J240" s="289"/>
      <c r="K240" s="289"/>
      <c r="L240" s="289"/>
    </row>
    <row r="241" spans="2:12" x14ac:dyDescent="0.2">
      <c r="B241" s="300"/>
      <c r="C241" s="299"/>
      <c r="F241" s="290">
        <v>3840.44</v>
      </c>
      <c r="G241" s="295" t="s">
        <v>2631</v>
      </c>
      <c r="H241" s="295"/>
      <c r="I241" s="295"/>
      <c r="J241" s="289"/>
      <c r="K241" s="289"/>
      <c r="L241" s="289"/>
    </row>
    <row r="242" spans="2:12" x14ac:dyDescent="0.2">
      <c r="B242" s="300"/>
      <c r="C242" s="299"/>
      <c r="F242" s="290">
        <v>19174.8</v>
      </c>
      <c r="G242" s="295" t="s">
        <v>2630</v>
      </c>
      <c r="H242" s="295"/>
      <c r="I242" s="295"/>
      <c r="J242" s="289"/>
      <c r="K242" s="289"/>
      <c r="L242" s="289"/>
    </row>
    <row r="243" spans="2:12" x14ac:dyDescent="0.2">
      <c r="B243" s="300"/>
      <c r="C243" s="299"/>
      <c r="F243" s="290">
        <v>157722.64000000001</v>
      </c>
      <c r="G243" s="295" t="s">
        <v>2629</v>
      </c>
      <c r="H243" s="295"/>
      <c r="I243" s="295"/>
      <c r="J243" s="289"/>
      <c r="K243" s="289"/>
      <c r="L243" s="289"/>
    </row>
    <row r="244" spans="2:12" x14ac:dyDescent="0.2">
      <c r="B244" s="300"/>
      <c r="C244" s="299"/>
      <c r="F244" s="290">
        <v>160979.93</v>
      </c>
      <c r="G244" s="295" t="s">
        <v>2628</v>
      </c>
      <c r="H244" s="295"/>
      <c r="I244" s="295"/>
      <c r="J244" s="289"/>
      <c r="K244" s="289"/>
      <c r="L244" s="289"/>
    </row>
    <row r="245" spans="2:12" x14ac:dyDescent="0.2">
      <c r="B245" s="300"/>
      <c r="C245" s="299"/>
      <c r="F245" s="290">
        <v>9332.6200000000008</v>
      </c>
      <c r="G245" s="295" t="s">
        <v>2627</v>
      </c>
      <c r="H245" s="295"/>
      <c r="I245" s="295"/>
      <c r="J245" s="289"/>
      <c r="K245" s="289"/>
      <c r="L245" s="289"/>
    </row>
    <row r="246" spans="2:12" x14ac:dyDescent="0.2">
      <c r="B246" s="300"/>
      <c r="C246" s="299"/>
      <c r="F246" s="290">
        <v>6637.37</v>
      </c>
      <c r="G246" s="295" t="s">
        <v>2626</v>
      </c>
      <c r="H246" s="295"/>
      <c r="I246" s="295"/>
      <c r="J246" s="289"/>
      <c r="K246" s="289"/>
      <c r="L246" s="289"/>
    </row>
    <row r="247" spans="2:12" x14ac:dyDescent="0.2">
      <c r="B247" s="300"/>
      <c r="C247" s="299"/>
      <c r="F247" s="290">
        <v>10936.32</v>
      </c>
      <c r="G247" s="295" t="s">
        <v>2625</v>
      </c>
      <c r="H247" s="295"/>
      <c r="I247" s="295"/>
      <c r="J247" s="289"/>
      <c r="K247" s="289"/>
      <c r="L247" s="289"/>
    </row>
    <row r="248" spans="2:12" x14ac:dyDescent="0.2">
      <c r="B248" s="300"/>
      <c r="C248" s="299"/>
      <c r="F248" s="290">
        <v>12076.45</v>
      </c>
      <c r="G248" s="295" t="s">
        <v>2624</v>
      </c>
      <c r="H248" s="295"/>
      <c r="I248" s="295"/>
      <c r="J248" s="289"/>
      <c r="K248" s="289"/>
      <c r="L248" s="289"/>
    </row>
    <row r="249" spans="2:12" x14ac:dyDescent="0.2">
      <c r="B249" s="300"/>
      <c r="C249" s="299"/>
      <c r="F249" s="290">
        <v>14749.4</v>
      </c>
      <c r="G249" s="295" t="s">
        <v>2623</v>
      </c>
      <c r="H249" s="295"/>
      <c r="I249" s="295"/>
      <c r="J249" s="289"/>
      <c r="K249" s="289"/>
      <c r="L249" s="289"/>
    </row>
    <row r="250" spans="2:12" x14ac:dyDescent="0.2">
      <c r="B250" s="300"/>
      <c r="C250" s="299"/>
      <c r="F250" s="290">
        <v>623.46</v>
      </c>
      <c r="G250" s="295" t="s">
        <v>2622</v>
      </c>
      <c r="H250" s="295"/>
      <c r="I250" s="295"/>
      <c r="J250" s="289"/>
      <c r="K250" s="289"/>
      <c r="L250" s="289"/>
    </row>
    <row r="251" spans="2:12" x14ac:dyDescent="0.2">
      <c r="B251" s="300"/>
      <c r="C251" s="299"/>
      <c r="F251" s="290">
        <v>1690.01</v>
      </c>
      <c r="G251" s="295" t="s">
        <v>2621</v>
      </c>
      <c r="H251" s="295"/>
      <c r="I251" s="295"/>
      <c r="J251" s="289"/>
      <c r="K251" s="289"/>
      <c r="L251" s="289"/>
    </row>
    <row r="252" spans="2:12" x14ac:dyDescent="0.2">
      <c r="B252" s="300"/>
      <c r="C252" s="299"/>
      <c r="F252" s="290">
        <v>36177.769999999997</v>
      </c>
      <c r="G252" s="295" t="s">
        <v>2620</v>
      </c>
      <c r="H252" s="295"/>
      <c r="I252" s="295"/>
      <c r="J252" s="289"/>
      <c r="K252" s="289"/>
      <c r="L252" s="289"/>
    </row>
    <row r="253" spans="2:12" x14ac:dyDescent="0.2">
      <c r="B253" s="300"/>
      <c r="C253" s="299"/>
      <c r="F253" s="290">
        <v>40008.400000000001</v>
      </c>
      <c r="G253" s="295" t="s">
        <v>2619</v>
      </c>
      <c r="H253" s="295"/>
      <c r="I253" s="295"/>
      <c r="J253" s="289"/>
      <c r="K253" s="289"/>
      <c r="L253" s="289"/>
    </row>
    <row r="254" spans="2:12" x14ac:dyDescent="0.2">
      <c r="B254" s="300"/>
      <c r="C254" s="299"/>
      <c r="F254" s="290">
        <v>28523.7</v>
      </c>
      <c r="G254" s="295" t="s">
        <v>2618</v>
      </c>
      <c r="H254" s="295"/>
      <c r="I254" s="295"/>
      <c r="J254" s="289"/>
      <c r="K254" s="289"/>
      <c r="L254" s="289"/>
    </row>
    <row r="255" spans="2:12" x14ac:dyDescent="0.2">
      <c r="B255" s="300"/>
      <c r="C255" s="299"/>
      <c r="F255" s="290">
        <v>465.16</v>
      </c>
      <c r="G255" s="295" t="s">
        <v>2617</v>
      </c>
      <c r="H255" s="295"/>
      <c r="I255" s="295"/>
      <c r="J255" s="289"/>
      <c r="K255" s="289"/>
      <c r="L255" s="289"/>
    </row>
    <row r="256" spans="2:12" x14ac:dyDescent="0.2">
      <c r="B256" s="300"/>
      <c r="C256" s="299"/>
      <c r="F256" s="290">
        <v>7864.8</v>
      </c>
      <c r="G256" s="289" t="s">
        <v>2616</v>
      </c>
      <c r="H256" s="295"/>
      <c r="I256" s="295"/>
      <c r="J256" s="289"/>
      <c r="K256" s="289"/>
      <c r="L256" s="289"/>
    </row>
    <row r="257" spans="2:12" x14ac:dyDescent="0.2">
      <c r="B257" s="300"/>
      <c r="C257" s="299"/>
      <c r="F257" s="290">
        <v>41879.68</v>
      </c>
      <c r="G257" s="295" t="s">
        <v>2615</v>
      </c>
      <c r="H257" s="295"/>
      <c r="I257" s="295"/>
      <c r="J257" s="289"/>
      <c r="K257" s="289"/>
      <c r="L257" s="289"/>
    </row>
    <row r="258" spans="2:12" x14ac:dyDescent="0.2">
      <c r="B258" s="300"/>
      <c r="C258" s="299"/>
      <c r="F258" s="290">
        <v>25247.4</v>
      </c>
      <c r="G258" s="295" t="s">
        <v>2614</v>
      </c>
      <c r="H258" s="295"/>
      <c r="I258" s="295"/>
      <c r="J258" s="289"/>
      <c r="K258" s="289"/>
      <c r="L258" s="289"/>
    </row>
    <row r="259" spans="2:12" x14ac:dyDescent="0.2">
      <c r="B259" s="300"/>
      <c r="C259" s="299"/>
      <c r="F259" s="290">
        <v>8026.7</v>
      </c>
      <c r="G259" s="295" t="s">
        <v>2613</v>
      </c>
      <c r="H259" s="295"/>
      <c r="I259" s="295"/>
      <c r="J259" s="289"/>
      <c r="K259" s="289"/>
      <c r="L259" s="289"/>
    </row>
    <row r="260" spans="2:12" x14ac:dyDescent="0.2">
      <c r="B260" s="300"/>
      <c r="C260" s="299"/>
      <c r="F260" s="290">
        <v>1611.24</v>
      </c>
      <c r="G260" s="295" t="s">
        <v>2612</v>
      </c>
      <c r="H260" s="295"/>
      <c r="I260" s="295"/>
      <c r="J260" s="289"/>
      <c r="K260" s="289"/>
      <c r="L260" s="289"/>
    </row>
    <row r="261" spans="2:12" x14ac:dyDescent="0.2">
      <c r="B261" s="300"/>
      <c r="C261" s="299"/>
      <c r="F261" s="290">
        <v>74985.56</v>
      </c>
      <c r="G261" s="295" t="s">
        <v>2611</v>
      </c>
      <c r="H261" s="295"/>
      <c r="I261" s="295"/>
      <c r="J261" s="289"/>
      <c r="K261" s="289"/>
      <c r="L261" s="289"/>
    </row>
    <row r="262" spans="2:12" x14ac:dyDescent="0.2">
      <c r="B262" s="300"/>
      <c r="C262" s="299"/>
      <c r="F262" s="290">
        <v>1716.8</v>
      </c>
      <c r="G262" s="295" t="s">
        <v>2610</v>
      </c>
      <c r="H262" s="295"/>
      <c r="I262" s="295"/>
      <c r="J262" s="289"/>
      <c r="K262" s="289"/>
      <c r="L262" s="289"/>
    </row>
    <row r="263" spans="2:12" x14ac:dyDescent="0.2">
      <c r="B263" s="300"/>
      <c r="C263" s="299"/>
      <c r="F263" s="290">
        <v>9000</v>
      </c>
      <c r="G263" s="295" t="s">
        <v>2609</v>
      </c>
      <c r="H263" s="295"/>
      <c r="I263" s="295"/>
      <c r="J263" s="289"/>
      <c r="K263" s="289"/>
      <c r="L263" s="289"/>
    </row>
    <row r="264" spans="2:12" x14ac:dyDescent="0.2">
      <c r="B264" s="300"/>
      <c r="C264" s="299"/>
      <c r="F264" s="290">
        <v>2366.11</v>
      </c>
      <c r="G264" s="295" t="s">
        <v>2608</v>
      </c>
      <c r="H264" s="295"/>
      <c r="I264" s="295"/>
      <c r="J264" s="289"/>
      <c r="K264" s="289"/>
      <c r="L264" s="289"/>
    </row>
    <row r="265" spans="2:12" x14ac:dyDescent="0.2">
      <c r="B265" s="300"/>
      <c r="C265" s="299"/>
      <c r="F265" s="290">
        <v>1646.04</v>
      </c>
      <c r="G265" s="295"/>
      <c r="H265" s="295"/>
      <c r="I265" s="295"/>
      <c r="J265" s="289"/>
      <c r="K265" s="289"/>
      <c r="L265" s="289"/>
    </row>
    <row r="266" spans="2:12" x14ac:dyDescent="0.2">
      <c r="B266" s="300"/>
      <c r="C266" s="299"/>
      <c r="F266" s="290">
        <v>27693.84</v>
      </c>
      <c r="G266" s="295" t="s">
        <v>2607</v>
      </c>
      <c r="H266" s="295"/>
      <c r="I266" s="295"/>
      <c r="J266" s="289"/>
      <c r="K266" s="289"/>
      <c r="L266" s="289"/>
    </row>
    <row r="267" spans="2:12" x14ac:dyDescent="0.2">
      <c r="B267" s="300"/>
      <c r="C267" s="299"/>
      <c r="F267" s="290">
        <v>8026.74</v>
      </c>
      <c r="G267" s="295" t="s">
        <v>2606</v>
      </c>
      <c r="H267" s="295"/>
      <c r="I267" s="295"/>
      <c r="J267" s="289"/>
      <c r="K267" s="289"/>
      <c r="L267" s="289"/>
    </row>
    <row r="268" spans="2:12" x14ac:dyDescent="0.2">
      <c r="B268" s="300"/>
      <c r="C268" s="299"/>
      <c r="F268" s="290">
        <v>63956.13</v>
      </c>
      <c r="G268" s="295" t="s">
        <v>2605</v>
      </c>
      <c r="H268" s="295"/>
      <c r="I268" s="295"/>
      <c r="J268" s="289"/>
      <c r="K268" s="289"/>
      <c r="L268" s="289"/>
    </row>
    <row r="269" spans="2:12" x14ac:dyDescent="0.2">
      <c r="B269" s="300"/>
      <c r="C269" s="299"/>
      <c r="F269" s="290">
        <v>3828.46</v>
      </c>
      <c r="G269" s="295" t="s">
        <v>2604</v>
      </c>
      <c r="H269" s="295"/>
      <c r="I269" s="295"/>
      <c r="J269" s="289"/>
      <c r="K269" s="289"/>
      <c r="L269" s="289"/>
    </row>
    <row r="270" spans="2:12" x14ac:dyDescent="0.2">
      <c r="B270" s="300"/>
      <c r="C270" s="299"/>
      <c r="F270" s="290">
        <v>25960.11</v>
      </c>
      <c r="G270" s="295" t="s">
        <v>2603</v>
      </c>
      <c r="H270" s="295"/>
      <c r="I270" s="295"/>
      <c r="J270" s="289"/>
      <c r="K270" s="289"/>
      <c r="L270" s="289"/>
    </row>
    <row r="271" spans="2:12" x14ac:dyDescent="0.2">
      <c r="B271" s="300"/>
      <c r="C271" s="299"/>
      <c r="F271" s="290">
        <v>30846.77</v>
      </c>
      <c r="G271" s="295" t="s">
        <v>2602</v>
      </c>
      <c r="H271" s="295"/>
      <c r="I271" s="295"/>
      <c r="J271" s="289"/>
      <c r="K271" s="289"/>
      <c r="L271" s="289"/>
    </row>
    <row r="272" spans="2:12" x14ac:dyDescent="0.2">
      <c r="B272" s="300"/>
      <c r="C272" s="299"/>
      <c r="F272" s="290">
        <v>16539.41</v>
      </c>
      <c r="G272" s="295" t="s">
        <v>2601</v>
      </c>
      <c r="H272" s="295"/>
      <c r="I272" s="295"/>
      <c r="J272" s="289"/>
      <c r="K272" s="289"/>
      <c r="L272" s="289"/>
    </row>
    <row r="273" spans="2:12" x14ac:dyDescent="0.2">
      <c r="B273" s="300"/>
      <c r="C273" s="299"/>
      <c r="F273" s="290">
        <v>2168.1999999999998</v>
      </c>
      <c r="G273" s="295" t="s">
        <v>2600</v>
      </c>
      <c r="H273" s="295"/>
      <c r="I273" s="295"/>
      <c r="J273" s="289"/>
      <c r="K273" s="289"/>
      <c r="L273" s="289"/>
    </row>
    <row r="274" spans="2:12" x14ac:dyDescent="0.2">
      <c r="B274" s="300"/>
      <c r="C274" s="299"/>
      <c r="F274" s="290">
        <v>15390.02</v>
      </c>
      <c r="G274" s="295" t="s">
        <v>2599</v>
      </c>
      <c r="H274" s="295"/>
      <c r="I274" s="295"/>
      <c r="J274" s="289"/>
      <c r="K274" s="289"/>
      <c r="L274" s="289"/>
    </row>
    <row r="275" spans="2:12" x14ac:dyDescent="0.2">
      <c r="B275" s="300"/>
      <c r="C275" s="299"/>
      <c r="F275" s="290">
        <v>48627.75</v>
      </c>
      <c r="G275" s="295" t="s">
        <v>2598</v>
      </c>
      <c r="H275" s="295"/>
      <c r="I275" s="295"/>
      <c r="J275" s="289"/>
      <c r="K275" s="289"/>
      <c r="L275" s="289"/>
    </row>
    <row r="276" spans="2:12" x14ac:dyDescent="0.2">
      <c r="B276" s="300"/>
      <c r="C276" s="299"/>
      <c r="F276" s="290">
        <v>699.42</v>
      </c>
      <c r="G276" s="295" t="s">
        <v>2597</v>
      </c>
      <c r="H276" s="295"/>
      <c r="I276" s="295"/>
      <c r="J276" s="289"/>
      <c r="K276" s="289"/>
      <c r="L276" s="289"/>
    </row>
    <row r="277" spans="2:12" x14ac:dyDescent="0.2">
      <c r="B277" s="300"/>
      <c r="C277" s="299"/>
      <c r="F277" s="290">
        <v>32002.63</v>
      </c>
      <c r="G277" s="295" t="s">
        <v>2596</v>
      </c>
      <c r="H277" s="295"/>
      <c r="I277" s="295"/>
      <c r="J277" s="289"/>
      <c r="K277" s="289"/>
      <c r="L277" s="289"/>
    </row>
    <row r="278" spans="2:12" x14ac:dyDescent="0.2">
      <c r="B278" s="300"/>
      <c r="C278" s="299"/>
      <c r="F278" s="290">
        <v>10173.9</v>
      </c>
      <c r="G278" s="295" t="s">
        <v>2595</v>
      </c>
      <c r="H278" s="295"/>
      <c r="I278" s="295"/>
      <c r="J278" s="289"/>
      <c r="K278" s="289"/>
      <c r="L278" s="289"/>
    </row>
    <row r="279" spans="2:12" x14ac:dyDescent="0.2">
      <c r="B279" s="300"/>
      <c r="C279" s="299"/>
      <c r="F279" s="290">
        <v>2414.59</v>
      </c>
      <c r="G279" s="295" t="s">
        <v>2594</v>
      </c>
      <c r="H279" s="295"/>
      <c r="I279" s="295"/>
      <c r="J279" s="289"/>
      <c r="K279" s="289"/>
      <c r="L279" s="289"/>
    </row>
    <row r="280" spans="2:12" x14ac:dyDescent="0.2">
      <c r="B280" s="300"/>
      <c r="C280" s="299"/>
      <c r="F280" s="290">
        <v>2836.88</v>
      </c>
      <c r="H280" s="295"/>
      <c r="I280" s="295"/>
      <c r="J280" s="289"/>
      <c r="K280" s="289"/>
      <c r="L280" s="289"/>
    </row>
    <row r="281" spans="2:12" x14ac:dyDescent="0.2">
      <c r="B281" s="300"/>
      <c r="C281" s="299"/>
      <c r="F281" s="290">
        <v>13482.22</v>
      </c>
      <c r="G281" s="295" t="s">
        <v>2593</v>
      </c>
      <c r="H281" s="295"/>
      <c r="I281" s="295"/>
      <c r="J281" s="289"/>
      <c r="K281" s="289"/>
      <c r="L281" s="289"/>
    </row>
    <row r="282" spans="2:12" x14ac:dyDescent="0.2">
      <c r="B282" s="300"/>
      <c r="C282" s="299"/>
      <c r="F282" s="290">
        <v>89563.6</v>
      </c>
      <c r="G282" s="295"/>
      <c r="H282" s="295"/>
      <c r="I282" s="295"/>
      <c r="J282" s="289"/>
      <c r="K282" s="289"/>
      <c r="L282" s="289"/>
    </row>
    <row r="283" spans="2:12" x14ac:dyDescent="0.2">
      <c r="B283" s="300"/>
      <c r="C283" s="299"/>
      <c r="F283" s="290">
        <v>23221.68</v>
      </c>
      <c r="G283" s="295"/>
      <c r="H283" s="295"/>
      <c r="I283" s="295"/>
      <c r="J283" s="289"/>
      <c r="K283" s="289"/>
      <c r="L283" s="289"/>
    </row>
    <row r="284" spans="2:12" x14ac:dyDescent="0.2">
      <c r="B284" s="300"/>
      <c r="C284" s="299"/>
      <c r="F284" s="290">
        <v>8707.35</v>
      </c>
      <c r="G284" s="295" t="s">
        <v>2592</v>
      </c>
      <c r="H284" s="295"/>
      <c r="I284" s="295"/>
      <c r="J284" s="289"/>
    </row>
    <row r="285" spans="2:12" x14ac:dyDescent="0.2">
      <c r="B285" s="300"/>
      <c r="C285" s="299"/>
      <c r="F285" s="290">
        <v>6266.5</v>
      </c>
      <c r="G285" s="295" t="s">
        <v>2591</v>
      </c>
      <c r="H285" s="295"/>
      <c r="I285" s="295"/>
      <c r="J285" s="289"/>
    </row>
    <row r="286" spans="2:12" x14ac:dyDescent="0.2">
      <c r="B286" s="300"/>
      <c r="C286" s="299"/>
      <c r="F286" s="290">
        <v>71419.81</v>
      </c>
      <c r="G286" s="295" t="s">
        <v>2590</v>
      </c>
      <c r="H286" s="295"/>
      <c r="I286" s="295"/>
      <c r="J286" s="289"/>
    </row>
    <row r="287" spans="2:12" x14ac:dyDescent="0.2">
      <c r="B287" s="300"/>
      <c r="C287" s="299"/>
      <c r="F287" s="290">
        <v>15882.31</v>
      </c>
      <c r="G287" s="295" t="s">
        <v>2589</v>
      </c>
      <c r="H287" s="295"/>
      <c r="I287" s="295"/>
      <c r="J287" s="289"/>
    </row>
    <row r="288" spans="2:12" x14ac:dyDescent="0.2">
      <c r="B288" s="300"/>
      <c r="C288" s="299"/>
      <c r="F288" s="290">
        <v>9000</v>
      </c>
      <c r="G288" s="295" t="s">
        <v>2588</v>
      </c>
      <c r="H288" s="295"/>
      <c r="I288" s="295"/>
      <c r="J288" s="289"/>
    </row>
    <row r="289" spans="2:10" x14ac:dyDescent="0.2">
      <c r="B289" s="300"/>
      <c r="C289" s="299"/>
      <c r="F289" s="290">
        <v>918</v>
      </c>
      <c r="G289" s="295" t="s">
        <v>2587</v>
      </c>
      <c r="H289" s="295"/>
      <c r="I289" s="295"/>
      <c r="J289" s="289"/>
    </row>
    <row r="290" spans="2:10" x14ac:dyDescent="0.2">
      <c r="B290" s="300"/>
      <c r="C290" s="299"/>
      <c r="F290" s="290">
        <v>225</v>
      </c>
      <c r="G290" s="295" t="s">
        <v>2586</v>
      </c>
      <c r="H290" s="295"/>
      <c r="I290" s="295"/>
      <c r="J290" s="289"/>
    </row>
    <row r="291" spans="2:10" x14ac:dyDescent="0.2">
      <c r="B291" s="300"/>
      <c r="C291" s="299"/>
      <c r="F291" s="292">
        <v>200</v>
      </c>
      <c r="G291" s="295" t="s">
        <v>2586</v>
      </c>
      <c r="H291" s="295"/>
      <c r="I291" s="295"/>
      <c r="J291" s="289"/>
    </row>
    <row r="292" spans="2:10" x14ac:dyDescent="0.2">
      <c r="B292" s="300"/>
      <c r="C292" s="299"/>
      <c r="F292" s="290">
        <v>1763.83</v>
      </c>
      <c r="G292" s="295" t="s">
        <v>2585</v>
      </c>
      <c r="H292" s="295"/>
      <c r="I292" s="295"/>
      <c r="J292" s="289"/>
    </row>
    <row r="293" spans="2:10" x14ac:dyDescent="0.2">
      <c r="B293" s="300"/>
      <c r="C293" s="299"/>
      <c r="F293" s="290">
        <v>5011.2</v>
      </c>
      <c r="G293" s="295" t="s">
        <v>2584</v>
      </c>
      <c r="H293" s="295"/>
      <c r="I293" s="295"/>
      <c r="J293" s="289"/>
    </row>
    <row r="294" spans="2:10" x14ac:dyDescent="0.2">
      <c r="B294" s="300"/>
      <c r="C294" s="299"/>
      <c r="F294" s="290">
        <v>4113.08</v>
      </c>
      <c r="G294" s="295"/>
      <c r="H294" s="295"/>
      <c r="I294" s="295"/>
      <c r="J294" s="289"/>
    </row>
    <row r="295" spans="2:10" x14ac:dyDescent="0.2">
      <c r="B295" s="300"/>
      <c r="C295" s="299"/>
      <c r="F295" s="290">
        <v>7392</v>
      </c>
      <c r="G295" s="295" t="s">
        <v>2583</v>
      </c>
      <c r="H295" s="295"/>
      <c r="I295" s="295"/>
      <c r="J295" s="289"/>
    </row>
    <row r="296" spans="2:10" x14ac:dyDescent="0.2">
      <c r="B296" s="300"/>
      <c r="C296" s="299"/>
      <c r="F296" s="290">
        <v>800</v>
      </c>
      <c r="G296" s="295" t="s">
        <v>2582</v>
      </c>
      <c r="H296" s="295"/>
      <c r="I296" s="295"/>
      <c r="J296" s="289"/>
    </row>
    <row r="297" spans="2:10" x14ac:dyDescent="0.2">
      <c r="B297" s="300"/>
      <c r="C297" s="299"/>
      <c r="F297" s="290">
        <v>5539.23</v>
      </c>
      <c r="G297" s="295" t="s">
        <v>2581</v>
      </c>
      <c r="H297" s="295"/>
      <c r="I297" s="295"/>
      <c r="J297" s="289"/>
    </row>
    <row r="298" spans="2:10" x14ac:dyDescent="0.2">
      <c r="B298" s="300"/>
      <c r="C298" s="299"/>
      <c r="F298" s="290">
        <v>4206.59</v>
      </c>
      <c r="G298" s="295" t="s">
        <v>2580</v>
      </c>
      <c r="H298" s="295"/>
      <c r="I298" s="295"/>
      <c r="J298" s="289"/>
    </row>
    <row r="299" spans="2:10" x14ac:dyDescent="0.2">
      <c r="B299" s="300"/>
      <c r="C299" s="299"/>
      <c r="F299" s="290">
        <v>3668.28</v>
      </c>
      <c r="G299" s="295" t="s">
        <v>2579</v>
      </c>
      <c r="H299" s="295"/>
      <c r="I299" s="295"/>
      <c r="J299" s="289"/>
    </row>
    <row r="300" spans="2:10" x14ac:dyDescent="0.2">
      <c r="B300" s="300"/>
      <c r="C300" s="299"/>
      <c r="F300" s="290">
        <v>1681.3</v>
      </c>
      <c r="G300" s="295" t="s">
        <v>2578</v>
      </c>
      <c r="H300" s="295"/>
      <c r="I300" s="295"/>
      <c r="J300" s="289"/>
    </row>
    <row r="301" spans="2:10" x14ac:dyDescent="0.2">
      <c r="B301" s="300"/>
      <c r="C301" s="299"/>
      <c r="F301" s="290">
        <v>1549.79</v>
      </c>
      <c r="G301" s="295" t="s">
        <v>2577</v>
      </c>
      <c r="H301" s="295"/>
      <c r="I301" s="295"/>
      <c r="J301" s="289"/>
    </row>
    <row r="302" spans="2:10" x14ac:dyDescent="0.2">
      <c r="B302" s="300"/>
      <c r="C302" s="299"/>
      <c r="F302" s="290">
        <v>4574.93</v>
      </c>
      <c r="G302" s="295" t="s">
        <v>2576</v>
      </c>
      <c r="H302" s="295"/>
      <c r="I302" s="295"/>
      <c r="J302" s="289"/>
    </row>
    <row r="303" spans="2:10" x14ac:dyDescent="0.2">
      <c r="B303" s="300"/>
      <c r="C303" s="299"/>
      <c r="F303" s="290">
        <v>5283.8</v>
      </c>
      <c r="G303" s="295" t="s">
        <v>2575</v>
      </c>
      <c r="H303" s="295"/>
      <c r="I303" s="295"/>
      <c r="J303" s="289"/>
    </row>
    <row r="304" spans="2:10" x14ac:dyDescent="0.2">
      <c r="B304" s="300"/>
      <c r="C304" s="299"/>
      <c r="F304" s="290">
        <v>2757.98</v>
      </c>
      <c r="G304" s="295" t="s">
        <v>2574</v>
      </c>
      <c r="H304" s="295"/>
      <c r="I304" s="295"/>
      <c r="J304" s="289"/>
    </row>
    <row r="305" spans="2:10" x14ac:dyDescent="0.2">
      <c r="B305" s="300"/>
      <c r="C305" s="299"/>
      <c r="F305" s="290">
        <v>3460.51</v>
      </c>
      <c r="G305" s="295" t="s">
        <v>2573</v>
      </c>
      <c r="H305" s="295"/>
      <c r="I305" s="295"/>
      <c r="J305" s="289"/>
    </row>
    <row r="306" spans="2:10" x14ac:dyDescent="0.2">
      <c r="B306" s="300"/>
      <c r="C306" s="299"/>
      <c r="F306" s="290">
        <v>7418.7</v>
      </c>
      <c r="G306" s="295" t="s">
        <v>2572</v>
      </c>
      <c r="H306" s="295"/>
      <c r="I306" s="295"/>
      <c r="J306" s="289"/>
    </row>
    <row r="307" spans="2:10" x14ac:dyDescent="0.2">
      <c r="B307" s="300"/>
      <c r="C307" s="299"/>
      <c r="F307" s="290">
        <v>10858.76</v>
      </c>
      <c r="G307" s="295" t="s">
        <v>2571</v>
      </c>
      <c r="H307" s="295"/>
      <c r="I307" s="295"/>
      <c r="J307" s="289"/>
    </row>
    <row r="308" spans="2:10" x14ac:dyDescent="0.2">
      <c r="B308" s="300"/>
      <c r="C308" s="299"/>
      <c r="F308" s="290">
        <v>43535</v>
      </c>
      <c r="G308" s="295" t="s">
        <v>2570</v>
      </c>
      <c r="H308" s="295"/>
      <c r="I308" s="295"/>
      <c r="J308" s="289"/>
    </row>
    <row r="309" spans="2:10" x14ac:dyDescent="0.2">
      <c r="B309" s="300"/>
      <c r="C309" s="299"/>
      <c r="F309" s="290">
        <v>34196.239999999998</v>
      </c>
      <c r="G309" s="295"/>
      <c r="H309" s="295"/>
      <c r="I309" s="295"/>
      <c r="J309" s="289"/>
    </row>
    <row r="310" spans="2:10" x14ac:dyDescent="0.2">
      <c r="B310" s="300"/>
      <c r="C310" s="299"/>
      <c r="F310" s="290">
        <v>6984.3</v>
      </c>
      <c r="G310" s="295" t="s">
        <v>2569</v>
      </c>
      <c r="H310" s="295"/>
      <c r="I310" s="295"/>
      <c r="J310" s="289"/>
    </row>
    <row r="311" spans="2:10" x14ac:dyDescent="0.2">
      <c r="B311" s="300"/>
      <c r="C311" s="299"/>
      <c r="F311" s="290">
        <v>3806.08</v>
      </c>
      <c r="G311" s="295" t="s">
        <v>2568</v>
      </c>
      <c r="H311" s="295"/>
      <c r="I311" s="295"/>
      <c r="J311" s="289"/>
    </row>
    <row r="312" spans="2:10" x14ac:dyDescent="0.2">
      <c r="B312" s="300"/>
      <c r="C312" s="299"/>
      <c r="F312" s="290">
        <v>25703.68</v>
      </c>
      <c r="G312" s="295"/>
      <c r="H312" s="295"/>
      <c r="I312" s="295"/>
      <c r="J312" s="289"/>
    </row>
    <row r="313" spans="2:10" x14ac:dyDescent="0.2">
      <c r="B313" s="300"/>
      <c r="C313" s="299"/>
      <c r="F313" s="290">
        <v>2724.14</v>
      </c>
      <c r="G313" s="295" t="s">
        <v>2567</v>
      </c>
      <c r="H313" s="295"/>
      <c r="I313" s="295"/>
      <c r="J313" s="289"/>
    </row>
    <row r="314" spans="2:10" x14ac:dyDescent="0.2">
      <c r="B314" s="300"/>
      <c r="C314" s="299"/>
      <c r="F314" s="290">
        <v>57738.39</v>
      </c>
      <c r="G314" s="295" t="s">
        <v>2566</v>
      </c>
      <c r="H314" s="295"/>
      <c r="I314" s="295"/>
      <c r="J314" s="289"/>
    </row>
    <row r="315" spans="2:10" x14ac:dyDescent="0.2">
      <c r="B315" s="300"/>
      <c r="C315" s="299"/>
      <c r="F315" s="290">
        <v>3900.03</v>
      </c>
      <c r="G315" s="295" t="s">
        <v>2565</v>
      </c>
      <c r="H315" s="295"/>
      <c r="I315" s="295"/>
      <c r="J315" s="289"/>
    </row>
    <row r="316" spans="2:10" x14ac:dyDescent="0.2">
      <c r="B316" s="300"/>
      <c r="C316" s="299"/>
      <c r="F316" s="290">
        <v>337</v>
      </c>
      <c r="G316" s="295" t="s">
        <v>2564</v>
      </c>
      <c r="H316" s="295"/>
      <c r="I316" s="295"/>
      <c r="J316" s="289"/>
    </row>
    <row r="317" spans="2:10" x14ac:dyDescent="0.2">
      <c r="B317" s="300"/>
      <c r="C317" s="299"/>
      <c r="F317" s="290">
        <v>5530.37</v>
      </c>
      <c r="G317" s="295" t="s">
        <v>2563</v>
      </c>
      <c r="H317" s="295"/>
      <c r="I317" s="295"/>
      <c r="J317" s="289"/>
    </row>
    <row r="318" spans="2:10" x14ac:dyDescent="0.2">
      <c r="B318" s="300"/>
      <c r="C318" s="299"/>
      <c r="F318" s="290">
        <v>15732.28</v>
      </c>
      <c r="G318" s="295" t="s">
        <v>2562</v>
      </c>
      <c r="H318" s="295"/>
      <c r="I318" s="295"/>
      <c r="J318" s="289"/>
    </row>
    <row r="319" spans="2:10" x14ac:dyDescent="0.2">
      <c r="B319" s="300"/>
      <c r="C319" s="299"/>
      <c r="F319" s="290">
        <v>2552.91</v>
      </c>
      <c r="G319" s="295"/>
      <c r="H319" s="295"/>
      <c r="I319" s="295"/>
      <c r="J319" s="289"/>
    </row>
    <row r="320" spans="2:10" x14ac:dyDescent="0.2">
      <c r="B320" s="300"/>
      <c r="C320" s="299"/>
      <c r="F320" s="290">
        <v>2113.52</v>
      </c>
      <c r="G320" s="295"/>
      <c r="H320" s="295"/>
      <c r="I320" s="295"/>
      <c r="J320" s="289"/>
    </row>
    <row r="321" spans="2:10" x14ac:dyDescent="0.2">
      <c r="B321" s="300"/>
      <c r="C321" s="299"/>
      <c r="F321" s="290">
        <v>8491.99</v>
      </c>
      <c r="G321" s="295" t="s">
        <v>2561</v>
      </c>
      <c r="H321" s="295"/>
      <c r="I321" s="295"/>
      <c r="J321" s="289"/>
    </row>
    <row r="322" spans="2:10" x14ac:dyDescent="0.2">
      <c r="B322" s="300"/>
      <c r="C322" s="299"/>
      <c r="F322" s="290">
        <v>150193.54999999999</v>
      </c>
      <c r="G322" s="295" t="s">
        <v>2560</v>
      </c>
      <c r="H322" s="295"/>
      <c r="I322" s="295"/>
    </row>
    <row r="323" spans="2:10" x14ac:dyDescent="0.2">
      <c r="B323" s="300"/>
      <c r="C323" s="299"/>
      <c r="F323" s="290">
        <v>2006.74</v>
      </c>
      <c r="G323" s="295" t="s">
        <v>2559</v>
      </c>
      <c r="H323" s="295"/>
      <c r="I323" s="295"/>
    </row>
    <row r="324" spans="2:10" x14ac:dyDescent="0.2">
      <c r="B324" s="300"/>
      <c r="C324" s="299"/>
      <c r="F324" s="290">
        <v>4554.62</v>
      </c>
      <c r="G324" s="295" t="s">
        <v>2558</v>
      </c>
      <c r="H324" s="295"/>
      <c r="I324" s="295"/>
    </row>
    <row r="325" spans="2:10" x14ac:dyDescent="0.2">
      <c r="B325" s="300"/>
      <c r="C325" s="299"/>
      <c r="F325" s="290">
        <v>55287.98</v>
      </c>
      <c r="G325" s="295" t="s">
        <v>2557</v>
      </c>
      <c r="H325" s="295"/>
      <c r="I325" s="295"/>
    </row>
    <row r="326" spans="2:10" x14ac:dyDescent="0.2">
      <c r="B326" s="300"/>
      <c r="C326" s="299"/>
      <c r="F326" s="290">
        <v>8504.77</v>
      </c>
      <c r="G326" s="295" t="s">
        <v>2556</v>
      </c>
      <c r="H326" s="295"/>
      <c r="I326" s="295"/>
    </row>
    <row r="327" spans="2:10" x14ac:dyDescent="0.2">
      <c r="B327" s="300"/>
      <c r="C327" s="299"/>
      <c r="F327" s="290">
        <v>75752.42</v>
      </c>
      <c r="G327" s="295" t="s">
        <v>2555</v>
      </c>
      <c r="H327" s="295"/>
      <c r="I327" s="295"/>
    </row>
    <row r="328" spans="2:10" x14ac:dyDescent="0.2">
      <c r="B328" s="300"/>
      <c r="C328" s="299"/>
      <c r="F328" s="290">
        <v>50494.8</v>
      </c>
      <c r="G328" s="295" t="s">
        <v>2554</v>
      </c>
      <c r="H328" s="295"/>
      <c r="I328" s="295"/>
    </row>
    <row r="329" spans="2:10" x14ac:dyDescent="0.2">
      <c r="B329" s="300"/>
      <c r="C329" s="299"/>
      <c r="F329" s="290">
        <v>11000</v>
      </c>
      <c r="G329" s="295" t="s">
        <v>2553</v>
      </c>
      <c r="H329" s="295"/>
      <c r="I329" s="295"/>
    </row>
    <row r="330" spans="2:10" x14ac:dyDescent="0.2">
      <c r="B330" s="300"/>
      <c r="C330" s="299"/>
      <c r="F330" s="290">
        <v>3500</v>
      </c>
      <c r="G330" s="295"/>
      <c r="H330" s="295"/>
      <c r="I330" s="295"/>
    </row>
    <row r="331" spans="2:10" x14ac:dyDescent="0.2">
      <c r="B331" s="300"/>
      <c r="C331" s="299"/>
      <c r="F331" s="290">
        <v>3500</v>
      </c>
      <c r="G331" s="295"/>
      <c r="H331" s="295"/>
      <c r="I331" s="295"/>
    </row>
    <row r="332" spans="2:10" x14ac:dyDescent="0.2">
      <c r="B332" s="300"/>
      <c r="C332" s="299"/>
      <c r="F332" s="290">
        <v>12167.18</v>
      </c>
      <c r="G332" s="295" t="s">
        <v>2552</v>
      </c>
      <c r="H332" s="295"/>
      <c r="I332" s="295"/>
    </row>
    <row r="333" spans="2:10" x14ac:dyDescent="0.2">
      <c r="B333" s="300"/>
      <c r="C333" s="299"/>
      <c r="F333" s="290">
        <v>9851.17</v>
      </c>
      <c r="G333" s="295" t="s">
        <v>2551</v>
      </c>
      <c r="H333" s="295"/>
      <c r="I333" s="295"/>
    </row>
    <row r="334" spans="2:10" x14ac:dyDescent="0.2">
      <c r="B334" s="300"/>
      <c r="C334" s="299"/>
      <c r="F334" s="290">
        <v>8120</v>
      </c>
      <c r="G334" s="295" t="s">
        <v>2550</v>
      </c>
      <c r="H334" s="295"/>
      <c r="I334" s="295"/>
    </row>
    <row r="335" spans="2:10" x14ac:dyDescent="0.2">
      <c r="B335" s="300"/>
      <c r="C335" s="299"/>
      <c r="F335" s="290">
        <v>5100.26</v>
      </c>
      <c r="G335" s="295" t="s">
        <v>2549</v>
      </c>
      <c r="H335" s="295"/>
      <c r="I335" s="295"/>
    </row>
    <row r="336" spans="2:10" x14ac:dyDescent="0.2">
      <c r="B336" s="300"/>
      <c r="C336" s="299"/>
      <c r="F336" s="290">
        <v>61693.54</v>
      </c>
      <c r="G336" s="295"/>
      <c r="H336" s="295"/>
      <c r="I336" s="295"/>
    </row>
    <row r="337" spans="2:9" x14ac:dyDescent="0.2">
      <c r="B337" s="300"/>
      <c r="C337" s="299"/>
      <c r="F337" s="290">
        <v>20372</v>
      </c>
      <c r="G337" s="295"/>
      <c r="H337" s="295"/>
      <c r="I337" s="295"/>
    </row>
    <row r="338" spans="2:9" x14ac:dyDescent="0.2">
      <c r="B338" s="300"/>
      <c r="C338" s="299"/>
      <c r="F338" s="290">
        <v>37068.300000000003</v>
      </c>
      <c r="G338" s="295" t="s">
        <v>2548</v>
      </c>
      <c r="H338" s="295"/>
      <c r="I338" s="295"/>
    </row>
    <row r="339" spans="2:9" x14ac:dyDescent="0.2">
      <c r="B339" s="300"/>
      <c r="C339" s="299"/>
      <c r="F339" s="290">
        <v>30910.43</v>
      </c>
      <c r="G339" s="295"/>
      <c r="H339" s="295"/>
      <c r="I339" s="295"/>
    </row>
    <row r="340" spans="2:9" x14ac:dyDescent="0.2">
      <c r="B340" s="300"/>
      <c r="C340" s="299"/>
      <c r="F340" s="290">
        <v>37068.300000000003</v>
      </c>
      <c r="G340" s="295"/>
      <c r="H340" s="295"/>
      <c r="I340" s="295"/>
    </row>
    <row r="341" spans="2:9" x14ac:dyDescent="0.2">
      <c r="B341" s="300"/>
      <c r="C341" s="299"/>
      <c r="F341" s="290">
        <v>30910.43</v>
      </c>
      <c r="G341" s="295"/>
      <c r="H341" s="295"/>
      <c r="I341" s="295"/>
    </row>
    <row r="342" spans="2:9" x14ac:dyDescent="0.2">
      <c r="B342" s="300"/>
      <c r="C342" s="299"/>
      <c r="F342" s="290">
        <v>136770.53</v>
      </c>
      <c r="G342" s="295"/>
      <c r="H342" s="295"/>
      <c r="I342" s="295"/>
    </row>
    <row r="343" spans="2:9" x14ac:dyDescent="0.2">
      <c r="B343" s="300"/>
      <c r="C343" s="299"/>
      <c r="F343" s="290">
        <v>57540.34</v>
      </c>
      <c r="G343" s="295"/>
      <c r="H343" s="295"/>
      <c r="I343" s="295"/>
    </row>
    <row r="344" spans="2:9" x14ac:dyDescent="0.2">
      <c r="B344" s="300"/>
      <c r="C344" s="299"/>
      <c r="F344" s="290">
        <v>22018.19</v>
      </c>
      <c r="G344" s="295"/>
      <c r="H344" s="295"/>
      <c r="I344" s="295"/>
    </row>
    <row r="345" spans="2:9" x14ac:dyDescent="0.2">
      <c r="B345" s="300"/>
      <c r="C345" s="299"/>
      <c r="F345" s="290">
        <v>52457.52</v>
      </c>
      <c r="G345" s="295"/>
      <c r="H345" s="295"/>
      <c r="I345" s="295"/>
    </row>
    <row r="346" spans="2:9" x14ac:dyDescent="0.2">
      <c r="B346" s="300"/>
      <c r="C346" s="299"/>
      <c r="F346" s="290">
        <v>20197.82</v>
      </c>
      <c r="G346" s="295"/>
      <c r="H346" s="295"/>
      <c r="I346" s="295"/>
    </row>
    <row r="347" spans="2:9" x14ac:dyDescent="0.2">
      <c r="B347" s="300"/>
      <c r="C347" s="299"/>
      <c r="F347" s="290">
        <v>2415.13</v>
      </c>
      <c r="G347" s="295" t="s">
        <v>2547</v>
      </c>
      <c r="H347" s="295"/>
      <c r="I347" s="295"/>
    </row>
    <row r="348" spans="2:9" x14ac:dyDescent="0.2">
      <c r="B348" s="300"/>
      <c r="C348" s="299"/>
      <c r="F348" s="290">
        <v>2245.4899999999998</v>
      </c>
      <c r="G348" s="295" t="s">
        <v>2546</v>
      </c>
      <c r="H348" s="295"/>
      <c r="I348" s="295"/>
    </row>
    <row r="349" spans="2:9" x14ac:dyDescent="0.2">
      <c r="B349" s="300"/>
      <c r="C349" s="299"/>
      <c r="F349" s="290">
        <v>4986.67</v>
      </c>
      <c r="G349" s="295" t="s">
        <v>2545</v>
      </c>
      <c r="H349" s="295"/>
      <c r="I349" s="295"/>
    </row>
    <row r="350" spans="2:9" x14ac:dyDescent="0.2">
      <c r="B350" s="300"/>
      <c r="C350" s="299"/>
      <c r="F350" s="290">
        <v>17800</v>
      </c>
      <c r="G350" s="295" t="s">
        <v>2544</v>
      </c>
      <c r="H350" s="295"/>
      <c r="I350" s="295"/>
    </row>
    <row r="351" spans="2:9" x14ac:dyDescent="0.2">
      <c r="B351" s="300"/>
      <c r="C351" s="299"/>
      <c r="F351" s="290">
        <v>110504.59</v>
      </c>
      <c r="G351" s="295"/>
      <c r="H351" s="295"/>
      <c r="I351" s="295"/>
    </row>
    <row r="352" spans="2:9" x14ac:dyDescent="0.2">
      <c r="B352" s="300"/>
      <c r="C352" s="299"/>
      <c r="F352" s="290">
        <v>74579.649999999994</v>
      </c>
      <c r="G352" s="295" t="s">
        <v>2543</v>
      </c>
      <c r="H352" s="295"/>
      <c r="I352" s="295"/>
    </row>
    <row r="353" spans="2:9" x14ac:dyDescent="0.2">
      <c r="B353" s="300"/>
      <c r="C353" s="299"/>
      <c r="F353" s="290">
        <v>10000</v>
      </c>
      <c r="G353" s="295" t="s">
        <v>2542</v>
      </c>
      <c r="H353" s="295"/>
      <c r="I353" s="295"/>
    </row>
    <row r="354" spans="2:9" x14ac:dyDescent="0.2">
      <c r="B354" s="300"/>
      <c r="C354" s="299"/>
      <c r="F354" s="290">
        <v>71269.37</v>
      </c>
      <c r="G354" s="295"/>
      <c r="H354" s="295"/>
      <c r="I354" s="295"/>
    </row>
    <row r="355" spans="2:9" x14ac:dyDescent="0.2">
      <c r="B355" s="300"/>
      <c r="C355" s="299"/>
      <c r="F355" s="290">
        <v>176533.87</v>
      </c>
      <c r="G355" s="295"/>
      <c r="H355" s="295"/>
      <c r="I355" s="295"/>
    </row>
    <row r="356" spans="2:9" x14ac:dyDescent="0.2">
      <c r="B356" s="300"/>
      <c r="C356" s="299"/>
      <c r="F356" s="290">
        <v>13592.58</v>
      </c>
      <c r="G356" s="295" t="s">
        <v>2541</v>
      </c>
      <c r="H356" s="295"/>
      <c r="I356" s="295"/>
    </row>
    <row r="357" spans="2:9" x14ac:dyDescent="0.2">
      <c r="B357" s="300"/>
      <c r="C357" s="299"/>
      <c r="F357" s="290">
        <v>12558.62</v>
      </c>
      <c r="G357" s="295" t="s">
        <v>2540</v>
      </c>
      <c r="H357" s="295"/>
      <c r="I357" s="295"/>
    </row>
    <row r="358" spans="2:9" x14ac:dyDescent="0.2">
      <c r="B358" s="300"/>
      <c r="C358" s="299"/>
      <c r="F358" s="290">
        <v>123586.87</v>
      </c>
      <c r="G358" s="295" t="s">
        <v>2539</v>
      </c>
      <c r="H358" s="295"/>
      <c r="I358" s="295"/>
    </row>
    <row r="359" spans="2:9" x14ac:dyDescent="0.2">
      <c r="B359" s="300"/>
      <c r="C359" s="299"/>
      <c r="F359" s="290">
        <v>3523.81</v>
      </c>
      <c r="G359" s="295" t="s">
        <v>2538</v>
      </c>
      <c r="H359" s="295"/>
      <c r="I359" s="295"/>
    </row>
    <row r="360" spans="2:9" x14ac:dyDescent="0.2">
      <c r="B360" s="300"/>
      <c r="C360" s="299"/>
      <c r="F360" s="290">
        <v>8877.99</v>
      </c>
      <c r="G360" s="295" t="s">
        <v>2537</v>
      </c>
      <c r="H360" s="295"/>
      <c r="I360" s="295"/>
    </row>
    <row r="361" spans="2:9" x14ac:dyDescent="0.2">
      <c r="B361" s="300"/>
      <c r="C361" s="299"/>
      <c r="F361" s="290">
        <v>14957.01</v>
      </c>
      <c r="G361" s="295" t="s">
        <v>2536</v>
      </c>
      <c r="H361" s="295"/>
      <c r="I361" s="295"/>
    </row>
    <row r="362" spans="2:9" x14ac:dyDescent="0.2">
      <c r="B362" s="300"/>
      <c r="C362" s="299"/>
      <c r="F362" s="290">
        <v>75579.460000000006</v>
      </c>
      <c r="G362" s="295" t="s">
        <v>2535</v>
      </c>
      <c r="H362" s="295"/>
      <c r="I362" s="295"/>
    </row>
    <row r="363" spans="2:9" x14ac:dyDescent="0.2">
      <c r="B363" s="300"/>
      <c r="C363" s="299"/>
      <c r="F363" s="290">
        <v>39879.93</v>
      </c>
      <c r="G363" s="295" t="s">
        <v>2534</v>
      </c>
      <c r="H363" s="295"/>
      <c r="I363" s="295"/>
    </row>
    <row r="364" spans="2:9" x14ac:dyDescent="0.2">
      <c r="B364" s="300"/>
      <c r="C364" s="299"/>
      <c r="F364" s="290">
        <v>28000</v>
      </c>
      <c r="G364" s="295" t="s">
        <v>2533</v>
      </c>
      <c r="H364" s="295"/>
      <c r="I364" s="295"/>
    </row>
    <row r="365" spans="2:9" x14ac:dyDescent="0.2">
      <c r="B365" s="300"/>
      <c r="C365" s="299"/>
      <c r="F365" s="290">
        <v>20400</v>
      </c>
      <c r="G365" s="295" t="s">
        <v>2532</v>
      </c>
      <c r="H365" s="295"/>
      <c r="I365" s="295"/>
    </row>
    <row r="366" spans="2:9" x14ac:dyDescent="0.2">
      <c r="B366" s="300"/>
      <c r="C366" s="299"/>
      <c r="F366" s="290">
        <v>3798.8</v>
      </c>
      <c r="G366" s="295" t="s">
        <v>2531</v>
      </c>
      <c r="H366" s="295"/>
      <c r="I366" s="295"/>
    </row>
    <row r="367" spans="2:9" x14ac:dyDescent="0.2">
      <c r="B367" s="300"/>
      <c r="C367" s="299"/>
      <c r="F367" s="290">
        <v>19242.97</v>
      </c>
      <c r="G367" s="295" t="s">
        <v>2530</v>
      </c>
      <c r="H367" s="295"/>
      <c r="I367" s="295"/>
    </row>
    <row r="368" spans="2:9" x14ac:dyDescent="0.2">
      <c r="B368" s="300"/>
      <c r="C368" s="299"/>
      <c r="G368" s="295"/>
      <c r="H368" s="295"/>
      <c r="I368" s="295"/>
    </row>
    <row r="369" spans="2:9" x14ac:dyDescent="0.2">
      <c r="B369" s="300"/>
      <c r="C369" s="299"/>
      <c r="G369" s="295"/>
      <c r="H369" s="295"/>
      <c r="I369" s="295"/>
    </row>
    <row r="370" spans="2:9" x14ac:dyDescent="0.2">
      <c r="B370" s="300"/>
      <c r="C370" s="299"/>
      <c r="G370" s="295"/>
      <c r="H370" s="295"/>
      <c r="I370" s="295"/>
    </row>
    <row r="371" spans="2:9" x14ac:dyDescent="0.2">
      <c r="B371" s="300"/>
      <c r="C371" s="299"/>
      <c r="G371" s="295"/>
      <c r="H371" s="295"/>
      <c r="I371" s="295"/>
    </row>
    <row r="372" spans="2:9" x14ac:dyDescent="0.2">
      <c r="B372" s="300"/>
      <c r="C372" s="299"/>
      <c r="G372" s="295"/>
      <c r="H372" s="295"/>
      <c r="I372" s="295"/>
    </row>
    <row r="373" spans="2:9" x14ac:dyDescent="0.2">
      <c r="B373" s="300"/>
      <c r="C373" s="299"/>
      <c r="G373" s="295"/>
      <c r="H373" s="295"/>
      <c r="I373" s="295"/>
    </row>
    <row r="374" spans="2:9" x14ac:dyDescent="0.2">
      <c r="B374" s="300"/>
      <c r="C374" s="299"/>
      <c r="G374" s="295"/>
      <c r="H374" s="295"/>
      <c r="I374" s="295"/>
    </row>
    <row r="375" spans="2:9" x14ac:dyDescent="0.2">
      <c r="B375" s="300"/>
      <c r="C375" s="299"/>
      <c r="G375" s="295"/>
      <c r="H375" s="295"/>
      <c r="I375" s="295"/>
    </row>
    <row r="376" spans="2:9" x14ac:dyDescent="0.2">
      <c r="B376" s="300"/>
      <c r="C376" s="299"/>
      <c r="G376" s="295"/>
      <c r="H376" s="295"/>
      <c r="I376" s="295"/>
    </row>
    <row r="377" spans="2:9" x14ac:dyDescent="0.2">
      <c r="B377" s="300"/>
      <c r="C377" s="299"/>
      <c r="G377" s="295"/>
      <c r="H377" s="295"/>
      <c r="I377" s="295"/>
    </row>
    <row r="378" spans="2:9" x14ac:dyDescent="0.2">
      <c r="B378" s="300"/>
      <c r="C378" s="299"/>
      <c r="G378" s="295"/>
      <c r="H378" s="295"/>
      <c r="I378" s="295"/>
    </row>
    <row r="379" spans="2:9" x14ac:dyDescent="0.2">
      <c r="B379" s="300"/>
      <c r="C379" s="299"/>
      <c r="G379" s="295"/>
      <c r="H379" s="295"/>
      <c r="I379" s="295"/>
    </row>
    <row r="380" spans="2:9" x14ac:dyDescent="0.2">
      <c r="B380" s="300"/>
      <c r="C380" s="299"/>
      <c r="G380" s="295"/>
      <c r="H380" s="295"/>
      <c r="I380" s="295"/>
    </row>
    <row r="381" spans="2:9" x14ac:dyDescent="0.2">
      <c r="B381" s="300"/>
      <c r="C381" s="299"/>
      <c r="G381" s="295"/>
      <c r="H381" s="295"/>
      <c r="I381" s="295"/>
    </row>
    <row r="382" spans="2:9" x14ac:dyDescent="0.2">
      <c r="B382" s="300"/>
      <c r="C382" s="299"/>
      <c r="G382" s="295"/>
      <c r="H382" s="295"/>
      <c r="I382" s="295"/>
    </row>
    <row r="383" spans="2:9" x14ac:dyDescent="0.2">
      <c r="B383" s="300"/>
      <c r="C383" s="299"/>
      <c r="G383" s="295"/>
      <c r="H383" s="295"/>
      <c r="I383" s="295"/>
    </row>
    <row r="384" spans="2:9" x14ac:dyDescent="0.2">
      <c r="B384" s="300"/>
      <c r="C384" s="299"/>
      <c r="G384" s="295"/>
      <c r="H384" s="295"/>
      <c r="I384" s="295"/>
    </row>
    <row r="385" spans="2:9" x14ac:dyDescent="0.2">
      <c r="B385" s="300"/>
      <c r="C385" s="299"/>
      <c r="G385" s="295"/>
      <c r="H385" s="295"/>
      <c r="I385" s="295"/>
    </row>
    <row r="386" spans="2:9" x14ac:dyDescent="0.2">
      <c r="B386" s="300"/>
      <c r="C386" s="299"/>
      <c r="G386" s="295"/>
      <c r="H386" s="295"/>
      <c r="I386" s="295"/>
    </row>
    <row r="387" spans="2:9" x14ac:dyDescent="0.2">
      <c r="B387" s="300"/>
      <c r="C387" s="299"/>
      <c r="G387" s="295"/>
      <c r="H387" s="295"/>
      <c r="I387" s="295"/>
    </row>
    <row r="388" spans="2:9" x14ac:dyDescent="0.2">
      <c r="B388" s="300"/>
      <c r="C388" s="299"/>
      <c r="G388" s="295"/>
      <c r="H388" s="295"/>
      <c r="I388" s="295"/>
    </row>
    <row r="389" spans="2:9" x14ac:dyDescent="0.2">
      <c r="B389" s="300"/>
      <c r="C389" s="299"/>
      <c r="G389" s="295"/>
      <c r="H389" s="295"/>
      <c r="I389" s="295"/>
    </row>
    <row r="390" spans="2:9" x14ac:dyDescent="0.2">
      <c r="B390" s="300"/>
      <c r="C390" s="299"/>
      <c r="G390" s="295"/>
      <c r="H390" s="295"/>
      <c r="I390" s="295"/>
    </row>
    <row r="391" spans="2:9" x14ac:dyDescent="0.2">
      <c r="B391" s="300"/>
      <c r="C391" s="299"/>
      <c r="G391" s="295"/>
      <c r="H391" s="295"/>
      <c r="I391" s="295"/>
    </row>
    <row r="392" spans="2:9" x14ac:dyDescent="0.2">
      <c r="B392" s="300"/>
      <c r="C392" s="299"/>
      <c r="G392" s="295"/>
      <c r="H392" s="295"/>
      <c r="I392" s="295"/>
    </row>
    <row r="393" spans="2:9" x14ac:dyDescent="0.2">
      <c r="B393" s="300"/>
      <c r="C393" s="299"/>
      <c r="G393" s="295"/>
      <c r="H393" s="295"/>
      <c r="I393" s="295"/>
    </row>
    <row r="394" spans="2:9" x14ac:dyDescent="0.2">
      <c r="B394" s="300"/>
      <c r="C394" s="299"/>
      <c r="G394" s="295"/>
      <c r="H394" s="295"/>
      <c r="I394" s="295"/>
    </row>
    <row r="395" spans="2:9" x14ac:dyDescent="0.2">
      <c r="B395" s="300"/>
      <c r="C395" s="299"/>
      <c r="G395" s="295"/>
      <c r="H395" s="295"/>
      <c r="I395" s="295"/>
    </row>
    <row r="396" spans="2:9" x14ac:dyDescent="0.2">
      <c r="B396" s="300"/>
      <c r="C396" s="299"/>
      <c r="G396" s="295"/>
      <c r="H396" s="295"/>
      <c r="I396" s="295"/>
    </row>
    <row r="397" spans="2:9" x14ac:dyDescent="0.2">
      <c r="B397" s="300"/>
      <c r="C397" s="299"/>
      <c r="G397" s="295"/>
      <c r="H397" s="295"/>
      <c r="I397" s="295"/>
    </row>
    <row r="398" spans="2:9" x14ac:dyDescent="0.2">
      <c r="B398" s="300"/>
      <c r="C398" s="299"/>
      <c r="G398" s="295"/>
      <c r="H398" s="295"/>
      <c r="I398" s="295"/>
    </row>
    <row r="399" spans="2:9" x14ac:dyDescent="0.2">
      <c r="B399" s="300"/>
      <c r="C399" s="299"/>
      <c r="G399" s="295"/>
      <c r="H399" s="295"/>
      <c r="I399" s="295"/>
    </row>
    <row r="400" spans="2:9" x14ac:dyDescent="0.2">
      <c r="B400" s="300"/>
      <c r="C400" s="299"/>
      <c r="G400" s="295"/>
      <c r="H400" s="295"/>
      <c r="I400" s="295"/>
    </row>
    <row r="401" spans="2:9" x14ac:dyDescent="0.2">
      <c r="B401" s="300"/>
      <c r="C401" s="299"/>
      <c r="G401" s="295"/>
      <c r="H401" s="295"/>
      <c r="I401" s="295"/>
    </row>
    <row r="402" spans="2:9" x14ac:dyDescent="0.2">
      <c r="B402" s="300"/>
      <c r="C402" s="299"/>
      <c r="G402" s="295"/>
      <c r="H402" s="295"/>
      <c r="I402" s="295"/>
    </row>
    <row r="403" spans="2:9" x14ac:dyDescent="0.2">
      <c r="B403" s="300"/>
      <c r="C403" s="299"/>
      <c r="G403" s="295"/>
      <c r="H403" s="295"/>
      <c r="I403" s="295"/>
    </row>
    <row r="404" spans="2:9" x14ac:dyDescent="0.2">
      <c r="B404" s="300"/>
      <c r="C404" s="299"/>
      <c r="G404" s="295"/>
      <c r="H404" s="295"/>
      <c r="I404" s="295"/>
    </row>
    <row r="405" spans="2:9" x14ac:dyDescent="0.2">
      <c r="B405" s="300"/>
      <c r="C405" s="299"/>
      <c r="G405" s="295"/>
      <c r="H405" s="295"/>
      <c r="I405" s="295"/>
    </row>
    <row r="406" spans="2:9" x14ac:dyDescent="0.2">
      <c r="B406" s="300"/>
      <c r="C406" s="299"/>
      <c r="G406" s="295"/>
      <c r="H406" s="295"/>
      <c r="I406" s="295"/>
    </row>
    <row r="407" spans="2:9" x14ac:dyDescent="0.2">
      <c r="B407" s="300"/>
      <c r="C407" s="299"/>
      <c r="G407" s="295"/>
      <c r="H407" s="295"/>
      <c r="I407" s="295"/>
    </row>
    <row r="408" spans="2:9" x14ac:dyDescent="0.2">
      <c r="B408" s="300"/>
      <c r="C408" s="299"/>
      <c r="G408" s="295"/>
      <c r="H408" s="295"/>
      <c r="I408" s="295"/>
    </row>
    <row r="409" spans="2:9" x14ac:dyDescent="0.2">
      <c r="B409" s="300"/>
      <c r="C409" s="299"/>
      <c r="G409" s="295"/>
      <c r="H409" s="295"/>
      <c r="I409" s="295"/>
    </row>
    <row r="410" spans="2:9" x14ac:dyDescent="0.2">
      <c r="B410" s="300"/>
      <c r="C410" s="299"/>
      <c r="G410" s="295"/>
      <c r="H410" s="295"/>
      <c r="I410" s="295"/>
    </row>
    <row r="411" spans="2:9" x14ac:dyDescent="0.2">
      <c r="B411" s="300"/>
      <c r="C411" s="299"/>
      <c r="G411" s="295"/>
      <c r="H411" s="295"/>
      <c r="I411" s="295"/>
    </row>
    <row r="412" spans="2:9" x14ac:dyDescent="0.2">
      <c r="B412" s="300"/>
      <c r="C412" s="299"/>
      <c r="G412" s="295"/>
      <c r="H412" s="295"/>
      <c r="I412" s="295"/>
    </row>
    <row r="413" spans="2:9" x14ac:dyDescent="0.2">
      <c r="B413" s="300"/>
      <c r="C413" s="299"/>
      <c r="G413" s="295"/>
      <c r="H413" s="295"/>
      <c r="I413" s="295"/>
    </row>
    <row r="414" spans="2:9" x14ac:dyDescent="0.2">
      <c r="B414" s="300"/>
      <c r="C414" s="299"/>
      <c r="G414" s="295"/>
      <c r="H414" s="295"/>
      <c r="I414" s="295"/>
    </row>
    <row r="415" spans="2:9" x14ac:dyDescent="0.2">
      <c r="B415" s="300"/>
      <c r="C415" s="299"/>
      <c r="G415" s="295"/>
      <c r="H415" s="295"/>
      <c r="I415" s="295"/>
    </row>
    <row r="416" spans="2:9" x14ac:dyDescent="0.2">
      <c r="B416" s="300"/>
      <c r="C416" s="299"/>
      <c r="G416" s="295"/>
      <c r="H416" s="295"/>
      <c r="I416" s="295"/>
    </row>
    <row r="417" spans="2:9" x14ac:dyDescent="0.2">
      <c r="B417" s="300"/>
      <c r="C417" s="299"/>
      <c r="G417" s="295"/>
      <c r="H417" s="295"/>
      <c r="I417" s="295"/>
    </row>
    <row r="418" spans="2:9" x14ac:dyDescent="0.2">
      <c r="B418" s="300"/>
      <c r="C418" s="299"/>
      <c r="G418" s="295"/>
      <c r="H418" s="295"/>
      <c r="I418" s="295"/>
    </row>
    <row r="419" spans="2:9" x14ac:dyDescent="0.2">
      <c r="B419" s="300"/>
      <c r="C419" s="299"/>
      <c r="G419" s="295"/>
      <c r="H419" s="295"/>
      <c r="I419" s="295"/>
    </row>
    <row r="420" spans="2:9" x14ac:dyDescent="0.2">
      <c r="B420" s="300"/>
      <c r="C420" s="299"/>
      <c r="G420" s="295"/>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ht="15.75" customHeight="1" thickBot="1" x14ac:dyDescent="0.25">
      <c r="B548" s="300"/>
      <c r="C548" s="299"/>
      <c r="E548" s="302">
        <f>SUM(E9:E201)</f>
        <v>7954142.0299999984</v>
      </c>
      <c r="F548" s="301">
        <f>SUM(F8:F547)</f>
        <v>8166700.4299999923</v>
      </c>
      <c r="G548" s="296"/>
      <c r="H548" s="295"/>
      <c r="I548" s="295"/>
    </row>
    <row r="549" spans="2:9" ht="15.75" customHeight="1" thickTop="1" x14ac:dyDescent="0.2">
      <c r="B549" s="300"/>
      <c r="C549" s="299"/>
      <c r="E549" s="290">
        <f>F548-E548</f>
        <v>212558.39999999385</v>
      </c>
      <c r="F549" s="297"/>
      <c r="G549" s="296"/>
      <c r="H549" s="295"/>
      <c r="I549" s="295"/>
    </row>
    <row r="550" spans="2:9" ht="15.75" customHeight="1" x14ac:dyDescent="0.2">
      <c r="B550" s="300"/>
      <c r="C550" s="299"/>
      <c r="F550" s="297"/>
      <c r="G550" s="296"/>
      <c r="H550" s="290"/>
      <c r="I550" s="295"/>
    </row>
    <row r="551" spans="2:9" ht="15.75" customHeight="1" x14ac:dyDescent="0.2">
      <c r="B551" s="300"/>
      <c r="C551" s="299"/>
      <c r="F551" s="297"/>
      <c r="G551" s="296"/>
      <c r="H551" s="295"/>
      <c r="I551" s="295"/>
    </row>
    <row r="552" spans="2:9" ht="15.75" customHeight="1" x14ac:dyDescent="0.2">
      <c r="B552" s="288"/>
      <c r="C552" s="288"/>
      <c r="D552" s="293"/>
      <c r="F552" s="297"/>
      <c r="G552" s="296"/>
      <c r="H552" s="295"/>
      <c r="I552" s="295"/>
    </row>
    <row r="553" spans="2:9" ht="15.75" customHeight="1" x14ac:dyDescent="0.2">
      <c r="B553" s="288"/>
      <c r="C553" s="288"/>
      <c r="D553" s="293"/>
      <c r="F553" s="297"/>
      <c r="G553" s="296"/>
      <c r="H553" s="295"/>
      <c r="I553" s="295"/>
    </row>
    <row r="554" spans="2:9" ht="15.75" customHeight="1" x14ac:dyDescent="0.2">
      <c r="B554" s="288"/>
      <c r="C554" s="288"/>
      <c r="D554" s="298"/>
      <c r="F554" s="297"/>
      <c r="G554" s="296"/>
      <c r="H554" s="295"/>
      <c r="I554" s="295"/>
    </row>
    <row r="555" spans="2:9" ht="15.75" customHeight="1" x14ac:dyDescent="0.2">
      <c r="B555" s="288"/>
      <c r="C555" s="288"/>
      <c r="D555" s="293"/>
      <c r="F555" s="297"/>
      <c r="G555" s="296"/>
      <c r="H555" s="295"/>
      <c r="I555" s="295"/>
    </row>
    <row r="556" spans="2:9" ht="15.75" customHeight="1" x14ac:dyDescent="0.2">
      <c r="B556" s="288"/>
      <c r="C556" s="288"/>
      <c r="D556" s="293"/>
      <c r="G556" s="295"/>
      <c r="H556" s="295"/>
      <c r="I556" s="295"/>
    </row>
    <row r="557" spans="2:9" ht="15.75" customHeight="1" x14ac:dyDescent="0.2">
      <c r="B557" s="288"/>
      <c r="C557" s="288"/>
      <c r="D557" s="293"/>
      <c r="G557" s="295"/>
    </row>
    <row r="558" spans="2:9" ht="15.75" customHeight="1" x14ac:dyDescent="0.2">
      <c r="B558" s="288"/>
      <c r="C558" s="288"/>
      <c r="D558" s="293"/>
      <c r="G558" s="295"/>
    </row>
    <row r="559" spans="2:9" ht="15.75" customHeight="1" x14ac:dyDescent="0.2">
      <c r="B559" s="288"/>
      <c r="C559" s="288"/>
    </row>
    <row r="560" spans="2:9" ht="15.75" customHeight="1" x14ac:dyDescent="0.2">
      <c r="B560" s="288"/>
      <c r="C560" s="288"/>
      <c r="D560" s="293"/>
      <c r="G560" s="294"/>
    </row>
    <row r="561" spans="2:7" ht="15.75" customHeight="1" x14ac:dyDescent="0.2">
      <c r="B561" s="288"/>
      <c r="C561" s="288"/>
      <c r="D561" s="293"/>
    </row>
    <row r="562" spans="2:7" ht="15.75" customHeight="1" x14ac:dyDescent="0.2">
      <c r="B562" s="288"/>
      <c r="C562" s="288"/>
      <c r="D562" s="293"/>
    </row>
    <row r="563" spans="2:7" ht="15.75" customHeight="1" x14ac:dyDescent="0.2">
      <c r="B563" s="288"/>
      <c r="C563" s="288"/>
      <c r="D563" s="293"/>
    </row>
    <row r="564" spans="2:7" ht="15.75" customHeight="1" x14ac:dyDescent="0.2">
      <c r="B564" s="288"/>
      <c r="C564" s="288"/>
      <c r="D564" s="293"/>
    </row>
    <row r="565" spans="2:7" ht="15.75" customHeight="1" x14ac:dyDescent="0.2">
      <c r="B565" s="288"/>
      <c r="C565" s="288"/>
    </row>
    <row r="566" spans="2:7" ht="15.75" customHeight="1" x14ac:dyDescent="0.2">
      <c r="D566" s="293"/>
    </row>
    <row r="567" spans="2:7" ht="15.75" customHeight="1" x14ac:dyDescent="0.2">
      <c r="B567" s="288"/>
      <c r="C567" s="288"/>
      <c r="D567" s="293"/>
    </row>
    <row r="568" spans="2:7" ht="15.75" customHeight="1" x14ac:dyDescent="0.2">
      <c r="B568" s="288"/>
      <c r="C568" s="288"/>
      <c r="F568" s="292"/>
      <c r="G568" s="288"/>
    </row>
    <row r="569" spans="2:7" ht="15.75" customHeight="1" x14ac:dyDescent="0.2">
      <c r="F569" s="292"/>
      <c r="G569" s="28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89" customFormat="1" x14ac:dyDescent="0.2">
      <c r="A659" s="288"/>
      <c r="D659" s="291"/>
      <c r="E659" s="290"/>
      <c r="F659" s="290"/>
      <c r="H659" s="288"/>
      <c r="I659" s="288"/>
      <c r="J659" s="288"/>
      <c r="K659" s="288"/>
      <c r="L659" s="288"/>
      <c r="M659" s="288"/>
      <c r="N659" s="288"/>
      <c r="O659" s="288"/>
      <c r="P659" s="288"/>
      <c r="Q659" s="325"/>
      <c r="R659" s="325"/>
      <c r="S659" s="288"/>
      <c r="T659" s="288"/>
      <c r="U659" s="288"/>
      <c r="V659" s="288"/>
      <c r="W659" s="288"/>
      <c r="X659" s="288"/>
      <c r="Y659" s="288"/>
      <c r="Z659" s="288"/>
      <c r="AA659" s="288"/>
      <c r="AB659" s="288"/>
      <c r="AC659" s="288"/>
      <c r="AD659" s="288"/>
      <c r="AE659" s="288"/>
      <c r="AF659" s="288"/>
      <c r="AG659" s="288"/>
      <c r="AH659" s="288"/>
      <c r="AI659" s="288"/>
      <c r="AJ659" s="288"/>
      <c r="AK659" s="288"/>
      <c r="AL659" s="288"/>
      <c r="AM659" s="288"/>
      <c r="AN659" s="288"/>
      <c r="AO659" s="288"/>
      <c r="AP659" s="288"/>
      <c r="AQ659" s="288"/>
      <c r="AR659" s="288"/>
      <c r="AS659" s="288"/>
      <c r="AT659" s="288"/>
      <c r="AU659" s="288"/>
      <c r="AV659" s="288"/>
      <c r="AW659" s="288"/>
      <c r="AX659" s="288"/>
      <c r="AY659" s="288"/>
      <c r="AZ659" s="288"/>
      <c r="BA659" s="288"/>
      <c r="BB659" s="288"/>
      <c r="BC659" s="288"/>
      <c r="BD659" s="288"/>
      <c r="BE659" s="288"/>
      <c r="BF659" s="288"/>
      <c r="BG659" s="288"/>
      <c r="BH659" s="288"/>
      <c r="BI659" s="288"/>
      <c r="BJ659" s="288"/>
      <c r="BK659" s="288"/>
      <c r="BL659" s="288"/>
      <c r="BM659" s="288"/>
      <c r="BN659" s="288"/>
      <c r="BO659" s="288"/>
      <c r="BP659" s="288"/>
      <c r="BQ659" s="288"/>
      <c r="BR659" s="288"/>
      <c r="BS659" s="288"/>
      <c r="BT659" s="288"/>
      <c r="BU659" s="288"/>
      <c r="BV659" s="288"/>
      <c r="BW659" s="288"/>
      <c r="BX659" s="288"/>
      <c r="BY659" s="288"/>
      <c r="BZ659" s="288"/>
      <c r="CA659" s="288"/>
      <c r="CB659" s="288"/>
      <c r="CC659" s="288"/>
      <c r="CD659" s="288"/>
      <c r="CE659" s="288"/>
      <c r="CF659" s="288"/>
      <c r="CG659" s="288"/>
      <c r="CH659" s="288"/>
      <c r="CI659" s="288"/>
      <c r="CJ659" s="288"/>
      <c r="CK659" s="288"/>
      <c r="CL659" s="288"/>
      <c r="CM659" s="288"/>
      <c r="CN659" s="288"/>
      <c r="CO659" s="288"/>
      <c r="CP659" s="288"/>
      <c r="CQ659" s="288"/>
      <c r="CR659" s="288"/>
      <c r="CS659" s="288"/>
      <c r="CT659" s="288"/>
      <c r="CU659" s="288"/>
      <c r="CV659" s="288"/>
      <c r="CW659" s="288"/>
      <c r="CX659" s="288"/>
      <c r="CY659" s="288"/>
      <c r="CZ659" s="288"/>
      <c r="DA659" s="288"/>
      <c r="DB659" s="288"/>
      <c r="DC659" s="288"/>
      <c r="DD659" s="288"/>
      <c r="DE659" s="288"/>
      <c r="DF659" s="288"/>
      <c r="DG659" s="288"/>
      <c r="DH659" s="288"/>
      <c r="DI659" s="288"/>
      <c r="DJ659" s="288"/>
      <c r="DK659" s="288"/>
      <c r="DL659" s="288"/>
      <c r="DM659" s="288"/>
      <c r="DN659" s="288"/>
      <c r="DO659" s="288"/>
      <c r="DP659" s="288"/>
      <c r="DQ659" s="288"/>
      <c r="DR659" s="288"/>
      <c r="DS659" s="288"/>
      <c r="DT659" s="288"/>
      <c r="DU659" s="288"/>
      <c r="DV659" s="288"/>
      <c r="DW659" s="288"/>
      <c r="DX659" s="288"/>
      <c r="DY659" s="288"/>
      <c r="DZ659" s="288"/>
      <c r="EA659" s="288"/>
      <c r="EB659" s="288"/>
      <c r="EC659" s="288"/>
      <c r="ED659" s="288"/>
      <c r="EE659" s="288"/>
      <c r="EF659" s="288"/>
      <c r="EG659" s="288"/>
      <c r="EH659" s="288"/>
      <c r="EI659" s="288"/>
      <c r="EJ659" s="288"/>
      <c r="EK659" s="288"/>
      <c r="EL659" s="288"/>
      <c r="EM659" s="288"/>
      <c r="EN659" s="288"/>
      <c r="EO659" s="288"/>
      <c r="EP659" s="288"/>
      <c r="EQ659" s="288"/>
      <c r="ER659" s="288"/>
      <c r="ES659" s="288"/>
      <c r="ET659" s="288"/>
      <c r="EU659" s="288"/>
      <c r="EV659" s="288"/>
      <c r="EW659" s="288"/>
      <c r="EX659" s="288"/>
      <c r="EY659" s="288"/>
      <c r="EZ659" s="288"/>
      <c r="FA659" s="288"/>
      <c r="FB659" s="288"/>
      <c r="FC659" s="288"/>
      <c r="FD659" s="288"/>
      <c r="FE659" s="288"/>
      <c r="FF659" s="288"/>
      <c r="FG659" s="288"/>
      <c r="FH659" s="288"/>
      <c r="FI659" s="288"/>
      <c r="FJ659" s="288"/>
      <c r="FK659" s="288"/>
      <c r="FL659" s="288"/>
      <c r="FM659" s="288"/>
      <c r="FN659" s="288"/>
      <c r="FO659" s="288"/>
      <c r="FP659" s="288"/>
      <c r="FQ659" s="288"/>
      <c r="FR659" s="288"/>
      <c r="FS659" s="288"/>
      <c r="FT659" s="288"/>
      <c r="FU659" s="288"/>
      <c r="FV659" s="288"/>
      <c r="FW659" s="288"/>
      <c r="FX659" s="288"/>
      <c r="FY659" s="288"/>
      <c r="FZ659" s="288"/>
      <c r="GA659" s="288"/>
      <c r="GB659" s="288"/>
      <c r="GC659" s="288"/>
      <c r="GD659" s="288"/>
      <c r="GE659" s="288"/>
      <c r="GF659" s="288"/>
      <c r="GG659" s="288"/>
      <c r="GH659" s="288"/>
      <c r="GI659" s="288"/>
      <c r="GJ659" s="288"/>
      <c r="GK659" s="288"/>
      <c r="GL659" s="288"/>
      <c r="GM659" s="288"/>
      <c r="GN659" s="288"/>
      <c r="GO659" s="288"/>
      <c r="GP659" s="288"/>
      <c r="GQ659" s="288"/>
      <c r="GR659" s="288"/>
      <c r="GS659" s="288"/>
      <c r="GT659" s="288"/>
      <c r="GU659" s="288"/>
      <c r="GV659" s="288"/>
      <c r="GW659" s="288"/>
      <c r="GX659" s="288"/>
      <c r="GY659" s="288"/>
      <c r="GZ659" s="288"/>
    </row>
    <row r="660" spans="1:208" s="290" customFormat="1" x14ac:dyDescent="0.2">
      <c r="A660" s="288"/>
      <c r="B660" s="289"/>
      <c r="C660" s="289"/>
      <c r="D660" s="291"/>
      <c r="G660" s="289"/>
      <c r="H660" s="288"/>
      <c r="I660" s="288"/>
      <c r="J660" s="288"/>
      <c r="K660" s="288"/>
      <c r="L660" s="288"/>
      <c r="M660" s="288"/>
      <c r="N660" s="288"/>
      <c r="O660" s="288"/>
      <c r="P660" s="288"/>
      <c r="Q660" s="325"/>
      <c r="R660" s="325"/>
      <c r="S660" s="288"/>
      <c r="T660" s="288"/>
      <c r="U660" s="288"/>
      <c r="V660" s="288"/>
      <c r="W660" s="288"/>
      <c r="X660" s="288"/>
      <c r="Y660" s="288"/>
      <c r="Z660" s="288"/>
      <c r="AA660" s="288"/>
      <c r="AB660" s="288"/>
      <c r="AC660" s="288"/>
      <c r="AD660" s="288"/>
      <c r="AE660" s="288"/>
      <c r="AF660" s="288"/>
      <c r="AG660" s="288"/>
      <c r="AH660" s="288"/>
      <c r="AI660" s="288"/>
      <c r="AJ660" s="288"/>
      <c r="AK660" s="288"/>
      <c r="AL660" s="288"/>
      <c r="AM660" s="288"/>
      <c r="AN660" s="288"/>
      <c r="AO660" s="288"/>
      <c r="AP660" s="288"/>
      <c r="AQ660" s="288"/>
      <c r="AR660" s="288"/>
      <c r="AS660" s="288"/>
      <c r="AT660" s="288"/>
      <c r="AU660" s="288"/>
      <c r="AV660" s="288"/>
      <c r="AW660" s="288"/>
      <c r="AX660" s="288"/>
      <c r="AY660" s="288"/>
      <c r="AZ660" s="288"/>
      <c r="BA660" s="288"/>
      <c r="BB660" s="288"/>
      <c r="BC660" s="288"/>
      <c r="BD660" s="288"/>
      <c r="BE660" s="288"/>
      <c r="BF660" s="288"/>
      <c r="BG660" s="288"/>
      <c r="BH660" s="288"/>
      <c r="BI660" s="288"/>
      <c r="BJ660" s="288"/>
      <c r="BK660" s="288"/>
      <c r="BL660" s="288"/>
      <c r="BM660" s="288"/>
      <c r="BN660" s="288"/>
      <c r="BO660" s="288"/>
      <c r="BP660" s="288"/>
      <c r="BQ660" s="288"/>
      <c r="BR660" s="288"/>
      <c r="BS660" s="288"/>
      <c r="BT660" s="288"/>
      <c r="BU660" s="288"/>
      <c r="BV660" s="288"/>
      <c r="BW660" s="288"/>
      <c r="BX660" s="288"/>
      <c r="BY660" s="288"/>
      <c r="BZ660" s="288"/>
      <c r="CA660" s="288"/>
      <c r="CB660" s="288"/>
      <c r="CC660" s="288"/>
      <c r="CD660" s="288"/>
      <c r="CE660" s="288"/>
      <c r="CF660" s="288"/>
      <c r="CG660" s="288"/>
      <c r="CH660" s="288"/>
      <c r="CI660" s="288"/>
      <c r="CJ660" s="288"/>
      <c r="CK660" s="288"/>
      <c r="CL660" s="288"/>
      <c r="CM660" s="288"/>
      <c r="CN660" s="288"/>
      <c r="CO660" s="288"/>
      <c r="CP660" s="288"/>
      <c r="CQ660" s="288"/>
      <c r="CR660" s="288"/>
      <c r="CS660" s="288"/>
      <c r="CT660" s="288"/>
      <c r="CU660" s="288"/>
      <c r="CV660" s="288"/>
      <c r="CW660" s="288"/>
      <c r="CX660" s="288"/>
      <c r="CY660" s="288"/>
      <c r="CZ660" s="288"/>
      <c r="DA660" s="288"/>
      <c r="DB660" s="288"/>
      <c r="DC660" s="288"/>
      <c r="DD660" s="288"/>
      <c r="DE660" s="288"/>
      <c r="DF660" s="288"/>
      <c r="DG660" s="288"/>
      <c r="DH660" s="288"/>
      <c r="DI660" s="288"/>
      <c r="DJ660" s="288"/>
      <c r="DK660" s="288"/>
      <c r="DL660" s="288"/>
      <c r="DM660" s="288"/>
      <c r="DN660" s="288"/>
      <c r="DO660" s="288"/>
      <c r="DP660" s="288"/>
      <c r="DQ660" s="288"/>
      <c r="DR660" s="288"/>
      <c r="DS660" s="288"/>
      <c r="DT660" s="288"/>
      <c r="DU660" s="288"/>
      <c r="DV660" s="288"/>
      <c r="DW660" s="288"/>
      <c r="DX660" s="288"/>
      <c r="DY660" s="288"/>
      <c r="DZ660" s="288"/>
      <c r="EA660" s="288"/>
      <c r="EB660" s="288"/>
      <c r="EC660" s="288"/>
      <c r="ED660" s="288"/>
      <c r="EE660" s="288"/>
      <c r="EF660" s="288"/>
      <c r="EG660" s="288"/>
      <c r="EH660" s="288"/>
      <c r="EI660" s="288"/>
      <c r="EJ660" s="288"/>
      <c r="EK660" s="288"/>
      <c r="EL660" s="288"/>
      <c r="EM660" s="288"/>
      <c r="EN660" s="288"/>
      <c r="EO660" s="288"/>
      <c r="EP660" s="288"/>
      <c r="EQ660" s="288"/>
      <c r="ER660" s="288"/>
      <c r="ES660" s="288"/>
      <c r="ET660" s="288"/>
      <c r="EU660" s="288"/>
      <c r="EV660" s="288"/>
      <c r="EW660" s="288"/>
      <c r="EX660" s="288"/>
      <c r="EY660" s="288"/>
      <c r="EZ660" s="288"/>
      <c r="FA660" s="288"/>
      <c r="FB660" s="288"/>
      <c r="FC660" s="288"/>
      <c r="FD660" s="288"/>
      <c r="FE660" s="288"/>
      <c r="FF660" s="288"/>
      <c r="FG660" s="288"/>
      <c r="FH660" s="288"/>
      <c r="FI660" s="288"/>
      <c r="FJ660" s="288"/>
      <c r="FK660" s="288"/>
      <c r="FL660" s="288"/>
      <c r="FM660" s="288"/>
      <c r="FN660" s="288"/>
      <c r="FO660" s="288"/>
      <c r="FP660" s="288"/>
      <c r="FQ660" s="288"/>
      <c r="FR660" s="288"/>
      <c r="FS660" s="288"/>
      <c r="FT660" s="288"/>
      <c r="FU660" s="288"/>
      <c r="FV660" s="288"/>
      <c r="FW660" s="288"/>
      <c r="FX660" s="288"/>
      <c r="FY660" s="288"/>
      <c r="FZ660" s="288"/>
      <c r="GA660" s="288"/>
      <c r="GB660" s="288"/>
      <c r="GC660" s="288"/>
      <c r="GD660" s="288"/>
      <c r="GE660" s="288"/>
      <c r="GF660" s="288"/>
      <c r="GG660" s="288"/>
      <c r="GH660" s="288"/>
      <c r="GI660" s="288"/>
      <c r="GJ660" s="288"/>
      <c r="GK660" s="288"/>
      <c r="GL660" s="288"/>
      <c r="GM660" s="288"/>
      <c r="GN660" s="288"/>
      <c r="GO660" s="288"/>
      <c r="GP660" s="288"/>
      <c r="GQ660" s="288"/>
      <c r="GR660" s="288"/>
      <c r="GS660" s="288"/>
      <c r="GT660" s="288"/>
      <c r="GU660" s="288"/>
      <c r="GV660" s="288"/>
      <c r="GW660" s="288"/>
      <c r="GX660" s="288"/>
      <c r="GY660" s="288"/>
      <c r="GZ660" s="288"/>
    </row>
    <row r="661" spans="1:208" s="290" customFormat="1" x14ac:dyDescent="0.2">
      <c r="A661" s="288"/>
      <c r="B661" s="289"/>
      <c r="C661" s="289"/>
      <c r="D661" s="291"/>
      <c r="G661" s="289"/>
      <c r="H661" s="288"/>
      <c r="I661" s="288"/>
      <c r="J661" s="288"/>
      <c r="K661" s="288"/>
      <c r="L661" s="288"/>
      <c r="M661" s="288"/>
      <c r="N661" s="288"/>
      <c r="O661" s="288"/>
      <c r="P661" s="288"/>
      <c r="Q661" s="325"/>
      <c r="R661" s="325"/>
      <c r="S661" s="288"/>
      <c r="T661" s="288"/>
      <c r="U661" s="288"/>
      <c r="V661" s="288"/>
      <c r="W661" s="288"/>
      <c r="X661" s="288"/>
      <c r="Y661" s="288"/>
      <c r="Z661" s="288"/>
      <c r="AA661" s="288"/>
      <c r="AB661" s="288"/>
      <c r="AC661" s="288"/>
      <c r="AD661" s="288"/>
      <c r="AE661" s="288"/>
      <c r="AF661" s="288"/>
      <c r="AG661" s="288"/>
      <c r="AH661" s="288"/>
      <c r="AI661" s="288"/>
      <c r="AJ661" s="288"/>
      <c r="AK661" s="288"/>
      <c r="AL661" s="288"/>
      <c r="AM661" s="288"/>
      <c r="AN661" s="288"/>
      <c r="AO661" s="288"/>
      <c r="AP661" s="288"/>
      <c r="AQ661" s="288"/>
      <c r="AR661" s="288"/>
      <c r="AS661" s="288"/>
      <c r="AT661" s="288"/>
      <c r="AU661" s="288"/>
      <c r="AV661" s="288"/>
      <c r="AW661" s="288"/>
      <c r="AX661" s="288"/>
      <c r="AY661" s="288"/>
      <c r="AZ661" s="288"/>
      <c r="BA661" s="288"/>
      <c r="BB661" s="288"/>
      <c r="BC661" s="288"/>
      <c r="BD661" s="288"/>
      <c r="BE661" s="288"/>
      <c r="BF661" s="288"/>
      <c r="BG661" s="288"/>
      <c r="BH661" s="288"/>
      <c r="BI661" s="288"/>
      <c r="BJ661" s="288"/>
      <c r="BK661" s="288"/>
      <c r="BL661" s="288"/>
      <c r="BM661" s="288"/>
      <c r="BN661" s="288"/>
      <c r="BO661" s="288"/>
      <c r="BP661" s="288"/>
      <c r="BQ661" s="288"/>
      <c r="BR661" s="288"/>
      <c r="BS661" s="288"/>
      <c r="BT661" s="288"/>
      <c r="BU661" s="288"/>
      <c r="BV661" s="288"/>
      <c r="BW661" s="288"/>
      <c r="BX661" s="288"/>
      <c r="BY661" s="288"/>
      <c r="BZ661" s="288"/>
      <c r="CA661" s="288"/>
      <c r="CB661" s="288"/>
      <c r="CC661" s="288"/>
      <c r="CD661" s="288"/>
      <c r="CE661" s="288"/>
      <c r="CF661" s="288"/>
      <c r="CG661" s="288"/>
      <c r="CH661" s="288"/>
      <c r="CI661" s="288"/>
      <c r="CJ661" s="288"/>
      <c r="CK661" s="288"/>
      <c r="CL661" s="288"/>
      <c r="CM661" s="288"/>
      <c r="CN661" s="288"/>
      <c r="CO661" s="288"/>
      <c r="CP661" s="288"/>
      <c r="CQ661" s="288"/>
      <c r="CR661" s="288"/>
      <c r="CS661" s="288"/>
      <c r="CT661" s="288"/>
      <c r="CU661" s="288"/>
      <c r="CV661" s="288"/>
      <c r="CW661" s="288"/>
      <c r="CX661" s="288"/>
      <c r="CY661" s="288"/>
      <c r="CZ661" s="288"/>
      <c r="DA661" s="288"/>
      <c r="DB661" s="288"/>
      <c r="DC661" s="288"/>
      <c r="DD661" s="288"/>
      <c r="DE661" s="288"/>
      <c r="DF661" s="288"/>
      <c r="DG661" s="288"/>
      <c r="DH661" s="288"/>
      <c r="DI661" s="288"/>
      <c r="DJ661" s="288"/>
      <c r="DK661" s="288"/>
      <c r="DL661" s="288"/>
      <c r="DM661" s="288"/>
      <c r="DN661" s="288"/>
      <c r="DO661" s="288"/>
      <c r="DP661" s="288"/>
      <c r="DQ661" s="288"/>
      <c r="DR661" s="288"/>
      <c r="DS661" s="288"/>
      <c r="DT661" s="288"/>
      <c r="DU661" s="288"/>
      <c r="DV661" s="288"/>
      <c r="DW661" s="288"/>
      <c r="DX661" s="288"/>
      <c r="DY661" s="288"/>
      <c r="DZ661" s="288"/>
      <c r="EA661" s="288"/>
      <c r="EB661" s="288"/>
      <c r="EC661" s="288"/>
      <c r="ED661" s="288"/>
      <c r="EE661" s="288"/>
      <c r="EF661" s="288"/>
      <c r="EG661" s="288"/>
      <c r="EH661" s="288"/>
      <c r="EI661" s="288"/>
      <c r="EJ661" s="288"/>
      <c r="EK661" s="288"/>
      <c r="EL661" s="288"/>
      <c r="EM661" s="288"/>
      <c r="EN661" s="288"/>
      <c r="EO661" s="288"/>
      <c r="EP661" s="288"/>
      <c r="EQ661" s="288"/>
      <c r="ER661" s="288"/>
      <c r="ES661" s="288"/>
      <c r="ET661" s="288"/>
      <c r="EU661" s="288"/>
      <c r="EV661" s="288"/>
      <c r="EW661" s="288"/>
      <c r="EX661" s="288"/>
      <c r="EY661" s="288"/>
      <c r="EZ661" s="288"/>
      <c r="FA661" s="288"/>
      <c r="FB661" s="288"/>
      <c r="FC661" s="288"/>
      <c r="FD661" s="288"/>
      <c r="FE661" s="288"/>
      <c r="FF661" s="288"/>
      <c r="FG661" s="288"/>
      <c r="FH661" s="288"/>
      <c r="FI661" s="288"/>
      <c r="FJ661" s="288"/>
      <c r="FK661" s="288"/>
      <c r="FL661" s="288"/>
      <c r="FM661" s="288"/>
      <c r="FN661" s="288"/>
      <c r="FO661" s="288"/>
      <c r="FP661" s="288"/>
      <c r="FQ661" s="288"/>
      <c r="FR661" s="288"/>
      <c r="FS661" s="288"/>
      <c r="FT661" s="288"/>
      <c r="FU661" s="288"/>
      <c r="FV661" s="288"/>
      <c r="FW661" s="288"/>
      <c r="FX661" s="288"/>
      <c r="FY661" s="288"/>
      <c r="FZ661" s="288"/>
      <c r="GA661" s="288"/>
      <c r="GB661" s="288"/>
      <c r="GC661" s="288"/>
      <c r="GD661" s="288"/>
      <c r="GE661" s="288"/>
      <c r="GF661" s="288"/>
      <c r="GG661" s="288"/>
      <c r="GH661" s="288"/>
      <c r="GI661" s="288"/>
      <c r="GJ661" s="288"/>
      <c r="GK661" s="288"/>
      <c r="GL661" s="288"/>
      <c r="GM661" s="288"/>
      <c r="GN661" s="288"/>
      <c r="GO661" s="288"/>
      <c r="GP661" s="288"/>
      <c r="GQ661" s="288"/>
      <c r="GR661" s="288"/>
      <c r="GS661" s="288"/>
      <c r="GT661" s="288"/>
      <c r="GU661" s="288"/>
      <c r="GV661" s="288"/>
      <c r="GW661" s="288"/>
      <c r="GX661" s="288"/>
      <c r="GY661" s="288"/>
      <c r="GZ661" s="288"/>
    </row>
    <row r="662" spans="1:208" s="290" customFormat="1" x14ac:dyDescent="0.2">
      <c r="A662" s="288"/>
      <c r="B662" s="289"/>
      <c r="C662" s="289"/>
      <c r="D662" s="291"/>
      <c r="G662" s="289"/>
      <c r="H662" s="288"/>
      <c r="I662" s="288"/>
      <c r="J662" s="288"/>
      <c r="K662" s="288"/>
      <c r="L662" s="288"/>
      <c r="M662" s="288"/>
      <c r="N662" s="288"/>
      <c r="O662" s="288"/>
      <c r="P662" s="288"/>
      <c r="Q662" s="325"/>
      <c r="R662" s="325"/>
      <c r="S662" s="288"/>
      <c r="T662" s="288"/>
      <c r="U662" s="288"/>
      <c r="V662" s="288"/>
      <c r="W662" s="288"/>
      <c r="X662" s="288"/>
      <c r="Y662" s="288"/>
      <c r="Z662" s="288"/>
      <c r="AA662" s="288"/>
      <c r="AB662" s="288"/>
      <c r="AC662" s="288"/>
      <c r="AD662" s="288"/>
      <c r="AE662" s="288"/>
      <c r="AF662" s="288"/>
      <c r="AG662" s="288"/>
      <c r="AH662" s="288"/>
      <c r="AI662" s="288"/>
      <c r="AJ662" s="288"/>
      <c r="AK662" s="288"/>
      <c r="AL662" s="288"/>
      <c r="AM662" s="288"/>
      <c r="AN662" s="288"/>
      <c r="AO662" s="288"/>
      <c r="AP662" s="288"/>
      <c r="AQ662" s="288"/>
      <c r="AR662" s="288"/>
      <c r="AS662" s="288"/>
      <c r="AT662" s="288"/>
      <c r="AU662" s="288"/>
      <c r="AV662" s="288"/>
      <c r="AW662" s="288"/>
      <c r="AX662" s="288"/>
      <c r="AY662" s="288"/>
      <c r="AZ662" s="288"/>
      <c r="BA662" s="288"/>
      <c r="BB662" s="288"/>
      <c r="BC662" s="288"/>
      <c r="BD662" s="288"/>
      <c r="BE662" s="288"/>
      <c r="BF662" s="288"/>
      <c r="BG662" s="288"/>
      <c r="BH662" s="288"/>
      <c r="BI662" s="288"/>
      <c r="BJ662" s="288"/>
      <c r="BK662" s="288"/>
      <c r="BL662" s="288"/>
      <c r="BM662" s="288"/>
      <c r="BN662" s="288"/>
      <c r="BO662" s="288"/>
      <c r="BP662" s="288"/>
      <c r="BQ662" s="288"/>
      <c r="BR662" s="288"/>
      <c r="BS662" s="288"/>
      <c r="BT662" s="288"/>
      <c r="BU662" s="288"/>
      <c r="BV662" s="288"/>
      <c r="BW662" s="288"/>
      <c r="BX662" s="288"/>
      <c r="BY662" s="288"/>
      <c r="BZ662" s="288"/>
      <c r="CA662" s="288"/>
      <c r="CB662" s="288"/>
      <c r="CC662" s="288"/>
      <c r="CD662" s="288"/>
      <c r="CE662" s="288"/>
      <c r="CF662" s="288"/>
      <c r="CG662" s="288"/>
      <c r="CH662" s="288"/>
      <c r="CI662" s="288"/>
      <c r="CJ662" s="288"/>
      <c r="CK662" s="288"/>
      <c r="CL662" s="288"/>
      <c r="CM662" s="288"/>
      <c r="CN662" s="288"/>
      <c r="CO662" s="288"/>
      <c r="CP662" s="288"/>
      <c r="CQ662" s="288"/>
      <c r="CR662" s="288"/>
      <c r="CS662" s="288"/>
      <c r="CT662" s="288"/>
      <c r="CU662" s="288"/>
      <c r="CV662" s="288"/>
      <c r="CW662" s="288"/>
      <c r="CX662" s="288"/>
      <c r="CY662" s="288"/>
      <c r="CZ662" s="288"/>
      <c r="DA662" s="288"/>
      <c r="DB662" s="288"/>
      <c r="DC662" s="288"/>
      <c r="DD662" s="288"/>
      <c r="DE662" s="288"/>
      <c r="DF662" s="288"/>
      <c r="DG662" s="288"/>
      <c r="DH662" s="288"/>
      <c r="DI662" s="288"/>
      <c r="DJ662" s="288"/>
      <c r="DK662" s="288"/>
      <c r="DL662" s="288"/>
      <c r="DM662" s="288"/>
      <c r="DN662" s="288"/>
      <c r="DO662" s="288"/>
      <c r="DP662" s="288"/>
      <c r="DQ662" s="288"/>
      <c r="DR662" s="288"/>
      <c r="DS662" s="288"/>
      <c r="DT662" s="288"/>
      <c r="DU662" s="288"/>
      <c r="DV662" s="288"/>
      <c r="DW662" s="288"/>
      <c r="DX662" s="288"/>
      <c r="DY662" s="288"/>
      <c r="DZ662" s="288"/>
      <c r="EA662" s="288"/>
      <c r="EB662" s="288"/>
      <c r="EC662" s="288"/>
      <c r="ED662" s="288"/>
      <c r="EE662" s="288"/>
      <c r="EF662" s="288"/>
      <c r="EG662" s="288"/>
      <c r="EH662" s="288"/>
      <c r="EI662" s="288"/>
      <c r="EJ662" s="288"/>
      <c r="EK662" s="288"/>
      <c r="EL662" s="288"/>
      <c r="EM662" s="288"/>
      <c r="EN662" s="288"/>
      <c r="EO662" s="288"/>
      <c r="EP662" s="288"/>
      <c r="EQ662" s="288"/>
      <c r="ER662" s="288"/>
      <c r="ES662" s="288"/>
      <c r="ET662" s="288"/>
      <c r="EU662" s="288"/>
      <c r="EV662" s="288"/>
      <c r="EW662" s="288"/>
      <c r="EX662" s="288"/>
      <c r="EY662" s="288"/>
      <c r="EZ662" s="288"/>
      <c r="FA662" s="288"/>
      <c r="FB662" s="288"/>
      <c r="FC662" s="288"/>
      <c r="FD662" s="288"/>
      <c r="FE662" s="288"/>
      <c r="FF662" s="288"/>
      <c r="FG662" s="288"/>
      <c r="FH662" s="288"/>
      <c r="FI662" s="288"/>
      <c r="FJ662" s="288"/>
      <c r="FK662" s="288"/>
      <c r="FL662" s="288"/>
      <c r="FM662" s="288"/>
      <c r="FN662" s="288"/>
      <c r="FO662" s="288"/>
      <c r="FP662" s="288"/>
      <c r="FQ662" s="288"/>
      <c r="FR662" s="288"/>
      <c r="FS662" s="288"/>
      <c r="FT662" s="288"/>
      <c r="FU662" s="288"/>
      <c r="FV662" s="288"/>
      <c r="FW662" s="288"/>
      <c r="FX662" s="288"/>
      <c r="FY662" s="288"/>
      <c r="FZ662" s="288"/>
      <c r="GA662" s="288"/>
      <c r="GB662" s="288"/>
      <c r="GC662" s="288"/>
      <c r="GD662" s="288"/>
      <c r="GE662" s="288"/>
      <c r="GF662" s="288"/>
      <c r="GG662" s="288"/>
      <c r="GH662" s="288"/>
      <c r="GI662" s="288"/>
      <c r="GJ662" s="288"/>
      <c r="GK662" s="288"/>
      <c r="GL662" s="288"/>
      <c r="GM662" s="288"/>
      <c r="GN662" s="288"/>
      <c r="GO662" s="288"/>
      <c r="GP662" s="288"/>
      <c r="GQ662" s="288"/>
      <c r="GR662" s="288"/>
      <c r="GS662" s="288"/>
      <c r="GT662" s="288"/>
      <c r="GU662" s="288"/>
      <c r="GV662" s="288"/>
      <c r="GW662" s="288"/>
      <c r="GX662" s="288"/>
      <c r="GY662" s="288"/>
      <c r="GZ662" s="288"/>
    </row>
  </sheetData>
  <pageMargins left="0.70866141732283472" right="0.55118110236220474" top="0.31496062992125984" bottom="0.39370078740157483" header="0.31496062992125984" footer="0.31496062992125984"/>
  <pageSetup paperSize="9" scale="65"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8857F-CA9C-4012-AF6F-7B5E88140981}">
  <sheetPr codeName="Hoja41"/>
  <dimension ref="A1:GZ662"/>
  <sheetViews>
    <sheetView topLeftCell="A94" zoomScaleNormal="100" workbookViewId="0">
      <selection activeCell="AB95" sqref="AB95"/>
    </sheetView>
  </sheetViews>
  <sheetFormatPr baseColWidth="10" defaultColWidth="10.83203125" defaultRowHeight="14" x14ac:dyDescent="0.2"/>
  <cols>
    <col min="1" max="1" width="2.83203125" style="511" customWidth="1"/>
    <col min="2" max="2" width="10.83203125" style="512"/>
    <col min="3" max="3" width="50.83203125" style="512" customWidth="1"/>
    <col min="4" max="4" width="8" style="513" customWidth="1"/>
    <col min="5" max="5" width="14.1640625" style="290" customWidth="1"/>
    <col min="6" max="6" width="14.1640625" style="290" hidden="1" customWidth="1"/>
    <col min="7" max="7" width="26.5" style="512" hidden="1" customWidth="1"/>
    <col min="8" max="8" width="12" style="511" hidden="1" customWidth="1"/>
    <col min="9" max="9" width="2" style="511" hidden="1" customWidth="1"/>
    <col min="10" max="12" width="0" style="511" hidden="1" customWidth="1"/>
    <col min="13" max="13" width="44.6640625" style="511" hidden="1" customWidth="1"/>
    <col min="14" max="25" width="0" style="511" hidden="1" customWidth="1"/>
    <col min="26" max="29" width="10.83203125" style="325"/>
    <col min="30" max="16384" width="10.83203125" style="511"/>
  </cols>
  <sheetData>
    <row r="1" spans="2:19" ht="19" x14ac:dyDescent="0.25">
      <c r="B1" s="527"/>
      <c r="C1" s="529" t="s">
        <v>893</v>
      </c>
    </row>
    <row r="2" spans="2:19" ht="19" x14ac:dyDescent="0.25">
      <c r="B2" s="527"/>
      <c r="C2" s="529" t="s">
        <v>892</v>
      </c>
    </row>
    <row r="3" spans="2:19" ht="19" x14ac:dyDescent="0.25">
      <c r="B3" s="527"/>
      <c r="C3" s="528" t="s">
        <v>3613</v>
      </c>
    </row>
    <row r="4" spans="2:19" ht="15" thickBot="1" x14ac:dyDescent="0.25">
      <c r="B4" s="527"/>
      <c r="C4" s="517"/>
    </row>
    <row r="5" spans="2:19" x14ac:dyDescent="0.2">
      <c r="B5" s="526"/>
      <c r="C5" s="525"/>
      <c r="D5" s="524" t="s">
        <v>890</v>
      </c>
      <c r="E5" s="314" t="s">
        <v>889</v>
      </c>
      <c r="F5" s="313"/>
    </row>
    <row r="6" spans="2:19" x14ac:dyDescent="0.2">
      <c r="B6" s="523" t="s">
        <v>44</v>
      </c>
      <c r="C6" s="517" t="s">
        <v>888</v>
      </c>
      <c r="D6" s="513" t="s">
        <v>887</v>
      </c>
      <c r="E6" s="311" t="s">
        <v>886</v>
      </c>
      <c r="F6" s="310" t="s">
        <v>885</v>
      </c>
    </row>
    <row r="7" spans="2:19" ht="15" thickBot="1" x14ac:dyDescent="0.25">
      <c r="B7" s="522"/>
      <c r="C7" s="521"/>
      <c r="D7" s="520" t="s">
        <v>884</v>
      </c>
      <c r="E7" s="306"/>
      <c r="F7" s="305"/>
      <c r="G7" s="295"/>
      <c r="H7" s="295"/>
      <c r="I7" s="295"/>
    </row>
    <row r="8" spans="2:19" x14ac:dyDescent="0.2">
      <c r="B8" s="518"/>
      <c r="C8" s="517" t="s">
        <v>883</v>
      </c>
      <c r="F8" s="290">
        <v>144608.92000000001</v>
      </c>
      <c r="G8" s="295"/>
      <c r="H8" s="295"/>
      <c r="I8" s="295"/>
    </row>
    <row r="9" spans="2:19" x14ac:dyDescent="0.2">
      <c r="B9" s="518">
        <v>44986</v>
      </c>
      <c r="C9" s="517" t="s">
        <v>777</v>
      </c>
      <c r="D9" s="513" t="s">
        <v>806</v>
      </c>
      <c r="E9" s="484">
        <v>299</v>
      </c>
      <c r="F9" s="290">
        <v>16182.37</v>
      </c>
      <c r="G9" s="295"/>
      <c r="H9" s="295"/>
      <c r="I9" s="295"/>
      <c r="J9" s="512"/>
      <c r="K9" s="512"/>
      <c r="L9" s="512"/>
    </row>
    <row r="10" spans="2:19" x14ac:dyDescent="0.2">
      <c r="B10" s="518">
        <v>44986</v>
      </c>
      <c r="C10" s="517" t="s">
        <v>2822</v>
      </c>
      <c r="D10" s="513" t="s">
        <v>806</v>
      </c>
      <c r="E10" s="290">
        <v>47.84</v>
      </c>
      <c r="F10" s="290">
        <v>24929.4</v>
      </c>
      <c r="G10" s="295"/>
      <c r="H10" s="295"/>
      <c r="I10" s="295"/>
      <c r="J10" s="512"/>
      <c r="K10" s="512"/>
      <c r="L10" s="512"/>
    </row>
    <row r="11" spans="2:19" x14ac:dyDescent="0.2">
      <c r="B11" s="518">
        <v>44986</v>
      </c>
      <c r="C11" s="517" t="s">
        <v>3612</v>
      </c>
      <c r="D11" s="513" t="s">
        <v>806</v>
      </c>
      <c r="E11" s="484">
        <v>246.8</v>
      </c>
      <c r="F11" s="290">
        <v>19761.2</v>
      </c>
      <c r="G11" s="295" t="s">
        <v>3611</v>
      </c>
      <c r="H11" s="295"/>
      <c r="I11" s="295"/>
      <c r="J11" s="512"/>
      <c r="K11" s="512"/>
      <c r="L11" s="512"/>
    </row>
    <row r="12" spans="2:19" x14ac:dyDescent="0.2">
      <c r="B12" s="518">
        <v>44986</v>
      </c>
      <c r="C12" s="517" t="s">
        <v>2822</v>
      </c>
      <c r="D12" s="513" t="s">
        <v>806</v>
      </c>
      <c r="E12" s="290">
        <v>39.49</v>
      </c>
      <c r="F12" s="290">
        <v>35053.75</v>
      </c>
      <c r="G12" s="295" t="s">
        <v>3610</v>
      </c>
      <c r="H12" s="295"/>
      <c r="I12" s="295"/>
      <c r="J12" s="512"/>
      <c r="K12" s="512"/>
      <c r="L12" s="512"/>
    </row>
    <row r="13" spans="2:19" x14ac:dyDescent="0.2">
      <c r="B13" s="518">
        <v>44986</v>
      </c>
      <c r="C13" s="517" t="s">
        <v>3609</v>
      </c>
      <c r="D13" s="513" t="s">
        <v>806</v>
      </c>
      <c r="E13" s="484">
        <v>299</v>
      </c>
      <c r="F13" s="290">
        <v>2196.48</v>
      </c>
      <c r="G13" s="530" t="s">
        <v>3608</v>
      </c>
      <c r="H13" s="295"/>
      <c r="I13" s="295"/>
      <c r="J13" s="512"/>
      <c r="K13" s="512"/>
      <c r="L13" s="512"/>
    </row>
    <row r="14" spans="2:19" x14ac:dyDescent="0.2">
      <c r="B14" s="518">
        <v>44986</v>
      </c>
      <c r="C14" s="517" t="s">
        <v>2822</v>
      </c>
      <c r="D14" s="513" t="s">
        <v>806</v>
      </c>
      <c r="E14" s="290">
        <v>47.84</v>
      </c>
      <c r="F14" s="290">
        <v>27656.639999999999</v>
      </c>
      <c r="G14" s="295" t="s">
        <v>3607</v>
      </c>
      <c r="H14" s="295"/>
      <c r="I14" s="295"/>
      <c r="J14" s="512"/>
      <c r="K14" s="512"/>
      <c r="L14" s="512"/>
    </row>
    <row r="15" spans="2:19" x14ac:dyDescent="0.2">
      <c r="B15" s="518">
        <v>44986</v>
      </c>
      <c r="C15" s="517" t="s">
        <v>3606</v>
      </c>
      <c r="D15" s="513" t="s">
        <v>806</v>
      </c>
      <c r="E15" s="484">
        <v>8.3800000000000008</v>
      </c>
      <c r="F15" s="290">
        <v>164960.75</v>
      </c>
      <c r="G15" s="531" t="s">
        <v>3605</v>
      </c>
      <c r="H15" s="290"/>
      <c r="I15" s="290"/>
      <c r="J15" s="290"/>
      <c r="K15" s="290"/>
      <c r="L15" s="290"/>
      <c r="M15" s="290"/>
      <c r="N15" s="532"/>
      <c r="O15" s="295"/>
      <c r="P15" s="295"/>
      <c r="Q15" s="512"/>
      <c r="R15" s="512"/>
      <c r="S15" s="512"/>
    </row>
    <row r="16" spans="2:19" x14ac:dyDescent="0.2">
      <c r="B16" s="518">
        <v>44986</v>
      </c>
      <c r="C16" s="517" t="s">
        <v>2822</v>
      </c>
      <c r="D16" s="513" t="s">
        <v>806</v>
      </c>
      <c r="E16" s="290">
        <v>1.34</v>
      </c>
      <c r="F16" s="290">
        <v>5429.38</v>
      </c>
      <c r="G16" s="295" t="s">
        <v>3604</v>
      </c>
      <c r="H16" s="295"/>
      <c r="I16" s="295"/>
      <c r="J16" s="512"/>
      <c r="K16" s="512"/>
      <c r="L16" s="512"/>
    </row>
    <row r="17" spans="1:15" x14ac:dyDescent="0.2">
      <c r="B17" s="518">
        <v>44986</v>
      </c>
      <c r="C17" s="517" t="s">
        <v>2908</v>
      </c>
      <c r="D17" s="513" t="s">
        <v>806</v>
      </c>
      <c r="E17" s="290">
        <v>50000</v>
      </c>
      <c r="F17" s="290">
        <v>10098.959999999999</v>
      </c>
      <c r="G17" s="295" t="s">
        <v>3603</v>
      </c>
      <c r="H17" s="295"/>
      <c r="I17" s="295"/>
      <c r="J17" s="512"/>
      <c r="K17" s="512"/>
      <c r="L17" s="512"/>
    </row>
    <row r="18" spans="1:15" x14ac:dyDescent="0.2">
      <c r="B18" s="518">
        <v>44986</v>
      </c>
      <c r="C18" s="517" t="s">
        <v>3602</v>
      </c>
      <c r="D18" s="513" t="s">
        <v>806</v>
      </c>
      <c r="E18" s="290">
        <v>36304.339999999997</v>
      </c>
      <c r="F18" s="290">
        <v>20000</v>
      </c>
      <c r="G18" s="512" t="s">
        <v>3601</v>
      </c>
      <c r="H18" s="295"/>
      <c r="I18" s="295"/>
      <c r="J18" s="512"/>
      <c r="K18" s="512"/>
      <c r="L18" s="512"/>
    </row>
    <row r="19" spans="1:15" x14ac:dyDescent="0.2">
      <c r="B19" s="518">
        <v>44988</v>
      </c>
      <c r="C19" s="517" t="s">
        <v>351</v>
      </c>
      <c r="D19" s="513" t="s">
        <v>745</v>
      </c>
      <c r="E19" s="533">
        <v>615487.46</v>
      </c>
      <c r="F19" s="290">
        <v>18334.400000000001</v>
      </c>
      <c r="G19" s="295" t="s">
        <v>3600</v>
      </c>
      <c r="H19" s="295"/>
      <c r="I19" s="295"/>
      <c r="J19" s="512"/>
      <c r="K19" s="512"/>
      <c r="L19" s="512"/>
    </row>
    <row r="20" spans="1:15" x14ac:dyDescent="0.2">
      <c r="B20" s="518">
        <v>44988</v>
      </c>
      <c r="C20" s="517" t="s">
        <v>3475</v>
      </c>
      <c r="D20" s="513" t="s">
        <v>745</v>
      </c>
      <c r="E20" s="412">
        <v>25168.68</v>
      </c>
      <c r="F20" s="290">
        <v>12631.2</v>
      </c>
      <c r="G20" s="295" t="s">
        <v>3599</v>
      </c>
      <c r="H20" s="295"/>
      <c r="I20" s="295"/>
      <c r="J20" s="512"/>
      <c r="K20" s="512"/>
      <c r="L20" s="512"/>
    </row>
    <row r="21" spans="1:15" x14ac:dyDescent="0.2">
      <c r="B21" s="518">
        <v>44988</v>
      </c>
      <c r="C21" s="517" t="s">
        <v>3528</v>
      </c>
      <c r="D21" s="513" t="s">
        <v>745</v>
      </c>
      <c r="E21" s="483">
        <v>29444</v>
      </c>
      <c r="F21" s="290">
        <v>5000</v>
      </c>
      <c r="G21" s="295" t="s">
        <v>3598</v>
      </c>
      <c r="H21" s="295"/>
      <c r="I21" s="295"/>
      <c r="J21" s="512"/>
      <c r="K21" s="512"/>
      <c r="L21" s="512"/>
    </row>
    <row r="22" spans="1:15" x14ac:dyDescent="0.2">
      <c r="B22" s="518">
        <v>44988</v>
      </c>
      <c r="C22" s="517" t="s">
        <v>3528</v>
      </c>
      <c r="D22" s="513" t="s">
        <v>745</v>
      </c>
      <c r="E22" s="483">
        <v>4342</v>
      </c>
      <c r="F22" s="290">
        <v>9337.68</v>
      </c>
      <c r="G22" s="295" t="s">
        <v>3597</v>
      </c>
      <c r="H22" s="295"/>
      <c r="I22" s="295"/>
      <c r="J22" s="512"/>
      <c r="K22" s="512"/>
      <c r="L22" s="512"/>
    </row>
    <row r="23" spans="1:15" x14ac:dyDescent="0.2">
      <c r="A23" s="511" t="s">
        <v>3596</v>
      </c>
      <c r="B23" s="518">
        <v>44988</v>
      </c>
      <c r="C23" s="517" t="s">
        <v>3528</v>
      </c>
      <c r="D23" s="513" t="s">
        <v>745</v>
      </c>
      <c r="E23" s="483">
        <v>1026</v>
      </c>
      <c r="F23" s="290">
        <v>11470.1</v>
      </c>
      <c r="G23" s="295" t="s">
        <v>3595</v>
      </c>
      <c r="H23" s="295"/>
      <c r="I23" s="295"/>
      <c r="J23" s="512"/>
      <c r="K23" s="512"/>
      <c r="L23" s="512"/>
    </row>
    <row r="24" spans="1:15" x14ac:dyDescent="0.2">
      <c r="B24" s="518">
        <v>44991</v>
      </c>
      <c r="C24" s="517" t="s">
        <v>3594</v>
      </c>
      <c r="D24" s="513" t="s">
        <v>745</v>
      </c>
      <c r="E24" s="410">
        <v>7299</v>
      </c>
      <c r="F24" s="290">
        <v>13821.27</v>
      </c>
      <c r="G24" s="295" t="s">
        <v>3593</v>
      </c>
      <c r="H24" s="295"/>
      <c r="I24" s="295"/>
      <c r="J24" s="512"/>
      <c r="K24" s="512"/>
      <c r="L24" s="512"/>
    </row>
    <row r="25" spans="1:15" x14ac:dyDescent="0.2">
      <c r="B25" s="518">
        <v>44991</v>
      </c>
      <c r="C25" s="517" t="s">
        <v>3592</v>
      </c>
      <c r="D25" s="513" t="s">
        <v>745</v>
      </c>
      <c r="E25" s="410">
        <v>3470</v>
      </c>
      <c r="F25" s="290">
        <v>11470.1</v>
      </c>
      <c r="G25" s="295" t="s">
        <v>3591</v>
      </c>
      <c r="H25" s="295"/>
      <c r="I25" s="295"/>
      <c r="J25" s="512"/>
      <c r="K25" s="512"/>
      <c r="L25" s="512"/>
    </row>
    <row r="26" spans="1:15" x14ac:dyDescent="0.2">
      <c r="B26" s="518">
        <v>44991</v>
      </c>
      <c r="C26" s="517" t="s">
        <v>3590</v>
      </c>
      <c r="D26" s="513" t="s">
        <v>745</v>
      </c>
      <c r="E26" s="476">
        <v>7597</v>
      </c>
      <c r="F26" s="290">
        <v>66075.199999999997</v>
      </c>
      <c r="G26" s="295" t="s">
        <v>3589</v>
      </c>
      <c r="H26" s="295"/>
      <c r="I26" s="295"/>
      <c r="J26" s="512"/>
      <c r="K26" s="512"/>
      <c r="L26" s="518"/>
      <c r="M26" s="517"/>
      <c r="N26" s="513"/>
      <c r="O26" s="290"/>
    </row>
    <row r="27" spans="1:15" x14ac:dyDescent="0.2">
      <c r="B27" s="518">
        <v>44991</v>
      </c>
      <c r="C27" s="517" t="s">
        <v>777</v>
      </c>
      <c r="D27" s="513" t="s">
        <v>806</v>
      </c>
      <c r="E27" s="484">
        <v>360.52</v>
      </c>
      <c r="F27" s="290">
        <v>32572.02</v>
      </c>
      <c r="G27" s="295" t="s">
        <v>3588</v>
      </c>
      <c r="H27" s="295"/>
      <c r="I27" s="295"/>
      <c r="J27" s="512"/>
      <c r="K27" s="512"/>
      <c r="L27" s="534"/>
    </row>
    <row r="28" spans="1:15" x14ac:dyDescent="0.2">
      <c r="B28" s="518">
        <v>44991</v>
      </c>
      <c r="C28" s="517" t="s">
        <v>2822</v>
      </c>
      <c r="D28" s="513" t="s">
        <v>806</v>
      </c>
      <c r="E28" s="290">
        <v>57.68</v>
      </c>
      <c r="F28" s="290">
        <v>9701.34</v>
      </c>
      <c r="G28" s="295" t="s">
        <v>3587</v>
      </c>
      <c r="H28" s="295"/>
      <c r="I28" s="295"/>
      <c r="J28" s="512"/>
      <c r="K28" s="512"/>
      <c r="L28" s="518"/>
      <c r="M28" s="517"/>
      <c r="N28" s="513"/>
      <c r="O28" s="290"/>
    </row>
    <row r="29" spans="1:15" x14ac:dyDescent="0.2">
      <c r="B29" s="518">
        <v>44991</v>
      </c>
      <c r="C29" s="517" t="s">
        <v>777</v>
      </c>
      <c r="D29" s="513" t="s">
        <v>806</v>
      </c>
      <c r="E29" s="484">
        <v>32.24</v>
      </c>
      <c r="F29" s="290">
        <v>589.79999999999995</v>
      </c>
      <c r="G29" s="295" t="s">
        <v>3586</v>
      </c>
      <c r="H29" s="295"/>
      <c r="I29" s="295"/>
      <c r="J29" s="512"/>
      <c r="K29" s="512"/>
      <c r="L29" s="512"/>
    </row>
    <row r="30" spans="1:15" x14ac:dyDescent="0.2">
      <c r="B30" s="518">
        <v>44991</v>
      </c>
      <c r="C30" s="517" t="s">
        <v>2822</v>
      </c>
      <c r="D30" s="513" t="s">
        <v>806</v>
      </c>
      <c r="E30" s="290">
        <v>5.16</v>
      </c>
      <c r="F30" s="290">
        <v>673.84</v>
      </c>
      <c r="G30" s="295" t="s">
        <v>3585</v>
      </c>
      <c r="H30" s="295"/>
      <c r="I30" s="295"/>
      <c r="J30" s="512"/>
      <c r="K30" s="512"/>
      <c r="L30" s="512"/>
    </row>
    <row r="31" spans="1:15" x14ac:dyDescent="0.2">
      <c r="B31" s="518">
        <v>44992</v>
      </c>
      <c r="C31" s="517" t="s">
        <v>3584</v>
      </c>
      <c r="D31" s="513" t="s">
        <v>806</v>
      </c>
      <c r="E31" s="290">
        <v>28007.38</v>
      </c>
      <c r="F31" s="290">
        <v>4453.29</v>
      </c>
      <c r="G31" s="295" t="s">
        <v>3583</v>
      </c>
      <c r="H31" s="295"/>
      <c r="I31" s="295"/>
      <c r="J31" s="512"/>
      <c r="K31" s="512"/>
      <c r="L31" s="512"/>
    </row>
    <row r="32" spans="1:15" x14ac:dyDescent="0.2">
      <c r="B32" s="518">
        <v>44992</v>
      </c>
      <c r="C32" s="512" t="s">
        <v>3582</v>
      </c>
      <c r="D32" s="513" t="s">
        <v>806</v>
      </c>
      <c r="E32" s="482">
        <v>8445.85</v>
      </c>
      <c r="F32" s="290">
        <v>1500</v>
      </c>
      <c r="G32" s="295" t="s">
        <v>3581</v>
      </c>
      <c r="H32" s="295"/>
      <c r="I32" s="295"/>
      <c r="J32" s="512"/>
      <c r="K32" s="512"/>
      <c r="L32" s="512"/>
    </row>
    <row r="33" spans="2:12" x14ac:dyDescent="0.2">
      <c r="B33" s="518">
        <v>44992</v>
      </c>
      <c r="C33" s="512" t="s">
        <v>3580</v>
      </c>
      <c r="D33" s="513" t="s">
        <v>806</v>
      </c>
      <c r="E33" s="484">
        <v>1115.81</v>
      </c>
      <c r="F33" s="290">
        <v>2309.7800000000002</v>
      </c>
      <c r="G33" s="295" t="s">
        <v>3579</v>
      </c>
      <c r="H33" s="295"/>
      <c r="I33" s="295"/>
      <c r="J33" s="512"/>
      <c r="K33" s="512"/>
      <c r="L33" s="512"/>
    </row>
    <row r="34" spans="2:12" x14ac:dyDescent="0.2">
      <c r="B34" s="518">
        <v>44993</v>
      </c>
      <c r="C34" s="512" t="s">
        <v>777</v>
      </c>
      <c r="D34" s="513" t="s">
        <v>806</v>
      </c>
      <c r="E34" s="484">
        <v>228.43</v>
      </c>
      <c r="F34" s="290">
        <v>5202.7299999999996</v>
      </c>
      <c r="G34" s="295" t="s">
        <v>3578</v>
      </c>
      <c r="H34" s="295"/>
      <c r="I34" s="295"/>
      <c r="J34" s="512"/>
      <c r="K34" s="512"/>
      <c r="L34" s="512"/>
    </row>
    <row r="35" spans="2:12" x14ac:dyDescent="0.2">
      <c r="B35" s="518">
        <v>44993</v>
      </c>
      <c r="C35" s="512" t="s">
        <v>2822</v>
      </c>
      <c r="D35" s="513" t="s">
        <v>806</v>
      </c>
      <c r="E35" s="290">
        <v>36.549999999999997</v>
      </c>
      <c r="F35" s="290">
        <v>5202.7299999999996</v>
      </c>
      <c r="G35" s="295" t="s">
        <v>3577</v>
      </c>
      <c r="H35" s="295"/>
      <c r="I35" s="295"/>
      <c r="J35" s="512"/>
      <c r="K35" s="512"/>
      <c r="L35" s="512"/>
    </row>
    <row r="36" spans="2:12" x14ac:dyDescent="0.2">
      <c r="B36" s="518">
        <v>44993</v>
      </c>
      <c r="C36" s="512" t="s">
        <v>3488</v>
      </c>
      <c r="D36" s="513" t="s">
        <v>806</v>
      </c>
      <c r="E36" s="290">
        <v>15000</v>
      </c>
      <c r="F36" s="290">
        <v>1411.06</v>
      </c>
      <c r="G36" s="295" t="s">
        <v>3576</v>
      </c>
      <c r="H36" s="295"/>
      <c r="I36" s="295"/>
      <c r="J36" s="512"/>
      <c r="K36" s="512"/>
      <c r="L36" s="512"/>
    </row>
    <row r="37" spans="2:12" x14ac:dyDescent="0.2">
      <c r="B37" s="518">
        <v>44993</v>
      </c>
      <c r="C37" s="512" t="s">
        <v>351</v>
      </c>
      <c r="D37" s="513" t="s">
        <v>745</v>
      </c>
      <c r="E37" s="290">
        <v>363758.14</v>
      </c>
      <c r="F37" s="290">
        <v>4491.04</v>
      </c>
      <c r="G37" s="295" t="s">
        <v>3575</v>
      </c>
      <c r="H37" s="295"/>
      <c r="I37" s="295"/>
      <c r="J37" s="512"/>
      <c r="K37" s="512"/>
      <c r="L37" s="512"/>
    </row>
    <row r="38" spans="2:12" x14ac:dyDescent="0.2">
      <c r="B38" s="518">
        <v>44994</v>
      </c>
      <c r="C38" s="517" t="s">
        <v>777</v>
      </c>
      <c r="D38" s="513" t="s">
        <v>806</v>
      </c>
      <c r="E38" s="484">
        <v>2.81</v>
      </c>
      <c r="F38" s="290">
        <v>19818.21</v>
      </c>
      <c r="G38" s="295"/>
      <c r="H38" s="295"/>
      <c r="I38" s="295"/>
      <c r="J38" s="512"/>
      <c r="K38" s="512"/>
      <c r="L38" s="512"/>
    </row>
    <row r="39" spans="2:12" x14ac:dyDescent="0.2">
      <c r="B39" s="518">
        <v>45178</v>
      </c>
      <c r="C39" s="517" t="s">
        <v>2822</v>
      </c>
      <c r="D39" s="513" t="s">
        <v>806</v>
      </c>
      <c r="E39" s="290">
        <v>0.45</v>
      </c>
      <c r="F39" s="290">
        <v>6238.18</v>
      </c>
      <c r="G39" s="295" t="s">
        <v>3574</v>
      </c>
      <c r="H39" s="295"/>
      <c r="I39" s="295"/>
      <c r="J39" s="512"/>
      <c r="K39" s="512"/>
      <c r="L39" s="512"/>
    </row>
    <row r="40" spans="2:12" x14ac:dyDescent="0.2">
      <c r="B40" s="518">
        <v>45178</v>
      </c>
      <c r="C40" s="517" t="s">
        <v>351</v>
      </c>
      <c r="D40" s="513" t="s">
        <v>745</v>
      </c>
      <c r="E40" s="290">
        <v>497939.83</v>
      </c>
      <c r="F40" s="290">
        <v>2231.98</v>
      </c>
      <c r="G40" s="295" t="s">
        <v>3573</v>
      </c>
      <c r="H40" s="295"/>
      <c r="I40" s="295"/>
      <c r="J40" s="512"/>
      <c r="K40" s="512"/>
      <c r="L40" s="512"/>
    </row>
    <row r="41" spans="2:12" x14ac:dyDescent="0.2">
      <c r="B41" s="518">
        <v>44995</v>
      </c>
      <c r="C41" s="517" t="s">
        <v>777</v>
      </c>
      <c r="D41" s="513" t="s">
        <v>806</v>
      </c>
      <c r="E41" s="484">
        <v>27.82</v>
      </c>
      <c r="F41" s="290">
        <v>19174.8</v>
      </c>
      <c r="G41" s="295" t="s">
        <v>3572</v>
      </c>
      <c r="H41" s="295"/>
      <c r="I41" s="295"/>
      <c r="J41" s="512"/>
      <c r="K41" s="512"/>
      <c r="L41" s="512"/>
    </row>
    <row r="42" spans="2:12" x14ac:dyDescent="0.2">
      <c r="B42" s="518">
        <v>44995</v>
      </c>
      <c r="C42" s="517" t="s">
        <v>2822</v>
      </c>
      <c r="D42" s="513" t="s">
        <v>806</v>
      </c>
      <c r="E42" s="290">
        <v>4.45</v>
      </c>
      <c r="F42" s="290">
        <v>86074</v>
      </c>
      <c r="G42" s="295" t="s">
        <v>3571</v>
      </c>
      <c r="H42" s="295"/>
      <c r="I42" s="295"/>
      <c r="J42" s="512"/>
      <c r="K42" s="512"/>
      <c r="L42" s="512"/>
    </row>
    <row r="43" spans="2:12" x14ac:dyDescent="0.2">
      <c r="B43" s="518">
        <v>44995</v>
      </c>
      <c r="C43" s="517" t="s">
        <v>3475</v>
      </c>
      <c r="D43" s="513" t="s">
        <v>745</v>
      </c>
      <c r="E43" s="412">
        <v>21113.67</v>
      </c>
      <c r="F43" s="290">
        <v>938.05</v>
      </c>
      <c r="G43" s="295" t="s">
        <v>3570</v>
      </c>
      <c r="H43" s="295"/>
      <c r="I43" s="295"/>
      <c r="J43" s="512"/>
      <c r="K43" s="512"/>
      <c r="L43" s="512"/>
    </row>
    <row r="44" spans="2:12" x14ac:dyDescent="0.2">
      <c r="B44" s="518">
        <v>44995</v>
      </c>
      <c r="C44" s="517" t="s">
        <v>3615</v>
      </c>
      <c r="D44" s="513" t="s">
        <v>745</v>
      </c>
      <c r="E44" s="536">
        <v>6065.4</v>
      </c>
      <c r="F44" s="290">
        <v>39448.9</v>
      </c>
      <c r="G44" s="295" t="s">
        <v>3569</v>
      </c>
      <c r="H44" s="295"/>
      <c r="I44" s="295"/>
      <c r="J44" s="512"/>
      <c r="K44" s="512"/>
      <c r="L44" s="512"/>
    </row>
    <row r="45" spans="2:12" x14ac:dyDescent="0.2">
      <c r="B45" s="518">
        <v>44995</v>
      </c>
      <c r="C45" s="517" t="s">
        <v>351</v>
      </c>
      <c r="D45" s="513" t="s">
        <v>745</v>
      </c>
      <c r="E45" s="290">
        <v>817378.02</v>
      </c>
      <c r="F45" s="290">
        <v>10098.959999999999</v>
      </c>
      <c r="G45" s="295" t="s">
        <v>3568</v>
      </c>
      <c r="H45" s="295"/>
      <c r="I45" s="295"/>
      <c r="J45" s="512"/>
      <c r="K45" s="512"/>
      <c r="L45" s="512"/>
    </row>
    <row r="46" spans="2:12" x14ac:dyDescent="0.2">
      <c r="B46" s="518">
        <v>44998</v>
      </c>
      <c r="C46" s="517" t="s">
        <v>3567</v>
      </c>
      <c r="D46" s="513" t="s">
        <v>745</v>
      </c>
      <c r="E46" s="290">
        <v>6641</v>
      </c>
      <c r="F46" s="290">
        <v>11395.28</v>
      </c>
      <c r="G46" s="295" t="s">
        <v>3566</v>
      </c>
      <c r="H46" s="295"/>
      <c r="I46" s="295"/>
      <c r="J46" s="512"/>
      <c r="K46" s="512"/>
      <c r="L46" s="512"/>
    </row>
    <row r="47" spans="2:12" x14ac:dyDescent="0.2">
      <c r="B47" s="518">
        <v>44998</v>
      </c>
      <c r="C47" s="517" t="s">
        <v>777</v>
      </c>
      <c r="D47" s="513" t="s">
        <v>806</v>
      </c>
      <c r="E47" s="535">
        <v>35.69</v>
      </c>
      <c r="F47" s="369">
        <v>3767.89</v>
      </c>
      <c r="G47" s="295" t="s">
        <v>3565</v>
      </c>
      <c r="H47" s="295"/>
      <c r="I47" s="295"/>
      <c r="J47" s="512"/>
      <c r="K47" s="512"/>
      <c r="L47" s="512"/>
    </row>
    <row r="48" spans="2:12" x14ac:dyDescent="0.2">
      <c r="B48" s="518">
        <v>44998</v>
      </c>
      <c r="C48" s="512" t="s">
        <v>2822</v>
      </c>
      <c r="D48" s="513" t="s">
        <v>806</v>
      </c>
      <c r="E48" s="290">
        <v>5.71</v>
      </c>
      <c r="F48" s="290">
        <v>24474.21</v>
      </c>
      <c r="G48" s="295" t="s">
        <v>3564</v>
      </c>
      <c r="H48" s="295"/>
      <c r="I48" s="295"/>
      <c r="J48" s="512"/>
      <c r="K48" s="512"/>
      <c r="L48" s="512"/>
    </row>
    <row r="49" spans="2:29" x14ac:dyDescent="0.2">
      <c r="B49" s="518">
        <v>44998</v>
      </c>
      <c r="C49" s="517" t="s">
        <v>3488</v>
      </c>
      <c r="D49" s="513" t="s">
        <v>745</v>
      </c>
      <c r="E49" s="290">
        <v>30000</v>
      </c>
      <c r="F49" s="290">
        <v>14552.04</v>
      </c>
      <c r="G49" s="295" t="s">
        <v>3563</v>
      </c>
      <c r="H49" s="295"/>
      <c r="I49" s="295"/>
      <c r="J49" s="512"/>
      <c r="K49" s="512"/>
      <c r="L49" s="512"/>
    </row>
    <row r="50" spans="2:29" x14ac:dyDescent="0.2">
      <c r="B50" s="518">
        <v>44998</v>
      </c>
      <c r="C50" s="512" t="s">
        <v>3561</v>
      </c>
      <c r="D50" s="513" t="s">
        <v>745</v>
      </c>
      <c r="E50" s="290">
        <v>4550.8</v>
      </c>
      <c r="F50" s="290">
        <v>9815.99</v>
      </c>
      <c r="G50" s="295" t="s">
        <v>3562</v>
      </c>
      <c r="H50" s="295"/>
      <c r="I50" s="295"/>
      <c r="J50" s="512"/>
      <c r="K50" s="512"/>
      <c r="L50" s="512"/>
    </row>
    <row r="51" spans="2:29" x14ac:dyDescent="0.2">
      <c r="B51" s="518">
        <v>44998</v>
      </c>
      <c r="C51" s="517" t="s">
        <v>3561</v>
      </c>
      <c r="D51" s="513" t="s">
        <v>745</v>
      </c>
      <c r="E51" s="290">
        <v>2128.7800000000002</v>
      </c>
      <c r="F51" s="290">
        <v>20703.189999999999</v>
      </c>
      <c r="G51" s="295" t="s">
        <v>3560</v>
      </c>
      <c r="H51" s="295"/>
      <c r="I51" s="295"/>
      <c r="J51" s="512"/>
      <c r="K51" s="512"/>
      <c r="L51" s="512"/>
    </row>
    <row r="52" spans="2:29" x14ac:dyDescent="0.2">
      <c r="B52" s="518">
        <v>44999</v>
      </c>
      <c r="C52" s="517" t="s">
        <v>3559</v>
      </c>
      <c r="D52" s="513" t="s">
        <v>884</v>
      </c>
      <c r="E52" s="290">
        <v>9180</v>
      </c>
      <c r="F52" s="290">
        <v>4766.51</v>
      </c>
      <c r="G52" s="295" t="s">
        <v>3558</v>
      </c>
      <c r="H52" s="295"/>
      <c r="I52" s="295"/>
      <c r="J52" s="512"/>
      <c r="K52" s="512"/>
      <c r="L52" s="512"/>
      <c r="Z52" s="325">
        <f>+E52*0.6</f>
        <v>5508</v>
      </c>
      <c r="AA52" s="325">
        <f>+E52*0.4</f>
        <v>3672</v>
      </c>
    </row>
    <row r="53" spans="2:29" x14ac:dyDescent="0.2">
      <c r="B53" s="518">
        <v>44999</v>
      </c>
      <c r="C53" s="517" t="s">
        <v>3493</v>
      </c>
      <c r="D53" s="513" t="s">
        <v>745</v>
      </c>
      <c r="E53" s="290">
        <v>65688.27</v>
      </c>
      <c r="F53" s="290">
        <v>20000</v>
      </c>
      <c r="G53" s="295" t="s">
        <v>3428</v>
      </c>
      <c r="H53" s="295"/>
      <c r="I53" s="295"/>
      <c r="J53" s="512"/>
      <c r="K53" s="512"/>
      <c r="L53" s="512"/>
    </row>
    <row r="54" spans="2:29" x14ac:dyDescent="0.2">
      <c r="B54" s="518">
        <v>44999</v>
      </c>
      <c r="C54" s="512" t="s">
        <v>3557</v>
      </c>
      <c r="D54" s="513" t="s">
        <v>745</v>
      </c>
      <c r="E54" s="410">
        <v>1600</v>
      </c>
      <c r="F54" s="290">
        <v>2308.79</v>
      </c>
      <c r="G54" s="295" t="s">
        <v>3556</v>
      </c>
      <c r="H54" s="295"/>
      <c r="I54" s="295"/>
      <c r="J54" s="512"/>
      <c r="K54" s="512"/>
      <c r="L54" s="512"/>
    </row>
    <row r="55" spans="2:29" x14ac:dyDescent="0.2">
      <c r="B55" s="518">
        <v>45000</v>
      </c>
      <c r="C55" s="517" t="s">
        <v>777</v>
      </c>
      <c r="D55" s="513" t="s">
        <v>806</v>
      </c>
      <c r="E55" s="484">
        <v>168.69</v>
      </c>
      <c r="F55" s="290">
        <v>930.32</v>
      </c>
      <c r="G55" s="295" t="s">
        <v>3555</v>
      </c>
      <c r="H55" s="295"/>
      <c r="I55" s="295"/>
      <c r="J55" s="512"/>
      <c r="K55" s="512"/>
      <c r="L55" s="512"/>
    </row>
    <row r="56" spans="2:29" x14ac:dyDescent="0.2">
      <c r="B56" s="518">
        <v>45000</v>
      </c>
      <c r="C56" s="517" t="s">
        <v>2822</v>
      </c>
      <c r="D56" s="513" t="s">
        <v>806</v>
      </c>
      <c r="E56" s="290">
        <v>26.99</v>
      </c>
      <c r="F56" s="290">
        <v>36416.400000000001</v>
      </c>
      <c r="G56" s="295" t="s">
        <v>3554</v>
      </c>
      <c r="H56" s="295"/>
      <c r="I56" s="295"/>
      <c r="J56" s="512"/>
      <c r="K56" s="512"/>
      <c r="L56" s="512"/>
    </row>
    <row r="57" spans="2:29" x14ac:dyDescent="0.2">
      <c r="B57" s="518">
        <v>45000</v>
      </c>
      <c r="C57" s="517" t="s">
        <v>3553</v>
      </c>
      <c r="D57" s="513" t="s">
        <v>745</v>
      </c>
      <c r="E57" s="410">
        <v>2336</v>
      </c>
      <c r="F57" s="290">
        <v>3256.53</v>
      </c>
      <c r="G57" s="295" t="s">
        <v>3552</v>
      </c>
      <c r="H57" s="295"/>
      <c r="I57" s="295"/>
      <c r="J57" s="512"/>
      <c r="K57" s="512"/>
      <c r="L57" s="512"/>
    </row>
    <row r="58" spans="2:29" x14ac:dyDescent="0.2">
      <c r="B58" s="518">
        <v>45000</v>
      </c>
      <c r="C58" s="517" t="s">
        <v>351</v>
      </c>
      <c r="D58" s="513" t="s">
        <v>745</v>
      </c>
      <c r="E58" s="290">
        <v>801795.97</v>
      </c>
      <c r="F58" s="290">
        <v>3842.94</v>
      </c>
      <c r="G58" s="295" t="s">
        <v>3551</v>
      </c>
      <c r="H58" s="295"/>
      <c r="I58" s="295"/>
      <c r="J58" s="512"/>
      <c r="K58" s="512"/>
      <c r="L58" s="512"/>
    </row>
    <row r="59" spans="2:29" x14ac:dyDescent="0.2">
      <c r="B59" s="518">
        <v>45000</v>
      </c>
      <c r="C59" s="517" t="s">
        <v>3614</v>
      </c>
      <c r="D59" s="513" t="s">
        <v>745</v>
      </c>
      <c r="E59" s="290">
        <v>91589.39</v>
      </c>
      <c r="F59" s="290">
        <v>829.79</v>
      </c>
      <c r="G59" s="295" t="s">
        <v>3550</v>
      </c>
      <c r="H59" s="295"/>
      <c r="I59" s="295"/>
      <c r="J59" s="512"/>
      <c r="K59" s="512"/>
      <c r="L59" s="512"/>
      <c r="Z59" s="325">
        <v>22390.04</v>
      </c>
      <c r="AA59" s="325">
        <f>+Z59*0.55</f>
        <v>12314.522000000001</v>
      </c>
      <c r="AB59" s="325">
        <v>69199.350000000006</v>
      </c>
      <c r="AC59" s="325">
        <f>+AB59*0.55</f>
        <v>38059.642500000009</v>
      </c>
    </row>
    <row r="60" spans="2:29" x14ac:dyDescent="0.2">
      <c r="B60" s="518">
        <v>45001</v>
      </c>
      <c r="C60" s="517" t="s">
        <v>777</v>
      </c>
      <c r="D60" s="513" t="s">
        <v>806</v>
      </c>
      <c r="E60" s="484">
        <v>21.33</v>
      </c>
      <c r="F60" s="369">
        <v>11470.09</v>
      </c>
      <c r="G60" s="295" t="s">
        <v>3549</v>
      </c>
      <c r="H60" s="295"/>
      <c r="I60" s="295"/>
      <c r="J60" s="512"/>
      <c r="K60" s="512"/>
      <c r="L60" s="512"/>
      <c r="AA60" s="325">
        <f>+Z59*0.45</f>
        <v>10075.518</v>
      </c>
      <c r="AC60" s="325">
        <f>+AB59*0.45</f>
        <v>31139.707500000004</v>
      </c>
    </row>
    <row r="61" spans="2:29" x14ac:dyDescent="0.2">
      <c r="B61" s="518">
        <v>45001</v>
      </c>
      <c r="C61" s="517" t="s">
        <v>2822</v>
      </c>
      <c r="D61" s="513" t="s">
        <v>806</v>
      </c>
      <c r="E61" s="290">
        <v>3.41</v>
      </c>
      <c r="F61" s="369">
        <v>7635.8</v>
      </c>
      <c r="G61" s="295" t="s">
        <v>3548</v>
      </c>
      <c r="H61" s="295"/>
      <c r="I61" s="295"/>
      <c r="J61" s="512"/>
      <c r="K61" s="512"/>
      <c r="L61" s="512"/>
    </row>
    <row r="62" spans="2:29" x14ac:dyDescent="0.2">
      <c r="B62" s="518">
        <v>45001</v>
      </c>
      <c r="C62" s="517" t="s">
        <v>3475</v>
      </c>
      <c r="D62" s="513" t="s">
        <v>745</v>
      </c>
      <c r="E62" s="412">
        <v>25245.51</v>
      </c>
      <c r="F62" s="290">
        <v>4850.68</v>
      </c>
      <c r="G62" s="295" t="s">
        <v>3547</v>
      </c>
      <c r="H62" s="295"/>
      <c r="I62" s="295"/>
      <c r="J62" s="512"/>
      <c r="K62" s="512"/>
      <c r="L62" s="512"/>
    </row>
    <row r="63" spans="2:29" x14ac:dyDescent="0.2">
      <c r="B63" s="518">
        <v>45002</v>
      </c>
      <c r="C63" s="517" t="s">
        <v>777</v>
      </c>
      <c r="D63" s="513" t="s">
        <v>806</v>
      </c>
      <c r="E63" s="484">
        <v>4.83</v>
      </c>
      <c r="F63" s="290">
        <v>13889.85</v>
      </c>
      <c r="G63" s="295" t="s">
        <v>3546</v>
      </c>
      <c r="H63" s="295"/>
      <c r="I63" s="295"/>
      <c r="J63" s="512"/>
      <c r="K63" s="512"/>
      <c r="L63" s="512"/>
    </row>
    <row r="64" spans="2:29" x14ac:dyDescent="0.2">
      <c r="B64" s="518">
        <v>45002</v>
      </c>
      <c r="C64" s="517" t="s">
        <v>2822</v>
      </c>
      <c r="D64" s="513" t="s">
        <v>806</v>
      </c>
      <c r="E64" s="290">
        <v>0.77</v>
      </c>
      <c r="F64" s="290">
        <v>29500</v>
      </c>
      <c r="G64" s="295" t="s">
        <v>3428</v>
      </c>
      <c r="H64" s="295"/>
      <c r="I64" s="295"/>
      <c r="J64" s="512"/>
      <c r="K64" s="512"/>
      <c r="L64" s="512"/>
    </row>
    <row r="65" spans="1:12" x14ac:dyDescent="0.2">
      <c r="B65" s="518">
        <v>45002</v>
      </c>
      <c r="C65" s="517" t="s">
        <v>777</v>
      </c>
      <c r="D65" s="513" t="s">
        <v>806</v>
      </c>
      <c r="E65" s="484">
        <v>50.48</v>
      </c>
      <c r="F65" s="290">
        <v>5661.54</v>
      </c>
      <c r="G65" s="295" t="s">
        <v>3545</v>
      </c>
      <c r="H65" s="295"/>
      <c r="I65" s="295"/>
      <c r="J65" s="512"/>
      <c r="K65" s="512"/>
      <c r="L65" s="512"/>
    </row>
    <row r="66" spans="1:12" x14ac:dyDescent="0.2">
      <c r="A66" s="519"/>
      <c r="B66" s="518">
        <v>45002</v>
      </c>
      <c r="C66" s="517" t="s">
        <v>2822</v>
      </c>
      <c r="D66" s="513" t="s">
        <v>806</v>
      </c>
      <c r="E66" s="290">
        <v>8.08</v>
      </c>
      <c r="F66" s="290">
        <v>4102.95</v>
      </c>
      <c r="G66" s="295" t="s">
        <v>3544</v>
      </c>
      <c r="H66" s="295"/>
      <c r="I66" s="295"/>
      <c r="J66" s="512"/>
      <c r="K66" s="512"/>
      <c r="L66" s="512"/>
    </row>
    <row r="67" spans="1:12" x14ac:dyDescent="0.2">
      <c r="B67" s="518">
        <v>45002</v>
      </c>
      <c r="C67" s="517" t="s">
        <v>3543</v>
      </c>
      <c r="D67" s="513" t="s">
        <v>745</v>
      </c>
      <c r="E67" s="303">
        <v>1300</v>
      </c>
      <c r="F67" s="290">
        <v>5507.97</v>
      </c>
      <c r="G67" s="295" t="s">
        <v>3542</v>
      </c>
      <c r="H67" s="295"/>
      <c r="I67" s="295"/>
      <c r="J67" s="512"/>
      <c r="K67" s="512"/>
      <c r="L67" s="512"/>
    </row>
    <row r="68" spans="1:12" x14ac:dyDescent="0.2">
      <c r="B68" s="518">
        <v>45002</v>
      </c>
      <c r="C68" s="517" t="s">
        <v>3528</v>
      </c>
      <c r="D68" s="513" t="s">
        <v>745</v>
      </c>
      <c r="E68" s="483">
        <v>28415</v>
      </c>
      <c r="F68" s="290">
        <v>5125.51</v>
      </c>
      <c r="G68" s="295" t="s">
        <v>3541</v>
      </c>
      <c r="H68" s="295"/>
      <c r="I68" s="295"/>
      <c r="J68" s="512"/>
      <c r="K68" s="512"/>
      <c r="L68" s="512"/>
    </row>
    <row r="69" spans="1:12" x14ac:dyDescent="0.2">
      <c r="B69" s="518">
        <v>45002</v>
      </c>
      <c r="C69" s="517" t="s">
        <v>3528</v>
      </c>
      <c r="D69" s="513" t="s">
        <v>745</v>
      </c>
      <c r="E69" s="483">
        <v>1692</v>
      </c>
      <c r="F69" s="290">
        <v>8231.3700000000008</v>
      </c>
      <c r="G69" s="295" t="s">
        <v>3540</v>
      </c>
      <c r="H69" s="295"/>
      <c r="I69" s="295"/>
      <c r="J69" s="512"/>
      <c r="K69" s="512"/>
      <c r="L69" s="512"/>
    </row>
    <row r="70" spans="1:12" x14ac:dyDescent="0.2">
      <c r="B70" s="518">
        <v>45002</v>
      </c>
      <c r="C70" s="517" t="s">
        <v>351</v>
      </c>
      <c r="D70" s="513" t="s">
        <v>745</v>
      </c>
      <c r="E70" s="290">
        <v>1167896.1100000001</v>
      </c>
      <c r="F70" s="290">
        <v>6303.6</v>
      </c>
      <c r="G70" s="295" t="s">
        <v>3539</v>
      </c>
      <c r="H70" s="295"/>
      <c r="I70" s="295"/>
      <c r="J70" s="512"/>
      <c r="K70" s="512"/>
      <c r="L70" s="512"/>
    </row>
    <row r="71" spans="1:12" x14ac:dyDescent="0.2">
      <c r="B71" s="518">
        <v>45006</v>
      </c>
      <c r="C71" s="517" t="s">
        <v>777</v>
      </c>
      <c r="D71" s="513" t="s">
        <v>806</v>
      </c>
      <c r="E71" s="484">
        <v>62.41</v>
      </c>
      <c r="F71" s="290">
        <v>3993.29</v>
      </c>
      <c r="G71" s="295" t="s">
        <v>3538</v>
      </c>
      <c r="H71" s="295"/>
      <c r="I71" s="295"/>
      <c r="J71" s="512"/>
      <c r="K71" s="512"/>
      <c r="L71" s="512"/>
    </row>
    <row r="72" spans="1:12" x14ac:dyDescent="0.2">
      <c r="B72" s="518">
        <v>45006</v>
      </c>
      <c r="C72" s="517" t="s">
        <v>2822</v>
      </c>
      <c r="D72" s="513" t="s">
        <v>806</v>
      </c>
      <c r="E72" s="290">
        <v>9.99</v>
      </c>
      <c r="F72" s="290">
        <v>6446.39</v>
      </c>
      <c r="G72" s="295" t="s">
        <v>3537</v>
      </c>
      <c r="H72" s="295"/>
      <c r="I72" s="295"/>
      <c r="J72" s="512"/>
      <c r="K72" s="512"/>
      <c r="L72" s="512"/>
    </row>
    <row r="73" spans="1:12" x14ac:dyDescent="0.2">
      <c r="B73" s="518">
        <v>45006</v>
      </c>
      <c r="C73" s="517" t="s">
        <v>3504</v>
      </c>
      <c r="D73" s="513" t="s">
        <v>745</v>
      </c>
      <c r="E73" s="410">
        <v>2135</v>
      </c>
      <c r="F73" s="290">
        <v>459</v>
      </c>
      <c r="G73" s="295" t="s">
        <v>3536</v>
      </c>
      <c r="H73" s="295"/>
      <c r="I73" s="295"/>
      <c r="J73" s="512"/>
      <c r="K73" s="512"/>
      <c r="L73" s="512"/>
    </row>
    <row r="74" spans="1:12" x14ac:dyDescent="0.2">
      <c r="B74" s="518">
        <v>45006</v>
      </c>
      <c r="C74" s="517" t="s">
        <v>351</v>
      </c>
      <c r="D74" s="513" t="s">
        <v>745</v>
      </c>
      <c r="E74" s="290">
        <v>233324.52</v>
      </c>
      <c r="F74" s="290">
        <v>3506.24</v>
      </c>
      <c r="G74" s="295" t="s">
        <v>3535</v>
      </c>
      <c r="H74" s="295"/>
      <c r="I74" s="295"/>
      <c r="J74" s="512"/>
      <c r="K74" s="512"/>
      <c r="L74" s="512"/>
    </row>
    <row r="75" spans="1:12" x14ac:dyDescent="0.2">
      <c r="B75" s="518">
        <v>45007</v>
      </c>
      <c r="C75" s="517" t="s">
        <v>777</v>
      </c>
      <c r="D75" s="513" t="s">
        <v>806</v>
      </c>
      <c r="E75" s="484">
        <v>62.69</v>
      </c>
      <c r="F75" s="290">
        <v>10684.49</v>
      </c>
      <c r="G75" s="295" t="s">
        <v>3534</v>
      </c>
      <c r="H75" s="295"/>
      <c r="I75" s="295"/>
      <c r="J75" s="512"/>
      <c r="K75" s="512"/>
      <c r="L75" s="512"/>
    </row>
    <row r="76" spans="1:12" x14ac:dyDescent="0.2">
      <c r="B76" s="518">
        <v>45007</v>
      </c>
      <c r="C76" s="517" t="s">
        <v>3481</v>
      </c>
      <c r="D76" s="513" t="s">
        <v>806</v>
      </c>
      <c r="E76" s="290">
        <v>10.029999999999999</v>
      </c>
      <c r="F76" s="290">
        <v>1009.9</v>
      </c>
      <c r="G76" s="295" t="s">
        <v>3533</v>
      </c>
      <c r="H76" s="295"/>
      <c r="I76" s="295"/>
      <c r="J76" s="512"/>
      <c r="K76" s="512"/>
      <c r="L76" s="512"/>
    </row>
    <row r="77" spans="1:12" ht="12.75" customHeight="1" x14ac:dyDescent="0.2">
      <c r="B77" s="518">
        <v>45007</v>
      </c>
      <c r="C77" s="512" t="s">
        <v>351</v>
      </c>
      <c r="D77" s="513" t="s">
        <v>745</v>
      </c>
      <c r="E77" s="290">
        <v>1359587.99</v>
      </c>
      <c r="F77" s="290">
        <v>1658.8</v>
      </c>
      <c r="G77" s="295" t="s">
        <v>3532</v>
      </c>
      <c r="H77" s="295"/>
      <c r="I77" s="295"/>
      <c r="J77" s="512"/>
      <c r="K77" s="512"/>
      <c r="L77" s="512"/>
    </row>
    <row r="78" spans="1:12" x14ac:dyDescent="0.2">
      <c r="B78" s="518">
        <v>45008</v>
      </c>
      <c r="C78" s="517" t="s">
        <v>777</v>
      </c>
      <c r="D78" s="513" t="s">
        <v>806</v>
      </c>
      <c r="E78" s="484">
        <v>10</v>
      </c>
      <c r="F78" s="290">
        <v>2034.78</v>
      </c>
      <c r="G78" s="295" t="s">
        <v>3531</v>
      </c>
      <c r="H78" s="295"/>
      <c r="I78" s="295"/>
      <c r="J78" s="512"/>
      <c r="K78" s="512"/>
      <c r="L78" s="512"/>
    </row>
    <row r="79" spans="1:12" x14ac:dyDescent="0.2">
      <c r="B79" s="518">
        <v>45008</v>
      </c>
      <c r="C79" s="517" t="s">
        <v>3481</v>
      </c>
      <c r="D79" s="513" t="s">
        <v>806</v>
      </c>
      <c r="E79" s="290">
        <v>1.6</v>
      </c>
      <c r="F79" s="290">
        <v>17323.28</v>
      </c>
      <c r="G79" s="295" t="s">
        <v>3530</v>
      </c>
      <c r="H79" s="295"/>
      <c r="I79" s="295"/>
      <c r="J79" s="512"/>
      <c r="K79" s="512"/>
      <c r="L79" s="512"/>
    </row>
    <row r="80" spans="1:12" x14ac:dyDescent="0.2">
      <c r="B80" s="518">
        <v>45008</v>
      </c>
      <c r="C80" s="517" t="s">
        <v>3528</v>
      </c>
      <c r="D80" s="513" t="s">
        <v>745</v>
      </c>
      <c r="E80" s="483">
        <v>27459</v>
      </c>
      <c r="F80" s="290">
        <v>3621.11</v>
      </c>
      <c r="G80" s="295" t="s">
        <v>3529</v>
      </c>
      <c r="H80" s="295"/>
      <c r="I80" s="295"/>
      <c r="J80" s="512"/>
      <c r="K80" s="512"/>
      <c r="L80" s="512"/>
    </row>
    <row r="81" spans="2:12" x14ac:dyDescent="0.2">
      <c r="B81" s="518">
        <v>45008</v>
      </c>
      <c r="C81" s="517" t="s">
        <v>3528</v>
      </c>
      <c r="D81" s="513" t="s">
        <v>745</v>
      </c>
      <c r="E81" s="483">
        <v>3310</v>
      </c>
      <c r="F81" s="290">
        <v>12201.6</v>
      </c>
      <c r="G81" s="295" t="s">
        <v>3527</v>
      </c>
      <c r="H81" s="295"/>
      <c r="I81" s="295"/>
      <c r="J81" s="512"/>
      <c r="K81" s="512"/>
      <c r="L81" s="512"/>
    </row>
    <row r="82" spans="2:12" x14ac:dyDescent="0.2">
      <c r="B82" s="518">
        <v>45009</v>
      </c>
      <c r="C82" s="517" t="s">
        <v>3526</v>
      </c>
      <c r="D82" s="513" t="s">
        <v>884</v>
      </c>
      <c r="E82" s="290">
        <v>16232.12</v>
      </c>
      <c r="F82" s="290">
        <v>3542.47</v>
      </c>
      <c r="G82" s="295" t="s">
        <v>3525</v>
      </c>
      <c r="H82" s="295"/>
      <c r="I82" s="295"/>
      <c r="J82" s="512"/>
      <c r="K82" s="512"/>
      <c r="L82" s="512"/>
    </row>
    <row r="83" spans="2:12" x14ac:dyDescent="0.2">
      <c r="B83" s="518">
        <v>45009</v>
      </c>
      <c r="C83" s="517" t="s">
        <v>3524</v>
      </c>
      <c r="D83" s="513" t="s">
        <v>884</v>
      </c>
      <c r="E83" s="290">
        <v>5100</v>
      </c>
      <c r="F83" s="290">
        <v>44393.1</v>
      </c>
      <c r="G83" s="295" t="s">
        <v>3523</v>
      </c>
      <c r="H83" s="295"/>
      <c r="I83" s="295"/>
      <c r="J83" s="512"/>
      <c r="K83" s="512"/>
      <c r="L83" s="512"/>
    </row>
    <row r="84" spans="2:12" x14ac:dyDescent="0.2">
      <c r="B84" s="518">
        <v>45009</v>
      </c>
      <c r="C84" s="517" t="s">
        <v>777</v>
      </c>
      <c r="D84" s="513" t="s">
        <v>806</v>
      </c>
      <c r="E84" s="484">
        <v>64.89</v>
      </c>
      <c r="F84" s="290">
        <v>1716</v>
      </c>
      <c r="G84" s="295" t="s">
        <v>3522</v>
      </c>
      <c r="H84" s="295"/>
      <c r="I84" s="295"/>
      <c r="J84" s="512"/>
      <c r="K84" s="512"/>
      <c r="L84" s="512"/>
    </row>
    <row r="85" spans="2:12" x14ac:dyDescent="0.2">
      <c r="B85" s="518">
        <v>45009</v>
      </c>
      <c r="C85" s="517" t="s">
        <v>3481</v>
      </c>
      <c r="D85" s="513" t="s">
        <v>806</v>
      </c>
      <c r="E85" s="290">
        <v>10.38</v>
      </c>
      <c r="F85" s="290">
        <v>7082.38</v>
      </c>
      <c r="G85" s="295" t="s">
        <v>3521</v>
      </c>
      <c r="H85" s="295"/>
      <c r="I85" s="295"/>
      <c r="J85" s="512"/>
      <c r="K85" s="512"/>
      <c r="L85" s="512"/>
    </row>
    <row r="86" spans="2:12" x14ac:dyDescent="0.2">
      <c r="B86" s="518">
        <v>45009</v>
      </c>
      <c r="C86" s="517" t="s">
        <v>3475</v>
      </c>
      <c r="D86" s="513" t="s">
        <v>745</v>
      </c>
      <c r="E86" s="412">
        <v>25111.040000000001</v>
      </c>
      <c r="F86" s="290">
        <v>1151.57</v>
      </c>
      <c r="G86" s="295" t="s">
        <v>3520</v>
      </c>
      <c r="H86" s="295"/>
      <c r="I86" s="295"/>
      <c r="J86" s="512"/>
      <c r="K86" s="512"/>
      <c r="L86" s="512"/>
    </row>
    <row r="87" spans="2:12" x14ac:dyDescent="0.2">
      <c r="B87" s="518">
        <v>45009</v>
      </c>
      <c r="C87" s="517" t="s">
        <v>3518</v>
      </c>
      <c r="D87" s="513" t="s">
        <v>745</v>
      </c>
      <c r="E87" s="290">
        <v>150000</v>
      </c>
      <c r="F87" s="290">
        <v>7893</v>
      </c>
      <c r="G87" s="295" t="s">
        <v>3519</v>
      </c>
      <c r="H87" s="295"/>
      <c r="I87" s="295"/>
      <c r="J87" s="512"/>
      <c r="K87" s="512"/>
      <c r="L87" s="512"/>
    </row>
    <row r="88" spans="2:12" x14ac:dyDescent="0.2">
      <c r="B88" s="518">
        <v>45009</v>
      </c>
      <c r="C88" s="517" t="s">
        <v>3518</v>
      </c>
      <c r="D88" s="513" t="s">
        <v>745</v>
      </c>
      <c r="E88" s="290">
        <v>170000</v>
      </c>
      <c r="F88" s="290">
        <v>14230.49</v>
      </c>
      <c r="G88" s="295" t="s">
        <v>3517</v>
      </c>
      <c r="H88" s="295"/>
      <c r="I88" s="295"/>
      <c r="J88" s="512"/>
      <c r="K88" s="512"/>
      <c r="L88" s="512"/>
    </row>
    <row r="89" spans="2:12" x14ac:dyDescent="0.2">
      <c r="B89" s="518">
        <v>45012</v>
      </c>
      <c r="C89" s="517" t="s">
        <v>104</v>
      </c>
      <c r="D89" s="513" t="s">
        <v>745</v>
      </c>
      <c r="E89" s="410">
        <v>2689</v>
      </c>
      <c r="F89" s="290">
        <v>3575.58</v>
      </c>
      <c r="G89" s="295" t="s">
        <v>3516</v>
      </c>
      <c r="H89" s="295"/>
      <c r="I89" s="295"/>
      <c r="J89" s="512"/>
      <c r="K89" s="512"/>
      <c r="L89" s="512"/>
    </row>
    <row r="90" spans="2:12" x14ac:dyDescent="0.2">
      <c r="B90" s="518">
        <v>45012</v>
      </c>
      <c r="C90" s="517" t="s">
        <v>777</v>
      </c>
      <c r="D90" s="513" t="s">
        <v>806</v>
      </c>
      <c r="E90" s="484">
        <v>36.619999999999997</v>
      </c>
      <c r="F90" s="290">
        <v>5530.37</v>
      </c>
      <c r="G90" s="295" t="s">
        <v>3515</v>
      </c>
      <c r="H90" s="295"/>
      <c r="I90" s="295"/>
      <c r="J90" s="512"/>
      <c r="K90" s="512"/>
      <c r="L90" s="512"/>
    </row>
    <row r="91" spans="2:12" x14ac:dyDescent="0.2">
      <c r="B91" s="518">
        <v>45012</v>
      </c>
      <c r="C91" s="517" t="s">
        <v>3481</v>
      </c>
      <c r="D91" s="513" t="s">
        <v>806</v>
      </c>
      <c r="E91" s="290">
        <v>5.86</v>
      </c>
      <c r="F91" s="290">
        <v>6015.3</v>
      </c>
      <c r="G91" s="295" t="s">
        <v>3514</v>
      </c>
      <c r="H91" s="295"/>
      <c r="I91" s="295"/>
      <c r="J91" s="512"/>
      <c r="K91" s="512"/>
      <c r="L91" s="512"/>
    </row>
    <row r="92" spans="2:12" x14ac:dyDescent="0.2">
      <c r="B92" s="518">
        <v>45012</v>
      </c>
      <c r="C92" s="517" t="s">
        <v>777</v>
      </c>
      <c r="D92" s="513" t="s">
        <v>806</v>
      </c>
      <c r="E92" s="484">
        <v>28.2</v>
      </c>
      <c r="F92" s="290">
        <v>118150</v>
      </c>
      <c r="G92" s="295"/>
      <c r="H92" s="295"/>
      <c r="I92" s="295"/>
      <c r="J92" s="512"/>
      <c r="K92" s="512"/>
      <c r="L92" s="512"/>
    </row>
    <row r="93" spans="2:12" x14ac:dyDescent="0.2">
      <c r="B93" s="518">
        <v>45012</v>
      </c>
      <c r="C93" s="517" t="s">
        <v>3481</v>
      </c>
      <c r="D93" s="513" t="s">
        <v>806</v>
      </c>
      <c r="E93" s="290">
        <v>4.51</v>
      </c>
      <c r="F93" s="290">
        <v>14524.43</v>
      </c>
      <c r="G93" s="295" t="s">
        <v>3513</v>
      </c>
      <c r="H93" s="295"/>
      <c r="I93" s="295"/>
      <c r="J93" s="512"/>
      <c r="K93" s="512"/>
      <c r="L93" s="512"/>
    </row>
    <row r="94" spans="2:12" x14ac:dyDescent="0.2">
      <c r="B94" s="518">
        <v>45013</v>
      </c>
      <c r="C94" s="517" t="s">
        <v>3512</v>
      </c>
      <c r="D94" s="513" t="s">
        <v>745</v>
      </c>
      <c r="E94" s="290">
        <v>328810.44</v>
      </c>
      <c r="F94" s="290">
        <v>17321.310000000001</v>
      </c>
      <c r="G94" s="295" t="s">
        <v>3511</v>
      </c>
      <c r="H94" s="295"/>
      <c r="I94" s="295"/>
      <c r="J94" s="512"/>
      <c r="K94" s="512"/>
      <c r="L94" s="512"/>
    </row>
    <row r="95" spans="2:12" x14ac:dyDescent="0.2">
      <c r="B95" s="518">
        <v>45013</v>
      </c>
      <c r="C95" s="517" t="s">
        <v>3510</v>
      </c>
      <c r="D95" s="513" t="s">
        <v>745</v>
      </c>
      <c r="E95" s="290">
        <v>218666.5</v>
      </c>
      <c r="F95" s="290">
        <v>4685.2299999999996</v>
      </c>
      <c r="G95" s="295" t="s">
        <v>3509</v>
      </c>
      <c r="H95" s="295"/>
      <c r="I95" s="295"/>
      <c r="J95" s="512"/>
      <c r="K95" s="512"/>
      <c r="L95" s="512"/>
    </row>
    <row r="96" spans="2:12" x14ac:dyDescent="0.2">
      <c r="B96" s="518">
        <v>45013</v>
      </c>
      <c r="C96" s="512" t="s">
        <v>3508</v>
      </c>
      <c r="D96" s="513" t="s">
        <v>745</v>
      </c>
      <c r="E96" s="290">
        <v>183793.52</v>
      </c>
      <c r="F96" s="290">
        <v>10405.32</v>
      </c>
      <c r="G96" s="295" t="s">
        <v>3507</v>
      </c>
      <c r="H96" s="295"/>
      <c r="I96" s="295"/>
      <c r="J96" s="512"/>
      <c r="K96" s="512"/>
      <c r="L96" s="512"/>
    </row>
    <row r="97" spans="2:12" x14ac:dyDescent="0.2">
      <c r="B97" s="518">
        <v>45013</v>
      </c>
      <c r="C97" s="517" t="s">
        <v>3506</v>
      </c>
      <c r="D97" s="513" t="s">
        <v>745</v>
      </c>
      <c r="E97" s="290">
        <v>109333.25</v>
      </c>
      <c r="F97" s="290">
        <v>5387.16</v>
      </c>
      <c r="G97" s="295" t="s">
        <v>3505</v>
      </c>
      <c r="H97" s="295"/>
      <c r="I97" s="295"/>
      <c r="J97" s="512"/>
      <c r="K97" s="512"/>
      <c r="L97" s="512"/>
    </row>
    <row r="98" spans="2:12" x14ac:dyDescent="0.2">
      <c r="B98" s="518">
        <v>45013</v>
      </c>
      <c r="C98" s="517" t="s">
        <v>3504</v>
      </c>
      <c r="D98" s="513" t="s">
        <v>745</v>
      </c>
      <c r="E98" s="410">
        <v>300</v>
      </c>
      <c r="F98" s="290">
        <v>23073.279999999999</v>
      </c>
      <c r="G98" s="295" t="s">
        <v>3503</v>
      </c>
      <c r="H98" s="295"/>
      <c r="I98" s="295"/>
      <c r="J98" s="512"/>
      <c r="K98" s="512"/>
      <c r="L98" s="512"/>
    </row>
    <row r="99" spans="2:12" x14ac:dyDescent="0.2">
      <c r="B99" s="518">
        <v>45013</v>
      </c>
      <c r="C99" s="517" t="s">
        <v>3502</v>
      </c>
      <c r="D99" s="513" t="s">
        <v>745</v>
      </c>
      <c r="E99" s="416">
        <v>5400</v>
      </c>
      <c r="F99" s="290">
        <v>13136.74</v>
      </c>
      <c r="G99" s="295" t="s">
        <v>3501</v>
      </c>
      <c r="H99" s="295"/>
      <c r="I99" s="295"/>
      <c r="J99" s="512"/>
      <c r="K99" s="512"/>
      <c r="L99" s="512"/>
    </row>
    <row r="100" spans="2:12" x14ac:dyDescent="0.2">
      <c r="B100" s="518">
        <v>45013</v>
      </c>
      <c r="C100" s="517" t="s">
        <v>3500</v>
      </c>
      <c r="D100" s="513" t="s">
        <v>745</v>
      </c>
      <c r="E100" s="290">
        <v>117015.17</v>
      </c>
      <c r="F100" s="290">
        <v>21643.040000000001</v>
      </c>
      <c r="G100" s="295" t="s">
        <v>3499</v>
      </c>
      <c r="H100" s="295"/>
      <c r="I100" s="295"/>
      <c r="J100" s="512"/>
      <c r="K100" s="512"/>
      <c r="L100" s="512"/>
    </row>
    <row r="101" spans="2:12" x14ac:dyDescent="0.2">
      <c r="B101" s="518">
        <v>45014</v>
      </c>
      <c r="C101" s="517" t="s">
        <v>777</v>
      </c>
      <c r="D101" s="513" t="s">
        <v>806</v>
      </c>
      <c r="E101" s="484">
        <v>308.52999999999997</v>
      </c>
      <c r="F101" s="290">
        <v>6100.8</v>
      </c>
      <c r="G101" s="295" t="s">
        <v>3498</v>
      </c>
      <c r="H101" s="295"/>
      <c r="I101" s="295"/>
      <c r="J101" s="512"/>
      <c r="K101" s="512"/>
      <c r="L101" s="512"/>
    </row>
    <row r="102" spans="2:12" x14ac:dyDescent="0.2">
      <c r="B102" s="518">
        <v>45014</v>
      </c>
      <c r="C102" s="517" t="s">
        <v>3481</v>
      </c>
      <c r="D102" s="513" t="s">
        <v>806</v>
      </c>
      <c r="E102" s="290">
        <v>49.36</v>
      </c>
      <c r="F102" s="290">
        <v>5098.96</v>
      </c>
      <c r="G102" s="295" t="s">
        <v>3497</v>
      </c>
      <c r="H102" s="295"/>
      <c r="I102" s="295"/>
      <c r="J102" s="512"/>
      <c r="K102" s="512"/>
      <c r="L102" s="512"/>
    </row>
    <row r="103" spans="2:12" x14ac:dyDescent="0.2">
      <c r="B103" s="518">
        <v>45014</v>
      </c>
      <c r="C103" s="517" t="s">
        <v>3496</v>
      </c>
      <c r="D103" s="513" t="s">
        <v>745</v>
      </c>
      <c r="E103" s="290">
        <v>368859.62</v>
      </c>
      <c r="F103" s="290">
        <v>10324.16</v>
      </c>
      <c r="G103" s="295" t="s">
        <v>3495</v>
      </c>
      <c r="H103" s="295"/>
      <c r="I103" s="295"/>
      <c r="J103" s="512"/>
      <c r="K103" s="512"/>
      <c r="L103" s="512"/>
    </row>
    <row r="104" spans="2:12" x14ac:dyDescent="0.2">
      <c r="B104" s="518">
        <v>45014</v>
      </c>
      <c r="C104" s="517" t="s">
        <v>3488</v>
      </c>
      <c r="D104" s="513" t="s">
        <v>745</v>
      </c>
      <c r="E104" s="290">
        <v>35000</v>
      </c>
      <c r="F104" s="290">
        <v>46893</v>
      </c>
      <c r="G104" s="295" t="s">
        <v>3494</v>
      </c>
      <c r="H104" s="295"/>
      <c r="I104" s="295"/>
      <c r="J104" s="512"/>
      <c r="K104" s="512"/>
      <c r="L104" s="512"/>
    </row>
    <row r="105" spans="2:12" x14ac:dyDescent="0.2">
      <c r="B105" s="518">
        <v>45015</v>
      </c>
      <c r="C105" s="517" t="s">
        <v>3493</v>
      </c>
      <c r="D105" s="513" t="s">
        <v>745</v>
      </c>
      <c r="E105" s="290">
        <v>64977.48</v>
      </c>
      <c r="F105" s="290">
        <v>1037.06</v>
      </c>
      <c r="G105" s="295" t="s">
        <v>3492</v>
      </c>
      <c r="H105" s="295"/>
      <c r="I105" s="295"/>
      <c r="J105" s="512"/>
      <c r="K105" s="512"/>
      <c r="L105" s="512"/>
    </row>
    <row r="106" spans="2:12" x14ac:dyDescent="0.2">
      <c r="B106" s="537">
        <v>45015</v>
      </c>
      <c r="C106" s="538" t="s">
        <v>3491</v>
      </c>
      <c r="D106" s="539" t="s">
        <v>745</v>
      </c>
      <c r="E106" s="404">
        <v>4947.55</v>
      </c>
      <c r="F106" s="290">
        <v>31978.66</v>
      </c>
      <c r="G106" s="295" t="s">
        <v>3490</v>
      </c>
      <c r="H106" s="295"/>
      <c r="I106" s="295"/>
      <c r="J106" s="512"/>
      <c r="K106" s="512"/>
      <c r="L106" s="512"/>
    </row>
    <row r="107" spans="2:12" x14ac:dyDescent="0.2">
      <c r="B107" s="518">
        <v>45015</v>
      </c>
      <c r="C107" s="517" t="s">
        <v>746</v>
      </c>
      <c r="D107" s="513" t="s">
        <v>745</v>
      </c>
      <c r="E107" s="290">
        <v>900000</v>
      </c>
      <c r="F107" s="290">
        <v>2500</v>
      </c>
      <c r="G107" s="295" t="s">
        <v>3489</v>
      </c>
      <c r="H107" s="295"/>
      <c r="I107" s="295"/>
      <c r="J107" s="512"/>
      <c r="K107" s="512"/>
      <c r="L107" s="512"/>
    </row>
    <row r="108" spans="2:12" x14ac:dyDescent="0.2">
      <c r="B108" s="518">
        <v>45015</v>
      </c>
      <c r="C108" s="517" t="s">
        <v>3488</v>
      </c>
      <c r="D108" s="513" t="s">
        <v>745</v>
      </c>
      <c r="E108" s="290">
        <v>10000</v>
      </c>
      <c r="F108" s="290">
        <v>283.69</v>
      </c>
      <c r="G108" s="295" t="s">
        <v>3487</v>
      </c>
      <c r="H108" s="295"/>
      <c r="I108" s="295"/>
      <c r="J108" s="512"/>
      <c r="K108" s="512"/>
      <c r="L108" s="512"/>
    </row>
    <row r="109" spans="2:12" x14ac:dyDescent="0.2">
      <c r="B109" s="518">
        <v>45015</v>
      </c>
      <c r="C109" s="517" t="s">
        <v>3486</v>
      </c>
      <c r="D109" s="513" t="s">
        <v>806</v>
      </c>
      <c r="E109" s="484">
        <v>595</v>
      </c>
      <c r="F109" s="290">
        <v>51189.33</v>
      </c>
      <c r="G109" s="295" t="s">
        <v>3485</v>
      </c>
      <c r="H109" s="295"/>
      <c r="I109" s="295"/>
      <c r="J109" s="512"/>
      <c r="K109" s="512"/>
      <c r="L109" s="512"/>
    </row>
    <row r="110" spans="2:12" x14ac:dyDescent="0.2">
      <c r="B110" s="518">
        <v>45015</v>
      </c>
      <c r="C110" s="517" t="s">
        <v>3481</v>
      </c>
      <c r="D110" s="513" t="s">
        <v>806</v>
      </c>
      <c r="E110" s="290">
        <v>95.2</v>
      </c>
      <c r="F110" s="290">
        <v>3451.08</v>
      </c>
      <c r="G110" s="295" t="s">
        <v>3484</v>
      </c>
      <c r="H110" s="295"/>
      <c r="I110" s="295"/>
      <c r="J110" s="512"/>
      <c r="K110" s="512"/>
      <c r="L110" s="512"/>
    </row>
    <row r="111" spans="2:12" x14ac:dyDescent="0.2">
      <c r="B111" s="518">
        <v>45016</v>
      </c>
      <c r="C111" s="517" t="s">
        <v>777</v>
      </c>
      <c r="D111" s="513" t="s">
        <v>806</v>
      </c>
      <c r="E111" s="484">
        <v>256.24</v>
      </c>
      <c r="F111" s="290">
        <v>5290</v>
      </c>
      <c r="H111" s="295"/>
      <c r="I111" s="295"/>
      <c r="J111" s="512"/>
      <c r="K111" s="512"/>
      <c r="L111" s="512"/>
    </row>
    <row r="112" spans="2:12" x14ac:dyDescent="0.2">
      <c r="B112" s="518">
        <v>45016</v>
      </c>
      <c r="C112" s="517" t="s">
        <v>3481</v>
      </c>
      <c r="D112" s="513" t="s">
        <v>806</v>
      </c>
      <c r="E112" s="290">
        <v>41</v>
      </c>
      <c r="F112" s="290">
        <v>12139.4</v>
      </c>
      <c r="G112" s="295" t="s">
        <v>3483</v>
      </c>
      <c r="H112" s="295"/>
      <c r="I112" s="295"/>
      <c r="J112" s="512"/>
      <c r="K112" s="512"/>
      <c r="L112" s="512"/>
    </row>
    <row r="113" spans="2:12" x14ac:dyDescent="0.2">
      <c r="B113" s="518">
        <v>45016</v>
      </c>
      <c r="C113" s="517" t="s">
        <v>777</v>
      </c>
      <c r="D113" s="513" t="s">
        <v>806</v>
      </c>
      <c r="E113" s="484">
        <v>10.07</v>
      </c>
      <c r="F113" s="290">
        <v>42393.07</v>
      </c>
      <c r="G113" s="512" t="s">
        <v>3482</v>
      </c>
      <c r="H113" s="295"/>
      <c r="I113" s="295"/>
      <c r="J113" s="512"/>
      <c r="K113" s="512"/>
      <c r="L113" s="512"/>
    </row>
    <row r="114" spans="2:12" x14ac:dyDescent="0.2">
      <c r="B114" s="518">
        <v>45016</v>
      </c>
      <c r="C114" s="517" t="s">
        <v>3481</v>
      </c>
      <c r="D114" s="513" t="s">
        <v>806</v>
      </c>
      <c r="E114" s="290">
        <v>1.61</v>
      </c>
      <c r="F114" s="290">
        <v>39270.31</v>
      </c>
      <c r="G114" s="295" t="s">
        <v>3480</v>
      </c>
      <c r="H114" s="295"/>
      <c r="I114" s="295"/>
      <c r="J114" s="512"/>
      <c r="K114" s="512"/>
      <c r="L114" s="512"/>
    </row>
    <row r="115" spans="2:12" x14ac:dyDescent="0.2">
      <c r="B115" s="537">
        <v>45016</v>
      </c>
      <c r="C115" s="538" t="s">
        <v>3479</v>
      </c>
      <c r="D115" s="539" t="s">
        <v>745</v>
      </c>
      <c r="E115" s="404">
        <v>10769.27</v>
      </c>
      <c r="F115" s="290">
        <v>30566.16</v>
      </c>
      <c r="G115" s="295" t="s">
        <v>3478</v>
      </c>
      <c r="H115" s="295"/>
      <c r="I115" s="295"/>
      <c r="J115" s="512"/>
      <c r="K115" s="512"/>
      <c r="L115" s="512"/>
    </row>
    <row r="116" spans="2:12" x14ac:dyDescent="0.2">
      <c r="B116" s="518">
        <v>45016</v>
      </c>
      <c r="C116" s="517" t="s">
        <v>3477</v>
      </c>
      <c r="D116" s="513" t="s">
        <v>884</v>
      </c>
      <c r="E116" s="290">
        <v>8222.91</v>
      </c>
      <c r="F116" s="290">
        <v>23112.15</v>
      </c>
      <c r="G116" s="295" t="s">
        <v>3476</v>
      </c>
      <c r="H116" s="295"/>
      <c r="I116" s="295"/>
      <c r="J116" s="512"/>
      <c r="K116" s="512"/>
      <c r="L116" s="512"/>
    </row>
    <row r="117" spans="2:12" x14ac:dyDescent="0.2">
      <c r="B117" s="518">
        <v>45016</v>
      </c>
      <c r="C117" s="517" t="s">
        <v>3475</v>
      </c>
      <c r="D117" s="513" t="s">
        <v>745</v>
      </c>
      <c r="E117" s="412">
        <v>28225.46</v>
      </c>
      <c r="F117" s="290">
        <v>36176.79</v>
      </c>
      <c r="G117" s="295" t="s">
        <v>3474</v>
      </c>
      <c r="H117" s="295"/>
      <c r="I117" s="295"/>
      <c r="J117" s="512"/>
      <c r="K117" s="512"/>
      <c r="L117" s="512"/>
    </row>
    <row r="118" spans="2:12" x14ac:dyDescent="0.2">
      <c r="B118" s="518">
        <v>45016</v>
      </c>
      <c r="C118" s="517" t="s">
        <v>2756</v>
      </c>
      <c r="D118" s="513" t="s">
        <v>745</v>
      </c>
      <c r="E118" s="290">
        <v>55640.52</v>
      </c>
      <c r="F118" s="290">
        <v>1228.3699999999999</v>
      </c>
      <c r="G118" s="512" t="s">
        <v>3473</v>
      </c>
      <c r="H118" s="295"/>
      <c r="I118" s="295"/>
      <c r="J118" s="512"/>
      <c r="K118" s="512"/>
      <c r="L118" s="512"/>
    </row>
    <row r="119" spans="2:12" x14ac:dyDescent="0.2">
      <c r="B119" s="518">
        <v>45016</v>
      </c>
      <c r="C119" s="517" t="s">
        <v>746</v>
      </c>
      <c r="D119" s="513" t="s">
        <v>745</v>
      </c>
      <c r="E119" s="290">
        <v>876793.61</v>
      </c>
      <c r="F119" s="290">
        <v>203.37</v>
      </c>
      <c r="G119" s="295" t="s">
        <v>3472</v>
      </c>
      <c r="H119" s="295"/>
      <c r="I119" s="295"/>
      <c r="J119" s="512"/>
      <c r="K119" s="512"/>
      <c r="L119" s="512"/>
    </row>
    <row r="120" spans="2:12" x14ac:dyDescent="0.2">
      <c r="B120" s="518">
        <v>45016</v>
      </c>
      <c r="C120" s="517" t="s">
        <v>3471</v>
      </c>
      <c r="D120" s="513" t="s">
        <v>745</v>
      </c>
      <c r="E120" s="484">
        <v>2500</v>
      </c>
      <c r="F120" s="290">
        <v>80000</v>
      </c>
      <c r="G120" s="295" t="s">
        <v>3470</v>
      </c>
      <c r="H120" s="295"/>
      <c r="I120" s="295"/>
      <c r="J120" s="512"/>
      <c r="K120" s="512"/>
      <c r="L120" s="512"/>
    </row>
    <row r="121" spans="2:12" x14ac:dyDescent="0.2">
      <c r="B121" s="518">
        <v>45016</v>
      </c>
      <c r="C121" s="517" t="s">
        <v>2752</v>
      </c>
      <c r="D121" s="513" t="s">
        <v>745</v>
      </c>
      <c r="E121" s="290">
        <v>400</v>
      </c>
      <c r="F121" s="290">
        <v>15566.42</v>
      </c>
      <c r="G121" s="295" t="s">
        <v>3469</v>
      </c>
      <c r="H121" s="295"/>
      <c r="I121" s="295"/>
      <c r="J121" s="512"/>
      <c r="K121" s="512"/>
      <c r="L121" s="512"/>
    </row>
    <row r="122" spans="2:12" x14ac:dyDescent="0.2">
      <c r="B122" s="518"/>
      <c r="C122" s="517"/>
      <c r="F122" s="290">
        <v>11347.19</v>
      </c>
      <c r="G122" s="295" t="s">
        <v>3468</v>
      </c>
      <c r="H122" s="295"/>
      <c r="I122" s="295"/>
      <c r="J122" s="512"/>
      <c r="K122" s="512"/>
      <c r="L122" s="512"/>
    </row>
    <row r="123" spans="2:12" x14ac:dyDescent="0.2">
      <c r="B123" s="518"/>
      <c r="C123" s="517"/>
      <c r="F123" s="290">
        <v>10055.200000000001</v>
      </c>
      <c r="G123" s="295" t="s">
        <v>3467</v>
      </c>
      <c r="H123" s="295"/>
      <c r="I123" s="295"/>
      <c r="J123" s="512"/>
      <c r="K123" s="512"/>
      <c r="L123" s="512"/>
    </row>
    <row r="124" spans="2:12" x14ac:dyDescent="0.2">
      <c r="B124" s="518"/>
      <c r="F124" s="290">
        <v>2810.05</v>
      </c>
      <c r="G124" s="295" t="s">
        <v>3466</v>
      </c>
      <c r="H124" s="295"/>
      <c r="I124" s="295"/>
      <c r="J124" s="512"/>
      <c r="K124" s="512"/>
      <c r="L124" s="512"/>
    </row>
    <row r="125" spans="2:12" x14ac:dyDescent="0.2">
      <c r="B125" s="518"/>
      <c r="C125" s="517"/>
      <c r="F125" s="290">
        <v>4309.67</v>
      </c>
      <c r="G125" s="295" t="s">
        <v>3465</v>
      </c>
      <c r="H125" s="295"/>
      <c r="I125" s="295"/>
      <c r="J125" s="512"/>
      <c r="K125" s="512"/>
      <c r="L125" s="512"/>
    </row>
    <row r="126" spans="2:12" x14ac:dyDescent="0.2">
      <c r="B126" s="518"/>
      <c r="C126" s="517"/>
      <c r="F126" s="290">
        <v>27693.84</v>
      </c>
      <c r="G126" s="295" t="s">
        <v>3464</v>
      </c>
      <c r="H126" s="295"/>
      <c r="I126" s="295"/>
      <c r="J126" s="512"/>
      <c r="K126" s="512"/>
      <c r="L126" s="512"/>
    </row>
    <row r="127" spans="2:12" x14ac:dyDescent="0.2">
      <c r="B127" s="518"/>
      <c r="C127" s="517"/>
      <c r="F127" s="290">
        <v>1778.12</v>
      </c>
      <c r="G127" s="295" t="s">
        <v>3463</v>
      </c>
      <c r="H127" s="295"/>
      <c r="I127" s="295"/>
      <c r="J127" s="512"/>
      <c r="K127" s="512"/>
      <c r="L127" s="512"/>
    </row>
    <row r="128" spans="2:12" x14ac:dyDescent="0.2">
      <c r="B128" s="518"/>
      <c r="C128" s="517"/>
      <c r="F128" s="290">
        <v>81136</v>
      </c>
      <c r="G128" s="295" t="s">
        <v>3462</v>
      </c>
      <c r="H128" s="295"/>
      <c r="I128" s="295"/>
      <c r="J128" s="512"/>
      <c r="K128" s="512"/>
      <c r="L128" s="512"/>
    </row>
    <row r="129" spans="2:12" x14ac:dyDescent="0.2">
      <c r="B129" s="518"/>
      <c r="C129" s="517"/>
      <c r="F129" s="290">
        <v>13711.69</v>
      </c>
      <c r="G129" s="512" t="s">
        <v>3461</v>
      </c>
      <c r="K129" s="512"/>
      <c r="L129" s="512"/>
    </row>
    <row r="130" spans="2:12" x14ac:dyDescent="0.2">
      <c r="B130" s="518"/>
      <c r="C130" s="517"/>
      <c r="F130" s="290">
        <v>17122.310000000001</v>
      </c>
      <c r="G130" s="295" t="s">
        <v>3460</v>
      </c>
      <c r="H130" s="295"/>
      <c r="I130" s="295"/>
      <c r="J130" s="512"/>
      <c r="K130" s="512"/>
      <c r="L130" s="512"/>
    </row>
    <row r="131" spans="2:12" x14ac:dyDescent="0.2">
      <c r="B131" s="518"/>
      <c r="C131" s="517"/>
      <c r="F131" s="290">
        <v>8332.84</v>
      </c>
      <c r="G131" s="295" t="s">
        <v>3459</v>
      </c>
      <c r="H131" s="295"/>
      <c r="I131" s="295"/>
      <c r="J131" s="512"/>
      <c r="K131" s="512"/>
      <c r="L131" s="512"/>
    </row>
    <row r="132" spans="2:12" x14ac:dyDescent="0.2">
      <c r="B132" s="518"/>
      <c r="C132" s="517"/>
      <c r="F132" s="290">
        <v>2800.7</v>
      </c>
      <c r="G132" s="295" t="s">
        <v>3458</v>
      </c>
      <c r="H132" s="295"/>
      <c r="I132" s="295"/>
      <c r="J132" s="512"/>
      <c r="K132" s="512"/>
      <c r="L132" s="512"/>
    </row>
    <row r="133" spans="2:12" x14ac:dyDescent="0.2">
      <c r="B133" s="518"/>
      <c r="C133" s="517"/>
      <c r="F133" s="290">
        <v>323176.27</v>
      </c>
      <c r="G133" s="295" t="s">
        <v>3457</v>
      </c>
      <c r="H133" s="295"/>
      <c r="I133" s="295"/>
      <c r="J133" s="512"/>
      <c r="K133" s="512"/>
      <c r="L133" s="512"/>
    </row>
    <row r="134" spans="2:12" x14ac:dyDescent="0.2">
      <c r="B134" s="518"/>
      <c r="C134" s="517"/>
      <c r="F134" s="290">
        <v>8798.6</v>
      </c>
      <c r="G134" s="295" t="s">
        <v>3456</v>
      </c>
      <c r="H134" s="295"/>
      <c r="I134" s="295"/>
      <c r="J134" s="512"/>
      <c r="K134" s="512"/>
      <c r="L134" s="512"/>
    </row>
    <row r="135" spans="2:12" x14ac:dyDescent="0.2">
      <c r="B135" s="518"/>
      <c r="C135" s="517"/>
      <c r="F135" s="290">
        <v>4399.3</v>
      </c>
      <c r="G135" s="295" t="s">
        <v>3455</v>
      </c>
      <c r="H135" s="295"/>
      <c r="I135" s="295"/>
      <c r="J135" s="512"/>
      <c r="K135" s="512"/>
      <c r="L135" s="512"/>
    </row>
    <row r="136" spans="2:12" x14ac:dyDescent="0.2">
      <c r="B136" s="518"/>
      <c r="C136" s="517"/>
      <c r="F136" s="290">
        <v>9473.19</v>
      </c>
      <c r="G136" s="295" t="s">
        <v>3454</v>
      </c>
      <c r="H136" s="295"/>
      <c r="I136" s="295"/>
      <c r="J136" s="512"/>
      <c r="K136" s="512"/>
      <c r="L136" s="512"/>
    </row>
    <row r="137" spans="2:12" x14ac:dyDescent="0.2">
      <c r="B137" s="518"/>
      <c r="C137" s="517"/>
      <c r="F137" s="290">
        <v>1639.98</v>
      </c>
      <c r="G137" s="295" t="s">
        <v>3453</v>
      </c>
      <c r="H137" s="295"/>
      <c r="I137" s="295"/>
      <c r="J137" s="512"/>
      <c r="K137" s="512"/>
      <c r="L137" s="512"/>
    </row>
    <row r="138" spans="2:12" x14ac:dyDescent="0.2">
      <c r="B138" s="518"/>
      <c r="C138" s="517"/>
      <c r="F138" s="290">
        <v>20</v>
      </c>
      <c r="G138" s="295" t="s">
        <v>3453</v>
      </c>
      <c r="H138" s="295"/>
      <c r="I138" s="295"/>
      <c r="J138" s="512"/>
      <c r="K138" s="512"/>
      <c r="L138" s="512"/>
    </row>
    <row r="139" spans="2:12" x14ac:dyDescent="0.2">
      <c r="B139" s="518"/>
      <c r="C139" s="517"/>
      <c r="F139" s="290">
        <v>128523.13</v>
      </c>
      <c r="G139" s="295" t="s">
        <v>3452</v>
      </c>
      <c r="H139" s="295"/>
      <c r="I139" s="295"/>
      <c r="J139" s="512"/>
      <c r="K139" s="512"/>
      <c r="L139" s="512"/>
    </row>
    <row r="140" spans="2:12" x14ac:dyDescent="0.2">
      <c r="B140" s="518"/>
      <c r="C140" s="517"/>
      <c r="F140" s="290">
        <v>10000</v>
      </c>
      <c r="G140" s="295" t="s">
        <v>3428</v>
      </c>
      <c r="H140" s="295"/>
      <c r="I140" s="295"/>
      <c r="J140" s="512"/>
      <c r="K140" s="512"/>
      <c r="L140" s="512"/>
    </row>
    <row r="141" spans="2:12" x14ac:dyDescent="0.2">
      <c r="B141" s="518"/>
      <c r="C141" s="517"/>
      <c r="F141" s="290">
        <v>7984.01</v>
      </c>
      <c r="G141" s="295" t="s">
        <v>3451</v>
      </c>
      <c r="H141" s="295"/>
      <c r="I141" s="295"/>
      <c r="J141" s="512"/>
      <c r="K141" s="512"/>
      <c r="L141" s="512"/>
    </row>
    <row r="142" spans="2:12" x14ac:dyDescent="0.2">
      <c r="B142" s="518"/>
      <c r="C142" s="517"/>
      <c r="F142" s="290">
        <v>5000</v>
      </c>
      <c r="G142" s="295" t="s">
        <v>3450</v>
      </c>
      <c r="H142" s="295"/>
      <c r="I142" s="295"/>
      <c r="J142" s="512"/>
      <c r="K142" s="512"/>
      <c r="L142" s="512"/>
    </row>
    <row r="143" spans="2:12" x14ac:dyDescent="0.2">
      <c r="B143" s="518"/>
      <c r="C143" s="517"/>
      <c r="F143" s="290">
        <v>681</v>
      </c>
      <c r="G143" s="295" t="s">
        <v>3450</v>
      </c>
      <c r="H143" s="295"/>
      <c r="I143" s="295"/>
      <c r="J143" s="512"/>
      <c r="K143" s="512"/>
      <c r="L143" s="512"/>
    </row>
    <row r="144" spans="2:12" x14ac:dyDescent="0.2">
      <c r="B144" s="518"/>
      <c r="C144" s="517"/>
      <c r="F144" s="290">
        <v>5952.03</v>
      </c>
      <c r="G144" s="295" t="s">
        <v>3449</v>
      </c>
      <c r="H144" s="295"/>
      <c r="I144" s="295"/>
      <c r="J144" s="512"/>
      <c r="K144" s="512"/>
      <c r="L144" s="512"/>
    </row>
    <row r="145" spans="2:12" x14ac:dyDescent="0.2">
      <c r="B145" s="518"/>
      <c r="C145" s="517"/>
      <c r="F145" s="290">
        <v>4530.0600000000004</v>
      </c>
      <c r="G145" s="295" t="s">
        <v>3448</v>
      </c>
      <c r="H145" s="295"/>
      <c r="I145" s="295"/>
      <c r="J145" s="512"/>
      <c r="K145" s="512"/>
      <c r="L145" s="512"/>
    </row>
    <row r="146" spans="2:12" x14ac:dyDescent="0.2">
      <c r="B146" s="518"/>
      <c r="C146" s="517"/>
      <c r="F146" s="290">
        <v>38484.57</v>
      </c>
      <c r="G146" s="295" t="s">
        <v>3447</v>
      </c>
      <c r="H146" s="295"/>
      <c r="I146" s="295"/>
      <c r="J146" s="512"/>
      <c r="K146" s="512"/>
      <c r="L146" s="512"/>
    </row>
    <row r="147" spans="2:12" x14ac:dyDescent="0.2">
      <c r="B147" s="518"/>
      <c r="C147" s="517"/>
      <c r="F147" s="290">
        <v>13821.27</v>
      </c>
      <c r="G147" s="295" t="s">
        <v>3446</v>
      </c>
      <c r="H147" s="295"/>
      <c r="I147" s="295"/>
      <c r="J147" s="512"/>
      <c r="K147" s="512"/>
      <c r="L147" s="512"/>
    </row>
    <row r="148" spans="2:12" x14ac:dyDescent="0.2">
      <c r="B148" s="518"/>
      <c r="C148" s="517"/>
      <c r="F148" s="290">
        <v>7512.87</v>
      </c>
      <c r="G148" s="295" t="s">
        <v>3445</v>
      </c>
      <c r="H148" s="295"/>
      <c r="I148" s="295"/>
      <c r="J148" s="512"/>
      <c r="K148" s="512"/>
      <c r="L148" s="512"/>
    </row>
    <row r="149" spans="2:12" x14ac:dyDescent="0.2">
      <c r="B149" s="518"/>
      <c r="C149" s="517"/>
      <c r="F149" s="290">
        <v>3526.56</v>
      </c>
      <c r="G149" s="295" t="s">
        <v>3444</v>
      </c>
      <c r="H149" s="295"/>
      <c r="I149" s="295"/>
      <c r="J149" s="512"/>
      <c r="K149" s="512"/>
      <c r="L149" s="512"/>
    </row>
    <row r="150" spans="2:12" x14ac:dyDescent="0.2">
      <c r="B150" s="518"/>
      <c r="C150" s="517"/>
      <c r="F150" s="290">
        <v>9295.17</v>
      </c>
      <c r="G150" s="295" t="s">
        <v>3443</v>
      </c>
      <c r="H150" s="295"/>
      <c r="I150" s="295"/>
      <c r="J150" s="512"/>
      <c r="K150" s="512"/>
      <c r="L150" s="512"/>
    </row>
    <row r="151" spans="2:12" x14ac:dyDescent="0.2">
      <c r="B151" s="518"/>
      <c r="C151" s="517"/>
      <c r="F151" s="290">
        <v>2390.64</v>
      </c>
      <c r="G151" s="295" t="s">
        <v>3442</v>
      </c>
      <c r="H151" s="295"/>
      <c r="I151" s="295"/>
      <c r="J151" s="512"/>
      <c r="K151" s="512"/>
      <c r="L151" s="512"/>
    </row>
    <row r="152" spans="2:12" x14ac:dyDescent="0.2">
      <c r="B152" s="518"/>
      <c r="C152" s="517"/>
      <c r="F152" s="290">
        <v>3605.54</v>
      </c>
      <c r="G152" s="295" t="s">
        <v>3441</v>
      </c>
      <c r="H152" s="295"/>
      <c r="I152" s="295"/>
      <c r="J152" s="512"/>
      <c r="K152" s="512"/>
      <c r="L152" s="512"/>
    </row>
    <row r="153" spans="2:12" x14ac:dyDescent="0.2">
      <c r="B153" s="518"/>
      <c r="F153" s="290">
        <v>16306.12</v>
      </c>
      <c r="G153" s="295" t="s">
        <v>3440</v>
      </c>
      <c r="H153" s="295"/>
      <c r="I153" s="295"/>
      <c r="J153" s="512"/>
      <c r="K153" s="512"/>
      <c r="L153" s="512"/>
    </row>
    <row r="154" spans="2:12" x14ac:dyDescent="0.2">
      <c r="B154" s="518"/>
      <c r="C154" s="517"/>
      <c r="F154" s="290">
        <v>4932.78</v>
      </c>
      <c r="G154" s="295" t="s">
        <v>3439</v>
      </c>
      <c r="H154" s="295"/>
      <c r="I154" s="295"/>
      <c r="J154" s="512"/>
      <c r="K154" s="512"/>
      <c r="L154" s="512"/>
    </row>
    <row r="155" spans="2:12" x14ac:dyDescent="0.2">
      <c r="B155" s="518"/>
      <c r="C155" s="517"/>
      <c r="F155" s="290">
        <v>3970.2</v>
      </c>
      <c r="G155" s="295" t="s">
        <v>3438</v>
      </c>
      <c r="H155" s="295"/>
      <c r="I155" s="295"/>
      <c r="J155" s="512"/>
      <c r="K155" s="512"/>
      <c r="L155" s="512"/>
    </row>
    <row r="156" spans="2:12" x14ac:dyDescent="0.2">
      <c r="B156" s="518"/>
      <c r="C156" s="517"/>
      <c r="F156" s="290">
        <v>109607.15</v>
      </c>
      <c r="G156" s="295" t="s">
        <v>3437</v>
      </c>
      <c r="H156" s="295"/>
      <c r="I156" s="295"/>
      <c r="J156" s="512"/>
      <c r="K156" s="512"/>
      <c r="L156" s="512"/>
    </row>
    <row r="157" spans="2:12" x14ac:dyDescent="0.2">
      <c r="B157" s="518"/>
      <c r="C157" s="517"/>
      <c r="F157" s="290">
        <v>46270.15</v>
      </c>
      <c r="G157" s="295" t="s">
        <v>3436</v>
      </c>
      <c r="H157" s="295"/>
      <c r="I157" s="295"/>
      <c r="J157" s="512"/>
      <c r="K157" s="512"/>
      <c r="L157" s="512"/>
    </row>
    <row r="158" spans="2:12" x14ac:dyDescent="0.2">
      <c r="B158" s="518"/>
      <c r="C158" s="517"/>
      <c r="F158" s="290">
        <v>10069.959999999999</v>
      </c>
      <c r="G158" s="295" t="s">
        <v>3435</v>
      </c>
      <c r="H158" s="295"/>
      <c r="I158" s="295"/>
      <c r="J158" s="512"/>
      <c r="K158" s="512"/>
      <c r="L158" s="512"/>
    </row>
    <row r="159" spans="2:12" x14ac:dyDescent="0.2">
      <c r="B159" s="518"/>
      <c r="C159" s="517"/>
      <c r="F159" s="290">
        <v>7442.56</v>
      </c>
      <c r="G159" s="295" t="s">
        <v>3434</v>
      </c>
      <c r="H159" s="295"/>
      <c r="I159" s="295"/>
      <c r="J159" s="512"/>
      <c r="K159" s="512"/>
      <c r="L159" s="512"/>
    </row>
    <row r="160" spans="2:12" x14ac:dyDescent="0.2">
      <c r="B160" s="518"/>
      <c r="C160" s="517"/>
      <c r="F160" s="290">
        <v>966.74</v>
      </c>
      <c r="G160" s="295" t="s">
        <v>3433</v>
      </c>
      <c r="H160" s="295"/>
      <c r="I160" s="295"/>
      <c r="J160" s="512"/>
      <c r="K160" s="512"/>
      <c r="L160" s="512"/>
    </row>
    <row r="161" spans="2:12" x14ac:dyDescent="0.2">
      <c r="B161" s="518"/>
      <c r="C161" s="517"/>
      <c r="F161" s="290">
        <v>1250</v>
      </c>
      <c r="G161" s="295" t="s">
        <v>3432</v>
      </c>
      <c r="H161" s="295"/>
      <c r="I161" s="295"/>
      <c r="J161" s="512"/>
      <c r="K161" s="512"/>
      <c r="L161" s="512"/>
    </row>
    <row r="162" spans="2:12" x14ac:dyDescent="0.2">
      <c r="B162" s="518"/>
      <c r="C162" s="517"/>
      <c r="F162" s="290">
        <v>15000</v>
      </c>
      <c r="G162" s="295" t="s">
        <v>3389</v>
      </c>
      <c r="H162" s="295"/>
      <c r="I162" s="295"/>
      <c r="J162" s="512"/>
      <c r="K162" s="512"/>
      <c r="L162" s="512"/>
    </row>
    <row r="163" spans="2:12" x14ac:dyDescent="0.2">
      <c r="B163" s="518"/>
      <c r="C163" s="517"/>
      <c r="F163" s="290">
        <v>1144.46</v>
      </c>
      <c r="G163" s="295" t="s">
        <v>3431</v>
      </c>
      <c r="H163" s="295"/>
      <c r="I163" s="295"/>
      <c r="J163" s="512"/>
      <c r="K163" s="512"/>
      <c r="L163" s="512"/>
    </row>
    <row r="164" spans="2:12" x14ac:dyDescent="0.2">
      <c r="B164" s="518"/>
      <c r="C164" s="517"/>
      <c r="F164" s="290">
        <v>23932.11</v>
      </c>
      <c r="G164" s="295" t="s">
        <v>3430</v>
      </c>
      <c r="H164" s="295"/>
      <c r="I164" s="295"/>
      <c r="J164" s="512"/>
      <c r="K164" s="512"/>
      <c r="L164" s="512"/>
    </row>
    <row r="165" spans="2:12" x14ac:dyDescent="0.2">
      <c r="B165" s="518"/>
      <c r="C165" s="517"/>
      <c r="F165" s="290">
        <v>3526.7</v>
      </c>
      <c r="G165" s="295" t="s">
        <v>3429</v>
      </c>
      <c r="H165" s="295"/>
      <c r="I165" s="295"/>
      <c r="J165" s="512"/>
      <c r="K165" s="512"/>
      <c r="L165" s="512"/>
    </row>
    <row r="166" spans="2:12" x14ac:dyDescent="0.2">
      <c r="B166" s="518"/>
      <c r="C166" s="517"/>
      <c r="F166" s="290">
        <v>7160.91</v>
      </c>
      <c r="G166" s="295" t="s">
        <v>3428</v>
      </c>
      <c r="H166" s="295"/>
      <c r="I166" s="295"/>
      <c r="J166" s="512"/>
      <c r="K166" s="512"/>
      <c r="L166" s="512"/>
    </row>
    <row r="167" spans="2:12" x14ac:dyDescent="0.2">
      <c r="B167" s="518"/>
      <c r="C167" s="517"/>
      <c r="F167" s="290">
        <v>358.45</v>
      </c>
      <c r="G167" s="295" t="s">
        <v>3427</v>
      </c>
      <c r="H167" s="295"/>
      <c r="I167" s="295"/>
      <c r="J167" s="512"/>
      <c r="K167" s="512"/>
      <c r="L167" s="512"/>
    </row>
    <row r="168" spans="2:12" x14ac:dyDescent="0.2">
      <c r="B168" s="518"/>
      <c r="C168" s="517"/>
      <c r="F168" s="290">
        <v>57.36</v>
      </c>
      <c r="G168" s="295" t="s">
        <v>3427</v>
      </c>
      <c r="H168" s="295"/>
      <c r="I168" s="295"/>
      <c r="J168" s="512"/>
      <c r="K168" s="512"/>
      <c r="L168" s="512"/>
    </row>
    <row r="169" spans="2:12" x14ac:dyDescent="0.2">
      <c r="B169" s="518"/>
      <c r="C169" s="517"/>
      <c r="F169" s="290">
        <v>8332.84</v>
      </c>
      <c r="G169" s="512" t="s">
        <v>3425</v>
      </c>
      <c r="H169" s="295"/>
      <c r="I169" s="295"/>
      <c r="J169" s="512"/>
      <c r="K169" s="512"/>
      <c r="L169" s="512"/>
    </row>
    <row r="170" spans="2:12" x14ac:dyDescent="0.2">
      <c r="B170" s="518"/>
      <c r="C170" s="517"/>
      <c r="F170" s="290">
        <v>4942.1000000000004</v>
      </c>
      <c r="G170" s="295" t="s">
        <v>3426</v>
      </c>
      <c r="H170" s="295"/>
      <c r="I170" s="295"/>
      <c r="J170" s="512"/>
      <c r="K170" s="512"/>
      <c r="L170" s="512"/>
    </row>
    <row r="171" spans="2:12" x14ac:dyDescent="0.2">
      <c r="B171" s="518"/>
      <c r="C171" s="517"/>
      <c r="F171" s="290">
        <v>76.37</v>
      </c>
      <c r="G171" s="295" t="s">
        <v>3425</v>
      </c>
      <c r="H171" s="295"/>
      <c r="I171" s="295"/>
      <c r="J171" s="512"/>
      <c r="K171" s="512"/>
      <c r="L171" s="512"/>
    </row>
    <row r="172" spans="2:12" x14ac:dyDescent="0.2">
      <c r="B172" s="518"/>
      <c r="C172" s="517"/>
      <c r="F172" s="290">
        <v>23499</v>
      </c>
      <c r="G172" s="295" t="s">
        <v>3424</v>
      </c>
      <c r="H172" s="295"/>
      <c r="I172" s="295"/>
      <c r="J172" s="512"/>
      <c r="K172" s="512"/>
      <c r="L172" s="512"/>
    </row>
    <row r="173" spans="2:12" x14ac:dyDescent="0.2">
      <c r="B173" s="518"/>
      <c r="C173" s="517"/>
      <c r="F173" s="290">
        <v>19813.96</v>
      </c>
      <c r="G173" s="295" t="s">
        <v>3423</v>
      </c>
      <c r="H173" s="295"/>
      <c r="I173" s="295"/>
      <c r="J173" s="512"/>
      <c r="K173" s="512"/>
      <c r="L173" s="512"/>
    </row>
    <row r="174" spans="2:12" x14ac:dyDescent="0.2">
      <c r="B174" s="518"/>
      <c r="C174" s="517"/>
      <c r="F174" s="290">
        <v>50319.38</v>
      </c>
      <c r="G174" s="295" t="s">
        <v>3422</v>
      </c>
      <c r="H174" s="295"/>
      <c r="I174" s="295"/>
      <c r="J174" s="512"/>
      <c r="K174" s="512"/>
      <c r="L174" s="512"/>
    </row>
    <row r="175" spans="2:12" x14ac:dyDescent="0.2">
      <c r="B175" s="518"/>
      <c r="C175" s="517"/>
      <c r="F175" s="290">
        <v>49257.78</v>
      </c>
      <c r="G175" s="295" t="s">
        <v>3421</v>
      </c>
      <c r="H175" s="295"/>
      <c r="I175" s="295"/>
      <c r="J175" s="512"/>
      <c r="K175" s="512"/>
      <c r="L175" s="512"/>
    </row>
    <row r="176" spans="2:12" x14ac:dyDescent="0.2">
      <c r="B176" s="518"/>
      <c r="C176" s="517"/>
      <c r="F176" s="290">
        <v>22722.6</v>
      </c>
      <c r="G176" s="295" t="s">
        <v>3420</v>
      </c>
      <c r="H176" s="295"/>
      <c r="I176" s="295"/>
      <c r="J176" s="512"/>
      <c r="K176" s="512"/>
      <c r="L176" s="512"/>
    </row>
    <row r="177" spans="2:12" x14ac:dyDescent="0.2">
      <c r="B177" s="518"/>
      <c r="C177" s="517"/>
      <c r="F177" s="290">
        <v>3832.91</v>
      </c>
      <c r="G177" s="295" t="s">
        <v>3419</v>
      </c>
      <c r="H177" s="295"/>
      <c r="I177" s="295"/>
      <c r="J177" s="512"/>
      <c r="K177" s="512"/>
      <c r="L177" s="512"/>
    </row>
    <row r="178" spans="2:12" x14ac:dyDescent="0.2">
      <c r="B178" s="518"/>
      <c r="C178" s="517"/>
      <c r="F178" s="290">
        <v>15909.69</v>
      </c>
      <c r="G178" s="295" t="s">
        <v>3418</v>
      </c>
      <c r="H178" s="295"/>
      <c r="I178" s="295"/>
      <c r="J178" s="512"/>
      <c r="K178" s="512"/>
      <c r="L178" s="512"/>
    </row>
    <row r="179" spans="2:12" x14ac:dyDescent="0.2">
      <c r="B179" s="518"/>
      <c r="C179" s="517"/>
      <c r="F179" s="290">
        <v>15225.74</v>
      </c>
      <c r="G179" s="295" t="s">
        <v>3417</v>
      </c>
      <c r="H179" s="295"/>
      <c r="I179" s="295"/>
      <c r="J179" s="512"/>
      <c r="K179" s="512"/>
      <c r="L179" s="512"/>
    </row>
    <row r="180" spans="2:12" x14ac:dyDescent="0.2">
      <c r="B180" s="518"/>
      <c r="C180" s="517"/>
      <c r="F180" s="290">
        <v>39650.559999999998</v>
      </c>
      <c r="G180" s="295" t="s">
        <v>3416</v>
      </c>
      <c r="H180" s="295"/>
      <c r="I180" s="295"/>
      <c r="J180" s="512"/>
      <c r="K180" s="512"/>
      <c r="L180" s="512"/>
    </row>
    <row r="181" spans="2:12" x14ac:dyDescent="0.2">
      <c r="B181" s="518"/>
      <c r="C181" s="517"/>
      <c r="F181" s="290">
        <v>7453.46</v>
      </c>
      <c r="G181" s="512" t="s">
        <v>3415</v>
      </c>
      <c r="I181" s="295"/>
      <c r="J181" s="512"/>
      <c r="K181" s="512"/>
      <c r="L181" s="512"/>
    </row>
    <row r="182" spans="2:12" x14ac:dyDescent="0.2">
      <c r="B182" s="518"/>
      <c r="C182" s="517"/>
      <c r="F182" s="290">
        <v>6741.11</v>
      </c>
      <c r="G182" s="295" t="s">
        <v>3414</v>
      </c>
      <c r="H182" s="295"/>
      <c r="I182" s="295"/>
      <c r="J182" s="512"/>
      <c r="K182" s="512"/>
      <c r="L182" s="512"/>
    </row>
    <row r="183" spans="2:12" x14ac:dyDescent="0.2">
      <c r="B183" s="518"/>
      <c r="C183" s="517"/>
      <c r="F183" s="290">
        <v>2255.04</v>
      </c>
      <c r="G183" s="295" t="s">
        <v>3346</v>
      </c>
      <c r="H183" s="295"/>
      <c r="I183" s="295"/>
      <c r="J183" s="512"/>
      <c r="K183" s="512"/>
      <c r="L183" s="512"/>
    </row>
    <row r="184" spans="2:12" x14ac:dyDescent="0.2">
      <c r="B184" s="518"/>
      <c r="C184" s="517"/>
      <c r="F184" s="290">
        <v>1668.59</v>
      </c>
      <c r="G184" s="295" t="s">
        <v>3413</v>
      </c>
      <c r="H184" s="295"/>
      <c r="I184" s="295"/>
      <c r="J184" s="512"/>
      <c r="K184" s="512"/>
      <c r="L184" s="512"/>
    </row>
    <row r="185" spans="2:12" x14ac:dyDescent="0.2">
      <c r="B185" s="518"/>
      <c r="C185" s="517"/>
      <c r="F185" s="290">
        <v>10000</v>
      </c>
      <c r="G185" s="295" t="s">
        <v>3412</v>
      </c>
      <c r="H185" s="295"/>
      <c r="I185" s="295"/>
      <c r="J185" s="512"/>
      <c r="K185" s="512"/>
      <c r="L185" s="512"/>
    </row>
    <row r="186" spans="2:12" x14ac:dyDescent="0.2">
      <c r="B186" s="518"/>
      <c r="C186" s="517"/>
      <c r="F186" s="290">
        <v>15617.43</v>
      </c>
      <c r="G186" s="295" t="s">
        <v>3411</v>
      </c>
      <c r="H186" s="295"/>
      <c r="I186" s="295"/>
      <c r="J186" s="512"/>
      <c r="K186" s="512"/>
      <c r="L186" s="512"/>
    </row>
    <row r="187" spans="2:12" x14ac:dyDescent="0.2">
      <c r="B187" s="518"/>
      <c r="C187" s="517"/>
      <c r="F187" s="290">
        <v>4114.5</v>
      </c>
      <c r="G187" s="295"/>
      <c r="H187" s="295"/>
      <c r="I187" s="295"/>
      <c r="J187" s="512"/>
      <c r="K187" s="512"/>
      <c r="L187" s="512"/>
    </row>
    <row r="188" spans="2:12" x14ac:dyDescent="0.2">
      <c r="B188" s="518"/>
      <c r="C188" s="517"/>
      <c r="F188" s="290">
        <v>18015.810000000001</v>
      </c>
      <c r="G188" s="295" t="s">
        <v>3410</v>
      </c>
      <c r="H188" s="295"/>
      <c r="I188" s="295"/>
      <c r="J188" s="512"/>
      <c r="K188" s="512"/>
      <c r="L188" s="512"/>
    </row>
    <row r="189" spans="2:12" x14ac:dyDescent="0.2">
      <c r="B189" s="518"/>
      <c r="C189" s="517"/>
      <c r="F189" s="290">
        <v>9752.2999999999993</v>
      </c>
      <c r="G189" s="295" t="s">
        <v>3409</v>
      </c>
      <c r="H189" s="295"/>
      <c r="I189" s="295"/>
      <c r="J189" s="512"/>
      <c r="K189" s="512"/>
      <c r="L189" s="512"/>
    </row>
    <row r="190" spans="2:12" x14ac:dyDescent="0.2">
      <c r="B190" s="518"/>
      <c r="C190" s="517"/>
      <c r="F190" s="290">
        <v>6324.04</v>
      </c>
      <c r="G190" s="295" t="s">
        <v>3408</v>
      </c>
      <c r="H190" s="295"/>
      <c r="I190" s="295"/>
      <c r="J190" s="512"/>
      <c r="K190" s="512"/>
      <c r="L190" s="512"/>
    </row>
    <row r="191" spans="2:12" x14ac:dyDescent="0.2">
      <c r="B191" s="518"/>
      <c r="C191" s="517"/>
      <c r="F191" s="290">
        <v>16034.04</v>
      </c>
      <c r="G191" s="295" t="s">
        <v>3407</v>
      </c>
      <c r="H191" s="295"/>
      <c r="I191" s="295"/>
      <c r="J191" s="512"/>
      <c r="K191" s="512"/>
      <c r="L191" s="512"/>
    </row>
    <row r="192" spans="2:12" x14ac:dyDescent="0.2">
      <c r="B192" s="518"/>
      <c r="C192" s="517"/>
      <c r="F192" s="290">
        <v>6324.04</v>
      </c>
      <c r="G192" s="295" t="s">
        <v>3406</v>
      </c>
      <c r="H192" s="295"/>
      <c r="I192" s="295"/>
      <c r="J192" s="512"/>
      <c r="K192" s="512"/>
      <c r="L192" s="512"/>
    </row>
    <row r="193" spans="2:12" x14ac:dyDescent="0.2">
      <c r="B193" s="518"/>
      <c r="C193" s="517"/>
      <c r="F193" s="290">
        <v>2055.7800000000002</v>
      </c>
      <c r="G193" s="295" t="s">
        <v>3405</v>
      </c>
      <c r="H193" s="295"/>
      <c r="I193" s="295"/>
      <c r="J193" s="512"/>
      <c r="K193" s="512"/>
      <c r="L193" s="512"/>
    </row>
    <row r="194" spans="2:12" x14ac:dyDescent="0.2">
      <c r="B194" s="518"/>
      <c r="C194" s="517"/>
      <c r="F194" s="290">
        <v>11434.18</v>
      </c>
      <c r="G194" s="295" t="s">
        <v>3404</v>
      </c>
      <c r="H194" s="295"/>
      <c r="I194" s="295"/>
      <c r="J194" s="512"/>
      <c r="K194" s="512"/>
      <c r="L194" s="512"/>
    </row>
    <row r="195" spans="2:12" x14ac:dyDescent="0.2">
      <c r="B195" s="518"/>
      <c r="C195" s="517"/>
      <c r="F195" s="290">
        <v>17040.54</v>
      </c>
      <c r="G195" s="295" t="s">
        <v>3403</v>
      </c>
      <c r="H195" s="295"/>
      <c r="I195" s="295"/>
      <c r="J195" s="512"/>
      <c r="K195" s="512"/>
      <c r="L195" s="512"/>
    </row>
    <row r="196" spans="2:12" x14ac:dyDescent="0.2">
      <c r="B196" s="518"/>
      <c r="C196" s="517"/>
      <c r="F196" s="290">
        <v>9578.5400000000009</v>
      </c>
      <c r="G196" s="295" t="s">
        <v>3402</v>
      </c>
      <c r="H196" s="295"/>
      <c r="I196" s="295"/>
      <c r="J196" s="512"/>
      <c r="K196" s="512"/>
      <c r="L196" s="512"/>
    </row>
    <row r="197" spans="2:12" x14ac:dyDescent="0.2">
      <c r="B197" s="518"/>
      <c r="C197" s="517"/>
      <c r="F197" s="290">
        <v>10758.67</v>
      </c>
      <c r="G197" s="295" t="s">
        <v>3401</v>
      </c>
      <c r="H197" s="295"/>
      <c r="I197" s="295"/>
      <c r="J197" s="512"/>
      <c r="K197" s="512"/>
      <c r="L197" s="512"/>
    </row>
    <row r="198" spans="2:12" x14ac:dyDescent="0.2">
      <c r="B198" s="518"/>
      <c r="C198" s="517"/>
      <c r="F198" s="290">
        <v>1142.53</v>
      </c>
      <c r="G198" s="295" t="s">
        <v>3400</v>
      </c>
      <c r="H198" s="295"/>
      <c r="I198" s="295"/>
      <c r="J198" s="512"/>
      <c r="K198" s="512"/>
      <c r="L198" s="512"/>
    </row>
    <row r="199" spans="2:12" x14ac:dyDescent="0.2">
      <c r="B199" s="518"/>
      <c r="C199" s="517"/>
      <c r="F199" s="290">
        <v>3605.01</v>
      </c>
      <c r="G199" s="295" t="s">
        <v>3399</v>
      </c>
      <c r="H199" s="295"/>
      <c r="I199" s="295"/>
      <c r="J199" s="512"/>
      <c r="K199" s="512"/>
      <c r="L199" s="512"/>
    </row>
    <row r="200" spans="2:12" x14ac:dyDescent="0.2">
      <c r="B200" s="518"/>
      <c r="C200" s="517"/>
      <c r="F200" s="290">
        <v>6379.66</v>
      </c>
      <c r="G200" s="295" t="s">
        <v>3398</v>
      </c>
      <c r="H200" s="295"/>
      <c r="I200" s="295"/>
      <c r="J200" s="512"/>
      <c r="K200" s="512"/>
      <c r="L200" s="512"/>
    </row>
    <row r="201" spans="2:12" x14ac:dyDescent="0.2">
      <c r="B201" s="518"/>
      <c r="C201" s="517"/>
      <c r="F201" s="290">
        <v>27408.36</v>
      </c>
      <c r="G201" s="295"/>
      <c r="H201" s="295"/>
      <c r="I201" s="295"/>
      <c r="J201" s="512"/>
      <c r="K201" s="512"/>
      <c r="L201" s="512"/>
    </row>
    <row r="202" spans="2:12" x14ac:dyDescent="0.2">
      <c r="B202" s="518"/>
      <c r="C202" s="517"/>
      <c r="F202" s="290">
        <v>71131.17</v>
      </c>
      <c r="G202" s="295" t="s">
        <v>3397</v>
      </c>
      <c r="H202" s="295"/>
      <c r="I202" s="295"/>
      <c r="J202" s="512"/>
      <c r="K202" s="512"/>
      <c r="L202" s="512"/>
    </row>
    <row r="203" spans="2:12" x14ac:dyDescent="0.2">
      <c r="B203" s="518"/>
      <c r="C203" s="517"/>
      <c r="F203" s="290">
        <v>15789.01</v>
      </c>
      <c r="G203" s="295" t="s">
        <v>3396</v>
      </c>
      <c r="H203" s="295"/>
      <c r="I203" s="295"/>
      <c r="J203" s="512"/>
      <c r="K203" s="512"/>
      <c r="L203" s="512"/>
    </row>
    <row r="204" spans="2:12" x14ac:dyDescent="0.2">
      <c r="B204" s="518"/>
      <c r="C204" s="517"/>
      <c r="F204" s="290">
        <v>7617.6</v>
      </c>
      <c r="G204" s="295" t="s">
        <v>3395</v>
      </c>
      <c r="H204" s="295"/>
      <c r="I204" s="295"/>
      <c r="J204" s="512"/>
      <c r="K204" s="512"/>
      <c r="L204" s="512"/>
    </row>
    <row r="205" spans="2:12" x14ac:dyDescent="0.2">
      <c r="B205" s="518"/>
      <c r="C205" s="517"/>
      <c r="F205" s="292">
        <v>15119.39</v>
      </c>
      <c r="G205" s="295" t="s">
        <v>3394</v>
      </c>
      <c r="H205" s="295"/>
      <c r="I205" s="295"/>
      <c r="J205" s="512"/>
      <c r="K205" s="512"/>
      <c r="L205" s="512"/>
    </row>
    <row r="206" spans="2:12" x14ac:dyDescent="0.2">
      <c r="B206" s="518"/>
      <c r="C206" s="517"/>
      <c r="F206" s="290">
        <v>19174.8</v>
      </c>
      <c r="G206" s="295" t="s">
        <v>3393</v>
      </c>
      <c r="H206" s="295"/>
      <c r="I206" s="295"/>
      <c r="J206" s="512"/>
      <c r="K206" s="512"/>
      <c r="L206" s="512"/>
    </row>
    <row r="207" spans="2:12" x14ac:dyDescent="0.2">
      <c r="B207" s="518"/>
      <c r="C207" s="517"/>
      <c r="F207" s="290">
        <v>7260.76</v>
      </c>
      <c r="G207" s="295" t="s">
        <v>3392</v>
      </c>
      <c r="H207" s="295"/>
      <c r="I207" s="295"/>
      <c r="J207" s="512"/>
      <c r="K207" s="512"/>
      <c r="L207" s="512"/>
    </row>
    <row r="208" spans="2:12" x14ac:dyDescent="0.2">
      <c r="B208" s="518"/>
      <c r="C208" s="517"/>
      <c r="F208" s="290">
        <v>5481.84</v>
      </c>
      <c r="G208" s="295"/>
      <c r="H208" s="295"/>
      <c r="I208" s="295"/>
      <c r="J208" s="512"/>
      <c r="K208" s="512"/>
      <c r="L208" s="512"/>
    </row>
    <row r="209" spans="2:12" x14ac:dyDescent="0.2">
      <c r="B209" s="518"/>
      <c r="C209" s="517"/>
      <c r="F209" s="290">
        <v>15041.4</v>
      </c>
      <c r="G209" s="295" t="s">
        <v>3391</v>
      </c>
      <c r="H209" s="295"/>
      <c r="I209" s="295"/>
      <c r="J209" s="512"/>
      <c r="K209" s="512"/>
      <c r="L209" s="512"/>
    </row>
    <row r="210" spans="2:12" x14ac:dyDescent="0.2">
      <c r="B210" s="518"/>
      <c r="C210" s="517"/>
      <c r="F210" s="290">
        <v>50494.8</v>
      </c>
      <c r="G210" s="295" t="s">
        <v>3390</v>
      </c>
      <c r="H210" s="295"/>
      <c r="I210" s="295"/>
      <c r="J210" s="512"/>
      <c r="K210" s="512"/>
      <c r="L210" s="512"/>
    </row>
    <row r="211" spans="2:12" x14ac:dyDescent="0.2">
      <c r="B211" s="518"/>
      <c r="C211" s="517"/>
      <c r="F211" s="290">
        <v>15846.77</v>
      </c>
      <c r="G211" s="295" t="s">
        <v>3389</v>
      </c>
      <c r="H211" s="295"/>
      <c r="I211" s="295"/>
      <c r="J211" s="512"/>
      <c r="K211" s="512"/>
      <c r="L211" s="512"/>
    </row>
    <row r="212" spans="2:12" x14ac:dyDescent="0.2">
      <c r="B212" s="518"/>
      <c r="C212" s="517"/>
      <c r="F212" s="290">
        <v>17789.439999999999</v>
      </c>
      <c r="G212" s="295" t="s">
        <v>3388</v>
      </c>
      <c r="H212" s="295"/>
      <c r="I212" s="295"/>
      <c r="J212" s="512"/>
      <c r="K212" s="512"/>
      <c r="L212" s="512"/>
    </row>
    <row r="213" spans="2:12" x14ac:dyDescent="0.2">
      <c r="B213" s="518"/>
      <c r="C213" s="517"/>
      <c r="F213" s="290">
        <v>2173.84</v>
      </c>
      <c r="G213" s="295" t="s">
        <v>3387</v>
      </c>
      <c r="H213" s="295"/>
      <c r="I213" s="295"/>
      <c r="J213" s="512"/>
      <c r="K213" s="512"/>
      <c r="L213" s="512"/>
    </row>
    <row r="214" spans="2:12" x14ac:dyDescent="0.2">
      <c r="B214" s="518"/>
      <c r="C214" s="517"/>
      <c r="F214" s="290">
        <v>20197.919999999998</v>
      </c>
      <c r="G214" s="295" t="s">
        <v>3386</v>
      </c>
      <c r="H214" s="295"/>
      <c r="I214" s="295"/>
      <c r="J214" s="512"/>
      <c r="K214" s="512"/>
      <c r="L214" s="512"/>
    </row>
    <row r="215" spans="2:12" x14ac:dyDescent="0.2">
      <c r="B215" s="518"/>
      <c r="C215" s="517"/>
      <c r="F215" s="290">
        <v>3320.99</v>
      </c>
      <c r="G215" s="295" t="s">
        <v>3385</v>
      </c>
      <c r="H215" s="295"/>
      <c r="I215" s="295"/>
      <c r="J215" s="512"/>
      <c r="K215" s="512"/>
      <c r="L215" s="512"/>
    </row>
    <row r="216" spans="2:12" x14ac:dyDescent="0.2">
      <c r="B216" s="518"/>
      <c r="C216" s="517"/>
      <c r="F216" s="290">
        <v>1860.38</v>
      </c>
      <c r="G216" s="295" t="s">
        <v>3384</v>
      </c>
      <c r="H216" s="295"/>
      <c r="I216" s="295"/>
      <c r="J216" s="512"/>
      <c r="K216" s="512"/>
      <c r="L216" s="512"/>
    </row>
    <row r="217" spans="2:12" x14ac:dyDescent="0.2">
      <c r="B217" s="518"/>
      <c r="C217" s="517"/>
      <c r="F217" s="290">
        <v>2154.86</v>
      </c>
      <c r="G217" s="295" t="s">
        <v>3383</v>
      </c>
      <c r="H217" s="295"/>
      <c r="I217" s="295"/>
      <c r="J217" s="512"/>
      <c r="K217" s="512"/>
      <c r="L217" s="512"/>
    </row>
    <row r="218" spans="2:12" x14ac:dyDescent="0.2">
      <c r="B218" s="518"/>
      <c r="C218" s="517"/>
      <c r="F218" s="290">
        <v>20642.419999999998</v>
      </c>
      <c r="G218" s="295" t="s">
        <v>3382</v>
      </c>
      <c r="H218" s="295"/>
      <c r="I218" s="295"/>
      <c r="J218" s="512"/>
      <c r="K218" s="512"/>
      <c r="L218" s="512"/>
    </row>
    <row r="219" spans="2:12" x14ac:dyDescent="0.2">
      <c r="B219" s="518"/>
      <c r="C219" s="517"/>
      <c r="F219" s="290">
        <v>14761.42</v>
      </c>
      <c r="G219" s="295" t="s">
        <v>3381</v>
      </c>
      <c r="H219" s="295"/>
      <c r="I219" s="295"/>
      <c r="J219" s="512"/>
      <c r="K219" s="512"/>
      <c r="L219" s="512"/>
    </row>
    <row r="220" spans="2:12" x14ac:dyDescent="0.2">
      <c r="B220" s="518"/>
      <c r="C220" s="517"/>
      <c r="F220" s="290">
        <v>61000</v>
      </c>
      <c r="G220" s="295" t="s">
        <v>3380</v>
      </c>
      <c r="H220" s="295"/>
      <c r="I220" s="295"/>
      <c r="J220" s="512"/>
      <c r="K220" s="512"/>
      <c r="L220" s="512"/>
    </row>
    <row r="221" spans="2:12" x14ac:dyDescent="0.2">
      <c r="B221" s="518"/>
      <c r="C221" s="517"/>
      <c r="F221" s="290">
        <v>17931.009999999998</v>
      </c>
      <c r="G221" s="295" t="s">
        <v>3379</v>
      </c>
      <c r="H221" s="295"/>
      <c r="I221" s="295"/>
      <c r="J221" s="512"/>
      <c r="K221" s="512"/>
      <c r="L221" s="512"/>
    </row>
    <row r="222" spans="2:12" x14ac:dyDescent="0.2">
      <c r="B222" s="518"/>
      <c r="C222" s="517"/>
      <c r="F222" s="290">
        <v>1944.45</v>
      </c>
      <c r="G222" s="295" t="s">
        <v>3378</v>
      </c>
      <c r="H222" s="295"/>
      <c r="I222" s="295"/>
      <c r="J222" s="512"/>
      <c r="K222" s="512"/>
      <c r="L222" s="512"/>
    </row>
    <row r="223" spans="2:12" x14ac:dyDescent="0.2">
      <c r="B223" s="518"/>
      <c r="C223" s="517"/>
      <c r="F223" s="290">
        <v>7379.71</v>
      </c>
      <c r="G223" s="295" t="s">
        <v>3377</v>
      </c>
      <c r="H223" s="295"/>
      <c r="I223" s="295"/>
      <c r="J223" s="512"/>
      <c r="K223" s="512"/>
      <c r="L223" s="512"/>
    </row>
    <row r="224" spans="2:12" x14ac:dyDescent="0.2">
      <c r="B224" s="518"/>
      <c r="C224" s="517"/>
      <c r="F224" s="290">
        <v>2008.66</v>
      </c>
      <c r="G224" s="295" t="s">
        <v>3376</v>
      </c>
      <c r="H224" s="295"/>
      <c r="I224" s="295"/>
      <c r="J224" s="512"/>
      <c r="K224" s="512"/>
      <c r="L224" s="512"/>
    </row>
    <row r="225" spans="2:12" x14ac:dyDescent="0.2">
      <c r="B225" s="518"/>
      <c r="C225" s="517"/>
      <c r="F225" s="290">
        <v>6059.38</v>
      </c>
      <c r="G225" s="512" t="s">
        <v>3375</v>
      </c>
      <c r="H225" s="295"/>
      <c r="I225" s="295"/>
      <c r="J225" s="512"/>
      <c r="K225" s="512"/>
      <c r="L225" s="512"/>
    </row>
    <row r="226" spans="2:12" x14ac:dyDescent="0.2">
      <c r="B226" s="518"/>
      <c r="C226" s="517"/>
      <c r="F226" s="290">
        <v>17321.310000000001</v>
      </c>
      <c r="G226" s="295" t="s">
        <v>3374</v>
      </c>
      <c r="H226" s="295"/>
      <c r="I226" s="295"/>
      <c r="J226" s="512"/>
      <c r="K226" s="512"/>
      <c r="L226" s="512"/>
    </row>
    <row r="227" spans="2:12" x14ac:dyDescent="0.2">
      <c r="B227" s="518"/>
      <c r="C227" s="517"/>
      <c r="F227" s="290">
        <v>8869.64</v>
      </c>
      <c r="G227" s="295" t="s">
        <v>3373</v>
      </c>
      <c r="H227" s="295"/>
      <c r="I227" s="295"/>
      <c r="J227" s="512"/>
      <c r="K227" s="512"/>
      <c r="L227" s="512"/>
    </row>
    <row r="228" spans="2:12" x14ac:dyDescent="0.2">
      <c r="B228" s="518"/>
      <c r="C228" s="517"/>
      <c r="F228" s="290">
        <v>11626</v>
      </c>
      <c r="G228" s="295" t="s">
        <v>3372</v>
      </c>
      <c r="H228" s="295"/>
      <c r="I228" s="295"/>
      <c r="J228" s="512"/>
      <c r="K228" s="512"/>
      <c r="L228" s="512"/>
    </row>
    <row r="229" spans="2:12" x14ac:dyDescent="0.2">
      <c r="B229" s="518"/>
      <c r="C229" s="517"/>
      <c r="F229" s="290">
        <v>488.12</v>
      </c>
      <c r="G229" s="295" t="s">
        <v>3371</v>
      </c>
      <c r="H229" s="295"/>
      <c r="I229" s="295"/>
      <c r="J229" s="512"/>
      <c r="K229" s="512"/>
      <c r="L229" s="512"/>
    </row>
    <row r="230" spans="2:12" x14ac:dyDescent="0.2">
      <c r="B230" s="518"/>
      <c r="C230" s="517"/>
      <c r="F230" s="290">
        <v>5098.96</v>
      </c>
      <c r="G230" s="295" t="s">
        <v>3370</v>
      </c>
      <c r="H230" s="295"/>
      <c r="I230" s="295"/>
      <c r="J230" s="512"/>
      <c r="K230" s="512"/>
      <c r="L230" s="512"/>
    </row>
    <row r="231" spans="2:12" x14ac:dyDescent="0.2">
      <c r="B231" s="518"/>
      <c r="C231" s="517"/>
      <c r="F231" s="290">
        <v>5525.57</v>
      </c>
      <c r="G231" s="295" t="s">
        <v>3369</v>
      </c>
      <c r="H231" s="295"/>
      <c r="I231" s="295"/>
      <c r="J231" s="512"/>
      <c r="K231" s="512"/>
      <c r="L231" s="512"/>
    </row>
    <row r="232" spans="2:12" x14ac:dyDescent="0.2">
      <c r="B232" s="518"/>
      <c r="C232" s="517"/>
      <c r="F232" s="290">
        <v>23191.16</v>
      </c>
      <c r="G232" s="295" t="s">
        <v>3368</v>
      </c>
      <c r="H232" s="295"/>
      <c r="I232" s="295"/>
      <c r="J232" s="512"/>
      <c r="K232" s="512"/>
      <c r="L232" s="512"/>
    </row>
    <row r="233" spans="2:12" x14ac:dyDescent="0.2">
      <c r="B233" s="518"/>
      <c r="C233" s="517"/>
      <c r="F233" s="290">
        <v>31767.33</v>
      </c>
      <c r="G233" s="295" t="s">
        <v>3367</v>
      </c>
      <c r="H233" s="295"/>
      <c r="I233" s="295"/>
      <c r="J233" s="512"/>
      <c r="K233" s="512"/>
      <c r="L233" s="512"/>
    </row>
    <row r="234" spans="2:12" x14ac:dyDescent="0.2">
      <c r="B234" s="518"/>
      <c r="C234" s="517"/>
      <c r="F234" s="290">
        <v>1497.01</v>
      </c>
      <c r="G234" s="512" t="s">
        <v>3366</v>
      </c>
      <c r="H234" s="295"/>
      <c r="I234" s="295"/>
      <c r="J234" s="512"/>
      <c r="K234" s="512"/>
      <c r="L234" s="512"/>
    </row>
    <row r="235" spans="2:12" x14ac:dyDescent="0.2">
      <c r="B235" s="518"/>
      <c r="C235" s="517"/>
      <c r="F235" s="290">
        <v>62261.72</v>
      </c>
      <c r="G235" s="295" t="s">
        <v>3365</v>
      </c>
      <c r="H235" s="295"/>
      <c r="I235" s="295"/>
      <c r="J235" s="512"/>
      <c r="K235" s="512"/>
      <c r="L235" s="512"/>
    </row>
    <row r="236" spans="2:12" x14ac:dyDescent="0.2">
      <c r="B236" s="518"/>
      <c r="C236" s="517"/>
      <c r="F236" s="290">
        <v>4039.58</v>
      </c>
      <c r="G236" s="295" t="s">
        <v>3364</v>
      </c>
      <c r="H236" s="295"/>
      <c r="I236" s="295"/>
      <c r="J236" s="512"/>
      <c r="K236" s="512"/>
      <c r="L236" s="512"/>
    </row>
    <row r="237" spans="2:12" x14ac:dyDescent="0.2">
      <c r="B237" s="518"/>
      <c r="C237" s="517"/>
      <c r="F237" s="290">
        <v>12558.62</v>
      </c>
      <c r="G237" s="295" t="s">
        <v>3363</v>
      </c>
      <c r="H237" s="295"/>
      <c r="I237" s="295"/>
      <c r="J237" s="512"/>
      <c r="K237" s="512"/>
      <c r="L237" s="512"/>
    </row>
    <row r="238" spans="2:12" x14ac:dyDescent="0.2">
      <c r="B238" s="518"/>
      <c r="C238" s="517"/>
      <c r="F238" s="290">
        <v>243651.79</v>
      </c>
      <c r="G238" s="295" t="s">
        <v>3362</v>
      </c>
      <c r="H238" s="295"/>
      <c r="I238" s="295"/>
      <c r="J238" s="512"/>
      <c r="K238" s="512"/>
      <c r="L238" s="512"/>
    </row>
    <row r="239" spans="2:12" x14ac:dyDescent="0.2">
      <c r="B239" s="518"/>
      <c r="C239" s="517"/>
      <c r="F239" s="290">
        <v>10707.61</v>
      </c>
      <c r="G239" s="295" t="s">
        <v>3361</v>
      </c>
      <c r="H239" s="295"/>
      <c r="I239" s="295"/>
      <c r="J239" s="512"/>
      <c r="K239" s="512"/>
      <c r="L239" s="512"/>
    </row>
    <row r="240" spans="2:12" x14ac:dyDescent="0.2">
      <c r="B240" s="518"/>
      <c r="C240" s="517"/>
      <c r="F240" s="290">
        <v>5428.8</v>
      </c>
      <c r="G240" s="295" t="s">
        <v>3360</v>
      </c>
      <c r="H240" s="295"/>
      <c r="I240" s="295"/>
      <c r="J240" s="512"/>
      <c r="K240" s="512"/>
      <c r="L240" s="512"/>
    </row>
    <row r="241" spans="2:12" x14ac:dyDescent="0.2">
      <c r="B241" s="518"/>
      <c r="C241" s="517"/>
      <c r="F241" s="290">
        <v>1497.01</v>
      </c>
      <c r="G241" s="295" t="s">
        <v>3359</v>
      </c>
      <c r="H241" s="295"/>
      <c r="I241" s="295"/>
      <c r="J241" s="512"/>
      <c r="K241" s="512"/>
      <c r="L241" s="512"/>
    </row>
    <row r="242" spans="2:12" x14ac:dyDescent="0.2">
      <c r="B242" s="518"/>
      <c r="C242" s="517"/>
      <c r="F242" s="290">
        <v>120197.29</v>
      </c>
      <c r="G242" s="295" t="s">
        <v>3358</v>
      </c>
      <c r="H242" s="295"/>
      <c r="I242" s="295"/>
      <c r="J242" s="512"/>
      <c r="K242" s="512"/>
      <c r="L242" s="512"/>
    </row>
    <row r="243" spans="2:12" x14ac:dyDescent="0.2">
      <c r="B243" s="518"/>
      <c r="C243" s="517"/>
      <c r="F243" s="290">
        <v>10834.4</v>
      </c>
      <c r="G243" s="295" t="s">
        <v>3357</v>
      </c>
      <c r="H243" s="295"/>
      <c r="I243" s="295"/>
      <c r="J243" s="512"/>
      <c r="K243" s="512"/>
      <c r="L243" s="512"/>
    </row>
    <row r="244" spans="2:12" x14ac:dyDescent="0.2">
      <c r="B244" s="518"/>
      <c r="C244" s="517"/>
      <c r="F244" s="290">
        <v>420604.76</v>
      </c>
      <c r="G244" s="295" t="s">
        <v>3356</v>
      </c>
      <c r="H244" s="295"/>
      <c r="I244" s="295"/>
      <c r="J244" s="512"/>
      <c r="K244" s="512"/>
      <c r="L244" s="512"/>
    </row>
    <row r="245" spans="2:12" x14ac:dyDescent="0.2">
      <c r="B245" s="518"/>
      <c r="C245" s="517"/>
      <c r="F245" s="290">
        <v>1889.73</v>
      </c>
      <c r="G245" s="295" t="s">
        <v>3355</v>
      </c>
      <c r="H245" s="295"/>
      <c r="I245" s="295"/>
      <c r="J245" s="512"/>
      <c r="K245" s="512"/>
      <c r="L245" s="512"/>
    </row>
    <row r="246" spans="2:12" x14ac:dyDescent="0.2">
      <c r="B246" s="518"/>
      <c r="C246" s="517"/>
      <c r="F246" s="290">
        <v>5046.51</v>
      </c>
      <c r="G246" s="295" t="s">
        <v>3354</v>
      </c>
      <c r="H246" s="295"/>
      <c r="I246" s="295"/>
      <c r="J246" s="512"/>
      <c r="K246" s="512"/>
      <c r="L246" s="512"/>
    </row>
    <row r="247" spans="2:12" x14ac:dyDescent="0.2">
      <c r="B247" s="518"/>
      <c r="C247" s="517"/>
      <c r="F247" s="290">
        <v>189266.75</v>
      </c>
      <c r="G247" s="295" t="s">
        <v>3353</v>
      </c>
      <c r="H247" s="295"/>
      <c r="I247" s="295"/>
      <c r="J247" s="512"/>
      <c r="K247" s="512"/>
      <c r="L247" s="512"/>
    </row>
    <row r="248" spans="2:12" x14ac:dyDescent="0.2">
      <c r="B248" s="518"/>
      <c r="C248" s="517"/>
      <c r="F248" s="290">
        <v>8606.5300000000007</v>
      </c>
      <c r="G248" s="295" t="s">
        <v>3352</v>
      </c>
      <c r="H248" s="295"/>
      <c r="I248" s="295"/>
      <c r="J248" s="512"/>
      <c r="K248" s="512"/>
      <c r="L248" s="512"/>
    </row>
    <row r="249" spans="2:12" x14ac:dyDescent="0.2">
      <c r="B249" s="518"/>
      <c r="C249" s="517"/>
      <c r="F249" s="290">
        <v>7756.13</v>
      </c>
      <c r="G249" s="295" t="s">
        <v>3351</v>
      </c>
      <c r="H249" s="295"/>
      <c r="I249" s="295"/>
      <c r="J249" s="512"/>
      <c r="K249" s="512"/>
      <c r="L249" s="512"/>
    </row>
    <row r="250" spans="2:12" x14ac:dyDescent="0.2">
      <c r="B250" s="518"/>
      <c r="C250" s="517"/>
      <c r="F250" s="290">
        <v>1860.64</v>
      </c>
      <c r="G250" s="295" t="s">
        <v>3350</v>
      </c>
      <c r="H250" s="295"/>
      <c r="I250" s="295"/>
      <c r="J250" s="512"/>
      <c r="K250" s="512"/>
      <c r="L250" s="512"/>
    </row>
    <row r="251" spans="2:12" x14ac:dyDescent="0.2">
      <c r="B251" s="518"/>
      <c r="C251" s="517"/>
      <c r="F251" s="290">
        <v>16184.62</v>
      </c>
      <c r="G251" s="295" t="s">
        <v>3349</v>
      </c>
      <c r="H251" s="295"/>
      <c r="I251" s="295"/>
      <c r="J251" s="512"/>
      <c r="K251" s="512"/>
      <c r="L251" s="512"/>
    </row>
    <row r="252" spans="2:12" x14ac:dyDescent="0.2">
      <c r="B252" s="518"/>
      <c r="C252" s="517"/>
      <c r="F252" s="290">
        <v>10000</v>
      </c>
      <c r="G252" s="295" t="s">
        <v>3348</v>
      </c>
      <c r="H252" s="295"/>
      <c r="I252" s="295"/>
      <c r="J252" s="512"/>
      <c r="K252" s="512"/>
      <c r="L252" s="512"/>
    </row>
    <row r="253" spans="2:12" x14ac:dyDescent="0.2">
      <c r="B253" s="518"/>
      <c r="C253" s="517"/>
      <c r="F253" s="290">
        <v>6304.05</v>
      </c>
      <c r="G253" s="295" t="s">
        <v>3347</v>
      </c>
      <c r="H253" s="295"/>
      <c r="I253" s="295"/>
      <c r="J253" s="512"/>
      <c r="K253" s="512"/>
      <c r="L253" s="512"/>
    </row>
    <row r="254" spans="2:12" x14ac:dyDescent="0.2">
      <c r="B254" s="518"/>
      <c r="C254" s="517"/>
      <c r="F254" s="290">
        <v>250.56</v>
      </c>
      <c r="G254" s="295" t="s">
        <v>3346</v>
      </c>
      <c r="H254" s="295"/>
      <c r="I254" s="295"/>
      <c r="J254" s="512"/>
      <c r="K254" s="512"/>
      <c r="L254" s="512"/>
    </row>
    <row r="255" spans="2:12" x14ac:dyDescent="0.2">
      <c r="B255" s="518"/>
      <c r="C255" s="517"/>
      <c r="F255" s="290">
        <v>105676</v>
      </c>
      <c r="G255" s="295" t="s">
        <v>3345</v>
      </c>
      <c r="H255" s="295"/>
      <c r="I255" s="295"/>
      <c r="J255" s="512"/>
      <c r="K255" s="512"/>
      <c r="L255" s="512"/>
    </row>
    <row r="256" spans="2:12" x14ac:dyDescent="0.2">
      <c r="B256" s="518"/>
      <c r="C256" s="517"/>
      <c r="F256" s="290">
        <v>13889.85</v>
      </c>
      <c r="G256" s="512" t="s">
        <v>3344</v>
      </c>
      <c r="H256" s="295"/>
      <c r="I256" s="295"/>
      <c r="J256" s="512"/>
      <c r="K256" s="512"/>
      <c r="L256" s="512"/>
    </row>
    <row r="257" spans="2:12" x14ac:dyDescent="0.2">
      <c r="B257" s="518"/>
      <c r="C257" s="517"/>
      <c r="F257" s="290">
        <v>12878.99</v>
      </c>
      <c r="G257" s="295" t="s">
        <v>3343</v>
      </c>
      <c r="H257" s="295"/>
      <c r="I257" s="295"/>
      <c r="J257" s="512"/>
      <c r="K257" s="512"/>
      <c r="L257" s="512"/>
    </row>
    <row r="258" spans="2:12" x14ac:dyDescent="0.2">
      <c r="B258" s="518"/>
      <c r="C258" s="517"/>
      <c r="F258" s="290">
        <v>36097.31</v>
      </c>
      <c r="G258" s="295"/>
      <c r="H258" s="295"/>
      <c r="I258" s="295"/>
      <c r="J258" s="512"/>
      <c r="K258" s="512"/>
      <c r="L258" s="512"/>
    </row>
    <row r="259" spans="2:12" x14ac:dyDescent="0.2">
      <c r="B259" s="518"/>
      <c r="C259" s="517"/>
      <c r="F259" s="290">
        <v>40103.47</v>
      </c>
      <c r="G259" s="295" t="s">
        <v>3342</v>
      </c>
      <c r="H259" s="295"/>
      <c r="I259" s="295"/>
      <c r="J259" s="512"/>
      <c r="K259" s="512"/>
      <c r="L259" s="512"/>
    </row>
    <row r="260" spans="2:12" x14ac:dyDescent="0.2">
      <c r="B260" s="518"/>
      <c r="C260" s="517"/>
      <c r="F260" s="290">
        <v>1626.46</v>
      </c>
      <c r="G260" s="295" t="s">
        <v>3341</v>
      </c>
      <c r="H260" s="295"/>
      <c r="I260" s="295"/>
      <c r="J260" s="512"/>
      <c r="K260" s="512"/>
      <c r="L260" s="512"/>
    </row>
    <row r="261" spans="2:12" x14ac:dyDescent="0.2">
      <c r="B261" s="518"/>
      <c r="C261" s="517"/>
      <c r="F261" s="290">
        <v>15934.57</v>
      </c>
      <c r="G261" s="295" t="s">
        <v>3340</v>
      </c>
      <c r="H261" s="295"/>
      <c r="I261" s="295"/>
      <c r="J261" s="512"/>
      <c r="K261" s="512"/>
      <c r="L261" s="512"/>
    </row>
    <row r="262" spans="2:12" x14ac:dyDescent="0.2">
      <c r="B262" s="518"/>
      <c r="C262" s="517"/>
      <c r="F262" s="290">
        <v>3428.38</v>
      </c>
      <c r="G262" s="295" t="s">
        <v>3339</v>
      </c>
      <c r="H262" s="295"/>
      <c r="I262" s="295"/>
      <c r="J262" s="512"/>
      <c r="K262" s="512"/>
      <c r="L262" s="512"/>
    </row>
    <row r="263" spans="2:12" x14ac:dyDescent="0.2">
      <c r="B263" s="518"/>
      <c r="C263" s="517"/>
      <c r="F263" s="290">
        <v>7967.16</v>
      </c>
      <c r="G263" s="295" t="s">
        <v>3338</v>
      </c>
      <c r="H263" s="295"/>
      <c r="I263" s="295"/>
      <c r="J263" s="512"/>
      <c r="K263" s="512"/>
      <c r="L263" s="512"/>
    </row>
    <row r="264" spans="2:12" x14ac:dyDescent="0.2">
      <c r="B264" s="518"/>
      <c r="C264" s="517"/>
      <c r="F264" s="290">
        <v>6044.76</v>
      </c>
      <c r="G264" s="295" t="s">
        <v>3337</v>
      </c>
      <c r="H264" s="295"/>
      <c r="I264" s="295"/>
      <c r="J264" s="512"/>
      <c r="K264" s="512"/>
      <c r="L264" s="512"/>
    </row>
    <row r="265" spans="2:12" x14ac:dyDescent="0.2">
      <c r="B265" s="518"/>
      <c r="C265" s="517"/>
      <c r="F265" s="290">
        <v>3605.01</v>
      </c>
      <c r="G265" s="295" t="s">
        <v>3336</v>
      </c>
      <c r="H265" s="295"/>
      <c r="I265" s="295"/>
      <c r="J265" s="512"/>
      <c r="K265" s="512"/>
      <c r="L265" s="512"/>
    </row>
    <row r="266" spans="2:12" x14ac:dyDescent="0.2">
      <c r="B266" s="518"/>
      <c r="C266" s="517"/>
      <c r="F266" s="290">
        <v>6332.76</v>
      </c>
      <c r="G266" s="295"/>
      <c r="H266" s="295"/>
      <c r="I266" s="295"/>
      <c r="J266" s="512"/>
      <c r="K266" s="512"/>
      <c r="L266" s="512"/>
    </row>
    <row r="267" spans="2:12" x14ac:dyDescent="0.2">
      <c r="B267" s="518"/>
      <c r="C267" s="517"/>
      <c r="F267" s="290">
        <v>6211.72</v>
      </c>
      <c r="G267" s="295" t="s">
        <v>3335</v>
      </c>
      <c r="H267" s="295"/>
      <c r="I267" s="295"/>
      <c r="J267" s="512"/>
      <c r="K267" s="512"/>
      <c r="L267" s="512"/>
    </row>
    <row r="268" spans="2:12" x14ac:dyDescent="0.2">
      <c r="B268" s="518"/>
      <c r="C268" s="517"/>
      <c r="F268" s="290">
        <v>6154.61</v>
      </c>
      <c r="G268" s="295" t="s">
        <v>3334</v>
      </c>
      <c r="H268" s="295"/>
      <c r="I268" s="295"/>
      <c r="J268" s="512"/>
      <c r="K268" s="512"/>
      <c r="L268" s="512"/>
    </row>
    <row r="269" spans="2:12" x14ac:dyDescent="0.2">
      <c r="B269" s="518"/>
      <c r="C269" s="517"/>
      <c r="F269" s="290">
        <v>2849.41</v>
      </c>
      <c r="G269" s="295" t="s">
        <v>3333</v>
      </c>
      <c r="H269" s="295"/>
      <c r="I269" s="295"/>
      <c r="J269" s="512"/>
      <c r="K269" s="512"/>
      <c r="L269" s="512"/>
    </row>
    <row r="270" spans="2:12" x14ac:dyDescent="0.2">
      <c r="B270" s="518"/>
      <c r="C270" s="517"/>
      <c r="F270" s="290">
        <v>378658.5</v>
      </c>
      <c r="G270" s="295"/>
      <c r="H270" s="295"/>
      <c r="I270" s="295"/>
      <c r="J270" s="512"/>
      <c r="K270" s="512"/>
      <c r="L270" s="512"/>
    </row>
    <row r="271" spans="2:12" x14ac:dyDescent="0.2">
      <c r="B271" s="518"/>
      <c r="C271" s="517"/>
      <c r="F271" s="290">
        <v>2113.52</v>
      </c>
      <c r="G271" s="295" t="s">
        <v>3332</v>
      </c>
      <c r="H271" s="295"/>
      <c r="I271" s="295"/>
      <c r="J271" s="512"/>
      <c r="K271" s="512"/>
      <c r="L271" s="512"/>
    </row>
    <row r="272" spans="2:12" x14ac:dyDescent="0.2">
      <c r="B272" s="518"/>
      <c r="C272" s="517"/>
      <c r="F272" s="290">
        <v>29464.81</v>
      </c>
      <c r="G272" s="295"/>
      <c r="H272" s="295"/>
      <c r="I272" s="295"/>
      <c r="J272" s="512"/>
      <c r="K272" s="512"/>
      <c r="L272" s="512"/>
    </row>
    <row r="273" spans="2:12" x14ac:dyDescent="0.2">
      <c r="B273" s="518"/>
      <c r="C273" s="517"/>
      <c r="F273" s="290">
        <v>3896.09</v>
      </c>
      <c r="G273" s="295"/>
      <c r="H273" s="295"/>
      <c r="I273" s="295"/>
      <c r="J273" s="512"/>
      <c r="K273" s="512"/>
      <c r="L273" s="512"/>
    </row>
    <row r="274" spans="2:12" x14ac:dyDescent="0.2">
      <c r="B274" s="518"/>
      <c r="C274" s="517"/>
      <c r="F274" s="290">
        <v>6936.65</v>
      </c>
      <c r="G274" s="295"/>
      <c r="H274" s="295"/>
      <c r="I274" s="295"/>
      <c r="J274" s="512"/>
      <c r="K274" s="512"/>
      <c r="L274" s="512"/>
    </row>
    <row r="275" spans="2:12" x14ac:dyDescent="0.2">
      <c r="B275" s="518"/>
      <c r="C275" s="517"/>
      <c r="F275" s="290">
        <v>49112.32</v>
      </c>
      <c r="G275" s="295"/>
      <c r="H275" s="295"/>
      <c r="I275" s="295"/>
      <c r="J275" s="512"/>
      <c r="K275" s="512"/>
      <c r="L275" s="512"/>
    </row>
    <row r="276" spans="2:12" x14ac:dyDescent="0.2">
      <c r="B276" s="518"/>
      <c r="C276" s="517"/>
      <c r="F276" s="290">
        <v>2000</v>
      </c>
      <c r="G276" s="295"/>
      <c r="H276" s="295"/>
      <c r="I276" s="295"/>
      <c r="J276" s="512"/>
      <c r="K276" s="512"/>
      <c r="L276" s="512"/>
    </row>
    <row r="277" spans="2:12" x14ac:dyDescent="0.2">
      <c r="B277" s="518"/>
      <c r="C277" s="517"/>
      <c r="F277" s="290">
        <v>39413.1</v>
      </c>
      <c r="G277" s="295"/>
      <c r="H277" s="295"/>
      <c r="I277" s="295"/>
      <c r="J277" s="512"/>
      <c r="K277" s="512"/>
      <c r="L277" s="512"/>
    </row>
    <row r="278" spans="2:12" x14ac:dyDescent="0.2">
      <c r="B278" s="518"/>
      <c r="C278" s="517"/>
      <c r="F278" s="290">
        <v>8426.76</v>
      </c>
      <c r="G278" s="295"/>
      <c r="H278" s="295"/>
      <c r="I278" s="295"/>
      <c r="J278" s="512"/>
      <c r="K278" s="512"/>
      <c r="L278" s="512"/>
    </row>
    <row r="279" spans="2:12" x14ac:dyDescent="0.2">
      <c r="B279" s="518"/>
      <c r="C279" s="517"/>
      <c r="F279" s="290">
        <v>91883.6</v>
      </c>
      <c r="G279" s="295"/>
      <c r="H279" s="295"/>
      <c r="I279" s="295"/>
      <c r="J279" s="512"/>
      <c r="K279" s="512"/>
      <c r="L279" s="512"/>
    </row>
    <row r="280" spans="2:12" x14ac:dyDescent="0.2">
      <c r="B280" s="518"/>
      <c r="C280" s="517"/>
      <c r="F280" s="290">
        <v>4635</v>
      </c>
      <c r="H280" s="295"/>
      <c r="I280" s="295"/>
      <c r="J280" s="512"/>
      <c r="K280" s="512"/>
      <c r="L280" s="512"/>
    </row>
    <row r="281" spans="2:12" x14ac:dyDescent="0.2">
      <c r="B281" s="518"/>
      <c r="C281" s="517"/>
      <c r="F281" s="290">
        <v>6201.77</v>
      </c>
      <c r="G281" s="295"/>
      <c r="H281" s="295"/>
      <c r="I281" s="295"/>
      <c r="J281" s="512"/>
      <c r="K281" s="512"/>
      <c r="L281" s="512"/>
    </row>
    <row r="282" spans="2:12" x14ac:dyDescent="0.2">
      <c r="B282" s="518"/>
      <c r="C282" s="517"/>
      <c r="F282" s="290">
        <v>18178.13</v>
      </c>
      <c r="G282" s="295"/>
      <c r="H282" s="295"/>
      <c r="I282" s="295"/>
      <c r="J282" s="512"/>
      <c r="K282" s="512"/>
      <c r="L282" s="512"/>
    </row>
    <row r="283" spans="2:12" x14ac:dyDescent="0.2">
      <c r="B283" s="518"/>
      <c r="C283" s="517"/>
      <c r="F283" s="290">
        <v>7588.86</v>
      </c>
      <c r="G283" s="295"/>
      <c r="H283" s="295"/>
      <c r="I283" s="295"/>
      <c r="J283" s="512"/>
      <c r="K283" s="512"/>
      <c r="L283" s="512"/>
    </row>
    <row r="284" spans="2:12" x14ac:dyDescent="0.2">
      <c r="B284" s="518"/>
      <c r="C284" s="517"/>
      <c r="F284" s="290">
        <v>7142.51</v>
      </c>
      <c r="G284" s="295"/>
      <c r="H284" s="295"/>
      <c r="I284" s="295"/>
      <c r="J284" s="512"/>
    </row>
    <row r="285" spans="2:12" x14ac:dyDescent="0.2">
      <c r="B285" s="518"/>
      <c r="C285" s="517"/>
      <c r="F285" s="290">
        <v>19860.84</v>
      </c>
      <c r="G285" s="295"/>
      <c r="H285" s="295"/>
      <c r="I285" s="295"/>
      <c r="J285" s="512"/>
    </row>
    <row r="286" spans="2:12" x14ac:dyDescent="0.2">
      <c r="B286" s="518"/>
      <c r="C286" s="517"/>
      <c r="F286" s="290">
        <v>34199.949999999997</v>
      </c>
      <c r="G286" s="295"/>
      <c r="H286" s="295"/>
      <c r="I286" s="295"/>
      <c r="J286" s="512"/>
    </row>
    <row r="287" spans="2:12" x14ac:dyDescent="0.2">
      <c r="B287" s="518"/>
      <c r="C287" s="517"/>
      <c r="F287" s="290">
        <v>447277.93</v>
      </c>
      <c r="G287" s="295"/>
      <c r="H287" s="295"/>
      <c r="I287" s="295"/>
      <c r="J287" s="512"/>
    </row>
    <row r="288" spans="2:12" x14ac:dyDescent="0.2">
      <c r="B288" s="518"/>
      <c r="C288" s="517"/>
      <c r="F288" s="290">
        <v>9310.36</v>
      </c>
      <c r="G288" s="295"/>
      <c r="H288" s="295"/>
      <c r="I288" s="295"/>
      <c r="J288" s="512"/>
    </row>
    <row r="289" spans="2:10" x14ac:dyDescent="0.2">
      <c r="B289" s="518"/>
      <c r="C289" s="517"/>
      <c r="F289" s="290">
        <v>5988.13</v>
      </c>
      <c r="G289" s="295"/>
      <c r="H289" s="295"/>
      <c r="I289" s="295"/>
      <c r="J289" s="512"/>
    </row>
    <row r="290" spans="2:10" x14ac:dyDescent="0.2">
      <c r="B290" s="518"/>
      <c r="C290" s="517"/>
      <c r="F290" s="290">
        <v>13699.62</v>
      </c>
      <c r="G290" s="295"/>
      <c r="H290" s="295"/>
      <c r="I290" s="295"/>
      <c r="J290" s="512"/>
    </row>
    <row r="291" spans="2:10" x14ac:dyDescent="0.2">
      <c r="B291" s="518"/>
      <c r="C291" s="517"/>
      <c r="F291" s="292">
        <v>1009.9</v>
      </c>
      <c r="G291" s="295"/>
      <c r="H291" s="295"/>
      <c r="I291" s="295"/>
      <c r="J291" s="512"/>
    </row>
    <row r="292" spans="2:10" x14ac:dyDescent="0.2">
      <c r="B292" s="518"/>
      <c r="C292" s="517"/>
      <c r="F292" s="290">
        <v>10051.549999999999</v>
      </c>
      <c r="G292" s="295"/>
      <c r="H292" s="295"/>
      <c r="I292" s="295"/>
      <c r="J292" s="512"/>
    </row>
    <row r="293" spans="2:10" x14ac:dyDescent="0.2">
      <c r="B293" s="518"/>
      <c r="C293" s="517"/>
      <c r="F293" s="290">
        <v>115960</v>
      </c>
      <c r="G293" s="295"/>
      <c r="H293" s="295"/>
      <c r="I293" s="295"/>
      <c r="J293" s="512"/>
    </row>
    <row r="294" spans="2:10" x14ac:dyDescent="0.2">
      <c r="B294" s="518"/>
      <c r="C294" s="517"/>
      <c r="F294" s="290">
        <v>6100.8</v>
      </c>
      <c r="G294" s="295"/>
      <c r="H294" s="295"/>
      <c r="I294" s="295"/>
      <c r="J294" s="512"/>
    </row>
    <row r="295" spans="2:10" x14ac:dyDescent="0.2">
      <c r="B295" s="518"/>
      <c r="C295" s="517"/>
      <c r="F295" s="290">
        <v>11470.1</v>
      </c>
      <c r="G295" s="295"/>
      <c r="H295" s="295"/>
      <c r="I295" s="295"/>
      <c r="J295" s="512"/>
    </row>
    <row r="296" spans="2:10" x14ac:dyDescent="0.2">
      <c r="B296" s="518"/>
      <c r="C296" s="517"/>
      <c r="F296" s="290">
        <v>5227.2700000000004</v>
      </c>
      <c r="G296" s="295"/>
      <c r="H296" s="295"/>
      <c r="I296" s="295"/>
      <c r="J296" s="512"/>
    </row>
    <row r="297" spans="2:10" x14ac:dyDescent="0.2">
      <c r="B297" s="518"/>
      <c r="C297" s="517"/>
      <c r="F297" s="290">
        <v>1899.89</v>
      </c>
      <c r="G297" s="295"/>
      <c r="H297" s="295"/>
      <c r="I297" s="295"/>
      <c r="J297" s="512"/>
    </row>
    <row r="298" spans="2:10" x14ac:dyDescent="0.2">
      <c r="B298" s="518"/>
      <c r="C298" s="517"/>
      <c r="F298" s="290">
        <v>113012.73</v>
      </c>
      <c r="G298" s="295"/>
      <c r="H298" s="295"/>
      <c r="I298" s="295"/>
      <c r="J298" s="512"/>
    </row>
    <row r="299" spans="2:10" x14ac:dyDescent="0.2">
      <c r="B299" s="518"/>
      <c r="C299" s="517"/>
      <c r="F299" s="290">
        <v>15785.52</v>
      </c>
      <c r="G299" s="295"/>
      <c r="H299" s="295"/>
      <c r="I299" s="295"/>
      <c r="J299" s="512"/>
    </row>
    <row r="300" spans="2:10" x14ac:dyDescent="0.2">
      <c r="B300" s="518"/>
      <c r="C300" s="517"/>
      <c r="F300" s="290">
        <v>3316.69</v>
      </c>
      <c r="G300" s="295"/>
      <c r="H300" s="295"/>
      <c r="I300" s="295"/>
      <c r="J300" s="512"/>
    </row>
    <row r="301" spans="2:10" x14ac:dyDescent="0.2">
      <c r="B301" s="518"/>
      <c r="C301" s="517"/>
      <c r="F301" s="290">
        <v>4651.6000000000004</v>
      </c>
      <c r="G301" s="295"/>
      <c r="H301" s="295"/>
      <c r="I301" s="295"/>
      <c r="J301" s="512"/>
    </row>
    <row r="302" spans="2:10" x14ac:dyDescent="0.2">
      <c r="B302" s="518"/>
      <c r="C302" s="517"/>
      <c r="F302" s="290">
        <v>15851.4</v>
      </c>
      <c r="G302" s="295"/>
      <c r="H302" s="295"/>
      <c r="I302" s="295"/>
      <c r="J302" s="512"/>
    </row>
    <row r="303" spans="2:10" x14ac:dyDescent="0.2">
      <c r="B303" s="518"/>
      <c r="C303" s="517"/>
      <c r="F303" s="290">
        <v>3605.01</v>
      </c>
      <c r="G303" s="295"/>
      <c r="H303" s="295"/>
      <c r="I303" s="295"/>
      <c r="J303" s="512"/>
    </row>
    <row r="304" spans="2:10" x14ac:dyDescent="0.2">
      <c r="B304" s="518"/>
      <c r="C304" s="517"/>
      <c r="F304" s="290">
        <v>15398.25</v>
      </c>
      <c r="G304" s="295"/>
      <c r="H304" s="295"/>
      <c r="I304" s="295"/>
      <c r="J304" s="512"/>
    </row>
    <row r="305" spans="2:10" x14ac:dyDescent="0.2">
      <c r="B305" s="518"/>
      <c r="C305" s="517"/>
      <c r="F305" s="290">
        <v>14036.48</v>
      </c>
      <c r="G305" s="295"/>
      <c r="H305" s="295"/>
      <c r="I305" s="295"/>
      <c r="J305" s="512"/>
    </row>
    <row r="306" spans="2:10" x14ac:dyDescent="0.2">
      <c r="B306" s="518"/>
      <c r="C306" s="517"/>
      <c r="F306" s="290">
        <v>15080</v>
      </c>
      <c r="G306" s="295"/>
      <c r="H306" s="295"/>
      <c r="I306" s="295"/>
      <c r="J306" s="512"/>
    </row>
    <row r="307" spans="2:10" x14ac:dyDescent="0.2">
      <c r="B307" s="518"/>
      <c r="C307" s="517"/>
      <c r="F307" s="290">
        <v>30846.77</v>
      </c>
      <c r="G307" s="295"/>
      <c r="H307" s="295"/>
      <c r="I307" s="295"/>
      <c r="J307" s="512"/>
    </row>
    <row r="308" spans="2:10" x14ac:dyDescent="0.2">
      <c r="B308" s="518"/>
      <c r="C308" s="517"/>
      <c r="F308" s="290">
        <v>752.27</v>
      </c>
      <c r="G308" s="295"/>
      <c r="H308" s="295"/>
      <c r="I308" s="295"/>
      <c r="J308" s="512"/>
    </row>
    <row r="309" spans="2:10" x14ac:dyDescent="0.2">
      <c r="B309" s="518"/>
      <c r="C309" s="517"/>
      <c r="F309" s="290">
        <v>14306.36</v>
      </c>
      <c r="G309" s="295"/>
      <c r="H309" s="295"/>
      <c r="I309" s="295"/>
      <c r="J309" s="512"/>
    </row>
    <row r="310" spans="2:10" x14ac:dyDescent="0.2">
      <c r="B310" s="518"/>
      <c r="C310" s="517"/>
      <c r="F310" s="290">
        <v>8189.6</v>
      </c>
      <c r="G310" s="295"/>
      <c r="H310" s="295"/>
      <c r="I310" s="295"/>
      <c r="J310" s="512"/>
    </row>
    <row r="311" spans="2:10" x14ac:dyDescent="0.2">
      <c r="B311" s="518"/>
      <c r="C311" s="517"/>
      <c r="F311" s="290">
        <v>15231.22</v>
      </c>
      <c r="G311" s="295"/>
      <c r="H311" s="295"/>
      <c r="I311" s="295"/>
      <c r="J311" s="512"/>
    </row>
    <row r="312" spans="2:10" x14ac:dyDescent="0.2">
      <c r="B312" s="518"/>
      <c r="C312" s="517"/>
      <c r="F312" s="290">
        <v>6554.69</v>
      </c>
      <c r="G312" s="295"/>
      <c r="H312" s="295"/>
      <c r="I312" s="295"/>
      <c r="J312" s="512"/>
    </row>
    <row r="313" spans="2:10" x14ac:dyDescent="0.2">
      <c r="B313" s="518"/>
      <c r="C313" s="517"/>
      <c r="F313" s="290">
        <v>65409.5</v>
      </c>
      <c r="G313" s="295"/>
      <c r="H313" s="295"/>
      <c r="I313" s="295"/>
      <c r="J313" s="512"/>
    </row>
    <row r="314" spans="2:10" x14ac:dyDescent="0.2">
      <c r="B314" s="518"/>
      <c r="C314" s="517"/>
      <c r="F314" s="290">
        <v>28229.3</v>
      </c>
      <c r="G314" s="295"/>
      <c r="H314" s="295"/>
      <c r="I314" s="295"/>
      <c r="J314" s="512"/>
    </row>
    <row r="315" spans="2:10" x14ac:dyDescent="0.2">
      <c r="B315" s="518"/>
      <c r="C315" s="517"/>
      <c r="F315" s="290">
        <v>2910.26</v>
      </c>
      <c r="G315" s="295"/>
      <c r="H315" s="295"/>
      <c r="I315" s="295"/>
      <c r="J315" s="512"/>
    </row>
    <row r="316" spans="2:10" x14ac:dyDescent="0.2">
      <c r="B316" s="518"/>
      <c r="C316" s="517"/>
      <c r="F316" s="290">
        <v>47057</v>
      </c>
      <c r="G316" s="295"/>
      <c r="H316" s="295"/>
      <c r="I316" s="295"/>
      <c r="J316" s="512"/>
    </row>
    <row r="317" spans="2:10" x14ac:dyDescent="0.2">
      <c r="B317" s="518"/>
      <c r="C317" s="517"/>
      <c r="F317" s="290">
        <v>13372.53</v>
      </c>
      <c r="G317" s="295"/>
      <c r="H317" s="295"/>
      <c r="I317" s="295"/>
      <c r="J317" s="512"/>
    </row>
    <row r="318" spans="2:10" x14ac:dyDescent="0.2">
      <c r="B318" s="518"/>
      <c r="C318" s="517"/>
      <c r="F318" s="290">
        <v>26882.34</v>
      </c>
      <c r="G318" s="295"/>
      <c r="H318" s="295"/>
      <c r="I318" s="295"/>
      <c r="J318" s="512"/>
    </row>
    <row r="319" spans="2:10" x14ac:dyDescent="0.2">
      <c r="B319" s="518"/>
      <c r="C319" s="517"/>
      <c r="F319" s="290">
        <v>7325.17</v>
      </c>
      <c r="G319" s="295"/>
      <c r="H319" s="295"/>
      <c r="I319" s="295"/>
      <c r="J319" s="512"/>
    </row>
    <row r="320" spans="2:10" x14ac:dyDescent="0.2">
      <c r="B320" s="518"/>
      <c r="C320" s="517"/>
      <c r="F320" s="290">
        <v>1889.64</v>
      </c>
      <c r="G320" s="295"/>
      <c r="H320" s="295"/>
      <c r="I320" s="295"/>
      <c r="J320" s="512"/>
    </row>
    <row r="321" spans="2:10" x14ac:dyDescent="0.2">
      <c r="B321" s="518"/>
      <c r="C321" s="517"/>
      <c r="F321" s="290">
        <v>4388.57</v>
      </c>
      <c r="G321" s="295"/>
      <c r="H321" s="295"/>
      <c r="I321" s="295"/>
      <c r="J321" s="512"/>
    </row>
    <row r="322" spans="2:10" x14ac:dyDescent="0.2">
      <c r="B322" s="518"/>
      <c r="C322" s="517"/>
      <c r="F322" s="290">
        <v>1735.65</v>
      </c>
      <c r="G322" s="295"/>
      <c r="H322" s="295"/>
      <c r="I322" s="295"/>
    </row>
    <row r="323" spans="2:10" x14ac:dyDescent="0.2">
      <c r="B323" s="518"/>
      <c r="C323" s="517"/>
      <c r="F323" s="290">
        <v>1700.85</v>
      </c>
      <c r="G323" s="295"/>
      <c r="H323" s="295"/>
      <c r="I323" s="295"/>
    </row>
    <row r="324" spans="2:10" x14ac:dyDescent="0.2">
      <c r="B324" s="518"/>
      <c r="C324" s="517"/>
      <c r="F324" s="290">
        <v>3491.77</v>
      </c>
      <c r="G324" s="295"/>
      <c r="H324" s="295"/>
      <c r="I324" s="295"/>
    </row>
    <row r="325" spans="2:10" x14ac:dyDescent="0.2">
      <c r="B325" s="518"/>
      <c r="C325" s="517"/>
      <c r="F325" s="290">
        <v>5568</v>
      </c>
      <c r="G325" s="295"/>
      <c r="H325" s="295"/>
      <c r="I325" s="295"/>
    </row>
    <row r="326" spans="2:10" x14ac:dyDescent="0.2">
      <c r="B326" s="518"/>
      <c r="C326" s="517"/>
      <c r="F326" s="290">
        <v>7535.78</v>
      </c>
      <c r="G326" s="295"/>
      <c r="H326" s="295"/>
      <c r="I326" s="295"/>
    </row>
    <row r="327" spans="2:10" x14ac:dyDescent="0.2">
      <c r="B327" s="518"/>
      <c r="C327" s="517"/>
      <c r="F327" s="290">
        <v>27.97</v>
      </c>
      <c r="G327" s="295"/>
      <c r="H327" s="295"/>
      <c r="I327" s="295"/>
    </row>
    <row r="328" spans="2:10" x14ac:dyDescent="0.2">
      <c r="B328" s="518"/>
      <c r="C328" s="517"/>
      <c r="F328" s="290">
        <v>39873.599999999999</v>
      </c>
      <c r="G328" s="295"/>
      <c r="H328" s="295"/>
      <c r="I328" s="295"/>
    </row>
    <row r="329" spans="2:10" x14ac:dyDescent="0.2">
      <c r="B329" s="518"/>
      <c r="C329" s="517"/>
      <c r="F329" s="290">
        <v>8555.98</v>
      </c>
      <c r="G329" s="295"/>
      <c r="H329" s="295"/>
      <c r="I329" s="295"/>
    </row>
    <row r="330" spans="2:10" x14ac:dyDescent="0.2">
      <c r="B330" s="518"/>
      <c r="C330" s="517"/>
      <c r="F330" s="290">
        <v>3698.85</v>
      </c>
      <c r="G330" s="295"/>
      <c r="H330" s="295"/>
      <c r="I330" s="295"/>
    </row>
    <row r="331" spans="2:10" x14ac:dyDescent="0.2">
      <c r="B331" s="518"/>
      <c r="C331" s="517"/>
      <c r="F331" s="290">
        <v>2848.8</v>
      </c>
      <c r="G331" s="295"/>
      <c r="H331" s="295"/>
      <c r="I331" s="295"/>
    </row>
    <row r="332" spans="2:10" x14ac:dyDescent="0.2">
      <c r="B332" s="518"/>
      <c r="C332" s="517"/>
      <c r="F332" s="290">
        <v>10685.25</v>
      </c>
      <c r="G332" s="295"/>
      <c r="H332" s="295"/>
      <c r="I332" s="295"/>
    </row>
    <row r="333" spans="2:10" x14ac:dyDescent="0.2">
      <c r="B333" s="518"/>
      <c r="C333" s="517"/>
      <c r="F333" s="290">
        <v>2031</v>
      </c>
      <c r="G333" s="295"/>
      <c r="H333" s="295"/>
      <c r="I333" s="295"/>
    </row>
    <row r="334" spans="2:10" x14ac:dyDescent="0.2">
      <c r="B334" s="518"/>
      <c r="C334" s="517"/>
      <c r="G334" s="295"/>
      <c r="H334" s="295"/>
      <c r="I334" s="295"/>
    </row>
    <row r="335" spans="2:10" x14ac:dyDescent="0.2">
      <c r="B335" s="518"/>
      <c r="C335" s="517"/>
      <c r="G335" s="295"/>
      <c r="H335" s="295"/>
      <c r="I335" s="295"/>
    </row>
    <row r="336" spans="2:10" x14ac:dyDescent="0.2">
      <c r="B336" s="518"/>
      <c r="C336" s="517"/>
      <c r="G336" s="295"/>
      <c r="H336" s="295"/>
      <c r="I336" s="295"/>
    </row>
    <row r="337" spans="2:9" x14ac:dyDescent="0.2">
      <c r="B337" s="518"/>
      <c r="C337" s="517"/>
      <c r="G337" s="295"/>
      <c r="H337" s="295"/>
      <c r="I337" s="295"/>
    </row>
    <row r="338" spans="2:9" x14ac:dyDescent="0.2">
      <c r="B338" s="518"/>
      <c r="C338" s="517"/>
      <c r="G338" s="295"/>
      <c r="H338" s="295"/>
      <c r="I338" s="295"/>
    </row>
    <row r="339" spans="2:9" x14ac:dyDescent="0.2">
      <c r="B339" s="518"/>
      <c r="C339" s="517"/>
      <c r="G339" s="295"/>
      <c r="H339" s="295"/>
      <c r="I339" s="295"/>
    </row>
    <row r="340" spans="2:9" x14ac:dyDescent="0.2">
      <c r="B340" s="518"/>
      <c r="C340" s="517"/>
      <c r="G340" s="295"/>
      <c r="H340" s="295"/>
      <c r="I340" s="295"/>
    </row>
    <row r="341" spans="2:9" x14ac:dyDescent="0.2">
      <c r="B341" s="518"/>
      <c r="C341" s="517"/>
      <c r="G341" s="295"/>
      <c r="H341" s="295"/>
      <c r="I341" s="295"/>
    </row>
    <row r="342" spans="2:9" x14ac:dyDescent="0.2">
      <c r="B342" s="518"/>
      <c r="C342" s="517"/>
      <c r="G342" s="295"/>
      <c r="H342" s="295"/>
      <c r="I342" s="295"/>
    </row>
    <row r="343" spans="2:9" x14ac:dyDescent="0.2">
      <c r="B343" s="518"/>
      <c r="C343" s="517"/>
      <c r="G343" s="295"/>
      <c r="H343" s="295"/>
      <c r="I343" s="295"/>
    </row>
    <row r="344" spans="2:9" x14ac:dyDescent="0.2">
      <c r="B344" s="518"/>
      <c r="C344" s="517"/>
      <c r="G344" s="295"/>
      <c r="H344" s="295"/>
      <c r="I344" s="295"/>
    </row>
    <row r="345" spans="2:9" x14ac:dyDescent="0.2">
      <c r="B345" s="518"/>
      <c r="C345" s="517"/>
      <c r="G345" s="295"/>
      <c r="H345" s="295"/>
      <c r="I345" s="295"/>
    </row>
    <row r="346" spans="2:9" x14ac:dyDescent="0.2">
      <c r="B346" s="518"/>
      <c r="C346" s="517"/>
      <c r="G346" s="295"/>
      <c r="H346" s="295"/>
      <c r="I346" s="295"/>
    </row>
    <row r="347" spans="2:9" x14ac:dyDescent="0.2">
      <c r="B347" s="518"/>
      <c r="C347" s="517"/>
      <c r="G347" s="295"/>
      <c r="H347" s="295"/>
      <c r="I347" s="295"/>
    </row>
    <row r="348" spans="2:9" x14ac:dyDescent="0.2">
      <c r="B348" s="518"/>
      <c r="C348" s="517"/>
      <c r="G348" s="295"/>
      <c r="H348" s="295"/>
      <c r="I348" s="295"/>
    </row>
    <row r="349" spans="2:9" x14ac:dyDescent="0.2">
      <c r="B349" s="518"/>
      <c r="C349" s="517"/>
      <c r="G349" s="295"/>
      <c r="H349" s="295"/>
      <c r="I349" s="295"/>
    </row>
    <row r="350" spans="2:9" x14ac:dyDescent="0.2">
      <c r="B350" s="518"/>
      <c r="C350" s="517"/>
      <c r="G350" s="295"/>
      <c r="H350" s="295"/>
      <c r="I350" s="295"/>
    </row>
    <row r="351" spans="2:9" x14ac:dyDescent="0.2">
      <c r="B351" s="518"/>
      <c r="C351" s="517"/>
      <c r="G351" s="295"/>
      <c r="H351" s="295"/>
      <c r="I351" s="295"/>
    </row>
    <row r="352" spans="2:9" x14ac:dyDescent="0.2">
      <c r="B352" s="518"/>
      <c r="C352" s="517"/>
      <c r="G352" s="295"/>
      <c r="H352" s="295"/>
      <c r="I352" s="295"/>
    </row>
    <row r="353" spans="2:9" x14ac:dyDescent="0.2">
      <c r="B353" s="518"/>
      <c r="C353" s="517"/>
      <c r="G353" s="295"/>
      <c r="H353" s="295"/>
      <c r="I353" s="295"/>
    </row>
    <row r="354" spans="2:9" x14ac:dyDescent="0.2">
      <c r="B354" s="518"/>
      <c r="C354" s="517"/>
      <c r="G354" s="295"/>
      <c r="H354" s="295"/>
      <c r="I354" s="295"/>
    </row>
    <row r="355" spans="2:9" x14ac:dyDescent="0.2">
      <c r="B355" s="518"/>
      <c r="C355" s="517"/>
      <c r="G355" s="295"/>
      <c r="H355" s="295"/>
      <c r="I355" s="295"/>
    </row>
    <row r="356" spans="2:9" x14ac:dyDescent="0.2">
      <c r="B356" s="518"/>
      <c r="C356" s="517"/>
      <c r="G356" s="295"/>
      <c r="H356" s="295"/>
      <c r="I356" s="295"/>
    </row>
    <row r="357" spans="2:9" x14ac:dyDescent="0.2">
      <c r="B357" s="518"/>
      <c r="C357" s="517"/>
      <c r="G357" s="295"/>
      <c r="H357" s="295"/>
      <c r="I357" s="295"/>
    </row>
    <row r="358" spans="2:9" x14ac:dyDescent="0.2">
      <c r="B358" s="518"/>
      <c r="C358" s="517"/>
      <c r="G358" s="295"/>
      <c r="H358" s="295"/>
      <c r="I358" s="295"/>
    </row>
    <row r="359" spans="2:9" x14ac:dyDescent="0.2">
      <c r="B359" s="518"/>
      <c r="C359" s="517"/>
      <c r="G359" s="295"/>
      <c r="H359" s="295"/>
      <c r="I359" s="295"/>
    </row>
    <row r="360" spans="2:9" x14ac:dyDescent="0.2">
      <c r="B360" s="518"/>
      <c r="C360" s="517"/>
      <c r="G360" s="295"/>
      <c r="H360" s="295"/>
      <c r="I360" s="295"/>
    </row>
    <row r="361" spans="2:9" x14ac:dyDescent="0.2">
      <c r="B361" s="518"/>
      <c r="C361" s="517"/>
      <c r="G361" s="295"/>
      <c r="H361" s="295"/>
      <c r="I361" s="295"/>
    </row>
    <row r="362" spans="2:9" x14ac:dyDescent="0.2">
      <c r="B362" s="518"/>
      <c r="C362" s="517"/>
      <c r="G362" s="295"/>
      <c r="H362" s="295"/>
      <c r="I362" s="295"/>
    </row>
    <row r="363" spans="2:9" x14ac:dyDescent="0.2">
      <c r="B363" s="518"/>
      <c r="C363" s="517"/>
      <c r="G363" s="295"/>
      <c r="H363" s="295"/>
      <c r="I363" s="295"/>
    </row>
    <row r="364" spans="2:9" x14ac:dyDescent="0.2">
      <c r="B364" s="518"/>
      <c r="C364" s="517"/>
      <c r="G364" s="295"/>
      <c r="H364" s="295"/>
      <c r="I364" s="295"/>
    </row>
    <row r="365" spans="2:9" x14ac:dyDescent="0.2">
      <c r="B365" s="518"/>
      <c r="C365" s="517"/>
      <c r="G365" s="295"/>
      <c r="H365" s="295"/>
      <c r="I365" s="295"/>
    </row>
    <row r="366" spans="2:9" x14ac:dyDescent="0.2">
      <c r="B366" s="518"/>
      <c r="C366" s="517"/>
      <c r="G366" s="295"/>
      <c r="H366" s="295"/>
      <c r="I366" s="295"/>
    </row>
    <row r="367" spans="2:9" x14ac:dyDescent="0.2">
      <c r="B367" s="518"/>
      <c r="C367" s="517"/>
      <c r="G367" s="295"/>
      <c r="H367" s="295"/>
      <c r="I367" s="295"/>
    </row>
    <row r="368" spans="2:9" x14ac:dyDescent="0.2">
      <c r="B368" s="518"/>
      <c r="C368" s="517"/>
      <c r="G368" s="295"/>
      <c r="H368" s="295"/>
      <c r="I368" s="295"/>
    </row>
    <row r="369" spans="2:9" x14ac:dyDescent="0.2">
      <c r="B369" s="518"/>
      <c r="C369" s="517"/>
      <c r="G369" s="295"/>
      <c r="H369" s="295"/>
      <c r="I369" s="295"/>
    </row>
    <row r="370" spans="2:9" x14ac:dyDescent="0.2">
      <c r="B370" s="518"/>
      <c r="C370" s="517"/>
      <c r="G370" s="295"/>
      <c r="H370" s="295"/>
      <c r="I370" s="295"/>
    </row>
    <row r="371" spans="2:9" x14ac:dyDescent="0.2">
      <c r="B371" s="518"/>
      <c r="C371" s="517"/>
      <c r="G371" s="295"/>
      <c r="H371" s="295"/>
      <c r="I371" s="295"/>
    </row>
    <row r="372" spans="2:9" x14ac:dyDescent="0.2">
      <c r="B372" s="518"/>
      <c r="C372" s="517"/>
      <c r="G372" s="295"/>
      <c r="H372" s="295"/>
      <c r="I372" s="295"/>
    </row>
    <row r="373" spans="2:9" x14ac:dyDescent="0.2">
      <c r="B373" s="518"/>
      <c r="C373" s="517"/>
      <c r="G373" s="295"/>
      <c r="H373" s="295"/>
      <c r="I373" s="295"/>
    </row>
    <row r="374" spans="2:9" x14ac:dyDescent="0.2">
      <c r="B374" s="518"/>
      <c r="C374" s="517"/>
      <c r="G374" s="295"/>
      <c r="H374" s="295"/>
      <c r="I374" s="295"/>
    </row>
    <row r="375" spans="2:9" x14ac:dyDescent="0.2">
      <c r="B375" s="518"/>
      <c r="C375" s="517"/>
      <c r="G375" s="295"/>
      <c r="H375" s="295"/>
      <c r="I375" s="295"/>
    </row>
    <row r="376" spans="2:9" x14ac:dyDescent="0.2">
      <c r="B376" s="518"/>
      <c r="C376" s="517"/>
      <c r="G376" s="295"/>
      <c r="H376" s="295"/>
      <c r="I376" s="295"/>
    </row>
    <row r="377" spans="2:9" x14ac:dyDescent="0.2">
      <c r="B377" s="518"/>
      <c r="C377" s="517"/>
      <c r="G377" s="295"/>
      <c r="H377" s="295"/>
      <c r="I377" s="295"/>
    </row>
    <row r="378" spans="2:9" x14ac:dyDescent="0.2">
      <c r="B378" s="518"/>
      <c r="C378" s="517"/>
      <c r="G378" s="295"/>
      <c r="H378" s="295"/>
      <c r="I378" s="295"/>
    </row>
    <row r="379" spans="2:9" x14ac:dyDescent="0.2">
      <c r="B379" s="518"/>
      <c r="C379" s="517"/>
      <c r="G379" s="295"/>
      <c r="H379" s="295"/>
      <c r="I379" s="295"/>
    </row>
    <row r="380" spans="2:9" x14ac:dyDescent="0.2">
      <c r="B380" s="518"/>
      <c r="C380" s="517"/>
      <c r="G380" s="295"/>
      <c r="H380" s="295"/>
      <c r="I380" s="295"/>
    </row>
    <row r="381" spans="2:9" x14ac:dyDescent="0.2">
      <c r="B381" s="518"/>
      <c r="C381" s="517"/>
      <c r="G381" s="295"/>
      <c r="H381" s="295"/>
      <c r="I381" s="295"/>
    </row>
    <row r="382" spans="2:9" x14ac:dyDescent="0.2">
      <c r="B382" s="518"/>
      <c r="C382" s="517"/>
      <c r="G382" s="295"/>
      <c r="H382" s="295"/>
      <c r="I382" s="295"/>
    </row>
    <row r="383" spans="2:9" x14ac:dyDescent="0.2">
      <c r="B383" s="518"/>
      <c r="C383" s="517"/>
      <c r="G383" s="295"/>
      <c r="H383" s="295"/>
      <c r="I383" s="295"/>
    </row>
    <row r="384" spans="2:9" x14ac:dyDescent="0.2">
      <c r="B384" s="518"/>
      <c r="C384" s="517"/>
      <c r="G384" s="295"/>
      <c r="H384" s="295"/>
      <c r="I384" s="295"/>
    </row>
    <row r="385" spans="2:9" x14ac:dyDescent="0.2">
      <c r="B385" s="518"/>
      <c r="C385" s="517"/>
      <c r="G385" s="295"/>
      <c r="H385" s="295"/>
      <c r="I385" s="295"/>
    </row>
    <row r="386" spans="2:9" x14ac:dyDescent="0.2">
      <c r="B386" s="518"/>
      <c r="C386" s="517"/>
      <c r="G386" s="295"/>
      <c r="H386" s="295"/>
      <c r="I386" s="295"/>
    </row>
    <row r="387" spans="2:9" x14ac:dyDescent="0.2">
      <c r="B387" s="518"/>
      <c r="C387" s="517"/>
      <c r="G387" s="295"/>
      <c r="H387" s="295"/>
      <c r="I387" s="295"/>
    </row>
    <row r="388" spans="2:9" x14ac:dyDescent="0.2">
      <c r="B388" s="518"/>
      <c r="C388" s="517"/>
      <c r="G388" s="295"/>
      <c r="H388" s="295"/>
      <c r="I388" s="295"/>
    </row>
    <row r="389" spans="2:9" x14ac:dyDescent="0.2">
      <c r="B389" s="518"/>
      <c r="C389" s="517"/>
      <c r="G389" s="295"/>
      <c r="H389" s="295"/>
      <c r="I389" s="295"/>
    </row>
    <row r="390" spans="2:9" x14ac:dyDescent="0.2">
      <c r="B390" s="518"/>
      <c r="C390" s="517"/>
      <c r="G390" s="295"/>
      <c r="H390" s="295"/>
      <c r="I390" s="295"/>
    </row>
    <row r="391" spans="2:9" x14ac:dyDescent="0.2">
      <c r="B391" s="518"/>
      <c r="C391" s="517"/>
      <c r="G391" s="295"/>
      <c r="H391" s="295"/>
      <c r="I391" s="295"/>
    </row>
    <row r="392" spans="2:9" x14ac:dyDescent="0.2">
      <c r="B392" s="518"/>
      <c r="C392" s="517"/>
      <c r="G392" s="295"/>
      <c r="H392" s="295"/>
      <c r="I392" s="295"/>
    </row>
    <row r="393" spans="2:9" x14ac:dyDescent="0.2">
      <c r="B393" s="518"/>
      <c r="C393" s="517"/>
      <c r="G393" s="295"/>
      <c r="H393" s="295"/>
      <c r="I393" s="295"/>
    </row>
    <row r="394" spans="2:9" x14ac:dyDescent="0.2">
      <c r="B394" s="518"/>
      <c r="C394" s="517"/>
      <c r="G394" s="295"/>
      <c r="H394" s="295"/>
      <c r="I394" s="295"/>
    </row>
    <row r="395" spans="2:9" x14ac:dyDescent="0.2">
      <c r="B395" s="518"/>
      <c r="C395" s="517"/>
      <c r="G395" s="295"/>
      <c r="H395" s="295"/>
      <c r="I395" s="295"/>
    </row>
    <row r="396" spans="2:9" x14ac:dyDescent="0.2">
      <c r="B396" s="518"/>
      <c r="C396" s="517"/>
      <c r="G396" s="295"/>
      <c r="H396" s="295"/>
      <c r="I396" s="295"/>
    </row>
    <row r="397" spans="2:9" x14ac:dyDescent="0.2">
      <c r="B397" s="518"/>
      <c r="C397" s="517"/>
      <c r="G397" s="295"/>
      <c r="H397" s="295"/>
      <c r="I397" s="295"/>
    </row>
    <row r="398" spans="2:9" x14ac:dyDescent="0.2">
      <c r="B398" s="518"/>
      <c r="C398" s="517"/>
      <c r="G398" s="295"/>
      <c r="H398" s="295"/>
      <c r="I398" s="295"/>
    </row>
    <row r="399" spans="2:9" x14ac:dyDescent="0.2">
      <c r="B399" s="518"/>
      <c r="C399" s="517"/>
      <c r="G399" s="295"/>
      <c r="H399" s="295"/>
      <c r="I399" s="295"/>
    </row>
    <row r="400" spans="2:9" x14ac:dyDescent="0.2">
      <c r="B400" s="518"/>
      <c r="C400" s="517"/>
      <c r="G400" s="295"/>
      <c r="H400" s="295"/>
      <c r="I400" s="295"/>
    </row>
    <row r="401" spans="2:9" x14ac:dyDescent="0.2">
      <c r="B401" s="518"/>
      <c r="C401" s="517"/>
      <c r="G401" s="295"/>
      <c r="H401" s="295"/>
      <c r="I401" s="295"/>
    </row>
    <row r="402" spans="2:9" x14ac:dyDescent="0.2">
      <c r="B402" s="518"/>
      <c r="C402" s="517"/>
      <c r="G402" s="295"/>
      <c r="H402" s="295"/>
      <c r="I402" s="295"/>
    </row>
    <row r="403" spans="2:9" x14ac:dyDescent="0.2">
      <c r="B403" s="518"/>
      <c r="C403" s="517"/>
      <c r="G403" s="295"/>
      <c r="H403" s="295"/>
      <c r="I403" s="295"/>
    </row>
    <row r="404" spans="2:9" x14ac:dyDescent="0.2">
      <c r="B404" s="518"/>
      <c r="C404" s="517"/>
      <c r="G404" s="295"/>
      <c r="H404" s="295"/>
      <c r="I404" s="295"/>
    </row>
    <row r="405" spans="2:9" x14ac:dyDescent="0.2">
      <c r="B405" s="518"/>
      <c r="C405" s="517"/>
      <c r="G405" s="295"/>
      <c r="H405" s="295"/>
      <c r="I405" s="295"/>
    </row>
    <row r="406" spans="2:9" x14ac:dyDescent="0.2">
      <c r="B406" s="518"/>
      <c r="C406" s="517"/>
      <c r="G406" s="295"/>
      <c r="H406" s="295"/>
      <c r="I406" s="295"/>
    </row>
    <row r="407" spans="2:9" x14ac:dyDescent="0.2">
      <c r="B407" s="518"/>
      <c r="C407" s="517"/>
      <c r="G407" s="295"/>
      <c r="H407" s="295"/>
      <c r="I407" s="295"/>
    </row>
    <row r="408" spans="2:9" x14ac:dyDescent="0.2">
      <c r="B408" s="518"/>
      <c r="C408" s="517"/>
      <c r="G408" s="295"/>
      <c r="H408" s="295"/>
      <c r="I408" s="295"/>
    </row>
    <row r="409" spans="2:9" x14ac:dyDescent="0.2">
      <c r="B409" s="518"/>
      <c r="C409" s="517"/>
      <c r="G409" s="295"/>
      <c r="H409" s="295"/>
      <c r="I409" s="295"/>
    </row>
    <row r="410" spans="2:9" x14ac:dyDescent="0.2">
      <c r="B410" s="518"/>
      <c r="C410" s="517"/>
      <c r="G410" s="295"/>
      <c r="H410" s="295"/>
      <c r="I410" s="295"/>
    </row>
    <row r="411" spans="2:9" x14ac:dyDescent="0.2">
      <c r="B411" s="518"/>
      <c r="C411" s="517"/>
      <c r="G411" s="295"/>
      <c r="H411" s="295"/>
      <c r="I411" s="295"/>
    </row>
    <row r="412" spans="2:9" x14ac:dyDescent="0.2">
      <c r="B412" s="518"/>
      <c r="C412" s="517"/>
      <c r="G412" s="295"/>
      <c r="H412" s="295"/>
      <c r="I412" s="295"/>
    </row>
    <row r="413" spans="2:9" x14ac:dyDescent="0.2">
      <c r="B413" s="518"/>
      <c r="C413" s="517"/>
      <c r="G413" s="295"/>
      <c r="H413" s="295"/>
      <c r="I413" s="295"/>
    </row>
    <row r="414" spans="2:9" x14ac:dyDescent="0.2">
      <c r="B414" s="518"/>
      <c r="C414" s="517"/>
      <c r="G414" s="295"/>
      <c r="H414" s="295"/>
      <c r="I414" s="295"/>
    </row>
    <row r="415" spans="2:9" x14ac:dyDescent="0.2">
      <c r="B415" s="518"/>
      <c r="C415" s="517"/>
      <c r="G415" s="295"/>
      <c r="H415" s="295"/>
      <c r="I415" s="295"/>
    </row>
    <row r="416" spans="2:9" x14ac:dyDescent="0.2">
      <c r="B416" s="518"/>
      <c r="C416" s="517"/>
      <c r="G416" s="295"/>
      <c r="H416" s="295"/>
      <c r="I416" s="295"/>
    </row>
    <row r="417" spans="2:9" x14ac:dyDescent="0.2">
      <c r="B417" s="518"/>
      <c r="C417" s="517"/>
      <c r="G417" s="295"/>
      <c r="H417" s="295"/>
      <c r="I417" s="295"/>
    </row>
    <row r="418" spans="2:9" x14ac:dyDescent="0.2">
      <c r="B418" s="518"/>
      <c r="C418" s="517"/>
      <c r="G418" s="295"/>
      <c r="H418" s="295"/>
      <c r="I418" s="295"/>
    </row>
    <row r="419" spans="2:9" x14ac:dyDescent="0.2">
      <c r="B419" s="518"/>
      <c r="C419" s="517"/>
      <c r="G419" s="295"/>
      <c r="H419" s="295"/>
      <c r="I419" s="295"/>
    </row>
    <row r="420" spans="2:9" x14ac:dyDescent="0.2">
      <c r="B420" s="518"/>
      <c r="C420" s="517"/>
      <c r="G420" s="295"/>
      <c r="H420" s="295"/>
      <c r="I420" s="295"/>
    </row>
    <row r="421" spans="2:9" x14ac:dyDescent="0.2">
      <c r="B421" s="518"/>
      <c r="C421" s="517"/>
      <c r="G421" s="295"/>
      <c r="H421" s="295"/>
      <c r="I421" s="295"/>
    </row>
    <row r="422" spans="2:9" x14ac:dyDescent="0.2">
      <c r="B422" s="518"/>
      <c r="C422" s="517"/>
      <c r="G422" s="295"/>
      <c r="H422" s="295"/>
      <c r="I422" s="295"/>
    </row>
    <row r="423" spans="2:9" x14ac:dyDescent="0.2">
      <c r="B423" s="518"/>
      <c r="C423" s="517"/>
      <c r="G423" s="295"/>
      <c r="H423" s="295"/>
      <c r="I423" s="295"/>
    </row>
    <row r="424" spans="2:9" x14ac:dyDescent="0.2">
      <c r="B424" s="518"/>
      <c r="C424" s="517"/>
      <c r="G424" s="295"/>
      <c r="H424" s="295"/>
      <c r="I424" s="295"/>
    </row>
    <row r="425" spans="2:9" x14ac:dyDescent="0.2">
      <c r="B425" s="518"/>
      <c r="C425" s="517"/>
      <c r="G425" s="295"/>
      <c r="H425" s="295"/>
      <c r="I425" s="295"/>
    </row>
    <row r="426" spans="2:9" x14ac:dyDescent="0.2">
      <c r="B426" s="518"/>
      <c r="C426" s="517"/>
      <c r="G426" s="295"/>
      <c r="H426" s="295"/>
      <c r="I426" s="295"/>
    </row>
    <row r="427" spans="2:9" x14ac:dyDescent="0.2">
      <c r="B427" s="518"/>
      <c r="C427" s="517"/>
      <c r="G427" s="295"/>
      <c r="H427" s="295"/>
      <c r="I427" s="295"/>
    </row>
    <row r="428" spans="2:9" x14ac:dyDescent="0.2">
      <c r="B428" s="518"/>
      <c r="C428" s="517"/>
      <c r="G428" s="295"/>
      <c r="H428" s="295"/>
      <c r="I428" s="295"/>
    </row>
    <row r="429" spans="2:9" x14ac:dyDescent="0.2">
      <c r="B429" s="518"/>
      <c r="C429" s="517"/>
      <c r="G429" s="295"/>
      <c r="H429" s="295"/>
      <c r="I429" s="295"/>
    </row>
    <row r="430" spans="2:9" x14ac:dyDescent="0.2">
      <c r="B430" s="518"/>
      <c r="C430" s="517"/>
      <c r="G430" s="295"/>
      <c r="H430" s="295"/>
      <c r="I430" s="295"/>
    </row>
    <row r="431" spans="2:9" x14ac:dyDescent="0.2">
      <c r="B431" s="518"/>
      <c r="C431" s="517"/>
      <c r="G431" s="295"/>
      <c r="H431" s="295"/>
      <c r="I431" s="295"/>
    </row>
    <row r="432" spans="2:9" x14ac:dyDescent="0.2">
      <c r="B432" s="518"/>
      <c r="C432" s="517"/>
      <c r="G432" s="295"/>
      <c r="H432" s="295"/>
      <c r="I432" s="295"/>
    </row>
    <row r="433" spans="2:9" x14ac:dyDescent="0.2">
      <c r="B433" s="518"/>
      <c r="C433" s="517"/>
      <c r="G433" s="295"/>
      <c r="H433" s="295"/>
      <c r="I433" s="295"/>
    </row>
    <row r="434" spans="2:9" x14ac:dyDescent="0.2">
      <c r="B434" s="518"/>
      <c r="C434" s="517"/>
      <c r="G434" s="295"/>
      <c r="H434" s="295"/>
      <c r="I434" s="295"/>
    </row>
    <row r="435" spans="2:9" x14ac:dyDescent="0.2">
      <c r="B435" s="518"/>
      <c r="C435" s="517"/>
      <c r="G435" s="295"/>
      <c r="H435" s="295"/>
      <c r="I435" s="295"/>
    </row>
    <row r="436" spans="2:9" x14ac:dyDescent="0.2">
      <c r="B436" s="518"/>
      <c r="C436" s="517"/>
      <c r="G436" s="295"/>
      <c r="H436" s="295"/>
      <c r="I436" s="295"/>
    </row>
    <row r="437" spans="2:9" x14ac:dyDescent="0.2">
      <c r="B437" s="518"/>
      <c r="C437" s="517"/>
      <c r="G437" s="295"/>
      <c r="H437" s="295"/>
      <c r="I437" s="295"/>
    </row>
    <row r="438" spans="2:9" x14ac:dyDescent="0.2">
      <c r="B438" s="518"/>
      <c r="C438" s="517"/>
      <c r="G438" s="295"/>
      <c r="H438" s="295"/>
      <c r="I438" s="295"/>
    </row>
    <row r="439" spans="2:9" x14ac:dyDescent="0.2">
      <c r="B439" s="518"/>
      <c r="C439" s="517"/>
      <c r="G439" s="295"/>
      <c r="H439" s="295"/>
      <c r="I439" s="295"/>
    </row>
    <row r="440" spans="2:9" x14ac:dyDescent="0.2">
      <c r="B440" s="518"/>
      <c r="C440" s="517"/>
      <c r="G440" s="295"/>
      <c r="H440" s="295"/>
      <c r="I440" s="295"/>
    </row>
    <row r="441" spans="2:9" x14ac:dyDescent="0.2">
      <c r="B441" s="518"/>
      <c r="C441" s="517"/>
      <c r="G441" s="295"/>
      <c r="H441" s="295"/>
      <c r="I441" s="295"/>
    </row>
    <row r="442" spans="2:9" x14ac:dyDescent="0.2">
      <c r="B442" s="518"/>
      <c r="C442" s="517"/>
      <c r="G442" s="295"/>
      <c r="H442" s="295"/>
      <c r="I442" s="295"/>
    </row>
    <row r="443" spans="2:9" x14ac:dyDescent="0.2">
      <c r="B443" s="518"/>
      <c r="C443" s="517"/>
      <c r="G443" s="295"/>
      <c r="H443" s="295"/>
      <c r="I443" s="295"/>
    </row>
    <row r="444" spans="2:9" x14ac:dyDescent="0.2">
      <c r="B444" s="518"/>
      <c r="C444" s="517"/>
      <c r="G444" s="295"/>
      <c r="H444" s="295"/>
      <c r="I444" s="295"/>
    </row>
    <row r="445" spans="2:9" x14ac:dyDescent="0.2">
      <c r="B445" s="518"/>
      <c r="C445" s="517"/>
      <c r="G445" s="295"/>
      <c r="H445" s="295"/>
      <c r="I445" s="295"/>
    </row>
    <row r="446" spans="2:9" x14ac:dyDescent="0.2">
      <c r="B446" s="518"/>
      <c r="C446" s="517"/>
      <c r="G446" s="295"/>
      <c r="H446" s="295"/>
      <c r="I446" s="295"/>
    </row>
    <row r="447" spans="2:9" x14ac:dyDescent="0.2">
      <c r="B447" s="518"/>
      <c r="C447" s="517"/>
      <c r="G447" s="295"/>
      <c r="H447" s="295"/>
      <c r="I447" s="295"/>
    </row>
    <row r="448" spans="2:9" x14ac:dyDescent="0.2">
      <c r="B448" s="518"/>
      <c r="C448" s="517"/>
      <c r="G448" s="295"/>
      <c r="H448" s="295"/>
      <c r="I448" s="295"/>
    </row>
    <row r="449" spans="2:9" x14ac:dyDescent="0.2">
      <c r="B449" s="518"/>
      <c r="C449" s="517"/>
      <c r="G449" s="295"/>
      <c r="H449" s="295"/>
      <c r="I449" s="295"/>
    </row>
    <row r="450" spans="2:9" x14ac:dyDescent="0.2">
      <c r="B450" s="518"/>
      <c r="C450" s="517"/>
      <c r="G450" s="295"/>
      <c r="H450" s="295"/>
      <c r="I450" s="295"/>
    </row>
    <row r="451" spans="2:9" x14ac:dyDescent="0.2">
      <c r="B451" s="518"/>
      <c r="C451" s="517"/>
      <c r="G451" s="295"/>
      <c r="H451" s="295"/>
      <c r="I451" s="295"/>
    </row>
    <row r="452" spans="2:9" x14ac:dyDescent="0.2">
      <c r="B452" s="518"/>
      <c r="C452" s="517"/>
      <c r="G452" s="295"/>
      <c r="H452" s="295"/>
      <c r="I452" s="295"/>
    </row>
    <row r="453" spans="2:9" x14ac:dyDescent="0.2">
      <c r="B453" s="518"/>
      <c r="C453" s="517"/>
      <c r="G453" s="295"/>
      <c r="H453" s="295"/>
      <c r="I453" s="295"/>
    </row>
    <row r="454" spans="2:9" x14ac:dyDescent="0.2">
      <c r="B454" s="518"/>
      <c r="C454" s="517"/>
      <c r="G454" s="295"/>
      <c r="H454" s="295"/>
      <c r="I454" s="295"/>
    </row>
    <row r="455" spans="2:9" x14ac:dyDescent="0.2">
      <c r="B455" s="518"/>
      <c r="C455" s="517"/>
      <c r="G455" s="295"/>
      <c r="H455" s="295"/>
      <c r="I455" s="295"/>
    </row>
    <row r="456" spans="2:9" x14ac:dyDescent="0.2">
      <c r="B456" s="518"/>
      <c r="C456" s="517"/>
      <c r="G456" s="295"/>
      <c r="H456" s="295"/>
      <c r="I456" s="295"/>
    </row>
    <row r="457" spans="2:9" x14ac:dyDescent="0.2">
      <c r="B457" s="518"/>
      <c r="C457" s="517"/>
      <c r="G457" s="295"/>
      <c r="H457" s="295"/>
      <c r="I457" s="295"/>
    </row>
    <row r="458" spans="2:9" x14ac:dyDescent="0.2">
      <c r="B458" s="518"/>
      <c r="C458" s="517"/>
      <c r="G458" s="295"/>
      <c r="H458" s="295"/>
      <c r="I458" s="295"/>
    </row>
    <row r="459" spans="2:9" x14ac:dyDescent="0.2">
      <c r="B459" s="518"/>
      <c r="C459" s="517"/>
      <c r="G459" s="295"/>
      <c r="H459" s="295"/>
      <c r="I459" s="295"/>
    </row>
    <row r="460" spans="2:9" x14ac:dyDescent="0.2">
      <c r="B460" s="518"/>
      <c r="C460" s="517"/>
      <c r="G460" s="295"/>
      <c r="H460" s="295"/>
      <c r="I460" s="295"/>
    </row>
    <row r="461" spans="2:9" x14ac:dyDescent="0.2">
      <c r="B461" s="518"/>
      <c r="C461" s="517"/>
      <c r="G461" s="295"/>
      <c r="H461" s="295"/>
      <c r="I461" s="295"/>
    </row>
    <row r="462" spans="2:9" x14ac:dyDescent="0.2">
      <c r="B462" s="518"/>
      <c r="C462" s="517"/>
      <c r="G462" s="295"/>
      <c r="H462" s="295"/>
      <c r="I462" s="295"/>
    </row>
    <row r="463" spans="2:9" x14ac:dyDescent="0.2">
      <c r="B463" s="518"/>
      <c r="C463" s="517"/>
      <c r="G463" s="295"/>
      <c r="H463" s="295"/>
      <c r="I463" s="295"/>
    </row>
    <row r="464" spans="2:9" x14ac:dyDescent="0.2">
      <c r="B464" s="518"/>
      <c r="C464" s="517"/>
      <c r="G464" s="295"/>
      <c r="H464" s="295"/>
      <c r="I464" s="295"/>
    </row>
    <row r="465" spans="2:9" x14ac:dyDescent="0.2">
      <c r="B465" s="518"/>
      <c r="C465" s="517"/>
      <c r="G465" s="295"/>
      <c r="H465" s="295"/>
      <c r="I465" s="295"/>
    </row>
    <row r="466" spans="2:9" x14ac:dyDescent="0.2">
      <c r="B466" s="518"/>
      <c r="C466" s="517"/>
      <c r="G466" s="295"/>
      <c r="H466" s="295"/>
      <c r="I466" s="295"/>
    </row>
    <row r="467" spans="2:9" x14ac:dyDescent="0.2">
      <c r="B467" s="518"/>
      <c r="C467" s="517"/>
      <c r="G467" s="295"/>
      <c r="H467" s="295"/>
      <c r="I467" s="295"/>
    </row>
    <row r="468" spans="2:9" x14ac:dyDescent="0.2">
      <c r="B468" s="518"/>
      <c r="C468" s="517"/>
      <c r="G468" s="295"/>
      <c r="H468" s="295"/>
      <c r="I468" s="295"/>
    </row>
    <row r="469" spans="2:9" x14ac:dyDescent="0.2">
      <c r="B469" s="518"/>
      <c r="C469" s="517"/>
      <c r="G469" s="295"/>
      <c r="H469" s="295"/>
      <c r="I469" s="295"/>
    </row>
    <row r="470" spans="2:9" x14ac:dyDescent="0.2">
      <c r="B470" s="518"/>
      <c r="C470" s="517"/>
      <c r="G470" s="295"/>
      <c r="H470" s="295"/>
      <c r="I470" s="295"/>
    </row>
    <row r="471" spans="2:9" x14ac:dyDescent="0.2">
      <c r="B471" s="518"/>
      <c r="C471" s="517"/>
      <c r="G471" s="295"/>
      <c r="H471" s="295"/>
      <c r="I471" s="295"/>
    </row>
    <row r="472" spans="2:9" x14ac:dyDescent="0.2">
      <c r="B472" s="518"/>
      <c r="C472" s="517"/>
      <c r="G472" s="295"/>
      <c r="H472" s="295"/>
      <c r="I472" s="295"/>
    </row>
    <row r="473" spans="2:9" x14ac:dyDescent="0.2">
      <c r="B473" s="518"/>
      <c r="C473" s="517"/>
      <c r="G473" s="295"/>
      <c r="H473" s="295"/>
      <c r="I473" s="295"/>
    </row>
    <row r="474" spans="2:9" x14ac:dyDescent="0.2">
      <c r="B474" s="518"/>
      <c r="C474" s="517"/>
      <c r="G474" s="295"/>
      <c r="H474" s="295"/>
      <c r="I474" s="295"/>
    </row>
    <row r="475" spans="2:9" x14ac:dyDescent="0.2">
      <c r="B475" s="518"/>
      <c r="C475" s="517"/>
      <c r="G475" s="295"/>
      <c r="H475" s="295"/>
      <c r="I475" s="295"/>
    </row>
    <row r="476" spans="2:9" x14ac:dyDescent="0.2">
      <c r="B476" s="518"/>
      <c r="C476" s="517"/>
      <c r="G476" s="295"/>
      <c r="H476" s="295"/>
      <c r="I476" s="295"/>
    </row>
    <row r="477" spans="2:9" x14ac:dyDescent="0.2">
      <c r="B477" s="518"/>
      <c r="C477" s="517"/>
      <c r="G477" s="295"/>
      <c r="H477" s="295"/>
      <c r="I477" s="295"/>
    </row>
    <row r="478" spans="2:9" x14ac:dyDescent="0.2">
      <c r="B478" s="518"/>
      <c r="C478" s="517"/>
      <c r="G478" s="295"/>
      <c r="H478" s="295"/>
      <c r="I478" s="295"/>
    </row>
    <row r="479" spans="2:9" x14ac:dyDescent="0.2">
      <c r="B479" s="518"/>
      <c r="C479" s="517"/>
      <c r="G479" s="295"/>
      <c r="H479" s="295"/>
      <c r="I479" s="295"/>
    </row>
    <row r="480" spans="2:9" x14ac:dyDescent="0.2">
      <c r="B480" s="518"/>
      <c r="C480" s="517"/>
      <c r="G480" s="295"/>
      <c r="H480" s="295"/>
      <c r="I480" s="295"/>
    </row>
    <row r="481" spans="2:9" x14ac:dyDescent="0.2">
      <c r="B481" s="518"/>
      <c r="C481" s="517"/>
      <c r="G481" s="295"/>
      <c r="H481" s="295"/>
      <c r="I481" s="295"/>
    </row>
    <row r="482" spans="2:9" x14ac:dyDescent="0.2">
      <c r="B482" s="518"/>
      <c r="C482" s="517"/>
      <c r="G482" s="295"/>
      <c r="H482" s="295"/>
      <c r="I482" s="295"/>
    </row>
    <row r="483" spans="2:9" x14ac:dyDescent="0.2">
      <c r="B483" s="518"/>
      <c r="C483" s="517"/>
      <c r="G483" s="295"/>
      <c r="H483" s="295"/>
      <c r="I483" s="295"/>
    </row>
    <row r="484" spans="2:9" x14ac:dyDescent="0.2">
      <c r="B484" s="518"/>
      <c r="C484" s="517"/>
      <c r="G484" s="295"/>
      <c r="H484" s="295"/>
      <c r="I484" s="295"/>
    </row>
    <row r="485" spans="2:9" x14ac:dyDescent="0.2">
      <c r="B485" s="518"/>
      <c r="C485" s="517"/>
      <c r="G485" s="295"/>
      <c r="H485" s="295"/>
      <c r="I485" s="295"/>
    </row>
    <row r="486" spans="2:9" x14ac:dyDescent="0.2">
      <c r="B486" s="518"/>
      <c r="C486" s="517"/>
      <c r="G486" s="295"/>
      <c r="H486" s="295"/>
      <c r="I486" s="295"/>
    </row>
    <row r="487" spans="2:9" x14ac:dyDescent="0.2">
      <c r="B487" s="518"/>
      <c r="C487" s="517"/>
      <c r="G487" s="295"/>
      <c r="H487" s="295"/>
      <c r="I487" s="295"/>
    </row>
    <row r="488" spans="2:9" x14ac:dyDescent="0.2">
      <c r="B488" s="518"/>
      <c r="C488" s="517"/>
      <c r="G488" s="295"/>
      <c r="H488" s="295"/>
      <c r="I488" s="295"/>
    </row>
    <row r="489" spans="2:9" x14ac:dyDescent="0.2">
      <c r="B489" s="518"/>
      <c r="C489" s="517"/>
      <c r="G489" s="295"/>
      <c r="H489" s="295"/>
      <c r="I489" s="295"/>
    </row>
    <row r="490" spans="2:9" x14ac:dyDescent="0.2">
      <c r="B490" s="518"/>
      <c r="C490" s="517"/>
      <c r="G490" s="295"/>
      <c r="H490" s="295"/>
      <c r="I490" s="295"/>
    </row>
    <row r="491" spans="2:9" x14ac:dyDescent="0.2">
      <c r="B491" s="518"/>
      <c r="C491" s="517"/>
      <c r="G491" s="295"/>
      <c r="H491" s="295"/>
      <c r="I491" s="295"/>
    </row>
    <row r="492" spans="2:9" x14ac:dyDescent="0.2">
      <c r="B492" s="518"/>
      <c r="C492" s="517"/>
      <c r="G492" s="295"/>
      <c r="H492" s="295"/>
      <c r="I492" s="295"/>
    </row>
    <row r="493" spans="2:9" x14ac:dyDescent="0.2">
      <c r="B493" s="518"/>
      <c r="C493" s="517"/>
      <c r="G493" s="295"/>
      <c r="H493" s="295"/>
      <c r="I493" s="295"/>
    </row>
    <row r="494" spans="2:9" x14ac:dyDescent="0.2">
      <c r="B494" s="518"/>
      <c r="C494" s="517"/>
      <c r="G494" s="295"/>
      <c r="H494" s="295"/>
      <c r="I494" s="295"/>
    </row>
    <row r="495" spans="2:9" x14ac:dyDescent="0.2">
      <c r="B495" s="518"/>
      <c r="C495" s="517"/>
      <c r="G495" s="295"/>
      <c r="H495" s="295"/>
      <c r="I495" s="295"/>
    </row>
    <row r="496" spans="2:9" x14ac:dyDescent="0.2">
      <c r="B496" s="518"/>
      <c r="C496" s="517"/>
      <c r="G496" s="295"/>
      <c r="H496" s="295"/>
      <c r="I496" s="295"/>
    </row>
    <row r="497" spans="2:9" x14ac:dyDescent="0.2">
      <c r="B497" s="518"/>
      <c r="C497" s="517"/>
      <c r="G497" s="295"/>
      <c r="H497" s="295"/>
      <c r="I497" s="295"/>
    </row>
    <row r="498" spans="2:9" x14ac:dyDescent="0.2">
      <c r="B498" s="518"/>
      <c r="C498" s="517"/>
      <c r="G498" s="295"/>
      <c r="H498" s="295"/>
      <c r="I498" s="295"/>
    </row>
    <row r="499" spans="2:9" x14ac:dyDescent="0.2">
      <c r="B499" s="518"/>
      <c r="C499" s="517"/>
      <c r="G499" s="295"/>
      <c r="H499" s="295"/>
      <c r="I499" s="295"/>
    </row>
    <row r="500" spans="2:9" x14ac:dyDescent="0.2">
      <c r="B500" s="518"/>
      <c r="C500" s="517"/>
      <c r="G500" s="295"/>
      <c r="H500" s="295"/>
      <c r="I500" s="295"/>
    </row>
    <row r="501" spans="2:9" x14ac:dyDescent="0.2">
      <c r="B501" s="518"/>
      <c r="C501" s="517"/>
      <c r="G501" s="295"/>
      <c r="H501" s="295"/>
      <c r="I501" s="295"/>
    </row>
    <row r="502" spans="2:9" x14ac:dyDescent="0.2">
      <c r="B502" s="518"/>
      <c r="C502" s="517"/>
      <c r="G502" s="295"/>
      <c r="H502" s="295"/>
      <c r="I502" s="295"/>
    </row>
    <row r="503" spans="2:9" x14ac:dyDescent="0.2">
      <c r="B503" s="518"/>
      <c r="C503" s="517"/>
      <c r="G503" s="295"/>
      <c r="H503" s="295"/>
      <c r="I503" s="295"/>
    </row>
    <row r="504" spans="2:9" x14ac:dyDescent="0.2">
      <c r="B504" s="518"/>
      <c r="C504" s="517"/>
      <c r="G504" s="295"/>
      <c r="H504" s="295"/>
      <c r="I504" s="295"/>
    </row>
    <row r="505" spans="2:9" x14ac:dyDescent="0.2">
      <c r="B505" s="518"/>
      <c r="C505" s="517"/>
      <c r="G505" s="295"/>
      <c r="H505" s="295"/>
      <c r="I505" s="295"/>
    </row>
    <row r="506" spans="2:9" x14ac:dyDescent="0.2">
      <c r="B506" s="518"/>
      <c r="C506" s="517"/>
      <c r="G506" s="295"/>
      <c r="H506" s="295"/>
      <c r="I506" s="295"/>
    </row>
    <row r="507" spans="2:9" x14ac:dyDescent="0.2">
      <c r="B507" s="518"/>
      <c r="C507" s="517"/>
      <c r="G507" s="295"/>
      <c r="H507" s="295"/>
      <c r="I507" s="295"/>
    </row>
    <row r="508" spans="2:9" x14ac:dyDescent="0.2">
      <c r="B508" s="518"/>
      <c r="C508" s="517"/>
      <c r="G508" s="295"/>
      <c r="H508" s="295"/>
      <c r="I508" s="295"/>
    </row>
    <row r="509" spans="2:9" x14ac:dyDescent="0.2">
      <c r="B509" s="518"/>
      <c r="C509" s="517"/>
      <c r="G509" s="295"/>
      <c r="H509" s="295"/>
      <c r="I509" s="295"/>
    </row>
    <row r="510" spans="2:9" x14ac:dyDescent="0.2">
      <c r="B510" s="518"/>
      <c r="C510" s="517"/>
      <c r="G510" s="295"/>
      <c r="H510" s="295"/>
      <c r="I510" s="295"/>
    </row>
    <row r="511" spans="2:9" x14ac:dyDescent="0.2">
      <c r="B511" s="518"/>
      <c r="C511" s="517"/>
      <c r="G511" s="295"/>
      <c r="H511" s="295"/>
      <c r="I511" s="295"/>
    </row>
    <row r="512" spans="2:9" x14ac:dyDescent="0.2">
      <c r="B512" s="518"/>
      <c r="C512" s="517"/>
      <c r="G512" s="295"/>
      <c r="H512" s="295"/>
      <c r="I512" s="295"/>
    </row>
    <row r="513" spans="2:9" x14ac:dyDescent="0.2">
      <c r="B513" s="518"/>
      <c r="C513" s="517"/>
      <c r="G513" s="295"/>
      <c r="H513" s="295"/>
      <c r="I513" s="295"/>
    </row>
    <row r="514" spans="2:9" x14ac:dyDescent="0.2">
      <c r="B514" s="518"/>
      <c r="C514" s="517"/>
      <c r="G514" s="295"/>
      <c r="H514" s="295"/>
      <c r="I514" s="295"/>
    </row>
    <row r="515" spans="2:9" x14ac:dyDescent="0.2">
      <c r="B515" s="518"/>
      <c r="C515" s="517"/>
      <c r="G515" s="295"/>
      <c r="H515" s="295"/>
      <c r="I515" s="295"/>
    </row>
    <row r="516" spans="2:9" x14ac:dyDescent="0.2">
      <c r="B516" s="518"/>
      <c r="C516" s="517"/>
      <c r="G516" s="295"/>
      <c r="H516" s="295"/>
      <c r="I516" s="295"/>
    </row>
    <row r="517" spans="2:9" x14ac:dyDescent="0.2">
      <c r="B517" s="518"/>
      <c r="C517" s="517"/>
      <c r="G517" s="295"/>
      <c r="H517" s="295"/>
      <c r="I517" s="295"/>
    </row>
    <row r="518" spans="2:9" x14ac:dyDescent="0.2">
      <c r="B518" s="518"/>
      <c r="C518" s="517"/>
      <c r="G518" s="295"/>
      <c r="H518" s="295"/>
      <c r="I518" s="295"/>
    </row>
    <row r="519" spans="2:9" x14ac:dyDescent="0.2">
      <c r="B519" s="518"/>
      <c r="C519" s="517"/>
      <c r="G519" s="295"/>
      <c r="H519" s="295"/>
      <c r="I519" s="295"/>
    </row>
    <row r="520" spans="2:9" x14ac:dyDescent="0.2">
      <c r="B520" s="518"/>
      <c r="C520" s="517"/>
      <c r="G520" s="295"/>
      <c r="H520" s="295"/>
      <c r="I520" s="295"/>
    </row>
    <row r="521" spans="2:9" x14ac:dyDescent="0.2">
      <c r="B521" s="518"/>
      <c r="C521" s="517"/>
      <c r="G521" s="295"/>
      <c r="H521" s="295"/>
      <c r="I521" s="295"/>
    </row>
    <row r="522" spans="2:9" x14ac:dyDescent="0.2">
      <c r="B522" s="518"/>
      <c r="C522" s="517"/>
      <c r="G522" s="295"/>
      <c r="H522" s="295"/>
      <c r="I522" s="295"/>
    </row>
    <row r="523" spans="2:9" x14ac:dyDescent="0.2">
      <c r="B523" s="518"/>
      <c r="C523" s="517"/>
      <c r="G523" s="295"/>
      <c r="H523" s="295"/>
      <c r="I523" s="295"/>
    </row>
    <row r="524" spans="2:9" x14ac:dyDescent="0.2">
      <c r="B524" s="518"/>
      <c r="C524" s="517"/>
      <c r="G524" s="295"/>
      <c r="H524" s="295"/>
      <c r="I524" s="295"/>
    </row>
    <row r="525" spans="2:9" x14ac:dyDescent="0.2">
      <c r="B525" s="518"/>
      <c r="C525" s="517"/>
      <c r="G525" s="295"/>
      <c r="H525" s="295"/>
      <c r="I525" s="295"/>
    </row>
    <row r="526" spans="2:9" x14ac:dyDescent="0.2">
      <c r="B526" s="518"/>
      <c r="C526" s="517"/>
      <c r="G526" s="295"/>
      <c r="H526" s="295"/>
      <c r="I526" s="295"/>
    </row>
    <row r="527" spans="2:9" x14ac:dyDescent="0.2">
      <c r="B527" s="518"/>
      <c r="C527" s="517"/>
      <c r="G527" s="295"/>
      <c r="H527" s="295"/>
      <c r="I527" s="295"/>
    </row>
    <row r="528" spans="2:9" x14ac:dyDescent="0.2">
      <c r="B528" s="518"/>
      <c r="C528" s="517"/>
      <c r="G528" s="295"/>
      <c r="H528" s="295"/>
      <c r="I528" s="295"/>
    </row>
    <row r="529" spans="2:9" x14ac:dyDescent="0.2">
      <c r="B529" s="518"/>
      <c r="C529" s="517"/>
      <c r="G529" s="295"/>
      <c r="H529" s="295"/>
      <c r="I529" s="295"/>
    </row>
    <row r="530" spans="2:9" x14ac:dyDescent="0.2">
      <c r="B530" s="518"/>
      <c r="C530" s="517"/>
      <c r="G530" s="295"/>
      <c r="H530" s="295"/>
      <c r="I530" s="295"/>
    </row>
    <row r="531" spans="2:9" x14ac:dyDescent="0.2">
      <c r="B531" s="518"/>
      <c r="C531" s="517"/>
      <c r="G531" s="295"/>
      <c r="H531" s="295"/>
      <c r="I531" s="295"/>
    </row>
    <row r="532" spans="2:9" x14ac:dyDescent="0.2">
      <c r="B532" s="518"/>
      <c r="C532" s="517"/>
      <c r="G532" s="295"/>
      <c r="H532" s="295"/>
      <c r="I532" s="295"/>
    </row>
    <row r="533" spans="2:9" x14ac:dyDescent="0.2">
      <c r="B533" s="518"/>
      <c r="C533" s="517"/>
      <c r="G533" s="295"/>
      <c r="H533" s="295"/>
      <c r="I533" s="295"/>
    </row>
    <row r="534" spans="2:9" x14ac:dyDescent="0.2">
      <c r="B534" s="518"/>
      <c r="C534" s="517"/>
      <c r="G534" s="295"/>
      <c r="H534" s="295"/>
      <c r="I534" s="295"/>
    </row>
    <row r="535" spans="2:9" x14ac:dyDescent="0.2">
      <c r="B535" s="518"/>
      <c r="C535" s="517"/>
      <c r="G535" s="295"/>
      <c r="H535" s="295"/>
      <c r="I535" s="295"/>
    </row>
    <row r="536" spans="2:9" x14ac:dyDescent="0.2">
      <c r="B536" s="518"/>
      <c r="C536" s="517"/>
      <c r="G536" s="295"/>
      <c r="H536" s="295"/>
      <c r="I536" s="295"/>
    </row>
    <row r="537" spans="2:9" x14ac:dyDescent="0.2">
      <c r="B537" s="518"/>
      <c r="C537" s="517"/>
      <c r="G537" s="295"/>
      <c r="H537" s="295"/>
      <c r="I537" s="295"/>
    </row>
    <row r="538" spans="2:9" x14ac:dyDescent="0.2">
      <c r="B538" s="518"/>
      <c r="C538" s="517"/>
      <c r="G538" s="295"/>
      <c r="H538" s="295"/>
      <c r="I538" s="295"/>
    </row>
    <row r="539" spans="2:9" x14ac:dyDescent="0.2">
      <c r="B539" s="518"/>
      <c r="C539" s="517"/>
      <c r="G539" s="295"/>
      <c r="H539" s="295"/>
      <c r="I539" s="295"/>
    </row>
    <row r="540" spans="2:9" x14ac:dyDescent="0.2">
      <c r="B540" s="518"/>
      <c r="C540" s="517"/>
      <c r="G540" s="295"/>
      <c r="H540" s="295"/>
      <c r="I540" s="295"/>
    </row>
    <row r="541" spans="2:9" x14ac:dyDescent="0.2">
      <c r="B541" s="518"/>
      <c r="C541" s="517"/>
      <c r="G541" s="295"/>
      <c r="H541" s="295"/>
      <c r="I541" s="295"/>
    </row>
    <row r="542" spans="2:9" x14ac:dyDescent="0.2">
      <c r="B542" s="518"/>
      <c r="C542" s="517"/>
      <c r="G542" s="295"/>
      <c r="H542" s="295"/>
      <c r="I542" s="295"/>
    </row>
    <row r="543" spans="2:9" x14ac:dyDescent="0.2">
      <c r="B543" s="518"/>
      <c r="C543" s="517"/>
      <c r="G543" s="295"/>
      <c r="H543" s="295"/>
      <c r="I543" s="295"/>
    </row>
    <row r="544" spans="2:9" x14ac:dyDescent="0.2">
      <c r="B544" s="518"/>
      <c r="C544" s="517"/>
      <c r="G544" s="295"/>
      <c r="H544" s="295"/>
      <c r="I544" s="295"/>
    </row>
    <row r="545" spans="2:9" x14ac:dyDescent="0.2">
      <c r="B545" s="518"/>
      <c r="C545" s="517"/>
      <c r="G545" s="295"/>
      <c r="H545" s="295"/>
      <c r="I545" s="295"/>
    </row>
    <row r="546" spans="2:9" x14ac:dyDescent="0.2">
      <c r="B546" s="518"/>
      <c r="C546" s="517"/>
      <c r="G546" s="295"/>
      <c r="H546" s="295"/>
      <c r="I546" s="295"/>
    </row>
    <row r="547" spans="2:9" x14ac:dyDescent="0.2">
      <c r="B547" s="518"/>
      <c r="C547" s="517"/>
      <c r="G547" s="295"/>
      <c r="H547" s="295"/>
      <c r="I547" s="295"/>
    </row>
    <row r="548" spans="2:9" ht="15.75" customHeight="1" thickBot="1" x14ac:dyDescent="0.25">
      <c r="B548" s="518"/>
      <c r="C548" s="517"/>
      <c r="E548" s="302">
        <f>SUM(E9:E201)</f>
        <v>10107361.35</v>
      </c>
      <c r="F548" s="301">
        <f>SUM(F8:F547)</f>
        <v>7245739.2299999939</v>
      </c>
      <c r="G548" s="296"/>
      <c r="H548" s="295"/>
      <c r="I548" s="295"/>
    </row>
    <row r="549" spans="2:9" ht="15.75" customHeight="1" thickTop="1" x14ac:dyDescent="0.2">
      <c r="B549" s="518"/>
      <c r="C549" s="517"/>
      <c r="E549" s="290">
        <f>F548-E548</f>
        <v>-2861622.1200000057</v>
      </c>
      <c r="F549" s="297"/>
      <c r="G549" s="296"/>
      <c r="H549" s="295"/>
      <c r="I549" s="295"/>
    </row>
    <row r="550" spans="2:9" ht="15.75" customHeight="1" x14ac:dyDescent="0.2">
      <c r="B550" s="518"/>
      <c r="C550" s="517"/>
      <c r="F550" s="297"/>
      <c r="G550" s="296"/>
      <c r="H550" s="290"/>
      <c r="I550" s="295"/>
    </row>
    <row r="551" spans="2:9" ht="15.75" customHeight="1" x14ac:dyDescent="0.2">
      <c r="B551" s="518"/>
      <c r="C551" s="517"/>
      <c r="F551" s="297"/>
      <c r="G551" s="296"/>
      <c r="H551" s="295"/>
      <c r="I551" s="295"/>
    </row>
    <row r="552" spans="2:9" ht="15.75" customHeight="1" x14ac:dyDescent="0.2">
      <c r="B552" s="511"/>
      <c r="C552" s="511"/>
      <c r="D552" s="514"/>
      <c r="F552" s="297"/>
      <c r="G552" s="296"/>
      <c r="H552" s="295"/>
      <c r="I552" s="295"/>
    </row>
    <row r="553" spans="2:9" ht="15.75" customHeight="1" x14ac:dyDescent="0.2">
      <c r="B553" s="511"/>
      <c r="C553" s="511"/>
      <c r="D553" s="514"/>
      <c r="F553" s="297"/>
      <c r="G553" s="296"/>
      <c r="H553" s="295"/>
      <c r="I553" s="295"/>
    </row>
    <row r="554" spans="2:9" ht="15.75" customHeight="1" x14ac:dyDescent="0.2">
      <c r="B554" s="511"/>
      <c r="C554" s="511"/>
      <c r="D554" s="516"/>
      <c r="F554" s="297"/>
      <c r="G554" s="296"/>
      <c r="H554" s="295"/>
      <c r="I554" s="295"/>
    </row>
    <row r="555" spans="2:9" ht="15.75" customHeight="1" x14ac:dyDescent="0.2">
      <c r="B555" s="511"/>
      <c r="C555" s="511"/>
      <c r="D555" s="514"/>
      <c r="F555" s="297"/>
      <c r="G555" s="296"/>
      <c r="H555" s="295"/>
      <c r="I555" s="295"/>
    </row>
    <row r="556" spans="2:9" ht="15.75" customHeight="1" x14ac:dyDescent="0.2">
      <c r="B556" s="511"/>
      <c r="C556" s="511"/>
      <c r="D556" s="514"/>
      <c r="G556" s="295"/>
      <c r="H556" s="295"/>
      <c r="I556" s="295"/>
    </row>
    <row r="557" spans="2:9" ht="15.75" customHeight="1" x14ac:dyDescent="0.2">
      <c r="B557" s="511"/>
      <c r="C557" s="511"/>
      <c r="D557" s="514"/>
      <c r="G557" s="295"/>
    </row>
    <row r="558" spans="2:9" ht="15.75" customHeight="1" x14ac:dyDescent="0.2">
      <c r="B558" s="511"/>
      <c r="C558" s="511"/>
      <c r="D558" s="514"/>
      <c r="G558" s="295"/>
    </row>
    <row r="559" spans="2:9" ht="15.75" customHeight="1" x14ac:dyDescent="0.2">
      <c r="B559" s="511"/>
      <c r="C559" s="511"/>
    </row>
    <row r="560" spans="2:9" ht="15.75" customHeight="1" x14ac:dyDescent="0.2">
      <c r="B560" s="511"/>
      <c r="C560" s="511"/>
      <c r="D560" s="514"/>
      <c r="G560" s="515"/>
    </row>
    <row r="561" spans="2:7" ht="15.75" customHeight="1" x14ac:dyDescent="0.2">
      <c r="B561" s="511"/>
      <c r="C561" s="511"/>
      <c r="D561" s="514"/>
    </row>
    <row r="562" spans="2:7" ht="15.75" customHeight="1" x14ac:dyDescent="0.2">
      <c r="B562" s="511"/>
      <c r="C562" s="511"/>
      <c r="D562" s="514"/>
    </row>
    <row r="563" spans="2:7" ht="15.75" customHeight="1" x14ac:dyDescent="0.2">
      <c r="B563" s="511"/>
      <c r="C563" s="511"/>
      <c r="D563" s="514"/>
    </row>
    <row r="564" spans="2:7" ht="15.75" customHeight="1" x14ac:dyDescent="0.2">
      <c r="B564" s="511"/>
      <c r="C564" s="511"/>
      <c r="D564" s="514"/>
    </row>
    <row r="565" spans="2:7" ht="15.75" customHeight="1" x14ac:dyDescent="0.2">
      <c r="B565" s="511"/>
      <c r="C565" s="511"/>
    </row>
    <row r="566" spans="2:7" ht="15.75" customHeight="1" x14ac:dyDescent="0.2">
      <c r="D566" s="514"/>
    </row>
    <row r="567" spans="2:7" ht="15.75" customHeight="1" x14ac:dyDescent="0.2">
      <c r="B567" s="511"/>
      <c r="C567" s="511"/>
      <c r="D567" s="514"/>
    </row>
    <row r="568" spans="2:7" ht="15.75" customHeight="1" x14ac:dyDescent="0.2">
      <c r="B568" s="511"/>
      <c r="C568" s="511"/>
      <c r="F568" s="292"/>
      <c r="G568" s="511"/>
    </row>
    <row r="569" spans="2:7" ht="15.75" customHeight="1" x14ac:dyDescent="0.2">
      <c r="F569" s="292"/>
      <c r="G569" s="511"/>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512" customFormat="1" x14ac:dyDescent="0.2">
      <c r="A659" s="511"/>
      <c r="D659" s="513"/>
      <c r="E659" s="290"/>
      <c r="F659" s="290"/>
      <c r="H659" s="511"/>
      <c r="I659" s="511"/>
      <c r="J659" s="511"/>
      <c r="K659" s="511"/>
      <c r="L659" s="511"/>
      <c r="M659" s="511"/>
      <c r="N659" s="511"/>
      <c r="O659" s="511"/>
      <c r="P659" s="511"/>
      <c r="Q659" s="511"/>
      <c r="R659" s="511"/>
      <c r="S659" s="511"/>
      <c r="T659" s="511"/>
      <c r="U659" s="511"/>
      <c r="V659" s="511"/>
      <c r="W659" s="511"/>
      <c r="X659" s="511"/>
      <c r="Y659" s="511"/>
      <c r="Z659" s="325"/>
      <c r="AA659" s="325"/>
      <c r="AB659" s="325"/>
      <c r="AC659" s="325"/>
      <c r="AD659" s="511"/>
      <c r="AE659" s="511"/>
      <c r="AF659" s="511"/>
      <c r="AG659" s="511"/>
      <c r="AH659" s="511"/>
      <c r="AI659" s="511"/>
      <c r="AJ659" s="511"/>
      <c r="AK659" s="511"/>
      <c r="AL659" s="511"/>
      <c r="AM659" s="511"/>
      <c r="AN659" s="511"/>
      <c r="AO659" s="511"/>
      <c r="AP659" s="511"/>
      <c r="AQ659" s="511"/>
      <c r="AR659" s="511"/>
      <c r="AS659" s="511"/>
      <c r="AT659" s="511"/>
      <c r="AU659" s="511"/>
      <c r="AV659" s="511"/>
      <c r="AW659" s="511"/>
      <c r="AX659" s="511"/>
      <c r="AY659" s="511"/>
      <c r="AZ659" s="511"/>
      <c r="BA659" s="511"/>
      <c r="BB659" s="511"/>
      <c r="BC659" s="511"/>
      <c r="BD659" s="511"/>
      <c r="BE659" s="511"/>
      <c r="BF659" s="511"/>
      <c r="BG659" s="511"/>
      <c r="BH659" s="511"/>
      <c r="BI659" s="511"/>
      <c r="BJ659" s="511"/>
      <c r="BK659" s="511"/>
      <c r="BL659" s="511"/>
      <c r="BM659" s="511"/>
      <c r="BN659" s="511"/>
      <c r="BO659" s="511"/>
      <c r="BP659" s="511"/>
      <c r="BQ659" s="511"/>
      <c r="BR659" s="511"/>
      <c r="BS659" s="511"/>
      <c r="BT659" s="511"/>
      <c r="BU659" s="511"/>
      <c r="BV659" s="511"/>
      <c r="BW659" s="511"/>
      <c r="BX659" s="511"/>
      <c r="BY659" s="511"/>
      <c r="BZ659" s="511"/>
      <c r="CA659" s="511"/>
      <c r="CB659" s="511"/>
      <c r="CC659" s="511"/>
      <c r="CD659" s="511"/>
      <c r="CE659" s="511"/>
      <c r="CF659" s="511"/>
      <c r="CG659" s="511"/>
      <c r="CH659" s="511"/>
      <c r="CI659" s="511"/>
      <c r="CJ659" s="511"/>
      <c r="CK659" s="511"/>
      <c r="CL659" s="511"/>
      <c r="CM659" s="511"/>
      <c r="CN659" s="511"/>
      <c r="CO659" s="511"/>
      <c r="CP659" s="511"/>
      <c r="CQ659" s="511"/>
      <c r="CR659" s="511"/>
      <c r="CS659" s="511"/>
      <c r="CT659" s="511"/>
      <c r="CU659" s="511"/>
      <c r="CV659" s="511"/>
      <c r="CW659" s="511"/>
      <c r="CX659" s="511"/>
      <c r="CY659" s="511"/>
      <c r="CZ659" s="511"/>
      <c r="DA659" s="511"/>
      <c r="DB659" s="511"/>
      <c r="DC659" s="511"/>
      <c r="DD659" s="511"/>
      <c r="DE659" s="511"/>
      <c r="DF659" s="511"/>
      <c r="DG659" s="511"/>
      <c r="DH659" s="511"/>
      <c r="DI659" s="511"/>
      <c r="DJ659" s="511"/>
      <c r="DK659" s="511"/>
      <c r="DL659" s="511"/>
      <c r="DM659" s="511"/>
      <c r="DN659" s="511"/>
      <c r="DO659" s="511"/>
      <c r="DP659" s="511"/>
      <c r="DQ659" s="511"/>
      <c r="DR659" s="511"/>
      <c r="DS659" s="511"/>
      <c r="DT659" s="511"/>
      <c r="DU659" s="511"/>
      <c r="DV659" s="511"/>
      <c r="DW659" s="511"/>
      <c r="DX659" s="511"/>
      <c r="DY659" s="511"/>
      <c r="DZ659" s="511"/>
      <c r="EA659" s="511"/>
      <c r="EB659" s="511"/>
      <c r="EC659" s="511"/>
      <c r="ED659" s="511"/>
      <c r="EE659" s="511"/>
      <c r="EF659" s="511"/>
      <c r="EG659" s="511"/>
      <c r="EH659" s="511"/>
      <c r="EI659" s="511"/>
      <c r="EJ659" s="511"/>
      <c r="EK659" s="511"/>
      <c r="EL659" s="511"/>
      <c r="EM659" s="511"/>
      <c r="EN659" s="511"/>
      <c r="EO659" s="511"/>
      <c r="EP659" s="511"/>
      <c r="EQ659" s="511"/>
      <c r="ER659" s="511"/>
      <c r="ES659" s="511"/>
      <c r="ET659" s="511"/>
      <c r="EU659" s="511"/>
      <c r="EV659" s="511"/>
      <c r="EW659" s="511"/>
      <c r="EX659" s="511"/>
      <c r="EY659" s="511"/>
      <c r="EZ659" s="511"/>
      <c r="FA659" s="511"/>
      <c r="FB659" s="511"/>
      <c r="FC659" s="511"/>
      <c r="FD659" s="511"/>
      <c r="FE659" s="511"/>
      <c r="FF659" s="511"/>
      <c r="FG659" s="511"/>
      <c r="FH659" s="511"/>
      <c r="FI659" s="511"/>
      <c r="FJ659" s="511"/>
      <c r="FK659" s="511"/>
      <c r="FL659" s="511"/>
      <c r="FM659" s="511"/>
      <c r="FN659" s="511"/>
      <c r="FO659" s="511"/>
      <c r="FP659" s="511"/>
      <c r="FQ659" s="511"/>
      <c r="FR659" s="511"/>
      <c r="FS659" s="511"/>
      <c r="FT659" s="511"/>
      <c r="FU659" s="511"/>
      <c r="FV659" s="511"/>
      <c r="FW659" s="511"/>
      <c r="FX659" s="511"/>
      <c r="FY659" s="511"/>
      <c r="FZ659" s="511"/>
      <c r="GA659" s="511"/>
      <c r="GB659" s="511"/>
      <c r="GC659" s="511"/>
      <c r="GD659" s="511"/>
      <c r="GE659" s="511"/>
      <c r="GF659" s="511"/>
      <c r="GG659" s="511"/>
      <c r="GH659" s="511"/>
      <c r="GI659" s="511"/>
      <c r="GJ659" s="511"/>
      <c r="GK659" s="511"/>
      <c r="GL659" s="511"/>
      <c r="GM659" s="511"/>
      <c r="GN659" s="511"/>
      <c r="GO659" s="511"/>
      <c r="GP659" s="511"/>
      <c r="GQ659" s="511"/>
      <c r="GR659" s="511"/>
      <c r="GS659" s="511"/>
      <c r="GT659" s="511"/>
      <c r="GU659" s="511"/>
      <c r="GV659" s="511"/>
      <c r="GW659" s="511"/>
      <c r="GX659" s="511"/>
      <c r="GY659" s="511"/>
      <c r="GZ659" s="511"/>
    </row>
    <row r="660" spans="1:208" s="290" customFormat="1" x14ac:dyDescent="0.2">
      <c r="A660" s="511"/>
      <c r="B660" s="512"/>
      <c r="C660" s="512"/>
      <c r="D660" s="513"/>
      <c r="G660" s="512"/>
      <c r="H660" s="511"/>
      <c r="I660" s="511"/>
      <c r="J660" s="511"/>
      <c r="K660" s="511"/>
      <c r="L660" s="511"/>
      <c r="M660" s="511"/>
      <c r="N660" s="511"/>
      <c r="O660" s="511"/>
      <c r="P660" s="511"/>
      <c r="Q660" s="511"/>
      <c r="R660" s="511"/>
      <c r="S660" s="511"/>
      <c r="T660" s="511"/>
      <c r="U660" s="511"/>
      <c r="V660" s="511"/>
      <c r="W660" s="511"/>
      <c r="X660" s="511"/>
      <c r="Y660" s="511"/>
      <c r="Z660" s="325"/>
      <c r="AA660" s="325"/>
      <c r="AB660" s="325"/>
      <c r="AC660" s="325"/>
      <c r="AD660" s="511"/>
      <c r="AE660" s="511"/>
      <c r="AF660" s="511"/>
      <c r="AG660" s="511"/>
      <c r="AH660" s="511"/>
      <c r="AI660" s="511"/>
      <c r="AJ660" s="511"/>
      <c r="AK660" s="511"/>
      <c r="AL660" s="511"/>
      <c r="AM660" s="511"/>
      <c r="AN660" s="511"/>
      <c r="AO660" s="511"/>
      <c r="AP660" s="511"/>
      <c r="AQ660" s="511"/>
      <c r="AR660" s="511"/>
      <c r="AS660" s="511"/>
      <c r="AT660" s="511"/>
      <c r="AU660" s="511"/>
      <c r="AV660" s="511"/>
      <c r="AW660" s="511"/>
      <c r="AX660" s="511"/>
      <c r="AY660" s="511"/>
      <c r="AZ660" s="511"/>
      <c r="BA660" s="511"/>
      <c r="BB660" s="511"/>
      <c r="BC660" s="511"/>
      <c r="BD660" s="511"/>
      <c r="BE660" s="511"/>
      <c r="BF660" s="511"/>
      <c r="BG660" s="511"/>
      <c r="BH660" s="511"/>
      <c r="BI660" s="511"/>
      <c r="BJ660" s="511"/>
      <c r="BK660" s="511"/>
      <c r="BL660" s="511"/>
      <c r="BM660" s="511"/>
      <c r="BN660" s="511"/>
      <c r="BO660" s="511"/>
      <c r="BP660" s="511"/>
      <c r="BQ660" s="511"/>
      <c r="BR660" s="511"/>
      <c r="BS660" s="511"/>
      <c r="BT660" s="511"/>
      <c r="BU660" s="511"/>
      <c r="BV660" s="511"/>
      <c r="BW660" s="511"/>
      <c r="BX660" s="511"/>
      <c r="BY660" s="511"/>
      <c r="BZ660" s="511"/>
      <c r="CA660" s="511"/>
      <c r="CB660" s="511"/>
      <c r="CC660" s="511"/>
      <c r="CD660" s="511"/>
      <c r="CE660" s="511"/>
      <c r="CF660" s="511"/>
      <c r="CG660" s="511"/>
      <c r="CH660" s="511"/>
      <c r="CI660" s="511"/>
      <c r="CJ660" s="511"/>
      <c r="CK660" s="511"/>
      <c r="CL660" s="511"/>
      <c r="CM660" s="511"/>
      <c r="CN660" s="511"/>
      <c r="CO660" s="511"/>
      <c r="CP660" s="511"/>
      <c r="CQ660" s="511"/>
      <c r="CR660" s="511"/>
      <c r="CS660" s="511"/>
      <c r="CT660" s="511"/>
      <c r="CU660" s="511"/>
      <c r="CV660" s="511"/>
      <c r="CW660" s="511"/>
      <c r="CX660" s="511"/>
      <c r="CY660" s="511"/>
      <c r="CZ660" s="511"/>
      <c r="DA660" s="511"/>
      <c r="DB660" s="511"/>
      <c r="DC660" s="511"/>
      <c r="DD660" s="511"/>
      <c r="DE660" s="511"/>
      <c r="DF660" s="511"/>
      <c r="DG660" s="511"/>
      <c r="DH660" s="511"/>
      <c r="DI660" s="511"/>
      <c r="DJ660" s="511"/>
      <c r="DK660" s="511"/>
      <c r="DL660" s="511"/>
      <c r="DM660" s="511"/>
      <c r="DN660" s="511"/>
      <c r="DO660" s="511"/>
      <c r="DP660" s="511"/>
      <c r="DQ660" s="511"/>
      <c r="DR660" s="511"/>
      <c r="DS660" s="511"/>
      <c r="DT660" s="511"/>
      <c r="DU660" s="511"/>
      <c r="DV660" s="511"/>
      <c r="DW660" s="511"/>
      <c r="DX660" s="511"/>
      <c r="DY660" s="511"/>
      <c r="DZ660" s="511"/>
      <c r="EA660" s="511"/>
      <c r="EB660" s="511"/>
      <c r="EC660" s="511"/>
      <c r="ED660" s="511"/>
      <c r="EE660" s="511"/>
      <c r="EF660" s="511"/>
      <c r="EG660" s="511"/>
      <c r="EH660" s="511"/>
      <c r="EI660" s="511"/>
      <c r="EJ660" s="511"/>
      <c r="EK660" s="511"/>
      <c r="EL660" s="511"/>
      <c r="EM660" s="511"/>
      <c r="EN660" s="511"/>
      <c r="EO660" s="511"/>
      <c r="EP660" s="511"/>
      <c r="EQ660" s="511"/>
      <c r="ER660" s="511"/>
      <c r="ES660" s="511"/>
      <c r="ET660" s="511"/>
      <c r="EU660" s="511"/>
      <c r="EV660" s="511"/>
      <c r="EW660" s="511"/>
      <c r="EX660" s="511"/>
      <c r="EY660" s="511"/>
      <c r="EZ660" s="511"/>
      <c r="FA660" s="511"/>
      <c r="FB660" s="511"/>
      <c r="FC660" s="511"/>
      <c r="FD660" s="511"/>
      <c r="FE660" s="511"/>
      <c r="FF660" s="511"/>
      <c r="FG660" s="511"/>
      <c r="FH660" s="511"/>
      <c r="FI660" s="511"/>
      <c r="FJ660" s="511"/>
      <c r="FK660" s="511"/>
      <c r="FL660" s="511"/>
      <c r="FM660" s="511"/>
      <c r="FN660" s="511"/>
      <c r="FO660" s="511"/>
      <c r="FP660" s="511"/>
      <c r="FQ660" s="511"/>
      <c r="FR660" s="511"/>
      <c r="FS660" s="511"/>
      <c r="FT660" s="511"/>
      <c r="FU660" s="511"/>
      <c r="FV660" s="511"/>
      <c r="FW660" s="511"/>
      <c r="FX660" s="511"/>
      <c r="FY660" s="511"/>
      <c r="FZ660" s="511"/>
      <c r="GA660" s="511"/>
      <c r="GB660" s="511"/>
      <c r="GC660" s="511"/>
      <c r="GD660" s="511"/>
      <c r="GE660" s="511"/>
      <c r="GF660" s="511"/>
      <c r="GG660" s="511"/>
      <c r="GH660" s="511"/>
      <c r="GI660" s="511"/>
      <c r="GJ660" s="511"/>
      <c r="GK660" s="511"/>
      <c r="GL660" s="511"/>
      <c r="GM660" s="511"/>
      <c r="GN660" s="511"/>
      <c r="GO660" s="511"/>
      <c r="GP660" s="511"/>
      <c r="GQ660" s="511"/>
      <c r="GR660" s="511"/>
      <c r="GS660" s="511"/>
      <c r="GT660" s="511"/>
      <c r="GU660" s="511"/>
      <c r="GV660" s="511"/>
      <c r="GW660" s="511"/>
      <c r="GX660" s="511"/>
      <c r="GY660" s="511"/>
      <c r="GZ660" s="511"/>
    </row>
    <row r="661" spans="1:208" s="290" customFormat="1" x14ac:dyDescent="0.2">
      <c r="A661" s="511"/>
      <c r="B661" s="512"/>
      <c r="C661" s="512"/>
      <c r="D661" s="513"/>
      <c r="G661" s="512"/>
      <c r="H661" s="511"/>
      <c r="I661" s="511"/>
      <c r="J661" s="511"/>
      <c r="K661" s="511"/>
      <c r="L661" s="511"/>
      <c r="M661" s="511"/>
      <c r="N661" s="511"/>
      <c r="O661" s="511"/>
      <c r="P661" s="511"/>
      <c r="Q661" s="511"/>
      <c r="R661" s="511"/>
      <c r="S661" s="511"/>
      <c r="T661" s="511"/>
      <c r="U661" s="511"/>
      <c r="V661" s="511"/>
      <c r="W661" s="511"/>
      <c r="X661" s="511"/>
      <c r="Y661" s="511"/>
      <c r="Z661" s="325"/>
      <c r="AA661" s="325"/>
      <c r="AB661" s="325"/>
      <c r="AC661" s="325"/>
      <c r="AD661" s="511"/>
      <c r="AE661" s="511"/>
      <c r="AF661" s="511"/>
      <c r="AG661" s="511"/>
      <c r="AH661" s="511"/>
      <c r="AI661" s="511"/>
      <c r="AJ661" s="511"/>
      <c r="AK661" s="511"/>
      <c r="AL661" s="511"/>
      <c r="AM661" s="511"/>
      <c r="AN661" s="511"/>
      <c r="AO661" s="511"/>
      <c r="AP661" s="511"/>
      <c r="AQ661" s="511"/>
      <c r="AR661" s="511"/>
      <c r="AS661" s="511"/>
      <c r="AT661" s="511"/>
      <c r="AU661" s="511"/>
      <c r="AV661" s="511"/>
      <c r="AW661" s="511"/>
      <c r="AX661" s="511"/>
      <c r="AY661" s="511"/>
      <c r="AZ661" s="511"/>
      <c r="BA661" s="511"/>
      <c r="BB661" s="511"/>
      <c r="BC661" s="511"/>
      <c r="BD661" s="511"/>
      <c r="BE661" s="511"/>
      <c r="BF661" s="511"/>
      <c r="BG661" s="511"/>
      <c r="BH661" s="511"/>
      <c r="BI661" s="511"/>
      <c r="BJ661" s="511"/>
      <c r="BK661" s="511"/>
      <c r="BL661" s="511"/>
      <c r="BM661" s="511"/>
      <c r="BN661" s="511"/>
      <c r="BO661" s="511"/>
      <c r="BP661" s="511"/>
      <c r="BQ661" s="511"/>
      <c r="BR661" s="511"/>
      <c r="BS661" s="511"/>
      <c r="BT661" s="511"/>
      <c r="BU661" s="511"/>
      <c r="BV661" s="511"/>
      <c r="BW661" s="511"/>
      <c r="BX661" s="511"/>
      <c r="BY661" s="511"/>
      <c r="BZ661" s="511"/>
      <c r="CA661" s="511"/>
      <c r="CB661" s="511"/>
      <c r="CC661" s="511"/>
      <c r="CD661" s="511"/>
      <c r="CE661" s="511"/>
      <c r="CF661" s="511"/>
      <c r="CG661" s="511"/>
      <c r="CH661" s="511"/>
      <c r="CI661" s="511"/>
      <c r="CJ661" s="511"/>
      <c r="CK661" s="511"/>
      <c r="CL661" s="511"/>
      <c r="CM661" s="511"/>
      <c r="CN661" s="511"/>
      <c r="CO661" s="511"/>
      <c r="CP661" s="511"/>
      <c r="CQ661" s="511"/>
      <c r="CR661" s="511"/>
      <c r="CS661" s="511"/>
      <c r="CT661" s="511"/>
      <c r="CU661" s="511"/>
      <c r="CV661" s="511"/>
      <c r="CW661" s="511"/>
      <c r="CX661" s="511"/>
      <c r="CY661" s="511"/>
      <c r="CZ661" s="511"/>
      <c r="DA661" s="511"/>
      <c r="DB661" s="511"/>
      <c r="DC661" s="511"/>
      <c r="DD661" s="511"/>
      <c r="DE661" s="511"/>
      <c r="DF661" s="511"/>
      <c r="DG661" s="511"/>
      <c r="DH661" s="511"/>
      <c r="DI661" s="511"/>
      <c r="DJ661" s="511"/>
      <c r="DK661" s="511"/>
      <c r="DL661" s="511"/>
      <c r="DM661" s="511"/>
      <c r="DN661" s="511"/>
      <c r="DO661" s="511"/>
      <c r="DP661" s="511"/>
      <c r="DQ661" s="511"/>
      <c r="DR661" s="511"/>
      <c r="DS661" s="511"/>
      <c r="DT661" s="511"/>
      <c r="DU661" s="511"/>
      <c r="DV661" s="511"/>
      <c r="DW661" s="511"/>
      <c r="DX661" s="511"/>
      <c r="DY661" s="511"/>
      <c r="DZ661" s="511"/>
      <c r="EA661" s="511"/>
      <c r="EB661" s="511"/>
      <c r="EC661" s="511"/>
      <c r="ED661" s="511"/>
      <c r="EE661" s="511"/>
      <c r="EF661" s="511"/>
      <c r="EG661" s="511"/>
      <c r="EH661" s="511"/>
      <c r="EI661" s="511"/>
      <c r="EJ661" s="511"/>
      <c r="EK661" s="511"/>
      <c r="EL661" s="511"/>
      <c r="EM661" s="511"/>
      <c r="EN661" s="511"/>
      <c r="EO661" s="511"/>
      <c r="EP661" s="511"/>
      <c r="EQ661" s="511"/>
      <c r="ER661" s="511"/>
      <c r="ES661" s="511"/>
      <c r="ET661" s="511"/>
      <c r="EU661" s="511"/>
      <c r="EV661" s="511"/>
      <c r="EW661" s="511"/>
      <c r="EX661" s="511"/>
      <c r="EY661" s="511"/>
      <c r="EZ661" s="511"/>
      <c r="FA661" s="511"/>
      <c r="FB661" s="511"/>
      <c r="FC661" s="511"/>
      <c r="FD661" s="511"/>
      <c r="FE661" s="511"/>
      <c r="FF661" s="511"/>
      <c r="FG661" s="511"/>
      <c r="FH661" s="511"/>
      <c r="FI661" s="511"/>
      <c r="FJ661" s="511"/>
      <c r="FK661" s="511"/>
      <c r="FL661" s="511"/>
      <c r="FM661" s="511"/>
      <c r="FN661" s="511"/>
      <c r="FO661" s="511"/>
      <c r="FP661" s="511"/>
      <c r="FQ661" s="511"/>
      <c r="FR661" s="511"/>
      <c r="FS661" s="511"/>
      <c r="FT661" s="511"/>
      <c r="FU661" s="511"/>
      <c r="FV661" s="511"/>
      <c r="FW661" s="511"/>
      <c r="FX661" s="511"/>
      <c r="FY661" s="511"/>
      <c r="FZ661" s="511"/>
      <c r="GA661" s="511"/>
      <c r="GB661" s="511"/>
      <c r="GC661" s="511"/>
      <c r="GD661" s="511"/>
      <c r="GE661" s="511"/>
      <c r="GF661" s="511"/>
      <c r="GG661" s="511"/>
      <c r="GH661" s="511"/>
      <c r="GI661" s="511"/>
      <c r="GJ661" s="511"/>
      <c r="GK661" s="511"/>
      <c r="GL661" s="511"/>
      <c r="GM661" s="511"/>
      <c r="GN661" s="511"/>
      <c r="GO661" s="511"/>
      <c r="GP661" s="511"/>
      <c r="GQ661" s="511"/>
      <c r="GR661" s="511"/>
      <c r="GS661" s="511"/>
      <c r="GT661" s="511"/>
      <c r="GU661" s="511"/>
      <c r="GV661" s="511"/>
      <c r="GW661" s="511"/>
      <c r="GX661" s="511"/>
      <c r="GY661" s="511"/>
      <c r="GZ661" s="511"/>
    </row>
    <row r="662" spans="1:208" s="290" customFormat="1" x14ac:dyDescent="0.2">
      <c r="A662" s="511"/>
      <c r="B662" s="512"/>
      <c r="C662" s="512"/>
      <c r="D662" s="513"/>
      <c r="G662" s="512"/>
      <c r="H662" s="511"/>
      <c r="I662" s="511"/>
      <c r="J662" s="511"/>
      <c r="K662" s="511"/>
      <c r="L662" s="511"/>
      <c r="M662" s="511"/>
      <c r="N662" s="511"/>
      <c r="O662" s="511"/>
      <c r="P662" s="511"/>
      <c r="Q662" s="511"/>
      <c r="R662" s="511"/>
      <c r="S662" s="511"/>
      <c r="T662" s="511"/>
      <c r="U662" s="511"/>
      <c r="V662" s="511"/>
      <c r="W662" s="511"/>
      <c r="X662" s="511"/>
      <c r="Y662" s="511"/>
      <c r="Z662" s="325"/>
      <c r="AA662" s="325"/>
      <c r="AB662" s="325"/>
      <c r="AC662" s="325"/>
      <c r="AD662" s="511"/>
      <c r="AE662" s="511"/>
      <c r="AF662" s="511"/>
      <c r="AG662" s="511"/>
      <c r="AH662" s="511"/>
      <c r="AI662" s="511"/>
      <c r="AJ662" s="511"/>
      <c r="AK662" s="511"/>
      <c r="AL662" s="511"/>
      <c r="AM662" s="511"/>
      <c r="AN662" s="511"/>
      <c r="AO662" s="511"/>
      <c r="AP662" s="511"/>
      <c r="AQ662" s="511"/>
      <c r="AR662" s="511"/>
      <c r="AS662" s="511"/>
      <c r="AT662" s="511"/>
      <c r="AU662" s="511"/>
      <c r="AV662" s="511"/>
      <c r="AW662" s="511"/>
      <c r="AX662" s="511"/>
      <c r="AY662" s="511"/>
      <c r="AZ662" s="511"/>
      <c r="BA662" s="511"/>
      <c r="BB662" s="511"/>
      <c r="BC662" s="511"/>
      <c r="BD662" s="511"/>
      <c r="BE662" s="511"/>
      <c r="BF662" s="511"/>
      <c r="BG662" s="511"/>
      <c r="BH662" s="511"/>
      <c r="BI662" s="511"/>
      <c r="BJ662" s="511"/>
      <c r="BK662" s="511"/>
      <c r="BL662" s="511"/>
      <c r="BM662" s="511"/>
      <c r="BN662" s="511"/>
      <c r="BO662" s="511"/>
      <c r="BP662" s="511"/>
      <c r="BQ662" s="511"/>
      <c r="BR662" s="511"/>
      <c r="BS662" s="511"/>
      <c r="BT662" s="511"/>
      <c r="BU662" s="511"/>
      <c r="BV662" s="511"/>
      <c r="BW662" s="511"/>
      <c r="BX662" s="511"/>
      <c r="BY662" s="511"/>
      <c r="BZ662" s="511"/>
      <c r="CA662" s="511"/>
      <c r="CB662" s="511"/>
      <c r="CC662" s="511"/>
      <c r="CD662" s="511"/>
      <c r="CE662" s="511"/>
      <c r="CF662" s="511"/>
      <c r="CG662" s="511"/>
      <c r="CH662" s="511"/>
      <c r="CI662" s="511"/>
      <c r="CJ662" s="511"/>
      <c r="CK662" s="511"/>
      <c r="CL662" s="511"/>
      <c r="CM662" s="511"/>
      <c r="CN662" s="511"/>
      <c r="CO662" s="511"/>
      <c r="CP662" s="511"/>
      <c r="CQ662" s="511"/>
      <c r="CR662" s="511"/>
      <c r="CS662" s="511"/>
      <c r="CT662" s="511"/>
      <c r="CU662" s="511"/>
      <c r="CV662" s="511"/>
      <c r="CW662" s="511"/>
      <c r="CX662" s="511"/>
      <c r="CY662" s="511"/>
      <c r="CZ662" s="511"/>
      <c r="DA662" s="511"/>
      <c r="DB662" s="511"/>
      <c r="DC662" s="511"/>
      <c r="DD662" s="511"/>
      <c r="DE662" s="511"/>
      <c r="DF662" s="511"/>
      <c r="DG662" s="511"/>
      <c r="DH662" s="511"/>
      <c r="DI662" s="511"/>
      <c r="DJ662" s="511"/>
      <c r="DK662" s="511"/>
      <c r="DL662" s="511"/>
      <c r="DM662" s="511"/>
      <c r="DN662" s="511"/>
      <c r="DO662" s="511"/>
      <c r="DP662" s="511"/>
      <c r="DQ662" s="511"/>
      <c r="DR662" s="511"/>
      <c r="DS662" s="511"/>
      <c r="DT662" s="511"/>
      <c r="DU662" s="511"/>
      <c r="DV662" s="511"/>
      <c r="DW662" s="511"/>
      <c r="DX662" s="511"/>
      <c r="DY662" s="511"/>
      <c r="DZ662" s="511"/>
      <c r="EA662" s="511"/>
      <c r="EB662" s="511"/>
      <c r="EC662" s="511"/>
      <c r="ED662" s="511"/>
      <c r="EE662" s="511"/>
      <c r="EF662" s="511"/>
      <c r="EG662" s="511"/>
      <c r="EH662" s="511"/>
      <c r="EI662" s="511"/>
      <c r="EJ662" s="511"/>
      <c r="EK662" s="511"/>
      <c r="EL662" s="511"/>
      <c r="EM662" s="511"/>
      <c r="EN662" s="511"/>
      <c r="EO662" s="511"/>
      <c r="EP662" s="511"/>
      <c r="EQ662" s="511"/>
      <c r="ER662" s="511"/>
      <c r="ES662" s="511"/>
      <c r="ET662" s="511"/>
      <c r="EU662" s="511"/>
      <c r="EV662" s="511"/>
      <c r="EW662" s="511"/>
      <c r="EX662" s="511"/>
      <c r="EY662" s="511"/>
      <c r="EZ662" s="511"/>
      <c r="FA662" s="511"/>
      <c r="FB662" s="511"/>
      <c r="FC662" s="511"/>
      <c r="FD662" s="511"/>
      <c r="FE662" s="511"/>
      <c r="FF662" s="511"/>
      <c r="FG662" s="511"/>
      <c r="FH662" s="511"/>
      <c r="FI662" s="511"/>
      <c r="FJ662" s="511"/>
      <c r="FK662" s="511"/>
      <c r="FL662" s="511"/>
      <c r="FM662" s="511"/>
      <c r="FN662" s="511"/>
      <c r="FO662" s="511"/>
      <c r="FP662" s="511"/>
      <c r="FQ662" s="511"/>
      <c r="FR662" s="511"/>
      <c r="FS662" s="511"/>
      <c r="FT662" s="511"/>
      <c r="FU662" s="511"/>
      <c r="FV662" s="511"/>
      <c r="FW662" s="511"/>
      <c r="FX662" s="511"/>
      <c r="FY662" s="511"/>
      <c r="FZ662" s="511"/>
      <c r="GA662" s="511"/>
      <c r="GB662" s="511"/>
      <c r="GC662" s="511"/>
      <c r="GD662" s="511"/>
      <c r="GE662" s="511"/>
      <c r="GF662" s="511"/>
      <c r="GG662" s="511"/>
      <c r="GH662" s="511"/>
      <c r="GI662" s="511"/>
      <c r="GJ662" s="511"/>
      <c r="GK662" s="511"/>
      <c r="GL662" s="511"/>
      <c r="GM662" s="511"/>
      <c r="GN662" s="511"/>
      <c r="GO662" s="511"/>
      <c r="GP662" s="511"/>
      <c r="GQ662" s="511"/>
      <c r="GR662" s="511"/>
      <c r="GS662" s="511"/>
      <c r="GT662" s="511"/>
      <c r="GU662" s="511"/>
      <c r="GV662" s="511"/>
      <c r="GW662" s="511"/>
      <c r="GX662" s="511"/>
      <c r="GY662" s="511"/>
      <c r="GZ662" s="511"/>
    </row>
  </sheetData>
  <pageMargins left="0.70866141732283472" right="0.55118110236220474" top="0.31496062992125984" bottom="0.39370078740157483" header="0.31496062992125984" footer="0.31496062992125984"/>
  <pageSetup paperSize="9" scale="65"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9DE0-6C42-4A85-B6F4-C13CA04529D3}">
  <sheetPr codeName="Hoja42"/>
  <dimension ref="A1:HA379"/>
  <sheetViews>
    <sheetView workbookViewId="0">
      <selection activeCell="M37" sqref="M37"/>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customWidth="1"/>
    <col min="7" max="7" width="17.33203125" style="322" customWidth="1"/>
    <col min="8" max="8" width="12" style="321" bestFit="1" customWidth="1"/>
    <col min="9" max="9" width="2" style="321" customWidth="1"/>
    <col min="10" max="12" width="11" style="321" bestFit="1" customWidth="1"/>
    <col min="13" max="16384" width="10.83203125" style="321"/>
  </cols>
  <sheetData>
    <row r="1" spans="2:9" ht="19" x14ac:dyDescent="0.25">
      <c r="B1" s="365"/>
      <c r="C1" s="367" t="s">
        <v>893</v>
      </c>
    </row>
    <row r="2" spans="2:9" ht="19" x14ac:dyDescent="0.25">
      <c r="B2" s="365"/>
      <c r="C2" s="367" t="s">
        <v>1030</v>
      </c>
    </row>
    <row r="3" spans="2:9" ht="19" x14ac:dyDescent="0.25">
      <c r="B3" s="365"/>
      <c r="C3" s="366" t="s">
        <v>3735</v>
      </c>
    </row>
    <row r="4" spans="2:9" ht="15" thickBot="1" x14ac:dyDescent="0.25">
      <c r="B4" s="365"/>
      <c r="C4" s="332"/>
    </row>
    <row r="5" spans="2:9" x14ac:dyDescent="0.2">
      <c r="B5" s="364"/>
      <c r="C5" s="363"/>
      <c r="D5" s="362" t="s">
        <v>890</v>
      </c>
      <c r="E5" s="361" t="s">
        <v>889</v>
      </c>
      <c r="F5" s="360"/>
    </row>
    <row r="6" spans="2:9" x14ac:dyDescent="0.2">
      <c r="B6" s="359" t="s">
        <v>44</v>
      </c>
      <c r="C6" s="332" t="s">
        <v>888</v>
      </c>
      <c r="D6" s="324" t="s">
        <v>887</v>
      </c>
      <c r="E6" s="358" t="s">
        <v>886</v>
      </c>
      <c r="F6" s="357" t="s">
        <v>885</v>
      </c>
    </row>
    <row r="7" spans="2:9" ht="15" thickBot="1" x14ac:dyDescent="0.25">
      <c r="B7" s="356"/>
      <c r="C7" s="355"/>
      <c r="D7" s="354" t="s">
        <v>884</v>
      </c>
      <c r="E7" s="353"/>
      <c r="F7" s="352"/>
      <c r="G7" s="328"/>
      <c r="H7" s="328"/>
      <c r="I7" s="328"/>
    </row>
    <row r="8" spans="2:9" x14ac:dyDescent="0.2">
      <c r="B8" s="333"/>
      <c r="C8" s="332" t="s">
        <v>1029</v>
      </c>
      <c r="F8" s="334">
        <v>37441.040000000001</v>
      </c>
      <c r="G8" s="323"/>
      <c r="H8" s="328"/>
      <c r="I8" s="328"/>
    </row>
    <row r="9" spans="2:9" x14ac:dyDescent="0.2">
      <c r="B9" s="333">
        <v>8461</v>
      </c>
      <c r="C9" s="332" t="s">
        <v>3703</v>
      </c>
      <c r="D9" s="324" t="s">
        <v>745</v>
      </c>
      <c r="E9" s="418">
        <v>30600</v>
      </c>
      <c r="F9" s="323">
        <v>5049.4799999999996</v>
      </c>
      <c r="G9" s="328" t="s">
        <v>3734</v>
      </c>
    </row>
    <row r="10" spans="2:9" x14ac:dyDescent="0.2">
      <c r="B10" s="333">
        <v>8463</v>
      </c>
      <c r="C10" s="332" t="s">
        <v>3730</v>
      </c>
      <c r="D10" s="324" t="s">
        <v>745</v>
      </c>
      <c r="E10" s="323">
        <v>3100</v>
      </c>
      <c r="F10" s="323">
        <v>5049.4799999999996</v>
      </c>
      <c r="G10" s="328" t="s">
        <v>3733</v>
      </c>
    </row>
    <row r="11" spans="2:9" x14ac:dyDescent="0.2">
      <c r="B11" s="333">
        <v>8463</v>
      </c>
      <c r="C11" s="542" t="s">
        <v>3006</v>
      </c>
      <c r="D11" s="324" t="s">
        <v>745</v>
      </c>
      <c r="E11" s="417">
        <v>13988.97</v>
      </c>
      <c r="F11" s="323">
        <v>50000</v>
      </c>
      <c r="G11" s="328" t="s">
        <v>3732</v>
      </c>
    </row>
    <row r="12" spans="2:9" x14ac:dyDescent="0.2">
      <c r="B12" s="333">
        <v>8463</v>
      </c>
      <c r="C12" s="543" t="s">
        <v>991</v>
      </c>
      <c r="D12" s="544" t="s">
        <v>745</v>
      </c>
      <c r="E12" s="545">
        <v>32565.84</v>
      </c>
      <c r="F12" s="323">
        <v>5571.94</v>
      </c>
      <c r="G12" s="328" t="s">
        <v>3731</v>
      </c>
    </row>
    <row r="13" spans="2:9" x14ac:dyDescent="0.2">
      <c r="B13" s="333">
        <v>8463</v>
      </c>
      <c r="C13" s="332" t="s">
        <v>1022</v>
      </c>
      <c r="D13" s="324" t="s">
        <v>745</v>
      </c>
      <c r="E13" s="323">
        <v>4077.4</v>
      </c>
      <c r="F13" s="323">
        <v>29000</v>
      </c>
      <c r="G13" s="328" t="s">
        <v>3728</v>
      </c>
    </row>
    <row r="14" spans="2:9" x14ac:dyDescent="0.2">
      <c r="B14" s="333">
        <v>8463</v>
      </c>
      <c r="C14" s="332" t="s">
        <v>3730</v>
      </c>
      <c r="D14" s="324" t="s">
        <v>745</v>
      </c>
      <c r="E14" s="323">
        <v>560.5</v>
      </c>
      <c r="F14" s="323">
        <v>18937.73</v>
      </c>
      <c r="G14" s="328" t="s">
        <v>3729</v>
      </c>
    </row>
    <row r="15" spans="2:9" ht="15" x14ac:dyDescent="0.2">
      <c r="B15" s="333">
        <v>8463</v>
      </c>
      <c r="C15" t="s">
        <v>1026</v>
      </c>
      <c r="D15" s="324" t="s">
        <v>745</v>
      </c>
      <c r="E15" s="323">
        <v>76319.87</v>
      </c>
      <c r="F15" s="323">
        <v>735.34</v>
      </c>
      <c r="G15" s="328" t="s">
        <v>3728</v>
      </c>
    </row>
    <row r="16" spans="2:9" x14ac:dyDescent="0.2">
      <c r="B16" s="333">
        <v>8469</v>
      </c>
      <c r="C16" s="332" t="s">
        <v>3727</v>
      </c>
      <c r="D16" s="324" t="s">
        <v>745</v>
      </c>
      <c r="E16" s="323">
        <v>5495.84</v>
      </c>
      <c r="F16" s="323">
        <v>2855.16</v>
      </c>
      <c r="G16" s="328" t="s">
        <v>3726</v>
      </c>
    </row>
    <row r="17" spans="2:12" x14ac:dyDescent="0.2">
      <c r="B17" s="333">
        <v>8469</v>
      </c>
      <c r="C17" s="332" t="s">
        <v>746</v>
      </c>
      <c r="D17" s="324" t="s">
        <v>745</v>
      </c>
      <c r="E17" s="323">
        <v>600000</v>
      </c>
      <c r="F17" s="323">
        <v>12000</v>
      </c>
      <c r="G17" s="328" t="s">
        <v>3623</v>
      </c>
    </row>
    <row r="18" spans="2:12" x14ac:dyDescent="0.2">
      <c r="B18" s="333">
        <v>8469</v>
      </c>
      <c r="C18" s="542" t="s">
        <v>982</v>
      </c>
      <c r="D18" s="324" t="s">
        <v>745</v>
      </c>
      <c r="E18" s="323">
        <v>122375.96</v>
      </c>
      <c r="F18" s="349">
        <v>299976.58</v>
      </c>
      <c r="G18" s="328" t="s">
        <v>3725</v>
      </c>
      <c r="H18" s="351"/>
    </row>
    <row r="19" spans="2:12" x14ac:dyDescent="0.2">
      <c r="B19" s="333">
        <v>8470</v>
      </c>
      <c r="C19" s="543" t="s">
        <v>978</v>
      </c>
      <c r="D19" s="544" t="s">
        <v>745</v>
      </c>
      <c r="E19" s="487">
        <v>2505.6</v>
      </c>
      <c r="F19" s="323">
        <v>322.31</v>
      </c>
      <c r="G19" s="328" t="s">
        <v>3724</v>
      </c>
    </row>
    <row r="20" spans="2:12" x14ac:dyDescent="0.2">
      <c r="B20" s="333">
        <v>8470</v>
      </c>
      <c r="C20" s="332" t="s">
        <v>3723</v>
      </c>
      <c r="D20" s="324" t="s">
        <v>745</v>
      </c>
      <c r="E20" s="323">
        <v>22364.86</v>
      </c>
      <c r="F20" s="323">
        <v>500</v>
      </c>
      <c r="G20" s="328" t="s">
        <v>3649</v>
      </c>
    </row>
    <row r="21" spans="2:12" x14ac:dyDescent="0.2">
      <c r="B21" s="333">
        <v>8470</v>
      </c>
      <c r="C21" s="332" t="s">
        <v>3722</v>
      </c>
      <c r="D21" s="324" t="s">
        <v>745</v>
      </c>
      <c r="E21" s="323">
        <v>37766.949999999997</v>
      </c>
      <c r="F21" s="323">
        <v>241.86</v>
      </c>
      <c r="G21" s="328" t="s">
        <v>2907</v>
      </c>
      <c r="H21" s="328"/>
      <c r="I21" s="328"/>
    </row>
    <row r="22" spans="2:12" x14ac:dyDescent="0.2">
      <c r="B22" s="333">
        <v>8470</v>
      </c>
      <c r="C22" s="332" t="s">
        <v>973</v>
      </c>
      <c r="D22" s="324" t="s">
        <v>745</v>
      </c>
      <c r="E22" s="323">
        <v>38750.959999999999</v>
      </c>
      <c r="F22" s="323">
        <v>11913.09</v>
      </c>
      <c r="G22" s="328" t="s">
        <v>3721</v>
      </c>
      <c r="H22" s="328"/>
      <c r="I22" s="328"/>
    </row>
    <row r="23" spans="2:12" ht="13.5" customHeight="1" x14ac:dyDescent="0.2">
      <c r="B23" s="333">
        <v>8474</v>
      </c>
      <c r="C23" s="542" t="s">
        <v>1020</v>
      </c>
      <c r="D23" s="324" t="s">
        <v>745</v>
      </c>
      <c r="E23" s="323">
        <v>4294</v>
      </c>
      <c r="F23" s="349">
        <v>10846.77</v>
      </c>
      <c r="G23" s="328" t="s">
        <v>2906</v>
      </c>
      <c r="H23" s="328"/>
      <c r="I23" s="328"/>
    </row>
    <row r="24" spans="2:12" x14ac:dyDescent="0.2">
      <c r="B24" s="333">
        <v>8474</v>
      </c>
      <c r="C24" s="332" t="s">
        <v>984</v>
      </c>
      <c r="D24" s="324" t="s">
        <v>745</v>
      </c>
      <c r="E24" s="323">
        <v>170184.59</v>
      </c>
      <c r="F24" s="323">
        <v>7000</v>
      </c>
      <c r="G24" s="328" t="s">
        <v>3623</v>
      </c>
      <c r="H24" s="328"/>
      <c r="I24" s="328"/>
    </row>
    <row r="25" spans="2:12" x14ac:dyDescent="0.2">
      <c r="B25" s="333">
        <v>8474</v>
      </c>
      <c r="C25" s="332" t="s">
        <v>982</v>
      </c>
      <c r="D25" s="324" t="s">
        <v>745</v>
      </c>
      <c r="E25" s="323">
        <v>206648.16</v>
      </c>
      <c r="F25" s="349">
        <v>4193.1899999999996</v>
      </c>
      <c r="G25" s="328" t="s">
        <v>3720</v>
      </c>
      <c r="H25" s="328"/>
      <c r="I25" s="328"/>
    </row>
    <row r="26" spans="2:12" ht="15" x14ac:dyDescent="0.2">
      <c r="B26" s="333">
        <v>8474</v>
      </c>
      <c r="C26" t="s">
        <v>3699</v>
      </c>
      <c r="D26" s="324" t="s">
        <v>745</v>
      </c>
      <c r="E26" s="323">
        <v>6121.25</v>
      </c>
      <c r="F26" s="323">
        <v>10971.73</v>
      </c>
      <c r="G26" s="328" t="s">
        <v>3719</v>
      </c>
      <c r="H26" s="328"/>
      <c r="I26" s="328"/>
    </row>
    <row r="27" spans="2:12" ht="15" x14ac:dyDescent="0.2">
      <c r="B27" s="333">
        <v>8474</v>
      </c>
      <c r="C27" t="s">
        <v>3699</v>
      </c>
      <c r="D27" s="324" t="s">
        <v>745</v>
      </c>
      <c r="E27" s="323">
        <v>100</v>
      </c>
      <c r="F27" s="349">
        <v>2049.48</v>
      </c>
      <c r="G27" s="328" t="s">
        <v>2905</v>
      </c>
      <c r="H27" s="328"/>
      <c r="I27" s="328"/>
    </row>
    <row r="28" spans="2:12" x14ac:dyDescent="0.2">
      <c r="B28" s="333">
        <v>8474</v>
      </c>
      <c r="C28" s="332" t="s">
        <v>3718</v>
      </c>
      <c r="D28" s="324" t="s">
        <v>745</v>
      </c>
      <c r="E28" s="323">
        <v>9000</v>
      </c>
      <c r="F28" s="323">
        <v>6000</v>
      </c>
      <c r="G28" s="328" t="s">
        <v>3623</v>
      </c>
      <c r="H28" s="328"/>
      <c r="I28" s="328"/>
      <c r="K28" s="348"/>
      <c r="L28" s="347"/>
    </row>
    <row r="29" spans="2:12" ht="15" x14ac:dyDescent="0.2">
      <c r="B29" s="333">
        <v>8475</v>
      </c>
      <c r="C29" s="332" t="s">
        <v>999</v>
      </c>
      <c r="D29" s="324" t="s">
        <v>745</v>
      </c>
      <c r="E29" s="323">
        <v>1322.01</v>
      </c>
      <c r="F29" s="323">
        <v>3274.23</v>
      </c>
      <c r="G29" t="s">
        <v>3717</v>
      </c>
      <c r="H29" s="328"/>
      <c r="I29" s="328"/>
      <c r="K29" s="347"/>
    </row>
    <row r="30" spans="2:12" ht="13.5" customHeight="1" x14ac:dyDescent="0.2">
      <c r="B30" s="333">
        <v>8475</v>
      </c>
      <c r="C30" s="332" t="s">
        <v>3705</v>
      </c>
      <c r="D30" s="324" t="s">
        <v>745</v>
      </c>
      <c r="E30" s="323">
        <v>5800</v>
      </c>
      <c r="F30" s="337">
        <v>12631.2</v>
      </c>
      <c r="G30" s="328" t="s">
        <v>3716</v>
      </c>
      <c r="H30" s="328"/>
      <c r="I30" s="328"/>
    </row>
    <row r="31" spans="2:12" ht="11.25" customHeight="1" x14ac:dyDescent="0.2">
      <c r="B31" s="333">
        <v>8476</v>
      </c>
      <c r="C31" s="332" t="s">
        <v>3702</v>
      </c>
      <c r="D31" s="324" t="s">
        <v>745</v>
      </c>
      <c r="E31" s="323">
        <v>4408</v>
      </c>
      <c r="F31" s="337">
        <v>4894.63</v>
      </c>
      <c r="G31" s="328" t="s">
        <v>3715</v>
      </c>
      <c r="H31" s="328"/>
      <c r="I31" s="328"/>
    </row>
    <row r="32" spans="2:12" ht="14.25" customHeight="1" x14ac:dyDescent="0.2">
      <c r="B32" s="333">
        <v>8476</v>
      </c>
      <c r="C32" s="332" t="s">
        <v>982</v>
      </c>
      <c r="D32" s="324" t="s">
        <v>745</v>
      </c>
      <c r="E32" s="323">
        <v>27845.41</v>
      </c>
      <c r="F32" s="341">
        <v>2076.52</v>
      </c>
      <c r="G32" s="328" t="s">
        <v>3714</v>
      </c>
      <c r="H32" s="328"/>
      <c r="I32" s="328"/>
    </row>
    <row r="33" spans="2:9" ht="14.25" customHeight="1" x14ac:dyDescent="0.2">
      <c r="B33" s="333">
        <v>8476</v>
      </c>
      <c r="C33" s="332" t="s">
        <v>973</v>
      </c>
      <c r="D33" s="324" t="s">
        <v>745</v>
      </c>
      <c r="E33" s="323">
        <v>39397.85</v>
      </c>
      <c r="F33" s="337">
        <v>2055.58</v>
      </c>
      <c r="G33" s="328" t="s">
        <v>3686</v>
      </c>
      <c r="H33" s="328"/>
      <c r="I33" s="328"/>
    </row>
    <row r="34" spans="2:9" ht="14.25" customHeight="1" x14ac:dyDescent="0.2">
      <c r="B34" s="333">
        <v>8477</v>
      </c>
      <c r="C34" t="s">
        <v>3699</v>
      </c>
      <c r="D34" s="324" t="s">
        <v>745</v>
      </c>
      <c r="E34" s="323">
        <v>4000</v>
      </c>
      <c r="F34" s="337">
        <v>4933.0600000000004</v>
      </c>
      <c r="G34" s="328" t="s">
        <v>3713</v>
      </c>
      <c r="H34" s="328"/>
      <c r="I34" s="328"/>
    </row>
    <row r="35" spans="2:9" ht="14.25" customHeight="1" x14ac:dyDescent="0.2">
      <c r="B35" s="333">
        <v>8477</v>
      </c>
      <c r="C35" s="332" t="s">
        <v>3703</v>
      </c>
      <c r="D35" s="324" t="s">
        <v>745</v>
      </c>
      <c r="E35" s="418">
        <v>15300</v>
      </c>
      <c r="F35" s="337">
        <v>34715.160000000003</v>
      </c>
      <c r="G35" s="328" t="s">
        <v>3712</v>
      </c>
      <c r="H35" s="328"/>
      <c r="I35" s="328"/>
    </row>
    <row r="36" spans="2:9" ht="14.25" customHeight="1" x14ac:dyDescent="0.2">
      <c r="B36" s="333">
        <v>8477</v>
      </c>
      <c r="C36" s="332" t="s">
        <v>746</v>
      </c>
      <c r="D36" s="324" t="s">
        <v>745</v>
      </c>
      <c r="E36" s="323">
        <v>888128.58</v>
      </c>
      <c r="F36" s="337">
        <v>1142.53</v>
      </c>
      <c r="G36" s="328" t="s">
        <v>3711</v>
      </c>
      <c r="H36" s="328"/>
      <c r="I36" s="328"/>
    </row>
    <row r="37" spans="2:9" ht="14.25" customHeight="1" x14ac:dyDescent="0.2">
      <c r="B37" s="333">
        <v>8481</v>
      </c>
      <c r="C37" s="332" t="s">
        <v>982</v>
      </c>
      <c r="D37" s="324" t="s">
        <v>745</v>
      </c>
      <c r="E37" s="323">
        <v>223321.48</v>
      </c>
      <c r="F37" s="337">
        <v>2285.06</v>
      </c>
      <c r="G37" s="328" t="s">
        <v>3710</v>
      </c>
      <c r="H37" s="328"/>
      <c r="I37" s="328"/>
    </row>
    <row r="38" spans="2:9" ht="14.25" customHeight="1" x14ac:dyDescent="0.2">
      <c r="B38" s="333">
        <v>8481</v>
      </c>
      <c r="C38" s="332" t="s">
        <v>746</v>
      </c>
      <c r="D38" s="324" t="s">
        <v>745</v>
      </c>
      <c r="E38" s="323">
        <v>300000</v>
      </c>
      <c r="F38" s="323">
        <v>907.27</v>
      </c>
      <c r="G38" s="328" t="s">
        <v>3709</v>
      </c>
      <c r="H38" s="328"/>
      <c r="I38" s="328"/>
    </row>
    <row r="39" spans="2:9" ht="14.25" customHeight="1" x14ac:dyDescent="0.2">
      <c r="B39" s="333">
        <v>8483</v>
      </c>
      <c r="C39" s="332" t="s">
        <v>746</v>
      </c>
      <c r="D39" s="324" t="s">
        <v>745</v>
      </c>
      <c r="E39" s="323">
        <v>700000</v>
      </c>
      <c r="F39" s="541">
        <v>1142.53</v>
      </c>
      <c r="G39" s="328" t="s">
        <v>3708</v>
      </c>
      <c r="H39" s="328"/>
      <c r="I39" s="328"/>
    </row>
    <row r="40" spans="2:9" ht="14.25" customHeight="1" x14ac:dyDescent="0.2">
      <c r="B40" s="333">
        <v>8484</v>
      </c>
      <c r="C40" s="332" t="s">
        <v>986</v>
      </c>
      <c r="D40" s="324" t="s">
        <v>745</v>
      </c>
      <c r="E40" s="323">
        <v>3329.76</v>
      </c>
      <c r="F40" s="337">
        <v>5000</v>
      </c>
      <c r="G40" s="328" t="s">
        <v>3707</v>
      </c>
      <c r="H40" s="328"/>
      <c r="I40" s="328"/>
    </row>
    <row r="41" spans="2:9" ht="14.25" customHeight="1" x14ac:dyDescent="0.2">
      <c r="B41" s="333">
        <v>8484</v>
      </c>
      <c r="C41" s="332" t="s">
        <v>973</v>
      </c>
      <c r="D41" s="324" t="s">
        <v>745</v>
      </c>
      <c r="E41" s="323">
        <v>18492.72</v>
      </c>
      <c r="F41" s="337">
        <v>8299.98</v>
      </c>
      <c r="G41" s="328" t="s">
        <v>2939</v>
      </c>
      <c r="H41" s="328"/>
      <c r="I41" s="328"/>
    </row>
    <row r="42" spans="2:9" ht="14.25" customHeight="1" x14ac:dyDescent="0.2">
      <c r="B42" s="333">
        <v>8484</v>
      </c>
      <c r="C42" s="332" t="s">
        <v>3706</v>
      </c>
      <c r="D42" s="324" t="s">
        <v>745</v>
      </c>
      <c r="E42" s="323">
        <v>116239.79</v>
      </c>
      <c r="F42" s="337">
        <v>42.53</v>
      </c>
      <c r="G42" s="328" t="s">
        <v>2911</v>
      </c>
      <c r="H42" s="328"/>
      <c r="I42" s="328"/>
    </row>
    <row r="43" spans="2:9" ht="14.25" customHeight="1" x14ac:dyDescent="0.2">
      <c r="B43" s="333">
        <v>8488</v>
      </c>
      <c r="C43" s="332" t="s">
        <v>3705</v>
      </c>
      <c r="D43" s="324" t="s">
        <v>745</v>
      </c>
      <c r="E43" s="323">
        <v>3480</v>
      </c>
      <c r="F43" s="337">
        <v>265</v>
      </c>
      <c r="G43" s="328" t="s">
        <v>3628</v>
      </c>
      <c r="H43" s="328"/>
      <c r="I43" s="328"/>
    </row>
    <row r="44" spans="2:9" ht="14.25" customHeight="1" x14ac:dyDescent="0.2">
      <c r="B44" s="333">
        <v>8489</v>
      </c>
      <c r="C44" s="332" t="s">
        <v>984</v>
      </c>
      <c r="D44" s="324" t="s">
        <v>745</v>
      </c>
      <c r="E44" s="323">
        <v>184808.72</v>
      </c>
      <c r="F44" s="337">
        <v>48872.800000000003</v>
      </c>
      <c r="G44" s="328" t="s">
        <v>3704</v>
      </c>
      <c r="H44" s="328"/>
      <c r="I44" s="328"/>
    </row>
    <row r="45" spans="2:9" ht="14.25" customHeight="1" x14ac:dyDescent="0.2">
      <c r="B45" s="333">
        <v>8489</v>
      </c>
      <c r="C45" s="332" t="s">
        <v>3703</v>
      </c>
      <c r="D45" s="324" t="s">
        <v>745</v>
      </c>
      <c r="E45" s="418">
        <v>30600</v>
      </c>
      <c r="F45" s="337">
        <v>13000</v>
      </c>
      <c r="G45" s="328" t="s">
        <v>3623</v>
      </c>
      <c r="H45" s="328"/>
      <c r="I45" s="328"/>
    </row>
    <row r="46" spans="2:9" ht="14.25" customHeight="1" x14ac:dyDescent="0.2">
      <c r="B46" s="333">
        <v>8489</v>
      </c>
      <c r="C46" s="332" t="s">
        <v>3702</v>
      </c>
      <c r="D46" s="324" t="s">
        <v>745</v>
      </c>
      <c r="E46" s="323">
        <v>11020</v>
      </c>
      <c r="F46" s="337">
        <v>61495.47</v>
      </c>
      <c r="G46" s="328" t="s">
        <v>3701</v>
      </c>
      <c r="H46" s="328"/>
      <c r="I46" s="328"/>
    </row>
    <row r="47" spans="2:9" ht="14.25" customHeight="1" x14ac:dyDescent="0.2">
      <c r="B47" s="333">
        <v>8489</v>
      </c>
      <c r="C47" s="332" t="s">
        <v>984</v>
      </c>
      <c r="D47" s="324" t="s">
        <v>745</v>
      </c>
      <c r="E47" s="323">
        <v>2761.37</v>
      </c>
      <c r="F47" s="341">
        <v>100989.6</v>
      </c>
      <c r="G47" s="328" t="s">
        <v>3700</v>
      </c>
      <c r="H47" s="328"/>
      <c r="I47" s="328"/>
    </row>
    <row r="48" spans="2:9" ht="14.25" customHeight="1" x14ac:dyDescent="0.2">
      <c r="B48" s="333">
        <v>8489</v>
      </c>
      <c r="C48" t="s">
        <v>3699</v>
      </c>
      <c r="D48" s="324" t="s">
        <v>745</v>
      </c>
      <c r="E48" s="323">
        <v>100</v>
      </c>
      <c r="F48" s="337">
        <v>8935.36</v>
      </c>
      <c r="G48" s="328" t="s">
        <v>965</v>
      </c>
      <c r="H48" s="328"/>
      <c r="I48" s="328"/>
    </row>
    <row r="49" spans="2:9" ht="14.25" customHeight="1" x14ac:dyDescent="0.2">
      <c r="B49" s="333" t="s">
        <v>3698</v>
      </c>
      <c r="C49" s="332" t="s">
        <v>3697</v>
      </c>
      <c r="D49" s="324" t="s">
        <v>745</v>
      </c>
      <c r="E49" s="323">
        <v>1160</v>
      </c>
      <c r="F49" s="337">
        <v>240150.9</v>
      </c>
      <c r="G49" s="328" t="s">
        <v>3696</v>
      </c>
      <c r="H49" s="328"/>
      <c r="I49" s="328"/>
    </row>
    <row r="50" spans="2:9" ht="14.25" customHeight="1" x14ac:dyDescent="0.2">
      <c r="B50" s="333">
        <v>8490</v>
      </c>
      <c r="C50" s="332" t="s">
        <v>3736</v>
      </c>
      <c r="D50" s="324" t="s">
        <v>745</v>
      </c>
      <c r="E50" s="323">
        <v>6121.25</v>
      </c>
      <c r="F50" s="337">
        <v>42538.34</v>
      </c>
      <c r="G50" s="328" t="s">
        <v>3695</v>
      </c>
      <c r="H50" s="328"/>
      <c r="I50" s="328"/>
    </row>
    <row r="51" spans="2:9" ht="14.25" customHeight="1" x14ac:dyDescent="0.2">
      <c r="B51" s="333">
        <v>8490</v>
      </c>
      <c r="C51" s="332" t="s">
        <v>746</v>
      </c>
      <c r="D51" s="324" t="s">
        <v>745</v>
      </c>
      <c r="E51" s="323">
        <v>205420.7</v>
      </c>
      <c r="F51" s="337">
        <v>18662.169999999998</v>
      </c>
      <c r="G51" s="328" t="s">
        <v>3694</v>
      </c>
      <c r="H51" s="328"/>
      <c r="I51" s="328"/>
    </row>
    <row r="52" spans="2:9" ht="14.25" customHeight="1" x14ac:dyDescent="0.2">
      <c r="B52" s="333">
        <v>8491</v>
      </c>
      <c r="C52" s="543" t="s">
        <v>3693</v>
      </c>
      <c r="D52" s="544" t="s">
        <v>745</v>
      </c>
      <c r="E52" s="487">
        <v>4753.54</v>
      </c>
      <c r="F52" s="341">
        <v>1579.8</v>
      </c>
      <c r="G52" s="328" t="s">
        <v>3692</v>
      </c>
      <c r="H52" s="328"/>
      <c r="I52" s="328"/>
    </row>
    <row r="53" spans="2:9" ht="14.25" customHeight="1" x14ac:dyDescent="0.2">
      <c r="B53" s="333">
        <v>8491</v>
      </c>
      <c r="C53" s="332" t="s">
        <v>1022</v>
      </c>
      <c r="D53" s="324" t="s">
        <v>745</v>
      </c>
      <c r="E53" s="323">
        <v>5069.2</v>
      </c>
      <c r="F53" s="337">
        <v>9538.84</v>
      </c>
      <c r="G53" s="328" t="s">
        <v>3691</v>
      </c>
      <c r="H53" s="328"/>
      <c r="I53" s="328"/>
    </row>
    <row r="54" spans="2:9" ht="14.25" customHeight="1" x14ac:dyDescent="0.2">
      <c r="B54" s="333">
        <v>8491</v>
      </c>
      <c r="C54" s="332" t="s">
        <v>982</v>
      </c>
      <c r="D54" s="324" t="s">
        <v>745</v>
      </c>
      <c r="E54" s="323">
        <v>77233.95</v>
      </c>
      <c r="F54" s="337">
        <v>1374.43</v>
      </c>
      <c r="G54" s="328" t="s">
        <v>3690</v>
      </c>
      <c r="H54" s="328"/>
      <c r="I54" s="328"/>
    </row>
    <row r="55" spans="2:9" ht="14.25" customHeight="1" x14ac:dyDescent="0.2">
      <c r="B55" s="333"/>
      <c r="C55" s="332"/>
      <c r="F55" s="337">
        <v>3807.63</v>
      </c>
      <c r="G55" s="328" t="s">
        <v>3689</v>
      </c>
      <c r="H55" s="328"/>
      <c r="I55" s="328"/>
    </row>
    <row r="56" spans="2:9" ht="14.25" customHeight="1" x14ac:dyDescent="0.2">
      <c r="B56" s="333"/>
      <c r="C56" s="332"/>
      <c r="F56" s="341">
        <v>17257.2</v>
      </c>
      <c r="G56" s="328" t="s">
        <v>3688</v>
      </c>
      <c r="H56" s="328"/>
      <c r="I56" s="328"/>
    </row>
    <row r="57" spans="2:9" ht="14.25" customHeight="1" x14ac:dyDescent="0.2">
      <c r="B57" s="333"/>
      <c r="C57" s="332"/>
      <c r="F57" s="341">
        <v>678464.2</v>
      </c>
      <c r="G57" s="328" t="s">
        <v>3652</v>
      </c>
      <c r="H57" s="328"/>
      <c r="I57" s="328"/>
    </row>
    <row r="58" spans="2:9" ht="14.25" customHeight="1" x14ac:dyDescent="0.2">
      <c r="B58" s="333"/>
      <c r="C58" s="332"/>
      <c r="F58" s="337">
        <v>1500</v>
      </c>
      <c r="G58" s="328" t="s">
        <v>2923</v>
      </c>
      <c r="H58" s="328"/>
      <c r="I58" s="328"/>
    </row>
    <row r="59" spans="2:9" ht="14.25" customHeight="1" x14ac:dyDescent="0.2">
      <c r="B59" s="333"/>
      <c r="C59" s="332"/>
      <c r="F59" s="344">
        <v>6094.18</v>
      </c>
      <c r="G59" s="328" t="s">
        <v>3687</v>
      </c>
      <c r="H59" s="328"/>
      <c r="I59" s="328"/>
    </row>
    <row r="60" spans="2:9" ht="14.25" customHeight="1" x14ac:dyDescent="0.2">
      <c r="B60" s="333"/>
      <c r="C60" s="332"/>
      <c r="F60" s="337">
        <v>3000</v>
      </c>
      <c r="G60" s="328" t="s">
        <v>3686</v>
      </c>
      <c r="H60" s="328"/>
      <c r="I60" s="328"/>
    </row>
    <row r="61" spans="2:9" ht="14.25" customHeight="1" x14ac:dyDescent="0.2">
      <c r="B61" s="333"/>
      <c r="C61" s="332"/>
      <c r="F61" s="337">
        <v>417.31</v>
      </c>
      <c r="G61" s="328" t="s">
        <v>3685</v>
      </c>
      <c r="H61" s="328"/>
      <c r="I61" s="328"/>
    </row>
    <row r="62" spans="2:9" ht="14.25" customHeight="1" x14ac:dyDescent="0.2">
      <c r="B62" s="333"/>
      <c r="C62" s="332"/>
      <c r="F62" s="337">
        <v>8544.9699999999993</v>
      </c>
      <c r="G62" s="328" t="s">
        <v>3684</v>
      </c>
      <c r="H62" s="328"/>
      <c r="I62" s="328"/>
    </row>
    <row r="63" spans="2:9" ht="14.25" customHeight="1" x14ac:dyDescent="0.2">
      <c r="B63" s="333"/>
      <c r="C63" s="332"/>
      <c r="F63" s="337">
        <v>11600</v>
      </c>
      <c r="G63" s="328" t="s">
        <v>3683</v>
      </c>
      <c r="H63" s="328"/>
      <c r="I63" s="328"/>
    </row>
    <row r="64" spans="2:9" ht="14.25" customHeight="1" x14ac:dyDescent="0.2">
      <c r="B64" s="333"/>
      <c r="C64" s="332"/>
      <c r="F64" s="337">
        <v>15903.6</v>
      </c>
      <c r="G64" s="328" t="s">
        <v>3682</v>
      </c>
      <c r="H64" s="328"/>
      <c r="I64" s="328"/>
    </row>
    <row r="65" spans="2:9" ht="14.25" customHeight="1" x14ac:dyDescent="0.2">
      <c r="B65" s="333"/>
      <c r="C65" s="332"/>
      <c r="F65" s="337">
        <v>15138</v>
      </c>
      <c r="G65" s="328" t="s">
        <v>3681</v>
      </c>
      <c r="H65" s="328"/>
      <c r="I65" s="328"/>
    </row>
    <row r="66" spans="2:9" ht="14.25" customHeight="1" x14ac:dyDescent="0.2">
      <c r="B66" s="333"/>
      <c r="C66" s="332"/>
      <c r="F66" s="337">
        <v>1142.53</v>
      </c>
      <c r="G66" s="328" t="s">
        <v>3680</v>
      </c>
      <c r="H66" s="328"/>
      <c r="I66" s="328"/>
    </row>
    <row r="67" spans="2:9" ht="14.25" customHeight="1" x14ac:dyDescent="0.2">
      <c r="B67" s="333"/>
      <c r="C67" s="332"/>
      <c r="F67" s="337">
        <v>10000</v>
      </c>
      <c r="G67" s="328" t="s">
        <v>3679</v>
      </c>
      <c r="H67" s="328"/>
      <c r="I67" s="328"/>
    </row>
    <row r="68" spans="2:9" ht="14.25" customHeight="1" x14ac:dyDescent="0.2">
      <c r="B68" s="333"/>
      <c r="C68" s="332"/>
      <c r="F68" s="337">
        <v>3081.9</v>
      </c>
      <c r="G68" s="328" t="s">
        <v>3630</v>
      </c>
      <c r="H68" s="328"/>
      <c r="I68" s="328"/>
    </row>
    <row r="69" spans="2:9" ht="14.25" customHeight="1" x14ac:dyDescent="0.2">
      <c r="B69" s="333"/>
      <c r="C69" s="332"/>
      <c r="F69" s="337">
        <v>3567.13</v>
      </c>
      <c r="G69" s="328" t="s">
        <v>3678</v>
      </c>
      <c r="H69" s="328"/>
      <c r="I69" s="328"/>
    </row>
    <row r="70" spans="2:9" ht="14.25" customHeight="1" x14ac:dyDescent="0.2">
      <c r="B70" s="333"/>
      <c r="C70" s="332"/>
      <c r="F70" s="337">
        <v>13081.9</v>
      </c>
      <c r="G70" s="328" t="s">
        <v>3677</v>
      </c>
      <c r="H70" s="328"/>
      <c r="I70" s="328"/>
    </row>
    <row r="71" spans="2:9" ht="14.25" customHeight="1" x14ac:dyDescent="0.2">
      <c r="B71" s="333"/>
      <c r="C71" s="332"/>
      <c r="F71" s="337">
        <v>6649.99</v>
      </c>
      <c r="G71" s="328" t="s">
        <v>3676</v>
      </c>
      <c r="H71" s="328"/>
      <c r="I71" s="328"/>
    </row>
    <row r="72" spans="2:9" ht="14.25" customHeight="1" x14ac:dyDescent="0.2">
      <c r="B72" s="333"/>
      <c r="C72" s="332"/>
      <c r="F72" s="337">
        <v>112879.6</v>
      </c>
      <c r="G72" s="328" t="s">
        <v>3675</v>
      </c>
      <c r="H72" s="328"/>
      <c r="I72" s="328"/>
    </row>
    <row r="73" spans="2:9" ht="14.25" customHeight="1" x14ac:dyDescent="0.2">
      <c r="B73" s="333"/>
      <c r="C73" s="332"/>
      <c r="F73" s="337">
        <v>11960.26</v>
      </c>
      <c r="G73" s="328" t="s">
        <v>3674</v>
      </c>
      <c r="H73" s="328"/>
      <c r="I73" s="328"/>
    </row>
    <row r="74" spans="2:9" ht="14.25" customHeight="1" x14ac:dyDescent="0.2">
      <c r="B74" s="333"/>
      <c r="C74" s="332"/>
      <c r="F74" s="337">
        <v>38582.46</v>
      </c>
      <c r="G74" s="328" t="s">
        <v>3673</v>
      </c>
      <c r="H74" s="328"/>
      <c r="I74" s="328"/>
    </row>
    <row r="75" spans="2:9" ht="14.25" customHeight="1" x14ac:dyDescent="0.2">
      <c r="B75" s="333"/>
      <c r="C75" s="332"/>
      <c r="F75" s="337">
        <v>2146.5</v>
      </c>
      <c r="G75" s="328" t="s">
        <v>3672</v>
      </c>
      <c r="H75" s="328"/>
      <c r="I75" s="328"/>
    </row>
    <row r="76" spans="2:9" ht="14.25" customHeight="1" x14ac:dyDescent="0.2">
      <c r="B76" s="333"/>
      <c r="C76" s="332"/>
      <c r="F76" s="337">
        <v>5982.97</v>
      </c>
      <c r="G76" s="328" t="s">
        <v>3671</v>
      </c>
      <c r="H76" s="328"/>
      <c r="I76" s="328"/>
    </row>
    <row r="77" spans="2:9" ht="14.25" customHeight="1" x14ac:dyDescent="0.2">
      <c r="B77" s="333"/>
      <c r="C77" s="332"/>
      <c r="F77" s="337">
        <v>5210.37</v>
      </c>
      <c r="G77" s="328" t="s">
        <v>3670</v>
      </c>
      <c r="H77" s="328"/>
      <c r="I77" s="328"/>
    </row>
    <row r="78" spans="2:9" ht="14.25" customHeight="1" x14ac:dyDescent="0.2">
      <c r="B78" s="333"/>
      <c r="C78" s="332"/>
      <c r="F78" s="337">
        <v>277880.28000000003</v>
      </c>
      <c r="G78" s="328" t="s">
        <v>3669</v>
      </c>
      <c r="H78" s="328"/>
      <c r="I78" s="328"/>
    </row>
    <row r="79" spans="2:9" ht="14.25" customHeight="1" x14ac:dyDescent="0.2">
      <c r="B79" s="333"/>
      <c r="C79" s="332"/>
      <c r="F79" s="337">
        <v>26126.45</v>
      </c>
      <c r="G79" s="328" t="s">
        <v>3668</v>
      </c>
      <c r="H79" s="328"/>
      <c r="I79" s="328"/>
    </row>
    <row r="80" spans="2:9" ht="14.25" customHeight="1" x14ac:dyDescent="0.2">
      <c r="B80" s="333"/>
      <c r="C80" s="332"/>
      <c r="F80" s="337">
        <v>21511.53</v>
      </c>
      <c r="G80" s="328" t="s">
        <v>3667</v>
      </c>
      <c r="H80" s="328"/>
      <c r="I80" s="328"/>
    </row>
    <row r="81" spans="2:9" ht="14.25" customHeight="1" x14ac:dyDescent="0.2">
      <c r="B81" s="333"/>
      <c r="C81" s="332"/>
      <c r="F81" s="337">
        <v>42731.85</v>
      </c>
      <c r="G81" s="328" t="s">
        <v>3666</v>
      </c>
      <c r="H81" s="328"/>
      <c r="I81" s="328"/>
    </row>
    <row r="82" spans="2:9" ht="14.25" customHeight="1" x14ac:dyDescent="0.2">
      <c r="B82" s="333"/>
      <c r="C82" s="332"/>
      <c r="F82" s="337">
        <v>293044.98</v>
      </c>
      <c r="G82" s="328" t="s">
        <v>3665</v>
      </c>
      <c r="H82" s="328"/>
      <c r="I82" s="328"/>
    </row>
    <row r="83" spans="2:9" ht="14.25" customHeight="1" x14ac:dyDescent="0.2">
      <c r="B83" s="333"/>
      <c r="C83" s="332"/>
      <c r="F83" s="337">
        <v>6308.48</v>
      </c>
      <c r="G83" s="342" t="s">
        <v>3664</v>
      </c>
      <c r="H83" s="328"/>
      <c r="I83" s="328"/>
    </row>
    <row r="84" spans="2:9" ht="14.25" customHeight="1" x14ac:dyDescent="0.2">
      <c r="B84" s="333"/>
      <c r="C84" s="332"/>
      <c r="F84" s="341">
        <v>3605.01</v>
      </c>
      <c r="G84" s="328" t="s">
        <v>3663</v>
      </c>
      <c r="H84" s="328"/>
      <c r="I84" s="328"/>
    </row>
    <row r="85" spans="2:9" ht="14.25" customHeight="1" x14ac:dyDescent="0.2">
      <c r="B85" s="333"/>
      <c r="C85" s="332"/>
      <c r="F85" s="344">
        <v>10000</v>
      </c>
      <c r="G85" s="328" t="s">
        <v>3662</v>
      </c>
      <c r="H85" s="328"/>
      <c r="I85" s="328"/>
    </row>
    <row r="86" spans="2:9" ht="14.25" customHeight="1" x14ac:dyDescent="0.2">
      <c r="B86" s="333"/>
      <c r="C86" s="332"/>
      <c r="F86" s="337">
        <v>92540.3</v>
      </c>
      <c r="G86" s="328" t="s">
        <v>3661</v>
      </c>
      <c r="H86" s="328"/>
      <c r="I86" s="328"/>
    </row>
    <row r="87" spans="2:9" ht="14.25" customHeight="1" x14ac:dyDescent="0.2">
      <c r="B87" s="333"/>
      <c r="C87" s="332"/>
      <c r="F87" s="337">
        <v>39245.699999999997</v>
      </c>
      <c r="G87" s="328" t="s">
        <v>3660</v>
      </c>
      <c r="H87" s="328"/>
      <c r="I87" s="328"/>
    </row>
    <row r="88" spans="2:9" ht="14.25" customHeight="1" x14ac:dyDescent="0.2">
      <c r="B88" s="333"/>
      <c r="C88" s="332"/>
      <c r="F88" s="337">
        <v>926.07</v>
      </c>
      <c r="G88" s="328" t="s">
        <v>3659</v>
      </c>
      <c r="H88" s="328"/>
      <c r="I88" s="328"/>
    </row>
    <row r="89" spans="2:9" ht="14.25" customHeight="1" x14ac:dyDescent="0.2">
      <c r="B89" s="333"/>
      <c r="C89" s="332"/>
      <c r="F89" s="341">
        <v>3029.69</v>
      </c>
      <c r="G89" s="328" t="s">
        <v>3658</v>
      </c>
      <c r="H89" s="328"/>
      <c r="I89" s="328"/>
    </row>
    <row r="90" spans="2:9" ht="14.25" customHeight="1" x14ac:dyDescent="0.2">
      <c r="B90" s="333"/>
      <c r="C90" s="332"/>
      <c r="F90" s="337">
        <v>16893.82</v>
      </c>
      <c r="G90" s="328" t="s">
        <v>3657</v>
      </c>
      <c r="H90" s="328"/>
      <c r="I90" s="328"/>
    </row>
    <row r="91" spans="2:9" ht="14.25" customHeight="1" x14ac:dyDescent="0.2">
      <c r="B91" s="333"/>
      <c r="C91" s="332"/>
      <c r="F91" s="337">
        <v>22489.96</v>
      </c>
      <c r="G91" s="342" t="s">
        <v>3656</v>
      </c>
      <c r="H91" s="328"/>
      <c r="I91" s="328"/>
    </row>
    <row r="92" spans="2:9" ht="15.75" customHeight="1" x14ac:dyDescent="0.2">
      <c r="B92" s="333"/>
      <c r="C92" s="332"/>
      <c r="F92" s="337">
        <v>27779.7</v>
      </c>
      <c r="G92" s="328" t="s">
        <v>3655</v>
      </c>
      <c r="H92" s="328"/>
      <c r="I92" s="328"/>
    </row>
    <row r="93" spans="2:9" ht="11.25" customHeight="1" x14ac:dyDescent="0.2">
      <c r="B93" s="333"/>
      <c r="C93" s="332"/>
      <c r="F93" s="337">
        <v>62623.61</v>
      </c>
      <c r="G93" s="328" t="s">
        <v>3654</v>
      </c>
      <c r="H93" s="328"/>
      <c r="I93" s="328"/>
    </row>
    <row r="94" spans="2:9" ht="14.25" customHeight="1" x14ac:dyDescent="0.2">
      <c r="B94" s="333"/>
      <c r="C94" s="332"/>
      <c r="F94" s="337">
        <v>1098.96</v>
      </c>
      <c r="G94" s="328" t="s">
        <v>3653</v>
      </c>
      <c r="H94" s="328"/>
      <c r="I94" s="328"/>
    </row>
    <row r="95" spans="2:9" ht="12.75" customHeight="1" x14ac:dyDescent="0.2">
      <c r="B95" s="333"/>
      <c r="C95" s="332"/>
      <c r="F95" s="341">
        <v>678538.6</v>
      </c>
      <c r="G95" s="346" t="s">
        <v>3652</v>
      </c>
      <c r="H95" s="328"/>
      <c r="I95" s="328"/>
    </row>
    <row r="96" spans="2:9" ht="15.75" customHeight="1" x14ac:dyDescent="0.2">
      <c r="B96" s="333"/>
      <c r="C96" s="332"/>
      <c r="F96" s="337">
        <v>13506.82</v>
      </c>
      <c r="G96" s="328" t="s">
        <v>3651</v>
      </c>
      <c r="H96" s="328"/>
      <c r="I96" s="328"/>
    </row>
    <row r="97" spans="2:9" ht="15.75" customHeight="1" x14ac:dyDescent="0.2">
      <c r="B97" s="333"/>
      <c r="C97" s="332"/>
      <c r="F97" s="337">
        <v>35168.959999999999</v>
      </c>
      <c r="G97" s="328" t="s">
        <v>3650</v>
      </c>
      <c r="H97" s="328"/>
      <c r="I97" s="328"/>
    </row>
    <row r="98" spans="2:9" ht="12.75" customHeight="1" x14ac:dyDescent="0.2">
      <c r="B98" s="333"/>
      <c r="C98" s="332"/>
      <c r="F98" s="337">
        <v>1785.06</v>
      </c>
      <c r="G98" s="328" t="s">
        <v>3649</v>
      </c>
      <c r="H98" s="328"/>
      <c r="I98" s="328"/>
    </row>
    <row r="99" spans="2:9" ht="12.75" customHeight="1" x14ac:dyDescent="0.2">
      <c r="B99" s="333"/>
      <c r="C99" s="332"/>
      <c r="F99" s="337">
        <v>2019.79</v>
      </c>
      <c r="G99" s="328" t="s">
        <v>3648</v>
      </c>
      <c r="H99" s="328"/>
      <c r="I99" s="328"/>
    </row>
    <row r="100" spans="2:9" ht="12.75" customHeight="1" x14ac:dyDescent="0.2">
      <c r="B100" s="333"/>
      <c r="C100" s="332"/>
      <c r="F100" s="337">
        <v>4039.58</v>
      </c>
      <c r="G100" s="328" t="s">
        <v>3647</v>
      </c>
      <c r="H100" s="328"/>
      <c r="I100" s="328"/>
    </row>
    <row r="101" spans="2:9" ht="14.25" customHeight="1" x14ac:dyDescent="0.2">
      <c r="B101" s="333"/>
      <c r="C101" s="332"/>
      <c r="F101" s="337">
        <v>2019.79</v>
      </c>
      <c r="G101" s="328" t="s">
        <v>3646</v>
      </c>
      <c r="H101" s="328"/>
      <c r="I101" s="328"/>
    </row>
    <row r="102" spans="2:9" ht="15.75" customHeight="1" x14ac:dyDescent="0.2">
      <c r="B102" s="333"/>
      <c r="C102" s="332"/>
      <c r="F102" s="337">
        <v>7000</v>
      </c>
      <c r="G102" s="328" t="s">
        <v>3631</v>
      </c>
      <c r="H102" s="328"/>
      <c r="I102" s="328"/>
    </row>
    <row r="103" spans="2:9" ht="15.75" customHeight="1" x14ac:dyDescent="0.2">
      <c r="B103" s="333"/>
      <c r="C103" s="332"/>
      <c r="F103" s="337">
        <v>6960</v>
      </c>
      <c r="G103" s="328" t="s">
        <v>3645</v>
      </c>
      <c r="H103" s="328"/>
      <c r="I103" s="328"/>
    </row>
    <row r="104" spans="2:9" ht="15.75" customHeight="1" x14ac:dyDescent="0.2">
      <c r="B104" s="333"/>
      <c r="C104" s="332"/>
      <c r="F104" s="337">
        <v>5049.4799999999996</v>
      </c>
      <c r="G104" s="328" t="s">
        <v>3644</v>
      </c>
      <c r="H104" s="328"/>
      <c r="I104" s="328"/>
    </row>
    <row r="105" spans="2:9" ht="15.75" customHeight="1" x14ac:dyDescent="0.2">
      <c r="B105" s="333"/>
      <c r="C105" s="332"/>
      <c r="F105" s="337">
        <v>1009.2</v>
      </c>
      <c r="G105" s="328" t="s">
        <v>3643</v>
      </c>
      <c r="H105" s="328"/>
      <c r="I105" s="328"/>
    </row>
    <row r="106" spans="2:9" ht="15.75" customHeight="1" x14ac:dyDescent="0.2">
      <c r="B106" s="333"/>
      <c r="C106" s="332"/>
      <c r="F106" s="337">
        <v>46270.15</v>
      </c>
      <c r="G106" s="328" t="s">
        <v>3642</v>
      </c>
      <c r="H106" s="328"/>
      <c r="I106" s="328"/>
    </row>
    <row r="107" spans="2:9" ht="15.75" customHeight="1" x14ac:dyDescent="0.2">
      <c r="B107" s="333"/>
      <c r="C107" s="332"/>
      <c r="F107" s="337">
        <v>15148.44</v>
      </c>
      <c r="G107" s="328" t="s">
        <v>3641</v>
      </c>
      <c r="H107" s="328"/>
      <c r="I107" s="328"/>
    </row>
    <row r="108" spans="2:9" ht="15.75" customHeight="1" x14ac:dyDescent="0.2">
      <c r="B108" s="333"/>
      <c r="C108" s="332"/>
      <c r="F108" s="337">
        <v>15423.38</v>
      </c>
      <c r="G108" s="328" t="s">
        <v>3640</v>
      </c>
      <c r="H108" s="328"/>
      <c r="I108" s="328"/>
    </row>
    <row r="109" spans="2:9" ht="15.75" customHeight="1" x14ac:dyDescent="0.2">
      <c r="B109" s="333"/>
      <c r="C109" s="332"/>
      <c r="F109" s="337">
        <v>20197.919999999998</v>
      </c>
      <c r="G109" s="328" t="s">
        <v>3639</v>
      </c>
      <c r="H109" s="328"/>
      <c r="I109" s="328"/>
    </row>
    <row r="110" spans="2:9" ht="15.75" customHeight="1" x14ac:dyDescent="0.2">
      <c r="B110" s="333"/>
      <c r="C110" s="332"/>
      <c r="F110" s="337">
        <v>6927.15</v>
      </c>
      <c r="G110" s="328" t="s">
        <v>3638</v>
      </c>
      <c r="H110" s="328"/>
      <c r="I110" s="328"/>
    </row>
    <row r="111" spans="2:9" ht="15.75" customHeight="1" x14ac:dyDescent="0.2">
      <c r="B111" s="333"/>
      <c r="C111" s="332"/>
      <c r="F111" s="337">
        <v>1500</v>
      </c>
      <c r="G111" s="328" t="s">
        <v>2923</v>
      </c>
      <c r="H111" s="328"/>
      <c r="I111" s="328"/>
    </row>
    <row r="112" spans="2:9" ht="15.75" customHeight="1" x14ac:dyDescent="0.2">
      <c r="B112" s="333"/>
      <c r="C112" s="332"/>
      <c r="F112" s="341">
        <v>46270.15</v>
      </c>
      <c r="G112" s="328" t="s">
        <v>3637</v>
      </c>
      <c r="H112" s="328"/>
      <c r="I112" s="328"/>
    </row>
    <row r="113" spans="2:9" ht="15.75" customHeight="1" x14ac:dyDescent="0.2">
      <c r="B113" s="333"/>
      <c r="C113" s="332"/>
      <c r="F113" s="337">
        <v>16325.8</v>
      </c>
      <c r="G113" s="328" t="s">
        <v>3636</v>
      </c>
      <c r="H113" s="328"/>
      <c r="I113" s="328"/>
    </row>
    <row r="114" spans="2:9" ht="15.75" customHeight="1" x14ac:dyDescent="0.2">
      <c r="B114" s="333"/>
      <c r="C114" s="332"/>
      <c r="F114" s="337">
        <v>15423.38</v>
      </c>
      <c r="G114" s="328" t="s">
        <v>3635</v>
      </c>
      <c r="H114" s="328"/>
      <c r="I114" s="328"/>
    </row>
    <row r="115" spans="2:9" ht="13.5" customHeight="1" x14ac:dyDescent="0.2">
      <c r="B115" s="333"/>
      <c r="C115" s="332"/>
      <c r="F115" s="337">
        <v>2972.5</v>
      </c>
      <c r="G115" s="328" t="s">
        <v>3634</v>
      </c>
      <c r="H115" s="328"/>
      <c r="I115" s="328"/>
    </row>
    <row r="116" spans="2:9" ht="13.5" customHeight="1" x14ac:dyDescent="0.2">
      <c r="B116" s="333"/>
      <c r="C116" s="332"/>
      <c r="F116" s="337">
        <v>4570.12</v>
      </c>
      <c r="G116" s="328" t="s">
        <v>3633</v>
      </c>
      <c r="H116" s="328"/>
      <c r="I116" s="328"/>
    </row>
    <row r="117" spans="2:9" ht="13.5" customHeight="1" x14ac:dyDescent="0.2">
      <c r="B117" s="333"/>
      <c r="C117" s="332"/>
      <c r="F117" s="337">
        <v>1009.98</v>
      </c>
      <c r="G117" s="328" t="s">
        <v>3632</v>
      </c>
      <c r="H117" s="328"/>
      <c r="I117" s="328"/>
    </row>
    <row r="118" spans="2:9" ht="13.5" customHeight="1" x14ac:dyDescent="0.2">
      <c r="B118" s="333"/>
      <c r="C118" s="332"/>
      <c r="F118" s="337">
        <v>6741.91</v>
      </c>
      <c r="G118" s="328" t="s">
        <v>3631</v>
      </c>
      <c r="H118" s="328"/>
      <c r="I118" s="328"/>
    </row>
    <row r="119" spans="2:9" ht="13.5" customHeight="1" x14ac:dyDescent="0.2">
      <c r="B119" s="333"/>
      <c r="C119" s="332"/>
      <c r="F119" s="341">
        <v>2000</v>
      </c>
      <c r="G119" s="328" t="s">
        <v>3630</v>
      </c>
      <c r="H119" s="328"/>
      <c r="I119" s="328"/>
    </row>
    <row r="120" spans="2:9" ht="13.5" customHeight="1" x14ac:dyDescent="0.2">
      <c r="B120" s="333"/>
      <c r="C120" s="332"/>
      <c r="F120" s="337">
        <v>2000</v>
      </c>
      <c r="G120" s="328" t="s">
        <v>3629</v>
      </c>
      <c r="H120" s="328"/>
      <c r="I120" s="328"/>
    </row>
    <row r="121" spans="2:9" ht="13.5" customHeight="1" x14ac:dyDescent="0.2">
      <c r="B121" s="333"/>
      <c r="C121" s="332"/>
      <c r="F121" s="337">
        <v>720</v>
      </c>
      <c r="G121" s="328" t="s">
        <v>3628</v>
      </c>
      <c r="H121" s="328"/>
      <c r="I121" s="328"/>
    </row>
    <row r="122" spans="2:9" ht="13.5" customHeight="1" x14ac:dyDescent="0.2">
      <c r="B122" s="333"/>
      <c r="C122" s="332"/>
      <c r="F122" s="337">
        <v>22262.86</v>
      </c>
      <c r="G122" s="328" t="s">
        <v>3627</v>
      </c>
      <c r="H122" s="328"/>
      <c r="I122" s="328"/>
    </row>
    <row r="123" spans="2:9" ht="13.5" customHeight="1" x14ac:dyDescent="0.2">
      <c r="B123" s="333"/>
      <c r="C123" s="332"/>
      <c r="F123" s="337">
        <v>14083.57</v>
      </c>
      <c r="G123" s="328" t="s">
        <v>3626</v>
      </c>
      <c r="H123" s="328"/>
      <c r="I123" s="328"/>
    </row>
    <row r="124" spans="2:9" ht="13.5" customHeight="1" x14ac:dyDescent="0.2">
      <c r="B124" s="333"/>
      <c r="C124" s="332"/>
      <c r="F124" s="337">
        <v>16270.15</v>
      </c>
      <c r="G124" s="328" t="s">
        <v>3625</v>
      </c>
      <c r="H124" s="328"/>
      <c r="I124" s="328"/>
    </row>
    <row r="125" spans="2:9" ht="13.5" customHeight="1" x14ac:dyDescent="0.2">
      <c r="B125" s="333"/>
      <c r="C125" s="332"/>
      <c r="F125" s="337">
        <v>13879.16</v>
      </c>
      <c r="G125" s="328" t="s">
        <v>3624</v>
      </c>
      <c r="H125" s="328"/>
      <c r="I125" s="328"/>
    </row>
    <row r="126" spans="2:9" ht="13.5" customHeight="1" x14ac:dyDescent="0.2">
      <c r="B126" s="333"/>
      <c r="C126" s="332"/>
      <c r="F126" s="337">
        <v>5000</v>
      </c>
      <c r="G126" s="328" t="s">
        <v>3623</v>
      </c>
      <c r="H126" s="328"/>
      <c r="I126" s="328"/>
    </row>
    <row r="127" spans="2:9" ht="13.5" customHeight="1" x14ac:dyDescent="0.2">
      <c r="B127" s="333"/>
      <c r="C127" s="332"/>
      <c r="F127" s="337">
        <v>55604.04</v>
      </c>
      <c r="G127" s="328" t="s">
        <v>3622</v>
      </c>
      <c r="H127" s="328"/>
      <c r="I127" s="328"/>
    </row>
    <row r="128" spans="2:9" ht="13.5" customHeight="1" x14ac:dyDescent="0.2">
      <c r="B128" s="333"/>
      <c r="C128" s="332"/>
      <c r="F128" s="337">
        <v>53546.97</v>
      </c>
      <c r="G128" s="328" t="s">
        <v>3621</v>
      </c>
      <c r="H128" s="328"/>
      <c r="I128" s="328"/>
    </row>
    <row r="129" spans="2:9" ht="13.5" customHeight="1" x14ac:dyDescent="0.2">
      <c r="B129" s="333"/>
      <c r="C129" s="332"/>
      <c r="F129" s="337">
        <v>20337.009999999998</v>
      </c>
      <c r="G129" s="328" t="s">
        <v>3620</v>
      </c>
      <c r="H129" s="328"/>
      <c r="I129" s="328"/>
    </row>
    <row r="130" spans="2:9" ht="13.5" customHeight="1" x14ac:dyDescent="0.2">
      <c r="B130" s="333"/>
      <c r="C130" s="332"/>
      <c r="F130" s="341">
        <v>50000</v>
      </c>
      <c r="G130" s="328" t="s">
        <v>3619</v>
      </c>
      <c r="H130" s="328"/>
      <c r="I130" s="328"/>
    </row>
    <row r="131" spans="2:9" ht="13.5" customHeight="1" x14ac:dyDescent="0.2">
      <c r="B131" s="333"/>
      <c r="C131" s="332"/>
      <c r="F131" s="337">
        <v>5484.58</v>
      </c>
      <c r="G131" s="328" t="s">
        <v>3618</v>
      </c>
      <c r="H131" s="328"/>
      <c r="I131" s="328"/>
    </row>
    <row r="132" spans="2:9" ht="13.5" customHeight="1" x14ac:dyDescent="0.2">
      <c r="B132" s="333"/>
      <c r="C132" s="332"/>
      <c r="F132" s="337">
        <v>13081.9</v>
      </c>
      <c r="G132" s="328" t="s">
        <v>3617</v>
      </c>
      <c r="H132" s="328"/>
      <c r="I132" s="328"/>
    </row>
    <row r="133" spans="2:9" ht="13.5" customHeight="1" x14ac:dyDescent="0.2">
      <c r="B133" s="333"/>
      <c r="C133" s="332"/>
      <c r="F133" s="341"/>
      <c r="G133" s="328"/>
      <c r="H133" s="328"/>
      <c r="I133" s="328"/>
    </row>
    <row r="134" spans="2:9" ht="13.5" customHeight="1" x14ac:dyDescent="0.2">
      <c r="B134" s="333"/>
      <c r="C134" s="332"/>
      <c r="F134" s="341"/>
      <c r="G134" s="328"/>
      <c r="H134" s="328"/>
      <c r="I134" s="328"/>
    </row>
    <row r="135" spans="2:9" ht="13.5" customHeight="1" x14ac:dyDescent="0.2">
      <c r="B135" s="333"/>
      <c r="C135" s="332"/>
      <c r="F135" s="341"/>
      <c r="G135" s="328"/>
      <c r="H135" s="328"/>
      <c r="I135" s="328"/>
    </row>
    <row r="136" spans="2:9" ht="13.5" customHeight="1" x14ac:dyDescent="0.2">
      <c r="B136" s="333"/>
      <c r="C136" s="332"/>
      <c r="F136" s="337"/>
      <c r="G136" s="328"/>
      <c r="H136" s="328"/>
      <c r="I136" s="328"/>
    </row>
    <row r="137" spans="2:9" ht="13.5" customHeight="1" x14ac:dyDescent="0.2">
      <c r="B137" s="333"/>
      <c r="C137" s="332"/>
      <c r="F137" s="540"/>
      <c r="G137" s="342"/>
      <c r="H137" s="328"/>
      <c r="I137" s="328"/>
    </row>
    <row r="138" spans="2:9" ht="13.5" customHeight="1" x14ac:dyDescent="0.2">
      <c r="B138" s="333"/>
      <c r="C138" s="332"/>
      <c r="F138" s="337"/>
      <c r="G138" s="328"/>
      <c r="H138" s="328"/>
      <c r="I138" s="328"/>
    </row>
    <row r="139" spans="2:9" ht="13.5" customHeight="1" x14ac:dyDescent="0.2">
      <c r="B139" s="333"/>
      <c r="C139" s="332"/>
      <c r="F139" s="337"/>
      <c r="G139" s="328"/>
      <c r="H139" s="328"/>
      <c r="I139" s="328"/>
    </row>
    <row r="140" spans="2:9" ht="13.5" customHeight="1" x14ac:dyDescent="0.2">
      <c r="B140" s="333"/>
      <c r="C140" s="332"/>
      <c r="F140" s="344"/>
      <c r="G140" s="328"/>
      <c r="H140" s="328"/>
      <c r="I140" s="328"/>
    </row>
    <row r="141" spans="2:9" ht="13.5" customHeight="1" x14ac:dyDescent="0.2">
      <c r="B141" s="333"/>
      <c r="C141" s="332"/>
      <c r="F141" s="337"/>
      <c r="G141" s="328"/>
      <c r="H141" s="328"/>
      <c r="I141" s="328"/>
    </row>
    <row r="142" spans="2:9" ht="13.5" customHeight="1" x14ac:dyDescent="0.2">
      <c r="B142" s="333"/>
      <c r="C142" s="332"/>
      <c r="F142" s="337"/>
      <c r="G142" s="328"/>
      <c r="H142" s="328"/>
      <c r="I142" s="328"/>
    </row>
    <row r="143" spans="2:9" ht="13.5" customHeight="1" x14ac:dyDescent="0.2">
      <c r="B143" s="333"/>
      <c r="C143" s="332"/>
      <c r="F143" s="337"/>
      <c r="G143" s="328"/>
      <c r="H143" s="328"/>
      <c r="I143" s="328"/>
    </row>
    <row r="144" spans="2:9" ht="13.5" customHeight="1" x14ac:dyDescent="0.2">
      <c r="B144" s="333"/>
      <c r="C144" s="332"/>
      <c r="F144" s="337"/>
      <c r="G144" s="328"/>
      <c r="H144" s="328"/>
      <c r="I144" s="328"/>
    </row>
    <row r="145" spans="2:10" ht="13.5" customHeight="1" x14ac:dyDescent="0.2">
      <c r="B145" s="333"/>
      <c r="C145" s="332"/>
      <c r="F145" s="337"/>
      <c r="G145" s="328"/>
      <c r="H145" s="328"/>
      <c r="I145" s="328"/>
    </row>
    <row r="146" spans="2:10" ht="13.5" customHeight="1" x14ac:dyDescent="0.2">
      <c r="B146" s="333"/>
      <c r="C146" s="332"/>
      <c r="F146" s="337"/>
      <c r="G146" s="328"/>
      <c r="H146" s="328"/>
      <c r="I146" s="328"/>
    </row>
    <row r="147" spans="2:10" ht="13.5" customHeight="1" x14ac:dyDescent="0.2">
      <c r="B147" s="333"/>
      <c r="C147" s="332"/>
      <c r="F147" s="337"/>
      <c r="G147" s="328"/>
      <c r="H147" s="328"/>
      <c r="I147" s="328"/>
    </row>
    <row r="148" spans="2:10" ht="13.5" customHeight="1" x14ac:dyDescent="0.2">
      <c r="B148" s="333"/>
      <c r="C148" s="332"/>
      <c r="F148" s="337"/>
      <c r="G148" s="328"/>
      <c r="H148" s="328"/>
      <c r="I148" s="328"/>
    </row>
    <row r="149" spans="2:10" ht="13.5" customHeight="1" x14ac:dyDescent="0.2">
      <c r="B149" s="333"/>
      <c r="C149" s="332"/>
      <c r="F149" s="337"/>
      <c r="G149" s="328"/>
      <c r="H149" s="328"/>
      <c r="I149" s="328"/>
    </row>
    <row r="150" spans="2:10" ht="13.5" customHeight="1" x14ac:dyDescent="0.2">
      <c r="B150" s="333"/>
      <c r="C150" s="332"/>
      <c r="F150" s="337"/>
      <c r="G150" s="328"/>
      <c r="H150" s="328"/>
      <c r="I150" s="328"/>
    </row>
    <row r="151" spans="2:10" ht="13.5" customHeight="1" x14ac:dyDescent="0.2">
      <c r="B151" s="333"/>
      <c r="C151" s="332"/>
      <c r="F151" s="337"/>
      <c r="G151" s="342"/>
      <c r="H151" s="342"/>
      <c r="I151" s="342"/>
      <c r="J151" s="351"/>
    </row>
    <row r="152" spans="2:10" ht="13.5" customHeight="1" x14ac:dyDescent="0.2">
      <c r="B152" s="333"/>
      <c r="C152" s="332"/>
      <c r="F152" s="337"/>
      <c r="G152" s="328"/>
      <c r="H152" s="328"/>
      <c r="I152" s="328"/>
    </row>
    <row r="153" spans="2:10" ht="13.5" customHeight="1" x14ac:dyDescent="0.2">
      <c r="B153" s="333"/>
      <c r="C153" s="332"/>
      <c r="F153" s="337"/>
      <c r="G153" s="328"/>
      <c r="H153" s="328"/>
      <c r="I153" s="328"/>
    </row>
    <row r="154" spans="2:10" ht="13.5" customHeight="1" x14ac:dyDescent="0.2">
      <c r="B154" s="333"/>
      <c r="C154" s="332"/>
      <c r="F154" s="337"/>
      <c r="G154" s="328"/>
      <c r="H154" s="328"/>
      <c r="I154" s="328"/>
    </row>
    <row r="155" spans="2:10" ht="13.5" customHeight="1" x14ac:dyDescent="0.2">
      <c r="B155" s="333"/>
      <c r="C155" s="332"/>
      <c r="F155" s="337"/>
      <c r="G155" s="328"/>
      <c r="H155" s="328"/>
      <c r="I155" s="328"/>
    </row>
    <row r="156" spans="2:10" ht="13.5" customHeight="1" x14ac:dyDescent="0.2">
      <c r="B156" s="333"/>
      <c r="C156" s="332"/>
      <c r="F156" s="337"/>
      <c r="G156" s="328"/>
      <c r="H156" s="328"/>
      <c r="I156" s="328"/>
    </row>
    <row r="157" spans="2:10" ht="13.5" customHeight="1" x14ac:dyDescent="0.2">
      <c r="B157" s="333"/>
      <c r="C157" s="332"/>
      <c r="F157" s="337"/>
      <c r="G157" s="328"/>
      <c r="H157" s="328"/>
      <c r="I157" s="328"/>
    </row>
    <row r="158" spans="2:10" ht="13.5" customHeight="1" x14ac:dyDescent="0.2">
      <c r="B158" s="333"/>
      <c r="C158" s="332"/>
      <c r="F158" s="337"/>
      <c r="G158" s="328"/>
      <c r="H158" s="328"/>
      <c r="I158" s="328"/>
    </row>
    <row r="159" spans="2:10" ht="13.5" customHeight="1" x14ac:dyDescent="0.2">
      <c r="B159" s="333"/>
      <c r="C159" s="332"/>
      <c r="F159" s="337"/>
      <c r="G159" s="328"/>
      <c r="H159" s="328"/>
      <c r="I159" s="328"/>
    </row>
    <row r="160" spans="2:10"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5.75" customHeight="1" x14ac:dyDescent="0.2">
      <c r="B184" s="333"/>
      <c r="C184" s="332"/>
      <c r="F184" s="337"/>
      <c r="G184" s="328"/>
      <c r="H184" s="328"/>
      <c r="I184" s="328"/>
    </row>
    <row r="185" spans="2:9" ht="15.75" customHeight="1" x14ac:dyDescent="0.2">
      <c r="B185" s="333"/>
      <c r="C185" s="332"/>
      <c r="F185" s="337"/>
      <c r="G185" s="328"/>
      <c r="H185" s="328"/>
      <c r="I185" s="328"/>
    </row>
    <row r="186" spans="2:9" ht="15.7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1.25" customHeight="1" x14ac:dyDescent="0.2">
      <c r="B209" s="333"/>
      <c r="C209" s="332"/>
      <c r="F209" s="337"/>
      <c r="G209" s="328"/>
      <c r="H209" s="328"/>
      <c r="I209" s="328"/>
    </row>
    <row r="210" spans="2:9" ht="15.75" customHeight="1" x14ac:dyDescent="0.2">
      <c r="B210" s="333"/>
      <c r="C210" s="332"/>
      <c r="F210" s="337"/>
      <c r="G210" s="328"/>
      <c r="H210" s="328"/>
      <c r="I210" s="328"/>
    </row>
    <row r="211" spans="2:9" ht="15.75" customHeight="1" x14ac:dyDescent="0.2">
      <c r="B211" s="333"/>
      <c r="C211" s="332"/>
      <c r="F211" s="337"/>
      <c r="G211" s="328"/>
      <c r="H211" s="328"/>
      <c r="I211" s="328"/>
    </row>
    <row r="212" spans="2:9" ht="15.7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39"/>
      <c r="H242" s="338"/>
      <c r="I242" s="328"/>
    </row>
    <row r="243" spans="2:9" ht="15.75" customHeight="1" x14ac:dyDescent="0.2">
      <c r="B243" s="333"/>
      <c r="C243" s="332"/>
      <c r="G243" s="328"/>
      <c r="H243" s="328"/>
      <c r="I243" s="328"/>
    </row>
    <row r="244" spans="2:9" ht="15.75" customHeight="1" x14ac:dyDescent="0.2">
      <c r="B244" s="333"/>
      <c r="C244" s="332"/>
      <c r="F244" s="337"/>
      <c r="G244" s="328"/>
      <c r="H244" s="328"/>
      <c r="I244" s="328"/>
    </row>
    <row r="245" spans="2:9" ht="15.75" customHeight="1" x14ac:dyDescent="0.2">
      <c r="B245" s="333"/>
      <c r="C245" s="332"/>
      <c r="F245" s="337"/>
      <c r="G245" s="328"/>
      <c r="H245" s="328"/>
      <c r="I245" s="328"/>
    </row>
    <row r="246" spans="2:9" ht="15.75" customHeight="1" x14ac:dyDescent="0.2">
      <c r="B246" s="333"/>
      <c r="C246" s="332"/>
      <c r="F246" s="337"/>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x14ac:dyDescent="0.2">
      <c r="B265" s="333"/>
      <c r="C265" s="332"/>
      <c r="F265" s="337"/>
      <c r="G265" s="329"/>
      <c r="H265" s="328"/>
      <c r="I265" s="328"/>
    </row>
    <row r="266" spans="2:9" ht="15.75" customHeight="1" thickBot="1" x14ac:dyDescent="0.25">
      <c r="B266" s="333"/>
      <c r="C266" s="332"/>
      <c r="E266" s="336">
        <f>SUM(E9:E245)</f>
        <v>4266935.08</v>
      </c>
      <c r="F266" s="335">
        <f>SUM(F8:F253)</f>
        <v>4305455.6599999992</v>
      </c>
      <c r="G266" s="329"/>
      <c r="H266" s="328"/>
      <c r="I266" s="328"/>
    </row>
    <row r="267" spans="2:9" ht="15.75" customHeight="1" thickTop="1" x14ac:dyDescent="0.2">
      <c r="B267" s="333"/>
      <c r="C267" s="332"/>
      <c r="E267" s="334">
        <f>F266-E266</f>
        <v>38520.579999999143</v>
      </c>
      <c r="F267" s="330"/>
      <c r="G267" s="329"/>
      <c r="H267" s="323"/>
      <c r="I267" s="328"/>
    </row>
    <row r="268" spans="2:9" ht="15.75" customHeight="1" x14ac:dyDescent="0.2">
      <c r="B268" s="333"/>
      <c r="C268" s="332"/>
      <c r="F268" s="330"/>
      <c r="G268" s="329"/>
      <c r="H268" s="328"/>
      <c r="I268" s="328"/>
    </row>
    <row r="269" spans="2:9" ht="15.75" customHeight="1" x14ac:dyDescent="0.2">
      <c r="B269" s="333"/>
      <c r="C269" s="332"/>
      <c r="F269" s="330"/>
      <c r="G269" s="329"/>
      <c r="H269" s="328"/>
      <c r="I269" s="328"/>
    </row>
    <row r="270" spans="2:9" ht="15.75" customHeight="1" x14ac:dyDescent="0.2">
      <c r="B270" s="321"/>
      <c r="C270" s="321"/>
      <c r="D270" s="326"/>
      <c r="F270" s="330"/>
      <c r="G270" s="329"/>
      <c r="H270" s="328"/>
      <c r="I270" s="328"/>
    </row>
    <row r="271" spans="2:9" ht="15.75" customHeight="1" x14ac:dyDescent="0.2">
      <c r="B271" s="321"/>
      <c r="C271" s="321"/>
      <c r="D271" s="326"/>
      <c r="F271" s="330"/>
      <c r="G271" s="329"/>
      <c r="H271" s="328"/>
      <c r="I271" s="328"/>
    </row>
    <row r="272" spans="2:9" ht="15.75" customHeight="1" x14ac:dyDescent="0.2">
      <c r="B272" s="321"/>
      <c r="C272" s="321"/>
      <c r="D272" s="331"/>
      <c r="F272" s="330"/>
      <c r="G272" s="329"/>
      <c r="H272" s="328"/>
      <c r="I272" s="328"/>
    </row>
    <row r="273" spans="2:9" ht="15.75" customHeight="1" x14ac:dyDescent="0.2">
      <c r="B273" s="321"/>
      <c r="C273" s="321"/>
      <c r="D273" s="326"/>
      <c r="F273" s="330"/>
      <c r="G273" s="328"/>
      <c r="H273" s="328"/>
      <c r="I273" s="328"/>
    </row>
    <row r="274" spans="2:9" ht="15.75" customHeight="1" x14ac:dyDescent="0.2">
      <c r="B274" s="321"/>
      <c r="C274" s="321"/>
      <c r="D274" s="326"/>
      <c r="G274" s="328"/>
    </row>
    <row r="275" spans="2:9" ht="15.75" customHeight="1" x14ac:dyDescent="0.2">
      <c r="B275" s="321"/>
      <c r="C275" s="321"/>
      <c r="D275" s="326"/>
      <c r="G275" s="328"/>
    </row>
    <row r="276" spans="2:9" ht="15.75" customHeight="1" x14ac:dyDescent="0.2">
      <c r="B276" s="321"/>
      <c r="C276" s="321"/>
      <c r="D276" s="326"/>
    </row>
    <row r="277" spans="2:9" ht="15.75" customHeight="1" x14ac:dyDescent="0.2">
      <c r="B277" s="321"/>
      <c r="C277" s="321"/>
      <c r="G277" s="327"/>
    </row>
    <row r="278" spans="2:9" ht="15.75" customHeight="1" x14ac:dyDescent="0.2">
      <c r="B278" s="321"/>
      <c r="C278" s="321"/>
      <c r="D278" s="326"/>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row>
    <row r="284" spans="2:9" ht="15.75" customHeight="1" x14ac:dyDescent="0.2">
      <c r="D284" s="326"/>
      <c r="E284" s="325"/>
    </row>
    <row r="285" spans="2:9" ht="15.75" customHeight="1" x14ac:dyDescent="0.2">
      <c r="B285" s="321"/>
      <c r="C285" s="321"/>
      <c r="D285" s="326"/>
      <c r="G285" s="321"/>
    </row>
    <row r="286" spans="2:9" ht="15.75" customHeight="1" x14ac:dyDescent="0.2">
      <c r="B286" s="321"/>
      <c r="C286" s="321"/>
      <c r="E286" s="321"/>
      <c r="F286" s="325"/>
      <c r="G286" s="321"/>
    </row>
    <row r="287" spans="2:9" ht="15.75" customHeight="1" x14ac:dyDescent="0.2">
      <c r="E287" s="321"/>
      <c r="F287" s="325"/>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B789-3EEA-4F69-A3E3-2C8E9478C1FD}">
  <sheetPr codeName="Hoja43"/>
  <dimension ref="A1:HA379"/>
  <sheetViews>
    <sheetView workbookViewId="0">
      <selection activeCell="V24" sqref="V24"/>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17.33203125" style="322" hidden="1" customWidth="1"/>
    <col min="8" max="8" width="12" style="321" hidden="1" customWidth="1"/>
    <col min="9" max="9" width="2" style="321" hidden="1" customWidth="1"/>
    <col min="10" max="12" width="11" style="321" hidden="1" customWidth="1"/>
    <col min="13" max="17" width="0" style="321" hidden="1" customWidth="1"/>
    <col min="18" max="16384" width="10.83203125" style="321"/>
  </cols>
  <sheetData>
    <row r="1" spans="2:9" ht="19" x14ac:dyDescent="0.25">
      <c r="B1" s="365"/>
      <c r="C1" s="367" t="s">
        <v>893</v>
      </c>
    </row>
    <row r="2" spans="2:9" ht="19" x14ac:dyDescent="0.25">
      <c r="B2" s="365"/>
      <c r="C2" s="367" t="s">
        <v>1030</v>
      </c>
    </row>
    <row r="3" spans="2:9" ht="19" x14ac:dyDescent="0.25">
      <c r="B3" s="365"/>
      <c r="C3" s="366" t="s">
        <v>4113</v>
      </c>
    </row>
    <row r="4" spans="2:9" ht="15" thickBot="1" x14ac:dyDescent="0.25">
      <c r="B4" s="365"/>
      <c r="C4" s="332"/>
    </row>
    <row r="5" spans="2:9" x14ac:dyDescent="0.2">
      <c r="B5" s="364"/>
      <c r="C5" s="363"/>
      <c r="D5" s="362" t="s">
        <v>890</v>
      </c>
      <c r="E5" s="361" t="s">
        <v>889</v>
      </c>
      <c r="F5" s="360"/>
    </row>
    <row r="6" spans="2:9" x14ac:dyDescent="0.2">
      <c r="B6" s="359" t="s">
        <v>44</v>
      </c>
      <c r="C6" s="332" t="s">
        <v>888</v>
      </c>
      <c r="D6" s="324" t="s">
        <v>887</v>
      </c>
      <c r="E6" s="358" t="s">
        <v>886</v>
      </c>
      <c r="F6" s="357" t="s">
        <v>885</v>
      </c>
    </row>
    <row r="7" spans="2:9" ht="15" thickBot="1" x14ac:dyDescent="0.25">
      <c r="B7" s="356"/>
      <c r="C7" s="355"/>
      <c r="D7" s="354" t="s">
        <v>884</v>
      </c>
      <c r="E7" s="353"/>
      <c r="F7" s="352"/>
      <c r="G7" s="328"/>
      <c r="H7" s="328"/>
      <c r="I7" s="328"/>
    </row>
    <row r="8" spans="2:9" x14ac:dyDescent="0.2">
      <c r="B8" s="333"/>
      <c r="C8" s="332" t="s">
        <v>1029</v>
      </c>
      <c r="F8" s="334">
        <v>38520.58</v>
      </c>
      <c r="G8" s="323"/>
      <c r="H8" s="328"/>
      <c r="I8" s="328"/>
    </row>
    <row r="9" spans="2:9" ht="15" x14ac:dyDescent="0.2">
      <c r="B9" s="333">
        <v>8494</v>
      </c>
      <c r="C9" s="255" t="s">
        <v>3730</v>
      </c>
      <c r="D9" s="324" t="s">
        <v>745</v>
      </c>
      <c r="E9" s="323">
        <v>3100</v>
      </c>
      <c r="F9" s="323">
        <v>4477.51</v>
      </c>
      <c r="G9" s="328" t="s">
        <v>4112</v>
      </c>
    </row>
    <row r="10" spans="2:9" ht="15" x14ac:dyDescent="0.2">
      <c r="B10" s="333">
        <v>8494</v>
      </c>
      <c r="C10" s="255" t="s">
        <v>1026</v>
      </c>
      <c r="D10" s="324" t="s">
        <v>745</v>
      </c>
      <c r="E10" s="323">
        <v>76319.87</v>
      </c>
      <c r="F10" s="323">
        <v>5049.4799999999996</v>
      </c>
      <c r="G10" s="328" t="s">
        <v>4111</v>
      </c>
    </row>
    <row r="11" spans="2:9" ht="15" x14ac:dyDescent="0.2">
      <c r="B11" s="333">
        <v>8495</v>
      </c>
      <c r="C11" s="255" t="s">
        <v>2993</v>
      </c>
      <c r="D11" s="324" t="s">
        <v>745</v>
      </c>
      <c r="E11" s="323">
        <v>77796.06</v>
      </c>
      <c r="F11" s="323">
        <v>80000</v>
      </c>
      <c r="G11" s="328" t="s">
        <v>4016</v>
      </c>
    </row>
    <row r="12" spans="2:9" ht="15" x14ac:dyDescent="0.2">
      <c r="B12" s="333">
        <v>8495</v>
      </c>
      <c r="C12" s="255" t="s">
        <v>3034</v>
      </c>
      <c r="D12" s="324" t="s">
        <v>745</v>
      </c>
      <c r="E12" s="323">
        <v>2008</v>
      </c>
      <c r="F12" s="323">
        <v>1247.6300000000001</v>
      </c>
      <c r="G12" s="328" t="s">
        <v>4110</v>
      </c>
    </row>
    <row r="13" spans="2:9" ht="15" x14ac:dyDescent="0.2">
      <c r="B13" s="333">
        <v>8501</v>
      </c>
      <c r="C13" s="255" t="s">
        <v>3016</v>
      </c>
      <c r="D13" s="324" t="s">
        <v>745</v>
      </c>
      <c r="E13" s="488">
        <v>4512</v>
      </c>
      <c r="F13" s="323">
        <v>20481.830000000002</v>
      </c>
      <c r="G13" s="328" t="s">
        <v>4109</v>
      </c>
    </row>
    <row r="14" spans="2:9" ht="15" x14ac:dyDescent="0.2">
      <c r="B14" s="333">
        <v>8501</v>
      </c>
      <c r="C14" s="255" t="s">
        <v>3006</v>
      </c>
      <c r="D14" s="324" t="s">
        <v>745</v>
      </c>
      <c r="E14" s="323">
        <v>13988.97</v>
      </c>
      <c r="F14" s="323">
        <v>22723</v>
      </c>
      <c r="G14" s="328" t="s">
        <v>4108</v>
      </c>
    </row>
    <row r="15" spans="2:9" ht="15" x14ac:dyDescent="0.2">
      <c r="B15" s="333">
        <v>8502</v>
      </c>
      <c r="C15" s="255" t="s">
        <v>2983</v>
      </c>
      <c r="D15" s="324" t="s">
        <v>745</v>
      </c>
      <c r="E15" s="323">
        <v>346772.93</v>
      </c>
      <c r="F15" s="323">
        <v>17314.12</v>
      </c>
      <c r="G15" s="328" t="s">
        <v>4107</v>
      </c>
    </row>
    <row r="16" spans="2:9" ht="15" x14ac:dyDescent="0.2">
      <c r="B16" s="333">
        <v>8504</v>
      </c>
      <c r="C16" s="603" t="s">
        <v>4106</v>
      </c>
      <c r="D16" s="544" t="s">
        <v>745</v>
      </c>
      <c r="E16" s="487">
        <v>1887.9</v>
      </c>
      <c r="F16" s="323">
        <v>46270.14</v>
      </c>
      <c r="G16" s="328" t="s">
        <v>4105</v>
      </c>
    </row>
    <row r="17" spans="2:12" ht="15" x14ac:dyDescent="0.2">
      <c r="B17" s="333">
        <v>8504</v>
      </c>
      <c r="C17" s="255" t="s">
        <v>3000</v>
      </c>
      <c r="D17" s="324" t="s">
        <v>745</v>
      </c>
      <c r="E17" s="323">
        <v>178315.95</v>
      </c>
      <c r="F17" s="323">
        <v>48870.8</v>
      </c>
      <c r="G17" s="328" t="s">
        <v>4104</v>
      </c>
    </row>
    <row r="18" spans="2:12" ht="15" x14ac:dyDescent="0.2">
      <c r="B18" s="333">
        <v>8504</v>
      </c>
      <c r="C18" s="255" t="s">
        <v>2993</v>
      </c>
      <c r="D18" s="324" t="s">
        <v>745</v>
      </c>
      <c r="E18" s="323">
        <v>337837.26</v>
      </c>
      <c r="F18" s="323">
        <v>25960.12</v>
      </c>
      <c r="G18" s="328" t="s">
        <v>4103</v>
      </c>
    </row>
    <row r="19" spans="2:12" ht="15" x14ac:dyDescent="0.2">
      <c r="B19" s="333">
        <v>8505</v>
      </c>
      <c r="C19" s="255" t="s">
        <v>4090</v>
      </c>
      <c r="D19" s="324" t="s">
        <v>745</v>
      </c>
      <c r="E19" s="323">
        <v>6121.25</v>
      </c>
      <c r="F19" s="323">
        <v>1445.21</v>
      </c>
      <c r="G19" s="328" t="s">
        <v>4102</v>
      </c>
    </row>
    <row r="20" spans="2:12" ht="15" x14ac:dyDescent="0.2">
      <c r="B20" s="333">
        <v>8505</v>
      </c>
      <c r="C20" s="255" t="s">
        <v>4090</v>
      </c>
      <c r="D20" s="324" t="s">
        <v>745</v>
      </c>
      <c r="E20" s="323">
        <v>100</v>
      </c>
      <c r="F20" s="586">
        <v>5189.62</v>
      </c>
      <c r="G20" s="342" t="s">
        <v>3664</v>
      </c>
    </row>
    <row r="21" spans="2:12" ht="15" x14ac:dyDescent="0.2">
      <c r="B21" s="333">
        <v>8505</v>
      </c>
      <c r="C21" s="255" t="s">
        <v>2989</v>
      </c>
      <c r="D21" s="324" t="s">
        <v>745</v>
      </c>
      <c r="E21" s="323">
        <v>17400.830000000002</v>
      </c>
      <c r="F21" s="323">
        <v>2285.06</v>
      </c>
      <c r="G21" s="328" t="s">
        <v>4101</v>
      </c>
      <c r="H21" s="328"/>
      <c r="I21" s="328"/>
    </row>
    <row r="22" spans="2:12" ht="15" x14ac:dyDescent="0.2">
      <c r="B22" s="333">
        <v>8505</v>
      </c>
      <c r="C22" s="255" t="s">
        <v>3021</v>
      </c>
      <c r="D22" s="324" t="s">
        <v>745</v>
      </c>
      <c r="E22" s="323">
        <v>1914</v>
      </c>
      <c r="F22" s="323">
        <v>1301</v>
      </c>
      <c r="G22" s="328" t="s">
        <v>4100</v>
      </c>
      <c r="H22" s="328"/>
      <c r="I22" s="328"/>
    </row>
    <row r="23" spans="2:12" ht="15" x14ac:dyDescent="0.2">
      <c r="B23" s="333">
        <v>8508</v>
      </c>
      <c r="C23" s="255" t="s">
        <v>3012</v>
      </c>
      <c r="D23" s="324" t="s">
        <v>745</v>
      </c>
      <c r="E23" s="418">
        <v>15300</v>
      </c>
      <c r="F23" s="323">
        <v>5831.5</v>
      </c>
      <c r="G23" s="328" t="s">
        <v>4099</v>
      </c>
      <c r="H23" s="328"/>
      <c r="I23" s="328"/>
    </row>
    <row r="24" spans="2:12" ht="15" x14ac:dyDescent="0.2">
      <c r="B24" s="333">
        <v>8508</v>
      </c>
      <c r="C24" s="255" t="s">
        <v>3722</v>
      </c>
      <c r="D24" s="324" t="s">
        <v>745</v>
      </c>
      <c r="E24" s="323">
        <v>32098.55</v>
      </c>
      <c r="F24" s="323">
        <v>2285.06</v>
      </c>
      <c r="G24" s="328" t="s">
        <v>4098</v>
      </c>
      <c r="H24" s="328"/>
      <c r="I24" s="328"/>
    </row>
    <row r="25" spans="2:12" ht="15" x14ac:dyDescent="0.2">
      <c r="B25" s="333">
        <v>8509</v>
      </c>
      <c r="C25" s="255" t="s">
        <v>2983</v>
      </c>
      <c r="D25" s="324" t="s">
        <v>745</v>
      </c>
      <c r="E25" s="323">
        <v>617592.5</v>
      </c>
      <c r="F25" s="323">
        <v>1217.73</v>
      </c>
      <c r="G25" s="328" t="s">
        <v>4097</v>
      </c>
      <c r="H25" s="328"/>
      <c r="I25" s="328"/>
    </row>
    <row r="26" spans="2:12" ht="15" x14ac:dyDescent="0.2">
      <c r="B26" s="333">
        <v>8512</v>
      </c>
      <c r="C26" s="255" t="s">
        <v>4096</v>
      </c>
      <c r="D26" s="324" t="s">
        <v>745</v>
      </c>
      <c r="E26" s="323">
        <v>25582.22</v>
      </c>
      <c r="F26" s="323">
        <v>1729.17</v>
      </c>
      <c r="G26" s="328" t="s">
        <v>4095</v>
      </c>
      <c r="H26" s="328"/>
      <c r="I26" s="328"/>
    </row>
    <row r="27" spans="2:12" ht="15.75" customHeight="1" x14ac:dyDescent="0.2">
      <c r="B27" s="333">
        <v>8512</v>
      </c>
      <c r="C27" s="255" t="s">
        <v>2983</v>
      </c>
      <c r="D27" s="324" t="s">
        <v>745</v>
      </c>
      <c r="E27" s="323">
        <v>350000</v>
      </c>
      <c r="F27" s="323">
        <v>10000</v>
      </c>
      <c r="G27" s="328" t="s">
        <v>4094</v>
      </c>
      <c r="H27" s="328"/>
      <c r="I27" s="328"/>
    </row>
    <row r="28" spans="2:12" ht="15" x14ac:dyDescent="0.2">
      <c r="B28" s="333">
        <v>8512</v>
      </c>
      <c r="C28" s="255" t="s">
        <v>2983</v>
      </c>
      <c r="D28" s="324" t="s">
        <v>745</v>
      </c>
      <c r="E28" s="323">
        <v>64687.08</v>
      </c>
      <c r="F28" s="323">
        <v>1142.53</v>
      </c>
      <c r="G28" s="328" t="s">
        <v>4093</v>
      </c>
      <c r="H28" s="328"/>
      <c r="I28" s="328"/>
      <c r="K28" s="348"/>
      <c r="L28" s="347"/>
    </row>
    <row r="29" spans="2:12" ht="15" x14ac:dyDescent="0.2">
      <c r="B29" s="333">
        <v>8515</v>
      </c>
      <c r="C29" s="255" t="s">
        <v>2983</v>
      </c>
      <c r="D29" s="324" t="s">
        <v>745</v>
      </c>
      <c r="E29" s="323">
        <v>250000</v>
      </c>
      <c r="F29" s="323">
        <v>4000</v>
      </c>
      <c r="G29" s="328" t="s">
        <v>4075</v>
      </c>
      <c r="H29" s="328"/>
      <c r="I29" s="328"/>
      <c r="K29" s="347"/>
    </row>
    <row r="30" spans="2:12" ht="13.5" customHeight="1" x14ac:dyDescent="0.2">
      <c r="B30" s="333">
        <v>8515</v>
      </c>
      <c r="C30" s="255" t="s">
        <v>3034</v>
      </c>
      <c r="D30" s="324" t="s">
        <v>745</v>
      </c>
      <c r="E30" s="323">
        <v>4996</v>
      </c>
      <c r="F30" s="337">
        <v>4000</v>
      </c>
      <c r="G30" s="328" t="s">
        <v>4068</v>
      </c>
      <c r="H30" s="328"/>
      <c r="I30" s="328"/>
    </row>
    <row r="31" spans="2:12" ht="11.25" customHeight="1" x14ac:dyDescent="0.2">
      <c r="B31" s="333">
        <v>8516</v>
      </c>
      <c r="C31" s="255" t="s">
        <v>3012</v>
      </c>
      <c r="D31" s="324" t="s">
        <v>745</v>
      </c>
      <c r="E31" s="418">
        <v>30600</v>
      </c>
      <c r="F31" s="337">
        <v>37170.480000000003</v>
      </c>
      <c r="G31" s="328" t="s">
        <v>4092</v>
      </c>
      <c r="H31" s="328"/>
      <c r="I31" s="328"/>
    </row>
    <row r="32" spans="2:12" ht="14.25" customHeight="1" x14ac:dyDescent="0.2">
      <c r="B32" s="333">
        <v>8517</v>
      </c>
      <c r="C32" s="255" t="s">
        <v>3000</v>
      </c>
      <c r="D32" s="324" t="s">
        <v>745</v>
      </c>
      <c r="E32" s="323">
        <v>4640</v>
      </c>
      <c r="F32" s="337">
        <v>202900.88</v>
      </c>
      <c r="G32" s="328" t="s">
        <v>4091</v>
      </c>
      <c r="H32" s="328"/>
      <c r="I32" s="328"/>
    </row>
    <row r="33" spans="2:11" ht="14.25" customHeight="1" x14ac:dyDescent="0.2">
      <c r="B33" s="333">
        <v>8517</v>
      </c>
      <c r="C33" s="255" t="s">
        <v>3000</v>
      </c>
      <c r="D33" s="324" t="s">
        <v>745</v>
      </c>
      <c r="E33" s="323">
        <v>234809.39</v>
      </c>
      <c r="F33" s="337">
        <v>42540.3</v>
      </c>
      <c r="G33" s="328" t="s">
        <v>3619</v>
      </c>
      <c r="H33" s="328"/>
      <c r="I33" s="328"/>
    </row>
    <row r="34" spans="2:11" ht="14.25" customHeight="1" x14ac:dyDescent="0.2">
      <c r="B34" s="333">
        <v>8519</v>
      </c>
      <c r="C34" s="255" t="s">
        <v>4090</v>
      </c>
      <c r="D34" s="324" t="s">
        <v>745</v>
      </c>
      <c r="E34" s="323">
        <v>6021.25</v>
      </c>
      <c r="F34" s="337">
        <v>5049.4799999999996</v>
      </c>
      <c r="G34" s="328" t="s">
        <v>4089</v>
      </c>
      <c r="H34" s="328"/>
      <c r="I34" s="328"/>
    </row>
    <row r="35" spans="2:11" ht="14.25" customHeight="1" x14ac:dyDescent="0.2">
      <c r="B35" s="333">
        <v>8519</v>
      </c>
      <c r="C35" s="255" t="s">
        <v>4088</v>
      </c>
      <c r="D35" s="324" t="s">
        <v>745</v>
      </c>
      <c r="E35" s="323">
        <v>100</v>
      </c>
      <c r="F35" s="337">
        <v>10036.33</v>
      </c>
      <c r="G35" s="328" t="s">
        <v>4087</v>
      </c>
      <c r="H35" s="328"/>
      <c r="I35" s="328"/>
    </row>
    <row r="36" spans="2:11" ht="14.25" customHeight="1" x14ac:dyDescent="0.2">
      <c r="B36" s="333">
        <v>8519</v>
      </c>
      <c r="C36" s="255" t="s">
        <v>2993</v>
      </c>
      <c r="D36" s="324" t="s">
        <v>745</v>
      </c>
      <c r="E36" s="323">
        <v>265959.81</v>
      </c>
      <c r="F36" s="337">
        <v>11999.61</v>
      </c>
      <c r="G36" s="328" t="s">
        <v>4086</v>
      </c>
      <c r="H36" s="328"/>
      <c r="I36" s="328"/>
    </row>
    <row r="37" spans="2:11" ht="14.25" customHeight="1" x14ac:dyDescent="0.2">
      <c r="B37" s="333">
        <v>8519</v>
      </c>
      <c r="C37" s="255" t="s">
        <v>3034</v>
      </c>
      <c r="D37" s="324" t="s">
        <v>745</v>
      </c>
      <c r="E37" s="323">
        <v>1122.51</v>
      </c>
      <c r="F37" s="337">
        <v>13081.9</v>
      </c>
      <c r="G37" s="328" t="s">
        <v>4085</v>
      </c>
      <c r="H37" s="328"/>
      <c r="I37" s="328"/>
    </row>
    <row r="38" spans="2:11" ht="14.25" customHeight="1" x14ac:dyDescent="0.2">
      <c r="B38" s="333">
        <v>8519</v>
      </c>
      <c r="C38" s="255" t="s">
        <v>4084</v>
      </c>
      <c r="D38" s="324" t="s">
        <v>745</v>
      </c>
      <c r="E38" s="323">
        <v>22156</v>
      </c>
      <c r="F38" s="337">
        <v>20000</v>
      </c>
      <c r="G38" s="328" t="s">
        <v>4059</v>
      </c>
      <c r="H38" s="328"/>
      <c r="I38" s="328"/>
    </row>
    <row r="39" spans="2:11" ht="14.25" customHeight="1" x14ac:dyDescent="0.2">
      <c r="B39" s="333">
        <v>8519</v>
      </c>
      <c r="C39" s="255" t="s">
        <v>3023</v>
      </c>
      <c r="D39" s="324" t="s">
        <v>745</v>
      </c>
      <c r="E39" s="323">
        <v>70208.19</v>
      </c>
      <c r="F39" s="337">
        <v>5657.21</v>
      </c>
      <c r="G39" s="328" t="s">
        <v>4083</v>
      </c>
      <c r="H39" s="328"/>
      <c r="I39" s="328"/>
    </row>
    <row r="40" spans="2:11" ht="14.25" customHeight="1" x14ac:dyDescent="0.2">
      <c r="B40" s="333">
        <v>8519</v>
      </c>
      <c r="C40" s="255" t="s">
        <v>2989</v>
      </c>
      <c r="D40" s="324" t="s">
        <v>745</v>
      </c>
      <c r="E40" s="323">
        <v>9605.15</v>
      </c>
      <c r="F40" s="337">
        <v>6504.12</v>
      </c>
      <c r="G40" s="328" t="s">
        <v>4082</v>
      </c>
      <c r="H40" s="328"/>
      <c r="I40" s="328"/>
    </row>
    <row r="41" spans="2:11" ht="14.25" customHeight="1" x14ac:dyDescent="0.2">
      <c r="B41" s="333">
        <v>8519</v>
      </c>
      <c r="C41" s="255" t="s">
        <v>2985</v>
      </c>
      <c r="D41" s="324" t="s">
        <v>745</v>
      </c>
      <c r="E41" s="323">
        <v>11573.99</v>
      </c>
      <c r="F41" s="337">
        <v>3274.23</v>
      </c>
      <c r="G41" s="328" t="s">
        <v>4081</v>
      </c>
      <c r="H41" s="328"/>
      <c r="I41" s="328"/>
    </row>
    <row r="42" spans="2:11" ht="14.25" customHeight="1" x14ac:dyDescent="0.2">
      <c r="B42" s="333">
        <v>8519</v>
      </c>
      <c r="C42" s="255" t="s">
        <v>2983</v>
      </c>
      <c r="D42" s="324" t="s">
        <v>745</v>
      </c>
      <c r="E42" s="323">
        <v>277412.40999999997</v>
      </c>
      <c r="F42" s="337">
        <v>5926.46</v>
      </c>
      <c r="G42" s="328" t="s">
        <v>4080</v>
      </c>
      <c r="H42" s="328"/>
      <c r="I42" s="328"/>
    </row>
    <row r="43" spans="2:11" ht="14.25" customHeight="1" x14ac:dyDescent="0.2">
      <c r="B43" s="333"/>
      <c r="C43" s="332"/>
      <c r="F43" s="337">
        <v>13889.85</v>
      </c>
      <c r="G43" s="328" t="s">
        <v>4079</v>
      </c>
      <c r="H43" s="342"/>
      <c r="I43" s="342"/>
      <c r="J43" s="351"/>
      <c r="K43" s="351"/>
    </row>
    <row r="44" spans="2:11" ht="14.25" customHeight="1" x14ac:dyDescent="0.2">
      <c r="B44" s="333"/>
      <c r="C44" s="332"/>
      <c r="F44" s="337">
        <v>39755.730000000003</v>
      </c>
      <c r="G44" s="328" t="s">
        <v>4078</v>
      </c>
      <c r="H44" s="328"/>
      <c r="I44" s="328"/>
    </row>
    <row r="45" spans="2:11" ht="14.25" customHeight="1" x14ac:dyDescent="0.2">
      <c r="B45" s="333"/>
      <c r="C45" s="332"/>
      <c r="F45" s="337">
        <v>440</v>
      </c>
      <c r="G45" s="328" t="s">
        <v>4077</v>
      </c>
      <c r="H45" s="328"/>
      <c r="I45" s="328"/>
    </row>
    <row r="46" spans="2:11" ht="14.25" customHeight="1" x14ac:dyDescent="0.2">
      <c r="B46" s="333"/>
      <c r="C46" s="332"/>
      <c r="F46" s="337">
        <v>3401.91</v>
      </c>
      <c r="G46" s="328" t="s">
        <v>4076</v>
      </c>
      <c r="H46" s="328"/>
      <c r="I46" s="328"/>
    </row>
    <row r="47" spans="2:11" ht="14.25" customHeight="1" x14ac:dyDescent="0.2">
      <c r="B47" s="333"/>
      <c r="C47" s="332"/>
      <c r="F47" s="337">
        <v>4000</v>
      </c>
      <c r="G47" s="328" t="s">
        <v>4075</v>
      </c>
      <c r="H47" s="328"/>
      <c r="I47" s="328"/>
    </row>
    <row r="48" spans="2:11" ht="14.25" customHeight="1" x14ac:dyDescent="0.2">
      <c r="B48" s="333"/>
      <c r="C48" s="332"/>
      <c r="F48" s="337">
        <v>500000</v>
      </c>
      <c r="G48" s="328" t="s">
        <v>4016</v>
      </c>
      <c r="H48" s="328"/>
      <c r="I48" s="328"/>
    </row>
    <row r="49" spans="2:9" ht="14.25" customHeight="1" x14ac:dyDescent="0.2">
      <c r="B49" s="333"/>
      <c r="C49" s="332"/>
      <c r="F49" s="337">
        <v>402138.07</v>
      </c>
      <c r="G49" s="328" t="s">
        <v>4074</v>
      </c>
      <c r="H49" s="328"/>
      <c r="I49" s="328"/>
    </row>
    <row r="50" spans="2:9" ht="14.25" customHeight="1" x14ac:dyDescent="0.2">
      <c r="B50" s="333"/>
      <c r="C50" s="332"/>
      <c r="F50" s="337">
        <v>15138</v>
      </c>
      <c r="G50" s="328" t="s">
        <v>4073</v>
      </c>
      <c r="H50" s="328"/>
      <c r="I50" s="328"/>
    </row>
    <row r="51" spans="2:9" ht="14.25" customHeight="1" x14ac:dyDescent="0.2">
      <c r="B51" s="333"/>
      <c r="C51" s="332"/>
      <c r="F51" s="337">
        <v>58828.77</v>
      </c>
      <c r="G51" s="328" t="s">
        <v>4072</v>
      </c>
      <c r="H51" s="328"/>
      <c r="I51" s="328"/>
    </row>
    <row r="52" spans="2:9" ht="14.25" customHeight="1" x14ac:dyDescent="0.2">
      <c r="B52" s="333"/>
      <c r="C52" s="332"/>
      <c r="F52" s="337">
        <v>5049.4799999999996</v>
      </c>
      <c r="G52" s="328" t="s">
        <v>4071</v>
      </c>
      <c r="H52" s="328"/>
      <c r="I52" s="328"/>
    </row>
    <row r="53" spans="2:9" ht="14.25" customHeight="1" x14ac:dyDescent="0.2">
      <c r="B53" s="333"/>
      <c r="C53" s="332"/>
      <c r="F53" s="337">
        <v>2285.06</v>
      </c>
      <c r="G53" s="328" t="s">
        <v>4070</v>
      </c>
      <c r="H53" s="328"/>
      <c r="I53" s="328"/>
    </row>
    <row r="54" spans="2:9" ht="14.25" customHeight="1" x14ac:dyDescent="0.2">
      <c r="B54" s="333"/>
      <c r="C54" s="332"/>
      <c r="F54" s="337">
        <v>971.88</v>
      </c>
      <c r="G54" s="328" t="s">
        <v>4069</v>
      </c>
      <c r="H54" s="328"/>
      <c r="I54" s="328"/>
    </row>
    <row r="55" spans="2:9" ht="14.25" customHeight="1" x14ac:dyDescent="0.2">
      <c r="B55" s="333"/>
      <c r="C55" s="332"/>
      <c r="F55" s="337">
        <v>3000</v>
      </c>
      <c r="G55" s="328" t="s">
        <v>4068</v>
      </c>
      <c r="H55" s="328"/>
      <c r="I55" s="328"/>
    </row>
    <row r="56" spans="2:9" ht="14.25" customHeight="1" x14ac:dyDescent="0.2">
      <c r="B56" s="333"/>
      <c r="C56" s="332"/>
      <c r="F56" s="337">
        <v>10070.51</v>
      </c>
      <c r="G56" s="328" t="s">
        <v>4067</v>
      </c>
      <c r="H56" s="328"/>
      <c r="I56" s="328"/>
    </row>
    <row r="57" spans="2:9" ht="14.25" customHeight="1" x14ac:dyDescent="0.2">
      <c r="B57" s="333"/>
      <c r="C57" s="332"/>
      <c r="F57" s="337">
        <v>10000</v>
      </c>
      <c r="G57" s="328" t="s">
        <v>4038</v>
      </c>
      <c r="H57" s="328"/>
      <c r="I57" s="328"/>
    </row>
    <row r="58" spans="2:9" ht="14.25" customHeight="1" x14ac:dyDescent="0.2">
      <c r="B58" s="333"/>
      <c r="C58" s="332"/>
      <c r="F58" s="337">
        <v>23040.560000000001</v>
      </c>
      <c r="G58" s="328" t="s">
        <v>4066</v>
      </c>
      <c r="H58" s="328"/>
      <c r="I58" s="328"/>
    </row>
    <row r="59" spans="2:9" ht="14.25" customHeight="1" x14ac:dyDescent="0.2">
      <c r="B59" s="333"/>
      <c r="C59" s="332"/>
      <c r="F59" s="337">
        <v>10097.799999999999</v>
      </c>
      <c r="G59" s="328" t="s">
        <v>4065</v>
      </c>
      <c r="H59" s="328"/>
      <c r="I59" s="328"/>
    </row>
    <row r="60" spans="2:9" ht="14.25" customHeight="1" x14ac:dyDescent="0.2">
      <c r="B60" s="333"/>
      <c r="C60" s="332"/>
      <c r="F60" s="337">
        <v>1000</v>
      </c>
      <c r="G60" s="328" t="s">
        <v>4064</v>
      </c>
      <c r="H60" s="328"/>
      <c r="I60" s="328"/>
    </row>
    <row r="61" spans="2:9" ht="14.25" customHeight="1" x14ac:dyDescent="0.2">
      <c r="B61" s="333"/>
      <c r="C61" s="332"/>
      <c r="F61" s="337">
        <v>46270.15</v>
      </c>
      <c r="G61" s="328" t="s">
        <v>4063</v>
      </c>
      <c r="H61" s="328"/>
      <c r="I61" s="328"/>
    </row>
    <row r="62" spans="2:9" ht="14.25" customHeight="1" x14ac:dyDescent="0.2">
      <c r="B62" s="333"/>
      <c r="C62" s="332"/>
      <c r="F62" s="337">
        <v>810</v>
      </c>
      <c r="G62" s="328" t="s">
        <v>4062</v>
      </c>
      <c r="H62" s="328"/>
      <c r="I62" s="328"/>
    </row>
    <row r="63" spans="2:9" ht="14.25" customHeight="1" x14ac:dyDescent="0.2">
      <c r="B63" s="333"/>
      <c r="C63" s="332"/>
      <c r="F63" s="337">
        <v>1142.53</v>
      </c>
      <c r="G63" s="328" t="s">
        <v>4061</v>
      </c>
      <c r="H63" s="328"/>
      <c r="I63" s="328"/>
    </row>
    <row r="64" spans="2:9" ht="14.25" customHeight="1" x14ac:dyDescent="0.2">
      <c r="B64" s="333"/>
      <c r="C64" s="332"/>
      <c r="F64" s="337">
        <v>2063</v>
      </c>
      <c r="G64" s="328" t="s">
        <v>4060</v>
      </c>
      <c r="H64" s="328"/>
      <c r="I64" s="328"/>
    </row>
    <row r="65" spans="2:9" ht="14.25" customHeight="1" x14ac:dyDescent="0.2">
      <c r="B65" s="333"/>
      <c r="C65" s="332"/>
      <c r="F65" s="337">
        <v>10000</v>
      </c>
      <c r="G65" s="328" t="s">
        <v>4059</v>
      </c>
      <c r="H65" s="328"/>
      <c r="I65" s="328"/>
    </row>
    <row r="66" spans="2:9" ht="14.25" customHeight="1" x14ac:dyDescent="0.2">
      <c r="B66" s="333"/>
      <c r="C66" s="332"/>
      <c r="F66" s="337">
        <v>7000</v>
      </c>
      <c r="G66" s="328" t="s">
        <v>4037</v>
      </c>
      <c r="H66" s="328"/>
      <c r="I66" s="328"/>
    </row>
    <row r="67" spans="2:9" ht="14.25" customHeight="1" x14ac:dyDescent="0.2">
      <c r="B67" s="333"/>
      <c r="C67" s="332"/>
      <c r="F67" s="337">
        <v>10000</v>
      </c>
      <c r="G67" s="328" t="s">
        <v>4038</v>
      </c>
      <c r="H67" s="328"/>
      <c r="I67" s="328"/>
    </row>
    <row r="68" spans="2:9" ht="14.25" customHeight="1" x14ac:dyDescent="0.2">
      <c r="B68" s="333"/>
      <c r="C68" s="332"/>
      <c r="F68" s="540">
        <v>15871.69</v>
      </c>
      <c r="G68" s="254" t="s">
        <v>4058</v>
      </c>
      <c r="H68" s="328"/>
      <c r="I68" s="328"/>
    </row>
    <row r="69" spans="2:9" ht="14.25" customHeight="1" x14ac:dyDescent="0.2">
      <c r="B69" s="333"/>
      <c r="C69" s="332"/>
      <c r="F69" s="337">
        <v>40878.25</v>
      </c>
      <c r="G69" s="328" t="s">
        <v>4057</v>
      </c>
      <c r="H69" s="328"/>
      <c r="I69" s="328"/>
    </row>
    <row r="70" spans="2:9" ht="14.25" customHeight="1" x14ac:dyDescent="0.2">
      <c r="B70" s="333"/>
      <c r="C70" s="332"/>
      <c r="F70" s="337">
        <v>5157.1499999999996</v>
      </c>
      <c r="G70" s="328" t="s">
        <v>4056</v>
      </c>
      <c r="H70" s="328"/>
      <c r="I70" s="328"/>
    </row>
    <row r="71" spans="2:9" ht="14.25" customHeight="1" x14ac:dyDescent="0.2">
      <c r="B71" s="333"/>
      <c r="C71" s="332"/>
      <c r="F71" s="337">
        <v>10000</v>
      </c>
      <c r="G71" s="328" t="s">
        <v>4038</v>
      </c>
      <c r="H71" s="328"/>
      <c r="I71" s="328"/>
    </row>
    <row r="72" spans="2:9" ht="14.25" customHeight="1" x14ac:dyDescent="0.2">
      <c r="B72" s="333"/>
      <c r="C72" s="332"/>
      <c r="F72" s="337">
        <v>7000</v>
      </c>
      <c r="G72" s="328" t="s">
        <v>4037</v>
      </c>
      <c r="H72" s="328"/>
      <c r="I72" s="328"/>
    </row>
    <row r="73" spans="2:9" ht="14.25" customHeight="1" x14ac:dyDescent="0.2">
      <c r="B73" s="333"/>
      <c r="C73" s="332"/>
      <c r="F73" s="337">
        <v>7267.17</v>
      </c>
      <c r="G73" s="328" t="s">
        <v>4055</v>
      </c>
      <c r="H73" s="328"/>
      <c r="I73" s="328"/>
    </row>
    <row r="74" spans="2:9" ht="14.25" customHeight="1" x14ac:dyDescent="0.2">
      <c r="B74" s="333"/>
      <c r="C74" s="332"/>
      <c r="F74" s="337">
        <v>141099.5</v>
      </c>
      <c r="G74" s="328" t="s">
        <v>4054</v>
      </c>
      <c r="H74" s="328"/>
      <c r="I74" s="328"/>
    </row>
    <row r="75" spans="2:9" ht="14.25" customHeight="1" x14ac:dyDescent="0.2">
      <c r="B75" s="333"/>
      <c r="C75" s="332"/>
      <c r="F75" s="337">
        <v>28219.9</v>
      </c>
      <c r="G75" s="328" t="s">
        <v>4053</v>
      </c>
      <c r="H75" s="328"/>
      <c r="I75" s="328"/>
    </row>
    <row r="76" spans="2:9" ht="14.25" customHeight="1" x14ac:dyDescent="0.2">
      <c r="B76" s="333"/>
      <c r="C76" s="332"/>
      <c r="F76" s="337">
        <v>44478.46</v>
      </c>
      <c r="G76" s="328" t="s">
        <v>4052</v>
      </c>
      <c r="H76" s="328"/>
      <c r="I76" s="328"/>
    </row>
    <row r="77" spans="2:9" ht="14.25" customHeight="1" x14ac:dyDescent="0.2">
      <c r="B77" s="333"/>
      <c r="C77" s="332"/>
      <c r="F77" s="337">
        <v>45179.5</v>
      </c>
      <c r="G77" s="328" t="s">
        <v>4051</v>
      </c>
      <c r="H77" s="328"/>
      <c r="I77" s="328"/>
    </row>
    <row r="78" spans="2:9" ht="14.25" customHeight="1" x14ac:dyDescent="0.2">
      <c r="B78" s="333"/>
      <c r="C78" s="332"/>
      <c r="F78" s="337">
        <v>168022.18</v>
      </c>
      <c r="G78" s="328" t="s">
        <v>4050</v>
      </c>
      <c r="H78" s="328"/>
      <c r="I78" s="328"/>
    </row>
    <row r="79" spans="2:9" ht="14.25" customHeight="1" x14ac:dyDescent="0.2">
      <c r="B79" s="333"/>
      <c r="C79" s="332"/>
      <c r="F79" s="337">
        <v>21830.83</v>
      </c>
      <c r="G79" s="328" t="s">
        <v>4049</v>
      </c>
      <c r="H79" s="328"/>
      <c r="I79" s="328"/>
    </row>
    <row r="80" spans="2:9" ht="14.25" customHeight="1" x14ac:dyDescent="0.2">
      <c r="B80" s="333"/>
      <c r="C80" s="332"/>
      <c r="F80" s="337">
        <v>10689.86</v>
      </c>
      <c r="G80" s="328" t="s">
        <v>4048</v>
      </c>
      <c r="H80" s="328"/>
      <c r="I80" s="328"/>
    </row>
    <row r="81" spans="2:9" ht="14.25" customHeight="1" x14ac:dyDescent="0.2">
      <c r="B81" s="333"/>
      <c r="C81" s="332"/>
      <c r="F81" s="337">
        <v>3000</v>
      </c>
      <c r="G81" s="328" t="s">
        <v>3678</v>
      </c>
      <c r="H81" s="328"/>
      <c r="I81" s="328"/>
    </row>
    <row r="82" spans="2:9" ht="14.25" customHeight="1" x14ac:dyDescent="0.2">
      <c r="B82" s="333"/>
      <c r="C82" s="332"/>
      <c r="F82" s="337">
        <v>28648.49</v>
      </c>
      <c r="G82" s="328" t="s">
        <v>4047</v>
      </c>
      <c r="H82" s="328"/>
      <c r="I82" s="328"/>
    </row>
    <row r="83" spans="2:9" ht="14.25" customHeight="1" x14ac:dyDescent="0.2">
      <c r="B83" s="333"/>
      <c r="C83" s="332"/>
      <c r="F83" s="337">
        <v>3845.28</v>
      </c>
      <c r="G83" s="328" t="s">
        <v>4046</v>
      </c>
      <c r="H83" s="328"/>
      <c r="I83" s="328"/>
    </row>
    <row r="84" spans="2:9" ht="14.25" customHeight="1" x14ac:dyDescent="0.2">
      <c r="B84" s="333"/>
      <c r="C84" s="332"/>
      <c r="F84" s="540">
        <v>5049.4799999999996</v>
      </c>
      <c r="G84" s="342" t="s">
        <v>3664</v>
      </c>
      <c r="H84" s="328"/>
      <c r="I84" s="328"/>
    </row>
    <row r="85" spans="2:9" ht="14.25" customHeight="1" x14ac:dyDescent="0.2">
      <c r="B85" s="333"/>
      <c r="C85" s="332"/>
      <c r="F85" s="337">
        <v>15148.44</v>
      </c>
      <c r="G85" s="328" t="s">
        <v>4045</v>
      </c>
      <c r="H85" s="328"/>
      <c r="I85" s="328"/>
    </row>
    <row r="86" spans="2:9" ht="14.25" customHeight="1" x14ac:dyDescent="0.2">
      <c r="B86" s="333"/>
      <c r="C86" s="332"/>
      <c r="F86" s="337">
        <v>5049.4799999999996</v>
      </c>
      <c r="G86" s="328" t="s">
        <v>4044</v>
      </c>
      <c r="H86" s="328"/>
      <c r="I86" s="328"/>
    </row>
    <row r="87" spans="2:9" ht="14.25" customHeight="1" x14ac:dyDescent="0.2">
      <c r="B87" s="333"/>
      <c r="C87" s="332"/>
      <c r="F87" s="337">
        <v>165677.22</v>
      </c>
      <c r="G87" s="328" t="s">
        <v>4043</v>
      </c>
      <c r="H87" s="328"/>
      <c r="I87" s="328"/>
    </row>
    <row r="88" spans="2:9" ht="14.25" customHeight="1" x14ac:dyDescent="0.2">
      <c r="B88" s="333"/>
      <c r="C88" s="332"/>
      <c r="F88" s="337">
        <v>1233.27</v>
      </c>
      <c r="G88" s="328" t="s">
        <v>4042</v>
      </c>
      <c r="H88" s="328"/>
      <c r="I88" s="328"/>
    </row>
    <row r="89" spans="2:9" ht="14.25" customHeight="1" x14ac:dyDescent="0.2">
      <c r="B89" s="333"/>
      <c r="C89" s="332"/>
      <c r="F89" s="337">
        <v>1418.91</v>
      </c>
      <c r="G89" s="328" t="s">
        <v>4041</v>
      </c>
      <c r="H89" s="328"/>
      <c r="I89" s="328"/>
    </row>
    <row r="90" spans="2:9" ht="14.25" customHeight="1" x14ac:dyDescent="0.2">
      <c r="B90" s="333"/>
      <c r="C90" s="332"/>
      <c r="F90" s="337">
        <v>5000</v>
      </c>
      <c r="G90" s="328" t="s">
        <v>4040</v>
      </c>
      <c r="H90" s="328"/>
      <c r="I90" s="328"/>
    </row>
    <row r="91" spans="2:9" ht="14.25" customHeight="1" x14ac:dyDescent="0.2">
      <c r="B91" s="333"/>
      <c r="C91" s="332"/>
      <c r="F91" s="337">
        <v>50489</v>
      </c>
      <c r="G91" s="328" t="s">
        <v>4039</v>
      </c>
      <c r="H91" s="328"/>
      <c r="I91" s="328"/>
    </row>
    <row r="92" spans="2:9" ht="14.25" customHeight="1" x14ac:dyDescent="0.2">
      <c r="B92" s="333"/>
      <c r="C92" s="332"/>
      <c r="F92" s="337">
        <v>15489</v>
      </c>
      <c r="G92" s="328" t="s">
        <v>4038</v>
      </c>
      <c r="H92" s="328"/>
      <c r="I92" s="328"/>
    </row>
    <row r="93" spans="2:9" ht="15.75" customHeight="1" x14ac:dyDescent="0.2">
      <c r="B93" s="333"/>
      <c r="C93" s="332"/>
      <c r="F93" s="337">
        <v>1150</v>
      </c>
      <c r="G93" s="328" t="s">
        <v>4037</v>
      </c>
      <c r="H93" s="328"/>
      <c r="I93" s="328"/>
    </row>
    <row r="94" spans="2:9" ht="11.25" customHeight="1" x14ac:dyDescent="0.2">
      <c r="B94" s="333"/>
      <c r="C94" s="332"/>
      <c r="F94" s="337">
        <v>7000</v>
      </c>
      <c r="G94" s="328" t="s">
        <v>4036</v>
      </c>
      <c r="H94" s="328"/>
      <c r="I94" s="328"/>
    </row>
    <row r="95" spans="2:9" ht="14.25" customHeight="1" x14ac:dyDescent="0.2">
      <c r="B95" s="333"/>
      <c r="C95" s="332"/>
      <c r="F95" s="337">
        <v>2285.06</v>
      </c>
      <c r="G95" s="328" t="s">
        <v>4035</v>
      </c>
      <c r="H95" s="328"/>
      <c r="I95" s="328"/>
    </row>
    <row r="96" spans="2:9" ht="12.75" customHeight="1" x14ac:dyDescent="0.2">
      <c r="B96" s="333"/>
      <c r="C96" s="332"/>
      <c r="F96" s="337">
        <v>1591.09</v>
      </c>
      <c r="G96" s="328" t="s">
        <v>4034</v>
      </c>
      <c r="H96" s="328"/>
      <c r="I96" s="328"/>
    </row>
    <row r="97" spans="2:9" ht="15.75" customHeight="1" x14ac:dyDescent="0.2">
      <c r="B97" s="333"/>
      <c r="C97" s="332"/>
      <c r="F97" s="337">
        <v>30082.79</v>
      </c>
      <c r="G97" s="328" t="s">
        <v>4033</v>
      </c>
      <c r="H97" s="328"/>
      <c r="I97" s="328"/>
    </row>
    <row r="98" spans="2:9" ht="15.75" customHeight="1" x14ac:dyDescent="0.2">
      <c r="B98" s="333"/>
      <c r="C98" s="332"/>
      <c r="F98" s="337">
        <v>23135.07</v>
      </c>
      <c r="G98" s="328" t="s">
        <v>4032</v>
      </c>
      <c r="H98" s="328"/>
      <c r="I98" s="328"/>
    </row>
    <row r="99" spans="2:9" ht="12.75" customHeight="1" x14ac:dyDescent="0.2">
      <c r="B99" s="333"/>
      <c r="C99" s="332"/>
      <c r="F99" s="337">
        <v>8686.84</v>
      </c>
      <c r="G99" s="328" t="s">
        <v>4031</v>
      </c>
      <c r="H99" s="328"/>
      <c r="I99" s="328"/>
    </row>
    <row r="100" spans="2:9" ht="12.75" customHeight="1" x14ac:dyDescent="0.2">
      <c r="B100" s="333"/>
      <c r="C100" s="332"/>
      <c r="F100" s="337">
        <v>33487.620000000003</v>
      </c>
      <c r="G100" s="328" t="s">
        <v>4030</v>
      </c>
      <c r="H100" s="328"/>
      <c r="I100" s="328"/>
    </row>
    <row r="101" spans="2:9" ht="12.75" customHeight="1" x14ac:dyDescent="0.2">
      <c r="B101" s="333"/>
      <c r="C101" s="332"/>
      <c r="F101" s="337">
        <v>56575.06</v>
      </c>
      <c r="G101" s="328" t="s">
        <v>4029</v>
      </c>
      <c r="H101" s="328"/>
      <c r="I101" s="328"/>
    </row>
    <row r="102" spans="2:9" ht="14.25" customHeight="1" x14ac:dyDescent="0.2">
      <c r="B102" s="333"/>
      <c r="C102" s="332"/>
      <c r="F102" s="337">
        <v>5373.7</v>
      </c>
      <c r="G102" s="328" t="s">
        <v>4028</v>
      </c>
      <c r="H102" s="328"/>
      <c r="I102" s="328"/>
    </row>
    <row r="103" spans="2:9" ht="15.75" customHeight="1" x14ac:dyDescent="0.2">
      <c r="B103" s="333"/>
      <c r="C103" s="332"/>
      <c r="F103" s="337">
        <v>1927.92</v>
      </c>
      <c r="G103" s="328" t="s">
        <v>4027</v>
      </c>
      <c r="H103" s="328"/>
      <c r="I103" s="328"/>
    </row>
    <row r="104" spans="2:9" ht="15.75" customHeight="1" x14ac:dyDescent="0.2">
      <c r="B104" s="333"/>
      <c r="C104" s="332"/>
      <c r="F104" s="337">
        <v>9000</v>
      </c>
      <c r="G104" s="328" t="s">
        <v>4026</v>
      </c>
      <c r="H104" s="328"/>
      <c r="I104" s="328"/>
    </row>
    <row r="105" spans="2:9" ht="15.75" customHeight="1" x14ac:dyDescent="0.2">
      <c r="B105" s="333"/>
      <c r="C105" s="332"/>
      <c r="F105" s="337">
        <v>37893.61</v>
      </c>
      <c r="G105" s="328" t="s">
        <v>4025</v>
      </c>
      <c r="H105" s="328"/>
      <c r="I105" s="328"/>
    </row>
    <row r="106" spans="2:9" ht="15.75" customHeight="1" x14ac:dyDescent="0.2">
      <c r="B106" s="333"/>
      <c r="C106" s="332"/>
      <c r="F106" s="337">
        <v>7808.93</v>
      </c>
      <c r="G106" s="328" t="s">
        <v>4024</v>
      </c>
      <c r="H106" s="328"/>
      <c r="I106" s="328"/>
    </row>
    <row r="107" spans="2:9" ht="15.75" customHeight="1" x14ac:dyDescent="0.2">
      <c r="B107" s="333"/>
      <c r="C107" s="332"/>
      <c r="F107" s="337">
        <v>20802.060000000001</v>
      </c>
      <c r="G107" s="328" t="s">
        <v>4023</v>
      </c>
      <c r="H107" s="328"/>
      <c r="I107" s="328"/>
    </row>
    <row r="108" spans="2:9" ht="15.75" customHeight="1" x14ac:dyDescent="0.2">
      <c r="B108" s="333"/>
      <c r="C108" s="332"/>
      <c r="F108" s="337">
        <v>4759.54</v>
      </c>
      <c r="G108" s="328" t="s">
        <v>4022</v>
      </c>
      <c r="H108" s="328"/>
      <c r="I108" s="328"/>
    </row>
    <row r="109" spans="2:9" ht="15.75" customHeight="1" x14ac:dyDescent="0.2">
      <c r="B109" s="333"/>
      <c r="C109" s="332"/>
      <c r="F109" s="337">
        <v>3358.45</v>
      </c>
      <c r="G109" s="328" t="s">
        <v>4021</v>
      </c>
      <c r="H109" s="328"/>
      <c r="I109" s="328"/>
    </row>
    <row r="110" spans="2:9" ht="15.75" customHeight="1" x14ac:dyDescent="0.2">
      <c r="B110" s="333"/>
      <c r="C110" s="332"/>
      <c r="F110" s="337">
        <v>39245.699999999997</v>
      </c>
      <c r="G110" s="328" t="s">
        <v>4020</v>
      </c>
      <c r="H110" s="328"/>
      <c r="I110" s="328"/>
    </row>
    <row r="111" spans="2:9" ht="15.75" customHeight="1" x14ac:dyDescent="0.2">
      <c r="B111" s="333"/>
      <c r="C111" s="332"/>
      <c r="F111" s="337">
        <v>38769.25</v>
      </c>
      <c r="G111" s="328" t="s">
        <v>4019</v>
      </c>
      <c r="H111" s="328"/>
      <c r="I111" s="328"/>
    </row>
    <row r="112" spans="2:9" ht="15.75" customHeight="1" x14ac:dyDescent="0.2">
      <c r="B112" s="333"/>
      <c r="C112" s="332"/>
      <c r="F112" s="337">
        <v>295223.40000000002</v>
      </c>
      <c r="G112" s="328" t="s">
        <v>4018</v>
      </c>
      <c r="H112" s="328"/>
      <c r="I112" s="328"/>
    </row>
    <row r="113" spans="2:10" ht="15.75" customHeight="1" x14ac:dyDescent="0.2">
      <c r="B113" s="333"/>
      <c r="C113" s="332"/>
      <c r="F113" s="337">
        <v>5104.46</v>
      </c>
      <c r="G113" s="328" t="s">
        <v>4017</v>
      </c>
      <c r="H113" s="328"/>
      <c r="I113" s="328"/>
    </row>
    <row r="114" spans="2:10" ht="15.75" customHeight="1" x14ac:dyDescent="0.2">
      <c r="B114" s="333"/>
      <c r="C114" s="332"/>
      <c r="F114" s="337">
        <v>50000</v>
      </c>
      <c r="G114" s="328" t="s">
        <v>4016</v>
      </c>
      <c r="H114" s="342"/>
      <c r="I114" s="342"/>
      <c r="J114" s="351"/>
    </row>
    <row r="115" spans="2:10" ht="15.75" customHeight="1" x14ac:dyDescent="0.2">
      <c r="B115" s="333"/>
      <c r="C115" s="332"/>
      <c r="F115" s="337">
        <v>23513.71</v>
      </c>
      <c r="G115" s="328" t="s">
        <v>4015</v>
      </c>
      <c r="H115" s="328"/>
      <c r="I115" s="328"/>
    </row>
    <row r="116" spans="2:10" ht="13.5" customHeight="1" x14ac:dyDescent="0.2">
      <c r="B116" s="333"/>
      <c r="C116" s="332"/>
      <c r="F116" s="337">
        <v>7841.52</v>
      </c>
      <c r="G116" s="328" t="s">
        <v>4014</v>
      </c>
      <c r="H116" s="328"/>
      <c r="I116" s="328"/>
    </row>
    <row r="117" spans="2:10" ht="13.5" customHeight="1" x14ac:dyDescent="0.2">
      <c r="B117" s="333"/>
      <c r="C117" s="332"/>
      <c r="F117" s="323">
        <v>46647.82</v>
      </c>
      <c r="G117" s="328" t="s">
        <v>4013</v>
      </c>
      <c r="H117" s="328"/>
      <c r="I117" s="328"/>
    </row>
    <row r="118" spans="2:10" ht="13.5" customHeight="1" x14ac:dyDescent="0.2">
      <c r="B118" s="333"/>
      <c r="C118" s="332"/>
      <c r="F118" s="337"/>
      <c r="G118" s="328"/>
      <c r="H118" s="328"/>
      <c r="I118" s="328"/>
    </row>
    <row r="119" spans="2:10" ht="13.5" customHeight="1" x14ac:dyDescent="0.2">
      <c r="B119" s="333"/>
      <c r="C119" s="332"/>
      <c r="F119" s="337"/>
      <c r="G119" s="328"/>
      <c r="H119" s="328"/>
      <c r="I119" s="328"/>
    </row>
    <row r="120" spans="2:10" ht="13.5" customHeight="1" x14ac:dyDescent="0.2">
      <c r="B120" s="333"/>
      <c r="C120" s="332"/>
      <c r="F120" s="337"/>
      <c r="G120" s="328"/>
      <c r="H120" s="328"/>
      <c r="I120" s="328"/>
    </row>
    <row r="121" spans="2:10" ht="13.5" customHeight="1" x14ac:dyDescent="0.2">
      <c r="B121" s="333"/>
      <c r="C121" s="332"/>
      <c r="F121" s="337"/>
      <c r="G121" s="328"/>
      <c r="H121" s="328"/>
      <c r="I121" s="328"/>
    </row>
    <row r="122" spans="2:10" ht="13.5" customHeight="1" x14ac:dyDescent="0.2">
      <c r="B122" s="333"/>
      <c r="C122" s="332"/>
      <c r="F122" s="337"/>
      <c r="G122" s="328"/>
      <c r="H122" s="328"/>
      <c r="I122" s="328"/>
    </row>
    <row r="123" spans="2:10" ht="13.5" customHeight="1" x14ac:dyDescent="0.2">
      <c r="B123" s="333"/>
      <c r="C123" s="332"/>
      <c r="F123" s="337"/>
      <c r="G123" s="328"/>
      <c r="H123" s="328"/>
      <c r="I123" s="328"/>
    </row>
    <row r="124" spans="2:10" ht="13.5" customHeight="1" x14ac:dyDescent="0.2">
      <c r="B124" s="333"/>
      <c r="C124" s="332"/>
      <c r="F124" s="337"/>
      <c r="G124" s="328"/>
      <c r="H124" s="328"/>
      <c r="I124" s="328"/>
    </row>
    <row r="125" spans="2:10" ht="13.5" customHeight="1" x14ac:dyDescent="0.2">
      <c r="B125" s="333"/>
      <c r="C125" s="332"/>
      <c r="F125" s="337"/>
      <c r="G125" s="328"/>
      <c r="H125" s="328"/>
      <c r="I125" s="328"/>
    </row>
    <row r="126" spans="2:10" ht="13.5" customHeight="1" x14ac:dyDescent="0.2">
      <c r="B126" s="333"/>
      <c r="C126" s="332"/>
      <c r="F126" s="337"/>
      <c r="G126" s="328"/>
      <c r="H126" s="328"/>
      <c r="I126" s="328"/>
    </row>
    <row r="127" spans="2:10" ht="13.5" customHeight="1" x14ac:dyDescent="0.2">
      <c r="B127" s="333"/>
      <c r="C127" s="332"/>
      <c r="F127" s="337"/>
      <c r="G127" s="328"/>
      <c r="H127" s="328"/>
      <c r="I127" s="328"/>
    </row>
    <row r="128" spans="2:10" ht="13.5" customHeight="1" x14ac:dyDescent="0.2">
      <c r="B128" s="333"/>
      <c r="C128" s="332"/>
      <c r="F128" s="337"/>
      <c r="G128" s="328"/>
      <c r="H128" s="328"/>
      <c r="I128" s="328"/>
    </row>
    <row r="129" spans="2:9" ht="13.5" customHeight="1" x14ac:dyDescent="0.2">
      <c r="B129" s="333"/>
      <c r="C129" s="332"/>
      <c r="F129" s="337"/>
      <c r="G129" s="328"/>
      <c r="H129" s="328"/>
      <c r="I129" s="328"/>
    </row>
    <row r="130" spans="2:9" ht="13.5" customHeight="1" x14ac:dyDescent="0.2">
      <c r="B130" s="333"/>
      <c r="C130" s="332"/>
      <c r="F130" s="337"/>
      <c r="G130" s="328"/>
      <c r="H130" s="328"/>
      <c r="I130" s="328"/>
    </row>
    <row r="131" spans="2:9" ht="13.5" customHeight="1" x14ac:dyDescent="0.2">
      <c r="B131" s="333"/>
      <c r="C131" s="332"/>
      <c r="F131" s="337"/>
      <c r="G131" s="328"/>
      <c r="H131" s="328"/>
      <c r="I131" s="328"/>
    </row>
    <row r="132" spans="2:9" ht="13.5" customHeight="1" x14ac:dyDescent="0.2">
      <c r="B132" s="333"/>
      <c r="C132" s="332"/>
      <c r="F132" s="337"/>
      <c r="G132" s="328"/>
      <c r="H132" s="328"/>
      <c r="I132" s="328"/>
    </row>
    <row r="133" spans="2:9" ht="13.5" customHeight="1" x14ac:dyDescent="0.2">
      <c r="B133" s="333"/>
      <c r="C133" s="332"/>
      <c r="F133" s="337"/>
      <c r="G133" s="328"/>
      <c r="H133" s="328"/>
      <c r="I133" s="328"/>
    </row>
    <row r="134" spans="2:9" ht="13.5" customHeight="1" x14ac:dyDescent="0.2">
      <c r="B134" s="333"/>
      <c r="C134" s="332"/>
      <c r="F134" s="337"/>
      <c r="G134" s="328"/>
      <c r="H134" s="328"/>
      <c r="I134" s="328"/>
    </row>
    <row r="135" spans="2:9" ht="13.5" customHeight="1" x14ac:dyDescent="0.2">
      <c r="B135" s="333"/>
      <c r="C135" s="332"/>
      <c r="F135" s="337"/>
      <c r="G135" s="328"/>
      <c r="H135" s="328"/>
      <c r="I135" s="328"/>
    </row>
    <row r="136" spans="2:9" ht="13.5" customHeight="1" x14ac:dyDescent="0.2">
      <c r="B136" s="333"/>
      <c r="C136" s="332"/>
      <c r="F136" s="337"/>
      <c r="G136" s="328"/>
      <c r="H136" s="328"/>
      <c r="I136" s="328"/>
    </row>
    <row r="137" spans="2:9" ht="13.5" customHeight="1" x14ac:dyDescent="0.2">
      <c r="B137" s="333"/>
      <c r="C137" s="332"/>
      <c r="F137" s="337"/>
      <c r="G137" s="328"/>
      <c r="H137" s="328"/>
      <c r="I137" s="328"/>
    </row>
    <row r="138" spans="2:9" ht="13.5" customHeight="1" x14ac:dyDescent="0.2">
      <c r="B138" s="333"/>
      <c r="C138" s="332"/>
      <c r="F138" s="337"/>
      <c r="G138" s="328"/>
      <c r="H138" s="328"/>
      <c r="I138" s="328"/>
    </row>
    <row r="139" spans="2:9" ht="13.5" customHeight="1" x14ac:dyDescent="0.2">
      <c r="B139" s="333"/>
      <c r="C139" s="332"/>
      <c r="F139" s="337"/>
      <c r="G139" s="328"/>
      <c r="H139" s="328"/>
      <c r="I139" s="328"/>
    </row>
    <row r="140" spans="2:9" ht="13.5" customHeight="1" x14ac:dyDescent="0.2">
      <c r="B140" s="333"/>
      <c r="C140" s="332"/>
      <c r="F140" s="337"/>
      <c r="G140" s="328"/>
      <c r="H140" s="328"/>
      <c r="I140" s="328"/>
    </row>
    <row r="141" spans="2:9" ht="13.5" customHeight="1" x14ac:dyDescent="0.2">
      <c r="B141" s="333"/>
      <c r="C141" s="332"/>
      <c r="F141" s="337"/>
      <c r="G141" s="328"/>
      <c r="H141" s="328"/>
      <c r="I141" s="328"/>
    </row>
    <row r="142" spans="2:9" ht="13.5" customHeight="1" x14ac:dyDescent="0.2">
      <c r="B142" s="333"/>
      <c r="C142" s="332"/>
      <c r="F142" s="337"/>
      <c r="G142" s="328"/>
      <c r="H142" s="328"/>
      <c r="I142" s="328"/>
    </row>
    <row r="143" spans="2:9" ht="13.5" customHeight="1" x14ac:dyDescent="0.2">
      <c r="B143" s="333"/>
      <c r="C143" s="332"/>
      <c r="F143" s="337"/>
      <c r="G143" s="328"/>
      <c r="H143" s="328"/>
      <c r="I143" s="328"/>
    </row>
    <row r="144" spans="2:9" ht="13.5" customHeight="1" x14ac:dyDescent="0.2">
      <c r="B144" s="333"/>
      <c r="C144" s="332"/>
      <c r="F144" s="337"/>
      <c r="G144" s="328"/>
      <c r="H144" s="328"/>
      <c r="I144" s="328"/>
    </row>
    <row r="145" spans="2:9" ht="13.5" customHeight="1" x14ac:dyDescent="0.2">
      <c r="B145" s="333"/>
      <c r="C145" s="332"/>
      <c r="F145" s="337"/>
      <c r="G145" s="328"/>
      <c r="H145" s="328"/>
      <c r="I145" s="328"/>
    </row>
    <row r="146" spans="2:9" ht="13.5" customHeight="1" x14ac:dyDescent="0.2">
      <c r="B146" s="333"/>
      <c r="C146" s="332"/>
      <c r="F146" s="337"/>
      <c r="G146" s="328"/>
      <c r="H146" s="328"/>
      <c r="I146" s="328"/>
    </row>
    <row r="147" spans="2:9" ht="13.5" customHeight="1" x14ac:dyDescent="0.2">
      <c r="B147" s="333"/>
      <c r="C147" s="332"/>
      <c r="F147" s="337"/>
      <c r="G147" s="328"/>
      <c r="H147" s="328"/>
      <c r="I147" s="328"/>
    </row>
    <row r="148" spans="2:9" ht="13.5" customHeight="1" x14ac:dyDescent="0.2">
      <c r="B148" s="333"/>
      <c r="C148" s="332"/>
      <c r="F148" s="540"/>
      <c r="G148" s="342"/>
      <c r="H148" s="328"/>
      <c r="I148" s="328"/>
    </row>
    <row r="149" spans="2:9" ht="13.5" customHeight="1" x14ac:dyDescent="0.2">
      <c r="B149" s="333"/>
      <c r="C149" s="332"/>
      <c r="F149" s="337"/>
      <c r="G149" s="328"/>
      <c r="H149" s="328"/>
      <c r="I149" s="328"/>
    </row>
    <row r="150" spans="2:9" ht="13.5" customHeight="1" x14ac:dyDescent="0.2">
      <c r="B150" s="333"/>
      <c r="C150" s="332"/>
      <c r="F150" s="337"/>
      <c r="G150" s="328"/>
      <c r="H150" s="328"/>
      <c r="I150" s="328"/>
    </row>
    <row r="151" spans="2:9" ht="13.5" customHeight="1" x14ac:dyDescent="0.2">
      <c r="B151" s="333"/>
      <c r="C151" s="332"/>
      <c r="F151" s="337"/>
      <c r="G151" s="328"/>
      <c r="H151" s="328"/>
      <c r="I151" s="328"/>
    </row>
    <row r="152" spans="2:9" ht="13.5" customHeight="1" x14ac:dyDescent="0.2">
      <c r="B152" s="333"/>
      <c r="C152" s="332"/>
      <c r="F152" s="337"/>
      <c r="G152" s="328"/>
      <c r="H152" s="328"/>
      <c r="I152" s="328"/>
    </row>
    <row r="153" spans="2:9" ht="13.5" customHeight="1" x14ac:dyDescent="0.2">
      <c r="B153" s="333"/>
      <c r="C153" s="332"/>
      <c r="F153" s="337"/>
      <c r="G153" s="328"/>
      <c r="H153" s="328"/>
      <c r="I153" s="328"/>
    </row>
    <row r="154" spans="2:9" ht="13.5" customHeight="1" x14ac:dyDescent="0.2">
      <c r="B154" s="333"/>
      <c r="C154" s="332"/>
      <c r="F154" s="337"/>
      <c r="G154" s="328"/>
      <c r="H154" s="328"/>
      <c r="I154" s="328"/>
    </row>
    <row r="155" spans="2:9" ht="13.5" customHeight="1" x14ac:dyDescent="0.2">
      <c r="B155" s="333"/>
      <c r="C155" s="332"/>
      <c r="F155" s="337"/>
      <c r="G155" s="328"/>
      <c r="H155" s="328"/>
      <c r="I155" s="328"/>
    </row>
    <row r="156" spans="2:9" ht="13.5" customHeight="1" x14ac:dyDescent="0.2">
      <c r="B156" s="333"/>
      <c r="C156" s="332"/>
      <c r="F156" s="337"/>
      <c r="G156" s="328"/>
      <c r="H156" s="328"/>
      <c r="I156" s="328"/>
    </row>
    <row r="157" spans="2:9" ht="13.5" customHeight="1" x14ac:dyDescent="0.2">
      <c r="B157" s="333"/>
      <c r="C157" s="332"/>
      <c r="F157" s="337"/>
      <c r="G157" s="328"/>
      <c r="H157" s="328"/>
      <c r="I157" s="328"/>
    </row>
    <row r="158" spans="2:9" ht="13.5" customHeight="1" x14ac:dyDescent="0.2">
      <c r="B158" s="333"/>
      <c r="C158" s="332"/>
      <c r="F158" s="337"/>
      <c r="G158" s="328"/>
      <c r="H158" s="328"/>
      <c r="I158" s="328"/>
    </row>
    <row r="159" spans="2:9" ht="13.5" customHeight="1" x14ac:dyDescent="0.2">
      <c r="B159" s="333"/>
      <c r="C159" s="332"/>
      <c r="F159" s="337"/>
      <c r="G159" s="328"/>
      <c r="H159" s="328"/>
      <c r="I159" s="328"/>
    </row>
    <row r="160" spans="2:9"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5.75" customHeight="1" x14ac:dyDescent="0.2">
      <c r="B184" s="333"/>
      <c r="C184" s="332"/>
      <c r="F184" s="337"/>
      <c r="G184" s="328"/>
      <c r="H184" s="328"/>
      <c r="I184" s="328"/>
    </row>
    <row r="185" spans="2:9" ht="15.75" customHeight="1" x14ac:dyDescent="0.2">
      <c r="B185" s="333"/>
      <c r="C185" s="332"/>
      <c r="F185" s="337"/>
      <c r="G185" s="328"/>
      <c r="H185" s="328"/>
      <c r="I185" s="328"/>
    </row>
    <row r="186" spans="2:9" ht="15.7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1.25" customHeight="1" x14ac:dyDescent="0.2">
      <c r="B209" s="333"/>
      <c r="C209" s="332"/>
      <c r="F209" s="337"/>
      <c r="G209" s="328"/>
      <c r="H209" s="328"/>
      <c r="I209" s="328"/>
    </row>
    <row r="210" spans="2:9" ht="15.75" customHeight="1" x14ac:dyDescent="0.2">
      <c r="B210" s="333"/>
      <c r="C210" s="332"/>
      <c r="F210" s="337"/>
      <c r="G210" s="328"/>
      <c r="H210" s="328"/>
      <c r="I210" s="328"/>
    </row>
    <row r="211" spans="2:9" ht="15.75" customHeight="1" x14ac:dyDescent="0.2">
      <c r="B211" s="333"/>
      <c r="C211" s="332"/>
      <c r="F211" s="337"/>
      <c r="G211" s="328"/>
      <c r="H211" s="328"/>
      <c r="I211" s="328"/>
    </row>
    <row r="212" spans="2:9" ht="15.7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39"/>
      <c r="H242" s="338"/>
      <c r="I242" s="328"/>
    </row>
    <row r="243" spans="2:9" ht="15.75" customHeight="1" x14ac:dyDescent="0.2">
      <c r="B243" s="333"/>
      <c r="C243" s="332"/>
      <c r="G243" s="328"/>
      <c r="H243" s="328"/>
      <c r="I243" s="328"/>
    </row>
    <row r="244" spans="2:9" ht="15.75" customHeight="1" x14ac:dyDescent="0.2">
      <c r="B244" s="333"/>
      <c r="C244" s="332"/>
      <c r="F244" s="337"/>
      <c r="G244" s="328"/>
      <c r="H244" s="328"/>
      <c r="I244" s="328"/>
    </row>
    <row r="245" spans="2:9" ht="15.75" customHeight="1" x14ac:dyDescent="0.2">
      <c r="B245" s="333"/>
      <c r="C245" s="332"/>
      <c r="F245" s="337"/>
      <c r="G245" s="328"/>
      <c r="H245" s="328"/>
      <c r="I245" s="328"/>
    </row>
    <row r="246" spans="2:9" ht="15.75" customHeight="1" x14ac:dyDescent="0.2">
      <c r="B246" s="333"/>
      <c r="C246" s="332"/>
      <c r="F246" s="337"/>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thickBot="1" x14ac:dyDescent="0.25">
      <c r="B265" s="333"/>
      <c r="C265" s="332"/>
      <c r="E265" s="336">
        <f>SUM(E9:E248)</f>
        <v>3362540.0700000003</v>
      </c>
      <c r="F265" s="335">
        <f>SUM(F8:F253)</f>
        <v>3502883.05</v>
      </c>
      <c r="G265" s="329"/>
      <c r="H265" s="328"/>
      <c r="I265" s="328"/>
    </row>
    <row r="266" spans="2:9" ht="15.75" customHeight="1" thickTop="1" x14ac:dyDescent="0.2">
      <c r="B266" s="333"/>
      <c r="C266" s="332"/>
      <c r="E266" s="334">
        <f>F265-E265</f>
        <v>140342.97999999952</v>
      </c>
      <c r="F266" s="330"/>
      <c r="G266" s="329"/>
      <c r="H266" s="328"/>
      <c r="I266" s="328"/>
    </row>
    <row r="267" spans="2:9" ht="15.75" customHeight="1" x14ac:dyDescent="0.2">
      <c r="B267" s="333"/>
      <c r="C267" s="332"/>
      <c r="F267" s="330"/>
      <c r="G267" s="329"/>
      <c r="H267" s="323"/>
      <c r="I267" s="328"/>
    </row>
    <row r="268" spans="2:9" ht="15.75" customHeight="1" x14ac:dyDescent="0.2">
      <c r="B268" s="333"/>
      <c r="C268" s="332"/>
      <c r="F268" s="330"/>
      <c r="G268" s="329"/>
      <c r="H268" s="328"/>
      <c r="I268" s="328"/>
    </row>
    <row r="269" spans="2:9" ht="15.75" customHeight="1" x14ac:dyDescent="0.2">
      <c r="B269" s="321"/>
      <c r="C269" s="321"/>
      <c r="D269" s="326"/>
      <c r="F269" s="330"/>
      <c r="G269" s="329"/>
      <c r="H269" s="328"/>
      <c r="I269" s="328"/>
    </row>
    <row r="270" spans="2:9" ht="15.75" customHeight="1" x14ac:dyDescent="0.2">
      <c r="B270" s="321"/>
      <c r="C270" s="321"/>
      <c r="D270" s="326"/>
      <c r="F270" s="330"/>
      <c r="G270" s="329"/>
      <c r="H270" s="328"/>
      <c r="I270" s="328"/>
    </row>
    <row r="271" spans="2:9" ht="15.75" customHeight="1" x14ac:dyDescent="0.2">
      <c r="B271" s="321"/>
      <c r="C271" s="321"/>
      <c r="D271" s="331"/>
      <c r="F271" s="330"/>
      <c r="G271" s="329"/>
      <c r="H271" s="328"/>
      <c r="I271" s="328"/>
    </row>
    <row r="272" spans="2:9" ht="15.75" customHeight="1" x14ac:dyDescent="0.2">
      <c r="B272" s="321"/>
      <c r="C272" s="321"/>
      <c r="D272" s="326"/>
      <c r="F272" s="330"/>
      <c r="G272" s="329"/>
      <c r="H272" s="328"/>
      <c r="I272" s="328"/>
    </row>
    <row r="273" spans="2:9" ht="15.75" customHeight="1" x14ac:dyDescent="0.2">
      <c r="B273" s="321"/>
      <c r="C273" s="321"/>
      <c r="D273" s="326"/>
      <c r="G273" s="328"/>
      <c r="H273" s="328"/>
      <c r="I273" s="328"/>
    </row>
    <row r="274" spans="2:9" ht="15.75" customHeight="1" x14ac:dyDescent="0.2">
      <c r="B274" s="321"/>
      <c r="C274" s="321"/>
      <c r="D274" s="326"/>
      <c r="G274" s="328"/>
    </row>
    <row r="275" spans="2:9" ht="15.75" customHeight="1" x14ac:dyDescent="0.2">
      <c r="B275" s="321"/>
      <c r="C275" s="321"/>
      <c r="D275" s="326"/>
      <c r="G275" s="328"/>
    </row>
    <row r="276" spans="2:9" ht="15.75" customHeight="1" x14ac:dyDescent="0.2">
      <c r="B276" s="321"/>
      <c r="C276" s="321"/>
    </row>
    <row r="277" spans="2:9" ht="15.75" customHeight="1" x14ac:dyDescent="0.2">
      <c r="B277" s="321"/>
      <c r="C277" s="321"/>
      <c r="D277" s="326"/>
      <c r="G277" s="327"/>
    </row>
    <row r="278" spans="2:9" ht="15.75" customHeight="1" x14ac:dyDescent="0.2">
      <c r="B278" s="321"/>
      <c r="C278" s="321"/>
      <c r="D278" s="326"/>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row>
    <row r="283" spans="2:9" ht="15.75" customHeight="1" x14ac:dyDescent="0.2">
      <c r="D283" s="326"/>
      <c r="E283" s="325"/>
    </row>
    <row r="284" spans="2:9" ht="15.75" customHeight="1" x14ac:dyDescent="0.2">
      <c r="B284" s="321"/>
      <c r="C284" s="321"/>
      <c r="D284" s="326"/>
    </row>
    <row r="285" spans="2:9" ht="15.75" customHeight="1" x14ac:dyDescent="0.2">
      <c r="B285" s="321"/>
      <c r="C285" s="321"/>
      <c r="E285" s="321"/>
      <c r="F285" s="325"/>
      <c r="G285" s="321"/>
    </row>
    <row r="286" spans="2:9" ht="15.75" customHeight="1" x14ac:dyDescent="0.2">
      <c r="E286" s="321"/>
      <c r="F286" s="325"/>
      <c r="G286" s="321"/>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DF85-F831-42A9-BC17-59AA12BE89D3}">
  <sheetPr codeName="Hoja44"/>
  <dimension ref="A1:GZ669"/>
  <sheetViews>
    <sheetView topLeftCell="A22" zoomScaleNormal="100" workbookViewId="0">
      <selection activeCell="F52" sqref="F52"/>
    </sheetView>
  </sheetViews>
  <sheetFormatPr baseColWidth="10" defaultColWidth="10.83203125" defaultRowHeight="14" x14ac:dyDescent="0.2"/>
  <cols>
    <col min="1" max="1" width="2.83203125" style="613" customWidth="1"/>
    <col min="2" max="2" width="10.83203125" style="615"/>
    <col min="3" max="3" width="70.83203125" style="615" customWidth="1"/>
    <col min="4" max="4" width="8.1640625" style="597" customWidth="1"/>
    <col min="5" max="6" width="14.1640625" style="290" customWidth="1"/>
    <col min="7" max="7" width="26.5" style="615" bestFit="1" customWidth="1"/>
    <col min="8" max="8" width="12" style="613" bestFit="1" customWidth="1"/>
    <col min="9" max="9" width="2" style="613" customWidth="1"/>
    <col min="10" max="12" width="10.83203125" style="613"/>
    <col min="13" max="13" width="44.6640625" style="613" customWidth="1"/>
    <col min="14" max="16384" width="10.83203125" style="613"/>
  </cols>
  <sheetData>
    <row r="1" spans="2:19" ht="19" x14ac:dyDescent="0.25">
      <c r="B1" s="596"/>
      <c r="C1" s="595" t="s">
        <v>893</v>
      </c>
    </row>
    <row r="2" spans="2:19" ht="19" x14ac:dyDescent="0.25">
      <c r="B2" s="596"/>
      <c r="C2" s="595" t="s">
        <v>892</v>
      </c>
    </row>
    <row r="3" spans="2:19" ht="19" x14ac:dyDescent="0.25">
      <c r="B3" s="596"/>
      <c r="C3" s="612" t="s">
        <v>4174</v>
      </c>
    </row>
    <row r="4" spans="2:19" ht="15" thickBot="1" x14ac:dyDescent="0.25">
      <c r="B4" s="596"/>
      <c r="C4" s="610"/>
    </row>
    <row r="5" spans="2:19" x14ac:dyDescent="0.2">
      <c r="B5" s="608"/>
      <c r="C5" s="606"/>
      <c r="D5" s="593" t="s">
        <v>890</v>
      </c>
      <c r="E5" s="314" t="s">
        <v>889</v>
      </c>
      <c r="F5" s="313"/>
    </row>
    <row r="6" spans="2:19" x14ac:dyDescent="0.2">
      <c r="B6" s="590" t="s">
        <v>44</v>
      </c>
      <c r="C6" s="610" t="s">
        <v>888</v>
      </c>
      <c r="D6" s="597" t="s">
        <v>887</v>
      </c>
      <c r="E6" s="311" t="s">
        <v>886</v>
      </c>
      <c r="F6" s="310" t="s">
        <v>885</v>
      </c>
    </row>
    <row r="7" spans="2:19" ht="15" thickBot="1" x14ac:dyDescent="0.25">
      <c r="B7" s="600"/>
      <c r="C7" s="601"/>
      <c r="D7" s="599" t="s">
        <v>884</v>
      </c>
      <c r="E7" s="306"/>
      <c r="F7" s="305"/>
      <c r="G7" s="295"/>
      <c r="H7" s="295"/>
      <c r="I7" s="295"/>
    </row>
    <row r="8" spans="2:19" x14ac:dyDescent="0.2">
      <c r="B8" s="594"/>
      <c r="C8" s="610" t="s">
        <v>883</v>
      </c>
      <c r="F8" s="290">
        <v>275726.53000000003</v>
      </c>
      <c r="G8" s="295"/>
      <c r="H8" s="295"/>
      <c r="I8" s="295"/>
    </row>
    <row r="9" spans="2:19" x14ac:dyDescent="0.2">
      <c r="B9" s="594">
        <v>45019</v>
      </c>
      <c r="C9" s="610" t="s">
        <v>4220</v>
      </c>
      <c r="D9" s="597" t="s">
        <v>745</v>
      </c>
      <c r="E9" s="404">
        <v>4525</v>
      </c>
      <c r="G9" s="295"/>
      <c r="H9" s="295"/>
      <c r="I9" s="295"/>
      <c r="J9" s="615"/>
      <c r="K9" s="615"/>
      <c r="L9" s="615"/>
    </row>
    <row r="10" spans="2:19" x14ac:dyDescent="0.2">
      <c r="B10" s="594">
        <v>45019</v>
      </c>
      <c r="C10" s="610" t="s">
        <v>4221</v>
      </c>
      <c r="D10" s="597" t="s">
        <v>745</v>
      </c>
      <c r="E10" s="404">
        <v>3700</v>
      </c>
      <c r="G10" s="295"/>
      <c r="H10" s="295"/>
      <c r="I10" s="295"/>
      <c r="J10" s="615"/>
      <c r="K10" s="615"/>
      <c r="L10" s="615"/>
    </row>
    <row r="11" spans="2:19" x14ac:dyDescent="0.2">
      <c r="B11" s="594">
        <v>45019</v>
      </c>
      <c r="C11" s="610" t="s">
        <v>3609</v>
      </c>
      <c r="D11" s="597" t="s">
        <v>806</v>
      </c>
      <c r="E11" s="484">
        <v>299</v>
      </c>
      <c r="G11" s="295"/>
      <c r="H11" s="295"/>
      <c r="I11" s="295"/>
      <c r="J11" s="615"/>
      <c r="K11" s="615"/>
      <c r="L11" s="615"/>
    </row>
    <row r="12" spans="2:19" x14ac:dyDescent="0.2">
      <c r="B12" s="594">
        <v>45019</v>
      </c>
      <c r="C12" s="610" t="s">
        <v>4175</v>
      </c>
      <c r="D12" s="597" t="s">
        <v>806</v>
      </c>
      <c r="E12" s="290">
        <v>47.94</v>
      </c>
      <c r="G12" s="295"/>
      <c r="H12" s="295"/>
      <c r="I12" s="295"/>
      <c r="J12" s="615"/>
      <c r="K12" s="615"/>
      <c r="L12" s="615"/>
    </row>
    <row r="13" spans="2:19" x14ac:dyDescent="0.2">
      <c r="B13" s="594">
        <v>45019</v>
      </c>
      <c r="C13" s="610" t="s">
        <v>3609</v>
      </c>
      <c r="D13" s="597" t="s">
        <v>806</v>
      </c>
      <c r="E13" s="484">
        <v>299</v>
      </c>
      <c r="G13" s="530"/>
      <c r="H13" s="295"/>
      <c r="I13" s="295"/>
      <c r="J13" s="615"/>
      <c r="K13" s="615"/>
      <c r="L13" s="615"/>
    </row>
    <row r="14" spans="2:19" x14ac:dyDescent="0.2">
      <c r="B14" s="594">
        <v>45019</v>
      </c>
      <c r="C14" s="610" t="s">
        <v>4175</v>
      </c>
      <c r="D14" s="597" t="s">
        <v>806</v>
      </c>
      <c r="E14" s="290">
        <v>47.84</v>
      </c>
      <c r="G14" s="295"/>
      <c r="H14" s="295"/>
      <c r="I14" s="295"/>
      <c r="J14" s="615"/>
      <c r="K14" s="615"/>
      <c r="L14" s="615"/>
    </row>
    <row r="15" spans="2:19" x14ac:dyDescent="0.2">
      <c r="B15" s="594">
        <v>45019</v>
      </c>
      <c r="C15" s="610" t="s">
        <v>3606</v>
      </c>
      <c r="D15" s="597" t="s">
        <v>806</v>
      </c>
      <c r="E15" s="484">
        <v>1.4</v>
      </c>
      <c r="G15" s="531"/>
      <c r="H15" s="290"/>
      <c r="I15" s="290"/>
      <c r="J15" s="290"/>
      <c r="K15" s="290"/>
      <c r="L15" s="290"/>
      <c r="M15" s="290"/>
      <c r="N15" s="532"/>
      <c r="O15" s="295"/>
      <c r="P15" s="295"/>
      <c r="Q15" s="615"/>
      <c r="R15" s="615"/>
      <c r="S15" s="615"/>
    </row>
    <row r="16" spans="2:19" x14ac:dyDescent="0.2">
      <c r="B16" s="594">
        <v>45019</v>
      </c>
      <c r="C16" s="610" t="s">
        <v>4175</v>
      </c>
      <c r="D16" s="597" t="s">
        <v>806</v>
      </c>
      <c r="E16" s="290">
        <v>0.22</v>
      </c>
      <c r="G16" s="295"/>
      <c r="H16" s="295"/>
      <c r="I16" s="295"/>
      <c r="J16" s="615"/>
      <c r="K16" s="615"/>
      <c r="L16" s="615"/>
    </row>
    <row r="17" spans="1:15" x14ac:dyDescent="0.2">
      <c r="B17" s="594">
        <v>45019</v>
      </c>
      <c r="C17" s="610" t="s">
        <v>4176</v>
      </c>
      <c r="D17" s="597" t="s">
        <v>745</v>
      </c>
      <c r="E17" s="290">
        <v>80000</v>
      </c>
      <c r="G17" s="295"/>
      <c r="H17" s="295"/>
      <c r="I17" s="295"/>
      <c r="J17" s="615"/>
      <c r="K17" s="615"/>
      <c r="L17" s="615"/>
    </row>
    <row r="18" spans="1:15" x14ac:dyDescent="0.2">
      <c r="A18" s="613" t="s">
        <v>3596</v>
      </c>
      <c r="B18" s="594">
        <v>45019</v>
      </c>
      <c r="C18" s="610" t="s">
        <v>4177</v>
      </c>
      <c r="D18" s="597" t="s">
        <v>806</v>
      </c>
      <c r="E18" s="290">
        <v>36304.339999999997</v>
      </c>
      <c r="H18" s="295"/>
      <c r="I18" s="295"/>
      <c r="J18" s="615"/>
      <c r="K18" s="615"/>
      <c r="L18" s="615"/>
    </row>
    <row r="19" spans="1:15" x14ac:dyDescent="0.2">
      <c r="B19" s="594">
        <v>45020</v>
      </c>
      <c r="C19" s="610" t="s">
        <v>4200</v>
      </c>
      <c r="D19" s="597">
        <v>1235</v>
      </c>
      <c r="E19" s="533">
        <v>10050</v>
      </c>
      <c r="G19" s="295"/>
      <c r="H19" s="295"/>
      <c r="I19" s="295"/>
      <c r="J19" s="615"/>
      <c r="K19" s="615"/>
      <c r="L19" s="615"/>
    </row>
    <row r="20" spans="1:15" x14ac:dyDescent="0.2">
      <c r="B20" s="594">
        <v>45020</v>
      </c>
      <c r="C20" s="610" t="s">
        <v>3612</v>
      </c>
      <c r="D20" s="597" t="s">
        <v>806</v>
      </c>
      <c r="E20" s="484">
        <v>46.95</v>
      </c>
      <c r="G20" s="295"/>
      <c r="H20" s="295"/>
      <c r="I20" s="295"/>
      <c r="J20" s="615"/>
      <c r="K20" s="615"/>
      <c r="L20" s="615"/>
    </row>
    <row r="21" spans="1:15" x14ac:dyDescent="0.2">
      <c r="B21" s="594">
        <v>45020</v>
      </c>
      <c r="C21" s="610" t="s">
        <v>4175</v>
      </c>
      <c r="D21" s="597" t="s">
        <v>806</v>
      </c>
      <c r="E21" s="290">
        <v>7.51</v>
      </c>
      <c r="G21" s="295"/>
      <c r="H21" s="295"/>
      <c r="I21" s="295"/>
      <c r="J21" s="615"/>
      <c r="K21" s="615"/>
      <c r="L21" s="615"/>
    </row>
    <row r="22" spans="1:15" x14ac:dyDescent="0.2">
      <c r="A22" s="613" t="s">
        <v>3596</v>
      </c>
      <c r="B22" s="594">
        <v>45020</v>
      </c>
      <c r="C22" s="610" t="s">
        <v>4178</v>
      </c>
      <c r="D22" s="597" t="s">
        <v>745</v>
      </c>
      <c r="E22" s="482">
        <v>6744.67</v>
      </c>
      <c r="G22" s="295"/>
      <c r="H22" s="295"/>
      <c r="I22" s="295"/>
      <c r="J22" s="615"/>
      <c r="K22" s="615"/>
      <c r="L22" s="615"/>
    </row>
    <row r="23" spans="1:15" x14ac:dyDescent="0.2">
      <c r="B23" s="594">
        <v>45021</v>
      </c>
      <c r="C23" s="610" t="s">
        <v>4179</v>
      </c>
      <c r="D23" s="597" t="s">
        <v>745</v>
      </c>
      <c r="E23" s="290">
        <v>893226.94</v>
      </c>
      <c r="G23" s="295"/>
      <c r="H23" s="295"/>
      <c r="I23" s="295"/>
      <c r="J23" s="615"/>
      <c r="K23" s="615"/>
      <c r="L23" s="615"/>
    </row>
    <row r="24" spans="1:15" x14ac:dyDescent="0.2">
      <c r="B24" s="594">
        <v>45026</v>
      </c>
      <c r="C24" s="610" t="s">
        <v>4223</v>
      </c>
      <c r="D24" s="597" t="s">
        <v>745</v>
      </c>
      <c r="E24" s="290">
        <v>2000</v>
      </c>
      <c r="G24" s="295"/>
      <c r="H24" s="295"/>
      <c r="I24" s="295"/>
      <c r="J24" s="615"/>
      <c r="K24" s="615"/>
      <c r="L24" s="615"/>
    </row>
    <row r="25" spans="1:15" x14ac:dyDescent="0.2">
      <c r="B25" s="594">
        <v>45026</v>
      </c>
      <c r="C25" s="610" t="s">
        <v>4219</v>
      </c>
      <c r="D25" s="597" t="s">
        <v>745</v>
      </c>
      <c r="E25" s="290">
        <v>7613.54</v>
      </c>
      <c r="G25" s="295"/>
      <c r="H25" s="295"/>
      <c r="I25" s="295"/>
      <c r="J25" s="615"/>
      <c r="K25" s="615"/>
      <c r="L25" s="615"/>
    </row>
    <row r="26" spans="1:15" x14ac:dyDescent="0.2">
      <c r="B26" s="594">
        <v>45026</v>
      </c>
      <c r="C26" s="610" t="s">
        <v>4215</v>
      </c>
      <c r="D26" s="597" t="s">
        <v>745</v>
      </c>
      <c r="E26" s="290">
        <v>1000</v>
      </c>
      <c r="G26" s="295"/>
      <c r="H26" s="295"/>
      <c r="I26" s="295"/>
      <c r="J26" s="615"/>
      <c r="K26" s="615"/>
      <c r="L26" s="618"/>
    </row>
    <row r="27" spans="1:15" x14ac:dyDescent="0.2">
      <c r="B27" s="594">
        <v>45026</v>
      </c>
      <c r="C27" s="610" t="s">
        <v>4180</v>
      </c>
      <c r="D27" s="597" t="s">
        <v>745</v>
      </c>
      <c r="E27" s="404">
        <v>2643</v>
      </c>
      <c r="G27" s="295"/>
      <c r="H27" s="295"/>
      <c r="I27" s="295"/>
      <c r="J27" s="615"/>
      <c r="K27" s="615"/>
      <c r="L27" s="594"/>
      <c r="M27" s="610"/>
      <c r="N27" s="597"/>
      <c r="O27" s="290"/>
    </row>
    <row r="28" spans="1:15" x14ac:dyDescent="0.2">
      <c r="B28" s="594">
        <v>45026</v>
      </c>
      <c r="C28" s="610" t="s">
        <v>4181</v>
      </c>
      <c r="D28" s="597" t="s">
        <v>806</v>
      </c>
      <c r="E28" s="290">
        <v>28007.38</v>
      </c>
      <c r="G28" s="295"/>
      <c r="H28" s="295"/>
      <c r="I28" s="295"/>
      <c r="J28" s="615"/>
      <c r="K28" s="615"/>
      <c r="L28" s="615"/>
    </row>
    <row r="29" spans="1:15" x14ac:dyDescent="0.2">
      <c r="B29" s="594">
        <v>45026</v>
      </c>
      <c r="C29" s="610" t="s">
        <v>4182</v>
      </c>
      <c r="D29" s="597" t="s">
        <v>806</v>
      </c>
      <c r="E29" s="416">
        <v>9205.27</v>
      </c>
      <c r="G29" s="295"/>
      <c r="H29" s="295"/>
      <c r="I29" s="295"/>
      <c r="J29" s="615"/>
      <c r="K29" s="615"/>
      <c r="L29" s="615"/>
    </row>
    <row r="30" spans="1:15" x14ac:dyDescent="0.2">
      <c r="B30" s="594">
        <v>45026</v>
      </c>
      <c r="C30" s="610" t="s">
        <v>4183</v>
      </c>
      <c r="D30" s="597" t="s">
        <v>806</v>
      </c>
      <c r="E30" s="484">
        <v>11</v>
      </c>
      <c r="G30" s="295"/>
      <c r="H30" s="295"/>
      <c r="I30" s="295"/>
      <c r="J30" s="615"/>
      <c r="K30" s="615"/>
      <c r="L30" s="615"/>
    </row>
    <row r="31" spans="1:15" x14ac:dyDescent="0.2">
      <c r="B31" s="594">
        <v>45026</v>
      </c>
      <c r="C31" s="615" t="s">
        <v>3481</v>
      </c>
      <c r="D31" s="597" t="s">
        <v>806</v>
      </c>
      <c r="E31" s="290">
        <v>1.76</v>
      </c>
      <c r="G31" s="295"/>
      <c r="H31" s="295"/>
      <c r="I31" s="295"/>
      <c r="J31" s="615"/>
      <c r="K31" s="615"/>
      <c r="L31" s="615"/>
    </row>
    <row r="32" spans="1:15" x14ac:dyDescent="0.2">
      <c r="B32" s="594">
        <v>45026</v>
      </c>
      <c r="C32" s="615" t="s">
        <v>4184</v>
      </c>
      <c r="D32" s="597" t="s">
        <v>806</v>
      </c>
      <c r="E32" s="484">
        <v>1115.81</v>
      </c>
      <c r="G32" s="295"/>
      <c r="H32" s="295"/>
      <c r="I32" s="295"/>
      <c r="J32" s="615"/>
      <c r="K32" s="615"/>
      <c r="L32" s="615"/>
    </row>
    <row r="33" spans="2:12" x14ac:dyDescent="0.2">
      <c r="B33" s="594">
        <v>45026</v>
      </c>
      <c r="C33" s="615" t="s">
        <v>4185</v>
      </c>
      <c r="D33" s="597" t="s">
        <v>745</v>
      </c>
      <c r="E33" s="290">
        <v>7406.28</v>
      </c>
      <c r="G33" s="295"/>
      <c r="H33" s="295"/>
      <c r="I33" s="295"/>
      <c r="J33" s="615"/>
      <c r="K33" s="615"/>
      <c r="L33" s="615"/>
    </row>
    <row r="34" spans="2:12" x14ac:dyDescent="0.2">
      <c r="B34" s="594">
        <v>45027</v>
      </c>
      <c r="C34" s="615" t="s">
        <v>351</v>
      </c>
      <c r="D34" s="597" t="s">
        <v>745</v>
      </c>
      <c r="E34" s="290">
        <v>500000</v>
      </c>
      <c r="G34" s="295"/>
      <c r="H34" s="295"/>
      <c r="I34" s="295"/>
      <c r="J34" s="615"/>
      <c r="K34" s="615"/>
      <c r="L34" s="615"/>
    </row>
    <row r="35" spans="2:12" x14ac:dyDescent="0.2">
      <c r="B35" s="594">
        <v>45028</v>
      </c>
      <c r="C35" s="615" t="s">
        <v>777</v>
      </c>
      <c r="D35" s="597" t="s">
        <v>806</v>
      </c>
      <c r="E35" s="484">
        <v>121.04</v>
      </c>
      <c r="G35" s="295"/>
      <c r="H35" s="295"/>
      <c r="I35" s="295"/>
      <c r="J35" s="615"/>
      <c r="K35" s="615"/>
      <c r="L35" s="615"/>
    </row>
    <row r="36" spans="2:12" x14ac:dyDescent="0.2">
      <c r="B36" s="594">
        <v>45028</v>
      </c>
      <c r="C36" s="615" t="s">
        <v>3481</v>
      </c>
      <c r="D36" s="597" t="s">
        <v>806</v>
      </c>
      <c r="E36" s="290">
        <v>19.37</v>
      </c>
      <c r="G36" s="295"/>
      <c r="H36" s="295"/>
      <c r="I36" s="295"/>
      <c r="J36" s="615"/>
      <c r="K36" s="615"/>
      <c r="L36" s="615"/>
    </row>
    <row r="37" spans="2:12" x14ac:dyDescent="0.2">
      <c r="B37" s="594">
        <v>45028</v>
      </c>
      <c r="C37" s="622" t="s">
        <v>4186</v>
      </c>
      <c r="D37" s="623">
        <v>1236</v>
      </c>
      <c r="E37" s="416">
        <v>4942.53</v>
      </c>
      <c r="G37" s="295"/>
      <c r="H37" s="295"/>
      <c r="I37" s="295"/>
      <c r="J37" s="615"/>
      <c r="K37" s="615"/>
      <c r="L37" s="615"/>
    </row>
    <row r="38" spans="2:12" x14ac:dyDescent="0.2">
      <c r="B38" s="594">
        <v>45028</v>
      </c>
      <c r="C38" s="615" t="s">
        <v>4187</v>
      </c>
      <c r="D38" s="597" t="s">
        <v>745</v>
      </c>
      <c r="E38" s="290">
        <v>25867.27</v>
      </c>
      <c r="F38" s="290">
        <f>+E38*0.55</f>
        <v>14226.998500000002</v>
      </c>
      <c r="G38" s="323">
        <f>+E38*0.45</f>
        <v>11640.271500000001</v>
      </c>
      <c r="H38" s="295"/>
      <c r="I38" s="295"/>
      <c r="J38" s="615"/>
      <c r="K38" s="615"/>
      <c r="L38" s="615"/>
    </row>
    <row r="39" spans="2:12" x14ac:dyDescent="0.2">
      <c r="B39" s="594">
        <v>45029</v>
      </c>
      <c r="C39" s="615" t="s">
        <v>4188</v>
      </c>
      <c r="D39" s="597">
        <v>1237</v>
      </c>
      <c r="E39" s="290">
        <v>7980</v>
      </c>
      <c r="F39" s="290">
        <f>+E39*0.6</f>
        <v>4788</v>
      </c>
      <c r="G39" s="295">
        <f>+E39*0.4</f>
        <v>3192</v>
      </c>
      <c r="H39" s="295"/>
      <c r="I39" s="295"/>
      <c r="J39" s="615"/>
      <c r="K39" s="615"/>
      <c r="L39" s="615"/>
    </row>
    <row r="40" spans="2:12" x14ac:dyDescent="0.2">
      <c r="B40" s="594">
        <v>45029</v>
      </c>
      <c r="C40" s="615" t="s">
        <v>4189</v>
      </c>
      <c r="D40" s="597" t="s">
        <v>806</v>
      </c>
      <c r="E40" s="484">
        <v>86.15</v>
      </c>
      <c r="G40" s="295"/>
      <c r="H40" s="295"/>
      <c r="I40" s="295"/>
      <c r="J40" s="615"/>
      <c r="K40" s="615"/>
      <c r="L40" s="615"/>
    </row>
    <row r="41" spans="2:12" x14ac:dyDescent="0.2">
      <c r="B41" s="594">
        <v>45029</v>
      </c>
      <c r="C41" s="610" t="s">
        <v>3481</v>
      </c>
      <c r="D41" s="597" t="s">
        <v>806</v>
      </c>
      <c r="E41" s="290">
        <v>13.78</v>
      </c>
      <c r="G41" s="295"/>
      <c r="H41" s="295"/>
      <c r="I41" s="295"/>
      <c r="J41" s="615"/>
      <c r="K41" s="615"/>
      <c r="L41" s="615"/>
    </row>
    <row r="42" spans="2:12" x14ac:dyDescent="0.2">
      <c r="B42" s="594">
        <v>45029</v>
      </c>
      <c r="C42" s="610" t="s">
        <v>4190</v>
      </c>
      <c r="D42" s="597" t="s">
        <v>745</v>
      </c>
      <c r="E42" s="290">
        <v>500000</v>
      </c>
      <c r="G42" s="295"/>
      <c r="H42" s="295"/>
      <c r="I42" s="295"/>
      <c r="J42" s="615"/>
      <c r="K42" s="615"/>
      <c r="L42" s="615"/>
    </row>
    <row r="43" spans="2:12" x14ac:dyDescent="0.2">
      <c r="B43" s="594">
        <v>45029</v>
      </c>
      <c r="C43" s="610" t="s">
        <v>4191</v>
      </c>
      <c r="E43" s="290">
        <v>14962.55</v>
      </c>
      <c r="G43" s="295"/>
      <c r="H43" s="295"/>
      <c r="I43" s="295"/>
      <c r="J43" s="615"/>
      <c r="K43" s="615"/>
      <c r="L43" s="615"/>
    </row>
    <row r="44" spans="2:12" x14ac:dyDescent="0.2">
      <c r="B44" s="594">
        <v>45030</v>
      </c>
      <c r="C44" s="610" t="s">
        <v>777</v>
      </c>
      <c r="D44" s="597" t="s">
        <v>806</v>
      </c>
      <c r="E44" s="484">
        <v>27.32</v>
      </c>
      <c r="G44" s="295"/>
      <c r="H44" s="295"/>
      <c r="I44" s="295"/>
      <c r="J44" s="615"/>
      <c r="K44" s="615"/>
      <c r="L44" s="615"/>
    </row>
    <row r="45" spans="2:12" x14ac:dyDescent="0.2">
      <c r="B45" s="594">
        <v>45030</v>
      </c>
      <c r="C45" s="610" t="s">
        <v>3481</v>
      </c>
      <c r="D45" s="597" t="s">
        <v>806</v>
      </c>
      <c r="E45" s="290">
        <v>4.37</v>
      </c>
      <c r="G45" s="295"/>
      <c r="H45" s="295"/>
      <c r="I45" s="295"/>
      <c r="J45" s="615"/>
      <c r="K45" s="615"/>
      <c r="L45" s="615"/>
    </row>
    <row r="46" spans="2:12" x14ac:dyDescent="0.2">
      <c r="B46" s="594">
        <v>45030</v>
      </c>
      <c r="C46" s="610" t="s">
        <v>4192</v>
      </c>
      <c r="D46" s="597" t="s">
        <v>745</v>
      </c>
      <c r="E46" s="290">
        <v>65688.27</v>
      </c>
      <c r="G46" s="295"/>
      <c r="H46" s="295"/>
      <c r="I46" s="295"/>
      <c r="J46" s="615"/>
      <c r="K46" s="615"/>
      <c r="L46" s="615"/>
    </row>
    <row r="47" spans="2:12" x14ac:dyDescent="0.2">
      <c r="B47" s="594">
        <v>45030</v>
      </c>
      <c r="C47" s="610" t="s">
        <v>4225</v>
      </c>
      <c r="D47" s="597" t="s">
        <v>745</v>
      </c>
      <c r="E47" s="290">
        <v>18993</v>
      </c>
      <c r="G47" s="295"/>
      <c r="H47" s="295"/>
      <c r="I47" s="295"/>
      <c r="J47" s="615"/>
      <c r="K47" s="615"/>
      <c r="L47" s="615"/>
    </row>
    <row r="48" spans="2:12" x14ac:dyDescent="0.2">
      <c r="B48" s="594">
        <v>45030</v>
      </c>
      <c r="C48" s="610" t="s">
        <v>4193</v>
      </c>
      <c r="D48" s="597" t="s">
        <v>745</v>
      </c>
      <c r="E48" s="290">
        <v>3000</v>
      </c>
      <c r="G48" s="295"/>
      <c r="H48" s="295"/>
      <c r="I48" s="295"/>
      <c r="J48" s="615"/>
      <c r="K48" s="615"/>
      <c r="L48" s="615"/>
    </row>
    <row r="49" spans="2:12" x14ac:dyDescent="0.2">
      <c r="B49" s="594">
        <v>45030</v>
      </c>
      <c r="C49" s="610" t="s">
        <v>4218</v>
      </c>
      <c r="D49" s="597" t="s">
        <v>745</v>
      </c>
      <c r="E49" s="290">
        <v>1600</v>
      </c>
      <c r="G49" s="295"/>
      <c r="H49" s="295"/>
      <c r="I49" s="295"/>
      <c r="J49" s="615"/>
      <c r="K49" s="615"/>
      <c r="L49" s="615"/>
    </row>
    <row r="50" spans="2:12" x14ac:dyDescent="0.2">
      <c r="B50" s="594">
        <v>45030</v>
      </c>
      <c r="C50" s="610" t="s">
        <v>4222</v>
      </c>
      <c r="D50" s="597" t="s">
        <v>745</v>
      </c>
      <c r="E50" s="303">
        <v>5400</v>
      </c>
      <c r="F50" s="369"/>
      <c r="G50" s="295"/>
      <c r="H50" s="295"/>
      <c r="I50" s="295"/>
      <c r="J50" s="615"/>
      <c r="K50" s="615"/>
      <c r="L50" s="615"/>
    </row>
    <row r="51" spans="2:12" x14ac:dyDescent="0.2">
      <c r="B51" s="594">
        <v>45030</v>
      </c>
      <c r="C51" s="610" t="s">
        <v>2758</v>
      </c>
      <c r="D51" s="597" t="s">
        <v>745</v>
      </c>
      <c r="E51" s="290">
        <v>11432.97</v>
      </c>
      <c r="G51" s="295"/>
      <c r="H51" s="295"/>
      <c r="I51" s="295"/>
      <c r="J51" s="615"/>
      <c r="K51" s="615"/>
      <c r="L51" s="615"/>
    </row>
    <row r="52" spans="2:12" x14ac:dyDescent="0.2">
      <c r="B52" s="594">
        <v>45030</v>
      </c>
      <c r="C52" s="610" t="s">
        <v>4214</v>
      </c>
      <c r="D52" s="597" t="s">
        <v>745</v>
      </c>
      <c r="E52" s="483">
        <v>23690.78</v>
      </c>
      <c r="G52" s="295"/>
      <c r="H52" s="295"/>
      <c r="I52" s="295"/>
      <c r="J52" s="615"/>
      <c r="K52" s="615"/>
      <c r="L52" s="615"/>
    </row>
    <row r="53" spans="2:12" x14ac:dyDescent="0.2">
      <c r="B53" s="594">
        <v>45030</v>
      </c>
      <c r="C53" s="615" t="s">
        <v>4213</v>
      </c>
      <c r="D53" s="597" t="s">
        <v>745</v>
      </c>
      <c r="E53" s="483">
        <v>17527.810000000001</v>
      </c>
      <c r="G53" s="295"/>
      <c r="H53" s="295"/>
      <c r="I53" s="295"/>
      <c r="J53" s="615"/>
      <c r="K53" s="615"/>
      <c r="L53" s="615"/>
    </row>
    <row r="54" spans="2:12" x14ac:dyDescent="0.2">
      <c r="B54" s="594">
        <v>45033</v>
      </c>
      <c r="C54" s="610" t="s">
        <v>4194</v>
      </c>
      <c r="D54" s="597">
        <v>1240</v>
      </c>
      <c r="E54" s="290">
        <v>20872.12</v>
      </c>
      <c r="G54" s="295"/>
      <c r="H54" s="295"/>
      <c r="I54" s="295"/>
      <c r="J54" s="615"/>
      <c r="K54" s="615"/>
      <c r="L54" s="615"/>
    </row>
    <row r="55" spans="2:12" x14ac:dyDescent="0.2">
      <c r="B55" s="594">
        <v>45033</v>
      </c>
      <c r="C55" s="610" t="s">
        <v>4217</v>
      </c>
      <c r="E55" s="290">
        <v>1750</v>
      </c>
      <c r="G55" s="295"/>
      <c r="H55" s="295"/>
      <c r="I55" s="295"/>
      <c r="J55" s="615"/>
      <c r="K55" s="615"/>
      <c r="L55" s="615"/>
    </row>
    <row r="56" spans="2:12" x14ac:dyDescent="0.2">
      <c r="B56" s="594">
        <v>45033</v>
      </c>
      <c r="C56" s="610" t="s">
        <v>4226</v>
      </c>
      <c r="D56" s="597">
        <v>1239</v>
      </c>
      <c r="E56" s="290">
        <v>25694.880000000001</v>
      </c>
      <c r="G56" s="295"/>
      <c r="H56" s="295"/>
      <c r="I56" s="295"/>
      <c r="J56" s="615"/>
      <c r="K56" s="615"/>
      <c r="L56" s="615"/>
    </row>
    <row r="57" spans="2:12" x14ac:dyDescent="0.2">
      <c r="B57" s="594">
        <v>45033</v>
      </c>
      <c r="C57" s="615" t="s">
        <v>4227</v>
      </c>
      <c r="D57" s="597">
        <v>1238</v>
      </c>
      <c r="E57" s="290">
        <v>12038.85</v>
      </c>
      <c r="G57" s="295"/>
      <c r="H57" s="295"/>
      <c r="I57" s="295"/>
      <c r="J57" s="615"/>
      <c r="K57" s="615"/>
      <c r="L57" s="615"/>
    </row>
    <row r="58" spans="2:12" x14ac:dyDescent="0.2">
      <c r="B58" s="594">
        <v>45033</v>
      </c>
      <c r="C58" s="610" t="s">
        <v>4224</v>
      </c>
      <c r="D58" s="597" t="s">
        <v>745</v>
      </c>
      <c r="E58" s="404">
        <v>3860</v>
      </c>
      <c r="G58" s="295"/>
      <c r="H58" s="295"/>
      <c r="I58" s="295"/>
      <c r="J58" s="615"/>
      <c r="K58" s="615"/>
      <c r="L58" s="615"/>
    </row>
    <row r="59" spans="2:12" x14ac:dyDescent="0.2">
      <c r="B59" s="594">
        <v>45033</v>
      </c>
      <c r="C59" s="610" t="s">
        <v>4211</v>
      </c>
      <c r="D59" s="597" t="s">
        <v>806</v>
      </c>
      <c r="E59" s="484">
        <v>19.8</v>
      </c>
      <c r="G59" s="295"/>
      <c r="H59" s="295"/>
      <c r="I59" s="295"/>
      <c r="J59" s="615"/>
      <c r="K59" s="615"/>
      <c r="L59" s="615"/>
    </row>
    <row r="60" spans="2:12" x14ac:dyDescent="0.2">
      <c r="B60" s="594">
        <v>45033</v>
      </c>
      <c r="C60" s="610" t="s">
        <v>3481</v>
      </c>
      <c r="D60" s="597" t="s">
        <v>806</v>
      </c>
      <c r="E60" s="290">
        <v>3.17</v>
      </c>
      <c r="G60" s="295"/>
      <c r="H60" s="295"/>
      <c r="I60" s="295"/>
      <c r="J60" s="615"/>
      <c r="K60" s="615"/>
      <c r="L60" s="615"/>
    </row>
    <row r="61" spans="2:12" x14ac:dyDescent="0.2">
      <c r="B61" s="594">
        <v>45034</v>
      </c>
      <c r="C61" s="610" t="s">
        <v>4211</v>
      </c>
      <c r="D61" s="597" t="s">
        <v>806</v>
      </c>
      <c r="E61" s="484">
        <v>33.33</v>
      </c>
      <c r="G61" s="295"/>
      <c r="H61" s="295"/>
      <c r="I61" s="295"/>
      <c r="J61" s="615"/>
      <c r="K61" s="615"/>
      <c r="L61" s="615"/>
    </row>
    <row r="62" spans="2:12" x14ac:dyDescent="0.2">
      <c r="B62" s="594">
        <v>45034</v>
      </c>
      <c r="C62" s="610" t="s">
        <v>4207</v>
      </c>
      <c r="D62" s="597" t="s">
        <v>806</v>
      </c>
      <c r="E62" s="290">
        <v>5.33</v>
      </c>
      <c r="G62" s="295"/>
      <c r="H62" s="295"/>
      <c r="I62" s="295"/>
      <c r="J62" s="615"/>
      <c r="K62" s="615"/>
      <c r="L62" s="615"/>
    </row>
    <row r="63" spans="2:12" x14ac:dyDescent="0.2">
      <c r="B63" s="594">
        <v>45034</v>
      </c>
      <c r="C63" s="610" t="s">
        <v>4212</v>
      </c>
      <c r="D63" s="597" t="s">
        <v>745</v>
      </c>
      <c r="E63" s="290">
        <v>2000</v>
      </c>
      <c r="G63" s="295"/>
      <c r="H63" s="295"/>
      <c r="I63" s="295"/>
      <c r="J63" s="615"/>
      <c r="K63" s="615"/>
      <c r="L63" s="615"/>
    </row>
    <row r="64" spans="2:12" x14ac:dyDescent="0.2">
      <c r="B64" s="594">
        <v>45034</v>
      </c>
      <c r="C64" s="610" t="s">
        <v>351</v>
      </c>
      <c r="D64" s="597" t="s">
        <v>745</v>
      </c>
      <c r="E64" s="290">
        <v>979370.35</v>
      </c>
      <c r="F64" s="369"/>
      <c r="G64" s="295"/>
      <c r="H64" s="295"/>
      <c r="I64" s="295"/>
      <c r="J64" s="615"/>
      <c r="K64" s="615"/>
      <c r="L64" s="615"/>
    </row>
    <row r="65" spans="1:12" x14ac:dyDescent="0.2">
      <c r="B65" s="594">
        <v>45035</v>
      </c>
      <c r="C65" s="610" t="s">
        <v>4211</v>
      </c>
      <c r="D65" s="597" t="s">
        <v>2904</v>
      </c>
      <c r="E65" s="484">
        <v>168.98</v>
      </c>
      <c r="F65" s="369"/>
      <c r="G65" s="295"/>
      <c r="H65" s="295"/>
      <c r="I65" s="295"/>
      <c r="J65" s="615"/>
      <c r="K65" s="615"/>
      <c r="L65" s="615"/>
    </row>
    <row r="66" spans="1:12" x14ac:dyDescent="0.2">
      <c r="B66" s="594">
        <v>45035</v>
      </c>
      <c r="C66" s="610" t="s">
        <v>3481</v>
      </c>
      <c r="D66" s="597" t="s">
        <v>2904</v>
      </c>
      <c r="E66" s="290">
        <v>27.04</v>
      </c>
      <c r="G66" s="295"/>
      <c r="H66" s="295"/>
      <c r="I66" s="295"/>
      <c r="J66" s="615"/>
      <c r="K66" s="615"/>
      <c r="L66" s="615"/>
    </row>
    <row r="67" spans="1:12" x14ac:dyDescent="0.2">
      <c r="B67" s="594">
        <v>45035</v>
      </c>
      <c r="C67" s="610" t="s">
        <v>3488</v>
      </c>
      <c r="D67" s="597" t="s">
        <v>745</v>
      </c>
      <c r="E67" s="290">
        <v>30000</v>
      </c>
      <c r="G67" s="295"/>
      <c r="H67" s="295"/>
      <c r="I67" s="295"/>
      <c r="J67" s="615"/>
      <c r="K67" s="615"/>
      <c r="L67" s="615"/>
    </row>
    <row r="68" spans="1:12" x14ac:dyDescent="0.2">
      <c r="B68" s="594">
        <v>45036</v>
      </c>
      <c r="C68" s="610" t="s">
        <v>4206</v>
      </c>
      <c r="D68" s="597" t="s">
        <v>806</v>
      </c>
      <c r="E68" s="484">
        <v>85.25</v>
      </c>
      <c r="G68" s="295"/>
      <c r="H68" s="295"/>
      <c r="I68" s="295"/>
      <c r="J68" s="615"/>
      <c r="K68" s="615"/>
      <c r="L68" s="615"/>
    </row>
    <row r="69" spans="1:12" x14ac:dyDescent="0.2">
      <c r="B69" s="594">
        <v>45036</v>
      </c>
      <c r="C69" s="610" t="s">
        <v>3481</v>
      </c>
      <c r="D69" s="597" t="s">
        <v>806</v>
      </c>
      <c r="E69" s="290">
        <v>13.64</v>
      </c>
      <c r="G69" s="295"/>
      <c r="H69" s="295"/>
      <c r="I69" s="295"/>
      <c r="J69" s="615"/>
      <c r="K69" s="615"/>
      <c r="L69" s="615"/>
    </row>
    <row r="70" spans="1:12" x14ac:dyDescent="0.2">
      <c r="A70" s="614"/>
      <c r="B70" s="594">
        <v>45036</v>
      </c>
      <c r="C70" s="610" t="s">
        <v>4195</v>
      </c>
      <c r="D70" s="597" t="s">
        <v>745</v>
      </c>
      <c r="E70" s="482">
        <v>672</v>
      </c>
      <c r="G70" s="295"/>
      <c r="H70" s="295"/>
      <c r="I70" s="295"/>
      <c r="J70" s="615"/>
      <c r="K70" s="615"/>
      <c r="L70" s="615"/>
    </row>
    <row r="71" spans="1:12" x14ac:dyDescent="0.2">
      <c r="B71" s="594">
        <v>45036</v>
      </c>
      <c r="C71" s="610" t="s">
        <v>4196</v>
      </c>
      <c r="D71" s="597" t="s">
        <v>745</v>
      </c>
      <c r="E71" s="621">
        <v>5473</v>
      </c>
      <c r="G71" s="295"/>
      <c r="H71" s="295"/>
      <c r="I71" s="295"/>
      <c r="J71" s="615"/>
      <c r="K71" s="615"/>
      <c r="L71" s="615"/>
    </row>
    <row r="72" spans="1:12" x14ac:dyDescent="0.2">
      <c r="B72" s="594">
        <v>45037</v>
      </c>
      <c r="C72" s="610" t="s">
        <v>4211</v>
      </c>
      <c r="D72" s="597" t="s">
        <v>806</v>
      </c>
      <c r="E72" s="484">
        <v>47.66</v>
      </c>
      <c r="G72" s="295"/>
      <c r="H72" s="295"/>
      <c r="I72" s="295"/>
      <c r="J72" s="615"/>
      <c r="K72" s="615"/>
      <c r="L72" s="615"/>
    </row>
    <row r="73" spans="1:12" x14ac:dyDescent="0.2">
      <c r="B73" s="594">
        <v>45037</v>
      </c>
      <c r="C73" s="610" t="s">
        <v>3481</v>
      </c>
      <c r="D73" s="597" t="s">
        <v>806</v>
      </c>
      <c r="E73" s="290">
        <v>7.63</v>
      </c>
      <c r="G73" s="295"/>
      <c r="H73" s="295"/>
      <c r="I73" s="295"/>
      <c r="J73" s="615"/>
      <c r="K73" s="615"/>
      <c r="L73" s="615"/>
    </row>
    <row r="74" spans="1:12" x14ac:dyDescent="0.2">
      <c r="B74" s="594">
        <v>45037</v>
      </c>
      <c r="C74" s="610" t="s">
        <v>4197</v>
      </c>
      <c r="D74" s="597" t="s">
        <v>745</v>
      </c>
      <c r="E74" s="290">
        <v>1040</v>
      </c>
      <c r="G74" s="295"/>
      <c r="H74" s="295"/>
      <c r="I74" s="295"/>
      <c r="J74" s="615"/>
      <c r="K74" s="615"/>
      <c r="L74" s="615"/>
    </row>
    <row r="75" spans="1:12" x14ac:dyDescent="0.2">
      <c r="B75" s="594">
        <v>45037</v>
      </c>
      <c r="C75" s="610" t="s">
        <v>2758</v>
      </c>
      <c r="D75" s="597" t="s">
        <v>745</v>
      </c>
      <c r="E75" s="290">
        <v>2388.96</v>
      </c>
      <c r="G75" s="295"/>
      <c r="H75" s="295"/>
      <c r="I75" s="295"/>
      <c r="J75" s="615"/>
      <c r="K75" s="615"/>
      <c r="L75" s="615"/>
    </row>
    <row r="76" spans="1:12" x14ac:dyDescent="0.2">
      <c r="B76" s="594">
        <v>45037</v>
      </c>
      <c r="C76" s="610" t="s">
        <v>3475</v>
      </c>
      <c r="D76" s="597" t="s">
        <v>745</v>
      </c>
      <c r="E76" s="483">
        <v>25069.75</v>
      </c>
      <c r="G76" s="295"/>
      <c r="H76" s="295"/>
      <c r="I76" s="295"/>
      <c r="J76" s="615"/>
      <c r="K76" s="615"/>
      <c r="L76" s="615"/>
    </row>
    <row r="77" spans="1:12" x14ac:dyDescent="0.2">
      <c r="B77" s="594">
        <v>45037</v>
      </c>
      <c r="C77" s="610" t="s">
        <v>4179</v>
      </c>
      <c r="D77" s="597" t="s">
        <v>745</v>
      </c>
      <c r="E77" s="290">
        <v>587484.82999999996</v>
      </c>
      <c r="G77" s="295"/>
      <c r="H77" s="295"/>
      <c r="I77" s="295"/>
      <c r="J77" s="615"/>
      <c r="K77" s="615"/>
      <c r="L77" s="615"/>
    </row>
    <row r="78" spans="1:12" x14ac:dyDescent="0.2">
      <c r="B78" s="594">
        <v>45037</v>
      </c>
      <c r="C78" s="610" t="s">
        <v>4179</v>
      </c>
      <c r="D78" s="597" t="s">
        <v>745</v>
      </c>
      <c r="E78" s="290">
        <v>400000</v>
      </c>
      <c r="G78" s="295"/>
      <c r="H78" s="295"/>
      <c r="I78" s="295"/>
      <c r="J78" s="615"/>
      <c r="K78" s="615"/>
      <c r="L78" s="615"/>
    </row>
    <row r="79" spans="1:12" x14ac:dyDescent="0.2">
      <c r="B79" s="594">
        <v>45040</v>
      </c>
      <c r="C79" s="610" t="s">
        <v>4198</v>
      </c>
      <c r="D79" s="597" t="s">
        <v>745</v>
      </c>
      <c r="E79" s="404">
        <v>4228</v>
      </c>
      <c r="G79" s="295"/>
      <c r="H79" s="295"/>
      <c r="I79" s="295"/>
      <c r="J79" s="615"/>
      <c r="K79" s="615"/>
      <c r="L79" s="615"/>
    </row>
    <row r="80" spans="1:12" x14ac:dyDescent="0.2">
      <c r="B80" s="594">
        <v>45040</v>
      </c>
      <c r="C80" s="610" t="s">
        <v>4211</v>
      </c>
      <c r="D80" s="597" t="s">
        <v>806</v>
      </c>
      <c r="E80" s="484">
        <v>127.88</v>
      </c>
      <c r="G80" s="295"/>
      <c r="H80" s="295"/>
      <c r="I80" s="295"/>
      <c r="J80" s="615"/>
      <c r="K80" s="615"/>
      <c r="L80" s="615"/>
    </row>
    <row r="81" spans="2:12" x14ac:dyDescent="0.2">
      <c r="B81" s="594">
        <v>45040</v>
      </c>
      <c r="C81" s="610" t="s">
        <v>4210</v>
      </c>
      <c r="D81" s="597" t="s">
        <v>806</v>
      </c>
      <c r="E81" s="290">
        <v>20.46</v>
      </c>
      <c r="G81" s="295"/>
      <c r="H81" s="295"/>
      <c r="I81" s="295"/>
      <c r="J81" s="615"/>
      <c r="K81" s="615"/>
      <c r="L81" s="615"/>
    </row>
    <row r="82" spans="2:12" ht="12.75" customHeight="1" x14ac:dyDescent="0.2">
      <c r="B82" s="594">
        <v>45040</v>
      </c>
      <c r="C82" s="615" t="s">
        <v>4209</v>
      </c>
      <c r="D82" s="597" t="s">
        <v>745</v>
      </c>
      <c r="E82" s="290">
        <v>47364.33</v>
      </c>
      <c r="G82" s="295"/>
      <c r="H82" s="295"/>
      <c r="I82" s="295"/>
      <c r="J82" s="615"/>
      <c r="K82" s="615"/>
      <c r="L82" s="615"/>
    </row>
    <row r="83" spans="2:12" x14ac:dyDescent="0.2">
      <c r="B83" s="594">
        <v>45040</v>
      </c>
      <c r="C83" s="610" t="s">
        <v>352</v>
      </c>
      <c r="D83" s="597" t="s">
        <v>745</v>
      </c>
      <c r="E83" s="290">
        <v>766.04</v>
      </c>
      <c r="G83" s="295"/>
      <c r="H83" s="295"/>
      <c r="I83" s="295"/>
      <c r="J83" s="615"/>
      <c r="K83" s="615"/>
      <c r="L83" s="615"/>
    </row>
    <row r="84" spans="2:12" x14ac:dyDescent="0.2">
      <c r="B84" s="594">
        <v>45040</v>
      </c>
      <c r="C84" s="610" t="s">
        <v>2758</v>
      </c>
      <c r="D84" s="597" t="s">
        <v>745</v>
      </c>
      <c r="E84" s="290">
        <v>669.7</v>
      </c>
      <c r="G84" s="295"/>
      <c r="H84" s="295"/>
      <c r="I84" s="295"/>
      <c r="J84" s="615"/>
      <c r="K84" s="615"/>
      <c r="L84" s="615"/>
    </row>
    <row r="85" spans="2:12" x14ac:dyDescent="0.2">
      <c r="B85" s="594">
        <v>45040</v>
      </c>
      <c r="C85" s="610" t="s">
        <v>4199</v>
      </c>
      <c r="D85" s="597" t="s">
        <v>806</v>
      </c>
      <c r="E85" s="484">
        <v>230.01</v>
      </c>
      <c r="G85" s="295"/>
      <c r="H85" s="295"/>
      <c r="I85" s="295"/>
      <c r="J85" s="615"/>
      <c r="K85" s="615"/>
      <c r="L85" s="615"/>
    </row>
    <row r="86" spans="2:12" x14ac:dyDescent="0.2">
      <c r="B86" s="594">
        <v>45041</v>
      </c>
      <c r="C86" s="610" t="s">
        <v>3481</v>
      </c>
      <c r="D86" s="597" t="s">
        <v>806</v>
      </c>
      <c r="E86" s="290">
        <v>36.799999999999997</v>
      </c>
      <c r="G86" s="295"/>
      <c r="H86" s="295"/>
      <c r="I86" s="295"/>
      <c r="J86" s="615"/>
      <c r="K86" s="615"/>
      <c r="L86" s="615"/>
    </row>
    <row r="87" spans="2:12" x14ac:dyDescent="0.2">
      <c r="B87" s="594">
        <v>45042</v>
      </c>
      <c r="C87" s="610" t="s">
        <v>4209</v>
      </c>
      <c r="D87" s="597" t="s">
        <v>745</v>
      </c>
      <c r="E87" s="290">
        <v>1434854.5</v>
      </c>
      <c r="G87" s="295"/>
      <c r="H87" s="295"/>
      <c r="I87" s="295"/>
      <c r="J87" s="615"/>
      <c r="K87" s="615"/>
      <c r="L87" s="615"/>
    </row>
    <row r="88" spans="2:12" x14ac:dyDescent="0.2">
      <c r="B88" s="594">
        <v>45043</v>
      </c>
      <c r="C88" s="610" t="s">
        <v>4206</v>
      </c>
      <c r="E88" s="484">
        <v>20.3</v>
      </c>
      <c r="G88" s="295"/>
      <c r="H88" s="295"/>
      <c r="I88" s="295"/>
      <c r="J88" s="615"/>
      <c r="K88" s="615"/>
      <c r="L88" s="615"/>
    </row>
    <row r="89" spans="2:12" x14ac:dyDescent="0.2">
      <c r="B89" s="594">
        <v>45043</v>
      </c>
      <c r="C89" s="610" t="s">
        <v>3481</v>
      </c>
      <c r="E89" s="290">
        <v>3.25</v>
      </c>
      <c r="G89" s="295"/>
      <c r="H89" s="295"/>
      <c r="I89" s="295"/>
      <c r="J89" s="615"/>
      <c r="K89" s="615"/>
      <c r="L89" s="615"/>
    </row>
    <row r="90" spans="2:12" x14ac:dyDescent="0.2">
      <c r="B90" s="594">
        <v>45043</v>
      </c>
      <c r="C90" s="610" t="s">
        <v>4206</v>
      </c>
      <c r="E90" s="484">
        <v>32.85</v>
      </c>
      <c r="G90" s="295"/>
      <c r="H90" s="295"/>
      <c r="I90" s="295"/>
      <c r="J90" s="615"/>
      <c r="K90" s="615"/>
      <c r="L90" s="615"/>
    </row>
    <row r="91" spans="2:12" x14ac:dyDescent="0.2">
      <c r="B91" s="594">
        <v>45043</v>
      </c>
      <c r="C91" s="610" t="s">
        <v>4208</v>
      </c>
      <c r="E91" s="290">
        <v>5.26</v>
      </c>
      <c r="G91" s="295"/>
      <c r="H91" s="295"/>
      <c r="I91" s="295"/>
      <c r="J91" s="615"/>
      <c r="K91" s="615"/>
      <c r="L91" s="615"/>
    </row>
    <row r="92" spans="2:12" x14ac:dyDescent="0.2">
      <c r="B92" s="594">
        <v>45043</v>
      </c>
      <c r="C92" s="619" t="s">
        <v>4216</v>
      </c>
      <c r="D92" s="620"/>
      <c r="E92" s="403">
        <v>4384</v>
      </c>
      <c r="G92" s="295"/>
      <c r="H92" s="295"/>
      <c r="I92" s="295"/>
      <c r="J92" s="615"/>
      <c r="K92" s="615"/>
      <c r="L92" s="615"/>
    </row>
    <row r="93" spans="2:12" x14ac:dyDescent="0.2">
      <c r="B93" s="594">
        <v>45043</v>
      </c>
      <c r="C93" s="610" t="s">
        <v>4230</v>
      </c>
      <c r="E93" s="484">
        <v>867</v>
      </c>
      <c r="G93" s="295"/>
      <c r="H93" s="295"/>
      <c r="I93" s="295"/>
      <c r="J93" s="615"/>
      <c r="K93" s="615"/>
      <c r="L93" s="615"/>
    </row>
    <row r="94" spans="2:12" x14ac:dyDescent="0.2">
      <c r="B94" s="594">
        <v>45043</v>
      </c>
      <c r="C94" s="610" t="s">
        <v>4207</v>
      </c>
      <c r="E94" s="290">
        <v>138.72</v>
      </c>
      <c r="G94" s="295"/>
      <c r="H94" s="295"/>
      <c r="I94" s="295"/>
      <c r="J94" s="615"/>
      <c r="K94" s="615"/>
      <c r="L94" s="615"/>
    </row>
    <row r="95" spans="2:12" x14ac:dyDescent="0.2">
      <c r="B95" s="594">
        <v>45044</v>
      </c>
      <c r="C95" s="610" t="s">
        <v>4206</v>
      </c>
      <c r="E95" s="484">
        <v>101.69</v>
      </c>
      <c r="G95" s="295"/>
      <c r="H95" s="295"/>
      <c r="I95" s="295"/>
      <c r="J95" s="615"/>
      <c r="K95" s="615"/>
      <c r="L95" s="615"/>
    </row>
    <row r="96" spans="2:12" x14ac:dyDescent="0.2">
      <c r="B96" s="594">
        <v>45044</v>
      </c>
      <c r="C96" s="610" t="s">
        <v>3481</v>
      </c>
      <c r="E96" s="290">
        <v>16.27</v>
      </c>
      <c r="G96" s="295"/>
      <c r="H96" s="295"/>
      <c r="I96" s="295"/>
      <c r="J96" s="615"/>
      <c r="K96" s="615"/>
      <c r="L96" s="615"/>
    </row>
    <row r="97" spans="2:12" x14ac:dyDescent="0.2">
      <c r="B97" s="594">
        <v>45044</v>
      </c>
      <c r="C97" s="610" t="s">
        <v>4205</v>
      </c>
      <c r="E97" s="290">
        <v>62576.67</v>
      </c>
      <c r="G97" s="295"/>
      <c r="H97" s="295"/>
      <c r="I97" s="295"/>
      <c r="J97" s="615"/>
      <c r="K97" s="615"/>
      <c r="L97" s="615"/>
    </row>
    <row r="98" spans="2:12" x14ac:dyDescent="0.2">
      <c r="B98" s="594">
        <v>45044</v>
      </c>
      <c r="C98" s="610" t="s">
        <v>4229</v>
      </c>
      <c r="E98" s="483">
        <v>25548.32</v>
      </c>
      <c r="G98" s="295"/>
      <c r="H98" s="295"/>
      <c r="I98" s="295"/>
      <c r="J98" s="615"/>
      <c r="K98" s="615"/>
      <c r="L98" s="615"/>
    </row>
    <row r="99" spans="2:12" x14ac:dyDescent="0.2">
      <c r="B99" s="594">
        <v>45044</v>
      </c>
      <c r="C99" s="610" t="s">
        <v>4204</v>
      </c>
      <c r="E99" s="290">
        <v>26301.58</v>
      </c>
      <c r="G99" s="295"/>
      <c r="H99" s="295"/>
      <c r="I99" s="295"/>
      <c r="J99" s="615"/>
      <c r="K99" s="615"/>
      <c r="L99" s="615"/>
    </row>
    <row r="100" spans="2:12" x14ac:dyDescent="0.2">
      <c r="B100" s="594">
        <v>45044</v>
      </c>
      <c r="C100" s="610" t="s">
        <v>4203</v>
      </c>
      <c r="E100" s="290">
        <v>29338.94</v>
      </c>
      <c r="G100" s="295"/>
      <c r="H100" s="295"/>
      <c r="I100" s="295"/>
      <c r="J100" s="615"/>
      <c r="K100" s="615"/>
      <c r="L100" s="615"/>
    </row>
    <row r="101" spans="2:12" x14ac:dyDescent="0.2">
      <c r="B101" s="594">
        <v>45044</v>
      </c>
      <c r="C101" s="615" t="s">
        <v>3471</v>
      </c>
      <c r="E101" s="484">
        <v>2500</v>
      </c>
      <c r="G101" s="295"/>
      <c r="H101" s="295"/>
      <c r="I101" s="295"/>
      <c r="J101" s="615"/>
      <c r="K101" s="615"/>
      <c r="L101" s="615"/>
    </row>
    <row r="102" spans="2:12" x14ac:dyDescent="0.2">
      <c r="B102" s="594">
        <v>45044</v>
      </c>
      <c r="C102" s="610" t="s">
        <v>2752</v>
      </c>
      <c r="E102" s="290">
        <v>400</v>
      </c>
      <c r="G102" s="295"/>
      <c r="H102" s="295"/>
      <c r="I102" s="295"/>
      <c r="J102" s="615"/>
      <c r="K102" s="615"/>
      <c r="L102" s="615"/>
    </row>
    <row r="103" spans="2:12" x14ac:dyDescent="0.2">
      <c r="B103" s="594">
        <v>45044</v>
      </c>
      <c r="C103" s="610" t="s">
        <v>4202</v>
      </c>
      <c r="E103" s="290">
        <v>50000</v>
      </c>
      <c r="G103" s="295"/>
      <c r="H103" s="295"/>
      <c r="I103" s="295"/>
      <c r="J103" s="615"/>
      <c r="K103" s="615"/>
      <c r="L103" s="615"/>
    </row>
    <row r="104" spans="2:12" x14ac:dyDescent="0.2">
      <c r="B104" s="594">
        <v>45044</v>
      </c>
      <c r="C104" s="610" t="s">
        <v>4201</v>
      </c>
      <c r="E104" s="290">
        <v>43990.239999999998</v>
      </c>
      <c r="G104" s="295"/>
      <c r="H104" s="295"/>
      <c r="I104" s="295"/>
      <c r="J104" s="615"/>
      <c r="K104" s="615"/>
      <c r="L104" s="615"/>
    </row>
    <row r="105" spans="2:12" x14ac:dyDescent="0.2">
      <c r="B105" s="594"/>
      <c r="C105" s="610"/>
      <c r="G105" s="295"/>
      <c r="H105" s="295"/>
      <c r="I105" s="295"/>
      <c r="J105" s="615"/>
      <c r="K105" s="615"/>
      <c r="L105" s="615"/>
    </row>
    <row r="106" spans="2:12" x14ac:dyDescent="0.2">
      <c r="B106" s="594"/>
      <c r="C106" s="610"/>
      <c r="G106" s="295"/>
      <c r="H106" s="295"/>
      <c r="I106" s="295"/>
      <c r="J106" s="615"/>
      <c r="K106" s="615"/>
      <c r="L106" s="615"/>
    </row>
    <row r="107" spans="2:12" x14ac:dyDescent="0.2">
      <c r="B107" s="594"/>
      <c r="C107" s="610"/>
      <c r="G107" s="295"/>
      <c r="H107" s="295"/>
      <c r="I107" s="295"/>
      <c r="J107" s="615"/>
      <c r="K107" s="615"/>
      <c r="L107" s="615"/>
    </row>
    <row r="108" spans="2:12" x14ac:dyDescent="0.2">
      <c r="B108" s="594"/>
      <c r="C108" s="610"/>
      <c r="G108" s="295"/>
      <c r="H108" s="295"/>
      <c r="I108" s="295"/>
      <c r="J108" s="615"/>
      <c r="K108" s="615"/>
      <c r="L108" s="615"/>
    </row>
    <row r="109" spans="2:12" x14ac:dyDescent="0.2">
      <c r="B109" s="594"/>
      <c r="C109" s="610"/>
      <c r="G109" s="295"/>
      <c r="H109" s="295"/>
      <c r="I109" s="295"/>
      <c r="J109" s="615"/>
      <c r="K109" s="615"/>
      <c r="L109" s="615"/>
    </row>
    <row r="110" spans="2:12" x14ac:dyDescent="0.2">
      <c r="B110" s="594"/>
      <c r="C110" s="610"/>
      <c r="G110" s="295"/>
      <c r="H110" s="295"/>
      <c r="I110" s="295"/>
      <c r="J110" s="615"/>
      <c r="K110" s="615"/>
      <c r="L110" s="615"/>
    </row>
    <row r="111" spans="2:12" x14ac:dyDescent="0.2">
      <c r="B111" s="594"/>
      <c r="C111" s="610"/>
      <c r="G111" s="295"/>
      <c r="H111" s="295"/>
      <c r="I111" s="295"/>
      <c r="J111" s="615"/>
      <c r="K111" s="615"/>
      <c r="L111" s="615"/>
    </row>
    <row r="112" spans="2:12" x14ac:dyDescent="0.2">
      <c r="B112" s="594"/>
      <c r="C112" s="610"/>
      <c r="G112" s="295"/>
      <c r="H112" s="295"/>
      <c r="I112" s="295"/>
      <c r="J112" s="615"/>
      <c r="K112" s="615"/>
      <c r="L112" s="615"/>
    </row>
    <row r="113" spans="2:12" x14ac:dyDescent="0.2">
      <c r="B113" s="594"/>
      <c r="C113" s="610"/>
      <c r="G113" s="295"/>
      <c r="H113" s="295"/>
      <c r="I113" s="295"/>
      <c r="J113" s="615"/>
      <c r="K113" s="615"/>
      <c r="L113" s="615"/>
    </row>
    <row r="114" spans="2:12" x14ac:dyDescent="0.2">
      <c r="B114" s="594"/>
      <c r="C114" s="610"/>
      <c r="G114" s="295"/>
      <c r="H114" s="295"/>
      <c r="I114" s="295"/>
      <c r="J114" s="615"/>
      <c r="K114" s="615"/>
      <c r="L114" s="615"/>
    </row>
    <row r="115" spans="2:12" x14ac:dyDescent="0.2">
      <c r="B115" s="594"/>
      <c r="C115" s="610"/>
      <c r="G115" s="295"/>
      <c r="H115" s="295"/>
      <c r="I115" s="295"/>
      <c r="J115" s="615"/>
      <c r="K115" s="615"/>
      <c r="L115" s="615"/>
    </row>
    <row r="116" spans="2:12" x14ac:dyDescent="0.2">
      <c r="B116" s="594"/>
      <c r="C116" s="610"/>
      <c r="G116" s="295"/>
      <c r="H116" s="295"/>
      <c r="I116" s="295"/>
      <c r="J116" s="615"/>
      <c r="K116" s="615"/>
      <c r="L116" s="615"/>
    </row>
    <row r="117" spans="2:12" x14ac:dyDescent="0.2">
      <c r="B117" s="594"/>
      <c r="C117" s="610"/>
      <c r="H117" s="295"/>
      <c r="I117" s="295"/>
      <c r="J117" s="615"/>
      <c r="K117" s="615"/>
      <c r="L117" s="615"/>
    </row>
    <row r="118" spans="2:12" x14ac:dyDescent="0.2">
      <c r="B118" s="594"/>
      <c r="C118" s="610"/>
      <c r="G118" s="295"/>
      <c r="H118" s="295"/>
      <c r="I118" s="295"/>
      <c r="J118" s="615"/>
      <c r="K118" s="615"/>
      <c r="L118" s="615"/>
    </row>
    <row r="119" spans="2:12" x14ac:dyDescent="0.2">
      <c r="B119" s="594"/>
      <c r="C119" s="610"/>
      <c r="H119" s="295"/>
      <c r="I119" s="295"/>
      <c r="J119" s="615"/>
      <c r="K119" s="615"/>
      <c r="L119" s="615"/>
    </row>
    <row r="120" spans="2:12" x14ac:dyDescent="0.2">
      <c r="B120" s="594"/>
      <c r="C120" s="610"/>
      <c r="G120" s="295"/>
      <c r="H120" s="295"/>
      <c r="I120" s="295"/>
      <c r="J120" s="615"/>
      <c r="K120" s="615"/>
      <c r="L120" s="615"/>
    </row>
    <row r="121" spans="2:12" x14ac:dyDescent="0.2">
      <c r="B121" s="594"/>
      <c r="C121" s="610"/>
      <c r="G121" s="295"/>
      <c r="H121" s="295"/>
      <c r="I121" s="295"/>
      <c r="J121" s="615"/>
      <c r="K121" s="615"/>
      <c r="L121" s="615"/>
    </row>
    <row r="122" spans="2:12" x14ac:dyDescent="0.2">
      <c r="B122" s="594"/>
      <c r="C122" s="610"/>
      <c r="G122" s="295"/>
      <c r="H122" s="295"/>
      <c r="I122" s="295"/>
      <c r="J122" s="615"/>
      <c r="K122" s="615"/>
      <c r="L122" s="615"/>
    </row>
    <row r="123" spans="2:12" x14ac:dyDescent="0.2">
      <c r="B123" s="594"/>
      <c r="C123" s="610"/>
      <c r="G123" s="295"/>
      <c r="H123" s="295"/>
      <c r="I123" s="295"/>
      <c r="J123" s="615"/>
      <c r="K123" s="615"/>
      <c r="L123" s="615"/>
    </row>
    <row r="124" spans="2:12" x14ac:dyDescent="0.2">
      <c r="B124" s="594"/>
      <c r="C124" s="610"/>
      <c r="H124" s="295"/>
      <c r="I124" s="295"/>
      <c r="J124" s="615"/>
      <c r="K124" s="615"/>
      <c r="L124" s="615"/>
    </row>
    <row r="125" spans="2:12" x14ac:dyDescent="0.2">
      <c r="B125" s="594"/>
      <c r="C125" s="610"/>
      <c r="G125" s="295"/>
      <c r="H125" s="295"/>
      <c r="I125" s="295"/>
      <c r="J125" s="615"/>
      <c r="K125" s="615"/>
      <c r="L125" s="615"/>
    </row>
    <row r="126" spans="2:12" x14ac:dyDescent="0.2">
      <c r="B126" s="594"/>
      <c r="C126" s="610"/>
      <c r="G126" s="295"/>
      <c r="H126" s="295"/>
      <c r="I126" s="295"/>
      <c r="J126" s="615"/>
      <c r="K126" s="615"/>
      <c r="L126" s="615"/>
    </row>
    <row r="127" spans="2:12" x14ac:dyDescent="0.2">
      <c r="G127" s="295"/>
      <c r="H127" s="295"/>
      <c r="I127" s="295"/>
      <c r="J127" s="615"/>
      <c r="K127" s="615"/>
      <c r="L127" s="615"/>
    </row>
    <row r="128" spans="2:12" x14ac:dyDescent="0.2">
      <c r="B128" s="594"/>
      <c r="C128" s="610"/>
      <c r="G128" s="295"/>
      <c r="H128" s="295"/>
      <c r="I128" s="295"/>
      <c r="J128" s="615"/>
      <c r="K128" s="615"/>
      <c r="L128" s="615"/>
    </row>
    <row r="129" spans="2:12" x14ac:dyDescent="0.2">
      <c r="B129" s="594"/>
      <c r="C129" s="610"/>
      <c r="G129" s="295"/>
      <c r="H129" s="295"/>
      <c r="I129" s="295"/>
      <c r="J129" s="615"/>
      <c r="K129" s="615"/>
      <c r="L129" s="615"/>
    </row>
    <row r="130" spans="2:12" x14ac:dyDescent="0.2">
      <c r="B130" s="594"/>
      <c r="G130" s="295"/>
      <c r="H130" s="295"/>
      <c r="I130" s="295"/>
      <c r="J130" s="615"/>
      <c r="K130" s="615"/>
      <c r="L130" s="615"/>
    </row>
    <row r="131" spans="2:12" x14ac:dyDescent="0.2">
      <c r="B131" s="594"/>
      <c r="C131" s="610"/>
      <c r="G131" s="295"/>
      <c r="H131" s="295"/>
      <c r="I131" s="295"/>
      <c r="J131" s="615"/>
      <c r="K131" s="615"/>
      <c r="L131" s="615"/>
    </row>
    <row r="132" spans="2:12" x14ac:dyDescent="0.2">
      <c r="B132" s="594"/>
      <c r="C132" s="610"/>
      <c r="G132" s="295"/>
      <c r="H132" s="295"/>
      <c r="I132" s="295"/>
      <c r="J132" s="615"/>
      <c r="K132" s="615"/>
      <c r="L132" s="615"/>
    </row>
    <row r="133" spans="2:12" x14ac:dyDescent="0.2">
      <c r="B133" s="594"/>
      <c r="C133" s="610"/>
      <c r="G133" s="295"/>
      <c r="H133" s="295"/>
      <c r="I133" s="295"/>
      <c r="J133" s="615"/>
      <c r="K133" s="615"/>
      <c r="L133" s="615"/>
    </row>
    <row r="134" spans="2:12" x14ac:dyDescent="0.2">
      <c r="B134" s="594"/>
      <c r="C134" s="610"/>
      <c r="G134" s="295"/>
      <c r="H134" s="295"/>
      <c r="I134" s="295"/>
      <c r="J134" s="615"/>
      <c r="K134" s="615"/>
      <c r="L134" s="615"/>
    </row>
    <row r="135" spans="2:12" x14ac:dyDescent="0.2">
      <c r="B135" s="594"/>
      <c r="C135" s="610"/>
      <c r="K135" s="615"/>
      <c r="L135" s="615"/>
    </row>
    <row r="136" spans="2:12" x14ac:dyDescent="0.2">
      <c r="B136" s="594"/>
      <c r="C136" s="610"/>
      <c r="G136" s="295"/>
      <c r="H136" s="295"/>
      <c r="I136" s="295"/>
      <c r="J136" s="615"/>
      <c r="K136" s="615"/>
      <c r="L136" s="615"/>
    </row>
    <row r="137" spans="2:12" x14ac:dyDescent="0.2">
      <c r="B137" s="594"/>
      <c r="C137" s="610"/>
      <c r="G137" s="295"/>
      <c r="H137" s="295"/>
      <c r="I137" s="295"/>
      <c r="J137" s="615"/>
      <c r="K137" s="615"/>
      <c r="L137" s="615"/>
    </row>
    <row r="138" spans="2:12" x14ac:dyDescent="0.2">
      <c r="B138" s="594"/>
      <c r="C138" s="610"/>
      <c r="G138" s="295"/>
      <c r="H138" s="295"/>
      <c r="I138" s="295"/>
      <c r="J138" s="615"/>
      <c r="K138" s="615"/>
      <c r="L138" s="615"/>
    </row>
    <row r="139" spans="2:12" x14ac:dyDescent="0.2">
      <c r="B139" s="594"/>
      <c r="C139" s="610"/>
      <c r="G139" s="295"/>
      <c r="H139" s="295"/>
      <c r="I139" s="295"/>
      <c r="J139" s="615"/>
      <c r="K139" s="615"/>
      <c r="L139" s="615"/>
    </row>
    <row r="140" spans="2:12" x14ac:dyDescent="0.2">
      <c r="B140" s="594"/>
      <c r="C140" s="610"/>
      <c r="G140" s="295"/>
      <c r="H140" s="295"/>
      <c r="I140" s="295"/>
      <c r="J140" s="615"/>
      <c r="K140" s="615"/>
      <c r="L140" s="615"/>
    </row>
    <row r="141" spans="2:12" x14ac:dyDescent="0.2">
      <c r="B141" s="594"/>
      <c r="C141" s="610"/>
      <c r="G141" s="295"/>
      <c r="H141" s="295"/>
      <c r="I141" s="295"/>
      <c r="J141" s="615"/>
      <c r="K141" s="615"/>
      <c r="L141" s="615"/>
    </row>
    <row r="142" spans="2:12" x14ac:dyDescent="0.2">
      <c r="B142" s="594"/>
      <c r="C142" s="610"/>
      <c r="G142" s="295"/>
      <c r="H142" s="295"/>
      <c r="I142" s="295"/>
      <c r="J142" s="615"/>
      <c r="K142" s="615"/>
      <c r="L142" s="615"/>
    </row>
    <row r="143" spans="2:12" x14ac:dyDescent="0.2">
      <c r="B143" s="594"/>
      <c r="C143" s="610"/>
      <c r="G143" s="295"/>
      <c r="H143" s="295"/>
      <c r="I143" s="295"/>
      <c r="J143" s="615"/>
      <c r="K143" s="615"/>
      <c r="L143" s="615"/>
    </row>
    <row r="144" spans="2:12" x14ac:dyDescent="0.2">
      <c r="B144" s="594"/>
      <c r="C144" s="610"/>
      <c r="G144" s="295"/>
      <c r="H144" s="295"/>
      <c r="I144" s="295"/>
      <c r="J144" s="615"/>
      <c r="K144" s="615"/>
      <c r="L144" s="615"/>
    </row>
    <row r="145" spans="2:12" x14ac:dyDescent="0.2">
      <c r="B145" s="594"/>
      <c r="C145" s="610"/>
      <c r="G145" s="295"/>
      <c r="H145" s="295"/>
      <c r="I145" s="295"/>
      <c r="J145" s="615"/>
      <c r="K145" s="615"/>
      <c r="L145" s="615"/>
    </row>
    <row r="146" spans="2:12" x14ac:dyDescent="0.2">
      <c r="B146" s="594"/>
      <c r="C146" s="610"/>
      <c r="G146" s="295"/>
      <c r="H146" s="295"/>
      <c r="I146" s="295"/>
      <c r="J146" s="615"/>
      <c r="K146" s="615"/>
      <c r="L146" s="615"/>
    </row>
    <row r="147" spans="2:12" x14ac:dyDescent="0.2">
      <c r="B147" s="594"/>
      <c r="C147" s="610"/>
      <c r="G147" s="295"/>
      <c r="H147" s="295"/>
      <c r="I147" s="295"/>
      <c r="J147" s="615"/>
      <c r="K147" s="615"/>
      <c r="L147" s="615"/>
    </row>
    <row r="148" spans="2:12" x14ac:dyDescent="0.2">
      <c r="B148" s="594"/>
      <c r="C148" s="610"/>
      <c r="G148" s="295"/>
      <c r="H148" s="295"/>
      <c r="I148" s="295"/>
      <c r="J148" s="615"/>
      <c r="K148" s="615"/>
      <c r="L148" s="615"/>
    </row>
    <row r="149" spans="2:12" x14ac:dyDescent="0.2">
      <c r="B149" s="594"/>
      <c r="C149" s="610"/>
      <c r="G149" s="295"/>
      <c r="H149" s="295"/>
      <c r="I149" s="295"/>
      <c r="J149" s="615"/>
      <c r="K149" s="615"/>
      <c r="L149" s="615"/>
    </row>
    <row r="150" spans="2:12" x14ac:dyDescent="0.2">
      <c r="B150" s="594"/>
      <c r="C150" s="610"/>
      <c r="G150" s="295"/>
      <c r="H150" s="295"/>
      <c r="I150" s="295"/>
      <c r="J150" s="615"/>
      <c r="K150" s="615"/>
      <c r="L150" s="615"/>
    </row>
    <row r="151" spans="2:12" x14ac:dyDescent="0.2">
      <c r="B151" s="594"/>
      <c r="C151" s="610"/>
      <c r="G151" s="295"/>
      <c r="H151" s="295"/>
      <c r="I151" s="295"/>
      <c r="J151" s="615"/>
      <c r="K151" s="615"/>
      <c r="L151" s="615"/>
    </row>
    <row r="152" spans="2:12" x14ac:dyDescent="0.2">
      <c r="B152" s="594"/>
      <c r="C152" s="610"/>
      <c r="G152" s="295"/>
      <c r="H152" s="295"/>
      <c r="I152" s="295"/>
      <c r="J152" s="615"/>
      <c r="K152" s="615"/>
      <c r="L152" s="615"/>
    </row>
    <row r="153" spans="2:12" x14ac:dyDescent="0.2">
      <c r="B153" s="594"/>
      <c r="C153" s="610"/>
      <c r="G153" s="295"/>
      <c r="H153" s="295"/>
      <c r="I153" s="295"/>
      <c r="J153" s="615"/>
      <c r="K153" s="615"/>
      <c r="L153" s="615"/>
    </row>
    <row r="154" spans="2:12" x14ac:dyDescent="0.2">
      <c r="B154" s="594"/>
      <c r="C154" s="610"/>
      <c r="G154" s="295"/>
      <c r="H154" s="295"/>
      <c r="I154" s="295"/>
      <c r="J154" s="615"/>
      <c r="K154" s="615"/>
      <c r="L154" s="615"/>
    </row>
    <row r="155" spans="2:12" x14ac:dyDescent="0.2">
      <c r="B155" s="594"/>
      <c r="C155" s="610"/>
      <c r="G155" s="295"/>
      <c r="H155" s="295"/>
      <c r="I155" s="295"/>
      <c r="J155" s="615"/>
      <c r="K155" s="615"/>
      <c r="L155" s="615"/>
    </row>
    <row r="156" spans="2:12" x14ac:dyDescent="0.2">
      <c r="B156" s="594"/>
      <c r="C156" s="610"/>
      <c r="G156" s="295"/>
      <c r="H156" s="295"/>
      <c r="I156" s="295"/>
      <c r="J156" s="615"/>
      <c r="K156" s="615"/>
      <c r="L156" s="615"/>
    </row>
    <row r="157" spans="2:12" x14ac:dyDescent="0.2">
      <c r="B157" s="594"/>
      <c r="C157" s="610"/>
      <c r="G157" s="295"/>
      <c r="H157" s="295"/>
      <c r="I157" s="295"/>
      <c r="J157" s="615"/>
      <c r="K157" s="615"/>
      <c r="L157" s="615"/>
    </row>
    <row r="158" spans="2:12" x14ac:dyDescent="0.2">
      <c r="B158" s="594"/>
      <c r="C158" s="610"/>
      <c r="G158" s="295"/>
      <c r="H158" s="295"/>
      <c r="I158" s="295"/>
      <c r="J158" s="615"/>
      <c r="K158" s="615"/>
      <c r="L158" s="615"/>
    </row>
    <row r="159" spans="2:12" x14ac:dyDescent="0.2">
      <c r="B159" s="594"/>
      <c r="G159" s="295"/>
      <c r="H159" s="295"/>
      <c r="I159" s="295"/>
      <c r="J159" s="615"/>
      <c r="K159" s="615"/>
      <c r="L159" s="615"/>
    </row>
    <row r="160" spans="2:12" x14ac:dyDescent="0.2">
      <c r="B160" s="594"/>
      <c r="C160" s="610"/>
      <c r="G160" s="295"/>
      <c r="H160" s="295"/>
      <c r="I160" s="295"/>
      <c r="J160" s="615"/>
      <c r="K160" s="615"/>
      <c r="L160" s="615"/>
    </row>
    <row r="161" spans="2:12" x14ac:dyDescent="0.2">
      <c r="B161" s="594"/>
      <c r="C161" s="610"/>
      <c r="G161" s="295"/>
      <c r="H161" s="295"/>
      <c r="I161" s="295"/>
      <c r="J161" s="615"/>
      <c r="K161" s="615"/>
      <c r="L161" s="615"/>
    </row>
    <row r="162" spans="2:12" x14ac:dyDescent="0.2">
      <c r="B162" s="594"/>
      <c r="C162" s="610"/>
      <c r="G162" s="295"/>
      <c r="H162" s="295"/>
      <c r="I162" s="295"/>
      <c r="J162" s="615"/>
      <c r="K162" s="615"/>
      <c r="L162" s="615"/>
    </row>
    <row r="163" spans="2:12" x14ac:dyDescent="0.2">
      <c r="B163" s="594"/>
      <c r="C163" s="610"/>
      <c r="G163" s="295"/>
      <c r="H163" s="295"/>
      <c r="I163" s="295"/>
      <c r="J163" s="615"/>
      <c r="K163" s="615"/>
      <c r="L163" s="615"/>
    </row>
    <row r="164" spans="2:12" x14ac:dyDescent="0.2">
      <c r="B164" s="594"/>
      <c r="C164" s="610"/>
      <c r="G164" s="295"/>
      <c r="H164" s="295"/>
      <c r="I164" s="295"/>
      <c r="J164" s="615"/>
      <c r="K164" s="615"/>
      <c r="L164" s="615"/>
    </row>
    <row r="165" spans="2:12" x14ac:dyDescent="0.2">
      <c r="B165" s="594"/>
      <c r="C165" s="610"/>
      <c r="G165" s="295"/>
      <c r="H165" s="295"/>
      <c r="I165" s="295"/>
      <c r="J165" s="615"/>
      <c r="K165" s="615"/>
      <c r="L165" s="615"/>
    </row>
    <row r="166" spans="2:12" x14ac:dyDescent="0.2">
      <c r="B166" s="594"/>
      <c r="C166" s="610"/>
      <c r="G166" s="295"/>
      <c r="H166" s="295"/>
      <c r="I166" s="295"/>
      <c r="J166" s="615"/>
      <c r="K166" s="615"/>
      <c r="L166" s="615"/>
    </row>
    <row r="167" spans="2:12" x14ac:dyDescent="0.2">
      <c r="B167" s="594"/>
      <c r="C167" s="610"/>
      <c r="G167" s="295"/>
      <c r="H167" s="295"/>
      <c r="I167" s="295"/>
      <c r="J167" s="615"/>
      <c r="K167" s="615"/>
      <c r="L167" s="615"/>
    </row>
    <row r="168" spans="2:12" x14ac:dyDescent="0.2">
      <c r="B168" s="594"/>
      <c r="C168" s="610"/>
      <c r="G168" s="295"/>
      <c r="H168" s="295"/>
      <c r="I168" s="295"/>
      <c r="J168" s="615"/>
      <c r="K168" s="615"/>
      <c r="L168" s="615"/>
    </row>
    <row r="169" spans="2:12" x14ac:dyDescent="0.2">
      <c r="B169" s="594"/>
      <c r="C169" s="610"/>
      <c r="G169" s="295"/>
      <c r="H169" s="295"/>
      <c r="I169" s="295"/>
      <c r="J169" s="615"/>
      <c r="K169" s="615"/>
      <c r="L169" s="615"/>
    </row>
    <row r="170" spans="2:12" x14ac:dyDescent="0.2">
      <c r="B170" s="594"/>
      <c r="C170" s="610"/>
      <c r="G170" s="295"/>
      <c r="H170" s="295"/>
      <c r="I170" s="295"/>
      <c r="J170" s="615"/>
      <c r="K170" s="615"/>
      <c r="L170" s="615"/>
    </row>
    <row r="171" spans="2:12" x14ac:dyDescent="0.2">
      <c r="B171" s="594"/>
      <c r="C171" s="610"/>
      <c r="G171" s="295"/>
      <c r="H171" s="295"/>
      <c r="I171" s="295"/>
      <c r="J171" s="615"/>
      <c r="K171" s="615"/>
      <c r="L171" s="615"/>
    </row>
    <row r="172" spans="2:12" x14ac:dyDescent="0.2">
      <c r="B172" s="594"/>
      <c r="C172" s="610"/>
      <c r="G172" s="295"/>
      <c r="H172" s="295"/>
      <c r="I172" s="295"/>
      <c r="J172" s="615"/>
      <c r="K172" s="615"/>
      <c r="L172" s="615"/>
    </row>
    <row r="173" spans="2:12" x14ac:dyDescent="0.2">
      <c r="B173" s="594"/>
      <c r="C173" s="610"/>
      <c r="G173" s="295"/>
      <c r="H173" s="295"/>
      <c r="I173" s="295"/>
      <c r="J173" s="615"/>
      <c r="K173" s="615"/>
      <c r="L173" s="615"/>
    </row>
    <row r="174" spans="2:12" x14ac:dyDescent="0.2">
      <c r="B174" s="594"/>
      <c r="C174" s="610"/>
      <c r="G174" s="295"/>
      <c r="H174" s="295"/>
      <c r="I174" s="295"/>
      <c r="J174" s="615"/>
      <c r="K174" s="615"/>
      <c r="L174" s="615"/>
    </row>
    <row r="175" spans="2:12" x14ac:dyDescent="0.2">
      <c r="B175" s="594"/>
      <c r="C175" s="610"/>
      <c r="H175" s="295"/>
      <c r="I175" s="295"/>
      <c r="J175" s="615"/>
      <c r="K175" s="615"/>
      <c r="L175" s="615"/>
    </row>
    <row r="176" spans="2:12" x14ac:dyDescent="0.2">
      <c r="B176" s="594"/>
      <c r="C176" s="610"/>
      <c r="G176" s="295"/>
      <c r="H176" s="295"/>
      <c r="I176" s="295"/>
      <c r="J176" s="615"/>
      <c r="K176" s="615"/>
      <c r="L176" s="615"/>
    </row>
    <row r="177" spans="2:12" x14ac:dyDescent="0.2">
      <c r="B177" s="594"/>
      <c r="C177" s="610"/>
      <c r="G177" s="295"/>
      <c r="H177" s="295"/>
      <c r="I177" s="295"/>
      <c r="J177" s="615"/>
      <c r="K177" s="615"/>
      <c r="L177" s="615"/>
    </row>
    <row r="178" spans="2:12" x14ac:dyDescent="0.2">
      <c r="B178" s="594"/>
      <c r="C178" s="610"/>
      <c r="G178" s="295"/>
      <c r="H178" s="295"/>
      <c r="I178" s="295"/>
      <c r="J178" s="615"/>
      <c r="K178" s="615"/>
      <c r="L178" s="615"/>
    </row>
    <row r="179" spans="2:12" x14ac:dyDescent="0.2">
      <c r="B179" s="594"/>
      <c r="C179" s="610"/>
      <c r="G179" s="295"/>
      <c r="H179" s="295"/>
      <c r="I179" s="295"/>
      <c r="J179" s="615"/>
      <c r="K179" s="615"/>
      <c r="L179" s="615"/>
    </row>
    <row r="180" spans="2:12" x14ac:dyDescent="0.2">
      <c r="B180" s="594"/>
      <c r="C180" s="610"/>
      <c r="G180" s="295"/>
      <c r="H180" s="295"/>
      <c r="I180" s="295"/>
      <c r="J180" s="615"/>
      <c r="K180" s="615"/>
      <c r="L180" s="615"/>
    </row>
    <row r="181" spans="2:12" x14ac:dyDescent="0.2">
      <c r="B181" s="594"/>
      <c r="C181" s="610"/>
      <c r="G181" s="295"/>
      <c r="H181" s="295"/>
      <c r="I181" s="295"/>
      <c r="J181" s="615"/>
      <c r="K181" s="615"/>
      <c r="L181" s="615"/>
    </row>
    <row r="182" spans="2:12" x14ac:dyDescent="0.2">
      <c r="B182" s="594"/>
      <c r="C182" s="610"/>
      <c r="G182" s="295"/>
      <c r="H182" s="295"/>
      <c r="I182" s="295"/>
      <c r="J182" s="615"/>
      <c r="K182" s="615"/>
      <c r="L182" s="615"/>
    </row>
    <row r="183" spans="2:12" x14ac:dyDescent="0.2">
      <c r="B183" s="594"/>
      <c r="C183" s="610"/>
      <c r="G183" s="295"/>
      <c r="H183" s="295"/>
      <c r="I183" s="295"/>
      <c r="J183" s="615"/>
      <c r="K183" s="615"/>
      <c r="L183" s="615"/>
    </row>
    <row r="184" spans="2:12" x14ac:dyDescent="0.2">
      <c r="B184" s="594"/>
      <c r="C184" s="610"/>
      <c r="G184" s="295"/>
      <c r="H184" s="295"/>
      <c r="I184" s="295"/>
      <c r="J184" s="615"/>
      <c r="K184" s="615"/>
      <c r="L184" s="615"/>
    </row>
    <row r="185" spans="2:12" x14ac:dyDescent="0.2">
      <c r="B185" s="594"/>
      <c r="C185" s="610"/>
      <c r="G185" s="295"/>
      <c r="H185" s="295"/>
      <c r="I185" s="295"/>
      <c r="J185" s="615"/>
      <c r="K185" s="615"/>
      <c r="L185" s="615"/>
    </row>
    <row r="186" spans="2:12" x14ac:dyDescent="0.2">
      <c r="B186" s="594"/>
      <c r="C186" s="610"/>
      <c r="G186" s="295"/>
      <c r="H186" s="295"/>
      <c r="I186" s="295"/>
      <c r="J186" s="615"/>
      <c r="K186" s="615"/>
      <c r="L186" s="615"/>
    </row>
    <row r="187" spans="2:12" x14ac:dyDescent="0.2">
      <c r="B187" s="594"/>
      <c r="C187" s="610"/>
      <c r="I187" s="295"/>
      <c r="J187" s="615"/>
      <c r="K187" s="615"/>
      <c r="L187" s="615"/>
    </row>
    <row r="188" spans="2:12" x14ac:dyDescent="0.2">
      <c r="B188" s="594"/>
      <c r="C188" s="610"/>
      <c r="G188" s="295"/>
      <c r="H188" s="295"/>
      <c r="I188" s="295"/>
      <c r="J188" s="615"/>
      <c r="K188" s="615"/>
      <c r="L188" s="615"/>
    </row>
    <row r="189" spans="2:12" x14ac:dyDescent="0.2">
      <c r="B189" s="594"/>
      <c r="C189" s="610"/>
      <c r="G189" s="295"/>
      <c r="H189" s="295"/>
      <c r="I189" s="295"/>
      <c r="J189" s="615"/>
      <c r="K189" s="615"/>
      <c r="L189" s="615"/>
    </row>
    <row r="190" spans="2:12" x14ac:dyDescent="0.2">
      <c r="B190" s="594"/>
      <c r="C190" s="610"/>
      <c r="G190" s="295"/>
      <c r="H190" s="295"/>
      <c r="I190" s="295"/>
      <c r="J190" s="615"/>
      <c r="K190" s="615"/>
      <c r="L190" s="615"/>
    </row>
    <row r="191" spans="2:12" x14ac:dyDescent="0.2">
      <c r="B191" s="594"/>
      <c r="C191" s="610"/>
      <c r="G191" s="295"/>
      <c r="H191" s="295"/>
      <c r="I191" s="295"/>
      <c r="J191" s="615"/>
      <c r="K191" s="615"/>
      <c r="L191" s="615"/>
    </row>
    <row r="192" spans="2:12" x14ac:dyDescent="0.2">
      <c r="B192" s="594"/>
      <c r="C192" s="610"/>
      <c r="G192" s="295"/>
      <c r="H192" s="295"/>
      <c r="I192" s="295"/>
      <c r="J192" s="615"/>
      <c r="K192" s="615"/>
      <c r="L192" s="615"/>
    </row>
    <row r="193" spans="2:12" x14ac:dyDescent="0.2">
      <c r="B193" s="594"/>
      <c r="C193" s="610"/>
      <c r="G193" s="295"/>
      <c r="H193" s="295"/>
      <c r="I193" s="295"/>
      <c r="J193" s="615"/>
      <c r="K193" s="615"/>
      <c r="L193" s="615"/>
    </row>
    <row r="194" spans="2:12" x14ac:dyDescent="0.2">
      <c r="B194" s="594"/>
      <c r="C194" s="610"/>
      <c r="G194" s="295"/>
      <c r="H194" s="295"/>
      <c r="I194" s="295"/>
      <c r="J194" s="615"/>
      <c r="K194" s="615"/>
      <c r="L194" s="615"/>
    </row>
    <row r="195" spans="2:12" x14ac:dyDescent="0.2">
      <c r="B195" s="594"/>
      <c r="C195" s="610"/>
      <c r="G195" s="295"/>
      <c r="H195" s="295"/>
      <c r="I195" s="295"/>
      <c r="J195" s="615"/>
      <c r="K195" s="615"/>
      <c r="L195" s="615"/>
    </row>
    <row r="196" spans="2:12" x14ac:dyDescent="0.2">
      <c r="B196" s="594"/>
      <c r="C196" s="610"/>
      <c r="G196" s="295"/>
      <c r="H196" s="295"/>
      <c r="I196" s="295"/>
      <c r="J196" s="615"/>
      <c r="K196" s="615"/>
      <c r="L196" s="615"/>
    </row>
    <row r="197" spans="2:12" x14ac:dyDescent="0.2">
      <c r="B197" s="594"/>
      <c r="C197" s="610"/>
      <c r="G197" s="295"/>
      <c r="H197" s="295"/>
      <c r="I197" s="295"/>
      <c r="J197" s="615"/>
      <c r="K197" s="615"/>
      <c r="L197" s="615"/>
    </row>
    <row r="198" spans="2:12" x14ac:dyDescent="0.2">
      <c r="B198" s="594"/>
      <c r="C198" s="610"/>
      <c r="G198" s="295"/>
      <c r="H198" s="295"/>
      <c r="I198" s="295"/>
      <c r="J198" s="615"/>
      <c r="K198" s="615"/>
      <c r="L198" s="615"/>
    </row>
    <row r="199" spans="2:12" x14ac:dyDescent="0.2">
      <c r="B199" s="594"/>
      <c r="C199" s="610"/>
      <c r="G199" s="295"/>
      <c r="H199" s="295"/>
      <c r="I199" s="295"/>
      <c r="J199" s="615"/>
      <c r="K199" s="615"/>
      <c r="L199" s="615"/>
    </row>
    <row r="200" spans="2:12" x14ac:dyDescent="0.2">
      <c r="B200" s="594"/>
      <c r="C200" s="610"/>
      <c r="G200" s="295"/>
      <c r="H200" s="295"/>
      <c r="I200" s="295"/>
      <c r="J200" s="615"/>
      <c r="K200" s="615"/>
      <c r="L200" s="615"/>
    </row>
    <row r="201" spans="2:12" x14ac:dyDescent="0.2">
      <c r="B201" s="594"/>
      <c r="C201" s="610"/>
      <c r="G201" s="295"/>
      <c r="H201" s="295"/>
      <c r="I201" s="295"/>
      <c r="J201" s="615"/>
      <c r="K201" s="615"/>
      <c r="L201" s="615"/>
    </row>
    <row r="202" spans="2:12" x14ac:dyDescent="0.2">
      <c r="B202" s="594"/>
      <c r="C202" s="610"/>
      <c r="G202" s="295"/>
      <c r="H202" s="295"/>
      <c r="I202" s="295"/>
      <c r="J202" s="615"/>
      <c r="K202" s="615"/>
      <c r="L202" s="615"/>
    </row>
    <row r="203" spans="2:12" x14ac:dyDescent="0.2">
      <c r="B203" s="594"/>
      <c r="C203" s="610"/>
      <c r="G203" s="295"/>
      <c r="H203" s="295"/>
      <c r="I203" s="295"/>
      <c r="J203" s="615"/>
      <c r="K203" s="615"/>
      <c r="L203" s="615"/>
    </row>
    <row r="204" spans="2:12" x14ac:dyDescent="0.2">
      <c r="B204" s="594"/>
      <c r="C204" s="610"/>
      <c r="G204" s="295"/>
      <c r="H204" s="295"/>
      <c r="I204" s="295"/>
      <c r="J204" s="615"/>
      <c r="K204" s="615"/>
      <c r="L204" s="615"/>
    </row>
    <row r="205" spans="2:12" x14ac:dyDescent="0.2">
      <c r="B205" s="594"/>
      <c r="C205" s="610"/>
      <c r="G205" s="295"/>
      <c r="H205" s="295"/>
      <c r="I205" s="295"/>
      <c r="J205" s="615"/>
      <c r="K205" s="615"/>
      <c r="L205" s="615"/>
    </row>
    <row r="206" spans="2:12" x14ac:dyDescent="0.2">
      <c r="B206" s="594"/>
      <c r="C206" s="610"/>
      <c r="G206" s="295"/>
      <c r="H206" s="295"/>
      <c r="I206" s="295"/>
      <c r="J206" s="615"/>
      <c r="K206" s="615"/>
      <c r="L206" s="615"/>
    </row>
    <row r="207" spans="2:12" x14ac:dyDescent="0.2">
      <c r="B207" s="594"/>
      <c r="C207" s="610"/>
      <c r="G207" s="295"/>
      <c r="H207" s="295"/>
      <c r="I207" s="295"/>
      <c r="J207" s="615"/>
      <c r="K207" s="615"/>
      <c r="L207" s="615"/>
    </row>
    <row r="208" spans="2:12" x14ac:dyDescent="0.2">
      <c r="B208" s="594"/>
      <c r="C208" s="610"/>
      <c r="G208" s="295"/>
      <c r="H208" s="295"/>
      <c r="I208" s="295"/>
      <c r="J208" s="615"/>
      <c r="K208" s="615"/>
      <c r="L208" s="615"/>
    </row>
    <row r="209" spans="2:12" x14ac:dyDescent="0.2">
      <c r="B209" s="594"/>
      <c r="C209" s="610"/>
      <c r="G209" s="295"/>
      <c r="H209" s="295"/>
      <c r="I209" s="295"/>
      <c r="J209" s="615"/>
      <c r="K209" s="615"/>
      <c r="L209" s="615"/>
    </row>
    <row r="210" spans="2:12" x14ac:dyDescent="0.2">
      <c r="B210" s="594"/>
      <c r="C210" s="610"/>
      <c r="G210" s="295"/>
      <c r="H210" s="295"/>
      <c r="I210" s="295"/>
      <c r="J210" s="615"/>
      <c r="K210" s="615"/>
      <c r="L210" s="615"/>
    </row>
    <row r="211" spans="2:12" x14ac:dyDescent="0.2">
      <c r="B211" s="594"/>
      <c r="C211" s="610"/>
      <c r="F211" s="292"/>
      <c r="G211" s="295"/>
      <c r="H211" s="295"/>
      <c r="I211" s="295"/>
      <c r="J211" s="615"/>
      <c r="K211" s="615"/>
      <c r="L211" s="615"/>
    </row>
    <row r="212" spans="2:12" x14ac:dyDescent="0.2">
      <c r="B212" s="594"/>
      <c r="C212" s="610"/>
      <c r="G212" s="295"/>
      <c r="H212" s="295"/>
      <c r="I212" s="295"/>
      <c r="J212" s="615"/>
      <c r="K212" s="615"/>
      <c r="L212" s="615"/>
    </row>
    <row r="213" spans="2:12" x14ac:dyDescent="0.2">
      <c r="B213" s="594"/>
      <c r="C213" s="610"/>
      <c r="G213" s="295"/>
      <c r="H213" s="295"/>
      <c r="I213" s="295"/>
      <c r="J213" s="615"/>
      <c r="K213" s="615"/>
      <c r="L213" s="615"/>
    </row>
    <row r="214" spans="2:12" x14ac:dyDescent="0.2">
      <c r="B214" s="594"/>
      <c r="C214" s="610"/>
      <c r="G214" s="295"/>
      <c r="H214" s="295"/>
      <c r="I214" s="295"/>
      <c r="J214" s="615"/>
      <c r="K214" s="615"/>
      <c r="L214" s="615"/>
    </row>
    <row r="215" spans="2:12" x14ac:dyDescent="0.2">
      <c r="B215" s="594"/>
      <c r="C215" s="610"/>
      <c r="G215" s="295"/>
      <c r="H215" s="295"/>
      <c r="I215" s="295"/>
      <c r="J215" s="615"/>
      <c r="K215" s="615"/>
      <c r="L215" s="615"/>
    </row>
    <row r="216" spans="2:12" x14ac:dyDescent="0.2">
      <c r="B216" s="594"/>
      <c r="C216" s="610"/>
      <c r="G216" s="295"/>
      <c r="H216" s="295"/>
      <c r="I216" s="295"/>
      <c r="J216" s="615"/>
      <c r="K216" s="615"/>
      <c r="L216" s="615"/>
    </row>
    <row r="217" spans="2:12" x14ac:dyDescent="0.2">
      <c r="B217" s="594"/>
      <c r="C217" s="610"/>
      <c r="G217" s="295"/>
      <c r="H217" s="295"/>
      <c r="I217" s="295"/>
      <c r="J217" s="615"/>
      <c r="K217" s="615"/>
      <c r="L217" s="615"/>
    </row>
    <row r="218" spans="2:12" x14ac:dyDescent="0.2">
      <c r="B218" s="594"/>
      <c r="C218" s="610"/>
      <c r="G218" s="295"/>
      <c r="H218" s="295"/>
      <c r="I218" s="295"/>
      <c r="J218" s="615"/>
      <c r="K218" s="615"/>
      <c r="L218" s="615"/>
    </row>
    <row r="219" spans="2:12" x14ac:dyDescent="0.2">
      <c r="B219" s="594"/>
      <c r="C219" s="610"/>
      <c r="G219" s="295"/>
      <c r="H219" s="295"/>
      <c r="I219" s="295"/>
      <c r="J219" s="615"/>
      <c r="K219" s="615"/>
      <c r="L219" s="615"/>
    </row>
    <row r="220" spans="2:12" x14ac:dyDescent="0.2">
      <c r="B220" s="594"/>
      <c r="C220" s="610"/>
      <c r="G220" s="295"/>
      <c r="H220" s="295"/>
      <c r="I220" s="295"/>
      <c r="J220" s="615"/>
      <c r="K220" s="615"/>
      <c r="L220" s="615"/>
    </row>
    <row r="221" spans="2:12" x14ac:dyDescent="0.2">
      <c r="B221" s="594"/>
      <c r="C221" s="610"/>
      <c r="G221" s="295"/>
      <c r="H221" s="295"/>
      <c r="I221" s="295"/>
      <c r="J221" s="615"/>
      <c r="K221" s="615"/>
      <c r="L221" s="615"/>
    </row>
    <row r="222" spans="2:12" x14ac:dyDescent="0.2">
      <c r="B222" s="594"/>
      <c r="C222" s="610"/>
      <c r="G222" s="295"/>
      <c r="H222" s="295"/>
      <c r="I222" s="295"/>
      <c r="J222" s="615"/>
      <c r="K222" s="615"/>
      <c r="L222" s="615"/>
    </row>
    <row r="223" spans="2:12" x14ac:dyDescent="0.2">
      <c r="B223" s="594"/>
      <c r="C223" s="610"/>
      <c r="G223" s="295"/>
      <c r="H223" s="295"/>
      <c r="I223" s="295"/>
      <c r="J223" s="615"/>
      <c r="K223" s="615"/>
      <c r="L223" s="615"/>
    </row>
    <row r="224" spans="2:12" x14ac:dyDescent="0.2">
      <c r="B224" s="594"/>
      <c r="C224" s="610"/>
      <c r="G224" s="295"/>
      <c r="H224" s="295"/>
      <c r="I224" s="295"/>
      <c r="J224" s="615"/>
      <c r="K224" s="615"/>
      <c r="L224" s="615"/>
    </row>
    <row r="225" spans="2:12" x14ac:dyDescent="0.2">
      <c r="B225" s="594"/>
      <c r="C225" s="610"/>
      <c r="G225" s="295"/>
      <c r="H225" s="295"/>
      <c r="I225" s="295"/>
      <c r="J225" s="615"/>
      <c r="K225" s="615"/>
      <c r="L225" s="615"/>
    </row>
    <row r="226" spans="2:12" x14ac:dyDescent="0.2">
      <c r="B226" s="594"/>
      <c r="C226" s="610"/>
      <c r="G226" s="295"/>
      <c r="H226" s="295"/>
      <c r="I226" s="295"/>
      <c r="J226" s="615"/>
      <c r="K226" s="615"/>
      <c r="L226" s="615"/>
    </row>
    <row r="227" spans="2:12" x14ac:dyDescent="0.2">
      <c r="B227" s="594"/>
      <c r="C227" s="610"/>
      <c r="G227" s="295"/>
      <c r="H227" s="295"/>
      <c r="I227" s="295"/>
      <c r="J227" s="615"/>
      <c r="K227" s="615"/>
      <c r="L227" s="615"/>
    </row>
    <row r="228" spans="2:12" x14ac:dyDescent="0.2">
      <c r="B228" s="594"/>
      <c r="C228" s="610"/>
      <c r="G228" s="295"/>
      <c r="H228" s="295"/>
      <c r="I228" s="295"/>
      <c r="J228" s="615"/>
      <c r="K228" s="615"/>
      <c r="L228" s="615"/>
    </row>
    <row r="229" spans="2:12" x14ac:dyDescent="0.2">
      <c r="B229" s="594"/>
      <c r="C229" s="610"/>
      <c r="G229" s="295"/>
      <c r="H229" s="295"/>
      <c r="I229" s="295"/>
      <c r="J229" s="615"/>
      <c r="K229" s="615"/>
      <c r="L229" s="615"/>
    </row>
    <row r="230" spans="2:12" x14ac:dyDescent="0.2">
      <c r="B230" s="594"/>
      <c r="C230" s="610"/>
      <c r="G230" s="295"/>
      <c r="H230" s="295"/>
      <c r="I230" s="295"/>
      <c r="J230" s="615"/>
      <c r="K230" s="615"/>
      <c r="L230" s="615"/>
    </row>
    <row r="231" spans="2:12" x14ac:dyDescent="0.2">
      <c r="B231" s="594"/>
      <c r="C231" s="610"/>
      <c r="H231" s="295"/>
      <c r="I231" s="295"/>
      <c r="J231" s="615"/>
      <c r="K231" s="615"/>
      <c r="L231" s="615"/>
    </row>
    <row r="232" spans="2:12" x14ac:dyDescent="0.2">
      <c r="B232" s="594"/>
      <c r="C232" s="610"/>
      <c r="G232" s="295"/>
      <c r="H232" s="295"/>
      <c r="I232" s="295"/>
      <c r="J232" s="615"/>
      <c r="K232" s="615"/>
      <c r="L232" s="615"/>
    </row>
    <row r="233" spans="2:12" x14ac:dyDescent="0.2">
      <c r="B233" s="594"/>
      <c r="C233" s="610"/>
      <c r="G233" s="295"/>
      <c r="H233" s="295"/>
      <c r="I233" s="295"/>
      <c r="J233" s="615"/>
      <c r="K233" s="615"/>
      <c r="L233" s="615"/>
    </row>
    <row r="234" spans="2:12" x14ac:dyDescent="0.2">
      <c r="B234" s="594"/>
      <c r="C234" s="610"/>
      <c r="G234" s="295"/>
      <c r="H234" s="295"/>
      <c r="I234" s="295"/>
      <c r="J234" s="615"/>
      <c r="K234" s="615"/>
      <c r="L234" s="615"/>
    </row>
    <row r="235" spans="2:12" x14ac:dyDescent="0.2">
      <c r="B235" s="594"/>
      <c r="C235" s="610"/>
      <c r="G235" s="295"/>
      <c r="H235" s="295"/>
      <c r="I235" s="295"/>
      <c r="J235" s="615"/>
      <c r="K235" s="615"/>
      <c r="L235" s="615"/>
    </row>
    <row r="236" spans="2:12" x14ac:dyDescent="0.2">
      <c r="B236" s="594"/>
      <c r="C236" s="610"/>
      <c r="G236" s="295"/>
      <c r="H236" s="295"/>
      <c r="I236" s="295"/>
      <c r="J236" s="615"/>
      <c r="K236" s="615"/>
      <c r="L236" s="615"/>
    </row>
    <row r="237" spans="2:12" x14ac:dyDescent="0.2">
      <c r="B237" s="594"/>
      <c r="C237" s="610"/>
      <c r="G237" s="295"/>
      <c r="H237" s="295"/>
      <c r="I237" s="295"/>
      <c r="J237" s="615"/>
      <c r="K237" s="615"/>
      <c r="L237" s="615"/>
    </row>
    <row r="238" spans="2:12" x14ac:dyDescent="0.2">
      <c r="B238" s="594"/>
      <c r="C238" s="610"/>
      <c r="G238" s="295"/>
      <c r="H238" s="295"/>
      <c r="I238" s="295"/>
      <c r="J238" s="615"/>
      <c r="K238" s="615"/>
      <c r="L238" s="615"/>
    </row>
    <row r="239" spans="2:12" x14ac:dyDescent="0.2">
      <c r="B239" s="594"/>
      <c r="C239" s="610"/>
      <c r="G239" s="295"/>
      <c r="H239" s="295"/>
      <c r="I239" s="295"/>
      <c r="J239" s="615"/>
      <c r="K239" s="615"/>
      <c r="L239" s="615"/>
    </row>
    <row r="240" spans="2:12" x14ac:dyDescent="0.2">
      <c r="B240" s="594"/>
      <c r="C240" s="610"/>
      <c r="H240" s="295"/>
      <c r="I240" s="295"/>
      <c r="J240" s="615"/>
      <c r="K240" s="615"/>
      <c r="L240" s="615"/>
    </row>
    <row r="241" spans="2:12" x14ac:dyDescent="0.2">
      <c r="B241" s="594"/>
      <c r="C241" s="610"/>
      <c r="G241" s="295"/>
      <c r="H241" s="295"/>
      <c r="I241" s="295"/>
      <c r="J241" s="615"/>
      <c r="K241" s="615"/>
      <c r="L241" s="615"/>
    </row>
    <row r="242" spans="2:12" x14ac:dyDescent="0.2">
      <c r="B242" s="594"/>
      <c r="C242" s="610"/>
      <c r="G242" s="295"/>
      <c r="H242" s="295"/>
      <c r="I242" s="295"/>
      <c r="J242" s="615"/>
      <c r="K242" s="615"/>
      <c r="L242" s="615"/>
    </row>
    <row r="243" spans="2:12" x14ac:dyDescent="0.2">
      <c r="B243" s="594"/>
      <c r="C243" s="610"/>
      <c r="G243" s="295"/>
      <c r="H243" s="295"/>
      <c r="I243" s="295"/>
      <c r="J243" s="615"/>
      <c r="K243" s="615"/>
      <c r="L243" s="615"/>
    </row>
    <row r="244" spans="2:12" x14ac:dyDescent="0.2">
      <c r="B244" s="594"/>
      <c r="C244" s="610"/>
      <c r="G244" s="295"/>
      <c r="H244" s="295"/>
      <c r="I244" s="295"/>
      <c r="J244" s="615"/>
      <c r="K244" s="615"/>
      <c r="L244" s="615"/>
    </row>
    <row r="245" spans="2:12" x14ac:dyDescent="0.2">
      <c r="B245" s="594"/>
      <c r="C245" s="610"/>
      <c r="G245" s="295"/>
      <c r="H245" s="295"/>
      <c r="I245" s="295"/>
      <c r="J245" s="615"/>
      <c r="K245" s="615"/>
      <c r="L245" s="615"/>
    </row>
    <row r="246" spans="2:12" x14ac:dyDescent="0.2">
      <c r="B246" s="594"/>
      <c r="C246" s="610"/>
      <c r="G246" s="295"/>
      <c r="H246" s="295"/>
      <c r="I246" s="295"/>
      <c r="J246" s="615"/>
      <c r="K246" s="615"/>
      <c r="L246" s="615"/>
    </row>
    <row r="247" spans="2:12" x14ac:dyDescent="0.2">
      <c r="B247" s="594"/>
      <c r="C247" s="610"/>
      <c r="G247" s="295"/>
      <c r="H247" s="295"/>
      <c r="I247" s="295"/>
      <c r="J247" s="615"/>
      <c r="K247" s="615"/>
      <c r="L247" s="615"/>
    </row>
    <row r="248" spans="2:12" x14ac:dyDescent="0.2">
      <c r="B248" s="594"/>
      <c r="C248" s="610"/>
      <c r="G248" s="295"/>
      <c r="H248" s="295"/>
      <c r="I248" s="295"/>
      <c r="J248" s="615"/>
      <c r="K248" s="615"/>
      <c r="L248" s="615"/>
    </row>
    <row r="249" spans="2:12" x14ac:dyDescent="0.2">
      <c r="B249" s="594"/>
      <c r="C249" s="610"/>
      <c r="G249" s="295"/>
      <c r="H249" s="295"/>
      <c r="I249" s="295"/>
      <c r="J249" s="615"/>
      <c r="K249" s="615"/>
      <c r="L249" s="615"/>
    </row>
    <row r="250" spans="2:12" x14ac:dyDescent="0.2">
      <c r="B250" s="594"/>
      <c r="C250" s="610"/>
      <c r="G250" s="295"/>
      <c r="H250" s="295"/>
      <c r="I250" s="295"/>
      <c r="J250" s="615"/>
      <c r="K250" s="615"/>
      <c r="L250" s="615"/>
    </row>
    <row r="251" spans="2:12" x14ac:dyDescent="0.2">
      <c r="B251" s="594"/>
      <c r="C251" s="610"/>
      <c r="G251" s="295"/>
      <c r="H251" s="295"/>
      <c r="I251" s="295"/>
      <c r="J251" s="615"/>
      <c r="K251" s="615"/>
      <c r="L251" s="615"/>
    </row>
    <row r="252" spans="2:12" x14ac:dyDescent="0.2">
      <c r="B252" s="594"/>
      <c r="C252" s="610"/>
      <c r="G252" s="295"/>
      <c r="H252" s="295"/>
      <c r="I252" s="295"/>
      <c r="J252" s="615"/>
      <c r="K252" s="615"/>
      <c r="L252" s="615"/>
    </row>
    <row r="253" spans="2:12" x14ac:dyDescent="0.2">
      <c r="B253" s="594"/>
      <c r="C253" s="610"/>
      <c r="G253" s="295"/>
      <c r="H253" s="295"/>
      <c r="I253" s="295"/>
      <c r="J253" s="615"/>
      <c r="K253" s="615"/>
      <c r="L253" s="615"/>
    </row>
    <row r="254" spans="2:12" x14ac:dyDescent="0.2">
      <c r="B254" s="594"/>
      <c r="C254" s="610"/>
      <c r="G254" s="295"/>
      <c r="H254" s="295"/>
      <c r="I254" s="295"/>
      <c r="J254" s="615"/>
      <c r="K254" s="615"/>
      <c r="L254" s="615"/>
    </row>
    <row r="255" spans="2:12" x14ac:dyDescent="0.2">
      <c r="B255" s="594"/>
      <c r="C255" s="610"/>
      <c r="G255" s="295"/>
      <c r="H255" s="295"/>
      <c r="I255" s="295"/>
      <c r="J255" s="615"/>
      <c r="K255" s="615"/>
      <c r="L255" s="615"/>
    </row>
    <row r="256" spans="2:12" x14ac:dyDescent="0.2">
      <c r="B256" s="594"/>
      <c r="C256" s="610"/>
      <c r="G256" s="295"/>
      <c r="H256" s="295"/>
      <c r="I256" s="295"/>
      <c r="J256" s="615"/>
      <c r="K256" s="615"/>
      <c r="L256" s="615"/>
    </row>
    <row r="257" spans="2:12" x14ac:dyDescent="0.2">
      <c r="B257" s="594"/>
      <c r="C257" s="610"/>
      <c r="G257" s="295"/>
      <c r="H257" s="295"/>
      <c r="I257" s="295"/>
      <c r="J257" s="615"/>
      <c r="K257" s="615"/>
      <c r="L257" s="615"/>
    </row>
    <row r="258" spans="2:12" x14ac:dyDescent="0.2">
      <c r="B258" s="594"/>
      <c r="C258" s="610"/>
      <c r="G258" s="295"/>
      <c r="H258" s="295"/>
      <c r="I258" s="295"/>
      <c r="J258" s="615"/>
      <c r="K258" s="615"/>
      <c r="L258" s="615"/>
    </row>
    <row r="259" spans="2:12" x14ac:dyDescent="0.2">
      <c r="B259" s="594"/>
      <c r="C259" s="610"/>
      <c r="G259" s="295"/>
      <c r="H259" s="295"/>
      <c r="I259" s="295"/>
      <c r="J259" s="615"/>
      <c r="K259" s="615"/>
      <c r="L259" s="615"/>
    </row>
    <row r="260" spans="2:12" x14ac:dyDescent="0.2">
      <c r="B260" s="594"/>
      <c r="C260" s="610"/>
      <c r="G260" s="295"/>
      <c r="H260" s="295"/>
      <c r="I260" s="295"/>
      <c r="J260" s="615"/>
      <c r="K260" s="615"/>
      <c r="L260" s="615"/>
    </row>
    <row r="261" spans="2:12" x14ac:dyDescent="0.2">
      <c r="B261" s="594"/>
      <c r="C261" s="610"/>
      <c r="G261" s="295"/>
      <c r="H261" s="295"/>
      <c r="I261" s="295"/>
      <c r="J261" s="615"/>
      <c r="K261" s="615"/>
      <c r="L261" s="615"/>
    </row>
    <row r="262" spans="2:12" x14ac:dyDescent="0.2">
      <c r="B262" s="594"/>
      <c r="C262" s="610"/>
      <c r="G262" s="295"/>
      <c r="H262" s="295"/>
      <c r="I262" s="295"/>
      <c r="J262" s="615"/>
      <c r="K262" s="615"/>
      <c r="L262" s="615"/>
    </row>
    <row r="263" spans="2:12" x14ac:dyDescent="0.2">
      <c r="B263" s="594"/>
      <c r="C263" s="610"/>
      <c r="H263" s="295"/>
      <c r="I263" s="295"/>
      <c r="J263" s="615"/>
      <c r="K263" s="615"/>
      <c r="L263" s="615"/>
    </row>
    <row r="264" spans="2:12" x14ac:dyDescent="0.2">
      <c r="B264" s="594"/>
      <c r="C264" s="610"/>
      <c r="G264" s="295"/>
      <c r="H264" s="295"/>
      <c r="I264" s="295"/>
      <c r="J264" s="615"/>
      <c r="K264" s="615"/>
      <c r="L264" s="615"/>
    </row>
    <row r="265" spans="2:12" x14ac:dyDescent="0.2">
      <c r="B265" s="594"/>
      <c r="C265" s="610"/>
      <c r="G265" s="295"/>
      <c r="H265" s="295"/>
      <c r="I265" s="295"/>
      <c r="J265" s="615"/>
      <c r="K265" s="615"/>
      <c r="L265" s="615"/>
    </row>
    <row r="266" spans="2:12" x14ac:dyDescent="0.2">
      <c r="B266" s="594"/>
      <c r="C266" s="610"/>
      <c r="G266" s="295"/>
      <c r="H266" s="295"/>
      <c r="I266" s="295"/>
      <c r="J266" s="615"/>
      <c r="K266" s="615"/>
      <c r="L266" s="615"/>
    </row>
    <row r="267" spans="2:12" x14ac:dyDescent="0.2">
      <c r="B267" s="594"/>
      <c r="C267" s="610"/>
      <c r="G267" s="295"/>
      <c r="H267" s="295"/>
      <c r="I267" s="295"/>
      <c r="J267" s="615"/>
      <c r="K267" s="615"/>
      <c r="L267" s="615"/>
    </row>
    <row r="268" spans="2:12" x14ac:dyDescent="0.2">
      <c r="B268" s="594"/>
      <c r="C268" s="610"/>
      <c r="G268" s="295"/>
      <c r="H268" s="295"/>
      <c r="I268" s="295"/>
      <c r="J268" s="615"/>
      <c r="K268" s="615"/>
      <c r="L268" s="615"/>
    </row>
    <row r="269" spans="2:12" x14ac:dyDescent="0.2">
      <c r="B269" s="594"/>
      <c r="C269" s="610"/>
      <c r="G269" s="295"/>
      <c r="H269" s="295"/>
      <c r="I269" s="295"/>
      <c r="J269" s="615"/>
      <c r="K269" s="615"/>
      <c r="L269" s="615"/>
    </row>
    <row r="270" spans="2:12" x14ac:dyDescent="0.2">
      <c r="B270" s="594"/>
      <c r="C270" s="610"/>
      <c r="G270" s="295"/>
      <c r="H270" s="295"/>
      <c r="I270" s="295"/>
      <c r="J270" s="615"/>
      <c r="K270" s="615"/>
      <c r="L270" s="615"/>
    </row>
    <row r="271" spans="2:12" x14ac:dyDescent="0.2">
      <c r="B271" s="594"/>
      <c r="C271" s="610"/>
      <c r="G271" s="295"/>
      <c r="H271" s="295"/>
      <c r="I271" s="295"/>
      <c r="J271" s="615"/>
      <c r="K271" s="615"/>
      <c r="L271" s="615"/>
    </row>
    <row r="272" spans="2:12" x14ac:dyDescent="0.2">
      <c r="B272" s="594"/>
      <c r="C272" s="610"/>
      <c r="G272" s="295"/>
      <c r="H272" s="295"/>
      <c r="I272" s="295"/>
      <c r="J272" s="615"/>
      <c r="K272" s="615"/>
      <c r="L272" s="615"/>
    </row>
    <row r="273" spans="2:12" x14ac:dyDescent="0.2">
      <c r="B273" s="594"/>
      <c r="C273" s="610"/>
      <c r="G273" s="295"/>
      <c r="H273" s="295"/>
      <c r="I273" s="295"/>
      <c r="J273" s="615"/>
      <c r="K273" s="615"/>
      <c r="L273" s="615"/>
    </row>
    <row r="274" spans="2:12" x14ac:dyDescent="0.2">
      <c r="B274" s="594"/>
      <c r="C274" s="610"/>
      <c r="G274" s="295"/>
      <c r="H274" s="295"/>
      <c r="I274" s="295"/>
      <c r="J274" s="615"/>
      <c r="K274" s="615"/>
      <c r="L274" s="615"/>
    </row>
    <row r="275" spans="2:12" x14ac:dyDescent="0.2">
      <c r="B275" s="594"/>
      <c r="C275" s="610"/>
      <c r="G275" s="295"/>
      <c r="H275" s="295"/>
      <c r="I275" s="295"/>
      <c r="J275" s="615"/>
      <c r="K275" s="615"/>
      <c r="L275" s="615"/>
    </row>
    <row r="276" spans="2:12" x14ac:dyDescent="0.2">
      <c r="B276" s="594"/>
      <c r="C276" s="610"/>
      <c r="G276" s="295"/>
      <c r="H276" s="295"/>
      <c r="I276" s="295"/>
      <c r="J276" s="615"/>
      <c r="K276" s="615"/>
      <c r="L276" s="615"/>
    </row>
    <row r="277" spans="2:12" x14ac:dyDescent="0.2">
      <c r="B277" s="594"/>
      <c r="C277" s="610"/>
      <c r="G277" s="295"/>
      <c r="H277" s="295"/>
      <c r="I277" s="295"/>
      <c r="J277" s="615"/>
      <c r="K277" s="615"/>
      <c r="L277" s="615"/>
    </row>
    <row r="278" spans="2:12" x14ac:dyDescent="0.2">
      <c r="B278" s="594"/>
      <c r="C278" s="610"/>
      <c r="G278" s="295"/>
      <c r="H278" s="295"/>
      <c r="I278" s="295"/>
      <c r="J278" s="615"/>
      <c r="K278" s="615"/>
      <c r="L278" s="615"/>
    </row>
    <row r="279" spans="2:12" x14ac:dyDescent="0.2">
      <c r="B279" s="594"/>
      <c r="C279" s="610"/>
      <c r="G279" s="295"/>
      <c r="H279" s="295"/>
      <c r="I279" s="295"/>
      <c r="J279" s="615"/>
      <c r="K279" s="615"/>
      <c r="L279" s="615"/>
    </row>
    <row r="280" spans="2:12" x14ac:dyDescent="0.2">
      <c r="B280" s="594"/>
      <c r="C280" s="610"/>
      <c r="G280" s="530"/>
      <c r="H280" s="295"/>
      <c r="I280" s="295"/>
      <c r="J280" s="615"/>
      <c r="K280" s="615"/>
      <c r="L280" s="615"/>
    </row>
    <row r="281" spans="2:12" x14ac:dyDescent="0.2">
      <c r="B281" s="594"/>
      <c r="C281" s="610"/>
      <c r="G281" s="295"/>
      <c r="H281" s="295"/>
      <c r="I281" s="295"/>
      <c r="J281" s="615"/>
      <c r="K281" s="615"/>
      <c r="L281" s="615"/>
    </row>
    <row r="282" spans="2:12" x14ac:dyDescent="0.2">
      <c r="B282" s="594"/>
      <c r="C282" s="610"/>
      <c r="G282" s="295"/>
      <c r="H282" s="295"/>
      <c r="I282" s="295"/>
      <c r="J282" s="615"/>
      <c r="K282" s="615"/>
      <c r="L282" s="615"/>
    </row>
    <row r="283" spans="2:12" x14ac:dyDescent="0.2">
      <c r="B283" s="594"/>
      <c r="C283" s="610"/>
      <c r="G283" s="295"/>
      <c r="H283" s="295"/>
      <c r="I283" s="295"/>
      <c r="J283" s="615"/>
      <c r="K283" s="615"/>
      <c r="L283" s="615"/>
    </row>
    <row r="284" spans="2:12" x14ac:dyDescent="0.2">
      <c r="B284" s="594"/>
      <c r="C284" s="610"/>
      <c r="G284" s="295"/>
      <c r="H284" s="295"/>
      <c r="I284" s="295"/>
      <c r="J284" s="615"/>
      <c r="K284" s="615"/>
      <c r="L284" s="615"/>
    </row>
    <row r="285" spans="2:12" x14ac:dyDescent="0.2">
      <c r="B285" s="594"/>
      <c r="C285" s="610"/>
      <c r="G285" s="295"/>
      <c r="H285" s="295"/>
      <c r="I285" s="295"/>
      <c r="J285" s="615"/>
      <c r="K285" s="615"/>
      <c r="L285" s="615"/>
    </row>
    <row r="286" spans="2:12" x14ac:dyDescent="0.2">
      <c r="B286" s="594"/>
      <c r="C286" s="610"/>
      <c r="G286" s="295"/>
      <c r="H286" s="295"/>
      <c r="I286" s="295"/>
      <c r="J286" s="615"/>
      <c r="K286" s="615"/>
      <c r="L286" s="615"/>
    </row>
    <row r="287" spans="2:12" x14ac:dyDescent="0.2">
      <c r="B287" s="594"/>
      <c r="C287" s="610"/>
      <c r="H287" s="295"/>
      <c r="I287" s="295"/>
      <c r="J287" s="615"/>
      <c r="K287" s="615"/>
      <c r="L287" s="615"/>
    </row>
    <row r="288" spans="2:12" x14ac:dyDescent="0.2">
      <c r="B288" s="594"/>
      <c r="C288" s="610"/>
      <c r="G288" s="295"/>
      <c r="H288" s="295"/>
      <c r="I288" s="295"/>
      <c r="J288" s="615"/>
      <c r="K288" s="615"/>
      <c r="L288" s="615"/>
    </row>
    <row r="289" spans="2:12" x14ac:dyDescent="0.2">
      <c r="B289" s="594"/>
      <c r="C289" s="610"/>
      <c r="G289" s="295"/>
      <c r="H289" s="295"/>
      <c r="I289" s="295"/>
      <c r="J289" s="615"/>
      <c r="K289" s="615"/>
      <c r="L289" s="615"/>
    </row>
    <row r="290" spans="2:12" x14ac:dyDescent="0.2">
      <c r="B290" s="594"/>
      <c r="C290" s="610"/>
      <c r="G290" s="295"/>
      <c r="H290" s="295"/>
      <c r="I290" s="295"/>
      <c r="J290" s="615"/>
      <c r="K290" s="615"/>
      <c r="L290" s="615"/>
    </row>
    <row r="291" spans="2:12" x14ac:dyDescent="0.2">
      <c r="B291" s="594"/>
      <c r="C291" s="610"/>
      <c r="G291" s="295"/>
      <c r="H291" s="295"/>
      <c r="I291" s="295"/>
      <c r="J291" s="615"/>
    </row>
    <row r="292" spans="2:12" x14ac:dyDescent="0.2">
      <c r="B292" s="594"/>
      <c r="C292" s="610"/>
      <c r="G292" s="295"/>
      <c r="H292" s="295"/>
      <c r="I292" s="295"/>
      <c r="J292" s="615"/>
    </row>
    <row r="293" spans="2:12" x14ac:dyDescent="0.2">
      <c r="B293" s="594"/>
      <c r="C293" s="610"/>
      <c r="G293" s="295"/>
      <c r="H293" s="295"/>
      <c r="I293" s="295"/>
      <c r="J293" s="615"/>
    </row>
    <row r="294" spans="2:12" x14ac:dyDescent="0.2">
      <c r="B294" s="594"/>
      <c r="C294" s="610"/>
      <c r="G294" s="295"/>
      <c r="H294" s="295"/>
      <c r="I294" s="295"/>
      <c r="J294" s="615"/>
    </row>
    <row r="295" spans="2:12" x14ac:dyDescent="0.2">
      <c r="B295" s="594"/>
      <c r="C295" s="610"/>
      <c r="G295" s="295"/>
      <c r="H295" s="295"/>
      <c r="I295" s="295"/>
      <c r="J295" s="615"/>
    </row>
    <row r="296" spans="2:12" x14ac:dyDescent="0.2">
      <c r="B296" s="594"/>
      <c r="C296" s="610"/>
      <c r="G296" s="295"/>
      <c r="H296" s="295"/>
      <c r="I296" s="295"/>
      <c r="J296" s="615"/>
    </row>
    <row r="297" spans="2:12" x14ac:dyDescent="0.2">
      <c r="B297" s="594"/>
      <c r="C297" s="610"/>
      <c r="G297" s="295"/>
      <c r="H297" s="295"/>
      <c r="I297" s="295"/>
      <c r="J297" s="615"/>
    </row>
    <row r="298" spans="2:12" x14ac:dyDescent="0.2">
      <c r="B298" s="594"/>
      <c r="C298" s="610"/>
      <c r="F298" s="292"/>
      <c r="G298" s="295"/>
      <c r="H298" s="295"/>
      <c r="I298" s="295"/>
      <c r="J298" s="615"/>
    </row>
    <row r="299" spans="2:12" x14ac:dyDescent="0.2">
      <c r="B299" s="594"/>
      <c r="C299" s="610"/>
      <c r="G299" s="295"/>
      <c r="H299" s="295"/>
      <c r="I299" s="295"/>
      <c r="J299" s="615"/>
    </row>
    <row r="300" spans="2:12" x14ac:dyDescent="0.2">
      <c r="B300" s="594"/>
      <c r="C300" s="610"/>
      <c r="G300" s="295"/>
      <c r="H300" s="295"/>
      <c r="I300" s="295"/>
      <c r="J300" s="615"/>
    </row>
    <row r="301" spans="2:12" x14ac:dyDescent="0.2">
      <c r="B301" s="594"/>
      <c r="C301" s="610"/>
      <c r="G301" s="295"/>
      <c r="H301" s="295"/>
      <c r="I301" s="295"/>
      <c r="J301" s="615"/>
    </row>
    <row r="302" spans="2:12" x14ac:dyDescent="0.2">
      <c r="B302" s="594"/>
      <c r="C302" s="610"/>
      <c r="G302" s="295"/>
      <c r="H302" s="295"/>
      <c r="I302" s="295"/>
      <c r="J302" s="615"/>
    </row>
    <row r="303" spans="2:12" x14ac:dyDescent="0.2">
      <c r="B303" s="594"/>
      <c r="C303" s="610"/>
      <c r="G303" s="295"/>
      <c r="H303" s="295"/>
      <c r="I303" s="295"/>
      <c r="J303" s="615"/>
    </row>
    <row r="304" spans="2:12" x14ac:dyDescent="0.2">
      <c r="B304" s="594"/>
      <c r="C304" s="610"/>
      <c r="G304" s="295"/>
      <c r="H304" s="295"/>
      <c r="I304" s="295"/>
      <c r="J304" s="615"/>
    </row>
    <row r="305" spans="2:10" x14ac:dyDescent="0.2">
      <c r="B305" s="594"/>
      <c r="C305" s="610"/>
      <c r="G305" s="295"/>
      <c r="H305" s="295"/>
      <c r="I305" s="295"/>
      <c r="J305" s="615"/>
    </row>
    <row r="306" spans="2:10" x14ac:dyDescent="0.2">
      <c r="B306" s="594"/>
      <c r="C306" s="610"/>
      <c r="G306" s="295"/>
      <c r="H306" s="295"/>
      <c r="I306" s="295"/>
      <c r="J306" s="615"/>
    </row>
    <row r="307" spans="2:10" x14ac:dyDescent="0.2">
      <c r="B307" s="594"/>
      <c r="C307" s="610"/>
      <c r="G307" s="295"/>
      <c r="H307" s="295"/>
      <c r="I307" s="295"/>
      <c r="J307" s="615"/>
    </row>
    <row r="308" spans="2:10" x14ac:dyDescent="0.2">
      <c r="B308" s="594"/>
      <c r="C308" s="610"/>
      <c r="G308" s="295"/>
      <c r="H308" s="295"/>
      <c r="I308" s="295"/>
      <c r="J308" s="615"/>
    </row>
    <row r="309" spans="2:10" x14ac:dyDescent="0.2">
      <c r="B309" s="594"/>
      <c r="C309" s="610"/>
      <c r="G309" s="295"/>
      <c r="H309" s="295"/>
      <c r="I309" s="295"/>
      <c r="J309" s="615"/>
    </row>
    <row r="310" spans="2:10" x14ac:dyDescent="0.2">
      <c r="B310" s="594"/>
      <c r="C310" s="610"/>
      <c r="G310" s="295"/>
      <c r="H310" s="295"/>
      <c r="I310" s="295"/>
      <c r="J310" s="615"/>
    </row>
    <row r="311" spans="2:10" x14ac:dyDescent="0.2">
      <c r="B311" s="594"/>
      <c r="C311" s="610"/>
      <c r="G311" s="295"/>
      <c r="H311" s="295"/>
      <c r="I311" s="295"/>
      <c r="J311" s="615"/>
    </row>
    <row r="312" spans="2:10" x14ac:dyDescent="0.2">
      <c r="B312" s="594"/>
      <c r="C312" s="610"/>
      <c r="G312" s="295"/>
      <c r="H312" s="295"/>
      <c r="I312" s="295"/>
      <c r="J312" s="615"/>
    </row>
    <row r="313" spans="2:10" x14ac:dyDescent="0.2">
      <c r="B313" s="594"/>
      <c r="C313" s="610"/>
      <c r="G313" s="295"/>
      <c r="H313" s="295"/>
      <c r="I313" s="295"/>
      <c r="J313" s="615"/>
    </row>
    <row r="314" spans="2:10" x14ac:dyDescent="0.2">
      <c r="B314" s="594"/>
      <c r="C314" s="610"/>
      <c r="G314" s="295"/>
      <c r="H314" s="295"/>
      <c r="I314" s="295"/>
      <c r="J314" s="615"/>
    </row>
    <row r="315" spans="2:10" x14ac:dyDescent="0.2">
      <c r="B315" s="594"/>
      <c r="C315" s="610"/>
      <c r="G315" s="295"/>
      <c r="H315" s="295"/>
      <c r="I315" s="295"/>
      <c r="J315" s="615"/>
    </row>
    <row r="316" spans="2:10" x14ac:dyDescent="0.2">
      <c r="B316" s="594"/>
      <c r="C316" s="610"/>
      <c r="G316" s="295"/>
      <c r="H316" s="295"/>
      <c r="I316" s="295"/>
      <c r="J316" s="615"/>
    </row>
    <row r="317" spans="2:10" x14ac:dyDescent="0.2">
      <c r="B317" s="594"/>
      <c r="C317" s="610"/>
      <c r="G317" s="295"/>
      <c r="H317" s="295"/>
      <c r="I317" s="295"/>
      <c r="J317" s="615"/>
    </row>
    <row r="318" spans="2:10" x14ac:dyDescent="0.2">
      <c r="B318" s="594"/>
      <c r="C318" s="610"/>
      <c r="G318" s="295"/>
      <c r="H318" s="295"/>
      <c r="I318" s="295"/>
      <c r="J318" s="615"/>
    </row>
    <row r="319" spans="2:10" x14ac:dyDescent="0.2">
      <c r="B319" s="594"/>
      <c r="C319" s="610"/>
      <c r="G319" s="295"/>
      <c r="H319" s="295"/>
      <c r="I319" s="295"/>
      <c r="J319" s="615"/>
    </row>
    <row r="320" spans="2:10" x14ac:dyDescent="0.2">
      <c r="B320" s="594"/>
      <c r="C320" s="610"/>
      <c r="G320" s="295"/>
      <c r="H320" s="295"/>
      <c r="I320" s="295"/>
      <c r="J320" s="615"/>
    </row>
    <row r="321" spans="2:10" x14ac:dyDescent="0.2">
      <c r="B321" s="594"/>
      <c r="C321" s="610"/>
      <c r="G321" s="295"/>
      <c r="H321" s="295"/>
      <c r="I321" s="295"/>
      <c r="J321" s="615"/>
    </row>
    <row r="322" spans="2:10" x14ac:dyDescent="0.2">
      <c r="B322" s="594"/>
      <c r="C322" s="610"/>
      <c r="G322" s="295"/>
      <c r="H322" s="295"/>
      <c r="I322" s="295"/>
      <c r="J322" s="615"/>
    </row>
    <row r="323" spans="2:10" x14ac:dyDescent="0.2">
      <c r="B323" s="594"/>
      <c r="C323" s="610"/>
      <c r="G323" s="295"/>
      <c r="H323" s="295"/>
      <c r="I323" s="295"/>
      <c r="J323" s="615"/>
    </row>
    <row r="324" spans="2:10" x14ac:dyDescent="0.2">
      <c r="B324" s="594"/>
      <c r="C324" s="610"/>
      <c r="G324" s="295"/>
      <c r="H324" s="295"/>
      <c r="I324" s="295"/>
      <c r="J324" s="615"/>
    </row>
    <row r="325" spans="2:10" x14ac:dyDescent="0.2">
      <c r="B325" s="594"/>
      <c r="C325" s="610"/>
      <c r="G325" s="295"/>
      <c r="H325" s="295"/>
      <c r="I325" s="295"/>
      <c r="J325" s="615"/>
    </row>
    <row r="326" spans="2:10" x14ac:dyDescent="0.2">
      <c r="B326" s="594"/>
      <c r="C326" s="610"/>
      <c r="G326" s="295"/>
      <c r="H326" s="295"/>
      <c r="I326" s="295"/>
      <c r="J326" s="615"/>
    </row>
    <row r="327" spans="2:10" x14ac:dyDescent="0.2">
      <c r="B327" s="594"/>
      <c r="C327" s="610"/>
      <c r="G327" s="295"/>
      <c r="H327" s="295"/>
      <c r="I327" s="295"/>
      <c r="J327" s="615"/>
    </row>
    <row r="328" spans="2:10" x14ac:dyDescent="0.2">
      <c r="B328" s="594"/>
      <c r="C328" s="610"/>
      <c r="G328" s="295"/>
      <c r="H328" s="295"/>
      <c r="I328" s="295"/>
      <c r="J328" s="615"/>
    </row>
    <row r="329" spans="2:10" x14ac:dyDescent="0.2">
      <c r="B329" s="594"/>
      <c r="C329" s="610"/>
      <c r="G329" s="295"/>
      <c r="H329" s="295"/>
      <c r="I329" s="295"/>
    </row>
    <row r="330" spans="2:10" x14ac:dyDescent="0.2">
      <c r="B330" s="594"/>
      <c r="C330" s="610"/>
      <c r="G330" s="295"/>
      <c r="H330" s="295"/>
      <c r="I330" s="295"/>
    </row>
    <row r="331" spans="2:10" x14ac:dyDescent="0.2">
      <c r="B331" s="594"/>
      <c r="C331" s="610"/>
      <c r="G331" s="295"/>
      <c r="H331" s="295"/>
      <c r="I331" s="295"/>
    </row>
    <row r="332" spans="2:10" x14ac:dyDescent="0.2">
      <c r="B332" s="594"/>
      <c r="C332" s="610"/>
      <c r="G332" s="295"/>
      <c r="H332" s="295"/>
      <c r="I332" s="295"/>
    </row>
    <row r="333" spans="2:10" x14ac:dyDescent="0.2">
      <c r="B333" s="594"/>
      <c r="C333" s="610"/>
      <c r="G333" s="295"/>
      <c r="H333" s="295"/>
      <c r="I333" s="295"/>
    </row>
    <row r="334" spans="2:10" x14ac:dyDescent="0.2">
      <c r="B334" s="594"/>
      <c r="C334" s="610"/>
      <c r="G334" s="295"/>
      <c r="H334" s="295"/>
      <c r="I334" s="295"/>
    </row>
    <row r="335" spans="2:10" x14ac:dyDescent="0.2">
      <c r="B335" s="594"/>
      <c r="C335" s="610"/>
      <c r="G335" s="295"/>
      <c r="H335" s="295"/>
      <c r="I335" s="295"/>
    </row>
    <row r="336" spans="2:10" x14ac:dyDescent="0.2">
      <c r="B336" s="594"/>
      <c r="C336" s="610"/>
      <c r="G336" s="295"/>
      <c r="H336" s="295"/>
      <c r="I336" s="295"/>
    </row>
    <row r="337" spans="2:9" x14ac:dyDescent="0.2">
      <c r="B337" s="594"/>
      <c r="C337" s="610"/>
      <c r="G337" s="295"/>
      <c r="H337" s="295"/>
      <c r="I337" s="295"/>
    </row>
    <row r="338" spans="2:9" x14ac:dyDescent="0.2">
      <c r="B338" s="594"/>
      <c r="C338" s="610"/>
      <c r="G338" s="295"/>
      <c r="H338" s="295"/>
      <c r="I338" s="295"/>
    </row>
    <row r="339" spans="2:9" x14ac:dyDescent="0.2">
      <c r="B339" s="594"/>
      <c r="C339" s="610"/>
      <c r="G339" s="295"/>
      <c r="H339" s="295"/>
      <c r="I339" s="295"/>
    </row>
    <row r="340" spans="2:9" x14ac:dyDescent="0.2">
      <c r="B340" s="594"/>
      <c r="C340" s="610"/>
      <c r="G340" s="295"/>
      <c r="H340" s="295"/>
      <c r="I340" s="295"/>
    </row>
    <row r="341" spans="2:9" x14ac:dyDescent="0.2">
      <c r="B341" s="594"/>
      <c r="C341" s="610"/>
      <c r="G341" s="295"/>
      <c r="H341" s="295"/>
      <c r="I341" s="295"/>
    </row>
    <row r="342" spans="2:9" x14ac:dyDescent="0.2">
      <c r="B342" s="594"/>
      <c r="C342" s="610"/>
      <c r="G342" s="295"/>
      <c r="H342" s="295"/>
      <c r="I342" s="295"/>
    </row>
    <row r="343" spans="2:9" x14ac:dyDescent="0.2">
      <c r="B343" s="594"/>
      <c r="C343" s="610"/>
      <c r="G343" s="295"/>
      <c r="H343" s="295"/>
      <c r="I343" s="295"/>
    </row>
    <row r="344" spans="2:9" x14ac:dyDescent="0.2">
      <c r="B344" s="594"/>
      <c r="C344" s="610"/>
      <c r="G344" s="295"/>
      <c r="H344" s="295"/>
      <c r="I344" s="295"/>
    </row>
    <row r="345" spans="2:9" x14ac:dyDescent="0.2">
      <c r="B345" s="594"/>
      <c r="C345" s="610"/>
      <c r="G345" s="295"/>
      <c r="H345" s="295"/>
      <c r="I345" s="295"/>
    </row>
    <row r="346" spans="2:9" x14ac:dyDescent="0.2">
      <c r="B346" s="594"/>
      <c r="C346" s="610"/>
      <c r="G346" s="295"/>
      <c r="H346" s="295"/>
      <c r="I346" s="295"/>
    </row>
    <row r="347" spans="2:9" x14ac:dyDescent="0.2">
      <c r="B347" s="594"/>
      <c r="C347" s="610"/>
      <c r="G347" s="295"/>
      <c r="H347" s="295"/>
      <c r="I347" s="295"/>
    </row>
    <row r="348" spans="2:9" x14ac:dyDescent="0.2">
      <c r="B348" s="594"/>
      <c r="C348" s="610"/>
      <c r="G348" s="295"/>
      <c r="H348" s="295"/>
      <c r="I348" s="295"/>
    </row>
    <row r="349" spans="2:9" x14ac:dyDescent="0.2">
      <c r="B349" s="594"/>
      <c r="C349" s="610"/>
      <c r="G349" s="295"/>
      <c r="H349" s="295"/>
      <c r="I349" s="295"/>
    </row>
    <row r="350" spans="2:9" x14ac:dyDescent="0.2">
      <c r="B350" s="594"/>
      <c r="C350" s="610"/>
      <c r="G350" s="295"/>
      <c r="H350" s="295"/>
      <c r="I350" s="295"/>
    </row>
    <row r="351" spans="2:9" x14ac:dyDescent="0.2">
      <c r="B351" s="594"/>
      <c r="C351" s="610"/>
      <c r="G351" s="295"/>
      <c r="H351" s="295"/>
      <c r="I351" s="295"/>
    </row>
    <row r="352" spans="2:9" x14ac:dyDescent="0.2">
      <c r="B352" s="594"/>
      <c r="C352" s="610"/>
      <c r="G352" s="295"/>
      <c r="H352" s="295"/>
      <c r="I352" s="295"/>
    </row>
    <row r="353" spans="2:9" x14ac:dyDescent="0.2">
      <c r="B353" s="594"/>
      <c r="C353" s="610"/>
      <c r="G353" s="295"/>
      <c r="H353" s="295"/>
      <c r="I353" s="295"/>
    </row>
    <row r="354" spans="2:9" x14ac:dyDescent="0.2">
      <c r="B354" s="594"/>
      <c r="C354" s="610"/>
      <c r="G354" s="295"/>
      <c r="H354" s="295"/>
      <c r="I354" s="295"/>
    </row>
    <row r="355" spans="2:9" x14ac:dyDescent="0.2">
      <c r="B355" s="594"/>
      <c r="C355" s="610"/>
      <c r="G355" s="295"/>
      <c r="H355" s="295"/>
      <c r="I355" s="295"/>
    </row>
    <row r="356" spans="2:9" x14ac:dyDescent="0.2">
      <c r="B356" s="594"/>
      <c r="C356" s="610"/>
      <c r="G356" s="295"/>
      <c r="H356" s="295"/>
      <c r="I356" s="295"/>
    </row>
    <row r="357" spans="2:9" x14ac:dyDescent="0.2">
      <c r="B357" s="594"/>
      <c r="C357" s="610"/>
      <c r="G357" s="295"/>
      <c r="H357" s="295"/>
      <c r="I357" s="295"/>
    </row>
    <row r="358" spans="2:9" x14ac:dyDescent="0.2">
      <c r="B358" s="594"/>
      <c r="C358" s="610"/>
      <c r="G358" s="295"/>
      <c r="H358" s="295"/>
      <c r="I358" s="295"/>
    </row>
    <row r="359" spans="2:9" x14ac:dyDescent="0.2">
      <c r="B359" s="594"/>
      <c r="C359" s="610"/>
      <c r="G359" s="295"/>
      <c r="H359" s="295"/>
      <c r="I359" s="295"/>
    </row>
    <row r="360" spans="2:9" x14ac:dyDescent="0.2">
      <c r="B360" s="594"/>
      <c r="C360" s="610"/>
      <c r="G360" s="295"/>
      <c r="H360" s="295"/>
      <c r="I360" s="295"/>
    </row>
    <row r="361" spans="2:9" x14ac:dyDescent="0.2">
      <c r="B361" s="594"/>
      <c r="C361" s="610"/>
      <c r="G361" s="295"/>
      <c r="H361" s="295"/>
      <c r="I361" s="295"/>
    </row>
    <row r="362" spans="2:9" x14ac:dyDescent="0.2">
      <c r="B362" s="594"/>
      <c r="C362" s="610"/>
      <c r="G362" s="295"/>
      <c r="H362" s="295"/>
      <c r="I362" s="295"/>
    </row>
    <row r="363" spans="2:9" x14ac:dyDescent="0.2">
      <c r="B363" s="594"/>
      <c r="C363" s="610"/>
      <c r="G363" s="295"/>
      <c r="H363" s="295"/>
      <c r="I363" s="295"/>
    </row>
    <row r="364" spans="2:9" x14ac:dyDescent="0.2">
      <c r="B364" s="594"/>
      <c r="C364" s="610"/>
      <c r="G364" s="295"/>
      <c r="H364" s="295"/>
      <c r="I364" s="295"/>
    </row>
    <row r="365" spans="2:9" x14ac:dyDescent="0.2">
      <c r="B365" s="594"/>
      <c r="C365" s="610"/>
      <c r="G365" s="295"/>
      <c r="H365" s="295"/>
      <c r="I365" s="295"/>
    </row>
    <row r="366" spans="2:9" x14ac:dyDescent="0.2">
      <c r="B366" s="594"/>
      <c r="C366" s="610"/>
      <c r="G366" s="295"/>
      <c r="H366" s="295"/>
      <c r="I366" s="295"/>
    </row>
    <row r="367" spans="2:9" x14ac:dyDescent="0.2">
      <c r="B367" s="594"/>
      <c r="C367" s="610"/>
      <c r="G367" s="295"/>
      <c r="H367" s="295"/>
      <c r="I367" s="295"/>
    </row>
    <row r="368" spans="2:9" x14ac:dyDescent="0.2">
      <c r="B368" s="594"/>
      <c r="C368" s="610"/>
      <c r="G368" s="295"/>
      <c r="H368" s="295"/>
      <c r="I368" s="295"/>
    </row>
    <row r="369" spans="2:9" x14ac:dyDescent="0.2">
      <c r="B369" s="594"/>
      <c r="C369" s="610"/>
      <c r="G369" s="295"/>
      <c r="H369" s="295"/>
      <c r="I369" s="295"/>
    </row>
    <row r="370" spans="2:9" x14ac:dyDescent="0.2">
      <c r="B370" s="594"/>
      <c r="C370" s="610"/>
      <c r="G370" s="295"/>
      <c r="H370" s="295"/>
      <c r="I370" s="295"/>
    </row>
    <row r="371" spans="2:9" x14ac:dyDescent="0.2">
      <c r="B371" s="594"/>
      <c r="C371" s="610"/>
      <c r="G371" s="295"/>
      <c r="H371" s="295"/>
      <c r="I371" s="295"/>
    </row>
    <row r="372" spans="2:9" x14ac:dyDescent="0.2">
      <c r="B372" s="594"/>
      <c r="C372" s="610"/>
      <c r="G372" s="295"/>
      <c r="H372" s="295"/>
      <c r="I372" s="295"/>
    </row>
    <row r="373" spans="2:9" x14ac:dyDescent="0.2">
      <c r="B373" s="594"/>
      <c r="C373" s="610"/>
      <c r="G373" s="295"/>
      <c r="H373" s="295"/>
      <c r="I373" s="295"/>
    </row>
    <row r="374" spans="2:9" x14ac:dyDescent="0.2">
      <c r="B374" s="594"/>
      <c r="C374" s="610"/>
      <c r="G374" s="295"/>
      <c r="H374" s="295"/>
      <c r="I374" s="295"/>
    </row>
    <row r="375" spans="2:9" x14ac:dyDescent="0.2">
      <c r="B375" s="594"/>
      <c r="C375" s="610"/>
      <c r="G375" s="295"/>
      <c r="H375" s="295"/>
      <c r="I375" s="295"/>
    </row>
    <row r="376" spans="2:9" x14ac:dyDescent="0.2">
      <c r="B376" s="594"/>
      <c r="C376" s="610"/>
      <c r="G376" s="295"/>
      <c r="H376" s="295"/>
      <c r="I376" s="295"/>
    </row>
    <row r="377" spans="2:9" x14ac:dyDescent="0.2">
      <c r="B377" s="594"/>
      <c r="C377" s="610"/>
      <c r="G377" s="295"/>
      <c r="H377" s="295"/>
      <c r="I377" s="295"/>
    </row>
    <row r="378" spans="2:9" x14ac:dyDescent="0.2">
      <c r="B378" s="594"/>
      <c r="C378" s="610"/>
      <c r="G378" s="295"/>
      <c r="H378" s="295"/>
      <c r="I378" s="295"/>
    </row>
    <row r="379" spans="2:9" x14ac:dyDescent="0.2">
      <c r="B379" s="594"/>
      <c r="C379" s="610"/>
      <c r="G379" s="295"/>
      <c r="H379" s="295"/>
      <c r="I379" s="295"/>
    </row>
    <row r="380" spans="2:9" x14ac:dyDescent="0.2">
      <c r="B380" s="594"/>
      <c r="C380" s="610"/>
      <c r="G380" s="295"/>
      <c r="H380" s="295"/>
      <c r="I380" s="295"/>
    </row>
    <row r="381" spans="2:9" x14ac:dyDescent="0.2">
      <c r="B381" s="594"/>
      <c r="C381" s="610"/>
      <c r="G381" s="295"/>
      <c r="H381" s="295"/>
      <c r="I381" s="295"/>
    </row>
    <row r="382" spans="2:9" x14ac:dyDescent="0.2">
      <c r="B382" s="594"/>
      <c r="C382" s="610"/>
      <c r="G382" s="295"/>
      <c r="H382" s="295"/>
      <c r="I382" s="295"/>
    </row>
    <row r="383" spans="2:9" x14ac:dyDescent="0.2">
      <c r="B383" s="594"/>
      <c r="C383" s="610"/>
      <c r="G383" s="295"/>
      <c r="H383" s="295"/>
      <c r="I383" s="295"/>
    </row>
    <row r="384" spans="2:9" x14ac:dyDescent="0.2">
      <c r="B384" s="594"/>
      <c r="C384" s="610"/>
      <c r="G384" s="295"/>
      <c r="H384" s="295"/>
      <c r="I384" s="295"/>
    </row>
    <row r="385" spans="2:9" x14ac:dyDescent="0.2">
      <c r="B385" s="594"/>
      <c r="C385" s="610"/>
      <c r="G385" s="295"/>
      <c r="H385" s="295"/>
      <c r="I385" s="295"/>
    </row>
    <row r="386" spans="2:9" x14ac:dyDescent="0.2">
      <c r="B386" s="594"/>
      <c r="C386" s="610"/>
      <c r="G386" s="295"/>
      <c r="H386" s="295"/>
      <c r="I386" s="295"/>
    </row>
    <row r="387" spans="2:9" x14ac:dyDescent="0.2">
      <c r="B387" s="594"/>
      <c r="C387" s="610"/>
      <c r="G387" s="295"/>
      <c r="H387" s="295"/>
      <c r="I387" s="295"/>
    </row>
    <row r="388" spans="2:9" x14ac:dyDescent="0.2">
      <c r="B388" s="594"/>
      <c r="C388" s="610"/>
      <c r="G388" s="295"/>
      <c r="H388" s="295"/>
      <c r="I388" s="295"/>
    </row>
    <row r="389" spans="2:9" x14ac:dyDescent="0.2">
      <c r="B389" s="594"/>
      <c r="C389" s="610"/>
      <c r="G389" s="295"/>
      <c r="H389" s="295"/>
      <c r="I389" s="295"/>
    </row>
    <row r="390" spans="2:9" x14ac:dyDescent="0.2">
      <c r="B390" s="594"/>
      <c r="C390" s="610"/>
      <c r="G390" s="295"/>
      <c r="H390" s="295"/>
      <c r="I390" s="295"/>
    </row>
    <row r="391" spans="2:9" x14ac:dyDescent="0.2">
      <c r="B391" s="594"/>
      <c r="C391" s="610"/>
      <c r="G391" s="295"/>
      <c r="H391" s="295"/>
      <c r="I391" s="295"/>
    </row>
    <row r="392" spans="2:9" x14ac:dyDescent="0.2">
      <c r="B392" s="594"/>
      <c r="C392" s="610"/>
      <c r="G392" s="295"/>
      <c r="H392" s="295"/>
      <c r="I392" s="295"/>
    </row>
    <row r="393" spans="2:9" x14ac:dyDescent="0.2">
      <c r="B393" s="594"/>
      <c r="C393" s="610"/>
      <c r="G393" s="295"/>
      <c r="H393" s="295"/>
      <c r="I393" s="295"/>
    </row>
    <row r="394" spans="2:9" x14ac:dyDescent="0.2">
      <c r="B394" s="594"/>
      <c r="C394" s="610"/>
      <c r="G394" s="295"/>
      <c r="H394" s="295"/>
      <c r="I394" s="295"/>
    </row>
    <row r="395" spans="2:9" x14ac:dyDescent="0.2">
      <c r="B395" s="594"/>
      <c r="C395" s="610"/>
      <c r="G395" s="295"/>
      <c r="H395" s="295"/>
      <c r="I395" s="295"/>
    </row>
    <row r="396" spans="2:9" x14ac:dyDescent="0.2">
      <c r="B396" s="594"/>
      <c r="C396" s="610"/>
      <c r="G396" s="295"/>
      <c r="H396" s="295"/>
      <c r="I396" s="295"/>
    </row>
    <row r="397" spans="2:9" x14ac:dyDescent="0.2">
      <c r="B397" s="594"/>
      <c r="C397" s="610"/>
      <c r="G397" s="295"/>
      <c r="H397" s="295"/>
      <c r="I397" s="295"/>
    </row>
    <row r="398" spans="2:9" x14ac:dyDescent="0.2">
      <c r="B398" s="594"/>
      <c r="C398" s="610"/>
      <c r="G398" s="295"/>
      <c r="H398" s="295"/>
      <c r="I398" s="295"/>
    </row>
    <row r="399" spans="2:9" x14ac:dyDescent="0.2">
      <c r="B399" s="594"/>
      <c r="C399" s="610"/>
      <c r="G399" s="295"/>
      <c r="H399" s="295"/>
      <c r="I399" s="295"/>
    </row>
    <row r="400" spans="2:9" x14ac:dyDescent="0.2">
      <c r="B400" s="594"/>
      <c r="C400" s="610"/>
      <c r="G400" s="295"/>
      <c r="H400" s="295"/>
      <c r="I400" s="295"/>
    </row>
    <row r="401" spans="2:9" x14ac:dyDescent="0.2">
      <c r="B401" s="594"/>
      <c r="C401" s="610"/>
      <c r="G401" s="295"/>
      <c r="H401" s="295"/>
      <c r="I401" s="295"/>
    </row>
    <row r="402" spans="2:9" x14ac:dyDescent="0.2">
      <c r="B402" s="594"/>
      <c r="C402" s="610"/>
      <c r="G402" s="295"/>
      <c r="H402" s="295"/>
      <c r="I402" s="295"/>
    </row>
    <row r="403" spans="2:9" x14ac:dyDescent="0.2">
      <c r="B403" s="594"/>
      <c r="C403" s="610"/>
      <c r="G403" s="295"/>
      <c r="H403" s="295"/>
      <c r="I403" s="295"/>
    </row>
    <row r="404" spans="2:9" x14ac:dyDescent="0.2">
      <c r="B404" s="594"/>
      <c r="C404" s="610"/>
      <c r="G404" s="295"/>
      <c r="H404" s="295"/>
      <c r="I404" s="295"/>
    </row>
    <row r="405" spans="2:9" x14ac:dyDescent="0.2">
      <c r="B405" s="594"/>
      <c r="C405" s="610"/>
      <c r="G405" s="295"/>
      <c r="H405" s="295"/>
      <c r="I405" s="295"/>
    </row>
    <row r="406" spans="2:9" x14ac:dyDescent="0.2">
      <c r="B406" s="594"/>
      <c r="C406" s="610"/>
      <c r="G406" s="295"/>
      <c r="H406" s="295"/>
      <c r="I406" s="295"/>
    </row>
    <row r="407" spans="2:9" x14ac:dyDescent="0.2">
      <c r="B407" s="594"/>
      <c r="C407" s="610"/>
      <c r="G407" s="295"/>
      <c r="H407" s="295"/>
      <c r="I407" s="295"/>
    </row>
    <row r="408" spans="2:9" x14ac:dyDescent="0.2">
      <c r="B408" s="594"/>
      <c r="C408" s="610"/>
      <c r="G408" s="295"/>
      <c r="H408" s="295"/>
      <c r="I408" s="295"/>
    </row>
    <row r="409" spans="2:9" x14ac:dyDescent="0.2">
      <c r="B409" s="594"/>
      <c r="C409" s="610"/>
      <c r="G409" s="295"/>
      <c r="H409" s="295"/>
      <c r="I409" s="295"/>
    </row>
    <row r="410" spans="2:9" x14ac:dyDescent="0.2">
      <c r="B410" s="594"/>
      <c r="C410" s="610"/>
      <c r="G410" s="295"/>
      <c r="H410" s="295"/>
      <c r="I410" s="295"/>
    </row>
    <row r="411" spans="2:9" x14ac:dyDescent="0.2">
      <c r="B411" s="594"/>
      <c r="C411" s="610"/>
      <c r="G411" s="295"/>
      <c r="H411" s="295"/>
      <c r="I411" s="295"/>
    </row>
    <row r="412" spans="2:9" x14ac:dyDescent="0.2">
      <c r="B412" s="594"/>
      <c r="C412" s="610"/>
      <c r="G412" s="295"/>
      <c r="H412" s="295"/>
      <c r="I412" s="295"/>
    </row>
    <row r="413" spans="2:9" x14ac:dyDescent="0.2">
      <c r="B413" s="594"/>
      <c r="C413" s="610"/>
      <c r="G413" s="295"/>
      <c r="H413" s="295"/>
      <c r="I413" s="295"/>
    </row>
    <row r="414" spans="2:9" x14ac:dyDescent="0.2">
      <c r="B414" s="594"/>
      <c r="C414" s="610"/>
      <c r="G414" s="295"/>
      <c r="H414" s="295"/>
      <c r="I414" s="295"/>
    </row>
    <row r="415" spans="2:9" x14ac:dyDescent="0.2">
      <c r="B415" s="594"/>
      <c r="C415" s="610"/>
      <c r="G415" s="295"/>
      <c r="H415" s="295"/>
      <c r="I415" s="295"/>
    </row>
    <row r="416" spans="2:9" x14ac:dyDescent="0.2">
      <c r="B416" s="594"/>
      <c r="C416" s="610"/>
      <c r="G416" s="295"/>
      <c r="H416" s="295"/>
      <c r="I416" s="295"/>
    </row>
    <row r="417" spans="2:9" x14ac:dyDescent="0.2">
      <c r="B417" s="594"/>
      <c r="C417" s="610"/>
      <c r="G417" s="295"/>
      <c r="H417" s="295"/>
      <c r="I417" s="295"/>
    </row>
    <row r="418" spans="2:9" x14ac:dyDescent="0.2">
      <c r="B418" s="594"/>
      <c r="C418" s="610"/>
      <c r="G418" s="295"/>
      <c r="H418" s="295"/>
      <c r="I418" s="295"/>
    </row>
    <row r="419" spans="2:9" x14ac:dyDescent="0.2">
      <c r="B419" s="594"/>
      <c r="C419" s="610"/>
      <c r="G419" s="295"/>
      <c r="H419" s="295"/>
      <c r="I419" s="295"/>
    </row>
    <row r="420" spans="2:9" x14ac:dyDescent="0.2">
      <c r="B420" s="594"/>
      <c r="C420" s="610"/>
      <c r="G420" s="295"/>
      <c r="H420" s="295"/>
      <c r="I420" s="295"/>
    </row>
    <row r="421" spans="2:9" x14ac:dyDescent="0.2">
      <c r="B421" s="594"/>
      <c r="C421" s="610"/>
      <c r="G421" s="295"/>
      <c r="H421" s="295"/>
      <c r="I421" s="295"/>
    </row>
    <row r="422" spans="2:9" x14ac:dyDescent="0.2">
      <c r="B422" s="594"/>
      <c r="C422" s="610"/>
      <c r="G422" s="295"/>
      <c r="H422" s="295"/>
      <c r="I422" s="295"/>
    </row>
    <row r="423" spans="2:9" x14ac:dyDescent="0.2">
      <c r="B423" s="594"/>
      <c r="C423" s="610"/>
      <c r="G423" s="295"/>
      <c r="H423" s="295"/>
      <c r="I423" s="295"/>
    </row>
    <row r="424" spans="2:9" x14ac:dyDescent="0.2">
      <c r="B424" s="594"/>
      <c r="C424" s="610"/>
      <c r="G424" s="295"/>
      <c r="H424" s="295"/>
      <c r="I424" s="295"/>
    </row>
    <row r="425" spans="2:9" x14ac:dyDescent="0.2">
      <c r="B425" s="594"/>
      <c r="C425" s="610"/>
      <c r="G425" s="295"/>
      <c r="H425" s="295"/>
      <c r="I425" s="295"/>
    </row>
    <row r="426" spans="2:9" x14ac:dyDescent="0.2">
      <c r="B426" s="594"/>
      <c r="C426" s="610"/>
      <c r="G426" s="295"/>
      <c r="H426" s="295"/>
      <c r="I426" s="295"/>
    </row>
    <row r="427" spans="2:9" x14ac:dyDescent="0.2">
      <c r="B427" s="594"/>
      <c r="C427" s="610"/>
      <c r="G427" s="295"/>
      <c r="H427" s="295"/>
      <c r="I427" s="295"/>
    </row>
    <row r="428" spans="2:9" x14ac:dyDescent="0.2">
      <c r="B428" s="594"/>
      <c r="C428" s="610"/>
      <c r="G428" s="295"/>
      <c r="H428" s="295"/>
      <c r="I428" s="295"/>
    </row>
    <row r="429" spans="2:9" x14ac:dyDescent="0.2">
      <c r="B429" s="594"/>
      <c r="C429" s="610"/>
      <c r="G429" s="295"/>
      <c r="H429" s="295"/>
      <c r="I429" s="295"/>
    </row>
    <row r="430" spans="2:9" x14ac:dyDescent="0.2">
      <c r="B430" s="594"/>
      <c r="C430" s="610"/>
      <c r="G430" s="295"/>
      <c r="H430" s="295"/>
      <c r="I430" s="295"/>
    </row>
    <row r="431" spans="2:9" x14ac:dyDescent="0.2">
      <c r="B431" s="594"/>
      <c r="C431" s="610"/>
      <c r="G431" s="295"/>
      <c r="H431" s="295"/>
      <c r="I431" s="295"/>
    </row>
    <row r="432" spans="2:9" x14ac:dyDescent="0.2">
      <c r="B432" s="594"/>
      <c r="C432" s="610"/>
      <c r="G432" s="295"/>
      <c r="H432" s="295"/>
      <c r="I432" s="295"/>
    </row>
    <row r="433" spans="2:9" x14ac:dyDescent="0.2">
      <c r="B433" s="594"/>
      <c r="C433" s="610"/>
      <c r="G433" s="295"/>
      <c r="H433" s="295"/>
      <c r="I433" s="295"/>
    </row>
    <row r="434" spans="2:9" x14ac:dyDescent="0.2">
      <c r="B434" s="594"/>
      <c r="C434" s="610"/>
      <c r="G434" s="295"/>
      <c r="H434" s="295"/>
      <c r="I434" s="295"/>
    </row>
    <row r="435" spans="2:9" x14ac:dyDescent="0.2">
      <c r="B435" s="594"/>
      <c r="C435" s="610"/>
      <c r="G435" s="295"/>
      <c r="H435" s="295"/>
      <c r="I435" s="295"/>
    </row>
    <row r="436" spans="2:9" x14ac:dyDescent="0.2">
      <c r="B436" s="594"/>
      <c r="C436" s="610"/>
      <c r="G436" s="295"/>
      <c r="H436" s="295"/>
      <c r="I436" s="295"/>
    </row>
    <row r="437" spans="2:9" x14ac:dyDescent="0.2">
      <c r="B437" s="594"/>
      <c r="C437" s="610"/>
      <c r="G437" s="295"/>
      <c r="H437" s="295"/>
      <c r="I437" s="295"/>
    </row>
    <row r="438" spans="2:9" x14ac:dyDescent="0.2">
      <c r="B438" s="594"/>
      <c r="C438" s="610"/>
      <c r="G438" s="295"/>
      <c r="H438" s="295"/>
      <c r="I438" s="295"/>
    </row>
    <row r="439" spans="2:9" x14ac:dyDescent="0.2">
      <c r="B439" s="594"/>
      <c r="C439" s="610"/>
      <c r="G439" s="295"/>
      <c r="H439" s="295"/>
      <c r="I439" s="295"/>
    </row>
    <row r="440" spans="2:9" x14ac:dyDescent="0.2">
      <c r="B440" s="594"/>
      <c r="C440" s="610"/>
      <c r="G440" s="295"/>
      <c r="H440" s="295"/>
      <c r="I440" s="295"/>
    </row>
    <row r="441" spans="2:9" x14ac:dyDescent="0.2">
      <c r="B441" s="594"/>
      <c r="C441" s="610"/>
      <c r="G441" s="295"/>
      <c r="H441" s="295"/>
      <c r="I441" s="295"/>
    </row>
    <row r="442" spans="2:9" x14ac:dyDescent="0.2">
      <c r="B442" s="594"/>
      <c r="C442" s="610"/>
      <c r="G442" s="295"/>
      <c r="H442" s="295"/>
      <c r="I442" s="295"/>
    </row>
    <row r="443" spans="2:9" x14ac:dyDescent="0.2">
      <c r="B443" s="594"/>
      <c r="C443" s="610"/>
      <c r="G443" s="295"/>
      <c r="H443" s="295"/>
      <c r="I443" s="295"/>
    </row>
    <row r="444" spans="2:9" x14ac:dyDescent="0.2">
      <c r="B444" s="594"/>
      <c r="C444" s="610"/>
      <c r="G444" s="295"/>
      <c r="H444" s="295"/>
      <c r="I444" s="295"/>
    </row>
    <row r="445" spans="2:9" x14ac:dyDescent="0.2">
      <c r="B445" s="594"/>
      <c r="C445" s="610"/>
      <c r="G445" s="295"/>
      <c r="H445" s="295"/>
      <c r="I445" s="295"/>
    </row>
    <row r="446" spans="2:9" x14ac:dyDescent="0.2">
      <c r="B446" s="594"/>
      <c r="C446" s="610"/>
      <c r="G446" s="295"/>
      <c r="H446" s="295"/>
      <c r="I446" s="295"/>
    </row>
    <row r="447" spans="2:9" x14ac:dyDescent="0.2">
      <c r="B447" s="594"/>
      <c r="C447" s="610"/>
      <c r="G447" s="295"/>
      <c r="H447" s="295"/>
      <c r="I447" s="295"/>
    </row>
    <row r="448" spans="2:9" x14ac:dyDescent="0.2">
      <c r="B448" s="594"/>
      <c r="C448" s="610"/>
      <c r="G448" s="295"/>
      <c r="H448" s="295"/>
      <c r="I448" s="295"/>
    </row>
    <row r="449" spans="2:9" x14ac:dyDescent="0.2">
      <c r="B449" s="594"/>
      <c r="C449" s="610"/>
      <c r="G449" s="295"/>
      <c r="H449" s="295"/>
      <c r="I449" s="295"/>
    </row>
    <row r="450" spans="2:9" x14ac:dyDescent="0.2">
      <c r="B450" s="594"/>
      <c r="C450" s="610"/>
      <c r="G450" s="295"/>
      <c r="H450" s="295"/>
      <c r="I450" s="295"/>
    </row>
    <row r="451" spans="2:9" x14ac:dyDescent="0.2">
      <c r="B451" s="594"/>
      <c r="C451" s="610"/>
      <c r="G451" s="295"/>
      <c r="H451" s="295"/>
      <c r="I451" s="295"/>
    </row>
    <row r="452" spans="2:9" x14ac:dyDescent="0.2">
      <c r="B452" s="594"/>
      <c r="C452" s="610"/>
      <c r="G452" s="295"/>
      <c r="H452" s="295"/>
      <c r="I452" s="295"/>
    </row>
    <row r="453" spans="2:9" x14ac:dyDescent="0.2">
      <c r="B453" s="594"/>
      <c r="C453" s="610"/>
      <c r="G453" s="295"/>
      <c r="H453" s="295"/>
      <c r="I453" s="295"/>
    </row>
    <row r="454" spans="2:9" x14ac:dyDescent="0.2">
      <c r="B454" s="594"/>
      <c r="C454" s="610"/>
      <c r="G454" s="295"/>
      <c r="H454" s="295"/>
      <c r="I454" s="295"/>
    </row>
    <row r="455" spans="2:9" x14ac:dyDescent="0.2">
      <c r="B455" s="594"/>
      <c r="C455" s="610"/>
      <c r="G455" s="295"/>
      <c r="H455" s="295"/>
      <c r="I455" s="295"/>
    </row>
    <row r="456" spans="2:9" x14ac:dyDescent="0.2">
      <c r="B456" s="594"/>
      <c r="C456" s="610"/>
      <c r="G456" s="295"/>
      <c r="H456" s="295"/>
      <c r="I456" s="295"/>
    </row>
    <row r="457" spans="2:9" x14ac:dyDescent="0.2">
      <c r="B457" s="594"/>
      <c r="C457" s="610"/>
      <c r="G457" s="295"/>
      <c r="H457" s="295"/>
      <c r="I457" s="295"/>
    </row>
    <row r="458" spans="2:9" x14ac:dyDescent="0.2">
      <c r="B458" s="594"/>
      <c r="C458" s="610"/>
      <c r="G458" s="295"/>
      <c r="H458" s="295"/>
      <c r="I458" s="295"/>
    </row>
    <row r="459" spans="2:9" x14ac:dyDescent="0.2">
      <c r="B459" s="594"/>
      <c r="C459" s="610"/>
      <c r="G459" s="295"/>
      <c r="H459" s="295"/>
      <c r="I459" s="295"/>
    </row>
    <row r="460" spans="2:9" x14ac:dyDescent="0.2">
      <c r="B460" s="594"/>
      <c r="C460" s="610"/>
      <c r="G460" s="295"/>
      <c r="H460" s="295"/>
      <c r="I460" s="295"/>
    </row>
    <row r="461" spans="2:9" x14ac:dyDescent="0.2">
      <c r="B461" s="594"/>
      <c r="C461" s="610"/>
      <c r="G461" s="295"/>
      <c r="H461" s="295"/>
      <c r="I461" s="295"/>
    </row>
    <row r="462" spans="2:9" x14ac:dyDescent="0.2">
      <c r="B462" s="594"/>
      <c r="C462" s="610"/>
      <c r="G462" s="295"/>
      <c r="H462" s="295"/>
      <c r="I462" s="295"/>
    </row>
    <row r="463" spans="2:9" x14ac:dyDescent="0.2">
      <c r="B463" s="594"/>
      <c r="C463" s="610"/>
      <c r="G463" s="295"/>
      <c r="H463" s="295"/>
      <c r="I463" s="295"/>
    </row>
    <row r="464" spans="2:9" x14ac:dyDescent="0.2">
      <c r="B464" s="594"/>
      <c r="C464" s="610"/>
      <c r="G464" s="295"/>
      <c r="H464" s="295"/>
      <c r="I464" s="295"/>
    </row>
    <row r="465" spans="2:9" x14ac:dyDescent="0.2">
      <c r="B465" s="594"/>
      <c r="C465" s="610"/>
      <c r="G465" s="295"/>
      <c r="H465" s="295"/>
      <c r="I465" s="295"/>
    </row>
    <row r="466" spans="2:9" x14ac:dyDescent="0.2">
      <c r="B466" s="594"/>
      <c r="C466" s="610"/>
      <c r="G466" s="295"/>
      <c r="H466" s="295"/>
      <c r="I466" s="295"/>
    </row>
    <row r="467" spans="2:9" x14ac:dyDescent="0.2">
      <c r="B467" s="594"/>
      <c r="C467" s="610"/>
      <c r="G467" s="295"/>
      <c r="H467" s="295"/>
      <c r="I467" s="295"/>
    </row>
    <row r="468" spans="2:9" x14ac:dyDescent="0.2">
      <c r="B468" s="594"/>
      <c r="C468" s="610"/>
      <c r="G468" s="295"/>
      <c r="H468" s="295"/>
      <c r="I468" s="295"/>
    </row>
    <row r="469" spans="2:9" x14ac:dyDescent="0.2">
      <c r="B469" s="594"/>
      <c r="C469" s="610"/>
      <c r="G469" s="295"/>
      <c r="H469" s="295"/>
      <c r="I469" s="295"/>
    </row>
    <row r="470" spans="2:9" x14ac:dyDescent="0.2">
      <c r="B470" s="594"/>
      <c r="C470" s="610"/>
      <c r="G470" s="295"/>
      <c r="H470" s="295"/>
      <c r="I470" s="295"/>
    </row>
    <row r="471" spans="2:9" x14ac:dyDescent="0.2">
      <c r="B471" s="594"/>
      <c r="C471" s="610"/>
      <c r="G471" s="295"/>
      <c r="H471" s="295"/>
      <c r="I471" s="295"/>
    </row>
    <row r="472" spans="2:9" x14ac:dyDescent="0.2">
      <c r="B472" s="594"/>
      <c r="C472" s="610"/>
      <c r="G472" s="295"/>
      <c r="H472" s="295"/>
      <c r="I472" s="295"/>
    </row>
    <row r="473" spans="2:9" x14ac:dyDescent="0.2">
      <c r="B473" s="594"/>
      <c r="C473" s="610"/>
      <c r="G473" s="295"/>
      <c r="H473" s="295"/>
      <c r="I473" s="295"/>
    </row>
    <row r="474" spans="2:9" x14ac:dyDescent="0.2">
      <c r="B474" s="594"/>
      <c r="C474" s="610"/>
      <c r="G474" s="295"/>
      <c r="H474" s="295"/>
      <c r="I474" s="295"/>
    </row>
    <row r="475" spans="2:9" x14ac:dyDescent="0.2">
      <c r="B475" s="594"/>
      <c r="C475" s="610"/>
      <c r="G475" s="295"/>
      <c r="H475" s="295"/>
      <c r="I475" s="295"/>
    </row>
    <row r="476" spans="2:9" x14ac:dyDescent="0.2">
      <c r="B476" s="594"/>
      <c r="C476" s="610"/>
      <c r="G476" s="295"/>
      <c r="H476" s="295"/>
      <c r="I476" s="295"/>
    </row>
    <row r="477" spans="2:9" x14ac:dyDescent="0.2">
      <c r="B477" s="594"/>
      <c r="C477" s="610"/>
      <c r="G477" s="295"/>
      <c r="H477" s="295"/>
      <c r="I477" s="295"/>
    </row>
    <row r="478" spans="2:9" x14ac:dyDescent="0.2">
      <c r="B478" s="594"/>
      <c r="C478" s="610"/>
      <c r="G478" s="295"/>
      <c r="H478" s="295"/>
      <c r="I478" s="295"/>
    </row>
    <row r="479" spans="2:9" x14ac:dyDescent="0.2">
      <c r="B479" s="594"/>
      <c r="C479" s="610"/>
      <c r="G479" s="295"/>
      <c r="H479" s="295"/>
      <c r="I479" s="295"/>
    </row>
    <row r="480" spans="2:9" x14ac:dyDescent="0.2">
      <c r="B480" s="594"/>
      <c r="C480" s="610"/>
      <c r="G480" s="295"/>
      <c r="H480" s="295"/>
      <c r="I480" s="295"/>
    </row>
    <row r="481" spans="2:9" x14ac:dyDescent="0.2">
      <c r="B481" s="594"/>
      <c r="C481" s="610"/>
      <c r="G481" s="295"/>
      <c r="H481" s="295"/>
      <c r="I481" s="295"/>
    </row>
    <row r="482" spans="2:9" x14ac:dyDescent="0.2">
      <c r="B482" s="594"/>
      <c r="C482" s="610"/>
      <c r="G482" s="295"/>
      <c r="H482" s="295"/>
      <c r="I482" s="295"/>
    </row>
    <row r="483" spans="2:9" x14ac:dyDescent="0.2">
      <c r="B483" s="594"/>
      <c r="C483" s="610"/>
      <c r="G483" s="295"/>
      <c r="H483" s="295"/>
      <c r="I483" s="295"/>
    </row>
    <row r="484" spans="2:9" x14ac:dyDescent="0.2">
      <c r="B484" s="594"/>
      <c r="C484" s="610"/>
      <c r="G484" s="295"/>
      <c r="H484" s="295"/>
      <c r="I484" s="295"/>
    </row>
    <row r="485" spans="2:9" x14ac:dyDescent="0.2">
      <c r="B485" s="594"/>
      <c r="C485" s="610"/>
      <c r="G485" s="295"/>
      <c r="H485" s="295"/>
      <c r="I485" s="295"/>
    </row>
    <row r="486" spans="2:9" x14ac:dyDescent="0.2">
      <c r="B486" s="594"/>
      <c r="C486" s="610"/>
      <c r="G486" s="295"/>
      <c r="H486" s="295"/>
      <c r="I486" s="295"/>
    </row>
    <row r="487" spans="2:9" x14ac:dyDescent="0.2">
      <c r="B487" s="594"/>
      <c r="C487" s="610"/>
      <c r="G487" s="295"/>
      <c r="H487" s="295"/>
      <c r="I487" s="295"/>
    </row>
    <row r="488" spans="2:9" x14ac:dyDescent="0.2">
      <c r="B488" s="594"/>
      <c r="C488" s="610"/>
      <c r="G488" s="295"/>
      <c r="H488" s="295"/>
      <c r="I488" s="295"/>
    </row>
    <row r="489" spans="2:9" x14ac:dyDescent="0.2">
      <c r="B489" s="594"/>
      <c r="C489" s="610"/>
      <c r="G489" s="295"/>
      <c r="H489" s="295"/>
      <c r="I489" s="295"/>
    </row>
    <row r="490" spans="2:9" x14ac:dyDescent="0.2">
      <c r="B490" s="594"/>
      <c r="C490" s="610"/>
      <c r="G490" s="295"/>
      <c r="H490" s="295"/>
      <c r="I490" s="295"/>
    </row>
    <row r="491" spans="2:9" x14ac:dyDescent="0.2">
      <c r="B491" s="594"/>
      <c r="C491" s="610"/>
      <c r="G491" s="295"/>
      <c r="H491" s="295"/>
      <c r="I491" s="295"/>
    </row>
    <row r="492" spans="2:9" x14ac:dyDescent="0.2">
      <c r="B492" s="594"/>
      <c r="C492" s="610"/>
      <c r="G492" s="295"/>
      <c r="H492" s="295"/>
      <c r="I492" s="295"/>
    </row>
    <row r="493" spans="2:9" x14ac:dyDescent="0.2">
      <c r="B493" s="594"/>
      <c r="C493" s="610"/>
      <c r="G493" s="295"/>
      <c r="H493" s="295"/>
      <c r="I493" s="295"/>
    </row>
    <row r="494" spans="2:9" x14ac:dyDescent="0.2">
      <c r="B494" s="594"/>
      <c r="C494" s="610"/>
      <c r="G494" s="295"/>
      <c r="H494" s="295"/>
      <c r="I494" s="295"/>
    </row>
    <row r="495" spans="2:9" x14ac:dyDescent="0.2">
      <c r="B495" s="594"/>
      <c r="C495" s="610"/>
      <c r="G495" s="295"/>
      <c r="H495" s="295"/>
      <c r="I495" s="295"/>
    </row>
    <row r="496" spans="2:9" x14ac:dyDescent="0.2">
      <c r="B496" s="594"/>
      <c r="C496" s="610"/>
      <c r="G496" s="295"/>
      <c r="H496" s="295"/>
      <c r="I496" s="295"/>
    </row>
    <row r="497" spans="2:9" x14ac:dyDescent="0.2">
      <c r="B497" s="594"/>
      <c r="C497" s="610"/>
      <c r="G497" s="295"/>
      <c r="H497" s="295"/>
      <c r="I497" s="295"/>
    </row>
    <row r="498" spans="2:9" x14ac:dyDescent="0.2">
      <c r="B498" s="594"/>
      <c r="C498" s="610"/>
      <c r="G498" s="295"/>
      <c r="H498" s="295"/>
      <c r="I498" s="295"/>
    </row>
    <row r="499" spans="2:9" x14ac:dyDescent="0.2">
      <c r="B499" s="594"/>
      <c r="C499" s="610"/>
      <c r="G499" s="295"/>
      <c r="H499" s="295"/>
      <c r="I499" s="295"/>
    </row>
    <row r="500" spans="2:9" x14ac:dyDescent="0.2">
      <c r="B500" s="594"/>
      <c r="C500" s="610"/>
      <c r="G500" s="295"/>
      <c r="H500" s="295"/>
      <c r="I500" s="295"/>
    </row>
    <row r="501" spans="2:9" x14ac:dyDescent="0.2">
      <c r="B501" s="594"/>
      <c r="C501" s="610"/>
      <c r="G501" s="295"/>
      <c r="H501" s="295"/>
      <c r="I501" s="295"/>
    </row>
    <row r="502" spans="2:9" x14ac:dyDescent="0.2">
      <c r="B502" s="594"/>
      <c r="C502" s="610"/>
      <c r="G502" s="295"/>
      <c r="H502" s="295"/>
      <c r="I502" s="295"/>
    </row>
    <row r="503" spans="2:9" x14ac:dyDescent="0.2">
      <c r="B503" s="594"/>
      <c r="C503" s="610"/>
      <c r="G503" s="295"/>
      <c r="H503" s="295"/>
      <c r="I503" s="295"/>
    </row>
    <row r="504" spans="2:9" x14ac:dyDescent="0.2">
      <c r="B504" s="594"/>
      <c r="C504" s="610"/>
      <c r="G504" s="295"/>
      <c r="H504" s="295"/>
      <c r="I504" s="295"/>
    </row>
    <row r="505" spans="2:9" x14ac:dyDescent="0.2">
      <c r="B505" s="594"/>
      <c r="C505" s="610"/>
      <c r="G505" s="295"/>
      <c r="H505" s="295"/>
      <c r="I505" s="295"/>
    </row>
    <row r="506" spans="2:9" x14ac:dyDescent="0.2">
      <c r="B506" s="594"/>
      <c r="C506" s="610"/>
      <c r="G506" s="295"/>
      <c r="H506" s="295"/>
      <c r="I506" s="295"/>
    </row>
    <row r="507" spans="2:9" x14ac:dyDescent="0.2">
      <c r="B507" s="594"/>
      <c r="C507" s="610"/>
      <c r="G507" s="295"/>
      <c r="H507" s="295"/>
      <c r="I507" s="295"/>
    </row>
    <row r="508" spans="2:9" x14ac:dyDescent="0.2">
      <c r="B508" s="594"/>
      <c r="C508" s="610"/>
      <c r="G508" s="295"/>
      <c r="H508" s="295"/>
      <c r="I508" s="295"/>
    </row>
    <row r="509" spans="2:9" x14ac:dyDescent="0.2">
      <c r="B509" s="594"/>
      <c r="C509" s="610"/>
      <c r="G509" s="295"/>
      <c r="H509" s="295"/>
      <c r="I509" s="295"/>
    </row>
    <row r="510" spans="2:9" x14ac:dyDescent="0.2">
      <c r="B510" s="594"/>
      <c r="C510" s="610"/>
      <c r="G510" s="295"/>
      <c r="H510" s="295"/>
      <c r="I510" s="295"/>
    </row>
    <row r="511" spans="2:9" x14ac:dyDescent="0.2">
      <c r="B511" s="594"/>
      <c r="C511" s="610"/>
      <c r="G511" s="295"/>
      <c r="H511" s="295"/>
      <c r="I511" s="295"/>
    </row>
    <row r="512" spans="2:9" x14ac:dyDescent="0.2">
      <c r="B512" s="594"/>
      <c r="C512" s="610"/>
      <c r="G512" s="295"/>
      <c r="H512" s="295"/>
      <c r="I512" s="295"/>
    </row>
    <row r="513" spans="2:9" x14ac:dyDescent="0.2">
      <c r="B513" s="594"/>
      <c r="C513" s="610"/>
      <c r="G513" s="295"/>
      <c r="H513" s="295"/>
      <c r="I513" s="295"/>
    </row>
    <row r="514" spans="2:9" x14ac:dyDescent="0.2">
      <c r="B514" s="594"/>
      <c r="C514" s="610"/>
      <c r="G514" s="295"/>
      <c r="H514" s="295"/>
      <c r="I514" s="295"/>
    </row>
    <row r="515" spans="2:9" x14ac:dyDescent="0.2">
      <c r="B515" s="594"/>
      <c r="C515" s="610"/>
      <c r="G515" s="295"/>
      <c r="H515" s="295"/>
      <c r="I515" s="295"/>
    </row>
    <row r="516" spans="2:9" x14ac:dyDescent="0.2">
      <c r="B516" s="594"/>
      <c r="C516" s="610"/>
      <c r="G516" s="295"/>
      <c r="H516" s="295"/>
      <c r="I516" s="295"/>
    </row>
    <row r="517" spans="2:9" x14ac:dyDescent="0.2">
      <c r="B517" s="594"/>
      <c r="C517" s="610"/>
      <c r="G517" s="295"/>
      <c r="H517" s="295"/>
      <c r="I517" s="295"/>
    </row>
    <row r="518" spans="2:9" x14ac:dyDescent="0.2">
      <c r="B518" s="594"/>
      <c r="C518" s="610"/>
      <c r="G518" s="295"/>
      <c r="H518" s="295"/>
      <c r="I518" s="295"/>
    </row>
    <row r="519" spans="2:9" x14ac:dyDescent="0.2">
      <c r="B519" s="594"/>
      <c r="C519" s="610"/>
      <c r="G519" s="295"/>
      <c r="H519" s="295"/>
      <c r="I519" s="295"/>
    </row>
    <row r="520" spans="2:9" x14ac:dyDescent="0.2">
      <c r="B520" s="594"/>
      <c r="C520" s="610"/>
      <c r="G520" s="295"/>
      <c r="H520" s="295"/>
      <c r="I520" s="295"/>
    </row>
    <row r="521" spans="2:9" x14ac:dyDescent="0.2">
      <c r="B521" s="594"/>
      <c r="C521" s="610"/>
      <c r="G521" s="295"/>
      <c r="H521" s="295"/>
      <c r="I521" s="295"/>
    </row>
    <row r="522" spans="2:9" x14ac:dyDescent="0.2">
      <c r="B522" s="594"/>
      <c r="C522" s="610"/>
      <c r="G522" s="295"/>
      <c r="H522" s="295"/>
      <c r="I522" s="295"/>
    </row>
    <row r="523" spans="2:9" x14ac:dyDescent="0.2">
      <c r="B523" s="594"/>
      <c r="C523" s="610"/>
      <c r="G523" s="295"/>
      <c r="H523" s="295"/>
      <c r="I523" s="295"/>
    </row>
    <row r="524" spans="2:9" x14ac:dyDescent="0.2">
      <c r="B524" s="594"/>
      <c r="C524" s="610"/>
      <c r="G524" s="295"/>
      <c r="H524" s="295"/>
      <c r="I524" s="295"/>
    </row>
    <row r="525" spans="2:9" x14ac:dyDescent="0.2">
      <c r="B525" s="594"/>
      <c r="C525" s="610"/>
      <c r="G525" s="295"/>
      <c r="H525" s="295"/>
      <c r="I525" s="295"/>
    </row>
    <row r="526" spans="2:9" x14ac:dyDescent="0.2">
      <c r="B526" s="594"/>
      <c r="C526" s="610"/>
      <c r="G526" s="295"/>
      <c r="H526" s="295"/>
      <c r="I526" s="295"/>
    </row>
    <row r="527" spans="2:9" x14ac:dyDescent="0.2">
      <c r="B527" s="594"/>
      <c r="C527" s="610"/>
      <c r="G527" s="295"/>
      <c r="H527" s="295"/>
      <c r="I527" s="295"/>
    </row>
    <row r="528" spans="2:9" x14ac:dyDescent="0.2">
      <c r="B528" s="594"/>
      <c r="C528" s="610"/>
      <c r="G528" s="295"/>
      <c r="H528" s="295"/>
      <c r="I528" s="295"/>
    </row>
    <row r="529" spans="2:9" x14ac:dyDescent="0.2">
      <c r="B529" s="594"/>
      <c r="C529" s="610"/>
      <c r="G529" s="295"/>
      <c r="H529" s="295"/>
      <c r="I529" s="295"/>
    </row>
    <row r="530" spans="2:9" x14ac:dyDescent="0.2">
      <c r="B530" s="594"/>
      <c r="C530" s="610"/>
      <c r="G530" s="295"/>
      <c r="H530" s="295"/>
      <c r="I530" s="295"/>
    </row>
    <row r="531" spans="2:9" x14ac:dyDescent="0.2">
      <c r="B531" s="594"/>
      <c r="C531" s="610"/>
      <c r="G531" s="295"/>
      <c r="H531" s="295"/>
      <c r="I531" s="295"/>
    </row>
    <row r="532" spans="2:9" x14ac:dyDescent="0.2">
      <c r="B532" s="594"/>
      <c r="C532" s="610"/>
      <c r="G532" s="295"/>
      <c r="H532" s="295"/>
      <c r="I532" s="295"/>
    </row>
    <row r="533" spans="2:9" x14ac:dyDescent="0.2">
      <c r="B533" s="594"/>
      <c r="C533" s="610"/>
      <c r="G533" s="295"/>
      <c r="H533" s="295"/>
      <c r="I533" s="295"/>
    </row>
    <row r="534" spans="2:9" x14ac:dyDescent="0.2">
      <c r="B534" s="594"/>
      <c r="C534" s="610"/>
      <c r="G534" s="295"/>
      <c r="H534" s="295"/>
      <c r="I534" s="295"/>
    </row>
    <row r="535" spans="2:9" x14ac:dyDescent="0.2">
      <c r="B535" s="594"/>
      <c r="C535" s="610"/>
      <c r="G535" s="295"/>
      <c r="H535" s="295"/>
      <c r="I535" s="295"/>
    </row>
    <row r="536" spans="2:9" x14ac:dyDescent="0.2">
      <c r="B536" s="594"/>
      <c r="C536" s="610"/>
      <c r="G536" s="295"/>
      <c r="H536" s="295"/>
      <c r="I536" s="295"/>
    </row>
    <row r="537" spans="2:9" x14ac:dyDescent="0.2">
      <c r="B537" s="594"/>
      <c r="C537" s="610"/>
      <c r="G537" s="295"/>
      <c r="H537" s="295"/>
      <c r="I537" s="295"/>
    </row>
    <row r="538" spans="2:9" x14ac:dyDescent="0.2">
      <c r="B538" s="594"/>
      <c r="C538" s="610"/>
      <c r="G538" s="295"/>
      <c r="H538" s="295"/>
      <c r="I538" s="295"/>
    </row>
    <row r="539" spans="2:9" x14ac:dyDescent="0.2">
      <c r="B539" s="594"/>
      <c r="C539" s="610"/>
      <c r="G539" s="295"/>
      <c r="H539" s="295"/>
      <c r="I539" s="295"/>
    </row>
    <row r="540" spans="2:9" x14ac:dyDescent="0.2">
      <c r="B540" s="594"/>
      <c r="C540" s="610"/>
      <c r="G540" s="295"/>
      <c r="H540" s="295"/>
      <c r="I540" s="295"/>
    </row>
    <row r="541" spans="2:9" x14ac:dyDescent="0.2">
      <c r="B541" s="594"/>
      <c r="C541" s="610"/>
      <c r="G541" s="295"/>
      <c r="H541" s="295"/>
      <c r="I541" s="295"/>
    </row>
    <row r="542" spans="2:9" x14ac:dyDescent="0.2">
      <c r="B542" s="594"/>
      <c r="C542" s="610"/>
      <c r="G542" s="295"/>
      <c r="H542" s="295"/>
      <c r="I542" s="295"/>
    </row>
    <row r="543" spans="2:9" x14ac:dyDescent="0.2">
      <c r="B543" s="594"/>
      <c r="C543" s="610"/>
      <c r="G543" s="295"/>
      <c r="H543" s="295"/>
      <c r="I543" s="295"/>
    </row>
    <row r="544" spans="2:9" x14ac:dyDescent="0.2">
      <c r="B544" s="594"/>
      <c r="C544" s="610"/>
      <c r="G544" s="295"/>
      <c r="H544" s="295"/>
      <c r="I544" s="295"/>
    </row>
    <row r="545" spans="2:9" x14ac:dyDescent="0.2">
      <c r="B545" s="594"/>
      <c r="C545" s="610"/>
      <c r="G545" s="295"/>
      <c r="H545" s="295"/>
      <c r="I545" s="295"/>
    </row>
    <row r="546" spans="2:9" x14ac:dyDescent="0.2">
      <c r="B546" s="594"/>
      <c r="C546" s="610"/>
      <c r="G546" s="295"/>
      <c r="H546" s="295"/>
      <c r="I546" s="295"/>
    </row>
    <row r="547" spans="2:9" x14ac:dyDescent="0.2">
      <c r="B547" s="594"/>
      <c r="C547" s="610"/>
      <c r="G547" s="295"/>
      <c r="H547" s="295"/>
      <c r="I547" s="295"/>
    </row>
    <row r="548" spans="2:9" x14ac:dyDescent="0.2">
      <c r="B548" s="594"/>
      <c r="C548" s="610"/>
      <c r="G548" s="295"/>
      <c r="H548" s="295"/>
      <c r="I548" s="295"/>
    </row>
    <row r="549" spans="2:9" x14ac:dyDescent="0.2">
      <c r="B549" s="594"/>
      <c r="C549" s="610"/>
      <c r="G549" s="295"/>
      <c r="H549" s="295"/>
      <c r="I549" s="295"/>
    </row>
    <row r="550" spans="2:9" x14ac:dyDescent="0.2">
      <c r="B550" s="594"/>
      <c r="C550" s="610"/>
      <c r="G550" s="295"/>
      <c r="H550" s="295"/>
      <c r="I550" s="295"/>
    </row>
    <row r="551" spans="2:9" x14ac:dyDescent="0.2">
      <c r="B551" s="594"/>
      <c r="C551" s="610"/>
      <c r="G551" s="295"/>
      <c r="H551" s="295"/>
      <c r="I551" s="295"/>
    </row>
    <row r="552" spans="2:9" x14ac:dyDescent="0.2">
      <c r="B552" s="594"/>
      <c r="C552" s="610"/>
      <c r="G552" s="295"/>
      <c r="H552" s="295"/>
      <c r="I552" s="295"/>
    </row>
    <row r="553" spans="2:9" x14ac:dyDescent="0.2">
      <c r="B553" s="594"/>
      <c r="C553" s="610"/>
      <c r="G553" s="295"/>
      <c r="H553" s="295"/>
      <c r="I553" s="295"/>
    </row>
    <row r="554" spans="2:9" x14ac:dyDescent="0.2">
      <c r="B554" s="594"/>
      <c r="C554" s="610"/>
      <c r="G554" s="295"/>
      <c r="H554" s="295"/>
      <c r="I554" s="295"/>
    </row>
    <row r="555" spans="2:9" ht="15.75" customHeight="1" thickBot="1" x14ac:dyDescent="0.25">
      <c r="B555" s="594"/>
      <c r="C555" s="610"/>
      <c r="E555" s="302">
        <f>SUM(E9:E207)</f>
        <v>6128311.4400000004</v>
      </c>
      <c r="F555" s="301">
        <f>SUM(F8:F554)</f>
        <v>294741.52850000001</v>
      </c>
      <c r="G555" s="296"/>
      <c r="H555" s="295"/>
      <c r="I555" s="295"/>
    </row>
    <row r="556" spans="2:9" ht="15.75" customHeight="1" thickTop="1" x14ac:dyDescent="0.2">
      <c r="B556" s="594"/>
      <c r="C556" s="610"/>
      <c r="E556" s="290">
        <f>F555-E555</f>
        <v>-5833569.9115000004</v>
      </c>
      <c r="F556" s="297"/>
      <c r="G556" s="296"/>
      <c r="H556" s="295"/>
      <c r="I556" s="295"/>
    </row>
    <row r="557" spans="2:9" ht="15.75" customHeight="1" x14ac:dyDescent="0.2">
      <c r="B557" s="594"/>
      <c r="C557" s="610"/>
      <c r="F557" s="297"/>
      <c r="G557" s="296"/>
      <c r="H557" s="290"/>
      <c r="I557" s="295"/>
    </row>
    <row r="558" spans="2:9" ht="15.75" customHeight="1" x14ac:dyDescent="0.2">
      <c r="B558" s="594"/>
      <c r="C558" s="610"/>
      <c r="F558" s="297"/>
      <c r="G558" s="296"/>
      <c r="H558" s="295"/>
      <c r="I558" s="295"/>
    </row>
    <row r="559" spans="2:9" ht="15.75" customHeight="1" x14ac:dyDescent="0.2">
      <c r="B559" s="613"/>
      <c r="C559" s="613"/>
      <c r="D559" s="611"/>
      <c r="F559" s="297"/>
      <c r="G559" s="296"/>
      <c r="H559" s="295"/>
      <c r="I559" s="295"/>
    </row>
    <row r="560" spans="2:9" ht="15.75" customHeight="1" x14ac:dyDescent="0.2">
      <c r="B560" s="613"/>
      <c r="C560" s="613"/>
      <c r="D560" s="611"/>
      <c r="F560" s="297"/>
      <c r="G560" s="296"/>
      <c r="H560" s="295"/>
      <c r="I560" s="295"/>
    </row>
    <row r="561" spans="2:9" ht="15.75" customHeight="1" x14ac:dyDescent="0.2">
      <c r="B561" s="613"/>
      <c r="C561" s="613"/>
      <c r="D561" s="609"/>
      <c r="F561" s="297"/>
      <c r="G561" s="296"/>
      <c r="H561" s="295"/>
      <c r="I561" s="295"/>
    </row>
    <row r="562" spans="2:9" ht="15.75" customHeight="1" x14ac:dyDescent="0.2">
      <c r="B562" s="613"/>
      <c r="C562" s="613"/>
      <c r="D562" s="611"/>
      <c r="F562" s="297"/>
      <c r="G562" s="296"/>
      <c r="H562" s="295"/>
      <c r="I562" s="295"/>
    </row>
    <row r="563" spans="2:9" ht="15.75" customHeight="1" x14ac:dyDescent="0.2">
      <c r="B563" s="613"/>
      <c r="C563" s="613"/>
      <c r="D563" s="611"/>
      <c r="G563" s="295"/>
      <c r="H563" s="295"/>
      <c r="I563" s="295"/>
    </row>
    <row r="564" spans="2:9" ht="15.75" customHeight="1" x14ac:dyDescent="0.2">
      <c r="B564" s="613"/>
      <c r="C564" s="613"/>
      <c r="D564" s="611"/>
      <c r="G564" s="295"/>
    </row>
    <row r="565" spans="2:9" ht="15.75" customHeight="1" x14ac:dyDescent="0.2">
      <c r="B565" s="613"/>
      <c r="C565" s="613"/>
      <c r="D565" s="611"/>
      <c r="G565" s="295"/>
    </row>
    <row r="566" spans="2:9" ht="15.75" customHeight="1" x14ac:dyDescent="0.2">
      <c r="B566" s="613"/>
      <c r="C566" s="613"/>
    </row>
    <row r="567" spans="2:9" ht="15.75" customHeight="1" x14ac:dyDescent="0.2">
      <c r="B567" s="613"/>
      <c r="C567" s="613"/>
      <c r="D567" s="611"/>
      <c r="G567" s="607"/>
    </row>
    <row r="568" spans="2:9" ht="15.75" customHeight="1" x14ac:dyDescent="0.2">
      <c r="B568" s="613"/>
      <c r="C568" s="613"/>
      <c r="D568" s="611"/>
    </row>
    <row r="569" spans="2:9" ht="15.75" customHeight="1" x14ac:dyDescent="0.2">
      <c r="B569" s="613"/>
      <c r="C569" s="613"/>
      <c r="D569" s="611"/>
    </row>
    <row r="570" spans="2:9" ht="15.75" customHeight="1" x14ac:dyDescent="0.2">
      <c r="B570" s="613"/>
      <c r="C570" s="613"/>
      <c r="D570" s="611"/>
    </row>
    <row r="571" spans="2:9" ht="15.75" customHeight="1" x14ac:dyDescent="0.2">
      <c r="B571" s="613"/>
      <c r="C571" s="613"/>
      <c r="D571" s="611"/>
    </row>
    <row r="572" spans="2:9" ht="15.75" customHeight="1" x14ac:dyDescent="0.2">
      <c r="B572" s="613"/>
      <c r="C572" s="613"/>
    </row>
    <row r="573" spans="2:9" ht="15.75" customHeight="1" x14ac:dyDescent="0.2">
      <c r="D573" s="611"/>
    </row>
    <row r="574" spans="2:9" ht="15.75" customHeight="1" x14ac:dyDescent="0.2">
      <c r="B574" s="613"/>
      <c r="C574" s="613"/>
      <c r="D574" s="611"/>
    </row>
    <row r="575" spans="2:9" ht="15.75" customHeight="1" x14ac:dyDescent="0.2">
      <c r="B575" s="613"/>
      <c r="C575" s="613"/>
      <c r="F575" s="292"/>
      <c r="G575" s="613"/>
    </row>
    <row r="576" spans="2:9" ht="15.75" customHeight="1" x14ac:dyDescent="0.2">
      <c r="F576" s="292"/>
      <c r="G576" s="613"/>
    </row>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56" ht="15.75" customHeight="1" x14ac:dyDescent="0.2"/>
    <row r="666" spans="1:208" s="615" customFormat="1" x14ac:dyDescent="0.2">
      <c r="A666" s="613"/>
      <c r="D666" s="597"/>
      <c r="E666" s="290"/>
      <c r="F666" s="290"/>
      <c r="H666" s="613"/>
      <c r="I666" s="613"/>
      <c r="J666" s="613"/>
      <c r="K666" s="613"/>
      <c r="L666" s="613"/>
      <c r="M666" s="613"/>
      <c r="N666" s="613"/>
      <c r="O666" s="613"/>
      <c r="P666" s="613"/>
      <c r="Q666" s="613"/>
      <c r="R666" s="613"/>
      <c r="S666" s="613"/>
      <c r="T666" s="613"/>
      <c r="U666" s="613"/>
      <c r="V666" s="613"/>
      <c r="W666" s="613"/>
      <c r="X666" s="613"/>
      <c r="Y666" s="613"/>
      <c r="Z666" s="613"/>
      <c r="AA666" s="613"/>
      <c r="AB666" s="613"/>
      <c r="AC666" s="613"/>
      <c r="AD666" s="613"/>
      <c r="AE666" s="613"/>
      <c r="AF666" s="613"/>
      <c r="AG666" s="613"/>
      <c r="AH666" s="613"/>
      <c r="AI666" s="613"/>
      <c r="AJ666" s="613"/>
      <c r="AK666" s="613"/>
      <c r="AL666" s="613"/>
      <c r="AM666" s="613"/>
      <c r="AN666" s="613"/>
      <c r="AO666" s="613"/>
      <c r="AP666" s="613"/>
      <c r="AQ666" s="613"/>
      <c r="AR666" s="613"/>
      <c r="AS666" s="613"/>
      <c r="AT666" s="613"/>
      <c r="AU666" s="613"/>
      <c r="AV666" s="613"/>
      <c r="AW666" s="613"/>
      <c r="AX666" s="613"/>
      <c r="AY666" s="613"/>
      <c r="AZ666" s="613"/>
      <c r="BA666" s="613"/>
      <c r="BB666" s="613"/>
      <c r="BC666" s="613"/>
      <c r="BD666" s="613"/>
      <c r="BE666" s="613"/>
      <c r="BF666" s="613"/>
      <c r="BG666" s="613"/>
      <c r="BH666" s="613"/>
      <c r="BI666" s="613"/>
      <c r="BJ666" s="613"/>
      <c r="BK666" s="613"/>
      <c r="BL666" s="613"/>
      <c r="BM666" s="613"/>
      <c r="BN666" s="613"/>
      <c r="BO666" s="613"/>
      <c r="BP666" s="613"/>
      <c r="BQ666" s="613"/>
      <c r="BR666" s="613"/>
      <c r="BS666" s="613"/>
      <c r="BT666" s="613"/>
      <c r="BU666" s="613"/>
      <c r="BV666" s="613"/>
      <c r="BW666" s="613"/>
      <c r="BX666" s="613"/>
      <c r="BY666" s="613"/>
      <c r="BZ666" s="613"/>
      <c r="CA666" s="613"/>
      <c r="CB666" s="613"/>
      <c r="CC666" s="613"/>
      <c r="CD666" s="613"/>
      <c r="CE666" s="613"/>
      <c r="CF666" s="613"/>
      <c r="CG666" s="613"/>
      <c r="CH666" s="613"/>
      <c r="CI666" s="613"/>
      <c r="CJ666" s="613"/>
      <c r="CK666" s="613"/>
      <c r="CL666" s="613"/>
      <c r="CM666" s="613"/>
      <c r="CN666" s="613"/>
      <c r="CO666" s="613"/>
      <c r="CP666" s="613"/>
      <c r="CQ666" s="613"/>
      <c r="CR666" s="613"/>
      <c r="CS666" s="613"/>
      <c r="CT666" s="613"/>
      <c r="CU666" s="613"/>
      <c r="CV666" s="613"/>
      <c r="CW666" s="613"/>
      <c r="CX666" s="613"/>
      <c r="CY666" s="613"/>
      <c r="CZ666" s="613"/>
      <c r="DA666" s="613"/>
      <c r="DB666" s="613"/>
      <c r="DC666" s="613"/>
      <c r="DD666" s="613"/>
      <c r="DE666" s="613"/>
      <c r="DF666" s="613"/>
      <c r="DG666" s="613"/>
      <c r="DH666" s="613"/>
      <c r="DI666" s="613"/>
      <c r="DJ666" s="613"/>
      <c r="DK666" s="613"/>
      <c r="DL666" s="613"/>
      <c r="DM666" s="613"/>
      <c r="DN666" s="613"/>
      <c r="DO666" s="613"/>
      <c r="DP666" s="613"/>
      <c r="DQ666" s="613"/>
      <c r="DR666" s="613"/>
      <c r="DS666" s="613"/>
      <c r="DT666" s="613"/>
      <c r="DU666" s="613"/>
      <c r="DV666" s="613"/>
      <c r="DW666" s="613"/>
      <c r="DX666" s="613"/>
      <c r="DY666" s="613"/>
      <c r="DZ666" s="613"/>
      <c r="EA666" s="613"/>
      <c r="EB666" s="613"/>
      <c r="EC666" s="613"/>
      <c r="ED666" s="613"/>
      <c r="EE666" s="613"/>
      <c r="EF666" s="613"/>
      <c r="EG666" s="613"/>
      <c r="EH666" s="613"/>
      <c r="EI666" s="613"/>
      <c r="EJ666" s="613"/>
      <c r="EK666" s="613"/>
      <c r="EL666" s="613"/>
      <c r="EM666" s="613"/>
      <c r="EN666" s="613"/>
      <c r="EO666" s="613"/>
      <c r="EP666" s="613"/>
      <c r="EQ666" s="613"/>
      <c r="ER666" s="613"/>
      <c r="ES666" s="613"/>
      <c r="ET666" s="613"/>
      <c r="EU666" s="613"/>
      <c r="EV666" s="613"/>
      <c r="EW666" s="613"/>
      <c r="EX666" s="613"/>
      <c r="EY666" s="613"/>
      <c r="EZ666" s="613"/>
      <c r="FA666" s="613"/>
      <c r="FB666" s="613"/>
      <c r="FC666" s="613"/>
      <c r="FD666" s="613"/>
      <c r="FE666" s="613"/>
      <c r="FF666" s="613"/>
      <c r="FG666" s="613"/>
      <c r="FH666" s="613"/>
      <c r="FI666" s="613"/>
      <c r="FJ666" s="613"/>
      <c r="FK666" s="613"/>
      <c r="FL666" s="613"/>
      <c r="FM666" s="613"/>
      <c r="FN666" s="613"/>
      <c r="FO666" s="613"/>
      <c r="FP666" s="613"/>
      <c r="FQ666" s="613"/>
      <c r="FR666" s="613"/>
      <c r="FS666" s="613"/>
      <c r="FT666" s="613"/>
      <c r="FU666" s="613"/>
      <c r="FV666" s="613"/>
      <c r="FW666" s="613"/>
      <c r="FX666" s="613"/>
      <c r="FY666" s="613"/>
      <c r="FZ666" s="613"/>
      <c r="GA666" s="613"/>
      <c r="GB666" s="613"/>
      <c r="GC666" s="613"/>
      <c r="GD666" s="613"/>
      <c r="GE666" s="613"/>
      <c r="GF666" s="613"/>
      <c r="GG666" s="613"/>
      <c r="GH666" s="613"/>
      <c r="GI666" s="613"/>
      <c r="GJ666" s="613"/>
      <c r="GK666" s="613"/>
      <c r="GL666" s="613"/>
      <c r="GM666" s="613"/>
      <c r="GN666" s="613"/>
      <c r="GO666" s="613"/>
      <c r="GP666" s="613"/>
      <c r="GQ666" s="613"/>
      <c r="GR666" s="613"/>
      <c r="GS666" s="613"/>
      <c r="GT666" s="613"/>
      <c r="GU666" s="613"/>
      <c r="GV666" s="613"/>
      <c r="GW666" s="613"/>
      <c r="GX666" s="613"/>
      <c r="GY666" s="613"/>
      <c r="GZ666" s="613"/>
    </row>
    <row r="667" spans="1:208" s="290" customFormat="1" x14ac:dyDescent="0.2">
      <c r="A667" s="613"/>
      <c r="B667" s="615"/>
      <c r="C667" s="615"/>
      <c r="D667" s="597"/>
      <c r="G667" s="615"/>
      <c r="H667" s="613"/>
      <c r="I667" s="613"/>
      <c r="J667" s="613"/>
      <c r="K667" s="613"/>
      <c r="L667" s="613"/>
      <c r="M667" s="613"/>
      <c r="N667" s="613"/>
      <c r="O667" s="613"/>
      <c r="P667" s="613"/>
      <c r="Q667" s="613"/>
      <c r="R667" s="613"/>
      <c r="S667" s="613"/>
      <c r="T667" s="613"/>
      <c r="U667" s="613"/>
      <c r="V667" s="613"/>
      <c r="W667" s="613"/>
      <c r="X667" s="613"/>
      <c r="Y667" s="613"/>
      <c r="Z667" s="613"/>
      <c r="AA667" s="613"/>
      <c r="AB667" s="613"/>
      <c r="AC667" s="613"/>
      <c r="AD667" s="613"/>
      <c r="AE667" s="613"/>
      <c r="AF667" s="613"/>
      <c r="AG667" s="613"/>
      <c r="AH667" s="613"/>
      <c r="AI667" s="613"/>
      <c r="AJ667" s="613"/>
      <c r="AK667" s="613"/>
      <c r="AL667" s="613"/>
      <c r="AM667" s="613"/>
      <c r="AN667" s="613"/>
      <c r="AO667" s="613"/>
      <c r="AP667" s="613"/>
      <c r="AQ667" s="613"/>
      <c r="AR667" s="613"/>
      <c r="AS667" s="613"/>
      <c r="AT667" s="613"/>
      <c r="AU667" s="613"/>
      <c r="AV667" s="613"/>
      <c r="AW667" s="613"/>
      <c r="AX667" s="613"/>
      <c r="AY667" s="613"/>
      <c r="AZ667" s="613"/>
      <c r="BA667" s="613"/>
      <c r="BB667" s="613"/>
      <c r="BC667" s="613"/>
      <c r="BD667" s="613"/>
      <c r="BE667" s="613"/>
      <c r="BF667" s="613"/>
      <c r="BG667" s="613"/>
      <c r="BH667" s="613"/>
      <c r="BI667" s="613"/>
      <c r="BJ667" s="613"/>
      <c r="BK667" s="613"/>
      <c r="BL667" s="613"/>
      <c r="BM667" s="613"/>
      <c r="BN667" s="613"/>
      <c r="BO667" s="613"/>
      <c r="BP667" s="613"/>
      <c r="BQ667" s="613"/>
      <c r="BR667" s="613"/>
      <c r="BS667" s="613"/>
      <c r="BT667" s="613"/>
      <c r="BU667" s="613"/>
      <c r="BV667" s="613"/>
      <c r="BW667" s="613"/>
      <c r="BX667" s="613"/>
      <c r="BY667" s="613"/>
      <c r="BZ667" s="613"/>
      <c r="CA667" s="613"/>
      <c r="CB667" s="613"/>
      <c r="CC667" s="613"/>
      <c r="CD667" s="613"/>
      <c r="CE667" s="613"/>
      <c r="CF667" s="613"/>
      <c r="CG667" s="613"/>
      <c r="CH667" s="613"/>
      <c r="CI667" s="613"/>
      <c r="CJ667" s="613"/>
      <c r="CK667" s="613"/>
      <c r="CL667" s="613"/>
      <c r="CM667" s="613"/>
      <c r="CN667" s="613"/>
      <c r="CO667" s="613"/>
      <c r="CP667" s="613"/>
      <c r="CQ667" s="613"/>
      <c r="CR667" s="613"/>
      <c r="CS667" s="613"/>
      <c r="CT667" s="613"/>
      <c r="CU667" s="613"/>
      <c r="CV667" s="613"/>
      <c r="CW667" s="613"/>
      <c r="CX667" s="613"/>
      <c r="CY667" s="613"/>
      <c r="CZ667" s="613"/>
      <c r="DA667" s="613"/>
      <c r="DB667" s="613"/>
      <c r="DC667" s="613"/>
      <c r="DD667" s="613"/>
      <c r="DE667" s="613"/>
      <c r="DF667" s="613"/>
      <c r="DG667" s="613"/>
      <c r="DH667" s="613"/>
      <c r="DI667" s="613"/>
      <c r="DJ667" s="613"/>
      <c r="DK667" s="613"/>
      <c r="DL667" s="613"/>
      <c r="DM667" s="613"/>
      <c r="DN667" s="613"/>
      <c r="DO667" s="613"/>
      <c r="DP667" s="613"/>
      <c r="DQ667" s="613"/>
      <c r="DR667" s="613"/>
      <c r="DS667" s="613"/>
      <c r="DT667" s="613"/>
      <c r="DU667" s="613"/>
      <c r="DV667" s="613"/>
      <c r="DW667" s="613"/>
      <c r="DX667" s="613"/>
      <c r="DY667" s="613"/>
      <c r="DZ667" s="613"/>
      <c r="EA667" s="613"/>
      <c r="EB667" s="613"/>
      <c r="EC667" s="613"/>
      <c r="ED667" s="613"/>
      <c r="EE667" s="613"/>
      <c r="EF667" s="613"/>
      <c r="EG667" s="613"/>
      <c r="EH667" s="613"/>
      <c r="EI667" s="613"/>
      <c r="EJ667" s="613"/>
      <c r="EK667" s="613"/>
      <c r="EL667" s="613"/>
      <c r="EM667" s="613"/>
      <c r="EN667" s="613"/>
      <c r="EO667" s="613"/>
      <c r="EP667" s="613"/>
      <c r="EQ667" s="613"/>
      <c r="ER667" s="613"/>
      <c r="ES667" s="613"/>
      <c r="ET667" s="613"/>
      <c r="EU667" s="613"/>
      <c r="EV667" s="613"/>
      <c r="EW667" s="613"/>
      <c r="EX667" s="613"/>
      <c r="EY667" s="613"/>
      <c r="EZ667" s="613"/>
      <c r="FA667" s="613"/>
      <c r="FB667" s="613"/>
      <c r="FC667" s="613"/>
      <c r="FD667" s="613"/>
      <c r="FE667" s="613"/>
      <c r="FF667" s="613"/>
      <c r="FG667" s="613"/>
      <c r="FH667" s="613"/>
      <c r="FI667" s="613"/>
      <c r="FJ667" s="613"/>
      <c r="FK667" s="613"/>
      <c r="FL667" s="613"/>
      <c r="FM667" s="613"/>
      <c r="FN667" s="613"/>
      <c r="FO667" s="613"/>
      <c r="FP667" s="613"/>
      <c r="FQ667" s="613"/>
      <c r="FR667" s="613"/>
      <c r="FS667" s="613"/>
      <c r="FT667" s="613"/>
      <c r="FU667" s="613"/>
      <c r="FV667" s="613"/>
      <c r="FW667" s="613"/>
      <c r="FX667" s="613"/>
      <c r="FY667" s="613"/>
      <c r="FZ667" s="613"/>
      <c r="GA667" s="613"/>
      <c r="GB667" s="613"/>
      <c r="GC667" s="613"/>
      <c r="GD667" s="613"/>
      <c r="GE667" s="613"/>
      <c r="GF667" s="613"/>
      <c r="GG667" s="613"/>
      <c r="GH667" s="613"/>
      <c r="GI667" s="613"/>
      <c r="GJ667" s="613"/>
      <c r="GK667" s="613"/>
      <c r="GL667" s="613"/>
      <c r="GM667" s="613"/>
      <c r="GN667" s="613"/>
      <c r="GO667" s="613"/>
      <c r="GP667" s="613"/>
      <c r="GQ667" s="613"/>
      <c r="GR667" s="613"/>
      <c r="GS667" s="613"/>
      <c r="GT667" s="613"/>
      <c r="GU667" s="613"/>
      <c r="GV667" s="613"/>
      <c r="GW667" s="613"/>
      <c r="GX667" s="613"/>
      <c r="GY667" s="613"/>
      <c r="GZ667" s="613"/>
    </row>
    <row r="668" spans="1:208" s="290" customFormat="1" x14ac:dyDescent="0.2">
      <c r="A668" s="613"/>
      <c r="B668" s="615"/>
      <c r="C668" s="615"/>
      <c r="D668" s="597"/>
      <c r="G668" s="615"/>
      <c r="H668" s="613"/>
      <c r="I668" s="613"/>
      <c r="J668" s="613"/>
      <c r="K668" s="613"/>
      <c r="L668" s="613"/>
      <c r="M668" s="613"/>
      <c r="N668" s="613"/>
      <c r="O668" s="613"/>
      <c r="P668" s="613"/>
      <c r="Q668" s="613"/>
      <c r="R668" s="613"/>
      <c r="S668" s="613"/>
      <c r="T668" s="613"/>
      <c r="U668" s="613"/>
      <c r="V668" s="613"/>
      <c r="W668" s="613"/>
      <c r="X668" s="613"/>
      <c r="Y668" s="613"/>
      <c r="Z668" s="613"/>
      <c r="AA668" s="613"/>
      <c r="AB668" s="613"/>
      <c r="AC668" s="613"/>
      <c r="AD668" s="613"/>
      <c r="AE668" s="613"/>
      <c r="AF668" s="613"/>
      <c r="AG668" s="613"/>
      <c r="AH668" s="613"/>
      <c r="AI668" s="613"/>
      <c r="AJ668" s="613"/>
      <c r="AK668" s="613"/>
      <c r="AL668" s="613"/>
      <c r="AM668" s="613"/>
      <c r="AN668" s="613"/>
      <c r="AO668" s="613"/>
      <c r="AP668" s="613"/>
      <c r="AQ668" s="613"/>
      <c r="AR668" s="613"/>
      <c r="AS668" s="613"/>
      <c r="AT668" s="613"/>
      <c r="AU668" s="613"/>
      <c r="AV668" s="613"/>
      <c r="AW668" s="613"/>
      <c r="AX668" s="613"/>
      <c r="AY668" s="613"/>
      <c r="AZ668" s="613"/>
      <c r="BA668" s="613"/>
      <c r="BB668" s="613"/>
      <c r="BC668" s="613"/>
      <c r="BD668" s="613"/>
      <c r="BE668" s="613"/>
      <c r="BF668" s="613"/>
      <c r="BG668" s="613"/>
      <c r="BH668" s="613"/>
      <c r="BI668" s="613"/>
      <c r="BJ668" s="613"/>
      <c r="BK668" s="613"/>
      <c r="BL668" s="613"/>
      <c r="BM668" s="613"/>
      <c r="BN668" s="613"/>
      <c r="BO668" s="613"/>
      <c r="BP668" s="613"/>
      <c r="BQ668" s="613"/>
      <c r="BR668" s="613"/>
      <c r="BS668" s="613"/>
      <c r="BT668" s="613"/>
      <c r="BU668" s="613"/>
      <c r="BV668" s="613"/>
      <c r="BW668" s="613"/>
      <c r="BX668" s="613"/>
      <c r="BY668" s="613"/>
      <c r="BZ668" s="613"/>
      <c r="CA668" s="613"/>
      <c r="CB668" s="613"/>
      <c r="CC668" s="613"/>
      <c r="CD668" s="613"/>
      <c r="CE668" s="613"/>
      <c r="CF668" s="613"/>
      <c r="CG668" s="613"/>
      <c r="CH668" s="613"/>
      <c r="CI668" s="613"/>
      <c r="CJ668" s="613"/>
      <c r="CK668" s="613"/>
      <c r="CL668" s="613"/>
      <c r="CM668" s="613"/>
      <c r="CN668" s="613"/>
      <c r="CO668" s="613"/>
      <c r="CP668" s="613"/>
      <c r="CQ668" s="613"/>
      <c r="CR668" s="613"/>
      <c r="CS668" s="613"/>
      <c r="CT668" s="613"/>
      <c r="CU668" s="613"/>
      <c r="CV668" s="613"/>
      <c r="CW668" s="613"/>
      <c r="CX668" s="613"/>
      <c r="CY668" s="613"/>
      <c r="CZ668" s="613"/>
      <c r="DA668" s="613"/>
      <c r="DB668" s="613"/>
      <c r="DC668" s="613"/>
      <c r="DD668" s="613"/>
      <c r="DE668" s="613"/>
      <c r="DF668" s="613"/>
      <c r="DG668" s="613"/>
      <c r="DH668" s="613"/>
      <c r="DI668" s="613"/>
      <c r="DJ668" s="613"/>
      <c r="DK668" s="613"/>
      <c r="DL668" s="613"/>
      <c r="DM668" s="613"/>
      <c r="DN668" s="613"/>
      <c r="DO668" s="613"/>
      <c r="DP668" s="613"/>
      <c r="DQ668" s="613"/>
      <c r="DR668" s="613"/>
      <c r="DS668" s="613"/>
      <c r="DT668" s="613"/>
      <c r="DU668" s="613"/>
      <c r="DV668" s="613"/>
      <c r="DW668" s="613"/>
      <c r="DX668" s="613"/>
      <c r="DY668" s="613"/>
      <c r="DZ668" s="613"/>
      <c r="EA668" s="613"/>
      <c r="EB668" s="613"/>
      <c r="EC668" s="613"/>
      <c r="ED668" s="613"/>
      <c r="EE668" s="613"/>
      <c r="EF668" s="613"/>
      <c r="EG668" s="613"/>
      <c r="EH668" s="613"/>
      <c r="EI668" s="613"/>
      <c r="EJ668" s="613"/>
      <c r="EK668" s="613"/>
      <c r="EL668" s="613"/>
      <c r="EM668" s="613"/>
      <c r="EN668" s="613"/>
      <c r="EO668" s="613"/>
      <c r="EP668" s="613"/>
      <c r="EQ668" s="613"/>
      <c r="ER668" s="613"/>
      <c r="ES668" s="613"/>
      <c r="ET668" s="613"/>
      <c r="EU668" s="613"/>
      <c r="EV668" s="613"/>
      <c r="EW668" s="613"/>
      <c r="EX668" s="613"/>
      <c r="EY668" s="613"/>
      <c r="EZ668" s="613"/>
      <c r="FA668" s="613"/>
      <c r="FB668" s="613"/>
      <c r="FC668" s="613"/>
      <c r="FD668" s="613"/>
      <c r="FE668" s="613"/>
      <c r="FF668" s="613"/>
      <c r="FG668" s="613"/>
      <c r="FH668" s="613"/>
      <c r="FI668" s="613"/>
      <c r="FJ668" s="613"/>
      <c r="FK668" s="613"/>
      <c r="FL668" s="613"/>
      <c r="FM668" s="613"/>
      <c r="FN668" s="613"/>
      <c r="FO668" s="613"/>
      <c r="FP668" s="613"/>
      <c r="FQ668" s="613"/>
      <c r="FR668" s="613"/>
      <c r="FS668" s="613"/>
      <c r="FT668" s="613"/>
      <c r="FU668" s="613"/>
      <c r="FV668" s="613"/>
      <c r="FW668" s="613"/>
      <c r="FX668" s="613"/>
      <c r="FY668" s="613"/>
      <c r="FZ668" s="613"/>
      <c r="GA668" s="613"/>
      <c r="GB668" s="613"/>
      <c r="GC668" s="613"/>
      <c r="GD668" s="613"/>
      <c r="GE668" s="613"/>
      <c r="GF668" s="613"/>
      <c r="GG668" s="613"/>
      <c r="GH668" s="613"/>
      <c r="GI668" s="613"/>
      <c r="GJ668" s="613"/>
      <c r="GK668" s="613"/>
      <c r="GL668" s="613"/>
      <c r="GM668" s="613"/>
      <c r="GN668" s="613"/>
      <c r="GO668" s="613"/>
      <c r="GP668" s="613"/>
      <c r="GQ668" s="613"/>
      <c r="GR668" s="613"/>
      <c r="GS668" s="613"/>
      <c r="GT668" s="613"/>
      <c r="GU668" s="613"/>
      <c r="GV668" s="613"/>
      <c r="GW668" s="613"/>
      <c r="GX668" s="613"/>
      <c r="GY668" s="613"/>
      <c r="GZ668" s="613"/>
    </row>
    <row r="669" spans="1:208" s="290" customFormat="1" x14ac:dyDescent="0.2">
      <c r="A669" s="613"/>
      <c r="B669" s="615"/>
      <c r="C669" s="615"/>
      <c r="D669" s="597"/>
      <c r="G669" s="615"/>
      <c r="H669" s="613"/>
      <c r="I669" s="613"/>
      <c r="J669" s="613"/>
      <c r="K669" s="613"/>
      <c r="L669" s="613"/>
      <c r="M669" s="613"/>
      <c r="N669" s="613"/>
      <c r="O669" s="613"/>
      <c r="P669" s="613"/>
      <c r="Q669" s="613"/>
      <c r="R669" s="613"/>
      <c r="S669" s="613"/>
      <c r="T669" s="613"/>
      <c r="U669" s="613"/>
      <c r="V669" s="613"/>
      <c r="W669" s="613"/>
      <c r="X669" s="613"/>
      <c r="Y669" s="613"/>
      <c r="Z669" s="613"/>
      <c r="AA669" s="613"/>
      <c r="AB669" s="613"/>
      <c r="AC669" s="613"/>
      <c r="AD669" s="613"/>
      <c r="AE669" s="613"/>
      <c r="AF669" s="613"/>
      <c r="AG669" s="613"/>
      <c r="AH669" s="613"/>
      <c r="AI669" s="613"/>
      <c r="AJ669" s="613"/>
      <c r="AK669" s="613"/>
      <c r="AL669" s="613"/>
      <c r="AM669" s="613"/>
      <c r="AN669" s="613"/>
      <c r="AO669" s="613"/>
      <c r="AP669" s="613"/>
      <c r="AQ669" s="613"/>
      <c r="AR669" s="613"/>
      <c r="AS669" s="613"/>
      <c r="AT669" s="613"/>
      <c r="AU669" s="613"/>
      <c r="AV669" s="613"/>
      <c r="AW669" s="613"/>
      <c r="AX669" s="613"/>
      <c r="AY669" s="613"/>
      <c r="AZ669" s="613"/>
      <c r="BA669" s="613"/>
      <c r="BB669" s="613"/>
      <c r="BC669" s="613"/>
      <c r="BD669" s="613"/>
      <c r="BE669" s="613"/>
      <c r="BF669" s="613"/>
      <c r="BG669" s="613"/>
      <c r="BH669" s="613"/>
      <c r="BI669" s="613"/>
      <c r="BJ669" s="613"/>
      <c r="BK669" s="613"/>
      <c r="BL669" s="613"/>
      <c r="BM669" s="613"/>
      <c r="BN669" s="613"/>
      <c r="BO669" s="613"/>
      <c r="BP669" s="613"/>
      <c r="BQ669" s="613"/>
      <c r="BR669" s="613"/>
      <c r="BS669" s="613"/>
      <c r="BT669" s="613"/>
      <c r="BU669" s="613"/>
      <c r="BV669" s="613"/>
      <c r="BW669" s="613"/>
      <c r="BX669" s="613"/>
      <c r="BY669" s="613"/>
      <c r="BZ669" s="613"/>
      <c r="CA669" s="613"/>
      <c r="CB669" s="613"/>
      <c r="CC669" s="613"/>
      <c r="CD669" s="613"/>
      <c r="CE669" s="613"/>
      <c r="CF669" s="613"/>
      <c r="CG669" s="613"/>
      <c r="CH669" s="613"/>
      <c r="CI669" s="613"/>
      <c r="CJ669" s="613"/>
      <c r="CK669" s="613"/>
      <c r="CL669" s="613"/>
      <c r="CM669" s="613"/>
      <c r="CN669" s="613"/>
      <c r="CO669" s="613"/>
      <c r="CP669" s="613"/>
      <c r="CQ669" s="613"/>
      <c r="CR669" s="613"/>
      <c r="CS669" s="613"/>
      <c r="CT669" s="613"/>
      <c r="CU669" s="613"/>
      <c r="CV669" s="613"/>
      <c r="CW669" s="613"/>
      <c r="CX669" s="613"/>
      <c r="CY669" s="613"/>
      <c r="CZ669" s="613"/>
      <c r="DA669" s="613"/>
      <c r="DB669" s="613"/>
      <c r="DC669" s="613"/>
      <c r="DD669" s="613"/>
      <c r="DE669" s="613"/>
      <c r="DF669" s="613"/>
      <c r="DG669" s="613"/>
      <c r="DH669" s="613"/>
      <c r="DI669" s="613"/>
      <c r="DJ669" s="613"/>
      <c r="DK669" s="613"/>
      <c r="DL669" s="613"/>
      <c r="DM669" s="613"/>
      <c r="DN669" s="613"/>
      <c r="DO669" s="613"/>
      <c r="DP669" s="613"/>
      <c r="DQ669" s="613"/>
      <c r="DR669" s="613"/>
      <c r="DS669" s="613"/>
      <c r="DT669" s="613"/>
      <c r="DU669" s="613"/>
      <c r="DV669" s="613"/>
      <c r="DW669" s="613"/>
      <c r="DX669" s="613"/>
      <c r="DY669" s="613"/>
      <c r="DZ669" s="613"/>
      <c r="EA669" s="613"/>
      <c r="EB669" s="613"/>
      <c r="EC669" s="613"/>
      <c r="ED669" s="613"/>
      <c r="EE669" s="613"/>
      <c r="EF669" s="613"/>
      <c r="EG669" s="613"/>
      <c r="EH669" s="613"/>
      <c r="EI669" s="613"/>
      <c r="EJ669" s="613"/>
      <c r="EK669" s="613"/>
      <c r="EL669" s="613"/>
      <c r="EM669" s="613"/>
      <c r="EN669" s="613"/>
      <c r="EO669" s="613"/>
      <c r="EP669" s="613"/>
      <c r="EQ669" s="613"/>
      <c r="ER669" s="613"/>
      <c r="ES669" s="613"/>
      <c r="ET669" s="613"/>
      <c r="EU669" s="613"/>
      <c r="EV669" s="613"/>
      <c r="EW669" s="613"/>
      <c r="EX669" s="613"/>
      <c r="EY669" s="613"/>
      <c r="EZ669" s="613"/>
      <c r="FA669" s="613"/>
      <c r="FB669" s="613"/>
      <c r="FC669" s="613"/>
      <c r="FD669" s="613"/>
      <c r="FE669" s="613"/>
      <c r="FF669" s="613"/>
      <c r="FG669" s="613"/>
      <c r="FH669" s="613"/>
      <c r="FI669" s="613"/>
      <c r="FJ669" s="613"/>
      <c r="FK669" s="613"/>
      <c r="FL669" s="613"/>
      <c r="FM669" s="613"/>
      <c r="FN669" s="613"/>
      <c r="FO669" s="613"/>
      <c r="FP669" s="613"/>
      <c r="FQ669" s="613"/>
      <c r="FR669" s="613"/>
      <c r="FS669" s="613"/>
      <c r="FT669" s="613"/>
      <c r="FU669" s="613"/>
      <c r="FV669" s="613"/>
      <c r="FW669" s="613"/>
      <c r="FX669" s="613"/>
      <c r="FY669" s="613"/>
      <c r="FZ669" s="613"/>
      <c r="GA669" s="613"/>
      <c r="GB669" s="613"/>
      <c r="GC669" s="613"/>
      <c r="GD669" s="613"/>
      <c r="GE669" s="613"/>
      <c r="GF669" s="613"/>
      <c r="GG669" s="613"/>
      <c r="GH669" s="613"/>
      <c r="GI669" s="613"/>
      <c r="GJ669" s="613"/>
      <c r="GK669" s="613"/>
      <c r="GL669" s="613"/>
      <c r="GM669" s="613"/>
      <c r="GN669" s="613"/>
      <c r="GO669" s="613"/>
      <c r="GP669" s="613"/>
      <c r="GQ669" s="613"/>
      <c r="GR669" s="613"/>
      <c r="GS669" s="613"/>
      <c r="GT669" s="613"/>
      <c r="GU669" s="613"/>
      <c r="GV669" s="613"/>
      <c r="GW669" s="613"/>
      <c r="GX669" s="613"/>
      <c r="GY669" s="613"/>
      <c r="GZ669" s="613"/>
    </row>
  </sheetData>
  <pageMargins left="0.70866141732283472" right="0.55118110236220474" top="0.31496062992125984" bottom="0.39370078740157483" header="0.31496062992125984" footer="0.31496062992125984"/>
  <pageSetup paperSize="9" scale="65"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3EB0-D190-482C-8352-78DC94F198AA}">
  <sheetPr codeName="Hoja45"/>
  <dimension ref="A1:HA381"/>
  <sheetViews>
    <sheetView topLeftCell="A7" workbookViewId="0">
      <selection activeCell="Y30" sqref="Y30"/>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17.33203125" style="322" hidden="1" customWidth="1"/>
    <col min="8" max="8" width="12" style="321" hidden="1" customWidth="1"/>
    <col min="9" max="9" width="2" style="321" hidden="1" customWidth="1"/>
    <col min="10" max="12" width="11" style="321" hidden="1" customWidth="1"/>
    <col min="13" max="18" width="0" style="321" hidden="1" customWidth="1"/>
    <col min="19" max="16384" width="10.83203125" style="321"/>
  </cols>
  <sheetData>
    <row r="1" spans="2:12" ht="19" x14ac:dyDescent="0.25">
      <c r="B1" s="365"/>
      <c r="C1" s="367" t="s">
        <v>893</v>
      </c>
    </row>
    <row r="2" spans="2:12" ht="19" x14ac:dyDescent="0.25">
      <c r="B2" s="365"/>
      <c r="C2" s="367" t="s">
        <v>1030</v>
      </c>
    </row>
    <row r="3" spans="2:12" ht="19" x14ac:dyDescent="0.25">
      <c r="B3" s="365"/>
      <c r="C3" s="366" t="s">
        <v>4512</v>
      </c>
    </row>
    <row r="4" spans="2:12" ht="15" thickBot="1" x14ac:dyDescent="0.25">
      <c r="B4" s="365"/>
      <c r="C4" s="332"/>
    </row>
    <row r="5" spans="2:12" x14ac:dyDescent="0.2">
      <c r="B5" s="364"/>
      <c r="C5" s="363"/>
      <c r="D5" s="362" t="s">
        <v>890</v>
      </c>
      <c r="E5" s="361" t="s">
        <v>889</v>
      </c>
      <c r="F5" s="360"/>
    </row>
    <row r="6" spans="2:12" x14ac:dyDescent="0.2">
      <c r="B6" s="359" t="s">
        <v>44</v>
      </c>
      <c r="C6" s="332" t="s">
        <v>888</v>
      </c>
      <c r="D6" s="324" t="s">
        <v>887</v>
      </c>
      <c r="E6" s="358" t="s">
        <v>886</v>
      </c>
      <c r="F6" s="357" t="s">
        <v>885</v>
      </c>
    </row>
    <row r="7" spans="2:12" ht="15" thickBot="1" x14ac:dyDescent="0.25">
      <c r="B7" s="356"/>
      <c r="C7" s="355"/>
      <c r="D7" s="354" t="s">
        <v>884</v>
      </c>
      <c r="E7" s="353"/>
      <c r="F7" s="352"/>
      <c r="G7" s="328"/>
      <c r="H7" s="328"/>
      <c r="I7" s="328"/>
    </row>
    <row r="8" spans="2:12" x14ac:dyDescent="0.2">
      <c r="B8" s="333"/>
      <c r="C8" s="332" t="s">
        <v>1029</v>
      </c>
      <c r="F8" s="334">
        <v>140342.98000000001</v>
      </c>
      <c r="G8" s="323"/>
      <c r="H8" s="328"/>
      <c r="I8" s="328"/>
    </row>
    <row r="9" spans="2:12" ht="15" x14ac:dyDescent="0.2">
      <c r="B9" s="333">
        <v>8523</v>
      </c>
      <c r="C9" t="s">
        <v>4646</v>
      </c>
      <c r="D9" s="324" t="s">
        <v>745</v>
      </c>
      <c r="E9" s="323">
        <v>198095.05</v>
      </c>
      <c r="F9" s="349">
        <v>30296.880000000001</v>
      </c>
      <c r="G9" s="328" t="s">
        <v>4511</v>
      </c>
    </row>
    <row r="10" spans="2:12" x14ac:dyDescent="0.2">
      <c r="B10" s="333">
        <v>45048</v>
      </c>
      <c r="C10" s="332" t="s">
        <v>4448</v>
      </c>
      <c r="D10" s="324" t="s">
        <v>745</v>
      </c>
      <c r="E10" s="323">
        <v>3100</v>
      </c>
      <c r="F10" s="323">
        <v>10600</v>
      </c>
      <c r="G10" s="346" t="s">
        <v>4510</v>
      </c>
      <c r="H10" s="641"/>
      <c r="I10" s="641"/>
      <c r="J10" s="641"/>
      <c r="K10" s="641"/>
      <c r="L10" s="641"/>
    </row>
    <row r="11" spans="2:12" x14ac:dyDescent="0.2">
      <c r="B11" s="333">
        <v>8523</v>
      </c>
      <c r="C11" s="332" t="s">
        <v>4016</v>
      </c>
      <c r="D11" s="324" t="s">
        <v>745</v>
      </c>
      <c r="E11" s="323">
        <v>500000</v>
      </c>
      <c r="F11" s="323">
        <v>100000</v>
      </c>
      <c r="G11" s="328" t="s">
        <v>3518</v>
      </c>
    </row>
    <row r="12" spans="2:12" ht="15" x14ac:dyDescent="0.2">
      <c r="B12" s="333">
        <v>8524</v>
      </c>
      <c r="C12" t="s">
        <v>4509</v>
      </c>
      <c r="D12" s="324" t="s">
        <v>745</v>
      </c>
      <c r="E12" s="323">
        <v>76319.87</v>
      </c>
      <c r="F12" s="323">
        <v>1180</v>
      </c>
      <c r="G12" s="328" t="s">
        <v>4508</v>
      </c>
    </row>
    <row r="13" spans="2:12" x14ac:dyDescent="0.2">
      <c r="B13" s="333">
        <v>8525</v>
      </c>
      <c r="C13" s="332" t="s">
        <v>4507</v>
      </c>
      <c r="D13" s="324" t="s">
        <v>745</v>
      </c>
      <c r="E13" s="323">
        <v>1569.99</v>
      </c>
      <c r="F13" s="323">
        <v>1000</v>
      </c>
      <c r="G13" s="328" t="s">
        <v>4436</v>
      </c>
    </row>
    <row r="14" spans="2:12" ht="15" x14ac:dyDescent="0.2">
      <c r="B14" s="333">
        <v>8525</v>
      </c>
      <c r="C14" s="332" t="s">
        <v>4506</v>
      </c>
      <c r="D14" s="324" t="s">
        <v>745</v>
      </c>
      <c r="E14" s="323">
        <v>10904</v>
      </c>
      <c r="F14" s="323">
        <v>500000</v>
      </c>
      <c r="G14" t="s">
        <v>4505</v>
      </c>
    </row>
    <row r="15" spans="2:12" x14ac:dyDescent="0.2">
      <c r="B15" s="333">
        <v>8525</v>
      </c>
      <c r="C15" s="332" t="s">
        <v>4504</v>
      </c>
      <c r="D15" s="324" t="s">
        <v>745</v>
      </c>
      <c r="E15" s="323">
        <v>4524</v>
      </c>
      <c r="F15" s="349">
        <v>5041.2299999999996</v>
      </c>
      <c r="G15" s="328" t="s">
        <v>4503</v>
      </c>
    </row>
    <row r="16" spans="2:12" x14ac:dyDescent="0.2">
      <c r="B16" s="333">
        <v>8526</v>
      </c>
      <c r="C16" s="332" t="s">
        <v>4592</v>
      </c>
      <c r="D16" s="324" t="s">
        <v>745</v>
      </c>
      <c r="E16" s="323">
        <v>4587.96</v>
      </c>
      <c r="F16" s="323">
        <v>30846.77</v>
      </c>
      <c r="G16" s="328" t="s">
        <v>4502</v>
      </c>
    </row>
    <row r="17" spans="2:12" x14ac:dyDescent="0.2">
      <c r="B17" s="333">
        <v>8526</v>
      </c>
      <c r="C17" s="332" t="s">
        <v>4501</v>
      </c>
      <c r="D17" s="324" t="s">
        <v>745</v>
      </c>
      <c r="E17" s="323">
        <v>1914</v>
      </c>
      <c r="F17" s="323">
        <v>50000</v>
      </c>
      <c r="G17" s="328" t="s">
        <v>3518</v>
      </c>
    </row>
    <row r="18" spans="2:12" x14ac:dyDescent="0.2">
      <c r="B18" s="333">
        <v>8526</v>
      </c>
      <c r="C18" s="332" t="s">
        <v>4500</v>
      </c>
      <c r="D18" s="324" t="s">
        <v>745</v>
      </c>
      <c r="E18" s="323">
        <v>3553.73</v>
      </c>
      <c r="F18" s="323">
        <v>1431.8</v>
      </c>
      <c r="G18" s="328" t="s">
        <v>4499</v>
      </c>
    </row>
    <row r="19" spans="2:12" x14ac:dyDescent="0.2">
      <c r="B19" s="333">
        <v>8526</v>
      </c>
      <c r="C19" s="332" t="s">
        <v>4498</v>
      </c>
      <c r="D19" s="324" t="s">
        <v>745</v>
      </c>
      <c r="E19" s="323">
        <v>446250.97</v>
      </c>
      <c r="F19" s="323">
        <v>2295.12</v>
      </c>
      <c r="G19" s="328" t="s">
        <v>4497</v>
      </c>
    </row>
    <row r="20" spans="2:12" x14ac:dyDescent="0.2">
      <c r="B20" s="333">
        <v>8526</v>
      </c>
      <c r="C20" s="332" t="s">
        <v>4593</v>
      </c>
      <c r="D20" s="324" t="s">
        <v>745</v>
      </c>
      <c r="E20" s="323">
        <v>4587.96</v>
      </c>
      <c r="F20" s="323">
        <v>20197.919999999998</v>
      </c>
      <c r="G20" s="328" t="s">
        <v>4496</v>
      </c>
    </row>
    <row r="21" spans="2:12" x14ac:dyDescent="0.2">
      <c r="B21" s="333">
        <v>8529</v>
      </c>
      <c r="C21" s="332" t="s">
        <v>4495</v>
      </c>
      <c r="D21" s="324" t="s">
        <v>745</v>
      </c>
      <c r="E21" s="323">
        <v>29111.31</v>
      </c>
      <c r="F21" s="323">
        <v>30276</v>
      </c>
      <c r="G21" s="328" t="s">
        <v>4494</v>
      </c>
      <c r="H21" s="328"/>
      <c r="I21" s="328"/>
    </row>
    <row r="22" spans="2:12" x14ac:dyDescent="0.2">
      <c r="B22" s="333">
        <v>8529</v>
      </c>
      <c r="C22" s="332" t="s">
        <v>4493</v>
      </c>
      <c r="D22" s="324" t="s">
        <v>745</v>
      </c>
      <c r="E22" s="323">
        <v>2195.6999999999998</v>
      </c>
      <c r="F22" s="323">
        <v>19800</v>
      </c>
      <c r="G22" s="328" t="s">
        <v>4492</v>
      </c>
      <c r="H22" s="328"/>
      <c r="I22" s="328"/>
    </row>
    <row r="23" spans="2:12" x14ac:dyDescent="0.2">
      <c r="B23" s="333">
        <v>8530</v>
      </c>
      <c r="C23" s="332" t="s">
        <v>4491</v>
      </c>
      <c r="D23" s="324" t="s">
        <v>745</v>
      </c>
      <c r="E23" s="323">
        <v>150000</v>
      </c>
      <c r="F23" s="323">
        <v>10012.969999999999</v>
      </c>
      <c r="G23" s="328" t="s">
        <v>4490</v>
      </c>
      <c r="H23" s="328"/>
      <c r="I23" s="328"/>
    </row>
    <row r="24" spans="2:12" x14ac:dyDescent="0.2">
      <c r="B24" s="333">
        <v>8531</v>
      </c>
      <c r="C24" s="332" t="s">
        <v>1020</v>
      </c>
      <c r="D24" s="324" t="s">
        <v>745</v>
      </c>
      <c r="E24" s="658">
        <v>4481</v>
      </c>
      <c r="F24" s="323">
        <v>7000</v>
      </c>
      <c r="G24" s="328" t="s">
        <v>3678</v>
      </c>
      <c r="H24" s="328"/>
      <c r="I24" s="328"/>
    </row>
    <row r="25" spans="2:12" x14ac:dyDescent="0.2">
      <c r="B25" s="670">
        <v>8532</v>
      </c>
      <c r="C25" s="671" t="s">
        <v>4489</v>
      </c>
      <c r="D25" s="672" t="s">
        <v>745</v>
      </c>
      <c r="E25" s="418">
        <v>15300</v>
      </c>
      <c r="F25" s="323">
        <v>950</v>
      </c>
      <c r="G25" s="328" t="s">
        <v>4488</v>
      </c>
      <c r="H25" s="328"/>
      <c r="I25" s="328"/>
    </row>
    <row r="26" spans="2:12" x14ac:dyDescent="0.2">
      <c r="B26" s="333">
        <v>8533</v>
      </c>
      <c r="C26" s="332" t="s">
        <v>984</v>
      </c>
      <c r="D26" s="324" t="s">
        <v>745</v>
      </c>
      <c r="E26" s="323">
        <v>143027.35</v>
      </c>
      <c r="F26" s="349">
        <v>500</v>
      </c>
      <c r="G26" s="328" t="s">
        <v>4364</v>
      </c>
      <c r="H26" s="328"/>
      <c r="I26" s="328"/>
    </row>
    <row r="27" spans="2:12" x14ac:dyDescent="0.2">
      <c r="B27" s="333">
        <v>8536</v>
      </c>
      <c r="C27" s="332" t="s">
        <v>4487</v>
      </c>
      <c r="D27" s="324" t="s">
        <v>745</v>
      </c>
      <c r="E27" s="323">
        <v>6021.25</v>
      </c>
      <c r="F27" s="323">
        <v>70777.42</v>
      </c>
      <c r="G27" s="328" t="s">
        <v>4486</v>
      </c>
      <c r="H27" s="328"/>
      <c r="I27" s="328"/>
    </row>
    <row r="28" spans="2:12" ht="15" x14ac:dyDescent="0.2">
      <c r="B28" s="333">
        <v>8536</v>
      </c>
      <c r="C28" t="s">
        <v>4485</v>
      </c>
      <c r="D28" s="324" t="s">
        <v>745</v>
      </c>
      <c r="E28" s="323">
        <v>100</v>
      </c>
      <c r="F28" s="323">
        <v>9340.36</v>
      </c>
      <c r="G28" s="328" t="s">
        <v>4484</v>
      </c>
      <c r="H28" s="328"/>
      <c r="I28" s="328"/>
      <c r="K28" s="348"/>
      <c r="L28" s="347"/>
    </row>
    <row r="29" spans="2:12" x14ac:dyDescent="0.2">
      <c r="B29" s="333">
        <v>8536</v>
      </c>
      <c r="C29" s="659" t="s">
        <v>4483</v>
      </c>
      <c r="D29" s="660" t="s">
        <v>745</v>
      </c>
      <c r="E29" s="417">
        <v>3016</v>
      </c>
      <c r="F29" s="349">
        <v>20141.009999999998</v>
      </c>
      <c r="G29" s="346" t="s">
        <v>4482</v>
      </c>
      <c r="H29" s="328"/>
      <c r="I29" s="328"/>
      <c r="K29" s="347"/>
    </row>
    <row r="30" spans="2:12" ht="13.5" customHeight="1" x14ac:dyDescent="0.2">
      <c r="B30" s="333">
        <v>8537</v>
      </c>
      <c r="C30" s="332" t="s">
        <v>984</v>
      </c>
      <c r="D30" s="324" t="s">
        <v>745</v>
      </c>
      <c r="E30" s="323">
        <v>4640</v>
      </c>
      <c r="F30" s="337">
        <v>15991.3</v>
      </c>
      <c r="G30" s="328" t="s">
        <v>4481</v>
      </c>
      <c r="H30" s="328"/>
      <c r="I30" s="328"/>
    </row>
    <row r="31" spans="2:12" ht="11.25" customHeight="1" x14ac:dyDescent="0.2">
      <c r="B31" s="333">
        <v>8538</v>
      </c>
      <c r="C31" t="s">
        <v>3034</v>
      </c>
      <c r="D31" s="324" t="s">
        <v>745</v>
      </c>
      <c r="E31" s="323">
        <v>3352</v>
      </c>
      <c r="F31" s="337">
        <v>3029.34</v>
      </c>
      <c r="G31" s="328" t="s">
        <v>4480</v>
      </c>
      <c r="H31" s="342"/>
      <c r="I31" s="328"/>
    </row>
    <row r="32" spans="2:12" ht="14.25" customHeight="1" x14ac:dyDescent="0.2">
      <c r="B32" s="333">
        <v>8538</v>
      </c>
      <c r="C32" s="332" t="s">
        <v>351</v>
      </c>
      <c r="D32" s="324" t="s">
        <v>745</v>
      </c>
      <c r="E32" s="323">
        <v>165521.76999999999</v>
      </c>
      <c r="F32" s="337">
        <v>274764.36</v>
      </c>
      <c r="G32" s="328" t="s">
        <v>4479</v>
      </c>
      <c r="H32" s="328"/>
      <c r="I32" s="328"/>
    </row>
    <row r="33" spans="2:21" ht="14.25" customHeight="1" x14ac:dyDescent="0.2">
      <c r="B33" s="333">
        <v>8539</v>
      </c>
      <c r="C33" s="332" t="s">
        <v>4478</v>
      </c>
      <c r="D33" s="324" t="s">
        <v>745</v>
      </c>
      <c r="E33" s="323">
        <v>5874.24</v>
      </c>
      <c r="F33" s="337">
        <v>9746.16</v>
      </c>
      <c r="G33" s="328" t="s">
        <v>4477</v>
      </c>
      <c r="H33" s="328"/>
      <c r="I33" s="328"/>
    </row>
    <row r="34" spans="2:21" ht="14.25" customHeight="1" x14ac:dyDescent="0.2">
      <c r="B34" s="661">
        <v>8539</v>
      </c>
      <c r="C34" s="543" t="s">
        <v>4472</v>
      </c>
      <c r="D34" s="544" t="s">
        <v>745</v>
      </c>
      <c r="E34" s="487">
        <v>13797.92</v>
      </c>
      <c r="F34" s="337">
        <v>1999.46</v>
      </c>
      <c r="G34" s="328" t="s">
        <v>4476</v>
      </c>
      <c r="H34" s="328"/>
      <c r="I34" s="328"/>
    </row>
    <row r="35" spans="2:21" ht="14.25" customHeight="1" x14ac:dyDescent="0.2">
      <c r="B35" s="333">
        <v>8539</v>
      </c>
      <c r="C35" s="332" t="s">
        <v>4475</v>
      </c>
      <c r="D35" s="324" t="s">
        <v>745</v>
      </c>
      <c r="E35" s="323">
        <v>464</v>
      </c>
      <c r="F35" s="341">
        <v>4587.96</v>
      </c>
      <c r="G35" t="s">
        <v>4474</v>
      </c>
      <c r="H35" s="328"/>
      <c r="I35" s="328"/>
      <c r="U35" s="332"/>
    </row>
    <row r="36" spans="2:21" ht="14.25" customHeight="1" x14ac:dyDescent="0.2">
      <c r="B36" s="670">
        <v>8539</v>
      </c>
      <c r="C36" s="671" t="s">
        <v>4489</v>
      </c>
      <c r="D36" s="672" t="s">
        <v>745</v>
      </c>
      <c r="E36" s="418">
        <v>30600</v>
      </c>
      <c r="F36" s="337">
        <v>24083.57</v>
      </c>
      <c r="G36" s="328" t="s">
        <v>4473</v>
      </c>
      <c r="H36" s="328"/>
      <c r="I36" s="328"/>
    </row>
    <row r="37" spans="2:21" ht="14.25" customHeight="1" x14ac:dyDescent="0.2">
      <c r="B37" s="333">
        <v>8540</v>
      </c>
      <c r="C37" s="332" t="s">
        <v>4594</v>
      </c>
      <c r="D37" s="324" t="s">
        <v>745</v>
      </c>
      <c r="E37" s="323">
        <v>13992.07</v>
      </c>
      <c r="F37" s="337">
        <v>52146.18</v>
      </c>
      <c r="G37" s="328" t="s">
        <v>4471</v>
      </c>
      <c r="H37" s="328"/>
      <c r="I37" s="328"/>
    </row>
    <row r="38" spans="2:21" ht="14.25" customHeight="1" x14ac:dyDescent="0.2">
      <c r="B38" s="333">
        <v>8540</v>
      </c>
      <c r="C38" s="332" t="s">
        <v>351</v>
      </c>
      <c r="D38" s="324" t="s">
        <v>745</v>
      </c>
      <c r="E38" s="323">
        <v>500000</v>
      </c>
      <c r="F38" s="337">
        <v>1253.0999999999999</v>
      </c>
      <c r="G38" s="328" t="s">
        <v>4470</v>
      </c>
      <c r="H38" s="328"/>
      <c r="I38" s="328"/>
    </row>
    <row r="39" spans="2:21" ht="14.25" customHeight="1" x14ac:dyDescent="0.2">
      <c r="B39" s="661">
        <v>8545</v>
      </c>
      <c r="C39" s="543" t="s">
        <v>4469</v>
      </c>
      <c r="D39" s="544" t="s">
        <v>745</v>
      </c>
      <c r="E39" s="487">
        <v>2505.6</v>
      </c>
      <c r="F39" s="337">
        <v>10070.51</v>
      </c>
      <c r="G39" s="328" t="s">
        <v>4468</v>
      </c>
      <c r="H39" s="328"/>
      <c r="I39" s="328"/>
    </row>
    <row r="40" spans="2:21" ht="14.25" customHeight="1" x14ac:dyDescent="0.2">
      <c r="B40" s="333">
        <v>8546</v>
      </c>
      <c r="C40" s="332" t="s">
        <v>4467</v>
      </c>
      <c r="D40" s="324" t="s">
        <v>745</v>
      </c>
      <c r="E40" s="323">
        <v>3944.1</v>
      </c>
      <c r="F40" s="337">
        <v>5301.2</v>
      </c>
      <c r="G40" s="328" t="s">
        <v>4466</v>
      </c>
      <c r="H40" s="328"/>
      <c r="I40" s="328"/>
    </row>
    <row r="41" spans="2:21" ht="14.25" customHeight="1" x14ac:dyDescent="0.2">
      <c r="B41" s="333">
        <v>8547</v>
      </c>
      <c r="C41" s="332" t="s">
        <v>4465</v>
      </c>
      <c r="D41" s="324" t="s">
        <v>745</v>
      </c>
      <c r="E41" s="323">
        <v>3248</v>
      </c>
      <c r="F41" s="337">
        <v>5301.2</v>
      </c>
      <c r="G41" s="328" t="s">
        <v>4464</v>
      </c>
      <c r="H41" s="328"/>
      <c r="I41" s="328"/>
    </row>
    <row r="42" spans="2:21" ht="14.25" customHeight="1" x14ac:dyDescent="0.2">
      <c r="B42" s="333">
        <v>8550</v>
      </c>
      <c r="C42" s="332" t="s">
        <v>4463</v>
      </c>
      <c r="D42" s="324" t="s">
        <v>745</v>
      </c>
      <c r="E42" s="323">
        <v>199122.8</v>
      </c>
      <c r="F42" s="337">
        <v>1233.27</v>
      </c>
      <c r="G42" s="328" t="s">
        <v>4462</v>
      </c>
      <c r="H42" s="342"/>
      <c r="I42" s="328"/>
    </row>
    <row r="43" spans="2:21" ht="14.25" customHeight="1" x14ac:dyDescent="0.2">
      <c r="B43" s="333">
        <v>8550</v>
      </c>
      <c r="C43" s="332" t="s">
        <v>4461</v>
      </c>
      <c r="D43" s="324" t="s">
        <v>745</v>
      </c>
      <c r="E43" s="323">
        <v>294390.96000000002</v>
      </c>
      <c r="F43" s="337">
        <v>2285.06</v>
      </c>
      <c r="G43" s="328" t="s">
        <v>4460</v>
      </c>
      <c r="H43" s="328"/>
      <c r="I43" s="328"/>
    </row>
    <row r="44" spans="2:21" ht="14.25" customHeight="1" x14ac:dyDescent="0.2">
      <c r="B44" s="333">
        <v>8550</v>
      </c>
      <c r="C44" s="332" t="s">
        <v>4459</v>
      </c>
      <c r="D44" s="324" t="s">
        <v>745</v>
      </c>
      <c r="E44" s="323">
        <v>8124.64</v>
      </c>
      <c r="F44" s="337">
        <v>6061</v>
      </c>
      <c r="G44" s="328" t="s">
        <v>4458</v>
      </c>
      <c r="H44" s="328"/>
      <c r="I44" s="328"/>
    </row>
    <row r="45" spans="2:21" ht="14.25" customHeight="1" x14ac:dyDescent="0.2">
      <c r="B45" s="333">
        <v>8550</v>
      </c>
      <c r="C45" s="332" t="s">
        <v>4457</v>
      </c>
      <c r="D45" s="324" t="s">
        <v>745</v>
      </c>
      <c r="E45" s="323">
        <v>15429.43</v>
      </c>
      <c r="F45" s="337">
        <v>1217.73</v>
      </c>
      <c r="G45" s="328" t="s">
        <v>4456</v>
      </c>
      <c r="H45" s="328"/>
      <c r="I45" s="328"/>
    </row>
    <row r="46" spans="2:21" ht="14.25" customHeight="1" x14ac:dyDescent="0.2">
      <c r="B46" s="333">
        <v>8550</v>
      </c>
      <c r="C46" s="332" t="s">
        <v>351</v>
      </c>
      <c r="D46" s="324" t="s">
        <v>745</v>
      </c>
      <c r="E46" s="323">
        <v>701598.03</v>
      </c>
      <c r="F46" s="337">
        <v>14898.85</v>
      </c>
      <c r="G46" s="328" t="s">
        <v>4394</v>
      </c>
      <c r="H46" s="328"/>
      <c r="I46" s="328"/>
    </row>
    <row r="47" spans="2:21" ht="14.25" customHeight="1" x14ac:dyDescent="0.2">
      <c r="B47" s="333">
        <v>8551</v>
      </c>
      <c r="C47" s="332" t="s">
        <v>4595</v>
      </c>
      <c r="D47" s="324" t="s">
        <v>745</v>
      </c>
      <c r="E47" s="323">
        <v>6021.25</v>
      </c>
      <c r="F47" s="341">
        <v>31323.96</v>
      </c>
      <c r="G47" s="328" t="s">
        <v>4455</v>
      </c>
      <c r="H47" s="328"/>
      <c r="I47" s="328"/>
    </row>
    <row r="48" spans="2:21" ht="14.25" customHeight="1" x14ac:dyDescent="0.2">
      <c r="B48" s="333">
        <v>8551</v>
      </c>
      <c r="C48" s="332" t="s">
        <v>4454</v>
      </c>
      <c r="D48" s="324" t="s">
        <v>745</v>
      </c>
      <c r="E48" s="323">
        <v>100</v>
      </c>
      <c r="F48" s="337">
        <v>1142.53</v>
      </c>
      <c r="G48" s="328" t="s">
        <v>4453</v>
      </c>
      <c r="H48" s="328"/>
      <c r="I48" s="328"/>
    </row>
    <row r="49" spans="2:9" ht="14.25" customHeight="1" x14ac:dyDescent="0.2">
      <c r="B49" s="333">
        <v>8551</v>
      </c>
      <c r="C49" t="s">
        <v>4596</v>
      </c>
      <c r="D49" s="324" t="s">
        <v>745</v>
      </c>
      <c r="E49" s="323">
        <v>1988.58</v>
      </c>
      <c r="F49" s="337">
        <v>89504.62</v>
      </c>
      <c r="G49" s="328" t="s">
        <v>4452</v>
      </c>
      <c r="H49" s="328"/>
      <c r="I49" s="328"/>
    </row>
    <row r="50" spans="2:9" ht="14.25" customHeight="1" x14ac:dyDescent="0.2">
      <c r="B50" s="333">
        <v>8551</v>
      </c>
      <c r="C50" s="332" t="s">
        <v>351</v>
      </c>
      <c r="D50" s="324" t="s">
        <v>745</v>
      </c>
      <c r="E50" s="323">
        <v>356271.22</v>
      </c>
      <c r="F50" s="337">
        <v>5000</v>
      </c>
      <c r="G50" s="328" t="s">
        <v>4040</v>
      </c>
      <c r="H50" s="328"/>
      <c r="I50" s="328"/>
    </row>
    <row r="51" spans="2:9" ht="14.25" customHeight="1" x14ac:dyDescent="0.2">
      <c r="B51" s="333">
        <v>45077</v>
      </c>
      <c r="C51" s="332" t="s">
        <v>4451</v>
      </c>
      <c r="D51" s="324" t="s">
        <v>745</v>
      </c>
      <c r="E51" s="323">
        <v>115693.75999999999</v>
      </c>
      <c r="F51" s="337">
        <v>31267.55</v>
      </c>
      <c r="G51" s="328" t="s">
        <v>4450</v>
      </c>
      <c r="H51" s="328"/>
      <c r="I51" s="328"/>
    </row>
    <row r="52" spans="2:9" ht="14.25" customHeight="1" x14ac:dyDescent="0.2">
      <c r="B52" s="333">
        <v>8552</v>
      </c>
      <c r="C52" s="332" t="s">
        <v>4449</v>
      </c>
      <c r="D52" s="324" t="s">
        <v>745</v>
      </c>
      <c r="E52" s="323">
        <v>93570.69</v>
      </c>
      <c r="F52" s="337">
        <v>5000</v>
      </c>
      <c r="G52" s="328" t="s">
        <v>4040</v>
      </c>
      <c r="H52" s="328"/>
      <c r="I52" s="328"/>
    </row>
    <row r="53" spans="2:9" ht="14.25" customHeight="1" x14ac:dyDescent="0.2">
      <c r="B53" s="333">
        <v>8552</v>
      </c>
      <c r="C53" s="332" t="s">
        <v>4448</v>
      </c>
      <c r="D53" s="324" t="s">
        <v>745</v>
      </c>
      <c r="E53" s="323">
        <v>3100</v>
      </c>
      <c r="F53" s="337">
        <v>7506.82</v>
      </c>
      <c r="G53" s="328" t="s">
        <v>4440</v>
      </c>
      <c r="H53" s="328"/>
      <c r="I53" s="328"/>
    </row>
    <row r="54" spans="2:9" ht="14.25" customHeight="1" x14ac:dyDescent="0.2">
      <c r="B54" s="333">
        <v>8552</v>
      </c>
      <c r="C54" s="332" t="s">
        <v>4447</v>
      </c>
      <c r="D54" s="324" t="s">
        <v>745</v>
      </c>
      <c r="E54" s="323">
        <v>77690.350000000006</v>
      </c>
      <c r="F54" s="337">
        <v>1374.43</v>
      </c>
      <c r="G54" s="328" t="s">
        <v>4446</v>
      </c>
      <c r="H54" s="328"/>
      <c r="I54" s="328"/>
    </row>
    <row r="55" spans="2:9" ht="14.25" customHeight="1" x14ac:dyDescent="0.2">
      <c r="B55" s="333">
        <v>8552</v>
      </c>
      <c r="C55" s="332" t="s">
        <v>351</v>
      </c>
      <c r="D55" s="324" t="s">
        <v>745</v>
      </c>
      <c r="E55" s="323">
        <v>952289.12</v>
      </c>
      <c r="F55" s="337">
        <v>1979.78</v>
      </c>
      <c r="G55" s="328" t="s">
        <v>4445</v>
      </c>
      <c r="H55" s="328"/>
      <c r="I55" s="328"/>
    </row>
    <row r="56" spans="2:9" ht="14.25" customHeight="1" x14ac:dyDescent="0.2">
      <c r="B56" s="333">
        <v>8552</v>
      </c>
      <c r="C56" s="332" t="s">
        <v>4444</v>
      </c>
      <c r="D56" s="324" t="s">
        <v>745</v>
      </c>
      <c r="E56" s="323">
        <v>12906</v>
      </c>
      <c r="F56" s="337">
        <v>6021.8</v>
      </c>
      <c r="G56" s="328" t="s">
        <v>4443</v>
      </c>
      <c r="H56" s="328"/>
      <c r="I56" s="328"/>
    </row>
    <row r="57" spans="2:9" ht="14.25" customHeight="1" x14ac:dyDescent="0.2">
      <c r="B57" s="333"/>
      <c r="C57" s="332"/>
      <c r="F57" s="337">
        <v>299458.90000000002</v>
      </c>
      <c r="G57" s="328" t="s">
        <v>4442</v>
      </c>
      <c r="H57" s="328"/>
      <c r="I57" s="328"/>
    </row>
    <row r="58" spans="2:9" ht="14.25" customHeight="1" x14ac:dyDescent="0.2">
      <c r="B58" s="333"/>
      <c r="C58" s="332"/>
      <c r="F58" s="337">
        <v>15903.6</v>
      </c>
      <c r="G58" s="328" t="s">
        <v>4441</v>
      </c>
      <c r="H58" s="328"/>
      <c r="I58" s="328"/>
    </row>
    <row r="59" spans="2:9" ht="14.25" customHeight="1" x14ac:dyDescent="0.2">
      <c r="B59" s="333"/>
      <c r="C59" s="332"/>
      <c r="F59" s="344">
        <v>6000</v>
      </c>
      <c r="G59" s="328" t="s">
        <v>4440</v>
      </c>
      <c r="H59" s="328"/>
      <c r="I59" s="328"/>
    </row>
    <row r="60" spans="2:9" ht="14.25" customHeight="1" x14ac:dyDescent="0.2">
      <c r="B60" s="333"/>
      <c r="C60" s="332"/>
      <c r="F60" s="337">
        <v>5301.2</v>
      </c>
      <c r="G60" s="328" t="s">
        <v>4439</v>
      </c>
      <c r="H60" s="328"/>
      <c r="I60" s="328"/>
    </row>
    <row r="61" spans="2:9" ht="14.25" customHeight="1" x14ac:dyDescent="0.2">
      <c r="B61" s="333"/>
      <c r="C61" s="332"/>
      <c r="F61" s="337">
        <v>5301.2</v>
      </c>
      <c r="G61" s="328" t="s">
        <v>4438</v>
      </c>
      <c r="H61" s="328"/>
      <c r="I61" s="328"/>
    </row>
    <row r="62" spans="2:9" ht="14.25" customHeight="1" x14ac:dyDescent="0.2">
      <c r="B62" s="333"/>
      <c r="C62" s="332"/>
      <c r="F62" s="337">
        <v>13081.9</v>
      </c>
      <c r="G62" s="328" t="s">
        <v>4437</v>
      </c>
      <c r="H62" s="328"/>
      <c r="I62" s="328"/>
    </row>
    <row r="63" spans="2:9" ht="14.25" customHeight="1" x14ac:dyDescent="0.2">
      <c r="B63" s="333"/>
      <c r="C63" s="332"/>
      <c r="F63" s="337">
        <v>1301.2</v>
      </c>
      <c r="G63" s="346" t="s">
        <v>4436</v>
      </c>
      <c r="H63" s="328"/>
      <c r="I63" s="328"/>
    </row>
    <row r="64" spans="2:9" ht="14.25" customHeight="1" x14ac:dyDescent="0.2">
      <c r="B64" s="333"/>
      <c r="C64" s="332"/>
      <c r="F64" s="337">
        <v>6936.35</v>
      </c>
      <c r="G64" s="328" t="s">
        <v>4435</v>
      </c>
      <c r="H64" s="328"/>
      <c r="I64" s="328"/>
    </row>
    <row r="65" spans="2:9" ht="14.25" customHeight="1" x14ac:dyDescent="0.2">
      <c r="B65" s="333"/>
      <c r="C65" s="332"/>
      <c r="F65" s="337">
        <v>34138.800000000003</v>
      </c>
      <c r="G65" s="328" t="s">
        <v>4434</v>
      </c>
      <c r="H65" s="328"/>
      <c r="I65" s="328"/>
    </row>
    <row r="66" spans="2:9" ht="14.25" customHeight="1" x14ac:dyDescent="0.2">
      <c r="B66" s="333"/>
      <c r="C66" s="332"/>
      <c r="F66" s="337">
        <v>10602.4</v>
      </c>
      <c r="G66" s="328" t="s">
        <v>4433</v>
      </c>
      <c r="H66" s="328"/>
      <c r="I66" s="328"/>
    </row>
    <row r="67" spans="2:9" ht="14.25" customHeight="1" x14ac:dyDescent="0.2">
      <c r="B67" s="333"/>
      <c r="C67" s="332"/>
      <c r="F67" s="337">
        <v>63753.599999999999</v>
      </c>
      <c r="G67" s="328" t="s">
        <v>4432</v>
      </c>
      <c r="H67" s="328"/>
      <c r="I67" s="328"/>
    </row>
    <row r="68" spans="2:9" ht="14.25" customHeight="1" x14ac:dyDescent="0.2">
      <c r="B68" s="333"/>
      <c r="C68" s="332"/>
      <c r="F68" s="337">
        <v>28167.14</v>
      </c>
      <c r="G68" s="328" t="s">
        <v>4431</v>
      </c>
      <c r="H68" s="328"/>
      <c r="I68" s="328"/>
    </row>
    <row r="69" spans="2:9" ht="14.25" customHeight="1" x14ac:dyDescent="0.2">
      <c r="B69" s="333"/>
      <c r="C69" s="332"/>
      <c r="F69" s="337">
        <v>25841.31</v>
      </c>
      <c r="G69" s="328" t="s">
        <v>4430</v>
      </c>
      <c r="H69" s="328"/>
      <c r="I69" s="328"/>
    </row>
    <row r="70" spans="2:9" ht="14.25" customHeight="1" x14ac:dyDescent="0.2">
      <c r="B70" s="333"/>
      <c r="C70" s="332"/>
      <c r="F70" s="337">
        <v>12631.2</v>
      </c>
      <c r="G70" s="328" t="s">
        <v>4429</v>
      </c>
      <c r="H70" s="328"/>
      <c r="I70" s="328"/>
    </row>
    <row r="71" spans="2:9" ht="14.25" customHeight="1" x14ac:dyDescent="0.2">
      <c r="B71" s="333"/>
      <c r="C71" s="332"/>
      <c r="F71" s="337">
        <v>21399.43</v>
      </c>
      <c r="G71" s="328" t="s">
        <v>4428</v>
      </c>
      <c r="H71" s="328"/>
      <c r="I71" s="328"/>
    </row>
    <row r="72" spans="2:9" ht="14.25" customHeight="1" x14ac:dyDescent="0.2">
      <c r="B72" s="333"/>
      <c r="C72" s="332"/>
      <c r="F72" s="337">
        <v>10000</v>
      </c>
      <c r="G72" s="328" t="s">
        <v>4427</v>
      </c>
      <c r="H72" s="328"/>
      <c r="I72" s="328"/>
    </row>
    <row r="73" spans="2:9" ht="14.25" customHeight="1" x14ac:dyDescent="0.2">
      <c r="B73" s="333"/>
      <c r="C73" s="332"/>
      <c r="F73" s="337">
        <v>1180</v>
      </c>
      <c r="G73" s="328" t="s">
        <v>4367</v>
      </c>
      <c r="H73" s="328"/>
      <c r="I73" s="328"/>
    </row>
    <row r="74" spans="2:9" ht="14.25" customHeight="1" x14ac:dyDescent="0.2">
      <c r="B74" s="333"/>
      <c r="C74" s="332"/>
      <c r="F74" s="337">
        <v>1747</v>
      </c>
      <c r="G74" s="328" t="s">
        <v>4426</v>
      </c>
      <c r="H74" s="328"/>
      <c r="I74" s="328"/>
    </row>
    <row r="75" spans="2:9" ht="14.25" customHeight="1" x14ac:dyDescent="0.2">
      <c r="B75" s="333"/>
      <c r="C75" s="332"/>
      <c r="F75" s="337">
        <v>2772</v>
      </c>
      <c r="G75" s="328" t="s">
        <v>4425</v>
      </c>
      <c r="H75" s="328"/>
      <c r="I75" s="328"/>
    </row>
    <row r="76" spans="2:9" ht="14.25" customHeight="1" x14ac:dyDescent="0.2">
      <c r="B76" s="333"/>
      <c r="C76" s="332"/>
      <c r="F76" s="337">
        <v>49155.55</v>
      </c>
      <c r="G76" s="328" t="s">
        <v>4424</v>
      </c>
      <c r="H76" s="328"/>
      <c r="I76" s="328"/>
    </row>
    <row r="77" spans="2:9" ht="14.25" customHeight="1" x14ac:dyDescent="0.2">
      <c r="B77" s="333"/>
      <c r="C77" s="332"/>
      <c r="F77" s="337">
        <v>200</v>
      </c>
      <c r="G77" s="328" t="s">
        <v>4423</v>
      </c>
      <c r="H77" s="328"/>
      <c r="I77" s="328"/>
    </row>
    <row r="78" spans="2:9" ht="14.25" customHeight="1" x14ac:dyDescent="0.2">
      <c r="B78" s="333"/>
      <c r="C78" s="332"/>
      <c r="F78" s="337">
        <v>2894.51</v>
      </c>
      <c r="G78" s="328" t="s">
        <v>4422</v>
      </c>
      <c r="H78" s="328"/>
      <c r="I78" s="328"/>
    </row>
    <row r="79" spans="2:9" ht="14.25" customHeight="1" x14ac:dyDescent="0.2">
      <c r="B79" s="333"/>
      <c r="C79" s="332"/>
      <c r="F79" s="337">
        <v>4000</v>
      </c>
      <c r="G79" s="328" t="s">
        <v>4374</v>
      </c>
      <c r="H79" s="328"/>
      <c r="I79" s="328"/>
    </row>
    <row r="80" spans="2:9" ht="14.25" customHeight="1" x14ac:dyDescent="0.2">
      <c r="B80" s="333"/>
      <c r="C80" s="332"/>
      <c r="F80" s="337">
        <v>5000</v>
      </c>
      <c r="G80" s="328" t="s">
        <v>4362</v>
      </c>
      <c r="H80" s="328"/>
      <c r="I80" s="328"/>
    </row>
    <row r="81" spans="2:9" ht="14.25" customHeight="1" x14ac:dyDescent="0.2">
      <c r="B81" s="333"/>
      <c r="C81" s="332"/>
      <c r="F81" s="337">
        <v>1761.73</v>
      </c>
      <c r="G81" s="328" t="s">
        <v>4421</v>
      </c>
      <c r="H81" s="328"/>
      <c r="I81" s="328"/>
    </row>
    <row r="82" spans="2:9" ht="14.25" customHeight="1" x14ac:dyDescent="0.2">
      <c r="B82" s="333"/>
      <c r="C82" s="332"/>
      <c r="F82" s="337">
        <v>1217.73</v>
      </c>
      <c r="G82" s="328" t="s">
        <v>4420</v>
      </c>
      <c r="H82" s="328"/>
      <c r="I82" s="328"/>
    </row>
    <row r="83" spans="2:9" ht="14.25" customHeight="1" x14ac:dyDescent="0.2">
      <c r="B83" s="333"/>
      <c r="C83" s="332"/>
      <c r="F83" s="337">
        <v>2019.79</v>
      </c>
      <c r="G83" s="328" t="s">
        <v>4419</v>
      </c>
      <c r="H83" s="328"/>
      <c r="I83" s="328"/>
    </row>
    <row r="84" spans="2:9" ht="14.25" customHeight="1" x14ac:dyDescent="0.2">
      <c r="B84" s="333"/>
      <c r="C84" s="332"/>
      <c r="F84" s="337">
        <v>7439.89</v>
      </c>
      <c r="G84" s="328" t="s">
        <v>4418</v>
      </c>
      <c r="H84" s="328"/>
      <c r="I84" s="328"/>
    </row>
    <row r="85" spans="2:9" ht="14.25" customHeight="1" x14ac:dyDescent="0.2">
      <c r="B85" s="333"/>
      <c r="C85" s="332"/>
      <c r="F85" s="337">
        <v>65272.65</v>
      </c>
      <c r="G85" s="328" t="s">
        <v>4417</v>
      </c>
      <c r="H85" s="328"/>
      <c r="I85" s="328"/>
    </row>
    <row r="86" spans="2:9" ht="14.25" customHeight="1" x14ac:dyDescent="0.2">
      <c r="B86" s="333"/>
      <c r="C86" s="332"/>
      <c r="F86" s="337">
        <v>9584.16</v>
      </c>
      <c r="G86" s="328" t="s">
        <v>4416</v>
      </c>
      <c r="H86" s="328"/>
      <c r="I86" s="328"/>
    </row>
    <row r="87" spans="2:9" ht="14.25" customHeight="1" x14ac:dyDescent="0.2">
      <c r="B87" s="333"/>
      <c r="C87" s="332"/>
      <c r="F87" s="337">
        <v>48794.02</v>
      </c>
      <c r="G87" s="328" t="s">
        <v>4415</v>
      </c>
      <c r="H87" s="328"/>
      <c r="I87" s="328"/>
    </row>
    <row r="88" spans="2:9" ht="14.25" customHeight="1" x14ac:dyDescent="0.2">
      <c r="B88" s="333"/>
      <c r="C88" s="332"/>
      <c r="F88" s="337">
        <v>3350.85</v>
      </c>
      <c r="G88" s="328" t="s">
        <v>4414</v>
      </c>
      <c r="H88" s="328"/>
      <c r="I88" s="328"/>
    </row>
    <row r="89" spans="2:9" ht="14.25" customHeight="1" x14ac:dyDescent="0.2">
      <c r="B89" s="333"/>
      <c r="C89" s="332"/>
      <c r="F89" s="337">
        <v>5121.17</v>
      </c>
      <c r="G89" s="328" t="s">
        <v>4413</v>
      </c>
      <c r="H89" s="328"/>
      <c r="I89" s="328"/>
    </row>
    <row r="90" spans="2:9" ht="14.25" customHeight="1" x14ac:dyDescent="0.2">
      <c r="B90" s="333"/>
      <c r="C90" s="332"/>
      <c r="F90" s="337">
        <v>5049.4799999999996</v>
      </c>
      <c r="G90" s="328" t="s">
        <v>4412</v>
      </c>
      <c r="H90" s="328"/>
      <c r="I90" s="328"/>
    </row>
    <row r="91" spans="2:9" ht="14.25" customHeight="1" x14ac:dyDescent="0.2">
      <c r="B91" s="333"/>
      <c r="C91" s="332"/>
      <c r="F91" s="337">
        <v>1009.9</v>
      </c>
      <c r="G91" s="328" t="s">
        <v>4411</v>
      </c>
      <c r="H91" s="328"/>
      <c r="I91" s="328"/>
    </row>
    <row r="92" spans="2:9" ht="14.25" customHeight="1" x14ac:dyDescent="0.2">
      <c r="B92" s="333"/>
      <c r="C92" s="332"/>
      <c r="F92" s="337">
        <v>5049.4799999999996</v>
      </c>
      <c r="G92" s="328" t="s">
        <v>4396</v>
      </c>
      <c r="H92" s="328"/>
      <c r="I92" s="328"/>
    </row>
    <row r="93" spans="2:9" ht="14.25" customHeight="1" x14ac:dyDescent="0.2">
      <c r="B93" s="333"/>
      <c r="C93" s="332"/>
      <c r="F93" s="337">
        <v>15000</v>
      </c>
      <c r="G93" s="328" t="s">
        <v>4406</v>
      </c>
      <c r="H93" s="328"/>
      <c r="I93" s="328"/>
    </row>
    <row r="94" spans="2:9" ht="15.75" customHeight="1" x14ac:dyDescent="0.2">
      <c r="B94" s="333"/>
      <c r="C94" s="332"/>
      <c r="F94" s="341">
        <v>10000</v>
      </c>
      <c r="G94" s="328" t="s">
        <v>4406</v>
      </c>
      <c r="H94" s="328"/>
      <c r="I94" s="328"/>
    </row>
    <row r="95" spans="2:9" ht="11.25" customHeight="1" x14ac:dyDescent="0.2">
      <c r="B95" s="333"/>
      <c r="C95" s="332"/>
      <c r="F95" s="337">
        <v>2019.79</v>
      </c>
      <c r="G95" s="328" t="s">
        <v>4410</v>
      </c>
      <c r="H95" s="328"/>
      <c r="I95" s="328"/>
    </row>
    <row r="96" spans="2:9" ht="14.25" customHeight="1" x14ac:dyDescent="0.2">
      <c r="B96" s="333"/>
      <c r="C96" s="332"/>
      <c r="F96" s="337">
        <v>8135.07</v>
      </c>
      <c r="G96" s="328" t="s">
        <v>4040</v>
      </c>
      <c r="H96" s="328"/>
      <c r="I96" s="328"/>
    </row>
    <row r="97" spans="2:10" ht="12.75" customHeight="1" x14ac:dyDescent="0.2">
      <c r="B97" s="333"/>
      <c r="C97" s="332"/>
      <c r="F97" s="337">
        <v>11328.92</v>
      </c>
      <c r="G97" s="328" t="s">
        <v>4409</v>
      </c>
      <c r="H97" s="328"/>
      <c r="I97" s="328"/>
    </row>
    <row r="98" spans="2:10" ht="15.75" customHeight="1" x14ac:dyDescent="0.2">
      <c r="B98" s="333"/>
      <c r="C98" s="332"/>
      <c r="F98" s="341">
        <v>135371.79</v>
      </c>
      <c r="G98" s="346" t="s">
        <v>4408</v>
      </c>
      <c r="H98" s="328"/>
      <c r="I98" s="328"/>
    </row>
    <row r="99" spans="2:10" ht="15.75" customHeight="1" x14ac:dyDescent="0.2">
      <c r="B99" s="333"/>
      <c r="C99" s="332"/>
      <c r="F99" s="341">
        <v>43132.3</v>
      </c>
      <c r="G99" s="346" t="s">
        <v>4407</v>
      </c>
      <c r="H99" s="328"/>
      <c r="I99" s="328"/>
    </row>
    <row r="100" spans="2:10" ht="12.75" customHeight="1" x14ac:dyDescent="0.2">
      <c r="B100" s="333"/>
      <c r="C100" s="332"/>
      <c r="F100" s="337">
        <v>12000</v>
      </c>
      <c r="G100" s="328" t="s">
        <v>4406</v>
      </c>
      <c r="H100" s="328"/>
      <c r="I100" s="328"/>
    </row>
    <row r="101" spans="2:10" ht="12.75" customHeight="1" x14ac:dyDescent="0.2">
      <c r="B101" s="333"/>
      <c r="C101" s="332"/>
      <c r="F101" s="337">
        <v>52146.18</v>
      </c>
      <c r="G101" s="328" t="s">
        <v>4405</v>
      </c>
      <c r="H101" s="328"/>
      <c r="I101" s="328"/>
    </row>
    <row r="102" spans="2:10" ht="12.75" customHeight="1" x14ac:dyDescent="0.2">
      <c r="B102" s="333"/>
      <c r="C102" s="332"/>
      <c r="F102" s="341">
        <v>1464.43</v>
      </c>
      <c r="G102" s="328" t="s">
        <v>4404</v>
      </c>
      <c r="H102" s="328"/>
      <c r="I102" s="328"/>
    </row>
    <row r="103" spans="2:10" ht="14.25" customHeight="1" x14ac:dyDescent="0.2">
      <c r="B103" s="333"/>
      <c r="C103" s="332"/>
      <c r="F103" s="337">
        <v>48870.8</v>
      </c>
      <c r="G103" s="328" t="s">
        <v>4403</v>
      </c>
      <c r="H103" s="328"/>
      <c r="I103" s="328"/>
    </row>
    <row r="104" spans="2:10" ht="15.75" customHeight="1" x14ac:dyDescent="0.2">
      <c r="B104" s="333"/>
      <c r="C104" s="332"/>
      <c r="F104" s="337">
        <v>20311.43</v>
      </c>
      <c r="G104" s="328" t="s">
        <v>4402</v>
      </c>
      <c r="H104" s="328"/>
      <c r="I104" s="328"/>
    </row>
    <row r="105" spans="2:10" ht="15.75" customHeight="1" x14ac:dyDescent="0.2">
      <c r="B105" s="333"/>
      <c r="C105" s="332"/>
      <c r="F105" s="337">
        <v>1987.52</v>
      </c>
      <c r="G105" s="328" t="s">
        <v>4401</v>
      </c>
      <c r="H105" s="328"/>
      <c r="I105" s="328"/>
    </row>
    <row r="106" spans="2:10" ht="15.75" customHeight="1" x14ac:dyDescent="0.2">
      <c r="B106" s="333"/>
      <c r="C106" s="332"/>
      <c r="F106" s="337">
        <v>27779.7</v>
      </c>
      <c r="G106" s="328" t="s">
        <v>4400</v>
      </c>
      <c r="H106" s="328"/>
      <c r="I106" s="328"/>
    </row>
    <row r="107" spans="2:10" ht="15.75" customHeight="1" x14ac:dyDescent="0.2">
      <c r="B107" s="333"/>
      <c r="C107" s="332"/>
      <c r="F107" s="337">
        <v>52146.18</v>
      </c>
      <c r="G107" s="328" t="s">
        <v>4399</v>
      </c>
      <c r="H107" s="328"/>
      <c r="I107" s="342"/>
      <c r="J107" s="351"/>
    </row>
    <row r="108" spans="2:10" ht="15.75" customHeight="1" x14ac:dyDescent="0.2">
      <c r="B108" s="333"/>
      <c r="C108" s="332"/>
      <c r="F108" s="337">
        <v>2019.79</v>
      </c>
      <c r="G108" s="328" t="s">
        <v>4398</v>
      </c>
      <c r="H108" s="328"/>
      <c r="I108" s="328"/>
    </row>
    <row r="109" spans="2:10" ht="15.75" customHeight="1" x14ac:dyDescent="0.2">
      <c r="B109" s="333"/>
      <c r="C109" s="332"/>
      <c r="F109" s="337">
        <v>1009.9</v>
      </c>
      <c r="G109" s="328" t="s">
        <v>4397</v>
      </c>
      <c r="H109" s="328"/>
      <c r="I109" s="328"/>
    </row>
    <row r="110" spans="2:10" ht="15.75" customHeight="1" x14ac:dyDescent="0.2">
      <c r="B110" s="333"/>
      <c r="C110" s="332"/>
      <c r="F110" s="337">
        <v>2019.79</v>
      </c>
      <c r="G110" s="328" t="s">
        <v>4396</v>
      </c>
      <c r="H110" s="328"/>
      <c r="I110" s="328"/>
    </row>
    <row r="111" spans="2:10" ht="15.75" customHeight="1" x14ac:dyDescent="0.2">
      <c r="B111" s="333"/>
      <c r="C111" s="332"/>
      <c r="F111" s="337">
        <v>2019.79</v>
      </c>
      <c r="G111" s="328" t="s">
        <v>4395</v>
      </c>
      <c r="H111" s="328"/>
      <c r="I111" s="328"/>
    </row>
    <row r="112" spans="2:10" ht="15.75" customHeight="1" x14ac:dyDescent="0.2">
      <c r="B112" s="333"/>
      <c r="C112" s="332"/>
      <c r="F112" s="337">
        <v>10000</v>
      </c>
      <c r="G112" s="328" t="s">
        <v>4394</v>
      </c>
      <c r="H112" s="328"/>
      <c r="I112" s="328"/>
    </row>
    <row r="113" spans="2:9" ht="15.75" customHeight="1" x14ac:dyDescent="0.2">
      <c r="B113" s="333"/>
      <c r="C113" s="332"/>
      <c r="F113" s="337">
        <v>95312.85</v>
      </c>
      <c r="G113" s="328" t="s">
        <v>4393</v>
      </c>
      <c r="H113" s="328"/>
      <c r="I113" s="328"/>
    </row>
    <row r="114" spans="2:9" ht="15.75" customHeight="1" x14ac:dyDescent="0.2">
      <c r="B114" s="333"/>
      <c r="C114" s="332"/>
      <c r="F114" s="337">
        <v>28167.14</v>
      </c>
      <c r="G114" s="328" t="s">
        <v>4392</v>
      </c>
      <c r="H114" s="328"/>
      <c r="I114" s="328"/>
    </row>
    <row r="115" spans="2:9" ht="15.75" customHeight="1" x14ac:dyDescent="0.2">
      <c r="B115" s="333"/>
      <c r="C115" s="332"/>
      <c r="F115" s="337">
        <v>15000</v>
      </c>
      <c r="G115" s="328" t="s">
        <v>4391</v>
      </c>
      <c r="H115" s="328"/>
      <c r="I115" s="328"/>
    </row>
    <row r="116" spans="2:9" ht="15.75" customHeight="1" x14ac:dyDescent="0.2">
      <c r="B116" s="333"/>
      <c r="C116" s="332"/>
      <c r="F116" s="341">
        <v>59709.3</v>
      </c>
      <c r="G116" s="346" t="s">
        <v>4390</v>
      </c>
      <c r="H116" s="328"/>
      <c r="I116" s="328"/>
    </row>
    <row r="117" spans="2:9" ht="15.75" customHeight="1" x14ac:dyDescent="0.2">
      <c r="B117" s="333"/>
      <c r="C117" s="332"/>
      <c r="F117" s="337">
        <v>9220.43</v>
      </c>
      <c r="G117" s="328" t="s">
        <v>4389</v>
      </c>
      <c r="H117" s="328"/>
      <c r="I117" s="328"/>
    </row>
    <row r="118" spans="2:9" ht="13.5" customHeight="1" x14ac:dyDescent="0.2">
      <c r="B118" s="333"/>
      <c r="C118" s="332"/>
      <c r="F118" s="337">
        <v>454331.89</v>
      </c>
      <c r="G118" s="328" t="s">
        <v>4388</v>
      </c>
      <c r="H118" s="328"/>
      <c r="I118" s="328"/>
    </row>
    <row r="119" spans="2:9" ht="13.5" customHeight="1" x14ac:dyDescent="0.2">
      <c r="B119" s="333"/>
      <c r="C119" s="332"/>
      <c r="F119" s="337">
        <v>48236.26</v>
      </c>
      <c r="G119" s="328" t="s">
        <v>4387</v>
      </c>
      <c r="H119" s="328"/>
      <c r="I119" s="328"/>
    </row>
    <row r="120" spans="2:9" ht="13.5" customHeight="1" x14ac:dyDescent="0.2">
      <c r="B120" s="333"/>
      <c r="C120" s="332"/>
      <c r="F120" s="337">
        <v>4343.5</v>
      </c>
      <c r="G120" s="328" t="s">
        <v>4386</v>
      </c>
      <c r="H120" s="328"/>
      <c r="I120" s="328"/>
    </row>
    <row r="121" spans="2:9" ht="13.5" customHeight="1" x14ac:dyDescent="0.2">
      <c r="B121" s="333"/>
      <c r="C121" s="332"/>
      <c r="F121" s="337">
        <v>8740.02</v>
      </c>
      <c r="G121" s="328" t="s">
        <v>4385</v>
      </c>
      <c r="H121" s="328"/>
      <c r="I121" s="328"/>
    </row>
    <row r="122" spans="2:9" ht="13.5" customHeight="1" x14ac:dyDescent="0.2">
      <c r="B122" s="333"/>
      <c r="C122" s="332"/>
      <c r="F122" s="337">
        <v>6485.82</v>
      </c>
      <c r="G122" s="328" t="s">
        <v>4384</v>
      </c>
      <c r="H122" s="328"/>
      <c r="I122" s="328"/>
    </row>
    <row r="123" spans="2:9" ht="13.5" customHeight="1" x14ac:dyDescent="0.2">
      <c r="B123" s="333"/>
      <c r="C123" s="332"/>
      <c r="F123" s="337">
        <v>1500</v>
      </c>
      <c r="G123" s="328" t="s">
        <v>4367</v>
      </c>
      <c r="H123" s="328"/>
      <c r="I123" s="328"/>
    </row>
    <row r="124" spans="2:9" ht="13.5" customHeight="1" x14ac:dyDescent="0.2">
      <c r="B124" s="333"/>
      <c r="C124" s="332"/>
      <c r="F124" s="337">
        <v>542.59</v>
      </c>
      <c r="G124" s="328" t="s">
        <v>4383</v>
      </c>
      <c r="H124" s="328"/>
      <c r="I124" s="328"/>
    </row>
    <row r="125" spans="2:9" ht="13.5" customHeight="1" x14ac:dyDescent="0.2">
      <c r="B125" s="333"/>
      <c r="C125" s="332"/>
      <c r="F125" s="337">
        <v>1000</v>
      </c>
      <c r="G125" s="328" t="s">
        <v>4364</v>
      </c>
      <c r="H125" s="328"/>
      <c r="I125" s="328"/>
    </row>
    <row r="126" spans="2:9" ht="13.5" customHeight="1" x14ac:dyDescent="0.2">
      <c r="B126" s="333"/>
      <c r="C126" s="332"/>
      <c r="F126" s="337">
        <v>12631.2</v>
      </c>
      <c r="G126" s="328" t="s">
        <v>4382</v>
      </c>
      <c r="H126" s="328"/>
      <c r="I126" s="328"/>
    </row>
    <row r="127" spans="2:9" ht="13.5" customHeight="1" x14ac:dyDescent="0.2">
      <c r="B127" s="333"/>
      <c r="C127" s="332"/>
      <c r="F127" s="337">
        <v>12558.62</v>
      </c>
      <c r="G127" s="328" t="s">
        <v>4381</v>
      </c>
      <c r="H127" s="328"/>
      <c r="I127" s="328"/>
    </row>
    <row r="128" spans="2:9" ht="13.5" customHeight="1" x14ac:dyDescent="0.2">
      <c r="B128" s="333"/>
      <c r="C128" s="332"/>
      <c r="F128" s="337">
        <v>160683.20000000001</v>
      </c>
      <c r="G128" s="328" t="s">
        <v>4379</v>
      </c>
      <c r="H128" s="328"/>
      <c r="I128" s="328"/>
    </row>
    <row r="129" spans="2:9" ht="13.5" customHeight="1" x14ac:dyDescent="0.2">
      <c r="B129" s="333"/>
      <c r="C129" s="332"/>
      <c r="F129" s="337">
        <v>6061</v>
      </c>
      <c r="G129" s="328" t="s">
        <v>4380</v>
      </c>
      <c r="H129" s="328"/>
      <c r="I129" s="328"/>
    </row>
    <row r="130" spans="2:9" ht="13.5" customHeight="1" x14ac:dyDescent="0.2">
      <c r="B130" s="333"/>
      <c r="C130" s="332"/>
      <c r="F130" s="337">
        <v>318478</v>
      </c>
      <c r="G130" s="328" t="s">
        <v>4379</v>
      </c>
      <c r="H130" s="328"/>
      <c r="I130" s="328"/>
    </row>
    <row r="131" spans="2:9" ht="13.5" customHeight="1" x14ac:dyDescent="0.2">
      <c r="B131" s="333"/>
      <c r="C131" s="332"/>
      <c r="F131" s="337">
        <v>26163.8</v>
      </c>
      <c r="G131" s="328" t="s">
        <v>4378</v>
      </c>
      <c r="H131" s="328"/>
      <c r="I131" s="328"/>
    </row>
    <row r="132" spans="2:9" ht="13.5" customHeight="1" x14ac:dyDescent="0.2">
      <c r="B132" s="333"/>
      <c r="C132" s="332"/>
      <c r="F132" s="341">
        <v>2473.04</v>
      </c>
      <c r="G132" s="346" t="s">
        <v>4377</v>
      </c>
      <c r="H132" s="328"/>
      <c r="I132" s="328"/>
    </row>
    <row r="133" spans="2:9" ht="13.5" customHeight="1" x14ac:dyDescent="0.2">
      <c r="B133" s="333"/>
      <c r="C133" s="332"/>
      <c r="F133" s="337">
        <v>7055.3</v>
      </c>
      <c r="G133" s="328" t="s">
        <v>4376</v>
      </c>
      <c r="H133" s="328"/>
      <c r="I133" s="328"/>
    </row>
    <row r="134" spans="2:9" ht="13.5" customHeight="1" x14ac:dyDescent="0.2">
      <c r="B134" s="333"/>
      <c r="C134" s="332"/>
      <c r="F134" s="341">
        <v>2761.5</v>
      </c>
      <c r="G134" s="346" t="s">
        <v>4375</v>
      </c>
      <c r="H134" s="328"/>
      <c r="I134" s="328"/>
    </row>
    <row r="135" spans="2:9" ht="13.5" customHeight="1" x14ac:dyDescent="0.2">
      <c r="B135" s="333"/>
      <c r="C135" s="332"/>
      <c r="F135" s="337">
        <v>3831.5</v>
      </c>
      <c r="G135" s="328" t="s">
        <v>4374</v>
      </c>
      <c r="H135" s="328"/>
      <c r="I135" s="328"/>
    </row>
    <row r="136" spans="2:9" ht="13.5" customHeight="1" x14ac:dyDescent="0.2">
      <c r="B136" s="333"/>
      <c r="C136" s="332"/>
      <c r="F136" s="337">
        <v>5000</v>
      </c>
      <c r="G136" s="328" t="s">
        <v>4362</v>
      </c>
      <c r="H136" s="328"/>
      <c r="I136" s="328"/>
    </row>
    <row r="137" spans="2:9" ht="13.5" customHeight="1" x14ac:dyDescent="0.2">
      <c r="B137" s="333"/>
      <c r="C137" s="332"/>
      <c r="F137" s="337">
        <v>52327.6</v>
      </c>
      <c r="G137" s="328" t="s">
        <v>4373</v>
      </c>
      <c r="H137" s="328"/>
      <c r="I137" s="328"/>
    </row>
    <row r="138" spans="2:9" ht="13.5" customHeight="1" x14ac:dyDescent="0.2">
      <c r="B138" s="333"/>
      <c r="C138" s="332"/>
      <c r="F138" s="337">
        <v>6289.79</v>
      </c>
      <c r="G138" s="328" t="s">
        <v>4372</v>
      </c>
      <c r="H138" s="328"/>
      <c r="I138" s="328"/>
    </row>
    <row r="139" spans="2:9" ht="13.5" customHeight="1" x14ac:dyDescent="0.2">
      <c r="B139" s="333"/>
      <c r="C139" s="332"/>
      <c r="F139" s="337">
        <v>5172.05</v>
      </c>
      <c r="G139" s="328" t="s">
        <v>4371</v>
      </c>
      <c r="H139" s="328"/>
      <c r="I139" s="328"/>
    </row>
    <row r="140" spans="2:9" ht="13.5" customHeight="1" x14ac:dyDescent="0.2">
      <c r="B140" s="333"/>
      <c r="C140" s="332"/>
      <c r="F140" s="341">
        <v>8008.24</v>
      </c>
      <c r="G140" s="346" t="s">
        <v>4370</v>
      </c>
      <c r="H140" s="328"/>
      <c r="I140" s="328"/>
    </row>
    <row r="141" spans="2:9" ht="13.5" customHeight="1" x14ac:dyDescent="0.2">
      <c r="B141" s="333"/>
      <c r="C141" s="332"/>
      <c r="F141" s="341">
        <v>8309.9500000000007</v>
      </c>
      <c r="G141" s="346" t="s">
        <v>4369</v>
      </c>
      <c r="H141" s="328"/>
      <c r="I141" s="328"/>
    </row>
    <row r="142" spans="2:9" ht="13.5" customHeight="1" x14ac:dyDescent="0.2">
      <c r="B142" s="333"/>
      <c r="C142" s="332"/>
      <c r="F142" s="337">
        <v>99971.27</v>
      </c>
      <c r="G142" s="328" t="s">
        <v>4368</v>
      </c>
      <c r="H142" s="328"/>
      <c r="I142" s="328"/>
    </row>
    <row r="143" spans="2:9" ht="13.5" customHeight="1" x14ac:dyDescent="0.2">
      <c r="B143" s="333"/>
      <c r="C143" s="332"/>
      <c r="F143" s="337">
        <v>1600</v>
      </c>
      <c r="G143" s="328" t="s">
        <v>4367</v>
      </c>
      <c r="H143" s="328"/>
      <c r="I143" s="328"/>
    </row>
    <row r="144" spans="2:9" ht="13.5" customHeight="1" x14ac:dyDescent="0.2">
      <c r="B144" s="333"/>
      <c r="C144" s="332"/>
      <c r="F144" s="341">
        <v>2276.52</v>
      </c>
      <c r="G144" s="346" t="s">
        <v>4366</v>
      </c>
      <c r="H144" s="328"/>
      <c r="I144" s="328"/>
    </row>
    <row r="145" spans="2:9" ht="13.5" customHeight="1" x14ac:dyDescent="0.2">
      <c r="B145" s="333"/>
      <c r="C145" s="332"/>
      <c r="F145" s="337">
        <v>26163.8</v>
      </c>
      <c r="G145" s="328" t="s">
        <v>4365</v>
      </c>
      <c r="H145" s="328"/>
      <c r="I145" s="328"/>
    </row>
    <row r="146" spans="2:9" ht="13.5" customHeight="1" x14ac:dyDescent="0.2">
      <c r="B146" s="333"/>
      <c r="C146" s="332"/>
      <c r="F146" s="337">
        <v>785.06</v>
      </c>
      <c r="G146" s="328" t="s">
        <v>4364</v>
      </c>
      <c r="H146" s="328"/>
      <c r="I146" s="328"/>
    </row>
    <row r="147" spans="2:9" ht="13.5" customHeight="1" x14ac:dyDescent="0.2">
      <c r="B147" s="333"/>
      <c r="C147" s="332"/>
      <c r="F147" s="337">
        <v>2285.06</v>
      </c>
      <c r="G147" s="328" t="s">
        <v>4363</v>
      </c>
      <c r="H147" s="328"/>
      <c r="I147" s="328"/>
    </row>
    <row r="148" spans="2:9" ht="13.5" customHeight="1" x14ac:dyDescent="0.2">
      <c r="B148" s="333"/>
      <c r="C148" s="332"/>
      <c r="F148" s="337">
        <v>3081.9</v>
      </c>
      <c r="G148" s="328" t="s">
        <v>4362</v>
      </c>
      <c r="H148" s="328"/>
      <c r="I148" s="328"/>
    </row>
    <row r="149" spans="2:9" ht="13.5" customHeight="1" x14ac:dyDescent="0.2">
      <c r="B149" s="333"/>
      <c r="C149" s="332"/>
      <c r="F149" s="337">
        <v>5689.8</v>
      </c>
      <c r="G149" s="328" t="s">
        <v>4361</v>
      </c>
      <c r="H149" s="328"/>
      <c r="I149" s="328"/>
    </row>
    <row r="150" spans="2:9" ht="13.5" customHeight="1" x14ac:dyDescent="0.2">
      <c r="B150" s="333"/>
      <c r="C150" s="332"/>
      <c r="F150" s="337">
        <v>3052.17</v>
      </c>
      <c r="G150" s="328" t="s">
        <v>4360</v>
      </c>
      <c r="H150" s="328"/>
      <c r="I150" s="328"/>
    </row>
    <row r="151" spans="2:9" ht="13.5" customHeight="1" x14ac:dyDescent="0.2">
      <c r="B151" s="333"/>
      <c r="C151" s="332"/>
      <c r="F151" s="337">
        <v>5000</v>
      </c>
      <c r="G151" s="328" t="s">
        <v>4359</v>
      </c>
      <c r="H151" s="328"/>
      <c r="I151" s="328"/>
    </row>
    <row r="152" spans="2:9" ht="13.5" customHeight="1" x14ac:dyDescent="0.2">
      <c r="B152" s="333"/>
      <c r="C152" s="332"/>
      <c r="F152" s="337">
        <v>2500</v>
      </c>
      <c r="G152" s="328" t="s">
        <v>4358</v>
      </c>
      <c r="H152" s="328"/>
      <c r="I152" s="328"/>
    </row>
    <row r="153" spans="2:9" ht="13.5" customHeight="1" x14ac:dyDescent="0.2">
      <c r="B153" s="333"/>
      <c r="C153" s="332"/>
      <c r="F153" s="337">
        <v>21589.11</v>
      </c>
      <c r="G153" s="328" t="s">
        <v>4357</v>
      </c>
      <c r="H153" s="328"/>
      <c r="I153" s="328"/>
    </row>
    <row r="154" spans="2:9" ht="13.5" customHeight="1" x14ac:dyDescent="0.2">
      <c r="B154" s="333"/>
      <c r="C154" s="332"/>
      <c r="F154" s="337">
        <v>12442.25</v>
      </c>
      <c r="G154" s="328" t="s">
        <v>4356</v>
      </c>
      <c r="H154" s="328"/>
      <c r="I154" s="328"/>
    </row>
    <row r="155" spans="2:9" ht="13.5" customHeight="1" x14ac:dyDescent="0.2">
      <c r="B155" s="333"/>
      <c r="C155" s="332"/>
      <c r="F155" s="337">
        <v>719483.74</v>
      </c>
      <c r="G155" s="328" t="s">
        <v>4355</v>
      </c>
      <c r="H155" s="328"/>
      <c r="I155" s="328"/>
    </row>
    <row r="156" spans="2:9" ht="13.5" customHeight="1" x14ac:dyDescent="0.2">
      <c r="B156" s="333"/>
      <c r="C156" s="332"/>
      <c r="F156" s="337">
        <v>46850.23</v>
      </c>
      <c r="G156" s="328" t="s">
        <v>4354</v>
      </c>
      <c r="H156" s="328"/>
      <c r="I156" s="328"/>
    </row>
    <row r="157" spans="2:9" ht="13.5" customHeight="1" x14ac:dyDescent="0.2">
      <c r="B157" s="333"/>
      <c r="C157" s="332"/>
      <c r="F157" s="337">
        <v>5252.15</v>
      </c>
      <c r="G157" s="328" t="s">
        <v>4353</v>
      </c>
      <c r="H157" s="328"/>
      <c r="I157" s="328"/>
    </row>
    <row r="158" spans="2:9" ht="13.5" customHeight="1" x14ac:dyDescent="0.2">
      <c r="B158" s="333"/>
      <c r="C158" s="332"/>
      <c r="F158" s="337">
        <v>1000</v>
      </c>
      <c r="G158" s="328" t="s">
        <v>4352</v>
      </c>
      <c r="H158" s="328"/>
      <c r="I158" s="328"/>
    </row>
    <row r="159" spans="2:9" ht="13.5" customHeight="1" x14ac:dyDescent="0.2">
      <c r="B159" s="333"/>
      <c r="C159" s="332"/>
      <c r="F159" s="337"/>
      <c r="G159" s="328"/>
      <c r="H159" s="328"/>
      <c r="I159" s="328"/>
    </row>
    <row r="160" spans="2:9"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3.5" customHeight="1" x14ac:dyDescent="0.2">
      <c r="B184" s="333"/>
      <c r="C184" s="332"/>
      <c r="F184" s="337"/>
      <c r="G184" s="328"/>
      <c r="H184" s="328"/>
      <c r="I184" s="328"/>
    </row>
    <row r="185" spans="2:9" ht="13.5" customHeight="1" x14ac:dyDescent="0.2">
      <c r="B185" s="333"/>
      <c r="C185" s="332"/>
      <c r="F185" s="337"/>
      <c r="G185" s="328"/>
      <c r="H185" s="328"/>
      <c r="I185" s="328"/>
    </row>
    <row r="186" spans="2:9" ht="15.7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5.75" customHeight="1" x14ac:dyDescent="0.2">
      <c r="B209" s="333"/>
      <c r="C209" s="332"/>
      <c r="F209" s="337"/>
      <c r="G209" s="328"/>
      <c r="H209" s="328"/>
      <c r="I209" s="328"/>
    </row>
    <row r="210" spans="2:9" ht="15.75" customHeight="1" x14ac:dyDescent="0.2">
      <c r="B210" s="333"/>
      <c r="C210" s="332"/>
      <c r="F210" s="337"/>
      <c r="G210" s="328"/>
      <c r="H210" s="328"/>
      <c r="I210" s="328"/>
    </row>
    <row r="211" spans="2:9" ht="11.25" customHeight="1" x14ac:dyDescent="0.2">
      <c r="B211" s="333"/>
      <c r="C211" s="332"/>
      <c r="F211" s="337"/>
      <c r="G211" s="328"/>
      <c r="H211" s="328"/>
      <c r="I211" s="328"/>
    </row>
    <row r="212" spans="2:9" ht="15.7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28"/>
      <c r="H242" s="328"/>
      <c r="I242" s="328"/>
    </row>
    <row r="243" spans="2:9" ht="15.75" customHeight="1" x14ac:dyDescent="0.2">
      <c r="B243" s="333"/>
      <c r="C243" s="332"/>
      <c r="F243" s="337"/>
      <c r="G243" s="328"/>
      <c r="H243" s="328"/>
      <c r="I243" s="328"/>
    </row>
    <row r="244" spans="2:9" ht="15.75" customHeight="1" x14ac:dyDescent="0.2">
      <c r="B244" s="333"/>
      <c r="C244" s="332"/>
      <c r="F244" s="337"/>
      <c r="G244" s="339"/>
      <c r="H244" s="338"/>
      <c r="I244" s="328"/>
    </row>
    <row r="245" spans="2:9" ht="15.75" customHeight="1" x14ac:dyDescent="0.2">
      <c r="B245" s="333"/>
      <c r="C245" s="332"/>
      <c r="G245" s="328"/>
      <c r="H245" s="328"/>
      <c r="I245" s="328"/>
    </row>
    <row r="246" spans="2:9" ht="15.75" customHeight="1" x14ac:dyDescent="0.2">
      <c r="B246" s="333"/>
      <c r="C246" s="332"/>
      <c r="F246" s="337"/>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x14ac:dyDescent="0.2">
      <c r="B265" s="333"/>
      <c r="C265" s="332"/>
      <c r="F265" s="337"/>
      <c r="G265" s="328"/>
      <c r="H265" s="328"/>
      <c r="I265" s="328"/>
    </row>
    <row r="266" spans="2:9" ht="15.75" customHeight="1" x14ac:dyDescent="0.2">
      <c r="B266" s="333"/>
      <c r="C266" s="332"/>
      <c r="F266" s="337"/>
      <c r="G266" s="328"/>
      <c r="H266" s="328"/>
      <c r="I266" s="328"/>
    </row>
    <row r="267" spans="2:9" ht="15.75" customHeight="1" thickBot="1" x14ac:dyDescent="0.25">
      <c r="B267" s="333"/>
      <c r="C267" s="332"/>
      <c r="E267" s="336">
        <f>SUM(E9:E257)</f>
        <v>5194896.67</v>
      </c>
      <c r="F267" s="335">
        <f>SUM(F8:F255)</f>
        <v>5246741.37</v>
      </c>
      <c r="G267" s="329"/>
      <c r="H267" s="328"/>
      <c r="I267" s="328"/>
    </row>
    <row r="268" spans="2:9" ht="15.75" customHeight="1" thickTop="1" x14ac:dyDescent="0.2">
      <c r="B268" s="333"/>
      <c r="C268" s="332"/>
      <c r="E268" s="334">
        <f>F267-E267</f>
        <v>51844.700000000186</v>
      </c>
      <c r="F268" s="330"/>
      <c r="G268" s="329"/>
      <c r="H268" s="328"/>
      <c r="I268" s="328"/>
    </row>
    <row r="269" spans="2:9" ht="15.75" customHeight="1" x14ac:dyDescent="0.2">
      <c r="B269" s="333"/>
      <c r="C269" s="332"/>
      <c r="F269" s="330"/>
      <c r="G269" s="329"/>
      <c r="H269" s="323"/>
      <c r="I269" s="328"/>
    </row>
    <row r="270" spans="2:9" ht="15.75" customHeight="1" x14ac:dyDescent="0.2">
      <c r="B270" s="333"/>
      <c r="C270" s="332"/>
      <c r="F270" s="330"/>
      <c r="G270" s="329"/>
      <c r="H270" s="328"/>
      <c r="I270" s="328"/>
    </row>
    <row r="271" spans="2:9" ht="15.75" customHeight="1" x14ac:dyDescent="0.2">
      <c r="B271" s="321"/>
      <c r="C271" s="321"/>
      <c r="D271" s="326"/>
      <c r="F271" s="330"/>
      <c r="G271" s="329"/>
      <c r="H271" s="328"/>
      <c r="I271" s="328"/>
    </row>
    <row r="272" spans="2:9" ht="15.75" customHeight="1" x14ac:dyDescent="0.2">
      <c r="B272" s="321"/>
      <c r="C272" s="321"/>
      <c r="D272" s="326"/>
      <c r="F272" s="330"/>
      <c r="G272" s="329"/>
      <c r="H272" s="328"/>
      <c r="I272" s="328"/>
    </row>
    <row r="273" spans="2:9" ht="15.75" customHeight="1" x14ac:dyDescent="0.2">
      <c r="B273" s="321"/>
      <c r="C273" s="321"/>
      <c r="D273" s="331"/>
      <c r="F273" s="330"/>
      <c r="G273" s="329"/>
      <c r="H273" s="328"/>
      <c r="I273" s="328"/>
    </row>
    <row r="274" spans="2:9" ht="15.75" customHeight="1" x14ac:dyDescent="0.2">
      <c r="B274" s="321"/>
      <c r="C274" s="321"/>
      <c r="D274" s="326"/>
      <c r="F274" s="330"/>
      <c r="G274" s="329"/>
      <c r="H274" s="328"/>
      <c r="I274" s="328"/>
    </row>
    <row r="275" spans="2:9" ht="15.75" customHeight="1" x14ac:dyDescent="0.2">
      <c r="B275" s="321"/>
      <c r="C275" s="321"/>
      <c r="D275" s="326"/>
      <c r="G275" s="328"/>
      <c r="H275" s="328"/>
      <c r="I275" s="328"/>
    </row>
    <row r="276" spans="2:9" ht="15.75" customHeight="1" x14ac:dyDescent="0.2">
      <c r="B276" s="321"/>
      <c r="C276" s="321"/>
      <c r="D276" s="326"/>
      <c r="G276" s="328"/>
    </row>
    <row r="277" spans="2:9" ht="15.75" customHeight="1" x14ac:dyDescent="0.2">
      <c r="B277" s="321"/>
      <c r="C277" s="321"/>
      <c r="D277" s="326"/>
      <c r="G277" s="328"/>
    </row>
    <row r="278" spans="2:9" ht="15.75" customHeight="1" x14ac:dyDescent="0.2">
      <c r="B278" s="321"/>
      <c r="C278" s="321"/>
    </row>
    <row r="279" spans="2:9" ht="15.75" customHeight="1" x14ac:dyDescent="0.2">
      <c r="B279" s="321"/>
      <c r="C279" s="321"/>
      <c r="D279" s="326"/>
      <c r="G279" s="327"/>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row>
    <row r="285" spans="2:9" ht="15.75" customHeight="1" x14ac:dyDescent="0.2">
      <c r="D285" s="326"/>
      <c r="E285" s="325"/>
    </row>
    <row r="286" spans="2:9" ht="15.75" customHeight="1" x14ac:dyDescent="0.2">
      <c r="B286" s="321"/>
      <c r="C286" s="321"/>
      <c r="D286" s="326"/>
    </row>
    <row r="287" spans="2:9" ht="15.75" customHeight="1" x14ac:dyDescent="0.2">
      <c r="B287" s="321"/>
      <c r="C287" s="321"/>
      <c r="E287" s="321"/>
      <c r="F287" s="325"/>
      <c r="G287" s="321"/>
    </row>
    <row r="288" spans="2:9" ht="15.75" customHeight="1" x14ac:dyDescent="0.2">
      <c r="E288" s="321"/>
      <c r="F288" s="325"/>
      <c r="G288" s="321"/>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22" customFormat="1" x14ac:dyDescent="0.2">
      <c r="A378" s="321"/>
      <c r="D378" s="324"/>
      <c r="E378" s="323"/>
      <c r="F378" s="323"/>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321"/>
      <c r="B381" s="322"/>
      <c r="C381" s="322"/>
      <c r="D381" s="324"/>
      <c r="G381" s="322"/>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sheetData>
  <pageMargins left="0.7" right="0.7" top="0.75" bottom="0.75" header="0.3" footer="0.3"/>
  <pageSetup orientation="portrait" horizontalDpi="0"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8328-8133-4E67-B3A7-EFE1D2BACED4}">
  <sheetPr codeName="Hoja46"/>
  <dimension ref="A1:GZ667"/>
  <sheetViews>
    <sheetView topLeftCell="A85" zoomScaleNormal="100" workbookViewId="0">
      <selection activeCell="C9" sqref="C9"/>
    </sheetView>
  </sheetViews>
  <sheetFormatPr baseColWidth="10" defaultColWidth="10.83203125" defaultRowHeight="14" x14ac:dyDescent="0.2"/>
  <cols>
    <col min="1" max="1" width="2.83203125" style="288" customWidth="1"/>
    <col min="2" max="2" width="10.83203125" style="289"/>
    <col min="3" max="3" width="69.33203125" style="289" customWidth="1"/>
    <col min="4" max="4" width="8.1640625" style="291" customWidth="1"/>
    <col min="5" max="5" width="14.1640625" style="290" customWidth="1"/>
    <col min="6" max="6" width="14.1640625" style="290" hidden="1" customWidth="1"/>
    <col min="7" max="7" width="15" style="289" customWidth="1"/>
    <col min="8" max="8" width="12" style="288" bestFit="1" customWidth="1"/>
    <col min="9" max="9" width="15.5" style="288" customWidth="1"/>
    <col min="10" max="12" width="10.83203125" style="288"/>
    <col min="13" max="13" width="44.6640625" style="288" customWidth="1"/>
    <col min="14" max="16384" width="10.83203125" style="288"/>
  </cols>
  <sheetData>
    <row r="1" spans="2:19" ht="19" x14ac:dyDescent="0.25">
      <c r="B1" s="318"/>
      <c r="C1" s="320" t="s">
        <v>893</v>
      </c>
    </row>
    <row r="2" spans="2:19" ht="19" x14ac:dyDescent="0.25">
      <c r="B2" s="318"/>
      <c r="C2" s="320" t="s">
        <v>892</v>
      </c>
    </row>
    <row r="3" spans="2:19" ht="19" x14ac:dyDescent="0.25">
      <c r="B3" s="318"/>
      <c r="C3" s="319" t="s">
        <v>4554</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c r="F8" s="290">
        <v>121507.44</v>
      </c>
      <c r="G8" s="295"/>
      <c r="H8" s="295"/>
      <c r="I8" s="295"/>
    </row>
    <row r="9" spans="2:19" x14ac:dyDescent="0.2">
      <c r="B9" s="300">
        <v>45048</v>
      </c>
      <c r="C9" s="299" t="s">
        <v>4553</v>
      </c>
      <c r="D9" s="291" t="s">
        <v>745</v>
      </c>
      <c r="E9" s="483">
        <v>900</v>
      </c>
      <c r="F9" s="407">
        <v>28675.29</v>
      </c>
      <c r="G9" s="629"/>
      <c r="H9" s="629"/>
      <c r="I9" s="629"/>
      <c r="J9" s="630"/>
      <c r="K9" s="630"/>
      <c r="L9" s="630"/>
    </row>
    <row r="10" spans="2:19" x14ac:dyDescent="0.2">
      <c r="B10" s="300">
        <v>45048</v>
      </c>
      <c r="C10" s="299" t="s">
        <v>4547</v>
      </c>
      <c r="D10" s="291" t="s">
        <v>745</v>
      </c>
      <c r="E10" s="290">
        <v>100000</v>
      </c>
      <c r="F10" s="407">
        <v>930.32</v>
      </c>
      <c r="G10" s="629"/>
      <c r="H10" s="629"/>
      <c r="I10" s="629"/>
      <c r="J10" s="630"/>
      <c r="K10" s="630"/>
      <c r="L10" s="630"/>
      <c r="M10" s="628"/>
    </row>
    <row r="11" spans="2:19" x14ac:dyDescent="0.2">
      <c r="B11" s="300">
        <v>45048</v>
      </c>
      <c r="C11" s="299" t="s">
        <v>351</v>
      </c>
      <c r="D11" s="291" t="s">
        <v>745</v>
      </c>
      <c r="E11" s="290">
        <v>184583.95</v>
      </c>
      <c r="F11" s="407">
        <v>214926.5</v>
      </c>
      <c r="G11" s="629"/>
      <c r="H11" s="629"/>
      <c r="I11" s="629"/>
      <c r="J11" s="630"/>
      <c r="K11" s="630"/>
      <c r="L11" s="630"/>
      <c r="M11" s="628"/>
    </row>
    <row r="12" spans="2:19" x14ac:dyDescent="0.2">
      <c r="B12" s="300">
        <v>45048</v>
      </c>
      <c r="C12" s="299" t="s">
        <v>4552</v>
      </c>
      <c r="D12" s="291" t="s">
        <v>745</v>
      </c>
      <c r="E12" s="404">
        <v>7832</v>
      </c>
      <c r="F12" s="407">
        <v>90000</v>
      </c>
      <c r="G12" s="632"/>
      <c r="H12" s="629"/>
      <c r="I12" s="629"/>
      <c r="J12" s="630"/>
      <c r="K12" s="630"/>
      <c r="L12" s="630"/>
      <c r="M12" s="628"/>
    </row>
    <row r="13" spans="2:19" x14ac:dyDescent="0.2">
      <c r="B13" s="300">
        <v>45048</v>
      </c>
      <c r="C13" s="299" t="s">
        <v>4588</v>
      </c>
      <c r="D13" s="291" t="s">
        <v>745</v>
      </c>
      <c r="E13" s="404">
        <v>7014.98</v>
      </c>
      <c r="F13" s="407">
        <v>13506.95</v>
      </c>
      <c r="G13" s="629"/>
      <c r="H13" s="629"/>
      <c r="I13" s="629"/>
      <c r="J13" s="630"/>
      <c r="K13" s="630"/>
      <c r="L13" s="630"/>
      <c r="M13" s="628"/>
    </row>
    <row r="14" spans="2:19" x14ac:dyDescent="0.2">
      <c r="B14" s="300">
        <v>45048</v>
      </c>
      <c r="C14" s="299" t="s">
        <v>4517</v>
      </c>
      <c r="D14" s="291" t="s">
        <v>806</v>
      </c>
      <c r="E14" s="484">
        <v>5.28</v>
      </c>
      <c r="F14" s="407">
        <v>1763.35</v>
      </c>
      <c r="G14" s="640"/>
      <c r="H14" s="407"/>
      <c r="I14" s="407"/>
      <c r="J14" s="407"/>
      <c r="K14" s="407"/>
      <c r="L14" s="407"/>
      <c r="M14" s="407"/>
      <c r="N14" s="639"/>
      <c r="O14" s="629"/>
      <c r="P14" s="629"/>
      <c r="Q14" s="630"/>
      <c r="R14" s="630"/>
      <c r="S14" s="630"/>
    </row>
    <row r="15" spans="2:19" x14ac:dyDescent="0.2">
      <c r="B15" s="300">
        <v>45048</v>
      </c>
      <c r="C15" s="299" t="s">
        <v>4207</v>
      </c>
      <c r="D15" s="291" t="s">
        <v>806</v>
      </c>
      <c r="E15" s="407">
        <v>0.84</v>
      </c>
      <c r="F15" s="407">
        <v>533.48</v>
      </c>
      <c r="G15" s="629"/>
      <c r="H15" s="629"/>
      <c r="I15" s="629"/>
      <c r="J15" s="630"/>
      <c r="K15" s="630"/>
      <c r="L15" s="630"/>
      <c r="M15" s="628"/>
    </row>
    <row r="16" spans="2:19" x14ac:dyDescent="0.2">
      <c r="B16" s="300">
        <v>45048</v>
      </c>
      <c r="C16" s="299" t="s">
        <v>4586</v>
      </c>
      <c r="D16" s="291" t="s">
        <v>806</v>
      </c>
      <c r="E16" s="484">
        <v>246.79</v>
      </c>
      <c r="F16" s="407">
        <v>24928.400000000001</v>
      </c>
      <c r="G16" s="629"/>
      <c r="H16" s="629"/>
      <c r="I16" s="629"/>
      <c r="J16" s="630"/>
      <c r="K16" s="630"/>
      <c r="L16" s="630"/>
      <c r="M16" s="628"/>
    </row>
    <row r="17" spans="1:15" x14ac:dyDescent="0.2">
      <c r="A17" s="288" t="s">
        <v>3596</v>
      </c>
      <c r="B17" s="300">
        <v>45048</v>
      </c>
      <c r="C17" s="634" t="s">
        <v>4207</v>
      </c>
      <c r="D17" s="633" t="s">
        <v>806</v>
      </c>
      <c r="E17" s="407">
        <v>39.49</v>
      </c>
      <c r="F17" s="407">
        <v>55000</v>
      </c>
      <c r="G17" s="630"/>
      <c r="H17" s="629"/>
      <c r="I17" s="629"/>
      <c r="J17" s="630"/>
      <c r="K17" s="630"/>
      <c r="L17" s="630"/>
      <c r="M17" s="628"/>
    </row>
    <row r="18" spans="1:15" x14ac:dyDescent="0.2">
      <c r="B18" s="300">
        <v>45048</v>
      </c>
      <c r="C18" s="634" t="s">
        <v>4551</v>
      </c>
      <c r="D18" s="291" t="s">
        <v>806</v>
      </c>
      <c r="E18" s="657">
        <v>299</v>
      </c>
      <c r="F18" s="407">
        <v>20230.21</v>
      </c>
      <c r="G18" s="629"/>
      <c r="H18" s="629"/>
      <c r="I18" s="629"/>
      <c r="J18" s="630"/>
      <c r="K18" s="630"/>
      <c r="L18" s="630"/>
      <c r="M18" s="628"/>
    </row>
    <row r="19" spans="1:15" x14ac:dyDescent="0.2">
      <c r="B19" s="300">
        <v>45048</v>
      </c>
      <c r="C19" s="299" t="s">
        <v>4207</v>
      </c>
      <c r="D19" s="291" t="s">
        <v>806</v>
      </c>
      <c r="E19" s="290">
        <v>47.84</v>
      </c>
      <c r="F19" s="407">
        <v>4196.6000000000004</v>
      </c>
      <c r="G19" s="629"/>
      <c r="H19" s="629"/>
      <c r="I19" s="629"/>
      <c r="J19" s="630"/>
      <c r="K19" s="630"/>
      <c r="L19" s="630"/>
      <c r="M19" s="628"/>
    </row>
    <row r="20" spans="1:15" x14ac:dyDescent="0.2">
      <c r="B20" s="300">
        <v>45048</v>
      </c>
      <c r="C20" s="634" t="s">
        <v>4551</v>
      </c>
      <c r="D20" s="291" t="s">
        <v>806</v>
      </c>
      <c r="E20" s="484">
        <v>299</v>
      </c>
      <c r="F20" s="407">
        <v>2221</v>
      </c>
      <c r="G20" s="629"/>
      <c r="H20" s="629"/>
      <c r="I20" s="629"/>
      <c r="J20" s="630"/>
      <c r="K20" s="630"/>
      <c r="L20" s="630"/>
      <c r="M20" s="628"/>
    </row>
    <row r="21" spans="1:15" x14ac:dyDescent="0.2">
      <c r="A21" s="288" t="s">
        <v>3596</v>
      </c>
      <c r="B21" s="300">
        <v>45048</v>
      </c>
      <c r="C21" s="634" t="s">
        <v>3606</v>
      </c>
      <c r="D21" s="633" t="s">
        <v>806</v>
      </c>
      <c r="E21" s="407">
        <v>1.39</v>
      </c>
      <c r="F21" s="407">
        <v>55000</v>
      </c>
      <c r="G21" s="629"/>
      <c r="H21" s="629"/>
      <c r="I21" s="629"/>
      <c r="J21" s="630"/>
      <c r="K21" s="630"/>
      <c r="L21" s="630"/>
      <c r="M21" s="628"/>
    </row>
    <row r="22" spans="1:15" x14ac:dyDescent="0.2">
      <c r="B22" s="300">
        <v>45048</v>
      </c>
      <c r="C22" s="634" t="s">
        <v>4207</v>
      </c>
      <c r="D22" s="291" t="s">
        <v>806</v>
      </c>
      <c r="E22" s="407">
        <v>1.39</v>
      </c>
      <c r="F22" s="407">
        <v>20230.21</v>
      </c>
      <c r="G22" s="629"/>
      <c r="H22" s="629"/>
      <c r="I22" s="629"/>
      <c r="J22" s="630"/>
      <c r="K22" s="630"/>
      <c r="L22" s="630"/>
      <c r="M22" s="628"/>
    </row>
    <row r="23" spans="1:15" x14ac:dyDescent="0.2">
      <c r="B23" s="300">
        <v>45048</v>
      </c>
      <c r="C23" s="299" t="s">
        <v>4207</v>
      </c>
      <c r="D23" s="291" t="s">
        <v>806</v>
      </c>
      <c r="E23" s="290">
        <v>0.22</v>
      </c>
      <c r="F23" s="407">
        <v>4196.6000000000004</v>
      </c>
      <c r="G23" s="629"/>
      <c r="H23" s="629"/>
      <c r="I23" s="629"/>
      <c r="J23" s="630"/>
      <c r="K23" s="630"/>
      <c r="L23" s="630"/>
      <c r="M23" s="628"/>
    </row>
    <row r="24" spans="1:15" x14ac:dyDescent="0.2">
      <c r="B24" s="300">
        <v>45048</v>
      </c>
      <c r="C24" s="299" t="s">
        <v>4521</v>
      </c>
      <c r="D24" s="291" t="s">
        <v>745</v>
      </c>
      <c r="E24" s="290">
        <v>173000</v>
      </c>
      <c r="F24" s="407">
        <v>2221</v>
      </c>
      <c r="G24" s="629"/>
      <c r="H24" s="629"/>
      <c r="I24" s="629"/>
      <c r="J24" s="630"/>
      <c r="K24" s="630"/>
      <c r="L24" s="630"/>
      <c r="M24" s="628"/>
    </row>
    <row r="25" spans="1:15" x14ac:dyDescent="0.2">
      <c r="B25" s="300">
        <v>45048</v>
      </c>
      <c r="C25" s="299" t="s">
        <v>4550</v>
      </c>
      <c r="D25" s="291" t="s">
        <v>745</v>
      </c>
      <c r="E25" s="290">
        <v>368859.62</v>
      </c>
      <c r="F25" s="407">
        <v>500000</v>
      </c>
      <c r="G25" s="629"/>
      <c r="H25" s="629"/>
      <c r="I25" s="629"/>
      <c r="J25" s="630"/>
      <c r="K25" s="630"/>
      <c r="L25" s="638"/>
      <c r="M25" s="628"/>
    </row>
    <row r="26" spans="1:15" x14ac:dyDescent="0.2">
      <c r="B26" s="300">
        <v>45048</v>
      </c>
      <c r="C26" s="299" t="s">
        <v>4549</v>
      </c>
      <c r="D26" s="291" t="s">
        <v>745</v>
      </c>
      <c r="E26" s="290">
        <v>236000</v>
      </c>
      <c r="F26" s="407">
        <v>31000</v>
      </c>
      <c r="G26" s="629"/>
      <c r="H26" s="629"/>
      <c r="I26" s="629"/>
      <c r="J26" s="630"/>
      <c r="K26" s="630"/>
      <c r="L26" s="637"/>
      <c r="M26" s="634"/>
      <c r="N26" s="291"/>
      <c r="O26" s="290"/>
    </row>
    <row r="27" spans="1:15" x14ac:dyDescent="0.2">
      <c r="B27" s="300">
        <v>45048</v>
      </c>
      <c r="C27" s="299" t="s">
        <v>4521</v>
      </c>
      <c r="D27" s="291" t="s">
        <v>745</v>
      </c>
      <c r="E27" s="290">
        <v>20000</v>
      </c>
      <c r="F27" s="407">
        <v>10098.959999999999</v>
      </c>
      <c r="G27" s="629"/>
      <c r="H27" s="629"/>
      <c r="I27" s="629"/>
      <c r="J27" s="630"/>
      <c r="K27" s="630"/>
      <c r="L27" s="630"/>
      <c r="M27" s="628"/>
    </row>
    <row r="28" spans="1:15" x14ac:dyDescent="0.2">
      <c r="B28" s="300">
        <v>45048</v>
      </c>
      <c r="C28" s="634" t="s">
        <v>4177</v>
      </c>
      <c r="D28" s="633" t="s">
        <v>745</v>
      </c>
      <c r="E28" s="407">
        <v>36304.339999999997</v>
      </c>
      <c r="F28" s="407">
        <v>24742.45</v>
      </c>
      <c r="G28" s="629"/>
      <c r="H28" s="629"/>
      <c r="I28" s="629"/>
      <c r="J28" s="630"/>
      <c r="K28" s="630"/>
      <c r="L28" s="630"/>
      <c r="M28" s="628"/>
    </row>
    <row r="29" spans="1:15" x14ac:dyDescent="0.2">
      <c r="B29" s="300">
        <v>45049</v>
      </c>
      <c r="C29" s="634" t="s">
        <v>4548</v>
      </c>
      <c r="D29" s="291">
        <v>1240</v>
      </c>
      <c r="E29" s="407">
        <v>20872.12</v>
      </c>
      <c r="F29" s="407"/>
      <c r="G29" s="629"/>
      <c r="H29" s="629"/>
      <c r="I29" s="629"/>
      <c r="J29" s="630"/>
      <c r="K29" s="630"/>
      <c r="L29" s="630"/>
      <c r="M29" s="628"/>
    </row>
    <row r="30" spans="1:15" x14ac:dyDescent="0.2">
      <c r="B30" s="300">
        <v>45049</v>
      </c>
      <c r="C30" s="289" t="s">
        <v>4586</v>
      </c>
      <c r="D30" s="291" t="s">
        <v>745</v>
      </c>
      <c r="E30" s="484">
        <v>311.69</v>
      </c>
      <c r="F30" s="407"/>
      <c r="G30" s="629"/>
      <c r="H30" s="629"/>
      <c r="I30" s="629"/>
      <c r="J30" s="630"/>
      <c r="K30" s="630"/>
      <c r="L30" s="630"/>
      <c r="M30" s="628"/>
    </row>
    <row r="31" spans="1:15" x14ac:dyDescent="0.2">
      <c r="B31" s="300">
        <v>45049</v>
      </c>
      <c r="C31" s="289" t="s">
        <v>4207</v>
      </c>
      <c r="D31" s="633" t="s">
        <v>745</v>
      </c>
      <c r="E31" s="290">
        <v>49.87</v>
      </c>
      <c r="F31" s="407"/>
      <c r="G31" s="629"/>
      <c r="H31" s="629"/>
      <c r="I31" s="629"/>
      <c r="J31" s="630"/>
      <c r="K31" s="630"/>
      <c r="L31" s="630"/>
      <c r="M31" s="628"/>
    </row>
    <row r="32" spans="1:15" x14ac:dyDescent="0.2">
      <c r="B32" s="300">
        <v>45049</v>
      </c>
      <c r="C32" s="289" t="s">
        <v>4547</v>
      </c>
      <c r="D32" s="633" t="s">
        <v>745</v>
      </c>
      <c r="E32" s="290">
        <v>50000</v>
      </c>
      <c r="F32" s="407"/>
      <c r="G32" s="629"/>
      <c r="H32" s="629"/>
      <c r="I32" s="629"/>
      <c r="J32" s="630"/>
      <c r="K32" s="630"/>
      <c r="L32" s="630"/>
      <c r="M32" s="628"/>
    </row>
    <row r="33" spans="2:13" x14ac:dyDescent="0.2">
      <c r="B33" s="300">
        <v>45049</v>
      </c>
      <c r="C33" s="289" t="s">
        <v>4546</v>
      </c>
      <c r="D33" s="291">
        <v>1011</v>
      </c>
      <c r="E33" s="290">
        <v>24742.45</v>
      </c>
      <c r="F33" s="407"/>
      <c r="G33" s="629"/>
      <c r="H33" s="629"/>
      <c r="I33" s="629"/>
      <c r="J33" s="630"/>
      <c r="K33" s="630"/>
      <c r="L33" s="630"/>
      <c r="M33" s="628"/>
    </row>
    <row r="34" spans="2:13" x14ac:dyDescent="0.2">
      <c r="B34" s="300">
        <v>45050</v>
      </c>
      <c r="C34" s="289" t="s">
        <v>4545</v>
      </c>
      <c r="D34" s="633" t="s">
        <v>745</v>
      </c>
      <c r="E34" s="484">
        <v>40.36</v>
      </c>
      <c r="F34" s="407"/>
      <c r="G34" s="629"/>
      <c r="H34" s="629"/>
      <c r="I34" s="629"/>
      <c r="J34" s="630"/>
      <c r="K34" s="630"/>
      <c r="L34" s="630"/>
      <c r="M34" s="628"/>
    </row>
    <row r="35" spans="2:13" x14ac:dyDescent="0.2">
      <c r="B35" s="300">
        <v>45050</v>
      </c>
      <c r="C35" s="289" t="s">
        <v>4207</v>
      </c>
      <c r="D35" s="633" t="s">
        <v>745</v>
      </c>
      <c r="E35" s="290">
        <v>6.46</v>
      </c>
      <c r="F35" s="407"/>
      <c r="G35" s="629"/>
      <c r="H35" s="629"/>
      <c r="I35" s="629"/>
      <c r="J35" s="630"/>
      <c r="K35" s="630"/>
      <c r="L35" s="630"/>
      <c r="M35" s="628"/>
    </row>
    <row r="36" spans="2:13" x14ac:dyDescent="0.2">
      <c r="B36" s="300">
        <v>45050</v>
      </c>
      <c r="C36" s="289" t="s">
        <v>4519</v>
      </c>
      <c r="D36" s="633" t="s">
        <v>745</v>
      </c>
      <c r="E36" s="290">
        <v>111637</v>
      </c>
      <c r="F36" s="407"/>
      <c r="G36" s="629"/>
      <c r="H36" s="629"/>
      <c r="I36" s="629"/>
      <c r="J36" s="630"/>
      <c r="K36" s="630"/>
      <c r="L36" s="630"/>
      <c r="M36" s="628"/>
    </row>
    <row r="37" spans="2:13" x14ac:dyDescent="0.2">
      <c r="B37" s="300">
        <v>45051</v>
      </c>
      <c r="C37" s="289" t="s">
        <v>4544</v>
      </c>
      <c r="D37" s="633" t="s">
        <v>745</v>
      </c>
      <c r="E37" s="412">
        <v>25807.69</v>
      </c>
      <c r="F37" s="407"/>
      <c r="G37" s="629"/>
      <c r="H37" s="629"/>
      <c r="I37" s="629"/>
      <c r="J37" s="630"/>
      <c r="K37" s="630"/>
      <c r="L37" s="630"/>
      <c r="M37" s="628"/>
    </row>
    <row r="38" spans="2:13" x14ac:dyDescent="0.2">
      <c r="B38" s="300">
        <v>45051</v>
      </c>
      <c r="C38" s="289" t="s">
        <v>4543</v>
      </c>
      <c r="D38" s="291" t="s">
        <v>745</v>
      </c>
      <c r="E38" s="290">
        <v>2900</v>
      </c>
      <c r="F38" s="407"/>
      <c r="G38" s="629"/>
      <c r="H38" s="629"/>
      <c r="I38" s="629"/>
      <c r="J38" s="630"/>
      <c r="K38" s="630"/>
      <c r="L38" s="630"/>
      <c r="M38" s="628"/>
    </row>
    <row r="39" spans="2:13" x14ac:dyDescent="0.2">
      <c r="B39" s="300">
        <v>45051</v>
      </c>
      <c r="C39" s="299" t="s">
        <v>4542</v>
      </c>
      <c r="D39" s="291" t="s">
        <v>745</v>
      </c>
      <c r="E39" s="290">
        <v>665457.52</v>
      </c>
      <c r="F39" s="407"/>
      <c r="G39" s="629"/>
      <c r="H39" s="629"/>
      <c r="I39" s="629"/>
      <c r="J39" s="630"/>
      <c r="K39" s="630"/>
      <c r="L39" s="630"/>
      <c r="M39" s="628"/>
    </row>
    <row r="40" spans="2:13" x14ac:dyDescent="0.2">
      <c r="B40" s="300">
        <v>45054</v>
      </c>
      <c r="C40" s="299" t="s">
        <v>4541</v>
      </c>
      <c r="D40" s="291">
        <v>1241</v>
      </c>
      <c r="E40" s="290">
        <v>6426</v>
      </c>
      <c r="F40" s="407"/>
      <c r="G40" s="629"/>
      <c r="H40" s="629"/>
      <c r="I40" s="629"/>
      <c r="J40" s="630"/>
      <c r="K40" s="630"/>
      <c r="L40" s="630"/>
      <c r="M40" s="628"/>
    </row>
    <row r="41" spans="2:13" x14ac:dyDescent="0.2">
      <c r="B41" s="300">
        <v>45054</v>
      </c>
      <c r="C41" s="299" t="s">
        <v>4587</v>
      </c>
      <c r="D41" s="291" t="s">
        <v>745</v>
      </c>
      <c r="E41" s="483">
        <v>5293</v>
      </c>
      <c r="F41" s="407"/>
      <c r="G41" s="629"/>
      <c r="H41" s="629"/>
      <c r="I41" s="629"/>
      <c r="J41" s="630"/>
      <c r="K41" s="630"/>
      <c r="L41" s="630"/>
      <c r="M41" s="628"/>
    </row>
    <row r="42" spans="2:13" x14ac:dyDescent="0.2">
      <c r="B42" s="300">
        <v>45054</v>
      </c>
      <c r="C42" s="634" t="s">
        <v>4540</v>
      </c>
      <c r="D42" s="633" t="s">
        <v>806</v>
      </c>
      <c r="E42" s="407">
        <v>28007.38</v>
      </c>
      <c r="F42" s="407"/>
      <c r="G42" s="629"/>
      <c r="H42" s="629"/>
      <c r="I42" s="629"/>
      <c r="J42" s="630"/>
      <c r="K42" s="630"/>
      <c r="L42" s="630"/>
      <c r="M42" s="628"/>
    </row>
    <row r="43" spans="2:13" x14ac:dyDescent="0.2">
      <c r="B43" s="300">
        <v>45054</v>
      </c>
      <c r="C43" s="299" t="s">
        <v>4539</v>
      </c>
      <c r="D43" s="291" t="s">
        <v>806</v>
      </c>
      <c r="E43" s="482">
        <v>8640.39</v>
      </c>
      <c r="F43" s="407"/>
      <c r="G43" s="629"/>
      <c r="H43" s="629"/>
      <c r="I43" s="629"/>
      <c r="J43" s="630"/>
      <c r="K43" s="630"/>
      <c r="L43" s="630"/>
      <c r="M43" s="628"/>
    </row>
    <row r="44" spans="2:13" x14ac:dyDescent="0.2">
      <c r="B44" s="300">
        <v>45054</v>
      </c>
      <c r="C44" s="299" t="s">
        <v>3580</v>
      </c>
      <c r="D44" s="291" t="s">
        <v>806</v>
      </c>
      <c r="E44" s="290">
        <v>1115.81</v>
      </c>
      <c r="F44" s="407"/>
      <c r="G44" s="629"/>
      <c r="H44" s="629"/>
      <c r="I44" s="629"/>
      <c r="J44" s="630"/>
      <c r="K44" s="630"/>
      <c r="L44" s="630"/>
      <c r="M44" s="628"/>
    </row>
    <row r="45" spans="2:13" x14ac:dyDescent="0.2">
      <c r="B45" s="300">
        <v>45055</v>
      </c>
      <c r="C45" s="299" t="s">
        <v>4517</v>
      </c>
      <c r="D45" s="291" t="s">
        <v>806</v>
      </c>
      <c r="E45" s="484">
        <v>7.79</v>
      </c>
      <c r="F45" s="407"/>
      <c r="G45" s="629"/>
      <c r="H45" s="629"/>
      <c r="I45" s="629"/>
      <c r="J45" s="630"/>
      <c r="K45" s="630"/>
      <c r="L45" s="630"/>
      <c r="M45" s="628"/>
    </row>
    <row r="46" spans="2:13" x14ac:dyDescent="0.2">
      <c r="B46" s="300">
        <v>45055</v>
      </c>
      <c r="C46" s="299" t="s">
        <v>4207</v>
      </c>
      <c r="D46" s="291" t="s">
        <v>806</v>
      </c>
      <c r="E46" s="290">
        <v>1.25</v>
      </c>
      <c r="F46" s="407"/>
      <c r="G46" s="629"/>
      <c r="H46" s="629"/>
      <c r="I46" s="629"/>
      <c r="J46" s="630"/>
      <c r="K46" s="630"/>
      <c r="L46" s="630"/>
      <c r="M46" s="628"/>
    </row>
    <row r="47" spans="2:13" x14ac:dyDescent="0.2">
      <c r="B47" s="300">
        <v>45055</v>
      </c>
      <c r="C47" s="634" t="s">
        <v>4538</v>
      </c>
      <c r="D47" s="633" t="s">
        <v>745</v>
      </c>
      <c r="E47" s="407">
        <v>4143.74</v>
      </c>
      <c r="F47" s="407"/>
      <c r="G47" s="629"/>
      <c r="H47" s="629"/>
      <c r="I47" s="629"/>
      <c r="J47" s="630"/>
      <c r="K47" s="630"/>
      <c r="L47" s="630"/>
      <c r="M47" s="628"/>
    </row>
    <row r="48" spans="2:13" x14ac:dyDescent="0.2">
      <c r="B48" s="300">
        <v>45055</v>
      </c>
      <c r="C48" s="299" t="s">
        <v>351</v>
      </c>
      <c r="D48" s="633" t="s">
        <v>745</v>
      </c>
      <c r="E48" s="636">
        <v>2900</v>
      </c>
      <c r="F48" s="635"/>
      <c r="G48" s="629"/>
      <c r="H48" s="629"/>
      <c r="I48" s="629"/>
      <c r="J48" s="630"/>
      <c r="K48" s="630"/>
      <c r="L48" s="630"/>
      <c r="M48" s="628"/>
    </row>
    <row r="49" spans="2:13" x14ac:dyDescent="0.2">
      <c r="B49" s="300">
        <v>45055</v>
      </c>
      <c r="C49" s="299" t="s">
        <v>351</v>
      </c>
      <c r="D49" s="291" t="s">
        <v>745</v>
      </c>
      <c r="E49" s="290">
        <v>732374.6</v>
      </c>
      <c r="F49" s="407"/>
      <c r="G49" s="629"/>
      <c r="H49" s="629"/>
      <c r="I49" s="629"/>
      <c r="J49" s="630"/>
      <c r="K49" s="630"/>
      <c r="L49" s="630"/>
      <c r="M49" s="628"/>
    </row>
    <row r="50" spans="2:13" x14ac:dyDescent="0.2">
      <c r="B50" s="300">
        <v>45056</v>
      </c>
      <c r="C50" s="299" t="s">
        <v>4589</v>
      </c>
      <c r="D50" s="291" t="s">
        <v>745</v>
      </c>
      <c r="E50" s="483">
        <v>2450</v>
      </c>
      <c r="F50" s="407"/>
      <c r="G50" s="629"/>
      <c r="H50" s="629"/>
      <c r="I50" s="629"/>
      <c r="J50" s="630"/>
      <c r="K50" s="630"/>
      <c r="L50" s="630"/>
      <c r="M50" s="628"/>
    </row>
    <row r="51" spans="2:13" x14ac:dyDescent="0.2">
      <c r="B51" s="300">
        <v>45057</v>
      </c>
      <c r="C51" s="289" t="s">
        <v>4517</v>
      </c>
      <c r="D51" s="291" t="s">
        <v>806</v>
      </c>
      <c r="E51" s="484">
        <v>21.86</v>
      </c>
      <c r="F51" s="407"/>
      <c r="G51" s="629"/>
      <c r="H51" s="629"/>
      <c r="I51" s="629"/>
      <c r="J51" s="630"/>
      <c r="K51" s="630"/>
      <c r="L51" s="630"/>
      <c r="M51" s="628"/>
    </row>
    <row r="52" spans="2:13" x14ac:dyDescent="0.2">
      <c r="B52" s="300">
        <v>45057</v>
      </c>
      <c r="C52" s="299" t="s">
        <v>4207</v>
      </c>
      <c r="D52" s="291" t="s">
        <v>806</v>
      </c>
      <c r="E52" s="290">
        <v>3.5</v>
      </c>
      <c r="F52" s="407"/>
      <c r="G52" s="629"/>
      <c r="H52" s="629"/>
      <c r="I52" s="629"/>
      <c r="J52" s="630"/>
      <c r="K52" s="630"/>
      <c r="L52" s="630"/>
      <c r="M52" s="628"/>
    </row>
    <row r="53" spans="2:13" x14ac:dyDescent="0.2">
      <c r="B53" s="300">
        <v>45058</v>
      </c>
      <c r="C53" s="299" t="s">
        <v>4517</v>
      </c>
      <c r="D53" s="291" t="s">
        <v>806</v>
      </c>
      <c r="E53" s="484">
        <v>42.16</v>
      </c>
      <c r="F53" s="407"/>
      <c r="G53" s="629"/>
      <c r="H53" s="629"/>
      <c r="I53" s="629"/>
      <c r="J53" s="630"/>
      <c r="K53" s="630"/>
      <c r="L53" s="630"/>
      <c r="M53" s="628"/>
    </row>
    <row r="54" spans="2:13" x14ac:dyDescent="0.2">
      <c r="B54" s="300">
        <v>45058</v>
      </c>
      <c r="C54" s="299" t="s">
        <v>4207</v>
      </c>
      <c r="D54" s="291" t="s">
        <v>806</v>
      </c>
      <c r="E54" s="290">
        <v>6.75</v>
      </c>
      <c r="F54" s="407"/>
      <c r="G54" s="629" t="s">
        <v>4590</v>
      </c>
      <c r="H54" s="629" t="s">
        <v>4591</v>
      </c>
      <c r="I54" s="629"/>
      <c r="J54" s="630"/>
      <c r="K54" s="630"/>
      <c r="L54" s="630"/>
      <c r="M54" s="628"/>
    </row>
    <row r="55" spans="2:13" x14ac:dyDescent="0.2">
      <c r="B55" s="300">
        <v>45058</v>
      </c>
      <c r="C55" s="289" t="s">
        <v>4537</v>
      </c>
      <c r="D55" s="291" t="s">
        <v>745</v>
      </c>
      <c r="E55" s="290">
        <v>95863.2</v>
      </c>
      <c r="F55" s="407"/>
      <c r="G55" s="629">
        <v>25033.24</v>
      </c>
      <c r="H55" s="629">
        <f>+E55-G55</f>
        <v>70829.959999999992</v>
      </c>
      <c r="I55" s="629"/>
      <c r="J55" s="630"/>
      <c r="K55" s="630"/>
      <c r="L55" s="630"/>
      <c r="M55" s="628"/>
    </row>
    <row r="56" spans="2:13" x14ac:dyDescent="0.2">
      <c r="B56" s="300">
        <v>45058</v>
      </c>
      <c r="C56" s="299" t="s">
        <v>351</v>
      </c>
      <c r="D56" s="291" t="s">
        <v>745</v>
      </c>
      <c r="E56" s="290">
        <v>576335.53</v>
      </c>
      <c r="F56" s="407"/>
      <c r="G56" s="629">
        <f>+G55*0.55</f>
        <v>13768.282000000003</v>
      </c>
      <c r="H56" s="629">
        <f>+H55*0.55</f>
        <v>38956.477999999996</v>
      </c>
      <c r="I56" s="629"/>
      <c r="J56" s="630"/>
      <c r="K56" s="630"/>
      <c r="L56" s="630"/>
      <c r="M56" s="628"/>
    </row>
    <row r="57" spans="2:13" x14ac:dyDescent="0.2">
      <c r="B57" s="300">
        <v>45058</v>
      </c>
      <c r="C57" s="299" t="s">
        <v>4536</v>
      </c>
      <c r="D57" s="291" t="s">
        <v>745</v>
      </c>
      <c r="E57" s="412">
        <v>29068.27</v>
      </c>
      <c r="F57" s="407"/>
      <c r="G57" s="629">
        <f>+G55*0.45</f>
        <v>11264.958000000001</v>
      </c>
      <c r="H57" s="629">
        <f>+H55*0.45</f>
        <v>31873.481999999996</v>
      </c>
      <c r="I57" s="629"/>
      <c r="J57" s="630"/>
      <c r="K57" s="630"/>
      <c r="L57" s="630"/>
      <c r="M57" s="628"/>
    </row>
    <row r="58" spans="2:13" x14ac:dyDescent="0.2">
      <c r="B58" s="300">
        <v>45061</v>
      </c>
      <c r="C58" s="634" t="s">
        <v>3488</v>
      </c>
      <c r="D58" s="633" t="s">
        <v>745</v>
      </c>
      <c r="E58" s="407">
        <v>30000</v>
      </c>
      <c r="F58" s="407"/>
      <c r="G58" s="629"/>
      <c r="H58" s="629"/>
      <c r="I58" s="629"/>
      <c r="J58" s="630"/>
      <c r="K58" s="630"/>
      <c r="L58" s="630"/>
      <c r="M58" s="628"/>
    </row>
    <row r="59" spans="2:13" x14ac:dyDescent="0.2">
      <c r="B59" s="300">
        <v>45061</v>
      </c>
      <c r="C59" s="634" t="s">
        <v>4535</v>
      </c>
      <c r="D59" s="633" t="s">
        <v>745</v>
      </c>
      <c r="E59" s="407">
        <v>62576.67</v>
      </c>
      <c r="F59" s="407"/>
      <c r="G59" s="629"/>
      <c r="H59" s="629"/>
      <c r="I59" s="629"/>
      <c r="J59" s="630"/>
      <c r="K59" s="630"/>
      <c r="L59" s="630"/>
      <c r="M59" s="628"/>
    </row>
    <row r="60" spans="2:13" x14ac:dyDescent="0.2">
      <c r="B60" s="300">
        <v>45061</v>
      </c>
      <c r="C60" s="634" t="s">
        <v>4534</v>
      </c>
      <c r="D60" s="633" t="s">
        <v>745</v>
      </c>
      <c r="E60" s="404">
        <v>8099</v>
      </c>
      <c r="F60" s="407"/>
      <c r="G60" s="629"/>
      <c r="H60" s="629"/>
      <c r="I60" s="629"/>
      <c r="J60" s="630"/>
      <c r="K60" s="630"/>
      <c r="L60" s="630"/>
      <c r="M60" s="628"/>
    </row>
    <row r="61" spans="2:13" x14ac:dyDescent="0.2">
      <c r="B61" s="300">
        <v>45061</v>
      </c>
      <c r="C61" s="634" t="s">
        <v>4519</v>
      </c>
      <c r="D61" s="633" t="s">
        <v>806</v>
      </c>
      <c r="E61" s="407">
        <v>49447.39</v>
      </c>
      <c r="F61" s="407"/>
      <c r="G61" s="629"/>
      <c r="H61" s="629"/>
      <c r="I61" s="629"/>
      <c r="J61" s="630"/>
      <c r="K61" s="630"/>
      <c r="L61" s="630"/>
      <c r="M61" s="628"/>
    </row>
    <row r="62" spans="2:13" x14ac:dyDescent="0.2">
      <c r="B62" s="300">
        <v>45061</v>
      </c>
      <c r="C62" s="634" t="s">
        <v>4517</v>
      </c>
      <c r="D62" s="633" t="s">
        <v>806</v>
      </c>
      <c r="E62" s="484">
        <v>275.12</v>
      </c>
      <c r="F62" s="635"/>
      <c r="G62" s="629"/>
      <c r="H62" s="629"/>
      <c r="I62" s="629"/>
      <c r="J62" s="630"/>
      <c r="K62" s="630"/>
      <c r="L62" s="630"/>
      <c r="M62" s="628"/>
    </row>
    <row r="63" spans="2:13" x14ac:dyDescent="0.2">
      <c r="B63" s="300">
        <v>45061</v>
      </c>
      <c r="C63" s="634" t="s">
        <v>4207</v>
      </c>
      <c r="D63" s="633" t="s">
        <v>806</v>
      </c>
      <c r="E63" s="407">
        <v>44.02</v>
      </c>
      <c r="F63" s="635"/>
      <c r="G63" s="629"/>
      <c r="H63" s="629"/>
      <c r="I63" s="629"/>
      <c r="J63" s="630"/>
      <c r="K63" s="630"/>
      <c r="L63" s="630"/>
      <c r="M63" s="628"/>
    </row>
    <row r="64" spans="2:13" x14ac:dyDescent="0.2">
      <c r="B64" s="300">
        <v>45061</v>
      </c>
      <c r="C64" s="299" t="s">
        <v>4517</v>
      </c>
      <c r="D64" s="291" t="s">
        <v>806</v>
      </c>
      <c r="E64" s="484">
        <v>4.59</v>
      </c>
      <c r="F64" s="407"/>
      <c r="G64" s="629"/>
      <c r="H64" s="629"/>
      <c r="I64" s="629"/>
      <c r="J64" s="630"/>
      <c r="K64" s="630"/>
      <c r="L64" s="630"/>
      <c r="M64" s="628"/>
    </row>
    <row r="65" spans="1:13" x14ac:dyDescent="0.2">
      <c r="B65" s="300">
        <v>45061</v>
      </c>
      <c r="C65" s="634" t="s">
        <v>4207</v>
      </c>
      <c r="D65" s="633" t="s">
        <v>806</v>
      </c>
      <c r="E65" s="407">
        <v>0.73</v>
      </c>
      <c r="F65" s="407"/>
      <c r="G65" s="629"/>
      <c r="H65" s="629"/>
      <c r="I65" s="629"/>
      <c r="J65" s="630"/>
      <c r="K65" s="630"/>
      <c r="L65" s="630"/>
      <c r="M65" s="628"/>
    </row>
    <row r="66" spans="1:13" x14ac:dyDescent="0.2">
      <c r="B66" s="300">
        <v>45061</v>
      </c>
      <c r="C66" s="299" t="s">
        <v>4530</v>
      </c>
      <c r="D66" s="291" t="s">
        <v>745</v>
      </c>
      <c r="E66" s="483">
        <v>2892.06</v>
      </c>
      <c r="F66" s="407"/>
      <c r="G66" s="629"/>
      <c r="H66" s="629"/>
      <c r="I66" s="629"/>
      <c r="J66" s="630"/>
      <c r="K66" s="630"/>
      <c r="L66" s="630"/>
      <c r="M66" s="628"/>
    </row>
    <row r="67" spans="1:13" x14ac:dyDescent="0.2">
      <c r="B67" s="300">
        <v>45061</v>
      </c>
      <c r="C67" s="634" t="s">
        <v>4533</v>
      </c>
      <c r="D67" s="633" t="s">
        <v>745</v>
      </c>
      <c r="E67" s="407">
        <v>7158.37</v>
      </c>
      <c r="F67" s="407"/>
      <c r="G67" s="629"/>
      <c r="H67" s="629"/>
      <c r="I67" s="629"/>
      <c r="J67" s="630"/>
      <c r="K67" s="630"/>
      <c r="L67" s="630"/>
      <c r="M67" s="628"/>
    </row>
    <row r="68" spans="1:13" x14ac:dyDescent="0.2">
      <c r="A68" s="304"/>
      <c r="B68" s="300">
        <v>45061</v>
      </c>
      <c r="C68" s="299" t="s">
        <v>351</v>
      </c>
      <c r="D68" s="291" t="s">
        <v>745</v>
      </c>
      <c r="E68" s="290">
        <v>119235.72</v>
      </c>
      <c r="F68" s="407"/>
      <c r="G68" s="629"/>
      <c r="H68" s="629"/>
      <c r="I68" s="629"/>
      <c r="J68" s="630"/>
      <c r="K68" s="630"/>
      <c r="L68" s="630"/>
      <c r="M68" s="628"/>
    </row>
    <row r="69" spans="1:13" x14ac:dyDescent="0.2">
      <c r="B69" s="300">
        <v>45062</v>
      </c>
      <c r="C69" s="299" t="s">
        <v>3559</v>
      </c>
      <c r="D69" s="291">
        <v>1242</v>
      </c>
      <c r="E69" s="303">
        <v>8180</v>
      </c>
      <c r="F69" s="407"/>
      <c r="G69" s="629">
        <f>+E69*0.6</f>
        <v>4908</v>
      </c>
      <c r="H69" s="629">
        <f>+E69*0.4</f>
        <v>3272</v>
      </c>
      <c r="I69" s="629"/>
      <c r="J69" s="630"/>
      <c r="K69" s="630"/>
      <c r="L69" s="630"/>
      <c r="M69" s="628"/>
    </row>
    <row r="70" spans="1:13" x14ac:dyDescent="0.2">
      <c r="B70" s="300">
        <v>45062</v>
      </c>
      <c r="C70" s="634" t="s">
        <v>4532</v>
      </c>
      <c r="D70" s="633" t="s">
        <v>745</v>
      </c>
      <c r="E70" s="483">
        <v>2700</v>
      </c>
      <c r="F70" s="407"/>
      <c r="G70" s="629"/>
      <c r="H70" s="629"/>
      <c r="I70" s="629"/>
      <c r="J70" s="630"/>
      <c r="K70" s="630"/>
      <c r="L70" s="630"/>
      <c r="M70" s="628"/>
    </row>
    <row r="71" spans="1:13" x14ac:dyDescent="0.2">
      <c r="B71" s="300">
        <v>45062</v>
      </c>
      <c r="C71" s="634" t="s">
        <v>4517</v>
      </c>
      <c r="D71" s="633" t="s">
        <v>806</v>
      </c>
      <c r="E71" s="484">
        <v>129.29</v>
      </c>
      <c r="F71" s="407"/>
      <c r="G71" s="629"/>
      <c r="H71" s="629"/>
      <c r="I71" s="629"/>
      <c r="J71" s="630"/>
      <c r="K71" s="630"/>
      <c r="L71" s="630"/>
      <c r="M71" s="628"/>
    </row>
    <row r="72" spans="1:13" x14ac:dyDescent="0.2">
      <c r="B72" s="300">
        <v>45062</v>
      </c>
      <c r="C72" s="299" t="s">
        <v>4207</v>
      </c>
      <c r="D72" s="291" t="s">
        <v>806</v>
      </c>
      <c r="E72" s="290">
        <v>20.69</v>
      </c>
      <c r="F72" s="407"/>
      <c r="G72" s="629"/>
      <c r="H72" s="629"/>
      <c r="I72" s="629"/>
      <c r="J72" s="630"/>
      <c r="K72" s="630"/>
      <c r="L72" s="630"/>
      <c r="M72" s="628"/>
    </row>
    <row r="73" spans="1:13" x14ac:dyDescent="0.2">
      <c r="B73" s="300">
        <v>45062</v>
      </c>
      <c r="C73" s="299" t="s">
        <v>351</v>
      </c>
      <c r="D73" s="291" t="s">
        <v>745</v>
      </c>
      <c r="E73" s="290">
        <v>617093.28</v>
      </c>
      <c r="F73" s="407"/>
      <c r="G73" s="629"/>
      <c r="H73" s="629"/>
      <c r="I73" s="629"/>
      <c r="J73" s="630"/>
      <c r="K73" s="630"/>
      <c r="L73" s="630"/>
      <c r="M73" s="628"/>
    </row>
    <row r="74" spans="1:13" x14ac:dyDescent="0.2">
      <c r="B74" s="300">
        <v>45063</v>
      </c>
      <c r="C74" s="299" t="s">
        <v>4532</v>
      </c>
      <c r="D74" s="291" t="s">
        <v>745</v>
      </c>
      <c r="E74" s="483">
        <v>1050</v>
      </c>
      <c r="F74" s="407"/>
      <c r="G74" s="629"/>
      <c r="H74" s="629"/>
      <c r="I74" s="629"/>
      <c r="J74" s="630"/>
      <c r="K74" s="630"/>
      <c r="L74" s="630"/>
      <c r="M74" s="628"/>
    </row>
    <row r="75" spans="1:13" x14ac:dyDescent="0.2">
      <c r="B75" s="300">
        <v>45063</v>
      </c>
      <c r="C75" s="299" t="s">
        <v>4517</v>
      </c>
      <c r="D75" s="291" t="s">
        <v>806</v>
      </c>
      <c r="E75" s="484">
        <v>1.73</v>
      </c>
      <c r="F75" s="407"/>
      <c r="G75" s="629"/>
      <c r="H75" s="629"/>
      <c r="I75" s="629"/>
      <c r="J75" s="630"/>
      <c r="K75" s="630"/>
      <c r="L75" s="630"/>
      <c r="M75" s="628"/>
    </row>
    <row r="76" spans="1:13" x14ac:dyDescent="0.2">
      <c r="B76" s="300">
        <v>45063</v>
      </c>
      <c r="C76" s="299" t="s">
        <v>4207</v>
      </c>
      <c r="D76" s="291" t="s">
        <v>806</v>
      </c>
      <c r="E76" s="290">
        <v>0.28000000000000003</v>
      </c>
      <c r="F76" s="407"/>
      <c r="G76" s="629"/>
      <c r="H76" s="629"/>
      <c r="I76" s="629"/>
      <c r="J76" s="630"/>
      <c r="K76" s="630"/>
      <c r="L76" s="630"/>
      <c r="M76" s="628"/>
    </row>
    <row r="77" spans="1:13" x14ac:dyDescent="0.2">
      <c r="B77" s="300">
        <v>45063</v>
      </c>
      <c r="C77" s="634" t="s">
        <v>351</v>
      </c>
      <c r="D77" s="633" t="s">
        <v>745</v>
      </c>
      <c r="E77" s="407">
        <v>600000</v>
      </c>
      <c r="F77" s="407"/>
      <c r="G77" s="629"/>
      <c r="H77" s="629"/>
      <c r="I77" s="629"/>
      <c r="J77" s="630"/>
      <c r="K77" s="630"/>
      <c r="L77" s="630"/>
      <c r="M77" s="628"/>
    </row>
    <row r="78" spans="1:13" x14ac:dyDescent="0.2">
      <c r="B78" s="300">
        <v>45064</v>
      </c>
      <c r="C78" s="634" t="s">
        <v>4517</v>
      </c>
      <c r="D78" s="633" t="s">
        <v>806</v>
      </c>
      <c r="E78" s="484">
        <v>20.100000000000001</v>
      </c>
      <c r="F78" s="407"/>
      <c r="G78" s="629"/>
      <c r="H78" s="629"/>
      <c r="I78" s="629"/>
      <c r="J78" s="630"/>
      <c r="K78" s="630"/>
      <c r="L78" s="630"/>
      <c r="M78" s="628"/>
    </row>
    <row r="79" spans="1:13" x14ac:dyDescent="0.2">
      <c r="B79" s="300">
        <v>45064</v>
      </c>
      <c r="C79" s="299" t="s">
        <v>4207</v>
      </c>
      <c r="D79" s="291" t="s">
        <v>806</v>
      </c>
      <c r="E79" s="290">
        <v>3.22</v>
      </c>
      <c r="F79" s="407"/>
      <c r="G79" s="629"/>
      <c r="H79" s="629"/>
      <c r="I79" s="629"/>
      <c r="J79" s="630"/>
      <c r="K79" s="630"/>
      <c r="L79" s="630"/>
      <c r="M79" s="628"/>
    </row>
    <row r="80" spans="1:13" ht="12.75" customHeight="1" x14ac:dyDescent="0.2">
      <c r="B80" s="300">
        <v>45064</v>
      </c>
      <c r="C80" s="289" t="s">
        <v>4519</v>
      </c>
      <c r="D80" s="291" t="s">
        <v>745</v>
      </c>
      <c r="E80" s="290">
        <v>56322.14</v>
      </c>
      <c r="F80" s="407"/>
      <c r="G80" s="629"/>
      <c r="H80" s="629"/>
      <c r="I80" s="629"/>
      <c r="J80" s="630"/>
      <c r="K80" s="630"/>
      <c r="L80" s="630"/>
      <c r="M80" s="628"/>
    </row>
    <row r="81" spans="2:13" x14ac:dyDescent="0.2">
      <c r="B81" s="300">
        <v>45065</v>
      </c>
      <c r="C81" s="299" t="s">
        <v>4517</v>
      </c>
      <c r="D81" s="291" t="s">
        <v>806</v>
      </c>
      <c r="E81" s="484">
        <v>306.60000000000002</v>
      </c>
      <c r="F81" s="407"/>
      <c r="G81" s="629"/>
      <c r="H81" s="629"/>
      <c r="I81" s="629"/>
      <c r="J81" s="630"/>
      <c r="K81" s="630"/>
      <c r="L81" s="630"/>
      <c r="M81" s="628"/>
    </row>
    <row r="82" spans="2:13" x14ac:dyDescent="0.2">
      <c r="B82" s="300">
        <v>45065</v>
      </c>
      <c r="C82" s="299" t="s">
        <v>4207</v>
      </c>
      <c r="D82" s="291" t="s">
        <v>806</v>
      </c>
      <c r="E82" s="290">
        <v>49.06</v>
      </c>
      <c r="F82" s="407"/>
      <c r="G82" s="629"/>
      <c r="H82" s="629"/>
      <c r="I82" s="629"/>
      <c r="J82" s="630"/>
      <c r="K82" s="630"/>
      <c r="L82" s="630"/>
      <c r="M82" s="628"/>
    </row>
    <row r="83" spans="2:13" x14ac:dyDescent="0.2">
      <c r="B83" s="300">
        <v>45065</v>
      </c>
      <c r="C83" s="634" t="s">
        <v>4531</v>
      </c>
      <c r="D83" s="633" t="s">
        <v>745</v>
      </c>
      <c r="E83" s="412">
        <v>28487.68</v>
      </c>
      <c r="F83" s="407"/>
      <c r="G83" s="629"/>
      <c r="H83" s="629"/>
      <c r="I83" s="629"/>
      <c r="J83" s="630"/>
      <c r="K83" s="630"/>
      <c r="L83" s="630"/>
      <c r="M83" s="628"/>
    </row>
    <row r="84" spans="2:13" x14ac:dyDescent="0.2">
      <c r="B84" s="300">
        <v>45065</v>
      </c>
      <c r="C84" s="634" t="s">
        <v>4519</v>
      </c>
      <c r="D84" s="633" t="s">
        <v>745</v>
      </c>
      <c r="E84" s="407">
        <v>49447.39</v>
      </c>
      <c r="F84" s="407"/>
      <c r="G84" s="629"/>
      <c r="H84" s="629"/>
      <c r="I84" s="629"/>
      <c r="J84" s="630"/>
      <c r="K84" s="630"/>
      <c r="L84" s="630"/>
      <c r="M84" s="628"/>
    </row>
    <row r="85" spans="2:13" x14ac:dyDescent="0.2">
      <c r="B85" s="300">
        <v>45065</v>
      </c>
      <c r="C85" s="299" t="s">
        <v>4519</v>
      </c>
      <c r="D85" s="291" t="s">
        <v>745</v>
      </c>
      <c r="E85" s="290">
        <v>49447.39</v>
      </c>
      <c r="F85" s="407"/>
      <c r="G85" s="629"/>
      <c r="H85" s="629"/>
      <c r="I85" s="629"/>
      <c r="J85" s="630"/>
      <c r="K85" s="630"/>
      <c r="L85" s="630"/>
      <c r="M85" s="628"/>
    </row>
    <row r="86" spans="2:13" x14ac:dyDescent="0.2">
      <c r="B86" s="300">
        <v>45065</v>
      </c>
      <c r="C86" s="634" t="s">
        <v>351</v>
      </c>
      <c r="D86" s="291" t="s">
        <v>745</v>
      </c>
      <c r="E86" s="290">
        <v>553219.43000000005</v>
      </c>
      <c r="F86" s="407"/>
      <c r="G86" s="629"/>
      <c r="H86" s="629"/>
      <c r="I86" s="629"/>
      <c r="J86" s="630"/>
      <c r="K86" s="630"/>
      <c r="L86" s="630"/>
      <c r="M86" s="628"/>
    </row>
    <row r="87" spans="2:13" x14ac:dyDescent="0.2">
      <c r="B87" s="300">
        <v>45068</v>
      </c>
      <c r="C87" s="634" t="s">
        <v>4530</v>
      </c>
      <c r="D87" s="633" t="s">
        <v>745</v>
      </c>
      <c r="E87" s="483">
        <v>2622.47</v>
      </c>
      <c r="F87" s="407"/>
      <c r="G87" s="629"/>
      <c r="H87" s="629"/>
      <c r="I87" s="629"/>
      <c r="J87" s="630"/>
      <c r="K87" s="630"/>
      <c r="L87" s="630"/>
      <c r="M87" s="628"/>
    </row>
    <row r="88" spans="2:13" x14ac:dyDescent="0.2">
      <c r="B88" s="300">
        <v>45068</v>
      </c>
      <c r="C88" s="634" t="s">
        <v>4517</v>
      </c>
      <c r="D88" s="633" t="s">
        <v>806</v>
      </c>
      <c r="E88" s="484">
        <v>386.69</v>
      </c>
      <c r="F88" s="407"/>
      <c r="G88" s="629"/>
      <c r="H88" s="629"/>
      <c r="I88" s="629"/>
      <c r="J88" s="630"/>
      <c r="K88" s="630"/>
      <c r="L88" s="630"/>
      <c r="M88" s="628"/>
    </row>
    <row r="89" spans="2:13" x14ac:dyDescent="0.2">
      <c r="B89" s="300">
        <v>45068</v>
      </c>
      <c r="C89" s="299" t="s">
        <v>4207</v>
      </c>
      <c r="D89" s="633" t="s">
        <v>806</v>
      </c>
      <c r="E89" s="407">
        <v>61.87</v>
      </c>
      <c r="F89" s="407"/>
      <c r="G89" s="629"/>
      <c r="H89" s="629"/>
      <c r="I89" s="629"/>
      <c r="J89" s="630"/>
      <c r="K89" s="630"/>
      <c r="L89" s="630"/>
      <c r="M89" s="628"/>
    </row>
    <row r="90" spans="2:13" x14ac:dyDescent="0.2">
      <c r="B90" s="300">
        <v>45068</v>
      </c>
      <c r="C90" s="289" t="s">
        <v>351</v>
      </c>
      <c r="D90" s="291" t="s">
        <v>745</v>
      </c>
      <c r="E90" s="290">
        <v>36722.949999999997</v>
      </c>
      <c r="F90" s="407"/>
      <c r="G90" s="629"/>
      <c r="H90" s="629"/>
      <c r="I90" s="629"/>
      <c r="J90" s="630"/>
      <c r="K90" s="630"/>
      <c r="L90" s="630"/>
      <c r="M90" s="628"/>
    </row>
    <row r="91" spans="2:13" x14ac:dyDescent="0.2">
      <c r="B91" s="300">
        <v>45069</v>
      </c>
      <c r="C91" s="299" t="s">
        <v>4517</v>
      </c>
      <c r="D91" s="291" t="s">
        <v>806</v>
      </c>
      <c r="E91" s="484">
        <v>19.18</v>
      </c>
      <c r="F91" s="407"/>
      <c r="G91" s="629"/>
      <c r="H91" s="629"/>
      <c r="I91" s="629"/>
      <c r="J91" s="630"/>
      <c r="K91" s="630"/>
      <c r="L91" s="630"/>
      <c r="M91" s="628"/>
    </row>
    <row r="92" spans="2:13" x14ac:dyDescent="0.2">
      <c r="B92" s="300">
        <v>45069</v>
      </c>
      <c r="C92" s="299" t="s">
        <v>4207</v>
      </c>
      <c r="D92" s="291" t="s">
        <v>806</v>
      </c>
      <c r="E92" s="290">
        <v>3.07</v>
      </c>
      <c r="F92" s="407"/>
      <c r="G92" s="629"/>
      <c r="H92" s="629"/>
      <c r="I92" s="629"/>
      <c r="J92" s="630"/>
      <c r="K92" s="630"/>
      <c r="L92" s="630"/>
      <c r="M92" s="628"/>
    </row>
    <row r="93" spans="2:13" x14ac:dyDescent="0.2">
      <c r="B93" s="300">
        <v>45069</v>
      </c>
      <c r="C93" s="299" t="s">
        <v>4529</v>
      </c>
      <c r="D93" s="291" t="s">
        <v>745</v>
      </c>
      <c r="E93" s="290">
        <v>4776</v>
      </c>
      <c r="F93" s="407"/>
      <c r="G93" s="629"/>
      <c r="H93" s="629"/>
      <c r="I93" s="629"/>
      <c r="J93" s="630"/>
      <c r="K93" s="630"/>
      <c r="L93" s="630"/>
      <c r="M93" s="628"/>
    </row>
    <row r="94" spans="2:13" x14ac:dyDescent="0.2">
      <c r="B94" s="300">
        <v>45071</v>
      </c>
      <c r="C94" s="299" t="s">
        <v>4517</v>
      </c>
      <c r="D94" s="291" t="s">
        <v>806</v>
      </c>
      <c r="E94" s="484">
        <v>13.56</v>
      </c>
      <c r="F94" s="407"/>
      <c r="G94" s="629"/>
      <c r="H94" s="629"/>
      <c r="I94" s="629"/>
      <c r="J94" s="630"/>
      <c r="K94" s="630"/>
      <c r="L94" s="630"/>
      <c r="M94" s="628"/>
    </row>
    <row r="95" spans="2:13" x14ac:dyDescent="0.2">
      <c r="B95" s="300">
        <v>45051</v>
      </c>
      <c r="C95" s="634" t="s">
        <v>4207</v>
      </c>
      <c r="D95" s="633" t="s">
        <v>806</v>
      </c>
      <c r="E95" s="407">
        <v>2.17</v>
      </c>
      <c r="F95" s="407"/>
      <c r="G95" s="629"/>
      <c r="H95" s="629"/>
      <c r="I95" s="629"/>
      <c r="J95" s="630"/>
      <c r="K95" s="630"/>
      <c r="L95" s="630"/>
      <c r="M95" s="628"/>
    </row>
    <row r="96" spans="2:13" x14ac:dyDescent="0.2">
      <c r="B96" s="300">
        <v>45071</v>
      </c>
      <c r="C96" s="634" t="s">
        <v>4528</v>
      </c>
      <c r="D96" s="633"/>
      <c r="E96" s="407">
        <v>3189.91</v>
      </c>
      <c r="F96" s="407"/>
      <c r="G96" s="629"/>
      <c r="H96" s="629"/>
      <c r="I96" s="629"/>
      <c r="J96" s="630"/>
      <c r="K96" s="630"/>
      <c r="L96" s="630"/>
      <c r="M96" s="628"/>
    </row>
    <row r="97" spans="2:13" x14ac:dyDescent="0.2">
      <c r="B97" s="300">
        <v>45071</v>
      </c>
      <c r="C97" s="634" t="s">
        <v>4527</v>
      </c>
      <c r="D97" s="633" t="s">
        <v>745</v>
      </c>
      <c r="E97" s="407">
        <v>55640.52</v>
      </c>
      <c r="F97" s="407"/>
      <c r="G97" s="629"/>
      <c r="H97" s="629"/>
      <c r="I97" s="629"/>
      <c r="J97" s="630"/>
      <c r="K97" s="630"/>
      <c r="L97" s="630"/>
      <c r="M97" s="628"/>
    </row>
    <row r="98" spans="2:13" x14ac:dyDescent="0.2">
      <c r="B98" s="300">
        <v>45071</v>
      </c>
      <c r="C98" s="634" t="s">
        <v>351</v>
      </c>
      <c r="D98" s="633" t="s">
        <v>745</v>
      </c>
      <c r="E98" s="407">
        <v>842245.57</v>
      </c>
      <c r="F98" s="407"/>
      <c r="G98" s="629"/>
      <c r="H98" s="629"/>
      <c r="I98" s="629"/>
      <c r="J98" s="630"/>
      <c r="K98" s="630"/>
      <c r="L98" s="630"/>
      <c r="M98" s="628"/>
    </row>
    <row r="99" spans="2:13" x14ac:dyDescent="0.2">
      <c r="B99" s="300">
        <v>45072</v>
      </c>
      <c r="C99" s="630" t="s">
        <v>4526</v>
      </c>
      <c r="D99" s="633" t="s">
        <v>745</v>
      </c>
      <c r="E99" s="412">
        <v>24936.44</v>
      </c>
      <c r="F99" s="407"/>
      <c r="G99" s="629"/>
      <c r="H99" s="629"/>
      <c r="I99" s="629"/>
      <c r="J99" s="630"/>
      <c r="K99" s="630"/>
      <c r="L99" s="630"/>
      <c r="M99" s="628"/>
    </row>
    <row r="100" spans="2:13" x14ac:dyDescent="0.2">
      <c r="B100" s="300">
        <v>45075</v>
      </c>
      <c r="C100" s="634" t="s">
        <v>4525</v>
      </c>
      <c r="D100" s="633" t="s">
        <v>745</v>
      </c>
      <c r="E100" s="404">
        <v>7783.27</v>
      </c>
      <c r="F100" s="407"/>
      <c r="G100" s="629"/>
      <c r="H100" s="629"/>
      <c r="I100" s="629"/>
      <c r="J100" s="630"/>
      <c r="K100" s="630"/>
      <c r="L100" s="630"/>
      <c r="M100" s="628"/>
    </row>
    <row r="101" spans="2:13" x14ac:dyDescent="0.2">
      <c r="B101" s="300">
        <v>45075</v>
      </c>
      <c r="C101" s="634" t="s">
        <v>4524</v>
      </c>
      <c r="D101" s="633" t="s">
        <v>745</v>
      </c>
      <c r="E101" s="483">
        <v>2039.02</v>
      </c>
      <c r="F101" s="407"/>
      <c r="G101" s="629"/>
      <c r="H101" s="629"/>
      <c r="I101" s="629"/>
      <c r="J101" s="630"/>
      <c r="K101" s="630"/>
      <c r="L101" s="630"/>
      <c r="M101" s="628"/>
    </row>
    <row r="102" spans="2:13" x14ac:dyDescent="0.2">
      <c r="B102" s="300">
        <v>45075</v>
      </c>
      <c r="C102" s="634" t="s">
        <v>4517</v>
      </c>
      <c r="D102" s="633" t="s">
        <v>806</v>
      </c>
      <c r="E102" s="484">
        <v>13.77</v>
      </c>
      <c r="F102" s="407"/>
      <c r="G102" s="629"/>
      <c r="H102" s="629"/>
      <c r="I102" s="629"/>
      <c r="J102" s="630"/>
      <c r="K102" s="630"/>
      <c r="L102" s="630"/>
      <c r="M102" s="628"/>
    </row>
    <row r="103" spans="2:13" x14ac:dyDescent="0.2">
      <c r="B103" s="300">
        <v>45075</v>
      </c>
      <c r="C103" s="634" t="s">
        <v>4207</v>
      </c>
      <c r="D103" s="633" t="s">
        <v>806</v>
      </c>
      <c r="E103" s="407">
        <v>2.2000000000000002</v>
      </c>
      <c r="F103" s="407"/>
      <c r="G103" s="629"/>
      <c r="H103" s="629"/>
      <c r="I103" s="629"/>
      <c r="J103" s="630"/>
      <c r="K103" s="630"/>
      <c r="L103" s="630"/>
      <c r="M103" s="628"/>
    </row>
    <row r="104" spans="2:13" x14ac:dyDescent="0.2">
      <c r="B104" s="300">
        <v>45075</v>
      </c>
      <c r="C104" s="299" t="s">
        <v>4523</v>
      </c>
      <c r="D104" s="291" t="s">
        <v>745</v>
      </c>
      <c r="E104" s="290">
        <v>236194.11</v>
      </c>
      <c r="F104" s="407"/>
      <c r="G104" s="629"/>
      <c r="H104" s="629"/>
      <c r="I104" s="629"/>
      <c r="J104" s="630"/>
      <c r="K104" s="630"/>
      <c r="L104" s="630"/>
      <c r="M104" s="628"/>
    </row>
    <row r="105" spans="2:13" x14ac:dyDescent="0.2">
      <c r="B105" s="300">
        <v>45075</v>
      </c>
      <c r="C105" s="299" t="s">
        <v>4522</v>
      </c>
      <c r="D105" s="291" t="s">
        <v>745</v>
      </c>
      <c r="E105" s="290">
        <v>368859.62</v>
      </c>
      <c r="F105" s="407"/>
      <c r="G105" s="629"/>
      <c r="H105" s="629"/>
      <c r="I105" s="629"/>
      <c r="J105" s="630"/>
      <c r="K105" s="630"/>
      <c r="L105" s="630"/>
      <c r="M105" s="628"/>
    </row>
    <row r="106" spans="2:13" x14ac:dyDescent="0.2">
      <c r="B106" s="300">
        <v>45075</v>
      </c>
      <c r="C106" s="299" t="s">
        <v>4521</v>
      </c>
      <c r="D106" s="291" t="s">
        <v>745</v>
      </c>
      <c r="E106" s="290">
        <v>230000</v>
      </c>
      <c r="F106" s="407"/>
      <c r="G106" s="629"/>
      <c r="H106" s="629"/>
      <c r="I106" s="629"/>
      <c r="J106" s="630"/>
      <c r="K106" s="630"/>
      <c r="L106" s="630"/>
      <c r="M106" s="628"/>
    </row>
    <row r="107" spans="2:13" x14ac:dyDescent="0.2">
      <c r="B107" s="300">
        <v>45075</v>
      </c>
      <c r="C107" s="299" t="s">
        <v>4521</v>
      </c>
      <c r="D107" s="291" t="s">
        <v>745</v>
      </c>
      <c r="E107" s="290">
        <v>266000</v>
      </c>
      <c r="F107" s="407"/>
      <c r="G107" s="629"/>
      <c r="H107" s="629"/>
      <c r="I107" s="629"/>
      <c r="J107" s="630"/>
      <c r="K107" s="630"/>
      <c r="L107" s="630"/>
      <c r="M107" s="628"/>
    </row>
    <row r="108" spans="2:13" x14ac:dyDescent="0.2">
      <c r="B108" s="300">
        <v>45075</v>
      </c>
      <c r="C108" s="634" t="s">
        <v>4520</v>
      </c>
      <c r="D108" s="633" t="s">
        <v>745</v>
      </c>
      <c r="E108" s="407">
        <v>182110.58</v>
      </c>
      <c r="F108" s="407"/>
      <c r="G108" s="629"/>
      <c r="H108" s="629"/>
      <c r="I108" s="629"/>
      <c r="J108" s="630"/>
      <c r="K108" s="630"/>
      <c r="L108" s="630"/>
      <c r="M108" s="628"/>
    </row>
    <row r="109" spans="2:13" x14ac:dyDescent="0.2">
      <c r="B109" s="300">
        <v>45075</v>
      </c>
      <c r="C109" s="299" t="s">
        <v>4519</v>
      </c>
      <c r="D109" s="291" t="s">
        <v>745</v>
      </c>
      <c r="E109" s="290">
        <v>22495.75</v>
      </c>
      <c r="F109" s="407"/>
      <c r="G109" s="629"/>
      <c r="H109" s="629"/>
      <c r="I109" s="629"/>
      <c r="J109" s="630"/>
      <c r="K109" s="630"/>
      <c r="L109" s="630"/>
      <c r="M109" s="628"/>
    </row>
    <row r="110" spans="2:13" x14ac:dyDescent="0.2">
      <c r="B110" s="300">
        <v>45075</v>
      </c>
      <c r="C110" s="299" t="s">
        <v>351</v>
      </c>
      <c r="D110" s="291" t="s">
        <v>745</v>
      </c>
      <c r="E110" s="290">
        <v>1000000</v>
      </c>
      <c r="F110" s="407"/>
      <c r="G110" s="629"/>
      <c r="H110" s="629"/>
      <c r="I110" s="629"/>
      <c r="J110" s="630"/>
      <c r="K110" s="630"/>
      <c r="L110" s="630"/>
      <c r="M110" s="628"/>
    </row>
    <row r="111" spans="2:13" x14ac:dyDescent="0.2">
      <c r="B111" s="300">
        <v>45076</v>
      </c>
      <c r="C111" s="299" t="s">
        <v>4518</v>
      </c>
      <c r="D111" s="291" t="s">
        <v>745</v>
      </c>
      <c r="E111" s="290">
        <v>62576.67</v>
      </c>
      <c r="F111" s="407"/>
      <c r="G111" s="629"/>
      <c r="H111" s="629"/>
      <c r="I111" s="629"/>
      <c r="J111" s="630"/>
      <c r="K111" s="630"/>
      <c r="L111" s="630"/>
      <c r="M111" s="628"/>
    </row>
    <row r="112" spans="2:13" x14ac:dyDescent="0.2">
      <c r="B112" s="300">
        <v>45076</v>
      </c>
      <c r="C112" s="299" t="s">
        <v>4517</v>
      </c>
      <c r="D112" s="291" t="s">
        <v>806</v>
      </c>
      <c r="E112" s="484">
        <v>182.97</v>
      </c>
      <c r="F112" s="407"/>
      <c r="G112" s="629"/>
      <c r="H112" s="629"/>
      <c r="I112" s="629"/>
      <c r="J112" s="630"/>
      <c r="K112" s="630"/>
      <c r="L112" s="630"/>
      <c r="M112" s="628"/>
    </row>
    <row r="113" spans="2:13" x14ac:dyDescent="0.2">
      <c r="B113" s="300">
        <v>45076</v>
      </c>
      <c r="C113" s="299" t="s">
        <v>4207</v>
      </c>
      <c r="D113" s="291" t="s">
        <v>806</v>
      </c>
      <c r="E113" s="290">
        <v>29.28</v>
      </c>
      <c r="F113" s="407"/>
      <c r="G113" s="629"/>
      <c r="H113" s="629"/>
      <c r="I113" s="629"/>
      <c r="J113" s="630"/>
      <c r="K113" s="630"/>
      <c r="L113" s="630"/>
      <c r="M113" s="628"/>
    </row>
    <row r="114" spans="2:13" x14ac:dyDescent="0.2">
      <c r="B114" s="300">
        <v>45016</v>
      </c>
      <c r="C114" s="299" t="s">
        <v>4230</v>
      </c>
      <c r="D114" s="291" t="s">
        <v>806</v>
      </c>
      <c r="E114" s="484">
        <v>816</v>
      </c>
      <c r="F114" s="407"/>
      <c r="G114" s="629"/>
      <c r="H114" s="629"/>
      <c r="I114" s="629"/>
      <c r="J114" s="630"/>
      <c r="K114" s="630"/>
      <c r="L114" s="630"/>
      <c r="M114" s="628"/>
    </row>
    <row r="115" spans="2:13" x14ac:dyDescent="0.2">
      <c r="B115" s="300">
        <v>45016</v>
      </c>
      <c r="C115" s="299" t="s">
        <v>4207</v>
      </c>
      <c r="D115" s="291" t="s">
        <v>806</v>
      </c>
      <c r="E115" s="290">
        <v>130.56</v>
      </c>
      <c r="F115" s="407"/>
      <c r="G115" s="630"/>
      <c r="H115" s="629"/>
      <c r="I115" s="629"/>
      <c r="J115" s="630"/>
      <c r="K115" s="630"/>
      <c r="L115" s="630"/>
      <c r="M115" s="628"/>
    </row>
    <row r="116" spans="2:13" x14ac:dyDescent="0.2">
      <c r="B116" s="300">
        <v>45016</v>
      </c>
      <c r="C116" s="299" t="s">
        <v>4517</v>
      </c>
      <c r="D116" s="291" t="s">
        <v>806</v>
      </c>
      <c r="E116" s="484">
        <v>330.69</v>
      </c>
      <c r="F116" s="407"/>
      <c r="G116" s="629"/>
      <c r="H116" s="629"/>
      <c r="I116" s="629"/>
      <c r="J116" s="630"/>
      <c r="K116" s="630"/>
      <c r="L116" s="630"/>
      <c r="M116" s="628"/>
    </row>
    <row r="117" spans="2:13" x14ac:dyDescent="0.2">
      <c r="B117" s="300">
        <v>45016</v>
      </c>
      <c r="C117" s="299" t="s">
        <v>4207</v>
      </c>
      <c r="D117" s="291" t="s">
        <v>806</v>
      </c>
      <c r="E117" s="290">
        <v>52.91</v>
      </c>
      <c r="F117" s="407"/>
      <c r="G117" s="630"/>
      <c r="H117" s="629"/>
      <c r="I117" s="629"/>
      <c r="J117" s="630"/>
      <c r="K117" s="630"/>
      <c r="L117" s="630"/>
      <c r="M117" s="628"/>
    </row>
    <row r="118" spans="2:13" x14ac:dyDescent="0.2">
      <c r="B118" s="300">
        <v>45016</v>
      </c>
      <c r="C118" s="299" t="s">
        <v>4516</v>
      </c>
      <c r="D118" s="291">
        <v>1243</v>
      </c>
      <c r="E118" s="290">
        <v>403599.89</v>
      </c>
      <c r="F118" s="407"/>
      <c r="G118" s="629"/>
      <c r="H118" s="629"/>
      <c r="I118" s="629"/>
      <c r="J118" s="630"/>
      <c r="K118" s="630"/>
      <c r="L118" s="630"/>
      <c r="M118" s="628"/>
    </row>
    <row r="119" spans="2:13" x14ac:dyDescent="0.2">
      <c r="B119" s="300">
        <v>45016</v>
      </c>
      <c r="C119" s="299" t="s">
        <v>4515</v>
      </c>
      <c r="D119" s="291" t="s">
        <v>745</v>
      </c>
      <c r="E119" s="412">
        <v>24043.16</v>
      </c>
      <c r="F119" s="407"/>
      <c r="G119" s="629"/>
      <c r="H119" s="629"/>
      <c r="I119" s="629"/>
      <c r="J119" s="630"/>
      <c r="K119" s="630"/>
      <c r="L119" s="630"/>
      <c r="M119" s="628"/>
    </row>
    <row r="120" spans="2:13" x14ac:dyDescent="0.2">
      <c r="B120" s="300">
        <v>45016</v>
      </c>
      <c r="C120" s="299" t="s">
        <v>3471</v>
      </c>
      <c r="D120" s="291" t="s">
        <v>806</v>
      </c>
      <c r="E120" s="484">
        <v>2500</v>
      </c>
      <c r="F120" s="407"/>
      <c r="G120" s="629"/>
      <c r="H120" s="629"/>
      <c r="I120" s="629"/>
      <c r="J120" s="630"/>
      <c r="K120" s="630"/>
      <c r="L120" s="630"/>
      <c r="M120" s="628"/>
    </row>
    <row r="121" spans="2:13" x14ac:dyDescent="0.2">
      <c r="B121" s="300">
        <v>45016</v>
      </c>
      <c r="C121" s="299" t="s">
        <v>3471</v>
      </c>
      <c r="D121" s="291" t="s">
        <v>806</v>
      </c>
      <c r="E121" s="290">
        <v>400</v>
      </c>
      <c r="F121" s="407"/>
      <c r="G121" s="629"/>
      <c r="H121" s="629"/>
      <c r="I121" s="629"/>
      <c r="J121" s="630"/>
      <c r="K121" s="630"/>
      <c r="L121" s="630"/>
      <c r="M121" s="628"/>
    </row>
    <row r="122" spans="2:13" x14ac:dyDescent="0.2">
      <c r="B122" s="300">
        <v>45016</v>
      </c>
      <c r="C122" s="299" t="s">
        <v>351</v>
      </c>
      <c r="D122" s="291" t="s">
        <v>745</v>
      </c>
      <c r="E122" s="290">
        <v>384589.72</v>
      </c>
      <c r="F122" s="407"/>
      <c r="G122" s="630"/>
      <c r="H122" s="629"/>
      <c r="I122" s="629"/>
      <c r="J122" s="630"/>
      <c r="K122" s="630"/>
      <c r="L122" s="630"/>
      <c r="M122" s="628"/>
    </row>
    <row r="123" spans="2:13" x14ac:dyDescent="0.2">
      <c r="B123" s="300">
        <v>45016</v>
      </c>
      <c r="C123" s="299" t="s">
        <v>351</v>
      </c>
      <c r="D123" s="291" t="s">
        <v>745</v>
      </c>
      <c r="E123" s="290">
        <v>350000</v>
      </c>
      <c r="F123" s="407"/>
      <c r="G123" s="629"/>
      <c r="H123" s="629"/>
      <c r="I123" s="629"/>
      <c r="J123" s="630"/>
      <c r="K123" s="630"/>
      <c r="L123" s="630"/>
      <c r="M123" s="628"/>
    </row>
    <row r="124" spans="2:13" x14ac:dyDescent="0.2">
      <c r="B124" s="300"/>
      <c r="C124" s="299"/>
      <c r="F124" s="407"/>
      <c r="G124" s="629"/>
      <c r="H124" s="629"/>
      <c r="I124" s="629"/>
      <c r="J124" s="630"/>
      <c r="K124" s="630"/>
      <c r="L124" s="630"/>
      <c r="M124" s="628"/>
    </row>
    <row r="125" spans="2:13" x14ac:dyDescent="0.2">
      <c r="F125" s="407"/>
      <c r="G125" s="629"/>
      <c r="H125" s="629"/>
      <c r="I125" s="629"/>
      <c r="J125" s="630"/>
      <c r="K125" s="630"/>
      <c r="L125" s="630"/>
      <c r="M125" s="628"/>
    </row>
    <row r="126" spans="2:13" x14ac:dyDescent="0.2">
      <c r="B126" s="300"/>
      <c r="C126" s="299"/>
      <c r="F126" s="407"/>
      <c r="G126" s="629"/>
      <c r="H126" s="629"/>
      <c r="I126" s="629"/>
      <c r="J126" s="630"/>
      <c r="K126" s="630"/>
      <c r="L126" s="630"/>
      <c r="M126" s="628"/>
    </row>
    <row r="127" spans="2:13" x14ac:dyDescent="0.2">
      <c r="B127" s="300"/>
      <c r="C127" s="299"/>
      <c r="F127" s="407"/>
      <c r="G127" s="629"/>
      <c r="H127" s="629"/>
      <c r="I127" s="629"/>
      <c r="J127" s="630"/>
      <c r="K127" s="630"/>
      <c r="L127" s="630"/>
      <c r="M127" s="628"/>
    </row>
    <row r="128" spans="2:13" x14ac:dyDescent="0.2">
      <c r="B128" s="300"/>
      <c r="F128" s="407"/>
      <c r="G128" s="629"/>
      <c r="H128" s="629"/>
      <c r="I128" s="629"/>
      <c r="J128" s="630"/>
      <c r="K128" s="630"/>
      <c r="L128" s="630"/>
      <c r="M128" s="628"/>
    </row>
    <row r="129" spans="2:13" x14ac:dyDescent="0.2">
      <c r="B129" s="300"/>
      <c r="C129" s="299"/>
      <c r="F129" s="407"/>
      <c r="G129" s="629"/>
      <c r="H129" s="629"/>
      <c r="I129" s="629"/>
      <c r="J129" s="630"/>
      <c r="K129" s="630"/>
      <c r="L129" s="630"/>
      <c r="M129" s="628"/>
    </row>
    <row r="130" spans="2:13" x14ac:dyDescent="0.2">
      <c r="B130" s="300"/>
      <c r="C130" s="299"/>
      <c r="F130" s="407"/>
      <c r="G130" s="629"/>
      <c r="H130" s="629"/>
      <c r="I130" s="629"/>
      <c r="J130" s="630"/>
      <c r="K130" s="630"/>
      <c r="L130" s="630"/>
      <c r="M130" s="628"/>
    </row>
    <row r="131" spans="2:13" x14ac:dyDescent="0.2">
      <c r="B131" s="300"/>
      <c r="C131" s="299"/>
      <c r="F131" s="407"/>
      <c r="G131" s="629"/>
      <c r="H131" s="629"/>
      <c r="I131" s="629"/>
      <c r="J131" s="630"/>
      <c r="K131" s="630"/>
      <c r="L131" s="630"/>
      <c r="M131" s="628"/>
    </row>
    <row r="132" spans="2:13" x14ac:dyDescent="0.2">
      <c r="B132" s="300"/>
      <c r="C132" s="299"/>
      <c r="F132" s="407"/>
      <c r="G132" s="629"/>
      <c r="H132" s="629"/>
      <c r="I132" s="629"/>
      <c r="J132" s="630"/>
      <c r="K132" s="630"/>
      <c r="L132" s="630"/>
      <c r="M132" s="628"/>
    </row>
    <row r="133" spans="2:13" x14ac:dyDescent="0.2">
      <c r="B133" s="300"/>
      <c r="C133" s="299"/>
      <c r="F133" s="407"/>
      <c r="G133" s="630"/>
      <c r="H133" s="628"/>
      <c r="I133" s="628"/>
      <c r="J133" s="628"/>
      <c r="K133" s="630"/>
      <c r="L133" s="630"/>
      <c r="M133" s="628"/>
    </row>
    <row r="134" spans="2:13" x14ac:dyDescent="0.2">
      <c r="B134" s="300"/>
      <c r="C134" s="299"/>
      <c r="F134" s="407"/>
      <c r="G134" s="629"/>
      <c r="H134" s="629"/>
      <c r="I134" s="629"/>
      <c r="J134" s="630"/>
      <c r="K134" s="630"/>
      <c r="L134" s="630"/>
      <c r="M134" s="628"/>
    </row>
    <row r="135" spans="2:13" x14ac:dyDescent="0.2">
      <c r="B135" s="300"/>
      <c r="C135" s="299"/>
      <c r="F135" s="407"/>
      <c r="G135" s="629"/>
      <c r="H135" s="629"/>
      <c r="I135" s="629"/>
      <c r="J135" s="630"/>
      <c r="K135" s="630"/>
      <c r="L135" s="630"/>
      <c r="M135" s="628"/>
    </row>
    <row r="136" spans="2:13" x14ac:dyDescent="0.2">
      <c r="B136" s="300"/>
      <c r="C136" s="299"/>
      <c r="F136" s="407"/>
      <c r="G136" s="629"/>
      <c r="H136" s="629"/>
      <c r="I136" s="629"/>
      <c r="J136" s="630"/>
      <c r="K136" s="630"/>
      <c r="L136" s="630"/>
      <c r="M136" s="628"/>
    </row>
    <row r="137" spans="2:13" x14ac:dyDescent="0.2">
      <c r="B137" s="300"/>
      <c r="C137" s="299"/>
      <c r="F137" s="407"/>
      <c r="G137" s="629"/>
      <c r="H137" s="629"/>
      <c r="I137" s="629"/>
      <c r="J137" s="630"/>
      <c r="K137" s="630"/>
      <c r="L137" s="630"/>
      <c r="M137" s="628"/>
    </row>
    <row r="138" spans="2:13" x14ac:dyDescent="0.2">
      <c r="B138" s="300"/>
      <c r="C138" s="299"/>
      <c r="F138" s="407"/>
      <c r="G138" s="629"/>
      <c r="H138" s="629"/>
      <c r="I138" s="629"/>
      <c r="J138" s="630"/>
      <c r="K138" s="630"/>
      <c r="L138" s="630"/>
      <c r="M138" s="628"/>
    </row>
    <row r="139" spans="2:13" x14ac:dyDescent="0.2">
      <c r="B139" s="300"/>
      <c r="C139" s="299"/>
      <c r="F139" s="407"/>
      <c r="G139" s="629"/>
      <c r="H139" s="629"/>
      <c r="I139" s="629"/>
      <c r="J139" s="630"/>
      <c r="K139" s="630"/>
      <c r="L139" s="630"/>
      <c r="M139" s="628"/>
    </row>
    <row r="140" spans="2:13" x14ac:dyDescent="0.2">
      <c r="B140" s="300"/>
      <c r="C140" s="299"/>
      <c r="F140" s="407"/>
      <c r="G140" s="629"/>
      <c r="H140" s="629"/>
      <c r="I140" s="629"/>
      <c r="J140" s="630"/>
      <c r="K140" s="630"/>
      <c r="L140" s="630"/>
      <c r="M140" s="628"/>
    </row>
    <row r="141" spans="2:13" x14ac:dyDescent="0.2">
      <c r="B141" s="300"/>
      <c r="C141" s="299"/>
      <c r="F141" s="407"/>
      <c r="G141" s="629"/>
      <c r="H141" s="629"/>
      <c r="I141" s="629"/>
      <c r="J141" s="630"/>
      <c r="K141" s="630"/>
      <c r="L141" s="630"/>
      <c r="M141" s="628"/>
    </row>
    <row r="142" spans="2:13" x14ac:dyDescent="0.2">
      <c r="B142" s="300"/>
      <c r="C142" s="299"/>
      <c r="F142" s="407"/>
      <c r="G142" s="629"/>
      <c r="H142" s="629"/>
      <c r="I142" s="629"/>
      <c r="J142" s="630"/>
      <c r="K142" s="630"/>
      <c r="L142" s="630"/>
      <c r="M142" s="628"/>
    </row>
    <row r="143" spans="2:13" x14ac:dyDescent="0.2">
      <c r="B143" s="300"/>
      <c r="C143" s="299"/>
      <c r="F143" s="407"/>
      <c r="G143" s="629"/>
      <c r="H143" s="629"/>
      <c r="I143" s="629"/>
      <c r="J143" s="630"/>
      <c r="K143" s="630"/>
      <c r="L143" s="630"/>
      <c r="M143" s="628"/>
    </row>
    <row r="144" spans="2:13" x14ac:dyDescent="0.2">
      <c r="B144" s="300"/>
      <c r="C144" s="299"/>
      <c r="F144" s="407"/>
      <c r="G144" s="629"/>
      <c r="H144" s="629"/>
      <c r="I144" s="629"/>
      <c r="J144" s="630"/>
      <c r="K144" s="630"/>
      <c r="L144" s="630"/>
      <c r="M144" s="628"/>
    </row>
    <row r="145" spans="2:13" x14ac:dyDescent="0.2">
      <c r="B145" s="300"/>
      <c r="C145" s="299"/>
      <c r="F145" s="407"/>
      <c r="G145" s="629"/>
      <c r="H145" s="629"/>
      <c r="I145" s="629"/>
      <c r="J145" s="630"/>
      <c r="K145" s="630"/>
      <c r="L145" s="630"/>
      <c r="M145" s="628"/>
    </row>
    <row r="146" spans="2:13" x14ac:dyDescent="0.2">
      <c r="B146" s="300"/>
      <c r="C146" s="299"/>
      <c r="F146" s="407"/>
      <c r="G146" s="629"/>
      <c r="H146" s="629"/>
      <c r="I146" s="629"/>
      <c r="J146" s="630"/>
      <c r="K146" s="630"/>
      <c r="L146" s="630"/>
      <c r="M146" s="628"/>
    </row>
    <row r="147" spans="2:13" x14ac:dyDescent="0.2">
      <c r="B147" s="300"/>
      <c r="C147" s="299"/>
      <c r="F147" s="407"/>
      <c r="G147" s="629"/>
      <c r="H147" s="629"/>
      <c r="I147" s="629"/>
      <c r="J147" s="630"/>
      <c r="K147" s="630"/>
      <c r="L147" s="630"/>
      <c r="M147" s="628"/>
    </row>
    <row r="148" spans="2:13" x14ac:dyDescent="0.2">
      <c r="B148" s="300"/>
      <c r="C148" s="299"/>
      <c r="F148" s="407"/>
      <c r="G148" s="629"/>
      <c r="H148" s="629"/>
      <c r="I148" s="629"/>
      <c r="J148" s="630"/>
      <c r="K148" s="630"/>
      <c r="L148" s="630"/>
      <c r="M148" s="628"/>
    </row>
    <row r="149" spans="2:13" x14ac:dyDescent="0.2">
      <c r="B149" s="300"/>
      <c r="C149" s="299"/>
      <c r="F149" s="407"/>
      <c r="G149" s="629"/>
      <c r="H149" s="629"/>
      <c r="I149" s="629"/>
      <c r="J149" s="630"/>
      <c r="K149" s="630"/>
      <c r="L149" s="630"/>
      <c r="M149" s="628"/>
    </row>
    <row r="150" spans="2:13" x14ac:dyDescent="0.2">
      <c r="B150" s="300"/>
      <c r="C150" s="299"/>
      <c r="F150" s="407"/>
      <c r="G150" s="629"/>
      <c r="H150" s="629"/>
      <c r="I150" s="629"/>
      <c r="J150" s="630"/>
      <c r="K150" s="630"/>
      <c r="L150" s="630"/>
      <c r="M150" s="628"/>
    </row>
    <row r="151" spans="2:13" x14ac:dyDescent="0.2">
      <c r="B151" s="300"/>
      <c r="C151" s="299"/>
      <c r="F151" s="407"/>
      <c r="G151" s="629"/>
      <c r="H151" s="629"/>
      <c r="I151" s="629"/>
      <c r="J151" s="630"/>
      <c r="K151" s="630"/>
      <c r="L151" s="630"/>
      <c r="M151" s="628"/>
    </row>
    <row r="152" spans="2:13" x14ac:dyDescent="0.2">
      <c r="B152" s="300"/>
      <c r="C152" s="299"/>
      <c r="F152" s="407"/>
      <c r="G152" s="629"/>
      <c r="H152" s="629"/>
      <c r="I152" s="629"/>
      <c r="J152" s="630"/>
      <c r="K152" s="630"/>
      <c r="L152" s="630"/>
      <c r="M152" s="628"/>
    </row>
    <row r="153" spans="2:13" x14ac:dyDescent="0.2">
      <c r="B153" s="300"/>
      <c r="C153" s="299"/>
      <c r="F153" s="407"/>
      <c r="G153" s="629"/>
      <c r="H153" s="629"/>
      <c r="I153" s="629"/>
      <c r="J153" s="630"/>
      <c r="K153" s="630"/>
      <c r="L153" s="630"/>
      <c r="M153" s="628"/>
    </row>
    <row r="154" spans="2:13" x14ac:dyDescent="0.2">
      <c r="B154" s="300"/>
      <c r="C154" s="299"/>
      <c r="F154" s="407"/>
      <c r="G154" s="629"/>
      <c r="H154" s="629"/>
      <c r="I154" s="629"/>
      <c r="J154" s="630"/>
      <c r="K154" s="630"/>
      <c r="L154" s="630"/>
      <c r="M154" s="628"/>
    </row>
    <row r="155" spans="2:13" x14ac:dyDescent="0.2">
      <c r="B155" s="300"/>
      <c r="C155" s="299"/>
      <c r="F155" s="407"/>
      <c r="G155" s="629"/>
      <c r="H155" s="629"/>
      <c r="I155" s="629"/>
      <c r="J155" s="630"/>
      <c r="K155" s="630"/>
      <c r="L155" s="630"/>
      <c r="M155" s="628"/>
    </row>
    <row r="156" spans="2:13" x14ac:dyDescent="0.2">
      <c r="B156" s="300"/>
      <c r="C156" s="299"/>
      <c r="F156" s="407"/>
      <c r="G156" s="629"/>
      <c r="H156" s="629"/>
      <c r="I156" s="629"/>
      <c r="J156" s="630"/>
      <c r="K156" s="630"/>
      <c r="L156" s="630"/>
      <c r="M156" s="628"/>
    </row>
    <row r="157" spans="2:13" x14ac:dyDescent="0.2">
      <c r="B157" s="300"/>
      <c r="F157" s="407"/>
      <c r="G157" s="629"/>
      <c r="H157" s="629"/>
      <c r="I157" s="629"/>
      <c r="J157" s="630"/>
      <c r="K157" s="630"/>
      <c r="L157" s="630"/>
      <c r="M157" s="628"/>
    </row>
    <row r="158" spans="2:13" x14ac:dyDescent="0.2">
      <c r="B158" s="300"/>
      <c r="C158" s="299"/>
      <c r="F158" s="407"/>
      <c r="G158" s="629"/>
      <c r="H158" s="629"/>
      <c r="I158" s="629"/>
      <c r="J158" s="630"/>
      <c r="K158" s="630"/>
      <c r="L158" s="630"/>
      <c r="M158" s="628"/>
    </row>
    <row r="159" spans="2:13" x14ac:dyDescent="0.2">
      <c r="B159" s="300"/>
      <c r="C159" s="299"/>
      <c r="F159" s="407"/>
      <c r="G159" s="629"/>
      <c r="H159" s="629"/>
      <c r="I159" s="629"/>
      <c r="J159" s="630"/>
      <c r="K159" s="630"/>
      <c r="L159" s="630"/>
      <c r="M159" s="628"/>
    </row>
    <row r="160" spans="2:13" x14ac:dyDescent="0.2">
      <c r="B160" s="300"/>
      <c r="C160" s="299"/>
      <c r="F160" s="407"/>
      <c r="G160" s="629"/>
      <c r="H160" s="629"/>
      <c r="I160" s="629"/>
      <c r="J160" s="630"/>
      <c r="K160" s="630"/>
      <c r="L160" s="630"/>
      <c r="M160" s="628"/>
    </row>
    <row r="161" spans="2:13" x14ac:dyDescent="0.2">
      <c r="B161" s="300"/>
      <c r="C161" s="299"/>
      <c r="F161" s="407"/>
      <c r="G161" s="629"/>
      <c r="H161" s="629"/>
      <c r="I161" s="629"/>
      <c r="J161" s="630"/>
      <c r="K161" s="630"/>
      <c r="L161" s="630"/>
      <c r="M161" s="628"/>
    </row>
    <row r="162" spans="2:13" x14ac:dyDescent="0.2">
      <c r="B162" s="300"/>
      <c r="C162" s="299"/>
      <c r="F162" s="407"/>
      <c r="G162" s="629"/>
      <c r="H162" s="629"/>
      <c r="I162" s="629"/>
      <c r="J162" s="630"/>
      <c r="K162" s="630"/>
      <c r="L162" s="630"/>
      <c r="M162" s="628"/>
    </row>
    <row r="163" spans="2:13" x14ac:dyDescent="0.2">
      <c r="B163" s="300"/>
      <c r="C163" s="299"/>
      <c r="F163" s="407"/>
      <c r="G163" s="629"/>
      <c r="H163" s="629"/>
      <c r="I163" s="629"/>
      <c r="J163" s="630"/>
      <c r="K163" s="630"/>
      <c r="L163" s="630"/>
      <c r="M163" s="628"/>
    </row>
    <row r="164" spans="2:13" x14ac:dyDescent="0.2">
      <c r="B164" s="300"/>
      <c r="C164" s="299"/>
      <c r="F164" s="407"/>
      <c r="G164" s="629"/>
      <c r="H164" s="629"/>
      <c r="I164" s="629"/>
      <c r="J164" s="630"/>
      <c r="K164" s="630"/>
      <c r="L164" s="630"/>
      <c r="M164" s="628"/>
    </row>
    <row r="165" spans="2:13" x14ac:dyDescent="0.2">
      <c r="B165" s="300"/>
      <c r="C165" s="299"/>
      <c r="F165" s="407"/>
      <c r="G165" s="629"/>
      <c r="H165" s="629"/>
      <c r="I165" s="629"/>
      <c r="J165" s="630"/>
      <c r="K165" s="630"/>
      <c r="L165" s="630"/>
      <c r="M165" s="628"/>
    </row>
    <row r="166" spans="2:13" x14ac:dyDescent="0.2">
      <c r="B166" s="300"/>
      <c r="C166" s="299"/>
      <c r="F166" s="407"/>
      <c r="G166" s="629"/>
      <c r="H166" s="629"/>
      <c r="I166" s="629"/>
      <c r="J166" s="630"/>
      <c r="K166" s="630"/>
      <c r="L166" s="630"/>
      <c r="M166" s="628"/>
    </row>
    <row r="167" spans="2:13" x14ac:dyDescent="0.2">
      <c r="B167" s="300"/>
      <c r="C167" s="299"/>
      <c r="F167" s="407"/>
      <c r="G167" s="629"/>
      <c r="H167" s="629"/>
      <c r="I167" s="629"/>
      <c r="J167" s="630"/>
      <c r="K167" s="630"/>
      <c r="L167" s="630"/>
      <c r="M167" s="628"/>
    </row>
    <row r="168" spans="2:13" x14ac:dyDescent="0.2">
      <c r="B168" s="300"/>
      <c r="C168" s="299"/>
      <c r="F168" s="407"/>
      <c r="G168" s="629"/>
      <c r="H168" s="629"/>
      <c r="I168" s="629"/>
      <c r="J168" s="630"/>
      <c r="K168" s="630"/>
      <c r="L168" s="630"/>
      <c r="M168" s="628"/>
    </row>
    <row r="169" spans="2:13" x14ac:dyDescent="0.2">
      <c r="B169" s="300"/>
      <c r="C169" s="299"/>
      <c r="F169" s="407"/>
      <c r="G169" s="629"/>
      <c r="H169" s="629"/>
      <c r="I169" s="629"/>
      <c r="J169" s="630"/>
      <c r="K169" s="630"/>
      <c r="L169" s="630"/>
      <c r="M169" s="628"/>
    </row>
    <row r="170" spans="2:13" x14ac:dyDescent="0.2">
      <c r="B170" s="300"/>
      <c r="C170" s="299"/>
      <c r="F170" s="407"/>
      <c r="G170" s="629"/>
      <c r="H170" s="629"/>
      <c r="I170" s="629"/>
      <c r="J170" s="630"/>
      <c r="K170" s="630"/>
      <c r="L170" s="630"/>
      <c r="M170" s="628"/>
    </row>
    <row r="171" spans="2:13" x14ac:dyDescent="0.2">
      <c r="B171" s="300"/>
      <c r="C171" s="299"/>
      <c r="F171" s="407"/>
      <c r="G171" s="629"/>
      <c r="H171" s="629"/>
      <c r="I171" s="629"/>
      <c r="J171" s="630"/>
      <c r="K171" s="630"/>
      <c r="L171" s="630"/>
      <c r="M171" s="628"/>
    </row>
    <row r="172" spans="2:13" x14ac:dyDescent="0.2">
      <c r="B172" s="300"/>
      <c r="C172" s="299"/>
      <c r="F172" s="407"/>
      <c r="G172" s="629"/>
      <c r="H172" s="629"/>
      <c r="I172" s="629"/>
      <c r="J172" s="630"/>
      <c r="K172" s="630"/>
      <c r="L172" s="630"/>
      <c r="M172" s="628"/>
    </row>
    <row r="173" spans="2:13" x14ac:dyDescent="0.2">
      <c r="B173" s="300"/>
      <c r="C173" s="299"/>
      <c r="F173" s="407"/>
      <c r="G173" s="630"/>
      <c r="H173" s="629"/>
      <c r="I173" s="629"/>
      <c r="J173" s="630"/>
      <c r="K173" s="630"/>
      <c r="L173" s="630"/>
      <c r="M173" s="628"/>
    </row>
    <row r="174" spans="2:13" x14ac:dyDescent="0.2">
      <c r="B174" s="300"/>
      <c r="C174" s="299"/>
      <c r="F174" s="407"/>
      <c r="G174" s="629"/>
      <c r="H174" s="629"/>
      <c r="I174" s="629"/>
      <c r="J174" s="630"/>
      <c r="K174" s="630"/>
      <c r="L174" s="630"/>
      <c r="M174" s="628"/>
    </row>
    <row r="175" spans="2:13" x14ac:dyDescent="0.2">
      <c r="B175" s="300"/>
      <c r="C175" s="299"/>
      <c r="F175" s="407"/>
      <c r="G175" s="629"/>
      <c r="H175" s="629"/>
      <c r="I175" s="629"/>
      <c r="J175" s="630"/>
      <c r="K175" s="630"/>
      <c r="L175" s="630"/>
      <c r="M175" s="628"/>
    </row>
    <row r="176" spans="2:13" x14ac:dyDescent="0.2">
      <c r="B176" s="300"/>
      <c r="C176" s="299"/>
      <c r="F176" s="407"/>
      <c r="G176" s="629"/>
      <c r="H176" s="629"/>
      <c r="I176" s="629"/>
      <c r="J176" s="630"/>
      <c r="K176" s="630"/>
      <c r="L176" s="630"/>
      <c r="M176" s="628"/>
    </row>
    <row r="177" spans="2:13" x14ac:dyDescent="0.2">
      <c r="B177" s="300"/>
      <c r="C177" s="299"/>
      <c r="F177" s="407"/>
      <c r="G177" s="629"/>
      <c r="H177" s="629"/>
      <c r="I177" s="629"/>
      <c r="J177" s="630"/>
      <c r="K177" s="630"/>
      <c r="L177" s="630"/>
      <c r="M177" s="628"/>
    </row>
    <row r="178" spans="2:13" x14ac:dyDescent="0.2">
      <c r="B178" s="300"/>
      <c r="C178" s="299"/>
      <c r="F178" s="407"/>
      <c r="G178" s="629"/>
      <c r="H178" s="629"/>
      <c r="I178" s="629"/>
      <c r="J178" s="630"/>
      <c r="K178" s="630"/>
      <c r="L178" s="630"/>
      <c r="M178" s="628"/>
    </row>
    <row r="179" spans="2:13" x14ac:dyDescent="0.2">
      <c r="B179" s="300"/>
      <c r="C179" s="299"/>
      <c r="F179" s="407"/>
      <c r="G179" s="629"/>
      <c r="H179" s="629"/>
      <c r="I179" s="629"/>
      <c r="J179" s="630"/>
      <c r="K179" s="630"/>
      <c r="L179" s="630"/>
      <c r="M179" s="628"/>
    </row>
    <row r="180" spans="2:13" x14ac:dyDescent="0.2">
      <c r="B180" s="300"/>
      <c r="C180" s="299"/>
      <c r="F180" s="407"/>
      <c r="G180" s="629"/>
      <c r="H180" s="629"/>
      <c r="I180" s="629"/>
      <c r="J180" s="630"/>
      <c r="K180" s="630"/>
      <c r="L180" s="630"/>
      <c r="M180" s="628"/>
    </row>
    <row r="181" spans="2:13" x14ac:dyDescent="0.2">
      <c r="B181" s="300"/>
      <c r="C181" s="299"/>
      <c r="F181" s="407"/>
      <c r="G181" s="629"/>
      <c r="H181" s="629"/>
      <c r="I181" s="629"/>
      <c r="J181" s="630"/>
      <c r="K181" s="630"/>
      <c r="L181" s="630"/>
      <c r="M181" s="628"/>
    </row>
    <row r="182" spans="2:13" x14ac:dyDescent="0.2">
      <c r="B182" s="300"/>
      <c r="C182" s="299"/>
      <c r="F182" s="407"/>
      <c r="G182" s="629"/>
      <c r="H182" s="629"/>
      <c r="I182" s="629"/>
      <c r="J182" s="630"/>
      <c r="K182" s="630"/>
      <c r="L182" s="630"/>
      <c r="M182" s="628"/>
    </row>
    <row r="183" spans="2:13" x14ac:dyDescent="0.2">
      <c r="B183" s="300"/>
      <c r="C183" s="299"/>
      <c r="F183" s="407"/>
      <c r="G183" s="629"/>
      <c r="H183" s="629"/>
      <c r="I183" s="629"/>
      <c r="J183" s="630"/>
      <c r="K183" s="630"/>
      <c r="L183" s="630"/>
      <c r="M183" s="628"/>
    </row>
    <row r="184" spans="2:13" x14ac:dyDescent="0.2">
      <c r="B184" s="300"/>
      <c r="C184" s="299"/>
      <c r="F184" s="407"/>
      <c r="G184" s="629"/>
      <c r="H184" s="629"/>
      <c r="I184" s="629"/>
      <c r="J184" s="630"/>
      <c r="K184" s="630"/>
      <c r="L184" s="630"/>
      <c r="M184" s="628"/>
    </row>
    <row r="185" spans="2:13" x14ac:dyDescent="0.2">
      <c r="B185" s="300"/>
      <c r="C185" s="299"/>
      <c r="F185" s="407"/>
      <c r="G185" s="630"/>
      <c r="H185" s="628"/>
      <c r="I185" s="629"/>
      <c r="J185" s="630"/>
      <c r="K185" s="630"/>
      <c r="L185" s="630"/>
      <c r="M185" s="628"/>
    </row>
    <row r="186" spans="2:13" x14ac:dyDescent="0.2">
      <c r="B186" s="300"/>
      <c r="C186" s="299"/>
      <c r="F186" s="407"/>
      <c r="G186" s="629"/>
      <c r="H186" s="629"/>
      <c r="I186" s="629"/>
      <c r="J186" s="630"/>
      <c r="K186" s="630"/>
      <c r="L186" s="630"/>
      <c r="M186" s="628"/>
    </row>
    <row r="187" spans="2:13" x14ac:dyDescent="0.2">
      <c r="B187" s="300"/>
      <c r="C187" s="299"/>
      <c r="F187" s="407"/>
      <c r="G187" s="629"/>
      <c r="H187" s="629"/>
      <c r="I187" s="629"/>
      <c r="J187" s="630"/>
      <c r="K187" s="630"/>
      <c r="L187" s="630"/>
      <c r="M187" s="628"/>
    </row>
    <row r="188" spans="2:13" x14ac:dyDescent="0.2">
      <c r="B188" s="300"/>
      <c r="C188" s="299"/>
      <c r="F188" s="407"/>
      <c r="G188" s="629"/>
      <c r="H188" s="629"/>
      <c r="I188" s="629"/>
      <c r="J188" s="630"/>
      <c r="K188" s="630"/>
      <c r="L188" s="630"/>
      <c r="M188" s="628"/>
    </row>
    <row r="189" spans="2:13" x14ac:dyDescent="0.2">
      <c r="B189" s="300"/>
      <c r="C189" s="299"/>
      <c r="F189" s="407"/>
      <c r="G189" s="629"/>
      <c r="H189" s="629"/>
      <c r="I189" s="629"/>
      <c r="J189" s="630"/>
      <c r="K189" s="630"/>
      <c r="L189" s="630"/>
      <c r="M189" s="628"/>
    </row>
    <row r="190" spans="2:13" x14ac:dyDescent="0.2">
      <c r="B190" s="300"/>
      <c r="C190" s="299"/>
      <c r="F190" s="407"/>
      <c r="G190" s="629"/>
      <c r="H190" s="629"/>
      <c r="I190" s="629"/>
      <c r="J190" s="630"/>
      <c r="K190" s="630"/>
      <c r="L190" s="630"/>
      <c r="M190" s="628"/>
    </row>
    <row r="191" spans="2:13" x14ac:dyDescent="0.2">
      <c r="B191" s="300"/>
      <c r="C191" s="299"/>
      <c r="F191" s="407"/>
      <c r="G191" s="629"/>
      <c r="H191" s="629"/>
      <c r="I191" s="629"/>
      <c r="J191" s="630"/>
      <c r="K191" s="630"/>
      <c r="L191" s="630"/>
      <c r="M191" s="628"/>
    </row>
    <row r="192" spans="2:13" x14ac:dyDescent="0.2">
      <c r="B192" s="300"/>
      <c r="C192" s="299"/>
      <c r="F192" s="407"/>
      <c r="G192" s="629"/>
      <c r="H192" s="629"/>
      <c r="I192" s="629"/>
      <c r="J192" s="630"/>
      <c r="K192" s="630"/>
      <c r="L192" s="630"/>
      <c r="M192" s="628"/>
    </row>
    <row r="193" spans="2:13" x14ac:dyDescent="0.2">
      <c r="B193" s="300"/>
      <c r="C193" s="299"/>
      <c r="F193" s="407"/>
      <c r="G193" s="629"/>
      <c r="H193" s="629"/>
      <c r="I193" s="629"/>
      <c r="J193" s="630"/>
      <c r="K193" s="630"/>
      <c r="L193" s="630"/>
      <c r="M193" s="628"/>
    </row>
    <row r="194" spans="2:13" x14ac:dyDescent="0.2">
      <c r="B194" s="300"/>
      <c r="C194" s="299"/>
      <c r="F194" s="407"/>
      <c r="G194" s="629"/>
      <c r="H194" s="629"/>
      <c r="I194" s="629"/>
      <c r="J194" s="630"/>
      <c r="K194" s="630"/>
      <c r="L194" s="630"/>
      <c r="M194" s="628"/>
    </row>
    <row r="195" spans="2:13" x14ac:dyDescent="0.2">
      <c r="B195" s="300"/>
      <c r="C195" s="299"/>
      <c r="F195" s="407"/>
      <c r="G195" s="629"/>
      <c r="H195" s="629"/>
      <c r="I195" s="629"/>
      <c r="J195" s="630"/>
      <c r="K195" s="630"/>
      <c r="L195" s="630"/>
      <c r="M195" s="628"/>
    </row>
    <row r="196" spans="2:13" x14ac:dyDescent="0.2">
      <c r="B196" s="300"/>
      <c r="C196" s="299"/>
      <c r="F196" s="407"/>
      <c r="G196" s="629"/>
      <c r="H196" s="629"/>
      <c r="I196" s="629"/>
      <c r="J196" s="630"/>
      <c r="K196" s="630"/>
      <c r="L196" s="630"/>
      <c r="M196" s="628"/>
    </row>
    <row r="197" spans="2:13" x14ac:dyDescent="0.2">
      <c r="B197" s="300"/>
      <c r="C197" s="299"/>
      <c r="F197" s="407"/>
      <c r="G197" s="629"/>
      <c r="H197" s="629"/>
      <c r="I197" s="629"/>
      <c r="J197" s="630"/>
      <c r="K197" s="630"/>
      <c r="L197" s="630"/>
      <c r="M197" s="628"/>
    </row>
    <row r="198" spans="2:13" x14ac:dyDescent="0.2">
      <c r="B198" s="300"/>
      <c r="C198" s="299"/>
      <c r="F198" s="407"/>
      <c r="G198" s="629"/>
      <c r="H198" s="629"/>
      <c r="I198" s="629"/>
      <c r="J198" s="630"/>
      <c r="K198" s="630"/>
      <c r="L198" s="630"/>
      <c r="M198" s="628"/>
    </row>
    <row r="199" spans="2:13" x14ac:dyDescent="0.2">
      <c r="B199" s="300"/>
      <c r="C199" s="299"/>
      <c r="F199" s="407"/>
      <c r="G199" s="629"/>
      <c r="H199" s="629"/>
      <c r="I199" s="629"/>
      <c r="J199" s="630"/>
      <c r="K199" s="630"/>
      <c r="L199" s="630"/>
      <c r="M199" s="628"/>
    </row>
    <row r="200" spans="2:13" x14ac:dyDescent="0.2">
      <c r="B200" s="300"/>
      <c r="C200" s="299"/>
      <c r="F200" s="407"/>
      <c r="G200" s="629"/>
      <c r="H200" s="629"/>
      <c r="I200" s="629"/>
      <c r="J200" s="630"/>
      <c r="K200" s="630"/>
      <c r="L200" s="630"/>
      <c r="M200" s="628"/>
    </row>
    <row r="201" spans="2:13" x14ac:dyDescent="0.2">
      <c r="B201" s="300"/>
      <c r="C201" s="299"/>
      <c r="F201" s="407"/>
      <c r="G201" s="629"/>
      <c r="H201" s="629"/>
      <c r="I201" s="629"/>
      <c r="J201" s="630"/>
      <c r="K201" s="630"/>
      <c r="L201" s="630"/>
      <c r="M201" s="628"/>
    </row>
    <row r="202" spans="2:13" x14ac:dyDescent="0.2">
      <c r="B202" s="300"/>
      <c r="C202" s="299"/>
      <c r="F202" s="407"/>
      <c r="G202" s="629"/>
      <c r="H202" s="629"/>
      <c r="I202" s="629"/>
      <c r="J202" s="630"/>
      <c r="K202" s="630"/>
      <c r="L202" s="630"/>
      <c r="M202" s="628"/>
    </row>
    <row r="203" spans="2:13" x14ac:dyDescent="0.2">
      <c r="B203" s="300"/>
      <c r="C203" s="299"/>
      <c r="F203" s="407"/>
      <c r="G203" s="629"/>
      <c r="H203" s="629"/>
      <c r="I203" s="629"/>
      <c r="J203" s="630"/>
      <c r="K203" s="630"/>
      <c r="L203" s="630"/>
      <c r="M203" s="628"/>
    </row>
    <row r="204" spans="2:13" x14ac:dyDescent="0.2">
      <c r="B204" s="300"/>
      <c r="C204" s="299"/>
      <c r="F204" s="407"/>
      <c r="G204" s="629"/>
      <c r="H204" s="629"/>
      <c r="I204" s="629"/>
      <c r="J204" s="630"/>
      <c r="K204" s="630"/>
      <c r="L204" s="630"/>
      <c r="M204" s="628"/>
    </row>
    <row r="205" spans="2:13" x14ac:dyDescent="0.2">
      <c r="B205" s="300"/>
      <c r="C205" s="299"/>
      <c r="F205" s="407"/>
      <c r="G205" s="629"/>
      <c r="H205" s="629"/>
      <c r="I205" s="629"/>
      <c r="J205" s="630"/>
      <c r="K205" s="630"/>
      <c r="L205" s="630"/>
      <c r="M205" s="628"/>
    </row>
    <row r="206" spans="2:13" x14ac:dyDescent="0.2">
      <c r="B206" s="300"/>
      <c r="C206" s="299"/>
      <c r="F206" s="407"/>
      <c r="G206" s="629"/>
      <c r="H206" s="629"/>
      <c r="I206" s="629"/>
      <c r="J206" s="630"/>
      <c r="K206" s="630"/>
      <c r="L206" s="630"/>
      <c r="M206" s="628"/>
    </row>
    <row r="207" spans="2:13" x14ac:dyDescent="0.2">
      <c r="B207" s="300"/>
      <c r="C207" s="299"/>
      <c r="F207" s="407"/>
      <c r="G207" s="629"/>
      <c r="H207" s="629"/>
      <c r="I207" s="629"/>
      <c r="J207" s="630"/>
      <c r="K207" s="630"/>
      <c r="L207" s="630"/>
      <c r="M207" s="628"/>
    </row>
    <row r="208" spans="2:13" x14ac:dyDescent="0.2">
      <c r="B208" s="300"/>
      <c r="C208" s="299"/>
      <c r="F208" s="407"/>
      <c r="G208" s="629"/>
      <c r="H208" s="629"/>
      <c r="I208" s="629"/>
      <c r="J208" s="630"/>
      <c r="K208" s="630"/>
      <c r="L208" s="630"/>
      <c r="M208" s="628"/>
    </row>
    <row r="209" spans="2:13" x14ac:dyDescent="0.2">
      <c r="B209" s="300"/>
      <c r="C209" s="299"/>
      <c r="F209" s="631"/>
      <c r="G209" s="629"/>
      <c r="H209" s="629"/>
      <c r="I209" s="629"/>
      <c r="J209" s="630"/>
      <c r="K209" s="630"/>
      <c r="L209" s="630"/>
      <c r="M209" s="628"/>
    </row>
    <row r="210" spans="2:13" x14ac:dyDescent="0.2">
      <c r="B210" s="300"/>
      <c r="C210" s="299"/>
      <c r="F210" s="407"/>
      <c r="G210" s="629"/>
      <c r="H210" s="629"/>
      <c r="I210" s="629"/>
      <c r="J210" s="630"/>
      <c r="K210" s="630"/>
      <c r="L210" s="630"/>
      <c r="M210" s="628"/>
    </row>
    <row r="211" spans="2:13" x14ac:dyDescent="0.2">
      <c r="B211" s="300"/>
      <c r="C211" s="299"/>
      <c r="F211" s="407"/>
      <c r="G211" s="629"/>
      <c r="H211" s="629"/>
      <c r="I211" s="629"/>
      <c r="J211" s="630"/>
      <c r="K211" s="630"/>
      <c r="L211" s="630"/>
      <c r="M211" s="628"/>
    </row>
    <row r="212" spans="2:13" x14ac:dyDescent="0.2">
      <c r="B212" s="300"/>
      <c r="C212" s="299"/>
      <c r="F212" s="407"/>
      <c r="G212" s="629"/>
      <c r="H212" s="629"/>
      <c r="I212" s="629"/>
      <c r="J212" s="630"/>
      <c r="K212" s="630"/>
      <c r="L212" s="630"/>
      <c r="M212" s="628"/>
    </row>
    <row r="213" spans="2:13" x14ac:dyDescent="0.2">
      <c r="B213" s="300"/>
      <c r="C213" s="299"/>
      <c r="F213" s="407"/>
      <c r="G213" s="629"/>
      <c r="H213" s="629"/>
      <c r="I213" s="629"/>
      <c r="J213" s="630"/>
      <c r="K213" s="630"/>
      <c r="L213" s="630"/>
      <c r="M213" s="628"/>
    </row>
    <row r="214" spans="2:13" x14ac:dyDescent="0.2">
      <c r="B214" s="300"/>
      <c r="C214" s="299"/>
      <c r="F214" s="407"/>
      <c r="G214" s="629"/>
      <c r="H214" s="629"/>
      <c r="I214" s="629"/>
      <c r="J214" s="630"/>
      <c r="K214" s="630"/>
      <c r="L214" s="630"/>
      <c r="M214" s="628"/>
    </row>
    <row r="215" spans="2:13" x14ac:dyDescent="0.2">
      <c r="B215" s="300"/>
      <c r="C215" s="299"/>
      <c r="F215" s="407"/>
      <c r="G215" s="629"/>
      <c r="H215" s="629"/>
      <c r="I215" s="629"/>
      <c r="J215" s="630"/>
      <c r="K215" s="630"/>
      <c r="L215" s="630"/>
      <c r="M215" s="628"/>
    </row>
    <row r="216" spans="2:13" x14ac:dyDescent="0.2">
      <c r="B216" s="300"/>
      <c r="C216" s="299"/>
      <c r="F216" s="407"/>
      <c r="G216" s="629"/>
      <c r="H216" s="629"/>
      <c r="I216" s="629"/>
      <c r="J216" s="630"/>
      <c r="K216" s="630"/>
      <c r="L216" s="630"/>
      <c r="M216" s="628"/>
    </row>
    <row r="217" spans="2:13" x14ac:dyDescent="0.2">
      <c r="B217" s="300"/>
      <c r="C217" s="299"/>
      <c r="F217" s="407"/>
      <c r="G217" s="629"/>
      <c r="H217" s="629"/>
      <c r="I217" s="629"/>
      <c r="J217" s="630"/>
      <c r="K217" s="630"/>
      <c r="L217" s="630"/>
      <c r="M217" s="628"/>
    </row>
    <row r="218" spans="2:13" x14ac:dyDescent="0.2">
      <c r="B218" s="300"/>
      <c r="C218" s="299"/>
      <c r="F218" s="407"/>
      <c r="G218" s="629"/>
      <c r="H218" s="629"/>
      <c r="I218" s="629"/>
      <c r="J218" s="630"/>
      <c r="K218" s="630"/>
      <c r="L218" s="630"/>
      <c r="M218" s="628"/>
    </row>
    <row r="219" spans="2:13" x14ac:dyDescent="0.2">
      <c r="B219" s="300"/>
      <c r="C219" s="299"/>
      <c r="F219" s="407"/>
      <c r="G219" s="629"/>
      <c r="H219" s="629"/>
      <c r="I219" s="629"/>
      <c r="J219" s="630"/>
      <c r="K219" s="630"/>
      <c r="L219" s="630"/>
      <c r="M219" s="628"/>
    </row>
    <row r="220" spans="2:13" x14ac:dyDescent="0.2">
      <c r="B220" s="300"/>
      <c r="C220" s="299"/>
      <c r="F220" s="407"/>
      <c r="G220" s="629"/>
      <c r="H220" s="629"/>
      <c r="I220" s="629"/>
      <c r="J220" s="630"/>
      <c r="K220" s="630"/>
      <c r="L220" s="630"/>
      <c r="M220" s="628"/>
    </row>
    <row r="221" spans="2:13" x14ac:dyDescent="0.2">
      <c r="B221" s="300"/>
      <c r="C221" s="299"/>
      <c r="F221" s="407"/>
      <c r="G221" s="629"/>
      <c r="H221" s="629"/>
      <c r="I221" s="629"/>
      <c r="J221" s="630"/>
      <c r="K221" s="630"/>
      <c r="L221" s="630"/>
      <c r="M221" s="628"/>
    </row>
    <row r="222" spans="2:13" x14ac:dyDescent="0.2">
      <c r="B222" s="300"/>
      <c r="C222" s="299"/>
      <c r="F222" s="407"/>
      <c r="G222" s="629"/>
      <c r="H222" s="629"/>
      <c r="I222" s="629"/>
      <c r="J222" s="630"/>
      <c r="K222" s="630"/>
      <c r="L222" s="630"/>
      <c r="M222" s="628"/>
    </row>
    <row r="223" spans="2:13" x14ac:dyDescent="0.2">
      <c r="B223" s="300"/>
      <c r="C223" s="299"/>
      <c r="F223" s="407"/>
      <c r="G223" s="629"/>
      <c r="H223" s="629"/>
      <c r="I223" s="629"/>
      <c r="J223" s="630"/>
      <c r="K223" s="630"/>
      <c r="L223" s="630"/>
      <c r="M223" s="628"/>
    </row>
    <row r="224" spans="2:13" x14ac:dyDescent="0.2">
      <c r="B224" s="300"/>
      <c r="C224" s="299"/>
      <c r="F224" s="407"/>
      <c r="G224" s="629"/>
      <c r="H224" s="629"/>
      <c r="I224" s="629"/>
      <c r="J224" s="630"/>
      <c r="K224" s="630"/>
      <c r="L224" s="630"/>
      <c r="M224" s="628"/>
    </row>
    <row r="225" spans="2:13" x14ac:dyDescent="0.2">
      <c r="B225" s="300"/>
      <c r="C225" s="299"/>
      <c r="F225" s="407"/>
      <c r="G225" s="629"/>
      <c r="H225" s="629"/>
      <c r="I225" s="629"/>
      <c r="J225" s="630"/>
      <c r="K225" s="630"/>
      <c r="L225" s="630"/>
      <c r="M225" s="628"/>
    </row>
    <row r="226" spans="2:13" x14ac:dyDescent="0.2">
      <c r="B226" s="300"/>
      <c r="C226" s="299"/>
      <c r="F226" s="407"/>
      <c r="G226" s="629"/>
      <c r="H226" s="629"/>
      <c r="I226" s="629"/>
      <c r="J226" s="630"/>
      <c r="K226" s="630"/>
      <c r="L226" s="630"/>
      <c r="M226" s="628"/>
    </row>
    <row r="227" spans="2:13" x14ac:dyDescent="0.2">
      <c r="B227" s="300"/>
      <c r="C227" s="299"/>
      <c r="F227" s="407"/>
      <c r="G227" s="629"/>
      <c r="H227" s="629"/>
      <c r="I227" s="629"/>
      <c r="J227" s="630"/>
      <c r="K227" s="630"/>
      <c r="L227" s="630"/>
      <c r="M227" s="628"/>
    </row>
    <row r="228" spans="2:13" x14ac:dyDescent="0.2">
      <c r="B228" s="300"/>
      <c r="C228" s="299"/>
      <c r="F228" s="407"/>
      <c r="G228" s="629"/>
      <c r="H228" s="629"/>
      <c r="I228" s="629"/>
      <c r="J228" s="630"/>
      <c r="K228" s="630"/>
      <c r="L228" s="630"/>
      <c r="M228" s="628"/>
    </row>
    <row r="229" spans="2:13" x14ac:dyDescent="0.2">
      <c r="B229" s="300"/>
      <c r="C229" s="299"/>
      <c r="F229" s="407"/>
      <c r="G229" s="630"/>
      <c r="H229" s="629"/>
      <c r="I229" s="629"/>
      <c r="J229" s="630"/>
      <c r="K229" s="630"/>
      <c r="L229" s="630"/>
      <c r="M229" s="628"/>
    </row>
    <row r="230" spans="2:13" x14ac:dyDescent="0.2">
      <c r="B230" s="300"/>
      <c r="C230" s="299"/>
      <c r="F230" s="407"/>
      <c r="G230" s="629"/>
      <c r="H230" s="629"/>
      <c r="I230" s="629"/>
      <c r="J230" s="630"/>
      <c r="K230" s="630"/>
      <c r="L230" s="630"/>
      <c r="M230" s="628"/>
    </row>
    <row r="231" spans="2:13" x14ac:dyDescent="0.2">
      <c r="B231" s="300"/>
      <c r="C231" s="299"/>
      <c r="F231" s="407"/>
      <c r="G231" s="629"/>
      <c r="H231" s="629"/>
      <c r="I231" s="629"/>
      <c r="J231" s="630"/>
      <c r="K231" s="630"/>
      <c r="L231" s="630"/>
      <c r="M231" s="628"/>
    </row>
    <row r="232" spans="2:13" x14ac:dyDescent="0.2">
      <c r="B232" s="300"/>
      <c r="C232" s="299"/>
      <c r="F232" s="407"/>
      <c r="G232" s="629"/>
      <c r="H232" s="629"/>
      <c r="I232" s="629"/>
      <c r="J232" s="630"/>
      <c r="K232" s="630"/>
      <c r="L232" s="630"/>
      <c r="M232" s="628"/>
    </row>
    <row r="233" spans="2:13" x14ac:dyDescent="0.2">
      <c r="B233" s="300"/>
      <c r="C233" s="299"/>
      <c r="F233" s="407"/>
      <c r="G233" s="629"/>
      <c r="H233" s="629"/>
      <c r="I233" s="629"/>
      <c r="J233" s="630"/>
      <c r="K233" s="630"/>
      <c r="L233" s="630"/>
      <c r="M233" s="628"/>
    </row>
    <row r="234" spans="2:13" x14ac:dyDescent="0.2">
      <c r="B234" s="300"/>
      <c r="C234" s="299"/>
      <c r="F234" s="407"/>
      <c r="G234" s="629"/>
      <c r="H234" s="629"/>
      <c r="I234" s="629"/>
      <c r="J234" s="630"/>
      <c r="K234" s="630"/>
      <c r="L234" s="630"/>
      <c r="M234" s="628"/>
    </row>
    <row r="235" spans="2:13" x14ac:dyDescent="0.2">
      <c r="B235" s="300"/>
      <c r="C235" s="299"/>
      <c r="F235" s="407"/>
      <c r="G235" s="629"/>
      <c r="H235" s="629"/>
      <c r="I235" s="629"/>
      <c r="J235" s="630"/>
      <c r="K235" s="630"/>
      <c r="L235" s="630"/>
      <c r="M235" s="628"/>
    </row>
    <row r="236" spans="2:13" x14ac:dyDescent="0.2">
      <c r="B236" s="300"/>
      <c r="C236" s="299"/>
      <c r="F236" s="407"/>
      <c r="G236" s="629"/>
      <c r="H236" s="629"/>
      <c r="I236" s="629"/>
      <c r="J236" s="630"/>
      <c r="K236" s="630"/>
      <c r="L236" s="630"/>
      <c r="M236" s="628"/>
    </row>
    <row r="237" spans="2:13" x14ac:dyDescent="0.2">
      <c r="B237" s="300"/>
      <c r="C237" s="299"/>
      <c r="F237" s="407"/>
      <c r="G237" s="629"/>
      <c r="H237" s="629"/>
      <c r="I237" s="629"/>
      <c r="J237" s="630"/>
      <c r="K237" s="630"/>
      <c r="L237" s="630"/>
      <c r="M237" s="628"/>
    </row>
    <row r="238" spans="2:13" x14ac:dyDescent="0.2">
      <c r="B238" s="300"/>
      <c r="C238" s="299"/>
      <c r="F238" s="407"/>
      <c r="G238" s="630"/>
      <c r="H238" s="629"/>
      <c r="I238" s="629"/>
      <c r="J238" s="630"/>
      <c r="K238" s="630"/>
      <c r="L238" s="630"/>
      <c r="M238" s="628"/>
    </row>
    <row r="239" spans="2:13" x14ac:dyDescent="0.2">
      <c r="B239" s="300"/>
      <c r="C239" s="299"/>
      <c r="F239" s="407"/>
      <c r="G239" s="629"/>
      <c r="H239" s="629"/>
      <c r="I239" s="629"/>
      <c r="J239" s="630"/>
      <c r="K239" s="630"/>
      <c r="L239" s="630"/>
      <c r="M239" s="628"/>
    </row>
    <row r="240" spans="2:13" x14ac:dyDescent="0.2">
      <c r="B240" s="300"/>
      <c r="C240" s="299"/>
      <c r="F240" s="407"/>
      <c r="G240" s="629"/>
      <c r="H240" s="629"/>
      <c r="I240" s="629"/>
      <c r="J240" s="630"/>
      <c r="K240" s="630"/>
      <c r="L240" s="630"/>
      <c r="M240" s="628"/>
    </row>
    <row r="241" spans="2:13" x14ac:dyDescent="0.2">
      <c r="B241" s="300"/>
      <c r="C241" s="299"/>
      <c r="F241" s="407"/>
      <c r="G241" s="629"/>
      <c r="H241" s="629"/>
      <c r="I241" s="629"/>
      <c r="J241" s="630"/>
      <c r="K241" s="630"/>
      <c r="L241" s="630"/>
      <c r="M241" s="628"/>
    </row>
    <row r="242" spans="2:13" x14ac:dyDescent="0.2">
      <c r="B242" s="300"/>
      <c r="C242" s="299"/>
      <c r="F242" s="407"/>
      <c r="G242" s="629"/>
      <c r="H242" s="629"/>
      <c r="I242" s="629"/>
      <c r="J242" s="630"/>
      <c r="K242" s="630"/>
      <c r="L242" s="630"/>
      <c r="M242" s="628"/>
    </row>
    <row r="243" spans="2:13" x14ac:dyDescent="0.2">
      <c r="B243" s="300"/>
      <c r="C243" s="299"/>
      <c r="F243" s="407"/>
      <c r="G243" s="629"/>
      <c r="H243" s="629"/>
      <c r="I243" s="629"/>
      <c r="J243" s="630"/>
      <c r="K243" s="630"/>
      <c r="L243" s="630"/>
      <c r="M243" s="628"/>
    </row>
    <row r="244" spans="2:13" x14ac:dyDescent="0.2">
      <c r="B244" s="300"/>
      <c r="C244" s="299"/>
      <c r="F244" s="407"/>
      <c r="G244" s="629"/>
      <c r="H244" s="629"/>
      <c r="I244" s="629"/>
      <c r="J244" s="630"/>
      <c r="K244" s="630"/>
      <c r="L244" s="630"/>
      <c r="M244" s="628"/>
    </row>
    <row r="245" spans="2:13" x14ac:dyDescent="0.2">
      <c r="B245" s="300"/>
      <c r="C245" s="299"/>
      <c r="F245" s="407"/>
      <c r="G245" s="629"/>
      <c r="H245" s="629"/>
      <c r="I245" s="629"/>
      <c r="J245" s="630"/>
      <c r="K245" s="630"/>
      <c r="L245" s="630"/>
      <c r="M245" s="628"/>
    </row>
    <row r="246" spans="2:13" x14ac:dyDescent="0.2">
      <c r="B246" s="300"/>
      <c r="C246" s="299"/>
      <c r="F246" s="407"/>
      <c r="G246" s="629"/>
      <c r="H246" s="629"/>
      <c r="I246" s="629"/>
      <c r="J246" s="630"/>
      <c r="K246" s="630"/>
      <c r="L246" s="630"/>
      <c r="M246" s="628"/>
    </row>
    <row r="247" spans="2:13" x14ac:dyDescent="0.2">
      <c r="B247" s="300"/>
      <c r="C247" s="299"/>
      <c r="F247" s="407"/>
      <c r="G247" s="629"/>
      <c r="H247" s="629"/>
      <c r="I247" s="629"/>
      <c r="J247" s="630"/>
      <c r="K247" s="630"/>
      <c r="L247" s="630"/>
      <c r="M247" s="628"/>
    </row>
    <row r="248" spans="2:13" x14ac:dyDescent="0.2">
      <c r="B248" s="300"/>
      <c r="C248" s="299"/>
      <c r="F248" s="407"/>
      <c r="G248" s="629"/>
      <c r="H248" s="629"/>
      <c r="I248" s="629"/>
      <c r="J248" s="630"/>
      <c r="K248" s="630"/>
      <c r="L248" s="630"/>
      <c r="M248" s="628"/>
    </row>
    <row r="249" spans="2:13" x14ac:dyDescent="0.2">
      <c r="B249" s="300"/>
      <c r="C249" s="299"/>
      <c r="F249" s="407"/>
      <c r="G249" s="629"/>
      <c r="H249" s="629"/>
      <c r="I249" s="629"/>
      <c r="J249" s="630"/>
      <c r="K249" s="630"/>
      <c r="L249" s="630"/>
      <c r="M249" s="628"/>
    </row>
    <row r="250" spans="2:13" x14ac:dyDescent="0.2">
      <c r="B250" s="300"/>
      <c r="C250" s="299"/>
      <c r="F250" s="407"/>
      <c r="G250" s="629"/>
      <c r="H250" s="629"/>
      <c r="I250" s="629"/>
      <c r="J250" s="630"/>
      <c r="K250" s="630"/>
      <c r="L250" s="630"/>
      <c r="M250" s="628"/>
    </row>
    <row r="251" spans="2:13" x14ac:dyDescent="0.2">
      <c r="B251" s="300"/>
      <c r="C251" s="299"/>
      <c r="F251" s="407"/>
      <c r="G251" s="629"/>
      <c r="H251" s="629"/>
      <c r="I251" s="629"/>
      <c r="J251" s="630"/>
      <c r="K251" s="630"/>
      <c r="L251" s="630"/>
      <c r="M251" s="628"/>
    </row>
    <row r="252" spans="2:13" x14ac:dyDescent="0.2">
      <c r="B252" s="300"/>
      <c r="C252" s="299"/>
      <c r="F252" s="407"/>
      <c r="G252" s="629"/>
      <c r="H252" s="629"/>
      <c r="I252" s="629"/>
      <c r="J252" s="630"/>
      <c r="K252" s="630"/>
      <c r="L252" s="630"/>
      <c r="M252" s="628"/>
    </row>
    <row r="253" spans="2:13" x14ac:dyDescent="0.2">
      <c r="B253" s="300"/>
      <c r="C253" s="299"/>
      <c r="F253" s="407"/>
      <c r="G253" s="629"/>
      <c r="H253" s="629"/>
      <c r="I253" s="629"/>
      <c r="J253" s="630"/>
      <c r="K253" s="630"/>
      <c r="L253" s="630"/>
      <c r="M253" s="628"/>
    </row>
    <row r="254" spans="2:13" x14ac:dyDescent="0.2">
      <c r="B254" s="300"/>
      <c r="C254" s="299"/>
      <c r="F254" s="407"/>
      <c r="G254" s="629"/>
      <c r="H254" s="629"/>
      <c r="I254" s="629"/>
      <c r="J254" s="630"/>
      <c r="K254" s="630"/>
      <c r="L254" s="630"/>
      <c r="M254" s="628"/>
    </row>
    <row r="255" spans="2:13" x14ac:dyDescent="0.2">
      <c r="B255" s="300"/>
      <c r="C255" s="299"/>
      <c r="F255" s="407"/>
      <c r="G255" s="629"/>
      <c r="H255" s="629"/>
      <c r="I255" s="629"/>
      <c r="J255" s="630"/>
      <c r="K255" s="630"/>
      <c r="L255" s="630"/>
      <c r="M255" s="628"/>
    </row>
    <row r="256" spans="2:13" x14ac:dyDescent="0.2">
      <c r="B256" s="300"/>
      <c r="C256" s="299"/>
      <c r="F256" s="407"/>
      <c r="G256" s="629"/>
      <c r="H256" s="629"/>
      <c r="I256" s="629"/>
      <c r="J256" s="630"/>
      <c r="K256" s="630"/>
      <c r="L256" s="630"/>
      <c r="M256" s="628"/>
    </row>
    <row r="257" spans="2:13" x14ac:dyDescent="0.2">
      <c r="B257" s="300"/>
      <c r="C257" s="299"/>
      <c r="F257" s="407"/>
      <c r="G257" s="629"/>
      <c r="H257" s="629"/>
      <c r="I257" s="629"/>
      <c r="J257" s="630"/>
      <c r="K257" s="630"/>
      <c r="L257" s="630"/>
      <c r="M257" s="628"/>
    </row>
    <row r="258" spans="2:13" x14ac:dyDescent="0.2">
      <c r="B258" s="300"/>
      <c r="C258" s="299"/>
      <c r="F258" s="407"/>
      <c r="G258" s="629"/>
      <c r="H258" s="629"/>
      <c r="I258" s="629"/>
      <c r="J258" s="630"/>
      <c r="K258" s="630"/>
      <c r="L258" s="630"/>
      <c r="M258" s="628"/>
    </row>
    <row r="259" spans="2:13" x14ac:dyDescent="0.2">
      <c r="B259" s="300"/>
      <c r="C259" s="299"/>
      <c r="F259" s="407"/>
      <c r="G259" s="629"/>
      <c r="H259" s="629"/>
      <c r="I259" s="629"/>
      <c r="J259" s="630"/>
      <c r="K259" s="630"/>
      <c r="L259" s="630"/>
      <c r="M259" s="628"/>
    </row>
    <row r="260" spans="2:13" x14ac:dyDescent="0.2">
      <c r="B260" s="300"/>
      <c r="C260" s="299"/>
      <c r="F260" s="407"/>
      <c r="G260" s="629"/>
      <c r="H260" s="629"/>
      <c r="I260" s="629"/>
      <c r="J260" s="630"/>
      <c r="K260" s="630"/>
      <c r="L260" s="630"/>
      <c r="M260" s="628"/>
    </row>
    <row r="261" spans="2:13" x14ac:dyDescent="0.2">
      <c r="B261" s="300"/>
      <c r="C261" s="299"/>
      <c r="F261" s="407"/>
      <c r="G261" s="630"/>
      <c r="H261" s="629"/>
      <c r="I261" s="629"/>
      <c r="J261" s="630"/>
      <c r="K261" s="630"/>
      <c r="L261" s="630"/>
      <c r="M261" s="628"/>
    </row>
    <row r="262" spans="2:13" x14ac:dyDescent="0.2">
      <c r="B262" s="300"/>
      <c r="C262" s="299"/>
      <c r="F262" s="407"/>
      <c r="G262" s="629"/>
      <c r="H262" s="629"/>
      <c r="I262" s="629"/>
      <c r="J262" s="630"/>
      <c r="K262" s="630"/>
      <c r="L262" s="630"/>
      <c r="M262" s="628"/>
    </row>
    <row r="263" spans="2:13" x14ac:dyDescent="0.2">
      <c r="B263" s="300"/>
      <c r="C263" s="299"/>
      <c r="F263" s="407"/>
      <c r="G263" s="629"/>
      <c r="H263" s="629"/>
      <c r="I263" s="629"/>
      <c r="J263" s="630"/>
      <c r="K263" s="630"/>
      <c r="L263" s="630"/>
      <c r="M263" s="628"/>
    </row>
    <row r="264" spans="2:13" x14ac:dyDescent="0.2">
      <c r="B264" s="300"/>
      <c r="C264" s="299"/>
      <c r="F264" s="407"/>
      <c r="G264" s="629"/>
      <c r="H264" s="629"/>
      <c r="I264" s="629"/>
      <c r="J264" s="630"/>
      <c r="K264" s="630"/>
      <c r="L264" s="630"/>
      <c r="M264" s="628"/>
    </row>
    <row r="265" spans="2:13" x14ac:dyDescent="0.2">
      <c r="B265" s="300"/>
      <c r="C265" s="299"/>
      <c r="F265" s="407"/>
      <c r="G265" s="629"/>
      <c r="H265" s="629"/>
      <c r="I265" s="629"/>
      <c r="J265" s="630"/>
      <c r="K265" s="630"/>
      <c r="L265" s="630"/>
      <c r="M265" s="628"/>
    </row>
    <row r="266" spans="2:13" x14ac:dyDescent="0.2">
      <c r="B266" s="300"/>
      <c r="C266" s="299"/>
      <c r="F266" s="407"/>
      <c r="G266" s="629"/>
      <c r="H266" s="629"/>
      <c r="I266" s="629"/>
      <c r="J266" s="630"/>
      <c r="K266" s="630"/>
      <c r="L266" s="630"/>
      <c r="M266" s="628"/>
    </row>
    <row r="267" spans="2:13" x14ac:dyDescent="0.2">
      <c r="B267" s="300"/>
      <c r="C267" s="299"/>
      <c r="F267" s="407"/>
      <c r="G267" s="629"/>
      <c r="H267" s="629"/>
      <c r="I267" s="629"/>
      <c r="J267" s="630"/>
      <c r="K267" s="630"/>
      <c r="L267" s="630"/>
      <c r="M267" s="628"/>
    </row>
    <row r="268" spans="2:13" x14ac:dyDescent="0.2">
      <c r="B268" s="300"/>
      <c r="C268" s="299"/>
      <c r="F268" s="407"/>
      <c r="G268" s="629"/>
      <c r="H268" s="629"/>
      <c r="I268" s="629"/>
      <c r="J268" s="630"/>
      <c r="K268" s="630"/>
      <c r="L268" s="630"/>
      <c r="M268" s="628"/>
    </row>
    <row r="269" spans="2:13" x14ac:dyDescent="0.2">
      <c r="B269" s="300"/>
      <c r="C269" s="299"/>
      <c r="F269" s="407"/>
      <c r="G269" s="629"/>
      <c r="H269" s="629"/>
      <c r="I269" s="629"/>
      <c r="J269" s="630"/>
      <c r="K269" s="630"/>
      <c r="L269" s="630"/>
      <c r="M269" s="628"/>
    </row>
    <row r="270" spans="2:13" x14ac:dyDescent="0.2">
      <c r="B270" s="300"/>
      <c r="C270" s="299"/>
      <c r="F270" s="407"/>
      <c r="G270" s="629"/>
      <c r="H270" s="629"/>
      <c r="I270" s="629"/>
      <c r="J270" s="630"/>
      <c r="K270" s="630"/>
      <c r="L270" s="630"/>
      <c r="M270" s="628"/>
    </row>
    <row r="271" spans="2:13" x14ac:dyDescent="0.2">
      <c r="B271" s="300"/>
      <c r="C271" s="299"/>
      <c r="F271" s="407"/>
      <c r="G271" s="629"/>
      <c r="H271" s="629"/>
      <c r="I271" s="629"/>
      <c r="J271" s="630"/>
      <c r="K271" s="630"/>
      <c r="L271" s="630"/>
      <c r="M271" s="628"/>
    </row>
    <row r="272" spans="2:13" x14ac:dyDescent="0.2">
      <c r="B272" s="300"/>
      <c r="C272" s="299"/>
      <c r="F272" s="407"/>
      <c r="G272" s="629"/>
      <c r="H272" s="629"/>
      <c r="I272" s="629"/>
      <c r="J272" s="630"/>
      <c r="K272" s="630"/>
      <c r="L272" s="630"/>
      <c r="M272" s="628"/>
    </row>
    <row r="273" spans="2:13" x14ac:dyDescent="0.2">
      <c r="B273" s="300"/>
      <c r="C273" s="299"/>
      <c r="F273" s="407"/>
      <c r="G273" s="629"/>
      <c r="H273" s="629"/>
      <c r="I273" s="629"/>
      <c r="J273" s="630"/>
      <c r="K273" s="630"/>
      <c r="L273" s="630"/>
      <c r="M273" s="628"/>
    </row>
    <row r="274" spans="2:13" x14ac:dyDescent="0.2">
      <c r="B274" s="300"/>
      <c r="C274" s="299"/>
      <c r="F274" s="407"/>
      <c r="G274" s="629"/>
      <c r="H274" s="629"/>
      <c r="I274" s="629"/>
      <c r="J274" s="630"/>
      <c r="K274" s="630"/>
      <c r="L274" s="630"/>
      <c r="M274" s="628"/>
    </row>
    <row r="275" spans="2:13" x14ac:dyDescent="0.2">
      <c r="B275" s="300"/>
      <c r="C275" s="299"/>
      <c r="F275" s="407"/>
      <c r="G275" s="629"/>
      <c r="H275" s="629"/>
      <c r="I275" s="629"/>
      <c r="J275" s="630"/>
      <c r="K275" s="630"/>
      <c r="L275" s="630"/>
      <c r="M275" s="628"/>
    </row>
    <row r="276" spans="2:13" x14ac:dyDescent="0.2">
      <c r="B276" s="300"/>
      <c r="C276" s="299"/>
      <c r="F276" s="407"/>
      <c r="G276" s="629"/>
      <c r="H276" s="629"/>
      <c r="I276" s="629"/>
      <c r="J276" s="630"/>
      <c r="K276" s="630"/>
      <c r="L276" s="630"/>
      <c r="M276" s="628"/>
    </row>
    <row r="277" spans="2:13" x14ac:dyDescent="0.2">
      <c r="B277" s="300"/>
      <c r="C277" s="299"/>
      <c r="F277" s="407"/>
      <c r="G277" s="629"/>
      <c r="H277" s="629"/>
      <c r="I277" s="629"/>
      <c r="J277" s="630"/>
      <c r="K277" s="630"/>
      <c r="L277" s="630"/>
      <c r="M277" s="628"/>
    </row>
    <row r="278" spans="2:13" x14ac:dyDescent="0.2">
      <c r="B278" s="300"/>
      <c r="C278" s="299"/>
      <c r="F278" s="407"/>
      <c r="G278" s="632"/>
      <c r="H278" s="629"/>
      <c r="I278" s="629"/>
      <c r="J278" s="630"/>
      <c r="K278" s="630"/>
      <c r="L278" s="630"/>
      <c r="M278" s="628"/>
    </row>
    <row r="279" spans="2:13" x14ac:dyDescent="0.2">
      <c r="B279" s="300"/>
      <c r="C279" s="299"/>
      <c r="F279" s="407"/>
      <c r="G279" s="629"/>
      <c r="H279" s="629"/>
      <c r="I279" s="629"/>
      <c r="J279" s="630"/>
      <c r="K279" s="630"/>
      <c r="L279" s="630"/>
      <c r="M279" s="628"/>
    </row>
    <row r="280" spans="2:13" x14ac:dyDescent="0.2">
      <c r="B280" s="300"/>
      <c r="C280" s="299"/>
      <c r="F280" s="407"/>
      <c r="G280" s="629"/>
      <c r="H280" s="629"/>
      <c r="I280" s="629"/>
      <c r="J280" s="630"/>
      <c r="K280" s="630"/>
      <c r="L280" s="630"/>
      <c r="M280" s="628"/>
    </row>
    <row r="281" spans="2:13" x14ac:dyDescent="0.2">
      <c r="B281" s="300"/>
      <c r="C281" s="299"/>
      <c r="F281" s="407"/>
      <c r="G281" s="629"/>
      <c r="H281" s="629"/>
      <c r="I281" s="629"/>
      <c r="J281" s="630"/>
      <c r="K281" s="630"/>
      <c r="L281" s="630"/>
      <c r="M281" s="628"/>
    </row>
    <row r="282" spans="2:13" x14ac:dyDescent="0.2">
      <c r="B282" s="300"/>
      <c r="C282" s="299"/>
      <c r="F282" s="407"/>
      <c r="G282" s="629"/>
      <c r="H282" s="629"/>
      <c r="I282" s="629"/>
      <c r="J282" s="630"/>
      <c r="K282" s="630"/>
      <c r="L282" s="630"/>
      <c r="M282" s="628"/>
    </row>
    <row r="283" spans="2:13" x14ac:dyDescent="0.2">
      <c r="B283" s="300"/>
      <c r="C283" s="299"/>
      <c r="F283" s="407"/>
      <c r="G283" s="629"/>
      <c r="H283" s="629"/>
      <c r="I283" s="629"/>
      <c r="J283" s="630"/>
      <c r="K283" s="630"/>
      <c r="L283" s="630"/>
      <c r="M283" s="628"/>
    </row>
    <row r="284" spans="2:13" x14ac:dyDescent="0.2">
      <c r="B284" s="300"/>
      <c r="C284" s="299"/>
      <c r="F284" s="407"/>
      <c r="G284" s="629"/>
      <c r="H284" s="629"/>
      <c r="I284" s="629"/>
      <c r="J284" s="630"/>
      <c r="K284" s="630"/>
      <c r="L284" s="630"/>
      <c r="M284" s="628"/>
    </row>
    <row r="285" spans="2:13" x14ac:dyDescent="0.2">
      <c r="B285" s="300"/>
      <c r="C285" s="299"/>
      <c r="F285" s="407"/>
      <c r="G285" s="630"/>
      <c r="H285" s="629"/>
      <c r="I285" s="629"/>
      <c r="J285" s="630"/>
      <c r="K285" s="630"/>
      <c r="L285" s="630"/>
      <c r="M285" s="628"/>
    </row>
    <row r="286" spans="2:13" x14ac:dyDescent="0.2">
      <c r="B286" s="300"/>
      <c r="C286" s="299"/>
      <c r="F286" s="407"/>
      <c r="G286" s="629"/>
      <c r="H286" s="629"/>
      <c r="I286" s="629"/>
      <c r="J286" s="630"/>
      <c r="K286" s="630"/>
      <c r="L286" s="630"/>
      <c r="M286" s="628"/>
    </row>
    <row r="287" spans="2:13" x14ac:dyDescent="0.2">
      <c r="B287" s="300"/>
      <c r="C287" s="299"/>
      <c r="F287" s="407"/>
      <c r="G287" s="629"/>
      <c r="H287" s="629"/>
      <c r="I287" s="629"/>
      <c r="J287" s="630"/>
      <c r="K287" s="630"/>
      <c r="L287" s="630"/>
      <c r="M287" s="628"/>
    </row>
    <row r="288" spans="2:13" x14ac:dyDescent="0.2">
      <c r="B288" s="300"/>
      <c r="C288" s="299"/>
      <c r="F288" s="407"/>
      <c r="G288" s="629"/>
      <c r="H288" s="629"/>
      <c r="I288" s="629"/>
      <c r="J288" s="630"/>
      <c r="K288" s="630"/>
      <c r="L288" s="630"/>
      <c r="M288" s="628"/>
    </row>
    <row r="289" spans="2:13" x14ac:dyDescent="0.2">
      <c r="B289" s="300"/>
      <c r="C289" s="299"/>
      <c r="F289" s="407"/>
      <c r="G289" s="629"/>
      <c r="H289" s="629"/>
      <c r="I289" s="629"/>
      <c r="J289" s="630"/>
      <c r="K289" s="628"/>
      <c r="L289" s="628"/>
      <c r="M289" s="628"/>
    </row>
    <row r="290" spans="2:13" x14ac:dyDescent="0.2">
      <c r="B290" s="300"/>
      <c r="C290" s="299"/>
      <c r="F290" s="407"/>
      <c r="G290" s="629"/>
      <c r="H290" s="629"/>
      <c r="I290" s="629"/>
      <c r="J290" s="630"/>
      <c r="K290" s="628"/>
      <c r="L290" s="628"/>
      <c r="M290" s="628"/>
    </row>
    <row r="291" spans="2:13" x14ac:dyDescent="0.2">
      <c r="B291" s="300"/>
      <c r="C291" s="299"/>
      <c r="F291" s="407"/>
      <c r="G291" s="629"/>
      <c r="H291" s="629"/>
      <c r="I291" s="629"/>
      <c r="J291" s="630"/>
      <c r="K291" s="628"/>
      <c r="L291" s="628"/>
      <c r="M291" s="628"/>
    </row>
    <row r="292" spans="2:13" x14ac:dyDescent="0.2">
      <c r="B292" s="300"/>
      <c r="C292" s="299"/>
      <c r="F292" s="407"/>
      <c r="G292" s="629"/>
      <c r="H292" s="629"/>
      <c r="I292" s="629"/>
      <c r="J292" s="630"/>
      <c r="K292" s="628"/>
      <c r="L292" s="628"/>
      <c r="M292" s="628"/>
    </row>
    <row r="293" spans="2:13" x14ac:dyDescent="0.2">
      <c r="B293" s="300"/>
      <c r="C293" s="299"/>
      <c r="F293" s="407"/>
      <c r="G293" s="629"/>
      <c r="H293" s="629"/>
      <c r="I293" s="629"/>
      <c r="J293" s="630"/>
      <c r="K293" s="628"/>
      <c r="L293" s="628"/>
      <c r="M293" s="628"/>
    </row>
    <row r="294" spans="2:13" x14ac:dyDescent="0.2">
      <c r="B294" s="300"/>
      <c r="C294" s="299"/>
      <c r="F294" s="407"/>
      <c r="G294" s="629"/>
      <c r="H294" s="629"/>
      <c r="I294" s="629"/>
      <c r="J294" s="630"/>
      <c r="K294" s="628"/>
      <c r="L294" s="628"/>
      <c r="M294" s="628"/>
    </row>
    <row r="295" spans="2:13" x14ac:dyDescent="0.2">
      <c r="B295" s="300"/>
      <c r="C295" s="299"/>
      <c r="F295" s="407"/>
      <c r="G295" s="629"/>
      <c r="H295" s="629"/>
      <c r="I295" s="629"/>
      <c r="J295" s="630"/>
      <c r="K295" s="628"/>
      <c r="L295" s="628"/>
      <c r="M295" s="628"/>
    </row>
    <row r="296" spans="2:13" x14ac:dyDescent="0.2">
      <c r="B296" s="300"/>
      <c r="C296" s="299"/>
      <c r="F296" s="631"/>
      <c r="G296" s="629"/>
      <c r="H296" s="629"/>
      <c r="I296" s="629"/>
      <c r="J296" s="630"/>
      <c r="K296" s="628"/>
      <c r="L296" s="628"/>
      <c r="M296" s="628"/>
    </row>
    <row r="297" spans="2:13" x14ac:dyDescent="0.2">
      <c r="B297" s="300"/>
      <c r="C297" s="299"/>
      <c r="F297" s="407"/>
      <c r="G297" s="629"/>
      <c r="H297" s="629"/>
      <c r="I297" s="629"/>
      <c r="J297" s="630"/>
      <c r="K297" s="628"/>
      <c r="L297" s="628"/>
      <c r="M297" s="628"/>
    </row>
    <row r="298" spans="2:13" x14ac:dyDescent="0.2">
      <c r="B298" s="300"/>
      <c r="C298" s="299"/>
      <c r="F298" s="407"/>
      <c r="G298" s="629"/>
      <c r="H298" s="629"/>
      <c r="I298" s="629"/>
      <c r="J298" s="630"/>
      <c r="K298" s="628"/>
      <c r="L298" s="628"/>
      <c r="M298" s="628"/>
    </row>
    <row r="299" spans="2:13" x14ac:dyDescent="0.2">
      <c r="B299" s="300"/>
      <c r="C299" s="299"/>
      <c r="F299" s="407"/>
      <c r="G299" s="629"/>
      <c r="H299" s="629"/>
      <c r="I299" s="629"/>
      <c r="J299" s="630"/>
      <c r="K299" s="628"/>
      <c r="L299" s="628"/>
      <c r="M299" s="628"/>
    </row>
    <row r="300" spans="2:13" x14ac:dyDescent="0.2">
      <c r="B300" s="300"/>
      <c r="C300" s="299"/>
      <c r="F300" s="407"/>
      <c r="G300" s="629"/>
      <c r="H300" s="629"/>
      <c r="I300" s="629"/>
      <c r="J300" s="630"/>
      <c r="K300" s="628"/>
      <c r="L300" s="628"/>
      <c r="M300" s="628"/>
    </row>
    <row r="301" spans="2:13" x14ac:dyDescent="0.2">
      <c r="B301" s="300"/>
      <c r="C301" s="299"/>
      <c r="F301" s="407"/>
      <c r="G301" s="629"/>
      <c r="H301" s="629"/>
      <c r="I301" s="629"/>
      <c r="J301" s="630"/>
      <c r="K301" s="628"/>
      <c r="L301" s="628"/>
      <c r="M301" s="628"/>
    </row>
    <row r="302" spans="2:13" x14ac:dyDescent="0.2">
      <c r="B302" s="300"/>
      <c r="C302" s="299"/>
      <c r="F302" s="407"/>
      <c r="G302" s="629"/>
      <c r="H302" s="629"/>
      <c r="I302" s="629"/>
      <c r="J302" s="630"/>
      <c r="K302" s="628"/>
      <c r="L302" s="628"/>
      <c r="M302" s="628"/>
    </row>
    <row r="303" spans="2:13" x14ac:dyDescent="0.2">
      <c r="B303" s="300"/>
      <c r="C303" s="299"/>
      <c r="F303" s="407"/>
      <c r="G303" s="629"/>
      <c r="H303" s="629"/>
      <c r="I303" s="629"/>
      <c r="J303" s="630"/>
      <c r="K303" s="628"/>
      <c r="L303" s="628"/>
      <c r="M303" s="628"/>
    </row>
    <row r="304" spans="2:13" x14ac:dyDescent="0.2">
      <c r="B304" s="300"/>
      <c r="C304" s="299"/>
      <c r="F304" s="407"/>
      <c r="G304" s="629"/>
      <c r="H304" s="629"/>
      <c r="I304" s="629"/>
      <c r="J304" s="630"/>
      <c r="K304" s="628"/>
      <c r="L304" s="628"/>
      <c r="M304" s="628"/>
    </row>
    <row r="305" spans="2:13" x14ac:dyDescent="0.2">
      <c r="B305" s="300"/>
      <c r="C305" s="299"/>
      <c r="F305" s="407"/>
      <c r="G305" s="629"/>
      <c r="H305" s="629"/>
      <c r="I305" s="629"/>
      <c r="J305" s="630"/>
      <c r="K305" s="628"/>
      <c r="L305" s="628"/>
      <c r="M305" s="628"/>
    </row>
    <row r="306" spans="2:13" x14ac:dyDescent="0.2">
      <c r="B306" s="300"/>
      <c r="C306" s="299"/>
      <c r="F306" s="407"/>
      <c r="G306" s="629"/>
      <c r="H306" s="629"/>
      <c r="I306" s="629"/>
      <c r="J306" s="630"/>
      <c r="K306" s="628"/>
      <c r="L306" s="628"/>
      <c r="M306" s="628"/>
    </row>
    <row r="307" spans="2:13" x14ac:dyDescent="0.2">
      <c r="B307" s="300"/>
      <c r="C307" s="299"/>
      <c r="F307" s="407"/>
      <c r="G307" s="629"/>
      <c r="H307" s="629"/>
      <c r="I307" s="629"/>
      <c r="J307" s="630"/>
      <c r="K307" s="628"/>
      <c r="L307" s="628"/>
      <c r="M307" s="628"/>
    </row>
    <row r="308" spans="2:13" x14ac:dyDescent="0.2">
      <c r="B308" s="300"/>
      <c r="C308" s="299"/>
      <c r="F308" s="407"/>
      <c r="G308" s="629"/>
      <c r="H308" s="629"/>
      <c r="I308" s="629"/>
      <c r="J308" s="630"/>
      <c r="K308" s="628"/>
      <c r="L308" s="628"/>
      <c r="M308" s="628"/>
    </row>
    <row r="309" spans="2:13" x14ac:dyDescent="0.2">
      <c r="B309" s="300"/>
      <c r="C309" s="299"/>
      <c r="F309" s="407"/>
      <c r="G309" s="629"/>
      <c r="H309" s="629"/>
      <c r="I309" s="629"/>
      <c r="J309" s="630"/>
      <c r="K309" s="628"/>
      <c r="L309" s="628"/>
      <c r="M309" s="628"/>
    </row>
    <row r="310" spans="2:13" x14ac:dyDescent="0.2">
      <c r="B310" s="300"/>
      <c r="C310" s="299"/>
      <c r="F310" s="407"/>
      <c r="G310" s="629"/>
      <c r="H310" s="629"/>
      <c r="I310" s="629"/>
      <c r="J310" s="630"/>
      <c r="K310" s="628"/>
      <c r="L310" s="628"/>
      <c r="M310" s="628"/>
    </row>
    <row r="311" spans="2:13" x14ac:dyDescent="0.2">
      <c r="B311" s="300"/>
      <c r="C311" s="299"/>
      <c r="F311" s="407"/>
      <c r="G311" s="629"/>
      <c r="H311" s="629"/>
      <c r="I311" s="629"/>
      <c r="J311" s="630"/>
      <c r="K311" s="628"/>
      <c r="L311" s="628"/>
      <c r="M311" s="628"/>
    </row>
    <row r="312" spans="2:13" x14ac:dyDescent="0.2">
      <c r="B312" s="300"/>
      <c r="C312" s="299"/>
      <c r="F312" s="407"/>
      <c r="G312" s="629"/>
      <c r="H312" s="629"/>
      <c r="I312" s="629"/>
      <c r="J312" s="630"/>
      <c r="K312" s="628"/>
      <c r="L312" s="628"/>
      <c r="M312" s="628"/>
    </row>
    <row r="313" spans="2:13" x14ac:dyDescent="0.2">
      <c r="B313" s="300"/>
      <c r="C313" s="299"/>
      <c r="F313" s="407"/>
      <c r="G313" s="629"/>
      <c r="H313" s="629"/>
      <c r="I313" s="629"/>
      <c r="J313" s="630"/>
      <c r="K313" s="628"/>
      <c r="L313" s="628"/>
      <c r="M313" s="628"/>
    </row>
    <row r="314" spans="2:13" x14ac:dyDescent="0.2">
      <c r="B314" s="300"/>
      <c r="C314" s="299"/>
      <c r="F314" s="407"/>
      <c r="G314" s="629"/>
      <c r="H314" s="629"/>
      <c r="I314" s="629"/>
      <c r="J314" s="630"/>
      <c r="K314" s="628"/>
      <c r="L314" s="628"/>
      <c r="M314" s="628"/>
    </row>
    <row r="315" spans="2:13" x14ac:dyDescent="0.2">
      <c r="B315" s="300"/>
      <c r="C315" s="299"/>
      <c r="F315" s="407"/>
      <c r="G315" s="629"/>
      <c r="H315" s="629"/>
      <c r="I315" s="629"/>
      <c r="J315" s="630"/>
      <c r="K315" s="628"/>
      <c r="L315" s="628"/>
      <c r="M315" s="628"/>
    </row>
    <row r="316" spans="2:13" x14ac:dyDescent="0.2">
      <c r="B316" s="300"/>
      <c r="C316" s="299"/>
      <c r="F316" s="407"/>
      <c r="G316" s="629"/>
      <c r="H316" s="629"/>
      <c r="I316" s="629"/>
      <c r="J316" s="630"/>
      <c r="K316" s="628"/>
      <c r="L316" s="628"/>
      <c r="M316" s="628"/>
    </row>
    <row r="317" spans="2:13" x14ac:dyDescent="0.2">
      <c r="B317" s="300"/>
      <c r="C317" s="299"/>
      <c r="F317" s="407"/>
      <c r="G317" s="629"/>
      <c r="H317" s="629"/>
      <c r="I317" s="629"/>
      <c r="J317" s="630"/>
      <c r="K317" s="628"/>
      <c r="L317" s="628"/>
      <c r="M317" s="628"/>
    </row>
    <row r="318" spans="2:13" x14ac:dyDescent="0.2">
      <c r="B318" s="300"/>
      <c r="C318" s="299"/>
      <c r="F318" s="407"/>
      <c r="G318" s="629"/>
      <c r="H318" s="629"/>
      <c r="I318" s="629"/>
      <c r="J318" s="630"/>
      <c r="K318" s="628"/>
      <c r="L318" s="628"/>
      <c r="M318" s="628"/>
    </row>
    <row r="319" spans="2:13" x14ac:dyDescent="0.2">
      <c r="B319" s="300"/>
      <c r="C319" s="299"/>
      <c r="F319" s="407"/>
      <c r="G319" s="629"/>
      <c r="H319" s="629"/>
      <c r="I319" s="629"/>
      <c r="J319" s="630"/>
      <c r="K319" s="628"/>
      <c r="L319" s="628"/>
      <c r="M319" s="628"/>
    </row>
    <row r="320" spans="2:13" x14ac:dyDescent="0.2">
      <c r="B320" s="300"/>
      <c r="C320" s="299"/>
      <c r="F320" s="407"/>
      <c r="G320" s="629"/>
      <c r="H320" s="629"/>
      <c r="I320" s="629"/>
      <c r="J320" s="630"/>
      <c r="K320" s="628"/>
      <c r="L320" s="628"/>
      <c r="M320" s="628"/>
    </row>
    <row r="321" spans="2:13" x14ac:dyDescent="0.2">
      <c r="B321" s="300"/>
      <c r="C321" s="299"/>
      <c r="F321" s="407"/>
      <c r="G321" s="629"/>
      <c r="H321" s="629"/>
      <c r="I321" s="629"/>
      <c r="J321" s="630"/>
      <c r="K321" s="628"/>
      <c r="L321" s="628"/>
      <c r="M321" s="628"/>
    </row>
    <row r="322" spans="2:13" x14ac:dyDescent="0.2">
      <c r="B322" s="300"/>
      <c r="C322" s="299"/>
      <c r="F322" s="407"/>
      <c r="G322" s="629"/>
      <c r="H322" s="629"/>
      <c r="I322" s="629"/>
      <c r="J322" s="630"/>
      <c r="K322" s="628"/>
      <c r="L322" s="628"/>
      <c r="M322" s="628"/>
    </row>
    <row r="323" spans="2:13" x14ac:dyDescent="0.2">
      <c r="B323" s="300"/>
      <c r="C323" s="299"/>
      <c r="F323" s="407"/>
      <c r="G323" s="629"/>
      <c r="H323" s="629"/>
      <c r="I323" s="629"/>
      <c r="J323" s="630"/>
      <c r="K323" s="628"/>
      <c r="L323" s="628"/>
      <c r="M323" s="628"/>
    </row>
    <row r="324" spans="2:13" x14ac:dyDescent="0.2">
      <c r="B324" s="300"/>
      <c r="C324" s="299"/>
      <c r="F324" s="407"/>
      <c r="G324" s="629"/>
      <c r="H324" s="629"/>
      <c r="I324" s="629"/>
      <c r="J324" s="630"/>
      <c r="K324" s="628"/>
      <c r="L324" s="628"/>
      <c r="M324" s="628"/>
    </row>
    <row r="325" spans="2:13" x14ac:dyDescent="0.2">
      <c r="B325" s="300"/>
      <c r="C325" s="299"/>
      <c r="F325" s="407"/>
      <c r="G325" s="629"/>
      <c r="H325" s="629"/>
      <c r="I325" s="629"/>
      <c r="J325" s="630"/>
      <c r="K325" s="628"/>
      <c r="L325" s="628"/>
      <c r="M325" s="628"/>
    </row>
    <row r="326" spans="2:13" x14ac:dyDescent="0.2">
      <c r="B326" s="300"/>
      <c r="C326" s="299"/>
      <c r="F326" s="407"/>
      <c r="G326" s="629"/>
      <c r="H326" s="629"/>
      <c r="I326" s="629"/>
      <c r="J326" s="630"/>
      <c r="K326" s="628"/>
      <c r="L326" s="628"/>
      <c r="M326" s="628"/>
    </row>
    <row r="327" spans="2:13" x14ac:dyDescent="0.2">
      <c r="B327" s="300"/>
      <c r="C327" s="299"/>
      <c r="F327" s="407"/>
      <c r="G327" s="629"/>
      <c r="H327" s="629"/>
      <c r="I327" s="629"/>
      <c r="J327" s="628"/>
      <c r="K327" s="628"/>
      <c r="L327" s="628"/>
      <c r="M327" s="628"/>
    </row>
    <row r="328" spans="2:13" x14ac:dyDescent="0.2">
      <c r="B328" s="300"/>
      <c r="C328" s="299"/>
      <c r="F328" s="407"/>
      <c r="G328" s="629"/>
      <c r="H328" s="629"/>
      <c r="I328" s="629"/>
      <c r="J328" s="628"/>
      <c r="K328" s="628"/>
      <c r="L328" s="628"/>
      <c r="M328" s="628"/>
    </row>
    <row r="329" spans="2:13" x14ac:dyDescent="0.2">
      <c r="B329" s="300"/>
      <c r="C329" s="299"/>
      <c r="F329" s="407"/>
      <c r="G329" s="629"/>
      <c r="H329" s="629"/>
      <c r="I329" s="629"/>
      <c r="J329" s="628"/>
      <c r="K329" s="628"/>
      <c r="L329" s="628"/>
      <c r="M329" s="628"/>
    </row>
    <row r="330" spans="2:13" x14ac:dyDescent="0.2">
      <c r="B330" s="300"/>
      <c r="C330" s="299"/>
      <c r="F330" s="407"/>
      <c r="G330" s="629"/>
      <c r="H330" s="629"/>
      <c r="I330" s="629"/>
      <c r="J330" s="628"/>
      <c r="K330" s="628"/>
      <c r="L330" s="628"/>
      <c r="M330" s="628"/>
    </row>
    <row r="331" spans="2:13" x14ac:dyDescent="0.2">
      <c r="B331" s="300"/>
      <c r="C331" s="299"/>
      <c r="F331" s="407"/>
      <c r="G331" s="629"/>
      <c r="H331" s="629"/>
      <c r="I331" s="629"/>
      <c r="J331" s="628"/>
      <c r="K331" s="628"/>
      <c r="L331" s="628"/>
      <c r="M331" s="628"/>
    </row>
    <row r="332" spans="2:13" x14ac:dyDescent="0.2">
      <c r="B332" s="300"/>
      <c r="C332" s="299"/>
      <c r="F332" s="407"/>
      <c r="G332" s="629"/>
      <c r="H332" s="629"/>
      <c r="I332" s="629"/>
      <c r="J332" s="628"/>
      <c r="K332" s="628"/>
      <c r="L332" s="628"/>
      <c r="M332" s="628"/>
    </row>
    <row r="333" spans="2:13" x14ac:dyDescent="0.2">
      <c r="B333" s="300"/>
      <c r="C333" s="299"/>
      <c r="F333" s="407"/>
      <c r="G333" s="629"/>
      <c r="H333" s="629"/>
      <c r="I333" s="629"/>
      <c r="J333" s="628"/>
      <c r="K333" s="628"/>
      <c r="L333" s="628"/>
      <c r="M333" s="628"/>
    </row>
    <row r="334" spans="2:13" x14ac:dyDescent="0.2">
      <c r="B334" s="300"/>
      <c r="C334" s="299"/>
      <c r="F334" s="407"/>
      <c r="G334" s="629"/>
      <c r="H334" s="629"/>
      <c r="I334" s="629"/>
      <c r="J334" s="628"/>
      <c r="K334" s="628"/>
      <c r="L334" s="628"/>
      <c r="M334" s="628"/>
    </row>
    <row r="335" spans="2:13" x14ac:dyDescent="0.2">
      <c r="B335" s="300"/>
      <c r="C335" s="299"/>
      <c r="F335" s="407"/>
      <c r="G335" s="629"/>
      <c r="H335" s="629"/>
      <c r="I335" s="629"/>
      <c r="J335" s="628"/>
      <c r="K335" s="628"/>
      <c r="L335" s="628"/>
      <c r="M335" s="628"/>
    </row>
    <row r="336" spans="2:13" x14ac:dyDescent="0.2">
      <c r="B336" s="300"/>
      <c r="C336" s="299"/>
      <c r="F336" s="407"/>
      <c r="G336" s="629"/>
      <c r="H336" s="629"/>
      <c r="I336" s="629"/>
      <c r="J336" s="628"/>
      <c r="K336" s="628"/>
      <c r="L336" s="628"/>
      <c r="M336" s="628"/>
    </row>
    <row r="337" spans="2:13" x14ac:dyDescent="0.2">
      <c r="B337" s="300"/>
      <c r="C337" s="299"/>
      <c r="F337" s="407"/>
      <c r="G337" s="629"/>
      <c r="H337" s="629"/>
      <c r="I337" s="629"/>
      <c r="J337" s="628"/>
      <c r="K337" s="628"/>
      <c r="L337" s="628"/>
      <c r="M337" s="628"/>
    </row>
    <row r="338" spans="2:13" x14ac:dyDescent="0.2">
      <c r="B338" s="300"/>
      <c r="C338" s="299"/>
      <c r="F338" s="407"/>
      <c r="G338" s="629"/>
      <c r="H338" s="629"/>
      <c r="I338" s="629"/>
      <c r="J338" s="628"/>
      <c r="K338" s="628"/>
      <c r="L338" s="628"/>
      <c r="M338" s="628"/>
    </row>
    <row r="339" spans="2:13" x14ac:dyDescent="0.2">
      <c r="B339" s="300"/>
      <c r="C339" s="299"/>
      <c r="F339" s="407"/>
      <c r="G339" s="629"/>
      <c r="H339" s="629"/>
      <c r="I339" s="629"/>
      <c r="J339" s="628"/>
      <c r="K339" s="628"/>
      <c r="L339" s="628"/>
      <c r="M339" s="628"/>
    </row>
    <row r="340" spans="2:13" x14ac:dyDescent="0.2">
      <c r="B340" s="300"/>
      <c r="C340" s="299"/>
      <c r="F340" s="407"/>
      <c r="G340" s="629"/>
      <c r="H340" s="629"/>
      <c r="I340" s="629"/>
      <c r="J340" s="628"/>
      <c r="K340" s="628"/>
      <c r="L340" s="628"/>
      <c r="M340" s="628"/>
    </row>
    <row r="341" spans="2:13" x14ac:dyDescent="0.2">
      <c r="B341" s="300"/>
      <c r="C341" s="299"/>
      <c r="F341" s="407"/>
      <c r="G341" s="629"/>
      <c r="H341" s="629"/>
      <c r="I341" s="629"/>
      <c r="J341" s="628"/>
      <c r="K341" s="628"/>
      <c r="L341" s="628"/>
      <c r="M341" s="628"/>
    </row>
    <row r="342" spans="2:13" x14ac:dyDescent="0.2">
      <c r="B342" s="300"/>
      <c r="C342" s="299"/>
      <c r="F342" s="407"/>
      <c r="G342" s="629"/>
      <c r="H342" s="629"/>
      <c r="I342" s="629"/>
      <c r="J342" s="628"/>
      <c r="K342" s="628"/>
      <c r="L342" s="628"/>
      <c r="M342" s="628"/>
    </row>
    <row r="343" spans="2:13" x14ac:dyDescent="0.2">
      <c r="B343" s="300"/>
      <c r="C343" s="299"/>
      <c r="F343" s="407"/>
      <c r="G343" s="629"/>
      <c r="H343" s="629"/>
      <c r="I343" s="629"/>
      <c r="J343" s="628"/>
      <c r="K343" s="628"/>
      <c r="L343" s="628"/>
      <c r="M343" s="628"/>
    </row>
    <row r="344" spans="2:13" x14ac:dyDescent="0.2">
      <c r="B344" s="300"/>
      <c r="C344" s="299"/>
      <c r="F344" s="407"/>
      <c r="G344" s="629"/>
      <c r="H344" s="629"/>
      <c r="I344" s="629"/>
      <c r="J344" s="628"/>
      <c r="K344" s="628"/>
      <c r="L344" s="628"/>
      <c r="M344" s="628"/>
    </row>
    <row r="345" spans="2:13" x14ac:dyDescent="0.2">
      <c r="B345" s="300"/>
      <c r="C345" s="299"/>
      <c r="F345" s="407"/>
      <c r="G345" s="629"/>
      <c r="H345" s="629"/>
      <c r="I345" s="629"/>
      <c r="J345" s="628"/>
      <c r="K345" s="628"/>
      <c r="L345" s="628"/>
      <c r="M345" s="628"/>
    </row>
    <row r="346" spans="2:13" x14ac:dyDescent="0.2">
      <c r="B346" s="300"/>
      <c r="C346" s="299"/>
      <c r="F346" s="407"/>
      <c r="G346" s="629"/>
      <c r="H346" s="629"/>
      <c r="I346" s="629"/>
      <c r="J346" s="628"/>
      <c r="K346" s="628"/>
      <c r="L346" s="628"/>
      <c r="M346" s="628"/>
    </row>
    <row r="347" spans="2:13" x14ac:dyDescent="0.2">
      <c r="B347" s="300"/>
      <c r="C347" s="299"/>
      <c r="F347" s="407"/>
      <c r="G347" s="629"/>
      <c r="H347" s="629"/>
      <c r="I347" s="629"/>
      <c r="J347" s="628"/>
      <c r="K347" s="628"/>
      <c r="L347" s="628"/>
      <c r="M347" s="628"/>
    </row>
    <row r="348" spans="2:13" x14ac:dyDescent="0.2">
      <c r="B348" s="300"/>
      <c r="C348" s="299"/>
      <c r="F348" s="407"/>
      <c r="G348" s="629"/>
      <c r="H348" s="629"/>
      <c r="I348" s="629"/>
      <c r="J348" s="628"/>
      <c r="K348" s="628"/>
      <c r="L348" s="628"/>
      <c r="M348" s="628"/>
    </row>
    <row r="349" spans="2:13" x14ac:dyDescent="0.2">
      <c r="B349" s="300"/>
      <c r="C349" s="299"/>
      <c r="F349" s="407"/>
      <c r="G349" s="629"/>
      <c r="H349" s="629"/>
      <c r="I349" s="629"/>
      <c r="J349" s="628"/>
      <c r="K349" s="628"/>
      <c r="L349" s="628"/>
      <c r="M349" s="628"/>
    </row>
    <row r="350" spans="2:13" x14ac:dyDescent="0.2">
      <c r="B350" s="300"/>
      <c r="C350" s="299"/>
      <c r="F350" s="407"/>
      <c r="G350" s="629"/>
      <c r="H350" s="629"/>
      <c r="I350" s="629"/>
      <c r="J350" s="628"/>
      <c r="K350" s="628"/>
      <c r="L350" s="628"/>
      <c r="M350" s="628"/>
    </row>
    <row r="351" spans="2:13" x14ac:dyDescent="0.2">
      <c r="B351" s="300"/>
      <c r="C351" s="299"/>
      <c r="F351" s="407"/>
      <c r="G351" s="629"/>
      <c r="H351" s="629"/>
      <c r="I351" s="629"/>
      <c r="J351" s="628"/>
      <c r="K351" s="628"/>
      <c r="L351" s="628"/>
      <c r="M351" s="628"/>
    </row>
    <row r="352" spans="2:13" x14ac:dyDescent="0.2">
      <c r="B352" s="300"/>
      <c r="C352" s="299"/>
      <c r="F352" s="407"/>
      <c r="G352" s="629"/>
      <c r="H352" s="629"/>
      <c r="I352" s="629"/>
      <c r="J352" s="628"/>
      <c r="K352" s="628"/>
      <c r="L352" s="628"/>
      <c r="M352" s="628"/>
    </row>
    <row r="353" spans="2:13" x14ac:dyDescent="0.2">
      <c r="B353" s="300"/>
      <c r="C353" s="299"/>
      <c r="F353" s="407"/>
      <c r="G353" s="629"/>
      <c r="H353" s="629"/>
      <c r="I353" s="629"/>
      <c r="J353" s="628"/>
      <c r="K353" s="628"/>
      <c r="L353" s="628"/>
      <c r="M353" s="628"/>
    </row>
    <row r="354" spans="2:13" x14ac:dyDescent="0.2">
      <c r="B354" s="300"/>
      <c r="C354" s="299"/>
      <c r="F354" s="407"/>
      <c r="G354" s="629"/>
      <c r="H354" s="629"/>
      <c r="I354" s="629"/>
      <c r="J354" s="628"/>
      <c r="K354" s="628"/>
      <c r="L354" s="628"/>
      <c r="M354" s="628"/>
    </row>
    <row r="355" spans="2:13" x14ac:dyDescent="0.2">
      <c r="B355" s="300"/>
      <c r="C355" s="299"/>
      <c r="F355" s="407"/>
      <c r="G355" s="629"/>
      <c r="H355" s="629"/>
      <c r="I355" s="629"/>
      <c r="J355" s="628"/>
      <c r="K355" s="628"/>
      <c r="L355" s="628"/>
      <c r="M355" s="628"/>
    </row>
    <row r="356" spans="2:13" x14ac:dyDescent="0.2">
      <c r="B356" s="300"/>
      <c r="C356" s="299"/>
      <c r="F356" s="407"/>
      <c r="G356" s="629"/>
      <c r="H356" s="629"/>
      <c r="I356" s="629"/>
      <c r="J356" s="628"/>
      <c r="K356" s="628"/>
      <c r="L356" s="628"/>
      <c r="M356" s="628"/>
    </row>
    <row r="357" spans="2:13" x14ac:dyDescent="0.2">
      <c r="B357" s="300"/>
      <c r="C357" s="299"/>
      <c r="F357" s="407"/>
      <c r="G357" s="629"/>
      <c r="H357" s="629"/>
      <c r="I357" s="629"/>
      <c r="J357" s="628"/>
      <c r="K357" s="628"/>
      <c r="L357" s="628"/>
      <c r="M357" s="628"/>
    </row>
    <row r="358" spans="2:13" x14ac:dyDescent="0.2">
      <c r="B358" s="300"/>
      <c r="C358" s="299"/>
      <c r="F358" s="407"/>
      <c r="G358" s="629"/>
      <c r="H358" s="629"/>
      <c r="I358" s="629"/>
      <c r="J358" s="628"/>
      <c r="K358" s="628"/>
      <c r="L358" s="628"/>
      <c r="M358" s="628"/>
    </row>
    <row r="359" spans="2:13" x14ac:dyDescent="0.2">
      <c r="B359" s="300"/>
      <c r="C359" s="299"/>
      <c r="F359" s="407"/>
      <c r="G359" s="629"/>
      <c r="H359" s="629"/>
      <c r="I359" s="629"/>
      <c r="J359" s="628"/>
      <c r="K359" s="628"/>
      <c r="L359" s="628"/>
      <c r="M359" s="628"/>
    </row>
    <row r="360" spans="2:13" x14ac:dyDescent="0.2">
      <c r="B360" s="300"/>
      <c r="C360" s="299"/>
      <c r="F360" s="407"/>
      <c r="G360" s="629"/>
      <c r="H360" s="629"/>
      <c r="I360" s="629"/>
      <c r="J360" s="628"/>
      <c r="K360" s="628"/>
      <c r="L360" s="628"/>
      <c r="M360" s="628"/>
    </row>
    <row r="361" spans="2:13" x14ac:dyDescent="0.2">
      <c r="B361" s="300"/>
      <c r="C361" s="299"/>
      <c r="F361" s="407"/>
      <c r="G361" s="629"/>
      <c r="H361" s="629"/>
      <c r="I361" s="629"/>
      <c r="J361" s="628"/>
      <c r="K361" s="628"/>
      <c r="L361" s="628"/>
      <c r="M361" s="628"/>
    </row>
    <row r="362" spans="2:13" x14ac:dyDescent="0.2">
      <c r="B362" s="300"/>
      <c r="C362" s="299"/>
      <c r="F362" s="407"/>
      <c r="G362" s="629"/>
      <c r="H362" s="629"/>
      <c r="I362" s="629"/>
      <c r="J362" s="628"/>
      <c r="K362" s="628"/>
      <c r="L362" s="628"/>
      <c r="M362" s="628"/>
    </row>
    <row r="363" spans="2:13" x14ac:dyDescent="0.2">
      <c r="B363" s="300"/>
      <c r="C363" s="299"/>
      <c r="F363" s="407"/>
      <c r="G363" s="629"/>
      <c r="H363" s="629"/>
      <c r="I363" s="629"/>
      <c r="J363" s="628"/>
      <c r="K363" s="628"/>
      <c r="L363" s="628"/>
      <c r="M363" s="628"/>
    </row>
    <row r="364" spans="2:13" x14ac:dyDescent="0.2">
      <c r="B364" s="300"/>
      <c r="C364" s="299"/>
      <c r="F364" s="407"/>
      <c r="G364" s="629"/>
      <c r="H364" s="629"/>
      <c r="I364" s="629"/>
      <c r="J364" s="628"/>
      <c r="K364" s="628"/>
      <c r="L364" s="628"/>
      <c r="M364" s="628"/>
    </row>
    <row r="365" spans="2:13" x14ac:dyDescent="0.2">
      <c r="B365" s="300"/>
      <c r="C365" s="299"/>
      <c r="F365" s="407"/>
      <c r="G365" s="629"/>
      <c r="H365" s="629"/>
      <c r="I365" s="629"/>
      <c r="J365" s="628"/>
      <c r="K365" s="628"/>
      <c r="L365" s="628"/>
      <c r="M365" s="628"/>
    </row>
    <row r="366" spans="2:13" x14ac:dyDescent="0.2">
      <c r="B366" s="300"/>
      <c r="C366" s="299"/>
      <c r="F366" s="407"/>
      <c r="G366" s="629"/>
      <c r="H366" s="629"/>
      <c r="I366" s="629"/>
      <c r="J366" s="628"/>
      <c r="K366" s="628"/>
      <c r="L366" s="628"/>
      <c r="M366" s="628"/>
    </row>
    <row r="367" spans="2:13" x14ac:dyDescent="0.2">
      <c r="B367" s="300"/>
      <c r="C367" s="299"/>
      <c r="F367" s="407"/>
      <c r="G367" s="629"/>
      <c r="H367" s="629"/>
      <c r="I367" s="629"/>
      <c r="J367" s="628"/>
      <c r="K367" s="628"/>
      <c r="L367" s="628"/>
      <c r="M367" s="628"/>
    </row>
    <row r="368" spans="2:13" x14ac:dyDescent="0.2">
      <c r="B368" s="300"/>
      <c r="C368" s="299"/>
      <c r="F368" s="407"/>
      <c r="G368" s="629"/>
      <c r="H368" s="629"/>
      <c r="I368" s="629"/>
      <c r="J368" s="628"/>
      <c r="K368" s="628"/>
      <c r="L368" s="628"/>
      <c r="M368" s="628"/>
    </row>
    <row r="369" spans="2:13" x14ac:dyDescent="0.2">
      <c r="B369" s="300"/>
      <c r="C369" s="299"/>
      <c r="F369" s="407"/>
      <c r="G369" s="629"/>
      <c r="H369" s="629"/>
      <c r="I369" s="629"/>
      <c r="J369" s="628"/>
      <c r="K369" s="628"/>
      <c r="L369" s="628"/>
      <c r="M369" s="628"/>
    </row>
    <row r="370" spans="2:13" x14ac:dyDescent="0.2">
      <c r="B370" s="300"/>
      <c r="C370" s="299"/>
      <c r="F370" s="407"/>
      <c r="G370" s="629"/>
      <c r="H370" s="629"/>
      <c r="I370" s="629"/>
      <c r="J370" s="628"/>
      <c r="K370" s="628"/>
      <c r="L370" s="628"/>
      <c r="M370" s="628"/>
    </row>
    <row r="371" spans="2:13" x14ac:dyDescent="0.2">
      <c r="B371" s="300"/>
      <c r="C371" s="299"/>
      <c r="F371" s="407"/>
      <c r="G371" s="629"/>
      <c r="H371" s="629"/>
      <c r="I371" s="629"/>
      <c r="J371" s="628"/>
      <c r="K371" s="628"/>
      <c r="L371" s="628"/>
      <c r="M371" s="628"/>
    </row>
    <row r="372" spans="2:13" x14ac:dyDescent="0.2">
      <c r="B372" s="300"/>
      <c r="C372" s="299"/>
      <c r="F372" s="407"/>
      <c r="G372" s="629"/>
      <c r="H372" s="629"/>
      <c r="I372" s="629"/>
      <c r="J372" s="628"/>
      <c r="K372" s="628"/>
      <c r="L372" s="628"/>
      <c r="M372" s="628"/>
    </row>
    <row r="373" spans="2:13" x14ac:dyDescent="0.2">
      <c r="B373" s="300"/>
      <c r="C373" s="299"/>
      <c r="F373" s="407"/>
      <c r="G373" s="629"/>
      <c r="H373" s="629"/>
      <c r="I373" s="629"/>
      <c r="J373" s="628"/>
      <c r="K373" s="628"/>
      <c r="L373" s="628"/>
      <c r="M373" s="628"/>
    </row>
    <row r="374" spans="2:13" x14ac:dyDescent="0.2">
      <c r="B374" s="300"/>
      <c r="C374" s="299"/>
      <c r="F374" s="407"/>
      <c r="G374" s="629"/>
      <c r="H374" s="629"/>
      <c r="I374" s="629"/>
      <c r="J374" s="628"/>
      <c r="K374" s="628"/>
      <c r="L374" s="628"/>
      <c r="M374" s="628"/>
    </row>
    <row r="375" spans="2:13" x14ac:dyDescent="0.2">
      <c r="B375" s="300"/>
      <c r="C375" s="299"/>
      <c r="F375" s="407"/>
      <c r="G375" s="629"/>
      <c r="H375" s="629"/>
      <c r="I375" s="629"/>
      <c r="J375" s="628"/>
      <c r="K375" s="628"/>
      <c r="L375" s="628"/>
      <c r="M375" s="628"/>
    </row>
    <row r="376" spans="2:13" x14ac:dyDescent="0.2">
      <c r="B376" s="300"/>
      <c r="C376" s="299"/>
      <c r="F376" s="407"/>
      <c r="G376" s="629"/>
      <c r="H376" s="629"/>
      <c r="I376" s="629"/>
      <c r="J376" s="628"/>
      <c r="K376" s="628"/>
      <c r="L376" s="628"/>
      <c r="M376" s="628"/>
    </row>
    <row r="377" spans="2:13" x14ac:dyDescent="0.2">
      <c r="B377" s="300"/>
      <c r="C377" s="299"/>
      <c r="F377" s="407"/>
      <c r="G377" s="629"/>
      <c r="H377" s="629"/>
      <c r="I377" s="629"/>
      <c r="J377" s="628"/>
      <c r="K377" s="628"/>
      <c r="L377" s="628"/>
      <c r="M377" s="628"/>
    </row>
    <row r="378" spans="2:13" x14ac:dyDescent="0.2">
      <c r="B378" s="300"/>
      <c r="C378" s="299"/>
      <c r="F378" s="407"/>
      <c r="G378" s="629"/>
      <c r="H378" s="629"/>
      <c r="I378" s="629"/>
      <c r="J378" s="628"/>
      <c r="K378" s="628"/>
      <c r="L378" s="628"/>
      <c r="M378" s="628"/>
    </row>
    <row r="379" spans="2:13" x14ac:dyDescent="0.2">
      <c r="B379" s="300"/>
      <c r="C379" s="299"/>
      <c r="F379" s="407"/>
      <c r="G379" s="629"/>
      <c r="H379" s="629"/>
      <c r="I379" s="629"/>
      <c r="J379" s="628"/>
      <c r="K379" s="628"/>
      <c r="L379" s="628"/>
      <c r="M379" s="628"/>
    </row>
    <row r="380" spans="2:13" x14ac:dyDescent="0.2">
      <c r="B380" s="300"/>
      <c r="C380" s="299"/>
      <c r="F380" s="407"/>
      <c r="G380" s="629"/>
      <c r="H380" s="629"/>
      <c r="I380" s="629"/>
      <c r="J380" s="628"/>
      <c r="K380" s="628"/>
      <c r="L380" s="628"/>
      <c r="M380" s="628"/>
    </row>
    <row r="381" spans="2:13" x14ac:dyDescent="0.2">
      <c r="B381" s="300"/>
      <c r="C381" s="299"/>
      <c r="F381" s="407"/>
      <c r="G381" s="629"/>
      <c r="H381" s="629"/>
      <c r="I381" s="629"/>
      <c r="J381" s="628"/>
      <c r="K381" s="628"/>
      <c r="L381" s="628"/>
      <c r="M381" s="628"/>
    </row>
    <row r="382" spans="2:13" x14ac:dyDescent="0.2">
      <c r="B382" s="300"/>
      <c r="C382" s="299"/>
      <c r="F382" s="407"/>
      <c r="G382" s="629"/>
      <c r="H382" s="629"/>
      <c r="I382" s="629"/>
      <c r="J382" s="628"/>
      <c r="K382" s="628"/>
      <c r="L382" s="628"/>
      <c r="M382" s="628"/>
    </row>
    <row r="383" spans="2:13" x14ac:dyDescent="0.2">
      <c r="B383" s="300"/>
      <c r="C383" s="299"/>
      <c r="F383" s="407"/>
      <c r="G383" s="629"/>
      <c r="H383" s="629"/>
      <c r="I383" s="629"/>
      <c r="J383" s="628"/>
      <c r="K383" s="628"/>
      <c r="L383" s="628"/>
      <c r="M383" s="628"/>
    </row>
    <row r="384" spans="2:13" x14ac:dyDescent="0.2">
      <c r="B384" s="300"/>
      <c r="C384" s="299"/>
      <c r="F384" s="407"/>
      <c r="G384" s="629"/>
      <c r="H384" s="629"/>
      <c r="I384" s="629"/>
      <c r="J384" s="628"/>
      <c r="K384" s="628"/>
      <c r="L384" s="628"/>
      <c r="M384" s="628"/>
    </row>
    <row r="385" spans="2:13" x14ac:dyDescent="0.2">
      <c r="B385" s="300"/>
      <c r="C385" s="299"/>
      <c r="F385" s="407"/>
      <c r="G385" s="629"/>
      <c r="H385" s="629"/>
      <c r="I385" s="629"/>
      <c r="J385" s="628"/>
      <c r="K385" s="628"/>
      <c r="L385" s="628"/>
      <c r="M385" s="628"/>
    </row>
    <row r="386" spans="2:13" x14ac:dyDescent="0.2">
      <c r="B386" s="300"/>
      <c r="C386" s="299"/>
      <c r="F386" s="407"/>
      <c r="G386" s="629"/>
      <c r="H386" s="629"/>
      <c r="I386" s="629"/>
      <c r="J386" s="628"/>
      <c r="K386" s="628"/>
      <c r="L386" s="628"/>
      <c r="M386" s="628"/>
    </row>
    <row r="387" spans="2:13" x14ac:dyDescent="0.2">
      <c r="B387" s="300"/>
      <c r="C387" s="299"/>
      <c r="F387" s="407"/>
      <c r="G387" s="629"/>
      <c r="H387" s="629"/>
      <c r="I387" s="629"/>
      <c r="J387" s="628"/>
      <c r="K387" s="628"/>
      <c r="L387" s="628"/>
      <c r="M387" s="628"/>
    </row>
    <row r="388" spans="2:13" x14ac:dyDescent="0.2">
      <c r="B388" s="300"/>
      <c r="C388" s="299"/>
      <c r="F388" s="407"/>
      <c r="G388" s="629"/>
      <c r="H388" s="629"/>
      <c r="I388" s="629"/>
      <c r="J388" s="628"/>
      <c r="K388" s="628"/>
      <c r="L388" s="628"/>
      <c r="M388" s="628"/>
    </row>
    <row r="389" spans="2:13" x14ac:dyDescent="0.2">
      <c r="B389" s="300"/>
      <c r="C389" s="299"/>
      <c r="F389" s="407"/>
      <c r="G389" s="629"/>
      <c r="H389" s="629"/>
      <c r="I389" s="629"/>
      <c r="J389" s="628"/>
      <c r="K389" s="628"/>
      <c r="L389" s="628"/>
      <c r="M389" s="628"/>
    </row>
    <row r="390" spans="2:13" x14ac:dyDescent="0.2">
      <c r="B390" s="300"/>
      <c r="C390" s="299"/>
      <c r="F390" s="407"/>
      <c r="G390" s="629"/>
      <c r="H390" s="629"/>
      <c r="I390" s="629"/>
      <c r="J390" s="628"/>
      <c r="K390" s="628"/>
      <c r="L390" s="628"/>
      <c r="M390" s="628"/>
    </row>
    <row r="391" spans="2:13" x14ac:dyDescent="0.2">
      <c r="B391" s="300"/>
      <c r="C391" s="299"/>
      <c r="F391" s="407"/>
      <c r="G391" s="629"/>
      <c r="H391" s="629"/>
      <c r="I391" s="629"/>
      <c r="J391" s="628"/>
      <c r="K391" s="628"/>
      <c r="L391" s="628"/>
      <c r="M391" s="628"/>
    </row>
    <row r="392" spans="2:13" x14ac:dyDescent="0.2">
      <c r="B392" s="300"/>
      <c r="C392" s="299"/>
      <c r="F392" s="407"/>
      <c r="G392" s="629"/>
      <c r="H392" s="629"/>
      <c r="I392" s="629"/>
      <c r="J392" s="628"/>
      <c r="K392" s="628"/>
      <c r="L392" s="628"/>
      <c r="M392" s="628"/>
    </row>
    <row r="393" spans="2:13" x14ac:dyDescent="0.2">
      <c r="B393" s="300"/>
      <c r="C393" s="299"/>
      <c r="F393" s="407"/>
      <c r="G393" s="629"/>
      <c r="H393" s="629"/>
      <c r="I393" s="629"/>
      <c r="J393" s="628"/>
      <c r="K393" s="628"/>
      <c r="L393" s="628"/>
      <c r="M393" s="628"/>
    </row>
    <row r="394" spans="2:13" x14ac:dyDescent="0.2">
      <c r="B394" s="300"/>
      <c r="C394" s="299"/>
      <c r="F394" s="407"/>
      <c r="G394" s="629"/>
      <c r="H394" s="629"/>
      <c r="I394" s="629"/>
      <c r="J394" s="628"/>
      <c r="K394" s="628"/>
      <c r="L394" s="628"/>
      <c r="M394" s="628"/>
    </row>
    <row r="395" spans="2:13" x14ac:dyDescent="0.2">
      <c r="B395" s="300"/>
      <c r="C395" s="299"/>
      <c r="F395" s="407"/>
      <c r="G395" s="629"/>
      <c r="H395" s="629"/>
      <c r="I395" s="629"/>
      <c r="J395" s="628"/>
      <c r="K395" s="628"/>
      <c r="L395" s="628"/>
      <c r="M395" s="628"/>
    </row>
    <row r="396" spans="2:13" x14ac:dyDescent="0.2">
      <c r="B396" s="300"/>
      <c r="C396" s="299"/>
      <c r="F396" s="407"/>
      <c r="G396" s="629"/>
      <c r="H396" s="629"/>
      <c r="I396" s="629"/>
      <c r="J396" s="628"/>
      <c r="K396" s="628"/>
      <c r="L396" s="628"/>
      <c r="M396" s="628"/>
    </row>
    <row r="397" spans="2:13" x14ac:dyDescent="0.2">
      <c r="B397" s="300"/>
      <c r="C397" s="299"/>
      <c r="F397" s="407"/>
      <c r="G397" s="629"/>
      <c r="H397" s="629"/>
      <c r="I397" s="629"/>
      <c r="J397" s="628"/>
      <c r="K397" s="628"/>
      <c r="L397" s="628"/>
      <c r="M397" s="628"/>
    </row>
    <row r="398" spans="2:13" x14ac:dyDescent="0.2">
      <c r="B398" s="300"/>
      <c r="C398" s="299"/>
      <c r="F398" s="407"/>
      <c r="G398" s="629"/>
      <c r="H398" s="629"/>
      <c r="I398" s="629"/>
      <c r="J398" s="628"/>
      <c r="K398" s="628"/>
      <c r="L398" s="628"/>
      <c r="M398" s="628"/>
    </row>
    <row r="399" spans="2:13" x14ac:dyDescent="0.2">
      <c r="B399" s="300"/>
      <c r="C399" s="299"/>
      <c r="F399" s="407"/>
      <c r="G399" s="629"/>
      <c r="H399" s="629"/>
      <c r="I399" s="629"/>
      <c r="J399" s="628"/>
      <c r="K399" s="628"/>
      <c r="L399" s="628"/>
      <c r="M399" s="628"/>
    </row>
    <row r="400" spans="2:13" x14ac:dyDescent="0.2">
      <c r="B400" s="300"/>
      <c r="C400" s="299"/>
      <c r="F400" s="407"/>
      <c r="G400" s="629"/>
      <c r="H400" s="629"/>
      <c r="I400" s="629"/>
      <c r="J400" s="628"/>
      <c r="K400" s="628"/>
      <c r="L400" s="628"/>
      <c r="M400" s="628"/>
    </row>
    <row r="401" spans="2:13" x14ac:dyDescent="0.2">
      <c r="B401" s="300"/>
      <c r="C401" s="299"/>
      <c r="F401" s="407"/>
      <c r="G401" s="629"/>
      <c r="H401" s="629"/>
      <c r="I401" s="629"/>
      <c r="J401" s="628"/>
      <c r="K401" s="628"/>
      <c r="L401" s="628"/>
      <c r="M401" s="628"/>
    </row>
    <row r="402" spans="2:13" x14ac:dyDescent="0.2">
      <c r="B402" s="300"/>
      <c r="C402" s="299"/>
      <c r="F402" s="407"/>
      <c r="G402" s="629"/>
      <c r="H402" s="629"/>
      <c r="I402" s="629"/>
      <c r="J402" s="628"/>
      <c r="K402" s="628"/>
      <c r="L402" s="628"/>
      <c r="M402" s="628"/>
    </row>
    <row r="403" spans="2:13" x14ac:dyDescent="0.2">
      <c r="B403" s="300"/>
      <c r="C403" s="299"/>
      <c r="F403" s="407"/>
      <c r="G403" s="629"/>
      <c r="H403" s="629"/>
      <c r="I403" s="629"/>
      <c r="J403" s="628"/>
      <c r="K403" s="628"/>
      <c r="L403" s="628"/>
      <c r="M403" s="628"/>
    </row>
    <row r="404" spans="2:13" x14ac:dyDescent="0.2">
      <c r="B404" s="300"/>
      <c r="C404" s="299"/>
      <c r="F404" s="407"/>
      <c r="G404" s="629"/>
      <c r="H404" s="629"/>
      <c r="I404" s="629"/>
      <c r="J404" s="628"/>
      <c r="K404" s="628"/>
      <c r="L404" s="628"/>
      <c r="M404" s="628"/>
    </row>
    <row r="405" spans="2:13" x14ac:dyDescent="0.2">
      <c r="B405" s="300"/>
      <c r="C405" s="299"/>
      <c r="F405" s="407"/>
      <c r="G405" s="629"/>
      <c r="H405" s="629"/>
      <c r="I405" s="629"/>
      <c r="J405" s="628"/>
      <c r="K405" s="628"/>
      <c r="L405" s="628"/>
      <c r="M405" s="628"/>
    </row>
    <row r="406" spans="2:13" x14ac:dyDescent="0.2">
      <c r="B406" s="300"/>
      <c r="C406" s="299"/>
      <c r="F406" s="407"/>
      <c r="G406" s="629"/>
      <c r="H406" s="629"/>
      <c r="I406" s="629"/>
      <c r="J406" s="628"/>
      <c r="K406" s="628"/>
      <c r="L406" s="628"/>
      <c r="M406" s="628"/>
    </row>
    <row r="407" spans="2:13" x14ac:dyDescent="0.2">
      <c r="B407" s="300"/>
      <c r="C407" s="299"/>
      <c r="F407" s="407"/>
      <c r="G407" s="629"/>
      <c r="H407" s="629"/>
      <c r="I407" s="629"/>
      <c r="J407" s="628"/>
      <c r="K407" s="628"/>
      <c r="L407" s="628"/>
      <c r="M407" s="628"/>
    </row>
    <row r="408" spans="2:13" x14ac:dyDescent="0.2">
      <c r="B408" s="300"/>
      <c r="C408" s="299"/>
      <c r="F408" s="407"/>
      <c r="G408" s="629"/>
      <c r="H408" s="629"/>
      <c r="I408" s="629"/>
      <c r="J408" s="628"/>
      <c r="K408" s="628"/>
      <c r="L408" s="628"/>
      <c r="M408" s="628"/>
    </row>
    <row r="409" spans="2:13" x14ac:dyDescent="0.2">
      <c r="B409" s="300"/>
      <c r="C409" s="299"/>
      <c r="F409" s="407"/>
      <c r="G409" s="629"/>
      <c r="H409" s="629"/>
      <c r="I409" s="629"/>
      <c r="J409" s="628"/>
      <c r="K409" s="628"/>
      <c r="L409" s="628"/>
      <c r="M409" s="628"/>
    </row>
    <row r="410" spans="2:13" x14ac:dyDescent="0.2">
      <c r="B410" s="300"/>
      <c r="C410" s="299"/>
      <c r="F410" s="407"/>
      <c r="G410" s="629"/>
      <c r="H410" s="629"/>
      <c r="I410" s="629"/>
      <c r="J410" s="628"/>
      <c r="K410" s="628"/>
      <c r="L410" s="628"/>
      <c r="M410" s="628"/>
    </row>
    <row r="411" spans="2:13" x14ac:dyDescent="0.2">
      <c r="B411" s="300"/>
      <c r="C411" s="299"/>
      <c r="F411" s="407"/>
      <c r="G411" s="629"/>
      <c r="H411" s="629"/>
      <c r="I411" s="629"/>
      <c r="J411" s="628"/>
      <c r="K411" s="628"/>
      <c r="L411" s="628"/>
      <c r="M411" s="628"/>
    </row>
    <row r="412" spans="2:13" x14ac:dyDescent="0.2">
      <c r="B412" s="300"/>
      <c r="C412" s="299"/>
      <c r="F412" s="407"/>
      <c r="G412" s="629"/>
      <c r="H412" s="629"/>
      <c r="I412" s="629"/>
      <c r="J412" s="628"/>
      <c r="K412" s="628"/>
      <c r="L412" s="628"/>
      <c r="M412" s="628"/>
    </row>
    <row r="413" spans="2:13" x14ac:dyDescent="0.2">
      <c r="B413" s="300"/>
      <c r="C413" s="299"/>
      <c r="F413" s="407"/>
      <c r="G413" s="629"/>
      <c r="H413" s="629"/>
      <c r="I413" s="629"/>
      <c r="J413" s="628"/>
      <c r="K413" s="628"/>
      <c r="L413" s="628"/>
      <c r="M413" s="628"/>
    </row>
    <row r="414" spans="2:13" x14ac:dyDescent="0.2">
      <c r="B414" s="300"/>
      <c r="C414" s="299"/>
      <c r="F414" s="407"/>
      <c r="G414" s="629"/>
      <c r="H414" s="629"/>
      <c r="I414" s="629"/>
      <c r="J414" s="628"/>
      <c r="K414" s="628"/>
      <c r="L414" s="628"/>
      <c r="M414" s="628"/>
    </row>
    <row r="415" spans="2:13" x14ac:dyDescent="0.2">
      <c r="B415" s="300"/>
      <c r="C415" s="299"/>
      <c r="F415" s="407"/>
      <c r="G415" s="629"/>
      <c r="H415" s="629"/>
      <c r="I415" s="629"/>
      <c r="J415" s="628"/>
      <c r="K415" s="628"/>
      <c r="L415" s="628"/>
      <c r="M415" s="628"/>
    </row>
    <row r="416" spans="2:13" x14ac:dyDescent="0.2">
      <c r="B416" s="300"/>
      <c r="C416" s="299"/>
      <c r="F416" s="407"/>
      <c r="G416" s="629"/>
      <c r="H416" s="629"/>
      <c r="I416" s="629"/>
      <c r="J416" s="628"/>
      <c r="K416" s="628"/>
      <c r="L416" s="628"/>
      <c r="M416" s="628"/>
    </row>
    <row r="417" spans="2:13" x14ac:dyDescent="0.2">
      <c r="B417" s="300"/>
      <c r="C417" s="299"/>
      <c r="F417" s="407"/>
      <c r="G417" s="629"/>
      <c r="H417" s="629"/>
      <c r="I417" s="629"/>
      <c r="J417" s="628"/>
      <c r="K417" s="628"/>
      <c r="L417" s="628"/>
      <c r="M417" s="628"/>
    </row>
    <row r="418" spans="2:13" x14ac:dyDescent="0.2">
      <c r="B418" s="300"/>
      <c r="C418" s="299"/>
      <c r="F418" s="407"/>
      <c r="G418" s="629"/>
      <c r="H418" s="629"/>
      <c r="I418" s="629"/>
      <c r="J418" s="628"/>
      <c r="K418" s="628"/>
      <c r="L418" s="628"/>
      <c r="M418" s="628"/>
    </row>
    <row r="419" spans="2:13" x14ac:dyDescent="0.2">
      <c r="B419" s="300"/>
      <c r="C419" s="299"/>
      <c r="F419" s="407"/>
      <c r="G419" s="629"/>
      <c r="H419" s="629"/>
      <c r="I419" s="629"/>
      <c r="J419" s="628"/>
      <c r="K419" s="628"/>
      <c r="L419" s="628"/>
      <c r="M419" s="628"/>
    </row>
    <row r="420" spans="2:13" x14ac:dyDescent="0.2">
      <c r="B420" s="300"/>
      <c r="C420" s="299"/>
      <c r="F420" s="407"/>
      <c r="G420" s="629"/>
      <c r="H420" s="629"/>
      <c r="I420" s="629"/>
      <c r="J420" s="628"/>
      <c r="K420" s="628"/>
      <c r="L420" s="628"/>
      <c r="M420" s="628"/>
    </row>
    <row r="421" spans="2:13" x14ac:dyDescent="0.2">
      <c r="B421" s="300"/>
      <c r="C421" s="299"/>
      <c r="F421" s="407"/>
      <c r="G421" s="629"/>
      <c r="H421" s="629"/>
      <c r="I421" s="629"/>
      <c r="J421" s="628"/>
      <c r="K421" s="628"/>
      <c r="L421" s="628"/>
      <c r="M421" s="628"/>
    </row>
    <row r="422" spans="2:13" x14ac:dyDescent="0.2">
      <c r="B422" s="300"/>
      <c r="C422" s="299"/>
      <c r="F422" s="407"/>
      <c r="G422" s="629"/>
      <c r="H422" s="629"/>
      <c r="I422" s="629"/>
      <c r="J422" s="628"/>
      <c r="K422" s="628"/>
      <c r="L422" s="628"/>
      <c r="M422" s="628"/>
    </row>
    <row r="423" spans="2:13" x14ac:dyDescent="0.2">
      <c r="B423" s="300"/>
      <c r="C423" s="299"/>
      <c r="F423" s="407"/>
      <c r="G423" s="629"/>
      <c r="H423" s="629"/>
      <c r="I423" s="629"/>
      <c r="J423" s="628"/>
      <c r="K423" s="628"/>
      <c r="L423" s="628"/>
      <c r="M423" s="628"/>
    </row>
    <row r="424" spans="2:13" x14ac:dyDescent="0.2">
      <c r="B424" s="300"/>
      <c r="C424" s="299"/>
      <c r="F424" s="407"/>
      <c r="G424" s="629"/>
      <c r="H424" s="629"/>
      <c r="I424" s="629"/>
      <c r="J424" s="628"/>
      <c r="K424" s="628"/>
      <c r="L424" s="628"/>
      <c r="M424" s="628"/>
    </row>
    <row r="425" spans="2:13" x14ac:dyDescent="0.2">
      <c r="B425" s="300"/>
      <c r="C425" s="299"/>
      <c r="F425" s="407"/>
      <c r="G425" s="629"/>
      <c r="H425" s="629"/>
      <c r="I425" s="629"/>
      <c r="J425" s="628"/>
      <c r="K425" s="628"/>
      <c r="L425" s="628"/>
      <c r="M425" s="628"/>
    </row>
    <row r="426" spans="2:13" x14ac:dyDescent="0.2">
      <c r="B426" s="300"/>
      <c r="C426" s="299"/>
      <c r="F426" s="407"/>
      <c r="G426" s="629"/>
      <c r="H426" s="629"/>
      <c r="I426" s="629"/>
      <c r="J426" s="628"/>
      <c r="K426" s="628"/>
      <c r="L426" s="628"/>
      <c r="M426" s="628"/>
    </row>
    <row r="427" spans="2:13" x14ac:dyDescent="0.2">
      <c r="B427" s="300"/>
      <c r="C427" s="299"/>
      <c r="F427" s="407"/>
      <c r="G427" s="629"/>
      <c r="H427" s="629"/>
      <c r="I427" s="629"/>
      <c r="J427" s="628"/>
      <c r="K427" s="628"/>
      <c r="L427" s="628"/>
      <c r="M427" s="628"/>
    </row>
    <row r="428" spans="2:13" x14ac:dyDescent="0.2">
      <c r="B428" s="300"/>
      <c r="C428" s="299"/>
      <c r="F428" s="407"/>
      <c r="G428" s="629"/>
      <c r="H428" s="629"/>
      <c r="I428" s="629"/>
      <c r="J428" s="628"/>
      <c r="K428" s="628"/>
      <c r="L428" s="628"/>
      <c r="M428" s="628"/>
    </row>
    <row r="429" spans="2:13" x14ac:dyDescent="0.2">
      <c r="B429" s="300"/>
      <c r="C429" s="299"/>
      <c r="F429" s="407"/>
      <c r="G429" s="629"/>
      <c r="H429" s="629"/>
      <c r="I429" s="629"/>
      <c r="J429" s="628"/>
      <c r="K429" s="628"/>
      <c r="L429" s="628"/>
      <c r="M429" s="628"/>
    </row>
    <row r="430" spans="2:13" x14ac:dyDescent="0.2">
      <c r="B430" s="300"/>
      <c r="C430" s="299"/>
      <c r="F430" s="407"/>
      <c r="G430" s="629"/>
      <c r="H430" s="629"/>
      <c r="I430" s="629"/>
      <c r="J430" s="628"/>
      <c r="K430" s="628"/>
      <c r="L430" s="628"/>
      <c r="M430" s="628"/>
    </row>
    <row r="431" spans="2:13" x14ac:dyDescent="0.2">
      <c r="B431" s="300"/>
      <c r="C431" s="299"/>
      <c r="F431" s="407"/>
      <c r="G431" s="629"/>
      <c r="H431" s="629"/>
      <c r="I431" s="629"/>
      <c r="J431" s="628"/>
      <c r="K431" s="628"/>
      <c r="L431" s="628"/>
      <c r="M431" s="628"/>
    </row>
    <row r="432" spans="2:13" x14ac:dyDescent="0.2">
      <c r="B432" s="300"/>
      <c r="C432" s="299"/>
      <c r="F432" s="407"/>
      <c r="G432" s="629"/>
      <c r="H432" s="629"/>
      <c r="I432" s="629"/>
      <c r="J432" s="628"/>
      <c r="K432" s="628"/>
      <c r="L432" s="628"/>
      <c r="M432" s="628"/>
    </row>
    <row r="433" spans="2:13" x14ac:dyDescent="0.2">
      <c r="B433" s="300"/>
      <c r="C433" s="299"/>
      <c r="F433" s="407"/>
      <c r="G433" s="629"/>
      <c r="H433" s="629"/>
      <c r="I433" s="629"/>
      <c r="J433" s="628"/>
      <c r="K433" s="628"/>
      <c r="L433" s="628"/>
      <c r="M433" s="628"/>
    </row>
    <row r="434" spans="2:13" x14ac:dyDescent="0.2">
      <c r="B434" s="300"/>
      <c r="C434" s="299"/>
      <c r="F434" s="407"/>
      <c r="G434" s="629"/>
      <c r="H434" s="629"/>
      <c r="I434" s="629"/>
      <c r="J434" s="628"/>
      <c r="K434" s="628"/>
      <c r="L434" s="628"/>
      <c r="M434" s="628"/>
    </row>
    <row r="435" spans="2:13" x14ac:dyDescent="0.2">
      <c r="B435" s="300"/>
      <c r="C435" s="299"/>
      <c r="F435" s="407"/>
      <c r="G435" s="629"/>
      <c r="H435" s="629"/>
      <c r="I435" s="629"/>
      <c r="J435" s="628"/>
      <c r="K435" s="628"/>
      <c r="L435" s="628"/>
      <c r="M435" s="628"/>
    </row>
    <row r="436" spans="2:13" x14ac:dyDescent="0.2">
      <c r="B436" s="300"/>
      <c r="C436" s="299"/>
      <c r="F436" s="407"/>
      <c r="G436" s="629"/>
      <c r="H436" s="629"/>
      <c r="I436" s="629"/>
      <c r="J436" s="628"/>
      <c r="K436" s="628"/>
      <c r="L436" s="628"/>
      <c r="M436" s="628"/>
    </row>
    <row r="437" spans="2:13" x14ac:dyDescent="0.2">
      <c r="B437" s="300"/>
      <c r="C437" s="299"/>
      <c r="F437" s="407"/>
      <c r="G437" s="629"/>
      <c r="H437" s="629"/>
      <c r="I437" s="629"/>
      <c r="J437" s="628"/>
      <c r="K437" s="628"/>
      <c r="L437" s="628"/>
      <c r="M437" s="628"/>
    </row>
    <row r="438" spans="2:13" x14ac:dyDescent="0.2">
      <c r="B438" s="300"/>
      <c r="C438" s="299"/>
      <c r="F438" s="407"/>
      <c r="G438" s="629"/>
      <c r="H438" s="629"/>
      <c r="I438" s="629"/>
      <c r="J438" s="628"/>
      <c r="K438" s="628"/>
      <c r="L438" s="628"/>
      <c r="M438" s="628"/>
    </row>
    <row r="439" spans="2:13" x14ac:dyDescent="0.2">
      <c r="B439" s="300"/>
      <c r="C439" s="299"/>
      <c r="F439" s="407"/>
      <c r="G439" s="629"/>
      <c r="H439" s="629"/>
      <c r="I439" s="629"/>
      <c r="J439" s="628"/>
      <c r="K439" s="628"/>
      <c r="L439" s="628"/>
      <c r="M439" s="628"/>
    </row>
    <row r="440" spans="2:13" x14ac:dyDescent="0.2">
      <c r="B440" s="300"/>
      <c r="C440" s="299"/>
      <c r="F440" s="407"/>
      <c r="G440" s="629"/>
      <c r="H440" s="629"/>
      <c r="I440" s="629"/>
      <c r="J440" s="628"/>
      <c r="K440" s="628"/>
      <c r="L440" s="628"/>
      <c r="M440" s="628"/>
    </row>
    <row r="441" spans="2:13" x14ac:dyDescent="0.2">
      <c r="B441" s="300"/>
      <c r="C441" s="299"/>
      <c r="F441" s="407"/>
      <c r="G441" s="629"/>
      <c r="H441" s="629"/>
      <c r="I441" s="629"/>
      <c r="J441" s="628"/>
      <c r="K441" s="628"/>
      <c r="L441" s="628"/>
      <c r="M441" s="628"/>
    </row>
    <row r="442" spans="2:13" x14ac:dyDescent="0.2">
      <c r="B442" s="300"/>
      <c r="C442" s="299"/>
      <c r="F442" s="407"/>
      <c r="G442" s="629"/>
      <c r="H442" s="629"/>
      <c r="I442" s="629"/>
      <c r="J442" s="628"/>
      <c r="K442" s="628"/>
      <c r="L442" s="628"/>
      <c r="M442" s="628"/>
    </row>
    <row r="443" spans="2:13" x14ac:dyDescent="0.2">
      <c r="B443" s="300"/>
      <c r="C443" s="299"/>
      <c r="F443" s="407"/>
      <c r="G443" s="629"/>
      <c r="H443" s="629"/>
      <c r="I443" s="629"/>
      <c r="J443" s="628"/>
      <c r="K443" s="628"/>
      <c r="L443" s="628"/>
      <c r="M443" s="628"/>
    </row>
    <row r="444" spans="2:13" x14ac:dyDescent="0.2">
      <c r="B444" s="300"/>
      <c r="C444" s="299"/>
      <c r="F444" s="407"/>
      <c r="G444" s="629"/>
      <c r="H444" s="629"/>
      <c r="I444" s="629"/>
      <c r="J444" s="628"/>
      <c r="K444" s="628"/>
      <c r="L444" s="628"/>
      <c r="M444" s="628"/>
    </row>
    <row r="445" spans="2:13" x14ac:dyDescent="0.2">
      <c r="B445" s="300"/>
      <c r="C445" s="299"/>
      <c r="F445" s="407"/>
      <c r="G445" s="629"/>
      <c r="H445" s="629"/>
      <c r="I445" s="629"/>
      <c r="J445" s="628"/>
      <c r="K445" s="628"/>
      <c r="L445" s="628"/>
      <c r="M445" s="628"/>
    </row>
    <row r="446" spans="2:13" x14ac:dyDescent="0.2">
      <c r="B446" s="300"/>
      <c r="C446" s="299"/>
      <c r="F446" s="407"/>
      <c r="G446" s="629"/>
      <c r="H446" s="629"/>
      <c r="I446" s="629"/>
      <c r="J446" s="628"/>
      <c r="K446" s="628"/>
      <c r="L446" s="628"/>
      <c r="M446" s="628"/>
    </row>
    <row r="447" spans="2:13" x14ac:dyDescent="0.2">
      <c r="B447" s="300"/>
      <c r="C447" s="299"/>
      <c r="F447" s="407"/>
      <c r="G447" s="629"/>
      <c r="H447" s="629"/>
      <c r="I447" s="629"/>
      <c r="J447" s="628"/>
      <c r="K447" s="628"/>
      <c r="L447" s="628"/>
      <c r="M447" s="628"/>
    </row>
    <row r="448" spans="2:13" x14ac:dyDescent="0.2">
      <c r="B448" s="300"/>
      <c r="C448" s="299"/>
      <c r="F448" s="407"/>
      <c r="G448" s="629"/>
      <c r="H448" s="629"/>
      <c r="I448" s="629"/>
      <c r="J448" s="628"/>
      <c r="K448" s="628"/>
      <c r="L448" s="628"/>
      <c r="M448" s="628"/>
    </row>
    <row r="449" spans="2:13" x14ac:dyDescent="0.2">
      <c r="B449" s="300"/>
      <c r="C449" s="299"/>
      <c r="F449" s="407"/>
      <c r="G449" s="629"/>
      <c r="H449" s="629"/>
      <c r="I449" s="629"/>
      <c r="J449" s="628"/>
      <c r="K449" s="628"/>
      <c r="L449" s="628"/>
      <c r="M449" s="628"/>
    </row>
    <row r="450" spans="2:13" x14ac:dyDescent="0.2">
      <c r="B450" s="300"/>
      <c r="C450" s="299"/>
      <c r="F450" s="407"/>
      <c r="G450" s="629"/>
      <c r="H450" s="629"/>
      <c r="I450" s="629"/>
      <c r="J450" s="628"/>
      <c r="K450" s="628"/>
      <c r="L450" s="628"/>
      <c r="M450" s="628"/>
    </row>
    <row r="451" spans="2:13" x14ac:dyDescent="0.2">
      <c r="B451" s="300"/>
      <c r="C451" s="299"/>
      <c r="G451" s="295"/>
      <c r="H451" s="295"/>
      <c r="I451" s="295"/>
    </row>
    <row r="452" spans="2:13" x14ac:dyDescent="0.2">
      <c r="B452" s="300"/>
      <c r="C452" s="299"/>
      <c r="G452" s="295"/>
      <c r="H452" s="295"/>
      <c r="I452" s="295"/>
    </row>
    <row r="453" spans="2:13" x14ac:dyDescent="0.2">
      <c r="B453" s="300"/>
      <c r="C453" s="299"/>
      <c r="G453" s="295"/>
      <c r="H453" s="295"/>
      <c r="I453" s="295"/>
    </row>
    <row r="454" spans="2:13" x14ac:dyDescent="0.2">
      <c r="B454" s="300"/>
      <c r="C454" s="299"/>
      <c r="G454" s="295"/>
      <c r="H454" s="295"/>
      <c r="I454" s="295"/>
    </row>
    <row r="455" spans="2:13" x14ac:dyDescent="0.2">
      <c r="B455" s="300"/>
      <c r="C455" s="299"/>
      <c r="G455" s="295"/>
      <c r="H455" s="295"/>
      <c r="I455" s="295"/>
    </row>
    <row r="456" spans="2:13" x14ac:dyDescent="0.2">
      <c r="B456" s="300"/>
      <c r="C456" s="299"/>
      <c r="G456" s="295"/>
      <c r="H456" s="295"/>
      <c r="I456" s="295"/>
    </row>
    <row r="457" spans="2:13" x14ac:dyDescent="0.2">
      <c r="B457" s="300"/>
      <c r="C457" s="299"/>
      <c r="G457" s="295"/>
      <c r="H457" s="295"/>
      <c r="I457" s="295"/>
    </row>
    <row r="458" spans="2:13" x14ac:dyDescent="0.2">
      <c r="B458" s="300"/>
      <c r="C458" s="299"/>
      <c r="G458" s="295"/>
      <c r="H458" s="295"/>
      <c r="I458" s="295"/>
    </row>
    <row r="459" spans="2:13" x14ac:dyDescent="0.2">
      <c r="B459" s="300"/>
      <c r="C459" s="299"/>
      <c r="G459" s="295"/>
      <c r="H459" s="295"/>
      <c r="I459" s="295"/>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ht="15.75" customHeight="1" thickBot="1" x14ac:dyDescent="0.25">
      <c r="B553" s="300"/>
      <c r="C553" s="299"/>
      <c r="E553" s="302">
        <f>SUM(E9:E205)</f>
        <v>10291545.039999999</v>
      </c>
      <c r="F553" s="301">
        <f>SUM(F8:F552)</f>
        <v>1225908.7599999998</v>
      </c>
      <c r="G553" s="296"/>
      <c r="H553" s="295"/>
      <c r="I553" s="295"/>
    </row>
    <row r="554" spans="2:9" ht="15.75" customHeight="1" thickTop="1" x14ac:dyDescent="0.2">
      <c r="B554" s="300"/>
      <c r="C554" s="299"/>
      <c r="E554" s="290">
        <f>F553-E553</f>
        <v>-9065636.2799999993</v>
      </c>
      <c r="F554" s="297"/>
      <c r="G554" s="296"/>
      <c r="H554" s="295"/>
      <c r="I554" s="295"/>
    </row>
    <row r="555" spans="2:9" ht="15.75" customHeight="1" x14ac:dyDescent="0.2">
      <c r="B555" s="300"/>
      <c r="C555" s="299"/>
      <c r="F555" s="297"/>
      <c r="G555" s="296"/>
      <c r="H555" s="290"/>
      <c r="I555" s="295"/>
    </row>
    <row r="556" spans="2:9" ht="15.75" customHeight="1" x14ac:dyDescent="0.2">
      <c r="B556" s="300"/>
      <c r="C556" s="299"/>
      <c r="F556" s="297"/>
      <c r="G556" s="296"/>
      <c r="H556" s="295"/>
      <c r="I556" s="295"/>
    </row>
    <row r="557" spans="2:9" ht="15.75" customHeight="1" x14ac:dyDescent="0.2">
      <c r="B557" s="288"/>
      <c r="C557" s="288"/>
      <c r="D557" s="293"/>
      <c r="F557" s="297"/>
      <c r="G557" s="296"/>
      <c r="H557" s="295"/>
      <c r="I557" s="295"/>
    </row>
    <row r="558" spans="2:9" ht="15.75" customHeight="1" x14ac:dyDescent="0.2">
      <c r="B558" s="288"/>
      <c r="C558" s="288"/>
      <c r="D558" s="293"/>
      <c r="F558" s="297"/>
      <c r="G558" s="296"/>
      <c r="H558" s="295"/>
      <c r="I558" s="295"/>
    </row>
    <row r="559" spans="2:9" ht="15.75" customHeight="1" x14ac:dyDescent="0.2">
      <c r="B559" s="288"/>
      <c r="C559" s="288"/>
      <c r="D559" s="298"/>
      <c r="F559" s="297"/>
      <c r="G559" s="296"/>
      <c r="H559" s="295"/>
      <c r="I559" s="295"/>
    </row>
    <row r="560" spans="2:9" ht="15.75" customHeight="1" x14ac:dyDescent="0.2">
      <c r="B560" s="288"/>
      <c r="C560" s="288"/>
      <c r="D560" s="293"/>
      <c r="F560" s="297"/>
      <c r="G560" s="296"/>
      <c r="H560" s="295"/>
      <c r="I560" s="295"/>
    </row>
    <row r="561" spans="2:9" ht="15.75" customHeight="1" x14ac:dyDescent="0.2">
      <c r="B561" s="288"/>
      <c r="C561" s="288"/>
      <c r="D561" s="293"/>
      <c r="G561" s="295"/>
      <c r="H561" s="295"/>
      <c r="I561" s="295"/>
    </row>
    <row r="562" spans="2:9" ht="15.75" customHeight="1" x14ac:dyDescent="0.2">
      <c r="B562" s="288"/>
      <c r="C562" s="288"/>
      <c r="D562" s="293"/>
      <c r="G562" s="295"/>
    </row>
    <row r="563" spans="2:9" ht="15.75" customHeight="1" x14ac:dyDescent="0.2">
      <c r="B563" s="288"/>
      <c r="C563" s="288"/>
      <c r="D563" s="293"/>
      <c r="G563" s="295"/>
    </row>
    <row r="564" spans="2:9" ht="15.75" customHeight="1" x14ac:dyDescent="0.2">
      <c r="B564" s="288"/>
      <c r="C564" s="288"/>
    </row>
    <row r="565" spans="2:9" ht="15.75" customHeight="1" x14ac:dyDescent="0.2">
      <c r="B565" s="288"/>
      <c r="C565" s="288"/>
      <c r="D565" s="293"/>
      <c r="G565" s="294"/>
    </row>
    <row r="566" spans="2:9" ht="15.75" customHeight="1" x14ac:dyDescent="0.2">
      <c r="B566" s="288"/>
      <c r="C566" s="288"/>
      <c r="D566" s="293"/>
    </row>
    <row r="567" spans="2:9" ht="15.75" customHeight="1" x14ac:dyDescent="0.2">
      <c r="B567" s="288"/>
      <c r="C567" s="288"/>
      <c r="D567" s="293"/>
    </row>
    <row r="568" spans="2:9" ht="15.75" customHeight="1" x14ac:dyDescent="0.2">
      <c r="B568" s="288"/>
      <c r="C568" s="288"/>
      <c r="D568" s="293"/>
    </row>
    <row r="569" spans="2:9" ht="15.75" customHeight="1" x14ac:dyDescent="0.2">
      <c r="B569" s="288"/>
      <c r="C569" s="288"/>
      <c r="D569" s="293"/>
    </row>
    <row r="570" spans="2:9" ht="15.75" customHeight="1" x14ac:dyDescent="0.2">
      <c r="B570" s="288"/>
      <c r="C570" s="288"/>
    </row>
    <row r="571" spans="2:9" ht="15.75" customHeight="1" x14ac:dyDescent="0.2">
      <c r="D571" s="293"/>
    </row>
    <row r="572" spans="2:9" ht="15.75" customHeight="1" x14ac:dyDescent="0.2">
      <c r="B572" s="288"/>
      <c r="C572" s="288"/>
      <c r="D572" s="293"/>
    </row>
    <row r="573" spans="2:9" ht="15.75" customHeight="1" x14ac:dyDescent="0.2">
      <c r="B573" s="288"/>
      <c r="C573" s="288"/>
      <c r="F573" s="292"/>
      <c r="G573" s="288"/>
    </row>
    <row r="574" spans="2:9" ht="15.75" customHeight="1" x14ac:dyDescent="0.2">
      <c r="F574" s="292"/>
      <c r="G574" s="28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89" customFormat="1" x14ac:dyDescent="0.2">
      <c r="A664" s="288"/>
      <c r="D664" s="291"/>
      <c r="E664" s="290"/>
      <c r="F664" s="290"/>
      <c r="H664" s="288"/>
      <c r="I664" s="288"/>
      <c r="J664" s="288"/>
      <c r="K664" s="288"/>
      <c r="L664" s="288"/>
      <c r="M664" s="288"/>
      <c r="N664" s="288"/>
      <c r="O664" s="288"/>
      <c r="P664" s="288"/>
      <c r="Q664" s="288"/>
      <c r="R664" s="288"/>
      <c r="S664" s="288"/>
      <c r="T664" s="288"/>
      <c r="U664" s="288"/>
      <c r="V664" s="288"/>
      <c r="W664" s="288"/>
      <c r="X664" s="288"/>
      <c r="Y664" s="288"/>
      <c r="Z664" s="288"/>
      <c r="AA664" s="288"/>
      <c r="AB664" s="288"/>
      <c r="AC664" s="288"/>
      <c r="AD664" s="288"/>
      <c r="AE664" s="288"/>
      <c r="AF664" s="288"/>
      <c r="AG664" s="288"/>
      <c r="AH664" s="288"/>
      <c r="AI664" s="288"/>
      <c r="AJ664" s="288"/>
      <c r="AK664" s="288"/>
      <c r="AL664" s="288"/>
      <c r="AM664" s="288"/>
      <c r="AN664" s="288"/>
      <c r="AO664" s="288"/>
      <c r="AP664" s="288"/>
      <c r="AQ664" s="288"/>
      <c r="AR664" s="288"/>
      <c r="AS664" s="288"/>
      <c r="AT664" s="288"/>
      <c r="AU664" s="288"/>
      <c r="AV664" s="288"/>
      <c r="AW664" s="288"/>
      <c r="AX664" s="288"/>
      <c r="AY664" s="288"/>
      <c r="AZ664" s="288"/>
      <c r="BA664" s="288"/>
      <c r="BB664" s="288"/>
      <c r="BC664" s="288"/>
      <c r="BD664" s="288"/>
      <c r="BE664" s="288"/>
      <c r="BF664" s="288"/>
      <c r="BG664" s="288"/>
      <c r="BH664" s="288"/>
      <c r="BI664" s="288"/>
      <c r="BJ664" s="288"/>
      <c r="BK664" s="288"/>
      <c r="BL664" s="288"/>
      <c r="BM664" s="288"/>
      <c r="BN664" s="288"/>
      <c r="BO664" s="288"/>
      <c r="BP664" s="288"/>
      <c r="BQ664" s="288"/>
      <c r="BR664" s="288"/>
      <c r="BS664" s="288"/>
      <c r="BT664" s="288"/>
      <c r="BU664" s="288"/>
      <c r="BV664" s="288"/>
      <c r="BW664" s="288"/>
      <c r="BX664" s="288"/>
      <c r="BY664" s="288"/>
      <c r="BZ664" s="288"/>
      <c r="CA664" s="288"/>
      <c r="CB664" s="288"/>
      <c r="CC664" s="288"/>
      <c r="CD664" s="288"/>
      <c r="CE664" s="288"/>
      <c r="CF664" s="288"/>
      <c r="CG664" s="288"/>
      <c r="CH664" s="288"/>
      <c r="CI664" s="288"/>
      <c r="CJ664" s="288"/>
      <c r="CK664" s="288"/>
      <c r="CL664" s="288"/>
      <c r="CM664" s="288"/>
      <c r="CN664" s="288"/>
      <c r="CO664" s="288"/>
      <c r="CP664" s="288"/>
      <c r="CQ664" s="288"/>
      <c r="CR664" s="288"/>
      <c r="CS664" s="288"/>
      <c r="CT664" s="288"/>
      <c r="CU664" s="288"/>
      <c r="CV664" s="288"/>
      <c r="CW664" s="288"/>
      <c r="CX664" s="288"/>
      <c r="CY664" s="288"/>
      <c r="CZ664" s="288"/>
      <c r="DA664" s="288"/>
      <c r="DB664" s="288"/>
      <c r="DC664" s="288"/>
      <c r="DD664" s="288"/>
      <c r="DE664" s="288"/>
      <c r="DF664" s="288"/>
      <c r="DG664" s="288"/>
      <c r="DH664" s="288"/>
      <c r="DI664" s="288"/>
      <c r="DJ664" s="288"/>
      <c r="DK664" s="288"/>
      <c r="DL664" s="288"/>
      <c r="DM664" s="288"/>
      <c r="DN664" s="288"/>
      <c r="DO664" s="288"/>
      <c r="DP664" s="288"/>
      <c r="DQ664" s="288"/>
      <c r="DR664" s="288"/>
      <c r="DS664" s="288"/>
      <c r="DT664" s="288"/>
      <c r="DU664" s="288"/>
      <c r="DV664" s="288"/>
      <c r="DW664" s="288"/>
      <c r="DX664" s="288"/>
      <c r="DY664" s="288"/>
      <c r="DZ664" s="288"/>
      <c r="EA664" s="288"/>
      <c r="EB664" s="288"/>
      <c r="EC664" s="288"/>
      <c r="ED664" s="288"/>
      <c r="EE664" s="288"/>
      <c r="EF664" s="288"/>
      <c r="EG664" s="288"/>
      <c r="EH664" s="288"/>
      <c r="EI664" s="288"/>
      <c r="EJ664" s="288"/>
      <c r="EK664" s="288"/>
      <c r="EL664" s="288"/>
      <c r="EM664" s="288"/>
      <c r="EN664" s="288"/>
      <c r="EO664" s="288"/>
      <c r="EP664" s="288"/>
      <c r="EQ664" s="288"/>
      <c r="ER664" s="288"/>
      <c r="ES664" s="288"/>
      <c r="ET664" s="288"/>
      <c r="EU664" s="288"/>
      <c r="EV664" s="288"/>
      <c r="EW664" s="288"/>
      <c r="EX664" s="288"/>
      <c r="EY664" s="288"/>
      <c r="EZ664" s="288"/>
      <c r="FA664" s="288"/>
      <c r="FB664" s="288"/>
      <c r="FC664" s="288"/>
      <c r="FD664" s="288"/>
      <c r="FE664" s="288"/>
      <c r="FF664" s="288"/>
      <c r="FG664" s="288"/>
      <c r="FH664" s="288"/>
      <c r="FI664" s="288"/>
      <c r="FJ664" s="288"/>
      <c r="FK664" s="288"/>
      <c r="FL664" s="288"/>
      <c r="FM664" s="288"/>
      <c r="FN664" s="288"/>
      <c r="FO664" s="288"/>
      <c r="FP664" s="288"/>
      <c r="FQ664" s="288"/>
      <c r="FR664" s="288"/>
      <c r="FS664" s="288"/>
      <c r="FT664" s="288"/>
      <c r="FU664" s="288"/>
      <c r="FV664" s="288"/>
      <c r="FW664" s="288"/>
      <c r="FX664" s="288"/>
      <c r="FY664" s="288"/>
      <c r="FZ664" s="288"/>
      <c r="GA664" s="288"/>
      <c r="GB664" s="288"/>
      <c r="GC664" s="288"/>
      <c r="GD664" s="288"/>
      <c r="GE664" s="288"/>
      <c r="GF664" s="288"/>
      <c r="GG664" s="288"/>
      <c r="GH664" s="288"/>
      <c r="GI664" s="288"/>
      <c r="GJ664" s="288"/>
      <c r="GK664" s="288"/>
      <c r="GL664" s="288"/>
      <c r="GM664" s="288"/>
      <c r="GN664" s="288"/>
      <c r="GO664" s="288"/>
      <c r="GP664" s="288"/>
      <c r="GQ664" s="288"/>
      <c r="GR664" s="288"/>
      <c r="GS664" s="288"/>
      <c r="GT664" s="288"/>
      <c r="GU664" s="288"/>
      <c r="GV664" s="288"/>
      <c r="GW664" s="288"/>
      <c r="GX664" s="288"/>
      <c r="GY664" s="288"/>
      <c r="GZ664" s="288"/>
    </row>
    <row r="665" spans="1:208" s="290" customFormat="1" x14ac:dyDescent="0.2">
      <c r="A665" s="288"/>
      <c r="B665" s="289"/>
      <c r="C665" s="289"/>
      <c r="D665" s="291"/>
      <c r="G665" s="289"/>
      <c r="H665" s="288"/>
      <c r="I665" s="288"/>
      <c r="J665" s="288"/>
      <c r="K665" s="288"/>
      <c r="L665" s="288"/>
      <c r="M665" s="288"/>
      <c r="N665" s="288"/>
      <c r="O665" s="288"/>
      <c r="P665" s="288"/>
      <c r="Q665" s="288"/>
      <c r="R665" s="288"/>
      <c r="S665" s="288"/>
      <c r="T665" s="288"/>
      <c r="U665" s="288"/>
      <c r="V665" s="288"/>
      <c r="W665" s="288"/>
      <c r="X665" s="288"/>
      <c r="Y665" s="288"/>
      <c r="Z665" s="288"/>
      <c r="AA665" s="288"/>
      <c r="AB665" s="288"/>
      <c r="AC665" s="288"/>
      <c r="AD665" s="288"/>
      <c r="AE665" s="288"/>
      <c r="AF665" s="288"/>
      <c r="AG665" s="288"/>
      <c r="AH665" s="288"/>
      <c r="AI665" s="288"/>
      <c r="AJ665" s="288"/>
      <c r="AK665" s="288"/>
      <c r="AL665" s="288"/>
      <c r="AM665" s="288"/>
      <c r="AN665" s="288"/>
      <c r="AO665" s="288"/>
      <c r="AP665" s="288"/>
      <c r="AQ665" s="288"/>
      <c r="AR665" s="288"/>
      <c r="AS665" s="288"/>
      <c r="AT665" s="288"/>
      <c r="AU665" s="288"/>
      <c r="AV665" s="288"/>
      <c r="AW665" s="288"/>
      <c r="AX665" s="288"/>
      <c r="AY665" s="288"/>
      <c r="AZ665" s="288"/>
      <c r="BA665" s="288"/>
      <c r="BB665" s="288"/>
      <c r="BC665" s="288"/>
      <c r="BD665" s="288"/>
      <c r="BE665" s="288"/>
      <c r="BF665" s="288"/>
      <c r="BG665" s="288"/>
      <c r="BH665" s="288"/>
      <c r="BI665" s="288"/>
      <c r="BJ665" s="288"/>
      <c r="BK665" s="288"/>
      <c r="BL665" s="288"/>
      <c r="BM665" s="288"/>
      <c r="BN665" s="288"/>
      <c r="BO665" s="288"/>
      <c r="BP665" s="288"/>
      <c r="BQ665" s="288"/>
      <c r="BR665" s="288"/>
      <c r="BS665" s="288"/>
      <c r="BT665" s="288"/>
      <c r="BU665" s="288"/>
      <c r="BV665" s="288"/>
      <c r="BW665" s="288"/>
      <c r="BX665" s="288"/>
      <c r="BY665" s="288"/>
      <c r="BZ665" s="288"/>
      <c r="CA665" s="288"/>
      <c r="CB665" s="288"/>
      <c r="CC665" s="288"/>
      <c r="CD665" s="288"/>
      <c r="CE665" s="288"/>
      <c r="CF665" s="288"/>
      <c r="CG665" s="288"/>
      <c r="CH665" s="288"/>
      <c r="CI665" s="288"/>
      <c r="CJ665" s="288"/>
      <c r="CK665" s="288"/>
      <c r="CL665" s="288"/>
      <c r="CM665" s="288"/>
      <c r="CN665" s="288"/>
      <c r="CO665" s="288"/>
      <c r="CP665" s="288"/>
      <c r="CQ665" s="288"/>
      <c r="CR665" s="288"/>
      <c r="CS665" s="288"/>
      <c r="CT665" s="288"/>
      <c r="CU665" s="288"/>
      <c r="CV665" s="288"/>
      <c r="CW665" s="288"/>
      <c r="CX665" s="288"/>
      <c r="CY665" s="288"/>
      <c r="CZ665" s="288"/>
      <c r="DA665" s="288"/>
      <c r="DB665" s="288"/>
      <c r="DC665" s="288"/>
      <c r="DD665" s="288"/>
      <c r="DE665" s="288"/>
      <c r="DF665" s="288"/>
      <c r="DG665" s="288"/>
      <c r="DH665" s="288"/>
      <c r="DI665" s="288"/>
      <c r="DJ665" s="288"/>
      <c r="DK665" s="288"/>
      <c r="DL665" s="288"/>
      <c r="DM665" s="288"/>
      <c r="DN665" s="288"/>
      <c r="DO665" s="288"/>
      <c r="DP665" s="288"/>
      <c r="DQ665" s="288"/>
      <c r="DR665" s="288"/>
      <c r="DS665" s="288"/>
      <c r="DT665" s="288"/>
      <c r="DU665" s="288"/>
      <c r="DV665" s="288"/>
      <c r="DW665" s="288"/>
      <c r="DX665" s="288"/>
      <c r="DY665" s="288"/>
      <c r="DZ665" s="288"/>
      <c r="EA665" s="288"/>
      <c r="EB665" s="288"/>
      <c r="EC665" s="288"/>
      <c r="ED665" s="288"/>
      <c r="EE665" s="288"/>
      <c r="EF665" s="288"/>
      <c r="EG665" s="288"/>
      <c r="EH665" s="288"/>
      <c r="EI665" s="288"/>
      <c r="EJ665" s="288"/>
      <c r="EK665" s="288"/>
      <c r="EL665" s="288"/>
      <c r="EM665" s="288"/>
      <c r="EN665" s="288"/>
      <c r="EO665" s="288"/>
      <c r="EP665" s="288"/>
      <c r="EQ665" s="288"/>
      <c r="ER665" s="288"/>
      <c r="ES665" s="288"/>
      <c r="ET665" s="288"/>
      <c r="EU665" s="288"/>
      <c r="EV665" s="288"/>
      <c r="EW665" s="288"/>
      <c r="EX665" s="288"/>
      <c r="EY665" s="288"/>
      <c r="EZ665" s="288"/>
      <c r="FA665" s="288"/>
      <c r="FB665" s="288"/>
      <c r="FC665" s="288"/>
      <c r="FD665" s="288"/>
      <c r="FE665" s="288"/>
      <c r="FF665" s="288"/>
      <c r="FG665" s="288"/>
      <c r="FH665" s="288"/>
      <c r="FI665" s="288"/>
      <c r="FJ665" s="288"/>
      <c r="FK665" s="288"/>
      <c r="FL665" s="288"/>
      <c r="FM665" s="288"/>
      <c r="FN665" s="288"/>
      <c r="FO665" s="288"/>
      <c r="FP665" s="288"/>
      <c r="FQ665" s="288"/>
      <c r="FR665" s="288"/>
      <c r="FS665" s="288"/>
      <c r="FT665" s="288"/>
      <c r="FU665" s="288"/>
      <c r="FV665" s="288"/>
      <c r="FW665" s="288"/>
      <c r="FX665" s="288"/>
      <c r="FY665" s="288"/>
      <c r="FZ665" s="288"/>
      <c r="GA665" s="288"/>
      <c r="GB665" s="288"/>
      <c r="GC665" s="288"/>
      <c r="GD665" s="288"/>
      <c r="GE665" s="288"/>
      <c r="GF665" s="288"/>
      <c r="GG665" s="288"/>
      <c r="GH665" s="288"/>
      <c r="GI665" s="288"/>
      <c r="GJ665" s="288"/>
      <c r="GK665" s="288"/>
      <c r="GL665" s="288"/>
      <c r="GM665" s="288"/>
      <c r="GN665" s="288"/>
      <c r="GO665" s="288"/>
      <c r="GP665" s="288"/>
      <c r="GQ665" s="288"/>
      <c r="GR665" s="288"/>
      <c r="GS665" s="288"/>
      <c r="GT665" s="288"/>
      <c r="GU665" s="288"/>
      <c r="GV665" s="288"/>
      <c r="GW665" s="288"/>
      <c r="GX665" s="288"/>
      <c r="GY665" s="288"/>
      <c r="GZ665" s="288"/>
    </row>
    <row r="666" spans="1:208" s="290" customFormat="1" x14ac:dyDescent="0.2">
      <c r="A666" s="288"/>
      <c r="B666" s="289"/>
      <c r="C666" s="289"/>
      <c r="D666" s="291"/>
      <c r="G666" s="289"/>
      <c r="H666" s="288"/>
      <c r="I666" s="288"/>
      <c r="J666" s="288"/>
      <c r="K666" s="288"/>
      <c r="L666" s="288"/>
      <c r="M666" s="288"/>
      <c r="N666" s="288"/>
      <c r="O666" s="288"/>
      <c r="P666" s="288"/>
      <c r="Q666" s="288"/>
      <c r="R666" s="288"/>
      <c r="S666" s="288"/>
      <c r="T666" s="288"/>
      <c r="U666" s="288"/>
      <c r="V666" s="288"/>
      <c r="W666" s="288"/>
      <c r="X666" s="288"/>
      <c r="Y666" s="288"/>
      <c r="Z666" s="288"/>
      <c r="AA666" s="288"/>
      <c r="AB666" s="288"/>
      <c r="AC666" s="288"/>
      <c r="AD666" s="288"/>
      <c r="AE666" s="288"/>
      <c r="AF666" s="288"/>
      <c r="AG666" s="288"/>
      <c r="AH666" s="288"/>
      <c r="AI666" s="288"/>
      <c r="AJ666" s="288"/>
      <c r="AK666" s="288"/>
      <c r="AL666" s="288"/>
      <c r="AM666" s="288"/>
      <c r="AN666" s="288"/>
      <c r="AO666" s="288"/>
      <c r="AP666" s="288"/>
      <c r="AQ666" s="288"/>
      <c r="AR666" s="288"/>
      <c r="AS666" s="288"/>
      <c r="AT666" s="288"/>
      <c r="AU666" s="288"/>
      <c r="AV666" s="288"/>
      <c r="AW666" s="288"/>
      <c r="AX666" s="288"/>
      <c r="AY666" s="288"/>
      <c r="AZ666" s="288"/>
      <c r="BA666" s="288"/>
      <c r="BB666" s="288"/>
      <c r="BC666" s="288"/>
      <c r="BD666" s="288"/>
      <c r="BE666" s="288"/>
      <c r="BF666" s="288"/>
      <c r="BG666" s="288"/>
      <c r="BH666" s="288"/>
      <c r="BI666" s="288"/>
      <c r="BJ666" s="288"/>
      <c r="BK666" s="288"/>
      <c r="BL666" s="288"/>
      <c r="BM666" s="288"/>
      <c r="BN666" s="288"/>
      <c r="BO666" s="288"/>
      <c r="BP666" s="288"/>
      <c r="BQ666" s="288"/>
      <c r="BR666" s="288"/>
      <c r="BS666" s="288"/>
      <c r="BT666" s="288"/>
      <c r="BU666" s="288"/>
      <c r="BV666" s="288"/>
      <c r="BW666" s="288"/>
      <c r="BX666" s="288"/>
      <c r="BY666" s="288"/>
      <c r="BZ666" s="288"/>
      <c r="CA666" s="288"/>
      <c r="CB666" s="288"/>
      <c r="CC666" s="288"/>
      <c r="CD666" s="288"/>
      <c r="CE666" s="288"/>
      <c r="CF666" s="288"/>
      <c r="CG666" s="288"/>
      <c r="CH666" s="288"/>
      <c r="CI666" s="288"/>
      <c r="CJ666" s="288"/>
      <c r="CK666" s="288"/>
      <c r="CL666" s="288"/>
      <c r="CM666" s="288"/>
      <c r="CN666" s="288"/>
      <c r="CO666" s="288"/>
      <c r="CP666" s="288"/>
      <c r="CQ666" s="288"/>
      <c r="CR666" s="288"/>
      <c r="CS666" s="288"/>
      <c r="CT666" s="288"/>
      <c r="CU666" s="288"/>
      <c r="CV666" s="288"/>
      <c r="CW666" s="288"/>
      <c r="CX666" s="288"/>
      <c r="CY666" s="288"/>
      <c r="CZ666" s="288"/>
      <c r="DA666" s="288"/>
      <c r="DB666" s="288"/>
      <c r="DC666" s="288"/>
      <c r="DD666" s="288"/>
      <c r="DE666" s="288"/>
      <c r="DF666" s="288"/>
      <c r="DG666" s="288"/>
      <c r="DH666" s="288"/>
      <c r="DI666" s="288"/>
      <c r="DJ666" s="288"/>
      <c r="DK666" s="288"/>
      <c r="DL666" s="288"/>
      <c r="DM666" s="288"/>
      <c r="DN666" s="288"/>
      <c r="DO666" s="288"/>
      <c r="DP666" s="288"/>
      <c r="DQ666" s="288"/>
      <c r="DR666" s="288"/>
      <c r="DS666" s="288"/>
      <c r="DT666" s="288"/>
      <c r="DU666" s="288"/>
      <c r="DV666" s="288"/>
      <c r="DW666" s="288"/>
      <c r="DX666" s="288"/>
      <c r="DY666" s="288"/>
      <c r="DZ666" s="288"/>
      <c r="EA666" s="288"/>
      <c r="EB666" s="288"/>
      <c r="EC666" s="288"/>
      <c r="ED666" s="288"/>
      <c r="EE666" s="288"/>
      <c r="EF666" s="288"/>
      <c r="EG666" s="288"/>
      <c r="EH666" s="288"/>
      <c r="EI666" s="288"/>
      <c r="EJ666" s="288"/>
      <c r="EK666" s="288"/>
      <c r="EL666" s="288"/>
      <c r="EM666" s="288"/>
      <c r="EN666" s="288"/>
      <c r="EO666" s="288"/>
      <c r="EP666" s="288"/>
      <c r="EQ666" s="288"/>
      <c r="ER666" s="288"/>
      <c r="ES666" s="288"/>
      <c r="ET666" s="288"/>
      <c r="EU666" s="288"/>
      <c r="EV666" s="288"/>
      <c r="EW666" s="288"/>
      <c r="EX666" s="288"/>
      <c r="EY666" s="288"/>
      <c r="EZ666" s="288"/>
      <c r="FA666" s="288"/>
      <c r="FB666" s="288"/>
      <c r="FC666" s="288"/>
      <c r="FD666" s="288"/>
      <c r="FE666" s="288"/>
      <c r="FF666" s="288"/>
      <c r="FG666" s="288"/>
      <c r="FH666" s="288"/>
      <c r="FI666" s="288"/>
      <c r="FJ666" s="288"/>
      <c r="FK666" s="288"/>
      <c r="FL666" s="288"/>
      <c r="FM666" s="288"/>
      <c r="FN666" s="288"/>
      <c r="FO666" s="288"/>
      <c r="FP666" s="288"/>
      <c r="FQ666" s="288"/>
      <c r="FR666" s="288"/>
      <c r="FS666" s="288"/>
      <c r="FT666" s="288"/>
      <c r="FU666" s="288"/>
      <c r="FV666" s="288"/>
      <c r="FW666" s="288"/>
      <c r="FX666" s="288"/>
      <c r="FY666" s="288"/>
      <c r="FZ666" s="288"/>
      <c r="GA666" s="288"/>
      <c r="GB666" s="288"/>
      <c r="GC666" s="288"/>
      <c r="GD666" s="288"/>
      <c r="GE666" s="288"/>
      <c r="GF666" s="288"/>
      <c r="GG666" s="288"/>
      <c r="GH666" s="288"/>
      <c r="GI666" s="288"/>
      <c r="GJ666" s="288"/>
      <c r="GK666" s="288"/>
      <c r="GL666" s="288"/>
      <c r="GM666" s="288"/>
      <c r="GN666" s="288"/>
      <c r="GO666" s="288"/>
      <c r="GP666" s="288"/>
      <c r="GQ666" s="288"/>
      <c r="GR666" s="288"/>
      <c r="GS666" s="288"/>
      <c r="GT666" s="288"/>
      <c r="GU666" s="288"/>
      <c r="GV666" s="288"/>
      <c r="GW666" s="288"/>
      <c r="GX666" s="288"/>
      <c r="GY666" s="288"/>
      <c r="GZ666" s="288"/>
    </row>
    <row r="667" spans="1:208" s="290" customFormat="1" x14ac:dyDescent="0.2">
      <c r="A667" s="288"/>
      <c r="B667" s="289"/>
      <c r="C667" s="289"/>
      <c r="D667" s="291"/>
      <c r="G667" s="289"/>
      <c r="H667" s="288"/>
      <c r="I667" s="288"/>
      <c r="J667" s="288"/>
      <c r="K667" s="288"/>
      <c r="L667" s="288"/>
      <c r="M667" s="288"/>
      <c r="N667" s="288"/>
      <c r="O667" s="288"/>
      <c r="P667" s="288"/>
      <c r="Q667" s="288"/>
      <c r="R667" s="288"/>
      <c r="S667" s="288"/>
      <c r="T667" s="288"/>
      <c r="U667" s="288"/>
      <c r="V667" s="288"/>
      <c r="W667" s="288"/>
      <c r="X667" s="288"/>
      <c r="Y667" s="288"/>
      <c r="Z667" s="288"/>
      <c r="AA667" s="288"/>
      <c r="AB667" s="288"/>
      <c r="AC667" s="288"/>
      <c r="AD667" s="288"/>
      <c r="AE667" s="288"/>
      <c r="AF667" s="288"/>
      <c r="AG667" s="288"/>
      <c r="AH667" s="288"/>
      <c r="AI667" s="288"/>
      <c r="AJ667" s="288"/>
      <c r="AK667" s="288"/>
      <c r="AL667" s="288"/>
      <c r="AM667" s="288"/>
      <c r="AN667" s="288"/>
      <c r="AO667" s="288"/>
      <c r="AP667" s="288"/>
      <c r="AQ667" s="288"/>
      <c r="AR667" s="288"/>
      <c r="AS667" s="288"/>
      <c r="AT667" s="288"/>
      <c r="AU667" s="288"/>
      <c r="AV667" s="288"/>
      <c r="AW667" s="288"/>
      <c r="AX667" s="288"/>
      <c r="AY667" s="288"/>
      <c r="AZ667" s="288"/>
      <c r="BA667" s="288"/>
      <c r="BB667" s="288"/>
      <c r="BC667" s="288"/>
      <c r="BD667" s="288"/>
      <c r="BE667" s="288"/>
      <c r="BF667" s="288"/>
      <c r="BG667" s="288"/>
      <c r="BH667" s="288"/>
      <c r="BI667" s="288"/>
      <c r="BJ667" s="288"/>
      <c r="BK667" s="288"/>
      <c r="BL667" s="288"/>
      <c r="BM667" s="288"/>
      <c r="BN667" s="288"/>
      <c r="BO667" s="288"/>
      <c r="BP667" s="288"/>
      <c r="BQ667" s="288"/>
      <c r="BR667" s="288"/>
      <c r="BS667" s="288"/>
      <c r="BT667" s="288"/>
      <c r="BU667" s="288"/>
      <c r="BV667" s="288"/>
      <c r="BW667" s="288"/>
      <c r="BX667" s="288"/>
      <c r="BY667" s="288"/>
      <c r="BZ667" s="288"/>
      <c r="CA667" s="288"/>
      <c r="CB667" s="288"/>
      <c r="CC667" s="288"/>
      <c r="CD667" s="288"/>
      <c r="CE667" s="288"/>
      <c r="CF667" s="288"/>
      <c r="CG667" s="288"/>
      <c r="CH667" s="288"/>
      <c r="CI667" s="288"/>
      <c r="CJ667" s="288"/>
      <c r="CK667" s="288"/>
      <c r="CL667" s="288"/>
      <c r="CM667" s="288"/>
      <c r="CN667" s="288"/>
      <c r="CO667" s="288"/>
      <c r="CP667" s="288"/>
      <c r="CQ667" s="288"/>
      <c r="CR667" s="288"/>
      <c r="CS667" s="288"/>
      <c r="CT667" s="288"/>
      <c r="CU667" s="288"/>
      <c r="CV667" s="288"/>
      <c r="CW667" s="288"/>
      <c r="CX667" s="288"/>
      <c r="CY667" s="288"/>
      <c r="CZ667" s="288"/>
      <c r="DA667" s="288"/>
      <c r="DB667" s="288"/>
      <c r="DC667" s="288"/>
      <c r="DD667" s="288"/>
      <c r="DE667" s="288"/>
      <c r="DF667" s="288"/>
      <c r="DG667" s="288"/>
      <c r="DH667" s="288"/>
      <c r="DI667" s="288"/>
      <c r="DJ667" s="288"/>
      <c r="DK667" s="288"/>
      <c r="DL667" s="288"/>
      <c r="DM667" s="288"/>
      <c r="DN667" s="288"/>
      <c r="DO667" s="288"/>
      <c r="DP667" s="288"/>
      <c r="DQ667" s="288"/>
      <c r="DR667" s="288"/>
      <c r="DS667" s="288"/>
      <c r="DT667" s="288"/>
      <c r="DU667" s="288"/>
      <c r="DV667" s="288"/>
      <c r="DW667" s="288"/>
      <c r="DX667" s="288"/>
      <c r="DY667" s="288"/>
      <c r="DZ667" s="288"/>
      <c r="EA667" s="288"/>
      <c r="EB667" s="288"/>
      <c r="EC667" s="288"/>
      <c r="ED667" s="288"/>
      <c r="EE667" s="288"/>
      <c r="EF667" s="288"/>
      <c r="EG667" s="288"/>
      <c r="EH667" s="288"/>
      <c r="EI667" s="288"/>
      <c r="EJ667" s="288"/>
      <c r="EK667" s="288"/>
      <c r="EL667" s="288"/>
      <c r="EM667" s="288"/>
      <c r="EN667" s="288"/>
      <c r="EO667" s="288"/>
      <c r="EP667" s="288"/>
      <c r="EQ667" s="288"/>
      <c r="ER667" s="288"/>
      <c r="ES667" s="288"/>
      <c r="ET667" s="288"/>
      <c r="EU667" s="288"/>
      <c r="EV667" s="288"/>
      <c r="EW667" s="288"/>
      <c r="EX667" s="288"/>
      <c r="EY667" s="288"/>
      <c r="EZ667" s="288"/>
      <c r="FA667" s="288"/>
      <c r="FB667" s="288"/>
      <c r="FC667" s="288"/>
      <c r="FD667" s="288"/>
      <c r="FE667" s="288"/>
      <c r="FF667" s="288"/>
      <c r="FG667" s="288"/>
      <c r="FH667" s="288"/>
      <c r="FI667" s="288"/>
      <c r="FJ667" s="288"/>
      <c r="FK667" s="288"/>
      <c r="FL667" s="288"/>
      <c r="FM667" s="288"/>
      <c r="FN667" s="288"/>
      <c r="FO667" s="288"/>
      <c r="FP667" s="288"/>
      <c r="FQ667" s="288"/>
      <c r="FR667" s="288"/>
      <c r="FS667" s="288"/>
      <c r="FT667" s="288"/>
      <c r="FU667" s="288"/>
      <c r="FV667" s="288"/>
      <c r="FW667" s="288"/>
      <c r="FX667" s="288"/>
      <c r="FY667" s="288"/>
      <c r="FZ667" s="288"/>
      <c r="GA667" s="288"/>
      <c r="GB667" s="288"/>
      <c r="GC667" s="288"/>
      <c r="GD667" s="288"/>
      <c r="GE667" s="288"/>
      <c r="GF667" s="288"/>
      <c r="GG667" s="288"/>
      <c r="GH667" s="288"/>
      <c r="GI667" s="288"/>
      <c r="GJ667" s="288"/>
      <c r="GK667" s="288"/>
      <c r="GL667" s="288"/>
      <c r="GM667" s="288"/>
      <c r="GN667" s="288"/>
      <c r="GO667" s="288"/>
      <c r="GP667" s="288"/>
      <c r="GQ667" s="288"/>
      <c r="GR667" s="288"/>
      <c r="GS667" s="288"/>
      <c r="GT667" s="288"/>
      <c r="GU667" s="288"/>
      <c r="GV667" s="288"/>
      <c r="GW667" s="288"/>
      <c r="GX667" s="288"/>
      <c r="GY667" s="288"/>
      <c r="GZ667" s="288"/>
    </row>
  </sheetData>
  <pageMargins left="0.70866141732283472" right="0.55118110236220474" top="0.31496062992125984" bottom="0.39370078740157483" header="0.31496062992125984" footer="0.31496062992125984"/>
  <pageSetup paperSize="9" scale="65"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349-BF15-43C6-9924-FCDA5120597C}">
  <sheetPr codeName="Hoja47"/>
  <dimension ref="A1:GZ674"/>
  <sheetViews>
    <sheetView topLeftCell="A9" zoomScaleNormal="100" workbookViewId="0">
      <selection activeCell="A29" sqref="A29:XFD29"/>
    </sheetView>
  </sheetViews>
  <sheetFormatPr baseColWidth="10" defaultColWidth="10.83203125" defaultRowHeight="14" x14ac:dyDescent="0.2"/>
  <cols>
    <col min="1" max="1" width="2.83203125" style="288" customWidth="1"/>
    <col min="2" max="2" width="10.83203125" style="289"/>
    <col min="3" max="3" width="69.33203125" style="289" customWidth="1"/>
    <col min="4" max="4" width="8.1640625" style="291" customWidth="1"/>
    <col min="5" max="5" width="14.1640625" style="290" customWidth="1"/>
    <col min="6" max="6" width="14.1640625" style="290" hidden="1" customWidth="1"/>
    <col min="7" max="7" width="26.5" style="289" hidden="1" customWidth="1"/>
    <col min="8" max="8" width="12" style="288" hidden="1" customWidth="1"/>
    <col min="9" max="9" width="2" style="288" hidden="1" customWidth="1"/>
    <col min="10" max="12" width="0" style="288" hidden="1" customWidth="1"/>
    <col min="13" max="13" width="44.6640625" style="288" hidden="1" customWidth="1"/>
    <col min="14" max="23" width="0" style="288" hidden="1" customWidth="1"/>
    <col min="24" max="25" width="10.83203125" style="325"/>
    <col min="26" max="16384" width="10.83203125" style="288"/>
  </cols>
  <sheetData>
    <row r="1" spans="2:19" ht="19" x14ac:dyDescent="0.25">
      <c r="B1" s="318"/>
      <c r="C1" s="320" t="s">
        <v>893</v>
      </c>
    </row>
    <row r="2" spans="2:19" ht="19" x14ac:dyDescent="0.25">
      <c r="B2" s="318"/>
      <c r="C2" s="320" t="s">
        <v>892</v>
      </c>
    </row>
    <row r="3" spans="2:19" ht="19" x14ac:dyDescent="0.25">
      <c r="B3" s="318"/>
      <c r="C3" s="319" t="s">
        <v>5436</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86893.46</v>
      </c>
      <c r="G8" s="295"/>
      <c r="H8" s="295"/>
      <c r="I8" s="295"/>
    </row>
    <row r="9" spans="2:19" x14ac:dyDescent="0.2">
      <c r="B9" s="300">
        <v>45078</v>
      </c>
      <c r="C9" s="299" t="s">
        <v>4517</v>
      </c>
      <c r="D9" s="291" t="s">
        <v>806</v>
      </c>
      <c r="E9" s="484">
        <v>299</v>
      </c>
      <c r="F9" s="290">
        <v>7462.39</v>
      </c>
      <c r="G9" s="295" t="s">
        <v>5435</v>
      </c>
      <c r="H9" s="295"/>
      <c r="I9" s="295"/>
      <c r="J9" s="289"/>
      <c r="K9" s="289"/>
      <c r="L9" s="289"/>
    </row>
    <row r="10" spans="2:19" x14ac:dyDescent="0.2">
      <c r="B10" s="300">
        <v>45078</v>
      </c>
      <c r="C10" s="299" t="s">
        <v>4207</v>
      </c>
      <c r="D10" s="291" t="s">
        <v>806</v>
      </c>
      <c r="E10" s="290">
        <v>47.84</v>
      </c>
      <c r="F10" s="290">
        <v>21973.71</v>
      </c>
      <c r="G10" s="295" t="s">
        <v>5434</v>
      </c>
      <c r="H10" s="295"/>
      <c r="I10" s="295"/>
      <c r="J10" s="289"/>
      <c r="K10" s="289"/>
      <c r="L10" s="289"/>
    </row>
    <row r="11" spans="2:19" x14ac:dyDescent="0.2">
      <c r="B11" s="300">
        <v>45078</v>
      </c>
      <c r="C11" s="299" t="s">
        <v>4517</v>
      </c>
      <c r="D11" s="291" t="s">
        <v>806</v>
      </c>
      <c r="E11" s="484">
        <v>217.54</v>
      </c>
      <c r="F11" s="290">
        <v>12338.68</v>
      </c>
      <c r="G11" s="295" t="s">
        <v>5433</v>
      </c>
      <c r="H11" s="295"/>
      <c r="I11" s="295"/>
      <c r="J11" s="289"/>
      <c r="K11" s="289"/>
      <c r="L11" s="289"/>
    </row>
    <row r="12" spans="2:19" x14ac:dyDescent="0.2">
      <c r="B12" s="300">
        <v>45078</v>
      </c>
      <c r="C12" s="299" t="s">
        <v>4207</v>
      </c>
      <c r="D12" s="291" t="s">
        <v>806</v>
      </c>
      <c r="E12" s="290">
        <v>34.81</v>
      </c>
      <c r="F12" s="290">
        <v>1370.59</v>
      </c>
      <c r="G12" s="295" t="s">
        <v>5432</v>
      </c>
      <c r="H12" s="295"/>
      <c r="I12" s="295"/>
      <c r="J12" s="289"/>
      <c r="K12" s="289"/>
      <c r="L12" s="289"/>
    </row>
    <row r="13" spans="2:19" x14ac:dyDescent="0.2">
      <c r="B13" s="300">
        <v>45078</v>
      </c>
      <c r="C13" s="299" t="s">
        <v>4517</v>
      </c>
      <c r="D13" s="291" t="s">
        <v>806</v>
      </c>
      <c r="E13" s="484">
        <v>299</v>
      </c>
      <c r="F13" s="290">
        <v>18798.259999999998</v>
      </c>
      <c r="G13" s="530" t="s">
        <v>5431</v>
      </c>
      <c r="H13" s="295"/>
      <c r="I13" s="295"/>
      <c r="J13" s="289"/>
      <c r="K13" s="289"/>
      <c r="L13" s="289"/>
    </row>
    <row r="14" spans="2:19" x14ac:dyDescent="0.2">
      <c r="B14" s="300">
        <v>45078</v>
      </c>
      <c r="C14" s="299" t="s">
        <v>4207</v>
      </c>
      <c r="D14" s="291" t="s">
        <v>806</v>
      </c>
      <c r="E14" s="290">
        <v>47.84</v>
      </c>
      <c r="F14" s="290">
        <v>2689.02</v>
      </c>
      <c r="G14" s="295" t="s">
        <v>5430</v>
      </c>
      <c r="H14" s="295"/>
      <c r="I14" s="295"/>
      <c r="J14" s="289"/>
      <c r="K14" s="289"/>
      <c r="L14" s="289"/>
    </row>
    <row r="15" spans="2:19" x14ac:dyDescent="0.2">
      <c r="B15" s="300">
        <v>45078</v>
      </c>
      <c r="C15" s="299" t="s">
        <v>3606</v>
      </c>
      <c r="D15" s="291" t="s">
        <v>806</v>
      </c>
      <c r="E15" s="484">
        <v>1.4</v>
      </c>
      <c r="F15" s="290">
        <v>11464.81</v>
      </c>
      <c r="G15" s="531" t="s">
        <v>5429</v>
      </c>
      <c r="H15" s="290"/>
      <c r="I15" s="290"/>
      <c r="J15" s="290"/>
      <c r="K15" s="290"/>
      <c r="L15" s="290"/>
      <c r="M15" s="290"/>
      <c r="N15" s="532"/>
      <c r="O15" s="295"/>
      <c r="P15" s="295"/>
      <c r="Q15" s="289"/>
      <c r="R15" s="289"/>
      <c r="S15" s="289"/>
    </row>
    <row r="16" spans="2:19" x14ac:dyDescent="0.2">
      <c r="B16" s="300">
        <v>45078</v>
      </c>
      <c r="C16" s="299" t="s">
        <v>4207</v>
      </c>
      <c r="D16" s="291" t="s">
        <v>806</v>
      </c>
      <c r="E16" s="290">
        <v>0.22</v>
      </c>
      <c r="F16" s="290">
        <v>2518.37</v>
      </c>
      <c r="G16" s="295" t="s">
        <v>5428</v>
      </c>
      <c r="H16" s="295"/>
      <c r="I16" s="295"/>
      <c r="J16" s="289"/>
      <c r="K16" s="289"/>
      <c r="L16" s="289"/>
    </row>
    <row r="17" spans="2:15" x14ac:dyDescent="0.2">
      <c r="B17" s="300">
        <v>45078</v>
      </c>
      <c r="C17" s="299" t="s">
        <v>5427</v>
      </c>
      <c r="D17" s="291" t="s">
        <v>806</v>
      </c>
      <c r="E17" s="290">
        <v>36304.339999999997</v>
      </c>
      <c r="F17" s="290">
        <v>3168.48</v>
      </c>
      <c r="G17" s="295" t="s">
        <v>5426</v>
      </c>
      <c r="H17" s="295"/>
      <c r="I17" s="295"/>
      <c r="J17" s="289"/>
      <c r="K17" s="289"/>
      <c r="L17" s="289"/>
    </row>
    <row r="18" spans="2:15" x14ac:dyDescent="0.2">
      <c r="B18" s="300">
        <v>45079</v>
      </c>
      <c r="C18" s="299" t="s">
        <v>4517</v>
      </c>
      <c r="D18" s="291" t="s">
        <v>806</v>
      </c>
      <c r="E18" s="484">
        <v>34.130000000000003</v>
      </c>
      <c r="F18" s="290">
        <v>31504.5</v>
      </c>
      <c r="G18" s="289" t="s">
        <v>5425</v>
      </c>
      <c r="H18" s="295"/>
      <c r="I18" s="295"/>
      <c r="J18" s="289"/>
      <c r="K18" s="289"/>
      <c r="L18" s="289"/>
    </row>
    <row r="19" spans="2:15" x14ac:dyDescent="0.2">
      <c r="B19" s="300">
        <v>45079</v>
      </c>
      <c r="C19" s="299" t="s">
        <v>4207</v>
      </c>
      <c r="D19" s="291" t="s">
        <v>806</v>
      </c>
      <c r="E19" s="533">
        <v>5.46</v>
      </c>
      <c r="F19" s="290">
        <v>1763.35</v>
      </c>
      <c r="G19" s="295" t="s">
        <v>5424</v>
      </c>
      <c r="H19" s="295"/>
      <c r="I19" s="295"/>
      <c r="J19" s="289"/>
      <c r="K19" s="289"/>
      <c r="L19" s="289"/>
    </row>
    <row r="20" spans="2:15" x14ac:dyDescent="0.2">
      <c r="B20" s="300">
        <v>45079</v>
      </c>
      <c r="C20" s="299" t="s">
        <v>5423</v>
      </c>
      <c r="D20" s="291" t="s">
        <v>745</v>
      </c>
      <c r="E20" s="403">
        <v>4900</v>
      </c>
      <c r="F20" s="290">
        <v>13821.27</v>
      </c>
      <c r="G20" s="295" t="s">
        <v>5422</v>
      </c>
      <c r="H20" s="295"/>
      <c r="I20" s="295"/>
      <c r="J20" s="289"/>
      <c r="K20" s="289"/>
      <c r="L20" s="289"/>
    </row>
    <row r="21" spans="2:15" x14ac:dyDescent="0.2">
      <c r="B21" s="300">
        <v>45082</v>
      </c>
      <c r="C21" s="299" t="s">
        <v>4587</v>
      </c>
      <c r="D21" s="291" t="s">
        <v>745</v>
      </c>
      <c r="E21" s="403">
        <v>2985</v>
      </c>
      <c r="F21" s="290">
        <v>5000</v>
      </c>
      <c r="G21" s="295" t="s">
        <v>5421</v>
      </c>
      <c r="H21" s="295"/>
      <c r="I21" s="295"/>
      <c r="J21" s="289"/>
      <c r="K21" s="289"/>
      <c r="L21" s="289"/>
    </row>
    <row r="22" spans="2:15" x14ac:dyDescent="0.2">
      <c r="B22" s="300">
        <v>45082</v>
      </c>
      <c r="C22" s="299" t="s">
        <v>4517</v>
      </c>
      <c r="D22" s="291" t="s">
        <v>745</v>
      </c>
      <c r="E22" s="484">
        <v>100.69</v>
      </c>
      <c r="F22" s="290">
        <v>681</v>
      </c>
      <c r="G22" s="295" t="s">
        <v>5421</v>
      </c>
      <c r="H22" s="295"/>
      <c r="I22" s="295"/>
      <c r="J22" s="289"/>
      <c r="K22" s="289"/>
      <c r="L22" s="289"/>
    </row>
    <row r="23" spans="2:15" x14ac:dyDescent="0.2">
      <c r="B23" s="300">
        <v>45082</v>
      </c>
      <c r="C23" s="299" t="s">
        <v>4207</v>
      </c>
      <c r="D23" s="291" t="s">
        <v>745</v>
      </c>
      <c r="E23" s="290">
        <v>16.11</v>
      </c>
      <c r="F23" s="290">
        <v>3447.71</v>
      </c>
      <c r="G23" s="295" t="s">
        <v>5420</v>
      </c>
      <c r="H23" s="295"/>
      <c r="I23" s="295"/>
      <c r="J23" s="289"/>
      <c r="K23" s="289"/>
      <c r="L23" s="289"/>
    </row>
    <row r="24" spans="2:15" x14ac:dyDescent="0.2">
      <c r="B24" s="300">
        <v>45082</v>
      </c>
      <c r="C24" s="299" t="s">
        <v>4517</v>
      </c>
      <c r="D24" s="291" t="s">
        <v>745</v>
      </c>
      <c r="E24" s="484">
        <v>136.84</v>
      </c>
      <c r="F24" s="290">
        <v>2204.2199999999998</v>
      </c>
      <c r="G24" s="295" t="s">
        <v>5419</v>
      </c>
      <c r="H24" s="295"/>
      <c r="I24" s="295"/>
      <c r="J24" s="289"/>
      <c r="K24" s="289"/>
      <c r="L24" s="289"/>
    </row>
    <row r="25" spans="2:15" x14ac:dyDescent="0.2">
      <c r="B25" s="300">
        <v>45082</v>
      </c>
      <c r="C25" s="299" t="s">
        <v>4207</v>
      </c>
      <c r="D25" s="291" t="s">
        <v>745</v>
      </c>
      <c r="E25" s="290">
        <v>21.89</v>
      </c>
      <c r="F25" s="290">
        <v>19800</v>
      </c>
      <c r="G25" s="295" t="s">
        <v>5419</v>
      </c>
      <c r="H25" s="295"/>
      <c r="I25" s="295"/>
      <c r="J25" s="289"/>
      <c r="K25" s="289"/>
      <c r="L25" s="289"/>
    </row>
    <row r="26" spans="2:15" x14ac:dyDescent="0.2">
      <c r="B26" s="300">
        <v>45083</v>
      </c>
      <c r="C26" s="299" t="s">
        <v>746</v>
      </c>
      <c r="D26" s="291" t="s">
        <v>745</v>
      </c>
      <c r="E26" s="290">
        <v>152770.04</v>
      </c>
      <c r="F26" s="290">
        <v>22499.14</v>
      </c>
      <c r="G26" s="295" t="s">
        <v>5418</v>
      </c>
      <c r="H26" s="295"/>
      <c r="I26" s="295"/>
      <c r="J26" s="289"/>
      <c r="K26" s="289"/>
      <c r="L26" s="368"/>
    </row>
    <row r="27" spans="2:15" x14ac:dyDescent="0.2">
      <c r="B27" s="300">
        <v>45084</v>
      </c>
      <c r="C27" s="299" t="s">
        <v>4181</v>
      </c>
      <c r="D27" s="291" t="s">
        <v>806</v>
      </c>
      <c r="E27" s="290">
        <v>28007.38</v>
      </c>
      <c r="F27" s="290">
        <v>13553.41</v>
      </c>
      <c r="G27" s="295" t="s">
        <v>5417</v>
      </c>
      <c r="H27" s="295"/>
      <c r="I27" s="295"/>
      <c r="J27" s="289"/>
      <c r="K27" s="289"/>
      <c r="L27" s="300"/>
      <c r="M27" s="299"/>
      <c r="N27" s="291"/>
      <c r="O27" s="290"/>
    </row>
    <row r="28" spans="2:15" x14ac:dyDescent="0.2">
      <c r="B28" s="300">
        <v>45084</v>
      </c>
      <c r="C28" s="299" t="s">
        <v>5416</v>
      </c>
      <c r="D28" s="291" t="s">
        <v>806</v>
      </c>
      <c r="E28" s="416">
        <v>8547.59</v>
      </c>
      <c r="F28" s="290">
        <v>5496.81</v>
      </c>
      <c r="G28" s="295" t="s">
        <v>5415</v>
      </c>
      <c r="H28" s="295"/>
      <c r="I28" s="295"/>
      <c r="J28" s="289"/>
      <c r="K28" s="289"/>
      <c r="L28" s="289"/>
    </row>
    <row r="29" spans="2:15" x14ac:dyDescent="0.2">
      <c r="B29" s="300">
        <v>45084</v>
      </c>
      <c r="C29" s="299" t="s">
        <v>3580</v>
      </c>
      <c r="D29" s="291" t="s">
        <v>806</v>
      </c>
      <c r="E29" s="484">
        <v>1115.81</v>
      </c>
      <c r="F29" s="290">
        <v>1497.01</v>
      </c>
      <c r="G29" s="295" t="s">
        <v>5414</v>
      </c>
      <c r="H29" s="295"/>
      <c r="I29" s="295"/>
      <c r="J29" s="289"/>
      <c r="K29" s="289"/>
      <c r="L29" s="289"/>
    </row>
    <row r="30" spans="2:15" x14ac:dyDescent="0.2">
      <c r="B30" s="300">
        <v>45085</v>
      </c>
      <c r="C30" s="299" t="s">
        <v>4517</v>
      </c>
      <c r="D30" s="291" t="s">
        <v>806</v>
      </c>
      <c r="E30" s="484">
        <v>140.33000000000001</v>
      </c>
      <c r="F30" s="290">
        <v>56574.87</v>
      </c>
      <c r="G30" s="295" t="s">
        <v>5413</v>
      </c>
      <c r="H30" s="295"/>
      <c r="I30" s="295"/>
      <c r="J30" s="289"/>
      <c r="K30" s="289"/>
      <c r="L30" s="289"/>
    </row>
    <row r="31" spans="2:15" x14ac:dyDescent="0.2">
      <c r="B31" s="300">
        <v>45085</v>
      </c>
      <c r="C31" s="289" t="s">
        <v>4207</v>
      </c>
      <c r="D31" s="291" t="s">
        <v>806</v>
      </c>
      <c r="E31" s="290">
        <v>22.45</v>
      </c>
      <c r="F31" s="290">
        <v>7424</v>
      </c>
      <c r="G31" s="295" t="s">
        <v>5412</v>
      </c>
      <c r="H31" s="295"/>
      <c r="I31" s="295"/>
      <c r="J31" s="289"/>
      <c r="K31" s="289"/>
      <c r="L31" s="289"/>
    </row>
    <row r="32" spans="2:15" x14ac:dyDescent="0.2">
      <c r="B32" s="300">
        <v>45085</v>
      </c>
      <c r="C32" s="289" t="s">
        <v>2993</v>
      </c>
      <c r="D32" s="291" t="s">
        <v>745</v>
      </c>
      <c r="E32" s="290">
        <v>63753.91</v>
      </c>
      <c r="F32" s="290">
        <v>10000</v>
      </c>
      <c r="G32" s="295" t="s">
        <v>5411</v>
      </c>
      <c r="H32" s="295"/>
      <c r="I32" s="295"/>
      <c r="J32" s="289"/>
      <c r="K32" s="289"/>
      <c r="L32" s="289"/>
    </row>
    <row r="33" spans="2:25" x14ac:dyDescent="0.2">
      <c r="B33" s="300">
        <v>45086</v>
      </c>
      <c r="C33" s="289" t="s">
        <v>4517</v>
      </c>
      <c r="D33" s="291" t="s">
        <v>806</v>
      </c>
      <c r="E33" s="484">
        <v>8.89</v>
      </c>
      <c r="F33" s="290">
        <v>778.7</v>
      </c>
      <c r="G33" s="295" t="s">
        <v>5410</v>
      </c>
      <c r="H33" s="295"/>
      <c r="I33" s="295"/>
      <c r="J33" s="289"/>
      <c r="K33" s="289"/>
      <c r="L33" s="289"/>
    </row>
    <row r="34" spans="2:25" x14ac:dyDescent="0.2">
      <c r="B34" s="300">
        <v>45086</v>
      </c>
      <c r="C34" s="289" t="s">
        <v>4207</v>
      </c>
      <c r="D34" s="291" t="s">
        <v>806</v>
      </c>
      <c r="E34" s="290">
        <v>1.42</v>
      </c>
      <c r="F34" s="290">
        <v>1085.75</v>
      </c>
      <c r="G34" s="295" t="s">
        <v>5409</v>
      </c>
      <c r="H34" s="295"/>
      <c r="I34" s="295"/>
      <c r="J34" s="289"/>
      <c r="K34" s="289"/>
      <c r="L34" s="289"/>
    </row>
    <row r="35" spans="2:25" x14ac:dyDescent="0.2">
      <c r="B35" s="300">
        <v>45086</v>
      </c>
      <c r="C35" s="289" t="s">
        <v>5408</v>
      </c>
      <c r="D35" s="291" t="s">
        <v>745</v>
      </c>
      <c r="E35" s="404">
        <v>2000</v>
      </c>
      <c r="F35" s="290">
        <v>18126.080000000002</v>
      </c>
      <c r="G35" s="295" t="s">
        <v>5407</v>
      </c>
      <c r="H35" s="295"/>
      <c r="I35" s="295"/>
      <c r="J35" s="289"/>
      <c r="K35" s="289"/>
      <c r="L35" s="289"/>
    </row>
    <row r="36" spans="2:25" x14ac:dyDescent="0.2">
      <c r="B36" s="300">
        <v>45086</v>
      </c>
      <c r="C36" s="289" t="s">
        <v>5406</v>
      </c>
      <c r="D36" s="291" t="s">
        <v>745</v>
      </c>
      <c r="E36" s="412">
        <v>20050.98</v>
      </c>
      <c r="F36" s="290">
        <v>25432.14</v>
      </c>
      <c r="G36" s="295" t="s">
        <v>5405</v>
      </c>
      <c r="H36" s="295"/>
      <c r="I36" s="295"/>
      <c r="J36" s="289"/>
      <c r="K36" s="289"/>
      <c r="L36" s="289"/>
    </row>
    <row r="37" spans="2:25" x14ac:dyDescent="0.2">
      <c r="B37" s="300">
        <v>45089</v>
      </c>
      <c r="C37" s="289" t="s">
        <v>5404</v>
      </c>
      <c r="D37" s="291" t="s">
        <v>745</v>
      </c>
      <c r="E37" s="403">
        <v>3190</v>
      </c>
      <c r="F37" s="290">
        <v>53345</v>
      </c>
      <c r="G37" s="295" t="s">
        <v>5403</v>
      </c>
      <c r="H37" s="295"/>
      <c r="I37" s="295"/>
      <c r="J37" s="289"/>
      <c r="K37" s="289"/>
      <c r="L37" s="289"/>
    </row>
    <row r="38" spans="2:25" x14ac:dyDescent="0.2">
      <c r="B38" s="300">
        <v>45089</v>
      </c>
      <c r="C38" s="289" t="s">
        <v>4517</v>
      </c>
      <c r="D38" s="291" t="s">
        <v>806</v>
      </c>
      <c r="E38" s="484">
        <v>62.01</v>
      </c>
      <c r="F38" s="290">
        <v>10000</v>
      </c>
      <c r="G38" s="295" t="s">
        <v>5402</v>
      </c>
      <c r="H38" s="295"/>
      <c r="I38" s="295"/>
      <c r="J38" s="289"/>
      <c r="K38" s="289"/>
      <c r="L38" s="289"/>
    </row>
    <row r="39" spans="2:25" x14ac:dyDescent="0.2">
      <c r="B39" s="300">
        <v>45089</v>
      </c>
      <c r="C39" s="289" t="s">
        <v>4207</v>
      </c>
      <c r="D39" s="291" t="s">
        <v>806</v>
      </c>
      <c r="E39" s="290">
        <v>9.92</v>
      </c>
      <c r="F39" s="290">
        <v>5148.4399999999996</v>
      </c>
      <c r="G39" s="295" t="s">
        <v>5402</v>
      </c>
      <c r="H39" s="295"/>
      <c r="I39" s="295"/>
      <c r="J39" s="289"/>
      <c r="K39" s="289"/>
      <c r="L39" s="289"/>
    </row>
    <row r="40" spans="2:25" x14ac:dyDescent="0.2">
      <c r="B40" s="300">
        <v>45089</v>
      </c>
      <c r="C40" s="289" t="s">
        <v>5401</v>
      </c>
      <c r="D40" s="291" t="s">
        <v>745</v>
      </c>
      <c r="E40" s="290">
        <v>24824.26</v>
      </c>
      <c r="F40" s="290">
        <v>10170.91</v>
      </c>
      <c r="G40" s="295" t="s">
        <v>5400</v>
      </c>
      <c r="H40" s="295"/>
      <c r="I40" s="295"/>
      <c r="J40" s="289"/>
      <c r="K40" s="289"/>
      <c r="L40" s="289"/>
      <c r="X40" s="325">
        <f>+E40*0.55</f>
        <v>13653.343000000001</v>
      </c>
      <c r="Y40" s="325">
        <f>+E40*0.45</f>
        <v>11170.916999999999</v>
      </c>
    </row>
    <row r="41" spans="2:25" x14ac:dyDescent="0.2">
      <c r="B41" s="300">
        <v>45089</v>
      </c>
      <c r="C41" s="289" t="s">
        <v>351</v>
      </c>
      <c r="D41" s="291" t="s">
        <v>806</v>
      </c>
      <c r="E41" s="290">
        <v>1102988.0900000001</v>
      </c>
      <c r="F41" s="290">
        <v>2125.5</v>
      </c>
      <c r="G41" s="295" t="s">
        <v>5399</v>
      </c>
      <c r="H41" s="295"/>
      <c r="I41" s="295"/>
      <c r="J41" s="289"/>
      <c r="K41" s="289"/>
      <c r="L41" s="289"/>
    </row>
    <row r="42" spans="2:25" x14ac:dyDescent="0.2">
      <c r="B42" s="300">
        <v>45089</v>
      </c>
      <c r="C42" s="299" t="s">
        <v>5391</v>
      </c>
      <c r="D42" s="291" t="s">
        <v>745</v>
      </c>
      <c r="E42" s="404">
        <v>8960</v>
      </c>
      <c r="F42" s="290">
        <v>4570.5600000000004</v>
      </c>
      <c r="G42" s="295" t="s">
        <v>5398</v>
      </c>
      <c r="H42" s="295"/>
      <c r="I42" s="295"/>
      <c r="J42" s="289"/>
      <c r="K42" s="289"/>
      <c r="L42" s="289"/>
    </row>
    <row r="43" spans="2:25" x14ac:dyDescent="0.2">
      <c r="B43" s="300">
        <v>45090</v>
      </c>
      <c r="C43" s="299" t="s">
        <v>5397</v>
      </c>
      <c r="D43" s="291">
        <v>1244</v>
      </c>
      <c r="E43" s="290">
        <v>7980</v>
      </c>
      <c r="F43" s="290">
        <v>5135.97</v>
      </c>
      <c r="G43" s="295" t="s">
        <v>5396</v>
      </c>
      <c r="H43" s="295"/>
      <c r="I43" s="295"/>
      <c r="J43" s="289"/>
      <c r="K43" s="289"/>
      <c r="L43" s="289"/>
      <c r="X43" s="325">
        <f>+E43*0.6</f>
        <v>4788</v>
      </c>
      <c r="Y43" s="325">
        <f>+E43*0.4</f>
        <v>3192</v>
      </c>
    </row>
    <row r="44" spans="2:25" x14ac:dyDescent="0.2">
      <c r="B44" s="300">
        <v>45090</v>
      </c>
      <c r="C44" s="299" t="s">
        <v>5395</v>
      </c>
      <c r="D44" s="291">
        <v>1245</v>
      </c>
      <c r="E44" s="290">
        <v>4872</v>
      </c>
      <c r="F44" s="290">
        <v>1487.41</v>
      </c>
      <c r="G44" s="295" t="s">
        <v>5394</v>
      </c>
      <c r="H44" s="295"/>
      <c r="I44" s="295"/>
      <c r="J44" s="289"/>
      <c r="K44" s="289"/>
      <c r="L44" s="289"/>
    </row>
    <row r="45" spans="2:25" x14ac:dyDescent="0.2">
      <c r="B45" s="300">
        <v>45090</v>
      </c>
      <c r="C45" s="299" t="s">
        <v>4517</v>
      </c>
      <c r="D45" s="291" t="s">
        <v>806</v>
      </c>
      <c r="E45" s="484">
        <v>44.45</v>
      </c>
      <c r="F45" s="290">
        <v>14850.03</v>
      </c>
      <c r="G45" s="295" t="s">
        <v>5393</v>
      </c>
      <c r="H45" s="295"/>
      <c r="I45" s="295"/>
      <c r="J45" s="289"/>
      <c r="K45" s="289"/>
      <c r="L45" s="289"/>
    </row>
    <row r="46" spans="2:25" x14ac:dyDescent="0.2">
      <c r="B46" s="300">
        <v>45090</v>
      </c>
      <c r="C46" s="299" t="s">
        <v>4207</v>
      </c>
      <c r="D46" s="291" t="s">
        <v>806</v>
      </c>
      <c r="E46" s="290">
        <v>7.11</v>
      </c>
      <c r="F46" s="290">
        <v>930.32</v>
      </c>
      <c r="G46" s="295" t="s">
        <v>5392</v>
      </c>
      <c r="H46" s="295"/>
      <c r="I46" s="295"/>
      <c r="J46" s="289"/>
      <c r="K46" s="289"/>
      <c r="L46" s="289"/>
    </row>
    <row r="47" spans="2:25" x14ac:dyDescent="0.2">
      <c r="B47" s="300">
        <v>45090</v>
      </c>
      <c r="C47" s="299" t="s">
        <v>5333</v>
      </c>
      <c r="D47" s="291" t="s">
        <v>745</v>
      </c>
      <c r="E47" s="290">
        <v>20000</v>
      </c>
      <c r="F47" s="290">
        <v>6500</v>
      </c>
      <c r="G47" s="295" t="s">
        <v>5388</v>
      </c>
      <c r="H47" s="295"/>
      <c r="I47" s="295"/>
      <c r="J47" s="289"/>
      <c r="K47" s="289"/>
      <c r="L47" s="289"/>
    </row>
    <row r="48" spans="2:25" x14ac:dyDescent="0.2">
      <c r="B48" s="300">
        <v>45090</v>
      </c>
      <c r="C48" s="299" t="s">
        <v>5391</v>
      </c>
      <c r="D48" s="291" t="s">
        <v>745</v>
      </c>
      <c r="E48" s="404">
        <v>650</v>
      </c>
      <c r="F48" s="290">
        <v>9391.33</v>
      </c>
      <c r="G48" s="295" t="s">
        <v>5390</v>
      </c>
      <c r="H48" s="295"/>
      <c r="I48" s="295"/>
      <c r="J48" s="289"/>
      <c r="K48" s="289"/>
      <c r="L48" s="289"/>
    </row>
    <row r="49" spans="2:12" x14ac:dyDescent="0.2">
      <c r="B49" s="300">
        <v>45091</v>
      </c>
      <c r="C49" s="299" t="s">
        <v>5389</v>
      </c>
      <c r="D49" s="291" t="s">
        <v>745</v>
      </c>
      <c r="E49" s="404">
        <v>2700</v>
      </c>
      <c r="F49" s="290">
        <v>5576.45</v>
      </c>
      <c r="G49" s="295" t="s">
        <v>5388</v>
      </c>
      <c r="H49" s="295"/>
      <c r="I49" s="295"/>
      <c r="J49" s="289"/>
      <c r="K49" s="289"/>
      <c r="L49" s="289"/>
    </row>
    <row r="50" spans="2:12" x14ac:dyDescent="0.2">
      <c r="B50" s="300">
        <v>45091</v>
      </c>
      <c r="C50" s="299" t="s">
        <v>5387</v>
      </c>
      <c r="D50" s="291" t="s">
        <v>745</v>
      </c>
      <c r="E50" s="403">
        <v>550</v>
      </c>
      <c r="F50" s="369">
        <v>3188.91</v>
      </c>
      <c r="G50" s="295" t="s">
        <v>5386</v>
      </c>
      <c r="H50" s="295"/>
      <c r="I50" s="295"/>
      <c r="J50" s="289"/>
      <c r="K50" s="289"/>
      <c r="L50" s="289"/>
    </row>
    <row r="51" spans="2:12" x14ac:dyDescent="0.2">
      <c r="B51" s="300">
        <v>45091</v>
      </c>
      <c r="C51" s="299" t="s">
        <v>351</v>
      </c>
      <c r="D51" s="291" t="s">
        <v>745</v>
      </c>
      <c r="E51" s="303">
        <v>793112.18</v>
      </c>
      <c r="F51" s="290">
        <v>13822.58</v>
      </c>
      <c r="G51" s="295" t="s">
        <v>5385</v>
      </c>
      <c r="H51" s="295"/>
      <c r="I51" s="295"/>
      <c r="J51" s="289"/>
      <c r="K51" s="289"/>
      <c r="L51" s="289"/>
    </row>
    <row r="52" spans="2:12" x14ac:dyDescent="0.2">
      <c r="B52" s="300">
        <v>45092</v>
      </c>
      <c r="C52" s="299" t="s">
        <v>5384</v>
      </c>
      <c r="D52" s="291" t="s">
        <v>745</v>
      </c>
      <c r="E52" s="290">
        <v>65588.27</v>
      </c>
      <c r="F52" s="290">
        <v>10185.48</v>
      </c>
      <c r="G52" s="295" t="s">
        <v>5383</v>
      </c>
      <c r="H52" s="295"/>
      <c r="I52" s="295"/>
      <c r="J52" s="289"/>
      <c r="K52" s="289"/>
      <c r="L52" s="289"/>
    </row>
    <row r="53" spans="2:12" x14ac:dyDescent="0.2">
      <c r="B53" s="300">
        <v>45092</v>
      </c>
      <c r="C53" s="299" t="s">
        <v>5382</v>
      </c>
      <c r="D53" s="291" t="s">
        <v>745</v>
      </c>
      <c r="E53" s="290">
        <v>9320.2900000000009</v>
      </c>
      <c r="F53" s="290">
        <v>42938.37</v>
      </c>
      <c r="G53" s="295" t="s">
        <v>5381</v>
      </c>
      <c r="H53" s="295"/>
      <c r="I53" s="295"/>
      <c r="J53" s="289"/>
      <c r="K53" s="289"/>
      <c r="L53" s="289"/>
    </row>
    <row r="54" spans="2:12" x14ac:dyDescent="0.2">
      <c r="B54" s="300">
        <v>45092</v>
      </c>
      <c r="C54" s="289" t="s">
        <v>5380</v>
      </c>
      <c r="D54" s="291" t="s">
        <v>745</v>
      </c>
      <c r="E54" s="290">
        <v>100</v>
      </c>
      <c r="F54" s="290">
        <v>13004.98</v>
      </c>
      <c r="G54" s="295" t="s">
        <v>5379</v>
      </c>
      <c r="H54" s="295"/>
      <c r="I54" s="295"/>
      <c r="J54" s="289"/>
      <c r="K54" s="289"/>
      <c r="L54" s="289"/>
    </row>
    <row r="55" spans="2:12" x14ac:dyDescent="0.2">
      <c r="B55" s="300">
        <v>45092</v>
      </c>
      <c r="C55" s="299" t="s">
        <v>5378</v>
      </c>
      <c r="D55" s="291" t="s">
        <v>745</v>
      </c>
      <c r="E55" s="290">
        <v>2402</v>
      </c>
      <c r="F55" s="290">
        <v>3012.87</v>
      </c>
      <c r="G55" s="295" t="s">
        <v>5377</v>
      </c>
      <c r="H55" s="295"/>
      <c r="I55" s="295"/>
      <c r="J55" s="289"/>
      <c r="K55" s="289"/>
      <c r="L55" s="289"/>
    </row>
    <row r="56" spans="2:12" x14ac:dyDescent="0.2">
      <c r="B56" s="478">
        <v>45092</v>
      </c>
      <c r="C56" s="479" t="s">
        <v>5376</v>
      </c>
      <c r="D56" s="480" t="s">
        <v>806</v>
      </c>
      <c r="E56" s="481">
        <v>8671.48</v>
      </c>
      <c r="F56" s="290">
        <v>8834.17</v>
      </c>
      <c r="G56" s="295" t="s">
        <v>5375</v>
      </c>
      <c r="H56" s="295"/>
      <c r="I56" s="295"/>
      <c r="J56" s="289"/>
      <c r="K56" s="289"/>
      <c r="L56" s="289"/>
    </row>
    <row r="57" spans="2:12" x14ac:dyDescent="0.2">
      <c r="B57" s="478">
        <v>45092</v>
      </c>
      <c r="C57" s="479" t="s">
        <v>5374</v>
      </c>
      <c r="D57" s="480" t="s">
        <v>806</v>
      </c>
      <c r="E57" s="481">
        <v>8671.48</v>
      </c>
      <c r="F57" s="290">
        <v>9445.81</v>
      </c>
      <c r="G57" s="295" t="s">
        <v>5373</v>
      </c>
      <c r="H57" s="295"/>
      <c r="I57" s="295"/>
      <c r="J57" s="289"/>
      <c r="K57" s="289"/>
      <c r="L57" s="289"/>
    </row>
    <row r="58" spans="2:12" x14ac:dyDescent="0.2">
      <c r="B58" s="478">
        <v>45092</v>
      </c>
      <c r="C58" s="714" t="s">
        <v>5372</v>
      </c>
      <c r="D58" s="480" t="s">
        <v>806</v>
      </c>
      <c r="E58" s="481">
        <v>8671.48</v>
      </c>
      <c r="F58" s="290">
        <v>23195.279999999999</v>
      </c>
      <c r="G58" s="295" t="s">
        <v>5371</v>
      </c>
      <c r="H58" s="295"/>
      <c r="I58" s="295"/>
      <c r="J58" s="289"/>
      <c r="K58" s="289"/>
      <c r="L58" s="289"/>
    </row>
    <row r="59" spans="2:12" x14ac:dyDescent="0.2">
      <c r="B59" s="478">
        <v>45092</v>
      </c>
      <c r="C59" s="479" t="s">
        <v>5370</v>
      </c>
      <c r="D59" s="480" t="s">
        <v>806</v>
      </c>
      <c r="E59" s="481">
        <v>8671.48</v>
      </c>
      <c r="F59" s="290">
        <v>10405.459999999999</v>
      </c>
      <c r="G59" s="295" t="s">
        <v>5369</v>
      </c>
      <c r="H59" s="295"/>
      <c r="I59" s="295"/>
      <c r="J59" s="289"/>
      <c r="K59" s="289"/>
      <c r="L59" s="289"/>
    </row>
    <row r="60" spans="2:12" x14ac:dyDescent="0.2">
      <c r="B60" s="478">
        <v>45092</v>
      </c>
      <c r="C60" s="479" t="s">
        <v>5368</v>
      </c>
      <c r="D60" s="480" t="s">
        <v>806</v>
      </c>
      <c r="E60" s="481">
        <v>8671.48</v>
      </c>
      <c r="F60" s="290">
        <v>14337.62</v>
      </c>
      <c r="G60" s="295" t="s">
        <v>5367</v>
      </c>
      <c r="H60" s="295"/>
      <c r="I60" s="295"/>
      <c r="J60" s="289"/>
      <c r="K60" s="289"/>
      <c r="L60" s="289"/>
    </row>
    <row r="61" spans="2:12" x14ac:dyDescent="0.2">
      <c r="B61" s="300">
        <v>45062</v>
      </c>
      <c r="C61" s="299" t="s">
        <v>4517</v>
      </c>
      <c r="D61" s="291" t="s">
        <v>806</v>
      </c>
      <c r="E61" s="713">
        <v>42.75</v>
      </c>
      <c r="F61" s="290">
        <v>1501.24</v>
      </c>
      <c r="G61" s="295" t="s">
        <v>5366</v>
      </c>
      <c r="H61" s="295"/>
      <c r="I61" s="295"/>
      <c r="J61" s="289"/>
      <c r="K61" s="289"/>
      <c r="L61" s="289"/>
    </row>
    <row r="62" spans="2:12" x14ac:dyDescent="0.2">
      <c r="B62" s="300">
        <v>45093</v>
      </c>
      <c r="C62" s="299" t="s">
        <v>4207</v>
      </c>
      <c r="D62" s="291" t="s">
        <v>806</v>
      </c>
      <c r="E62" s="290">
        <v>6.84</v>
      </c>
      <c r="F62" s="290">
        <v>1233.27</v>
      </c>
      <c r="G62" s="295" t="s">
        <v>5365</v>
      </c>
      <c r="H62" s="295"/>
      <c r="I62" s="295"/>
      <c r="J62" s="289"/>
      <c r="K62" s="289"/>
      <c r="L62" s="289"/>
    </row>
    <row r="63" spans="2:12" x14ac:dyDescent="0.2">
      <c r="B63" s="300">
        <v>45093</v>
      </c>
      <c r="C63" s="299" t="s">
        <v>5482</v>
      </c>
      <c r="D63" s="291" t="s">
        <v>806</v>
      </c>
      <c r="E63" s="404">
        <v>6089.32</v>
      </c>
      <c r="F63" s="290">
        <v>8341.92</v>
      </c>
      <c r="G63" s="295" t="s">
        <v>5364</v>
      </c>
      <c r="H63" s="295"/>
      <c r="I63" s="295"/>
      <c r="J63" s="289"/>
      <c r="K63" s="289"/>
      <c r="L63" s="289"/>
    </row>
    <row r="64" spans="2:12" x14ac:dyDescent="0.2">
      <c r="B64" s="300">
        <v>45093</v>
      </c>
      <c r="C64" s="299" t="s">
        <v>746</v>
      </c>
      <c r="D64" s="291" t="s">
        <v>745</v>
      </c>
      <c r="E64" s="290">
        <v>664796.32999999996</v>
      </c>
      <c r="F64" s="369">
        <v>22281.53</v>
      </c>
      <c r="G64" s="295" t="s">
        <v>5363</v>
      </c>
      <c r="H64" s="295"/>
      <c r="I64" s="295"/>
      <c r="J64" s="289"/>
      <c r="K64" s="289"/>
      <c r="L64" s="289"/>
    </row>
    <row r="65" spans="1:12" x14ac:dyDescent="0.2">
      <c r="B65" s="300">
        <v>45093</v>
      </c>
      <c r="C65" s="299" t="s">
        <v>5362</v>
      </c>
      <c r="D65" s="291" t="s">
        <v>745</v>
      </c>
      <c r="E65" s="412">
        <v>25805.13</v>
      </c>
      <c r="F65" s="369">
        <v>8532.65</v>
      </c>
      <c r="G65" s="295" t="s">
        <v>5361</v>
      </c>
      <c r="H65" s="295"/>
      <c r="I65" s="295"/>
      <c r="J65" s="289"/>
      <c r="K65" s="289"/>
      <c r="L65" s="289"/>
    </row>
    <row r="66" spans="1:12" x14ac:dyDescent="0.2">
      <c r="B66" s="300">
        <v>45093</v>
      </c>
      <c r="C66" s="299" t="s">
        <v>5360</v>
      </c>
      <c r="D66" s="291" t="s">
        <v>745</v>
      </c>
      <c r="E66" s="290">
        <v>8949.69</v>
      </c>
      <c r="F66" s="290">
        <v>13430.76</v>
      </c>
      <c r="G66" s="295" t="s">
        <v>5359</v>
      </c>
      <c r="H66" s="295"/>
      <c r="I66" s="295"/>
      <c r="J66" s="289"/>
      <c r="K66" s="289"/>
      <c r="L66" s="289"/>
    </row>
    <row r="67" spans="1:12" x14ac:dyDescent="0.2">
      <c r="B67" s="413">
        <v>37791</v>
      </c>
      <c r="C67" s="715" t="s">
        <v>5358</v>
      </c>
      <c r="D67" s="415">
        <v>1246</v>
      </c>
      <c r="E67" s="416">
        <v>6414.8</v>
      </c>
      <c r="F67" s="290">
        <v>2242</v>
      </c>
      <c r="G67" s="295" t="s">
        <v>5357</v>
      </c>
      <c r="H67" s="295"/>
      <c r="I67" s="295"/>
      <c r="J67" s="289"/>
      <c r="K67" s="289"/>
      <c r="L67" s="289"/>
    </row>
    <row r="68" spans="1:12" x14ac:dyDescent="0.2">
      <c r="B68" s="300">
        <v>45096</v>
      </c>
      <c r="C68" s="299" t="s">
        <v>4517</v>
      </c>
      <c r="D68" s="291" t="s">
        <v>806</v>
      </c>
      <c r="E68" s="484">
        <v>37.15</v>
      </c>
      <c r="F68" s="290">
        <v>2153.0700000000002</v>
      </c>
      <c r="G68" s="295" t="s">
        <v>5356</v>
      </c>
      <c r="H68" s="295"/>
      <c r="I68" s="295"/>
      <c r="J68" s="289"/>
      <c r="K68" s="289"/>
      <c r="L68" s="289"/>
    </row>
    <row r="69" spans="1:12" x14ac:dyDescent="0.2">
      <c r="B69" s="300">
        <v>45096</v>
      </c>
      <c r="C69" s="299" t="s">
        <v>4207</v>
      </c>
      <c r="D69" s="291" t="s">
        <v>806</v>
      </c>
      <c r="E69" s="290">
        <v>5.94</v>
      </c>
      <c r="F69" s="290">
        <v>64321.2</v>
      </c>
      <c r="G69" s="295" t="s">
        <v>5355</v>
      </c>
      <c r="H69" s="295"/>
      <c r="I69" s="295"/>
      <c r="J69" s="289"/>
      <c r="K69" s="289"/>
      <c r="L69" s="289"/>
    </row>
    <row r="70" spans="1:12" x14ac:dyDescent="0.2">
      <c r="A70" s="304"/>
      <c r="B70" s="300">
        <v>45096</v>
      </c>
      <c r="C70" s="299" t="s">
        <v>5354</v>
      </c>
      <c r="E70" s="290">
        <v>55106</v>
      </c>
      <c r="F70" s="290">
        <v>2139.33</v>
      </c>
      <c r="G70" s="295" t="s">
        <v>5353</v>
      </c>
      <c r="H70" s="295"/>
      <c r="I70" s="295"/>
      <c r="J70" s="289"/>
      <c r="K70" s="289"/>
      <c r="L70" s="289"/>
    </row>
    <row r="71" spans="1:12" x14ac:dyDescent="0.2">
      <c r="B71" s="300">
        <v>45096</v>
      </c>
      <c r="C71" s="299" t="s">
        <v>5352</v>
      </c>
      <c r="D71" s="291" t="s">
        <v>745</v>
      </c>
      <c r="E71" s="403">
        <v>3929</v>
      </c>
      <c r="F71" s="290">
        <v>6471.55</v>
      </c>
      <c r="G71" s="295" t="s">
        <v>5351</v>
      </c>
      <c r="H71" s="295"/>
      <c r="I71" s="295"/>
      <c r="J71" s="289"/>
      <c r="K71" s="289"/>
      <c r="L71" s="289"/>
    </row>
    <row r="72" spans="1:12" x14ac:dyDescent="0.2">
      <c r="B72" s="300">
        <v>45097</v>
      </c>
      <c r="C72" s="299" t="s">
        <v>4517</v>
      </c>
      <c r="D72" s="291" t="s">
        <v>806</v>
      </c>
      <c r="E72" s="535">
        <v>59.37</v>
      </c>
      <c r="F72" s="290">
        <v>3079.89</v>
      </c>
      <c r="G72" s="295" t="s">
        <v>5350</v>
      </c>
      <c r="H72" s="295"/>
      <c r="I72" s="295"/>
      <c r="J72" s="289"/>
      <c r="K72" s="289"/>
      <c r="L72" s="289"/>
    </row>
    <row r="73" spans="1:12" x14ac:dyDescent="0.2">
      <c r="B73" s="300">
        <v>45097</v>
      </c>
      <c r="C73" s="299" t="s">
        <v>4207</v>
      </c>
      <c r="D73" s="291" t="s">
        <v>806</v>
      </c>
      <c r="E73" s="290">
        <v>9.5</v>
      </c>
      <c r="F73" s="290">
        <v>3285</v>
      </c>
      <c r="G73" s="295" t="s">
        <v>5349</v>
      </c>
      <c r="H73" s="295"/>
      <c r="I73" s="295"/>
      <c r="J73" s="289"/>
      <c r="K73" s="289"/>
      <c r="L73" s="289"/>
    </row>
    <row r="74" spans="1:12" x14ac:dyDescent="0.2">
      <c r="B74" s="300">
        <v>45097</v>
      </c>
      <c r="C74" s="299" t="s">
        <v>5348</v>
      </c>
      <c r="D74" s="291" t="s">
        <v>745</v>
      </c>
      <c r="E74" s="404">
        <v>3400</v>
      </c>
      <c r="F74" s="290">
        <v>19327.29</v>
      </c>
      <c r="G74" s="295" t="s">
        <v>5347</v>
      </c>
      <c r="H74" s="295"/>
      <c r="I74" s="295"/>
      <c r="J74" s="289"/>
      <c r="K74" s="289"/>
      <c r="L74" s="289"/>
    </row>
    <row r="75" spans="1:12" x14ac:dyDescent="0.2">
      <c r="B75" s="300">
        <v>45097</v>
      </c>
      <c r="C75" s="299" t="s">
        <v>351</v>
      </c>
      <c r="D75" s="291" t="s">
        <v>745</v>
      </c>
      <c r="E75" s="290">
        <v>464139.47</v>
      </c>
      <c r="F75" s="290">
        <v>5662.66</v>
      </c>
      <c r="G75" s="295" t="s">
        <v>5346</v>
      </c>
      <c r="H75" s="295"/>
      <c r="I75" s="295"/>
      <c r="J75" s="289"/>
      <c r="K75" s="289"/>
      <c r="L75" s="289"/>
    </row>
    <row r="76" spans="1:12" x14ac:dyDescent="0.2">
      <c r="B76" s="300">
        <v>45097</v>
      </c>
      <c r="C76" s="299" t="s">
        <v>351</v>
      </c>
      <c r="D76" s="291" t="s">
        <v>745</v>
      </c>
      <c r="E76" s="290">
        <v>311586.57</v>
      </c>
      <c r="F76" s="290">
        <v>2113</v>
      </c>
      <c r="G76" s="295" t="s">
        <v>5345</v>
      </c>
      <c r="H76" s="295"/>
      <c r="I76" s="295"/>
      <c r="J76" s="289"/>
      <c r="K76" s="289"/>
      <c r="L76" s="289"/>
    </row>
    <row r="77" spans="1:12" x14ac:dyDescent="0.2">
      <c r="B77" s="300">
        <v>45098</v>
      </c>
      <c r="C77" s="299" t="s">
        <v>4517</v>
      </c>
      <c r="D77" s="291" t="s">
        <v>745</v>
      </c>
      <c r="E77" s="484">
        <v>284.74</v>
      </c>
      <c r="F77" s="290">
        <v>875.6</v>
      </c>
      <c r="G77" s="295" t="s">
        <v>5344</v>
      </c>
      <c r="H77" s="295"/>
      <c r="I77" s="295"/>
      <c r="J77" s="289"/>
      <c r="K77" s="289"/>
      <c r="L77" s="289"/>
    </row>
    <row r="78" spans="1:12" x14ac:dyDescent="0.2">
      <c r="B78" s="300">
        <v>45098</v>
      </c>
      <c r="C78" s="299" t="s">
        <v>4207</v>
      </c>
      <c r="D78" s="291" t="s">
        <v>745</v>
      </c>
      <c r="E78" s="290">
        <v>45.56</v>
      </c>
      <c r="F78" s="290">
        <v>44915.37</v>
      </c>
      <c r="G78" s="295" t="s">
        <v>5343</v>
      </c>
      <c r="H78" s="295"/>
      <c r="I78" s="295"/>
      <c r="J78" s="289"/>
      <c r="K78" s="289"/>
      <c r="L78" s="289"/>
    </row>
    <row r="79" spans="1:12" x14ac:dyDescent="0.2">
      <c r="B79" s="716">
        <v>45098</v>
      </c>
      <c r="C79" s="717" t="s">
        <v>5341</v>
      </c>
      <c r="D79" s="718" t="s">
        <v>745</v>
      </c>
      <c r="E79" s="483">
        <v>1634</v>
      </c>
      <c r="F79" s="290">
        <v>14174.58</v>
      </c>
      <c r="G79" s="295" t="s">
        <v>5342</v>
      </c>
      <c r="H79" s="295"/>
      <c r="I79" s="295"/>
      <c r="J79" s="289"/>
      <c r="K79" s="289"/>
      <c r="L79" s="289"/>
    </row>
    <row r="80" spans="1:12" x14ac:dyDescent="0.2">
      <c r="B80" s="716">
        <v>45098</v>
      </c>
      <c r="C80" s="717" t="s">
        <v>5341</v>
      </c>
      <c r="D80" s="718" t="s">
        <v>745</v>
      </c>
      <c r="E80" s="483">
        <v>33649</v>
      </c>
      <c r="F80" s="290">
        <v>4570.5600000000004</v>
      </c>
      <c r="G80" s="295" t="s">
        <v>5340</v>
      </c>
      <c r="H80" s="295"/>
      <c r="I80" s="295"/>
      <c r="J80" s="289"/>
      <c r="K80" s="289"/>
      <c r="L80" s="289"/>
    </row>
    <row r="81" spans="2:12" x14ac:dyDescent="0.2">
      <c r="B81" s="716">
        <v>45098</v>
      </c>
      <c r="C81" s="717" t="s">
        <v>5337</v>
      </c>
      <c r="D81" s="718" t="s">
        <v>745</v>
      </c>
      <c r="E81" s="483">
        <v>429</v>
      </c>
      <c r="F81" s="290">
        <v>1763.35</v>
      </c>
      <c r="G81" s="295" t="s">
        <v>5339</v>
      </c>
      <c r="H81" s="295"/>
      <c r="I81" s="295"/>
      <c r="J81" s="289"/>
      <c r="K81" s="289"/>
      <c r="L81" s="289"/>
    </row>
    <row r="82" spans="2:12" ht="12.75" customHeight="1" x14ac:dyDescent="0.2">
      <c r="B82" s="716">
        <v>45098</v>
      </c>
      <c r="C82" s="717" t="s">
        <v>5337</v>
      </c>
      <c r="D82" s="718" t="s">
        <v>745</v>
      </c>
      <c r="E82" s="483">
        <v>34143</v>
      </c>
      <c r="F82" s="290">
        <v>33747.43</v>
      </c>
      <c r="G82" s="295" t="s">
        <v>5338</v>
      </c>
      <c r="H82" s="295"/>
      <c r="I82" s="295"/>
      <c r="J82" s="289"/>
      <c r="K82" s="289"/>
      <c r="L82" s="289"/>
    </row>
    <row r="83" spans="2:12" x14ac:dyDescent="0.2">
      <c r="B83" s="716">
        <v>45098</v>
      </c>
      <c r="C83" s="717" t="s">
        <v>5337</v>
      </c>
      <c r="D83" s="718" t="s">
        <v>745</v>
      </c>
      <c r="E83" s="483">
        <v>1611</v>
      </c>
      <c r="F83" s="290">
        <v>101192.46</v>
      </c>
      <c r="G83" s="295" t="s">
        <v>5336</v>
      </c>
      <c r="H83" s="295"/>
      <c r="I83" s="295"/>
      <c r="J83" s="289"/>
      <c r="K83" s="289"/>
      <c r="L83" s="289"/>
    </row>
    <row r="84" spans="2:12" x14ac:dyDescent="0.2">
      <c r="B84" s="300">
        <v>45098</v>
      </c>
      <c r="C84" s="299" t="s">
        <v>4517</v>
      </c>
      <c r="D84" s="291" t="s">
        <v>745</v>
      </c>
      <c r="E84" s="484">
        <v>93.16</v>
      </c>
      <c r="F84" s="290">
        <v>28675.25</v>
      </c>
      <c r="G84" s="295" t="s">
        <v>5335</v>
      </c>
      <c r="H84" s="295"/>
      <c r="I84" s="295"/>
      <c r="J84" s="289"/>
      <c r="K84" s="289"/>
      <c r="L84" s="289"/>
    </row>
    <row r="85" spans="2:12" x14ac:dyDescent="0.2">
      <c r="B85" s="300">
        <v>45098</v>
      </c>
      <c r="C85" s="299" t="s">
        <v>4207</v>
      </c>
      <c r="D85" s="291" t="s">
        <v>745</v>
      </c>
      <c r="E85" s="290">
        <v>14.91</v>
      </c>
      <c r="F85" s="290">
        <v>2042.9</v>
      </c>
      <c r="G85" s="295" t="s">
        <v>5334</v>
      </c>
      <c r="H85" s="295"/>
      <c r="I85" s="295"/>
      <c r="J85" s="289"/>
      <c r="K85" s="289"/>
      <c r="L85" s="289"/>
    </row>
    <row r="86" spans="2:12" x14ac:dyDescent="0.2">
      <c r="B86" s="300">
        <v>45099</v>
      </c>
      <c r="C86" s="299" t="s">
        <v>5333</v>
      </c>
      <c r="D86" s="291" t="s">
        <v>745</v>
      </c>
      <c r="E86" s="290">
        <v>10000</v>
      </c>
      <c r="F86" s="290">
        <v>14686.06</v>
      </c>
      <c r="G86" s="295" t="s">
        <v>5332</v>
      </c>
      <c r="H86" s="295"/>
      <c r="I86" s="295"/>
      <c r="J86" s="289"/>
      <c r="K86" s="289"/>
      <c r="L86" s="289"/>
    </row>
    <row r="87" spans="2:12" x14ac:dyDescent="0.2">
      <c r="B87" s="300">
        <v>45100</v>
      </c>
      <c r="C87" s="299" t="s">
        <v>4517</v>
      </c>
      <c r="D87" s="291" t="s">
        <v>806</v>
      </c>
      <c r="E87" s="484">
        <v>41.45</v>
      </c>
      <c r="F87" s="290">
        <v>10133.879999999999</v>
      </c>
      <c r="G87" s="295" t="s">
        <v>5331</v>
      </c>
      <c r="H87" s="295"/>
      <c r="I87" s="295"/>
      <c r="J87" s="289"/>
      <c r="K87" s="289"/>
      <c r="L87" s="289"/>
    </row>
    <row r="88" spans="2:12" x14ac:dyDescent="0.2">
      <c r="B88" s="300">
        <v>45100</v>
      </c>
      <c r="C88" s="299" t="s">
        <v>4207</v>
      </c>
      <c r="D88" s="291" t="s">
        <v>806</v>
      </c>
      <c r="E88" s="290">
        <v>6.63</v>
      </c>
      <c r="F88" s="290">
        <v>14083.57</v>
      </c>
      <c r="G88" s="295" t="s">
        <v>5330</v>
      </c>
      <c r="H88" s="295"/>
      <c r="I88" s="295"/>
      <c r="J88" s="289"/>
      <c r="K88" s="289"/>
      <c r="L88" s="289"/>
    </row>
    <row r="89" spans="2:12" x14ac:dyDescent="0.2">
      <c r="B89" s="300">
        <v>45100</v>
      </c>
      <c r="C89" s="299" t="s">
        <v>4517</v>
      </c>
      <c r="D89" s="291" t="s">
        <v>806</v>
      </c>
      <c r="E89" s="484">
        <v>9.61</v>
      </c>
      <c r="F89" s="290">
        <v>15018.6</v>
      </c>
      <c r="G89" s="295" t="s">
        <v>5329</v>
      </c>
      <c r="H89" s="295"/>
      <c r="I89" s="295"/>
      <c r="J89" s="289"/>
      <c r="K89" s="289"/>
      <c r="L89" s="289"/>
    </row>
    <row r="90" spans="2:12" x14ac:dyDescent="0.2">
      <c r="B90" s="300">
        <v>45100</v>
      </c>
      <c r="C90" s="299" t="s">
        <v>4207</v>
      </c>
      <c r="D90" s="291" t="s">
        <v>806</v>
      </c>
      <c r="E90" s="290">
        <v>1.54</v>
      </c>
      <c r="F90" s="290">
        <v>295.61</v>
      </c>
      <c r="G90" s="295" t="s">
        <v>5328</v>
      </c>
      <c r="H90" s="295"/>
      <c r="I90" s="295"/>
      <c r="J90" s="289"/>
      <c r="K90" s="289"/>
      <c r="L90" s="289"/>
    </row>
    <row r="91" spans="2:12" x14ac:dyDescent="0.2">
      <c r="B91" s="300">
        <v>45100</v>
      </c>
      <c r="C91" s="299" t="s">
        <v>5327</v>
      </c>
      <c r="D91" s="291" t="s">
        <v>745</v>
      </c>
      <c r="E91" s="412">
        <v>25338.2</v>
      </c>
      <c r="F91" s="290">
        <v>897.75</v>
      </c>
      <c r="G91" s="295" t="s">
        <v>5326</v>
      </c>
      <c r="H91" s="295"/>
      <c r="I91" s="295"/>
      <c r="J91" s="289"/>
      <c r="K91" s="289"/>
      <c r="L91" s="289"/>
    </row>
    <row r="92" spans="2:12" x14ac:dyDescent="0.2">
      <c r="B92" s="300">
        <v>45100</v>
      </c>
      <c r="C92" s="299" t="s">
        <v>351</v>
      </c>
      <c r="D92" s="291" t="s">
        <v>745</v>
      </c>
      <c r="E92" s="290">
        <v>871331.83</v>
      </c>
      <c r="F92" s="290">
        <v>4679.3599999999997</v>
      </c>
      <c r="G92" s="289" t="s">
        <v>5325</v>
      </c>
    </row>
    <row r="93" spans="2:12" x14ac:dyDescent="0.2">
      <c r="B93" s="300">
        <v>45100</v>
      </c>
      <c r="C93" s="289" t="s">
        <v>351</v>
      </c>
      <c r="D93" s="291" t="s">
        <v>745</v>
      </c>
      <c r="E93" s="290">
        <v>100000</v>
      </c>
      <c r="F93" s="290">
        <v>3052.17</v>
      </c>
      <c r="G93" s="289" t="s">
        <v>5324</v>
      </c>
    </row>
    <row r="94" spans="2:12" x14ac:dyDescent="0.2">
      <c r="B94" s="300">
        <v>45103</v>
      </c>
      <c r="C94" s="299" t="s">
        <v>5323</v>
      </c>
      <c r="D94" s="291" t="s">
        <v>745</v>
      </c>
      <c r="E94" s="403">
        <v>3563</v>
      </c>
      <c r="F94" s="290">
        <v>6014.75</v>
      </c>
      <c r="G94" s="289" t="s">
        <v>5322</v>
      </c>
    </row>
    <row r="95" spans="2:12" x14ac:dyDescent="0.2">
      <c r="B95" s="300">
        <v>45103</v>
      </c>
      <c r="C95" s="299" t="s">
        <v>4517</v>
      </c>
      <c r="D95" s="291" t="s">
        <v>806</v>
      </c>
      <c r="E95" s="484">
        <v>14.89</v>
      </c>
      <c r="F95" s="290">
        <v>13846.92</v>
      </c>
      <c r="G95" s="289" t="s">
        <v>5321</v>
      </c>
    </row>
    <row r="96" spans="2:12" x14ac:dyDescent="0.2">
      <c r="B96" s="300">
        <v>45103</v>
      </c>
      <c r="C96" s="299" t="s">
        <v>4207</v>
      </c>
      <c r="D96" s="291" t="s">
        <v>806</v>
      </c>
      <c r="E96" s="290">
        <v>2.38</v>
      </c>
      <c r="F96" s="290">
        <v>6175</v>
      </c>
      <c r="G96" s="289" t="s">
        <v>5320</v>
      </c>
    </row>
    <row r="97" spans="2:12" x14ac:dyDescent="0.2">
      <c r="B97" s="300">
        <v>45103</v>
      </c>
      <c r="C97" s="299" t="s">
        <v>4517</v>
      </c>
      <c r="D97" s="291" t="s">
        <v>806</v>
      </c>
      <c r="E97" s="484">
        <v>14.54</v>
      </c>
      <c r="F97" s="290">
        <v>22193.17</v>
      </c>
      <c r="G97" s="289" t="s">
        <v>5319</v>
      </c>
    </row>
    <row r="98" spans="2:12" x14ac:dyDescent="0.2">
      <c r="B98" s="300">
        <v>45103</v>
      </c>
      <c r="C98" s="299" t="s">
        <v>4207</v>
      </c>
      <c r="D98" s="291" t="s">
        <v>806</v>
      </c>
      <c r="E98" s="290">
        <v>2.33</v>
      </c>
      <c r="F98" s="290">
        <v>2104.75</v>
      </c>
      <c r="G98" s="289" t="s">
        <v>5318</v>
      </c>
    </row>
    <row r="99" spans="2:12" x14ac:dyDescent="0.2">
      <c r="B99" s="300">
        <v>45103</v>
      </c>
      <c r="C99" s="299" t="s">
        <v>4517</v>
      </c>
      <c r="D99" s="291" t="s">
        <v>806</v>
      </c>
      <c r="E99" s="484">
        <v>39.81</v>
      </c>
      <c r="F99" s="290">
        <v>52169.37</v>
      </c>
      <c r="G99" s="295" t="s">
        <v>5317</v>
      </c>
      <c r="H99" s="295"/>
      <c r="I99" s="295"/>
      <c r="J99" s="289"/>
      <c r="K99" s="289"/>
      <c r="L99" s="289"/>
    </row>
    <row r="100" spans="2:12" x14ac:dyDescent="0.2">
      <c r="B100" s="300">
        <v>45103</v>
      </c>
      <c r="C100" s="299" t="s">
        <v>4207</v>
      </c>
      <c r="D100" s="291" t="s">
        <v>806</v>
      </c>
      <c r="E100" s="290">
        <v>6.37</v>
      </c>
      <c r="F100" s="290">
        <v>87698.37</v>
      </c>
      <c r="G100" s="295" t="s">
        <v>5316</v>
      </c>
      <c r="H100" s="295"/>
      <c r="I100" s="295"/>
      <c r="J100" s="289"/>
      <c r="K100" s="289"/>
      <c r="L100" s="289"/>
    </row>
    <row r="101" spans="2:12" x14ac:dyDescent="0.2">
      <c r="B101" s="300">
        <v>45104</v>
      </c>
      <c r="C101" s="299" t="s">
        <v>351</v>
      </c>
      <c r="D101" s="291" t="s">
        <v>745</v>
      </c>
      <c r="E101" s="290">
        <v>341499.95</v>
      </c>
      <c r="F101" s="290">
        <v>1523.52</v>
      </c>
      <c r="G101" s="295" t="s">
        <v>5315</v>
      </c>
      <c r="H101" s="295"/>
      <c r="I101" s="295"/>
      <c r="J101" s="289"/>
      <c r="K101" s="289"/>
      <c r="L101" s="289"/>
    </row>
    <row r="102" spans="2:12" x14ac:dyDescent="0.2">
      <c r="B102" s="300">
        <v>45104</v>
      </c>
      <c r="C102" s="289" t="s">
        <v>351</v>
      </c>
      <c r="D102" s="291" t="s">
        <v>806</v>
      </c>
      <c r="E102" s="290">
        <v>1108292.82</v>
      </c>
      <c r="F102" s="290">
        <v>5202.7299999999996</v>
      </c>
      <c r="G102" s="295" t="s">
        <v>5314</v>
      </c>
      <c r="H102" s="295"/>
      <c r="I102" s="295"/>
      <c r="J102" s="289"/>
      <c r="K102" s="289"/>
      <c r="L102" s="289"/>
    </row>
    <row r="103" spans="2:12" x14ac:dyDescent="0.2">
      <c r="B103" s="716">
        <v>45104</v>
      </c>
      <c r="C103" s="717" t="s">
        <v>5312</v>
      </c>
      <c r="D103" s="718" t="s">
        <v>745</v>
      </c>
      <c r="E103" s="483">
        <v>2018</v>
      </c>
      <c r="F103" s="290">
        <v>4399.3</v>
      </c>
      <c r="G103" s="295" t="s">
        <v>5313</v>
      </c>
      <c r="H103" s="295"/>
      <c r="I103" s="295"/>
      <c r="J103" s="289"/>
      <c r="K103" s="289"/>
      <c r="L103" s="289"/>
    </row>
    <row r="104" spans="2:12" x14ac:dyDescent="0.2">
      <c r="B104" s="716">
        <v>45104</v>
      </c>
      <c r="C104" s="717" t="s">
        <v>5312</v>
      </c>
      <c r="D104" s="718" t="s">
        <v>745</v>
      </c>
      <c r="E104" s="483">
        <v>45836</v>
      </c>
      <c r="F104" s="290">
        <v>20978.560000000001</v>
      </c>
      <c r="G104" s="295" t="s">
        <v>5311</v>
      </c>
      <c r="H104" s="295"/>
      <c r="I104" s="295"/>
      <c r="J104" s="289"/>
      <c r="K104" s="289"/>
      <c r="L104" s="289"/>
    </row>
    <row r="105" spans="2:12" x14ac:dyDescent="0.2">
      <c r="B105" s="300" t="s">
        <v>5310</v>
      </c>
      <c r="C105" s="299" t="s">
        <v>5309</v>
      </c>
      <c r="D105" s="291" t="s">
        <v>745</v>
      </c>
      <c r="E105" s="290">
        <v>150000</v>
      </c>
      <c r="F105" s="290">
        <v>3767.89</v>
      </c>
      <c r="G105" s="295" t="s">
        <v>5308</v>
      </c>
      <c r="H105" s="295"/>
      <c r="I105" s="295"/>
      <c r="J105" s="289"/>
      <c r="K105" s="289"/>
      <c r="L105" s="289"/>
    </row>
    <row r="106" spans="2:12" x14ac:dyDescent="0.2">
      <c r="B106" s="300" t="s">
        <v>5307</v>
      </c>
      <c r="C106" s="299" t="s">
        <v>2993</v>
      </c>
      <c r="D106" s="291" t="s">
        <v>745</v>
      </c>
      <c r="E106" s="290">
        <v>62837.81</v>
      </c>
      <c r="F106" s="290">
        <v>4043.79</v>
      </c>
      <c r="G106" s="295" t="s">
        <v>5306</v>
      </c>
      <c r="H106" s="295"/>
      <c r="I106" s="295"/>
      <c r="J106" s="289"/>
      <c r="K106" s="289"/>
      <c r="L106" s="289"/>
    </row>
    <row r="107" spans="2:12" x14ac:dyDescent="0.2">
      <c r="B107" s="300">
        <v>45105</v>
      </c>
      <c r="C107" s="299" t="s">
        <v>4517</v>
      </c>
      <c r="D107" s="291" t="s">
        <v>806</v>
      </c>
      <c r="E107" s="484">
        <v>24.63</v>
      </c>
      <c r="F107" s="290">
        <v>1668.08</v>
      </c>
      <c r="G107" s="295" t="s">
        <v>5305</v>
      </c>
      <c r="H107" s="295"/>
      <c r="I107" s="295"/>
      <c r="J107" s="289"/>
      <c r="K107" s="289"/>
      <c r="L107" s="289"/>
    </row>
    <row r="108" spans="2:12" x14ac:dyDescent="0.2">
      <c r="B108" s="300">
        <v>45105</v>
      </c>
      <c r="C108" s="299" t="s">
        <v>4207</v>
      </c>
      <c r="D108" s="291" t="s">
        <v>806</v>
      </c>
      <c r="E108" s="290">
        <v>3.94</v>
      </c>
      <c r="F108" s="290">
        <v>50000</v>
      </c>
      <c r="G108" s="295" t="s">
        <v>5304</v>
      </c>
      <c r="H108" s="295"/>
      <c r="I108" s="295"/>
      <c r="J108" s="289"/>
      <c r="K108" s="289"/>
      <c r="L108" s="289"/>
    </row>
    <row r="109" spans="2:12" x14ac:dyDescent="0.2">
      <c r="B109" s="300">
        <v>45105</v>
      </c>
      <c r="C109" s="299" t="s">
        <v>758</v>
      </c>
      <c r="D109" s="291" t="s">
        <v>745</v>
      </c>
      <c r="E109" s="290">
        <v>368859.62</v>
      </c>
      <c r="F109" s="290">
        <v>21248.68</v>
      </c>
      <c r="G109" s="295" t="s">
        <v>5303</v>
      </c>
      <c r="H109" s="295"/>
      <c r="I109" s="295"/>
      <c r="J109" s="289"/>
      <c r="K109" s="289"/>
      <c r="L109" s="289"/>
    </row>
    <row r="110" spans="2:12" x14ac:dyDescent="0.2">
      <c r="B110" s="300">
        <v>45106</v>
      </c>
      <c r="C110" s="299" t="s">
        <v>4517</v>
      </c>
      <c r="D110" s="291" t="s">
        <v>806</v>
      </c>
      <c r="E110" s="484">
        <v>695.42</v>
      </c>
      <c r="F110" s="290">
        <v>16683.84</v>
      </c>
      <c r="G110" s="295" t="s">
        <v>5302</v>
      </c>
      <c r="H110" s="295"/>
      <c r="I110" s="295"/>
      <c r="J110" s="289"/>
      <c r="K110" s="289"/>
      <c r="L110" s="289"/>
    </row>
    <row r="111" spans="2:12" x14ac:dyDescent="0.2">
      <c r="B111" s="300">
        <v>45106</v>
      </c>
      <c r="C111" s="299" t="s">
        <v>4207</v>
      </c>
      <c r="D111" s="291" t="s">
        <v>806</v>
      </c>
      <c r="E111" s="290">
        <v>111.27</v>
      </c>
      <c r="F111" s="290">
        <v>333</v>
      </c>
      <c r="G111" s="295" t="s">
        <v>5301</v>
      </c>
      <c r="H111" s="295"/>
      <c r="I111" s="295"/>
      <c r="J111" s="289"/>
      <c r="K111" s="289"/>
      <c r="L111" s="289"/>
    </row>
    <row r="112" spans="2:12" x14ac:dyDescent="0.2">
      <c r="B112" s="300" t="s">
        <v>5300</v>
      </c>
      <c r="C112" s="299" t="s">
        <v>351</v>
      </c>
      <c r="D112" s="291" t="s">
        <v>806</v>
      </c>
      <c r="E112" s="290">
        <v>500000</v>
      </c>
      <c r="F112" s="290">
        <v>2067.37</v>
      </c>
      <c r="G112" s="295" t="s">
        <v>5299</v>
      </c>
      <c r="H112" s="295"/>
      <c r="I112" s="295"/>
      <c r="J112" s="289"/>
      <c r="K112" s="289"/>
      <c r="L112" s="289"/>
    </row>
    <row r="113" spans="2:12" x14ac:dyDescent="0.2">
      <c r="B113" s="300">
        <v>45106</v>
      </c>
      <c r="C113" s="299" t="s">
        <v>5298</v>
      </c>
      <c r="D113" s="291" t="s">
        <v>806</v>
      </c>
      <c r="E113" s="484">
        <v>969</v>
      </c>
      <c r="F113" s="290">
        <v>5428.8</v>
      </c>
      <c r="G113" s="295" t="s">
        <v>5297</v>
      </c>
      <c r="H113" s="295"/>
      <c r="I113" s="295"/>
      <c r="J113" s="289"/>
      <c r="K113" s="289"/>
      <c r="L113" s="289"/>
    </row>
    <row r="114" spans="2:12" x14ac:dyDescent="0.2">
      <c r="B114" s="300">
        <v>45106</v>
      </c>
      <c r="C114" s="299" t="s">
        <v>4207</v>
      </c>
      <c r="D114" s="291" t="s">
        <v>806</v>
      </c>
      <c r="E114" s="290">
        <v>155.04</v>
      </c>
      <c r="F114" s="290">
        <v>14542.98</v>
      </c>
      <c r="G114" s="295" t="s">
        <v>5296</v>
      </c>
      <c r="H114" s="295"/>
      <c r="I114" s="295"/>
      <c r="J114" s="289"/>
      <c r="K114" s="289"/>
      <c r="L114" s="289"/>
    </row>
    <row r="115" spans="2:12" x14ac:dyDescent="0.2">
      <c r="B115" s="300">
        <v>45107</v>
      </c>
      <c r="C115" s="299" t="s">
        <v>351</v>
      </c>
      <c r="D115" s="291" t="s">
        <v>806</v>
      </c>
      <c r="E115" s="290">
        <v>65688.27</v>
      </c>
      <c r="F115" s="290">
        <v>6264</v>
      </c>
      <c r="G115" s="295" t="s">
        <v>5295</v>
      </c>
      <c r="H115" s="295"/>
      <c r="I115" s="295"/>
      <c r="J115" s="289"/>
      <c r="K115" s="289"/>
      <c r="L115" s="289"/>
    </row>
    <row r="116" spans="2:12" x14ac:dyDescent="0.2">
      <c r="B116" s="300">
        <v>45107</v>
      </c>
      <c r="C116" s="299" t="s">
        <v>4517</v>
      </c>
      <c r="D116" s="291" t="s">
        <v>806</v>
      </c>
      <c r="E116" s="484">
        <v>321.92</v>
      </c>
      <c r="F116" s="290">
        <v>17125.87</v>
      </c>
      <c r="G116" s="295" t="s">
        <v>5294</v>
      </c>
      <c r="H116" s="295"/>
      <c r="I116" s="295"/>
      <c r="J116" s="289"/>
      <c r="K116" s="289"/>
      <c r="L116" s="289"/>
    </row>
    <row r="117" spans="2:12" x14ac:dyDescent="0.2">
      <c r="B117" s="300">
        <v>45107</v>
      </c>
      <c r="C117" s="299" t="s">
        <v>4207</v>
      </c>
      <c r="D117" s="291" t="s">
        <v>806</v>
      </c>
      <c r="E117" s="290">
        <v>51.51</v>
      </c>
      <c r="F117" s="290">
        <v>37741.129999999997</v>
      </c>
      <c r="G117" s="295" t="s">
        <v>5293</v>
      </c>
      <c r="H117" s="295"/>
      <c r="I117" s="295"/>
      <c r="J117" s="289"/>
      <c r="K117" s="289"/>
      <c r="L117" s="289"/>
    </row>
    <row r="118" spans="2:12" x14ac:dyDescent="0.2">
      <c r="B118" s="300">
        <v>45107</v>
      </c>
      <c r="C118" s="299" t="s">
        <v>2993</v>
      </c>
      <c r="D118" s="291" t="s">
        <v>745</v>
      </c>
      <c r="E118" s="290">
        <v>21822.25</v>
      </c>
      <c r="F118" s="290">
        <v>1018</v>
      </c>
      <c r="G118" s="295" t="s">
        <v>5292</v>
      </c>
      <c r="H118" s="295"/>
      <c r="I118" s="295"/>
      <c r="J118" s="289"/>
      <c r="K118" s="289"/>
      <c r="L118" s="289"/>
    </row>
    <row r="119" spans="2:12" x14ac:dyDescent="0.2">
      <c r="B119" s="300">
        <v>45107</v>
      </c>
      <c r="C119" s="299" t="s">
        <v>5291</v>
      </c>
      <c r="D119" s="291" t="s">
        <v>745</v>
      </c>
      <c r="E119" s="482">
        <v>55640.52</v>
      </c>
      <c r="F119" s="290">
        <v>20644.64</v>
      </c>
      <c r="G119" s="295" t="s">
        <v>5290</v>
      </c>
      <c r="H119" s="295"/>
      <c r="I119" s="295"/>
      <c r="J119" s="289"/>
      <c r="K119" s="289"/>
      <c r="L119" s="289"/>
    </row>
    <row r="120" spans="2:12" x14ac:dyDescent="0.2">
      <c r="B120" s="300">
        <v>45107</v>
      </c>
      <c r="C120" s="299" t="s">
        <v>5289</v>
      </c>
      <c r="D120" s="291" t="s">
        <v>745</v>
      </c>
      <c r="E120" s="412">
        <v>29093.99</v>
      </c>
      <c r="F120" s="290">
        <v>7843.92</v>
      </c>
      <c r="G120" s="295" t="s">
        <v>5288</v>
      </c>
      <c r="H120" s="295"/>
      <c r="I120" s="295"/>
      <c r="J120" s="289"/>
      <c r="K120" s="289"/>
      <c r="L120" s="289"/>
    </row>
    <row r="121" spans="2:12" x14ac:dyDescent="0.2">
      <c r="B121" s="300">
        <v>45107</v>
      </c>
      <c r="C121" s="299" t="s">
        <v>351</v>
      </c>
      <c r="D121" s="291" t="s">
        <v>745</v>
      </c>
      <c r="E121" s="290">
        <v>500000</v>
      </c>
      <c r="F121" s="290">
        <v>3223.2</v>
      </c>
      <c r="G121" s="295" t="s">
        <v>5287</v>
      </c>
      <c r="H121" s="295"/>
      <c r="I121" s="295"/>
      <c r="J121" s="289"/>
      <c r="K121" s="289"/>
      <c r="L121" s="289"/>
    </row>
    <row r="122" spans="2:12" x14ac:dyDescent="0.2">
      <c r="B122" s="300">
        <v>45107</v>
      </c>
      <c r="C122" s="299" t="s">
        <v>5286</v>
      </c>
      <c r="D122" s="291" t="s">
        <v>745</v>
      </c>
      <c r="E122" s="403">
        <v>2569.44</v>
      </c>
      <c r="F122" s="290">
        <v>5237.7700000000004</v>
      </c>
      <c r="G122" s="295" t="s">
        <v>5285</v>
      </c>
      <c r="H122" s="295"/>
      <c r="I122" s="295"/>
      <c r="J122" s="289"/>
      <c r="K122" s="289"/>
      <c r="L122" s="289"/>
    </row>
    <row r="123" spans="2:12" x14ac:dyDescent="0.2">
      <c r="B123" s="300">
        <v>45107</v>
      </c>
      <c r="C123" s="299" t="s">
        <v>5284</v>
      </c>
      <c r="D123" s="291" t="s">
        <v>745</v>
      </c>
      <c r="E123" s="290">
        <v>10440</v>
      </c>
      <c r="F123" s="290">
        <v>7664.56</v>
      </c>
      <c r="G123" s="295" t="s">
        <v>5283</v>
      </c>
      <c r="H123" s="295"/>
      <c r="I123" s="295"/>
      <c r="J123" s="289"/>
      <c r="K123" s="289"/>
      <c r="L123" s="289"/>
    </row>
    <row r="124" spans="2:12" x14ac:dyDescent="0.2">
      <c r="B124" s="300">
        <v>45107</v>
      </c>
      <c r="C124" s="299" t="s">
        <v>3471</v>
      </c>
      <c r="D124" s="291" t="s">
        <v>806</v>
      </c>
      <c r="E124" s="484">
        <v>2750</v>
      </c>
      <c r="F124" s="290">
        <v>9295.15</v>
      </c>
      <c r="G124" s="295" t="s">
        <v>5282</v>
      </c>
      <c r="H124" s="295"/>
      <c r="I124" s="295"/>
      <c r="J124" s="289"/>
      <c r="K124" s="289"/>
      <c r="L124" s="289"/>
    </row>
    <row r="125" spans="2:12" x14ac:dyDescent="0.2">
      <c r="B125" s="300">
        <v>45107</v>
      </c>
      <c r="C125" s="299" t="s">
        <v>3471</v>
      </c>
      <c r="D125" s="291" t="s">
        <v>806</v>
      </c>
      <c r="E125" s="290">
        <v>440</v>
      </c>
      <c r="F125" s="290">
        <v>6057.72</v>
      </c>
      <c r="G125" s="289" t="s">
        <v>5281</v>
      </c>
      <c r="H125" s="295"/>
      <c r="I125" s="295"/>
      <c r="J125" s="289"/>
      <c r="K125" s="289"/>
      <c r="L125" s="289"/>
    </row>
    <row r="126" spans="2:12" x14ac:dyDescent="0.2">
      <c r="B126" s="300">
        <v>45107</v>
      </c>
      <c r="C126" s="299" t="s">
        <v>351</v>
      </c>
      <c r="D126" s="291" t="s">
        <v>745</v>
      </c>
      <c r="E126" s="290">
        <v>461430</v>
      </c>
      <c r="F126" s="290">
        <v>2973.56</v>
      </c>
      <c r="G126" s="295" t="s">
        <v>5280</v>
      </c>
      <c r="H126" s="295"/>
      <c r="I126" s="295"/>
      <c r="J126" s="289"/>
      <c r="K126" s="289"/>
      <c r="L126" s="289"/>
    </row>
    <row r="127" spans="2:12" x14ac:dyDescent="0.2">
      <c r="B127" s="300">
        <v>45107</v>
      </c>
      <c r="C127" s="299" t="s">
        <v>2993</v>
      </c>
      <c r="D127" s="291" t="s">
        <v>745</v>
      </c>
      <c r="E127" s="290">
        <v>36046.06</v>
      </c>
      <c r="F127" s="290">
        <v>40409.5</v>
      </c>
      <c r="G127" s="289" t="s">
        <v>5279</v>
      </c>
      <c r="H127" s="295"/>
      <c r="I127" s="295"/>
      <c r="J127" s="289"/>
      <c r="K127" s="289"/>
      <c r="L127" s="289"/>
    </row>
    <row r="128" spans="2:12" x14ac:dyDescent="0.2">
      <c r="B128" s="300">
        <v>45107</v>
      </c>
      <c r="C128" s="299" t="s">
        <v>351</v>
      </c>
      <c r="D128" s="291" t="s">
        <v>745</v>
      </c>
      <c r="E128" s="290">
        <v>24873.95</v>
      </c>
      <c r="F128" s="290">
        <v>6366.8</v>
      </c>
      <c r="G128" s="295" t="s">
        <v>5278</v>
      </c>
      <c r="H128" s="295"/>
      <c r="I128" s="295"/>
      <c r="J128" s="289"/>
      <c r="K128" s="289"/>
      <c r="L128" s="289"/>
    </row>
    <row r="129" spans="2:12" x14ac:dyDescent="0.2">
      <c r="B129" s="300">
        <v>45107</v>
      </c>
      <c r="C129" s="299" t="s">
        <v>351</v>
      </c>
      <c r="D129" s="291" t="s">
        <v>745</v>
      </c>
      <c r="E129" s="290">
        <v>41765.07</v>
      </c>
      <c r="F129" s="290">
        <v>159971.10999999999</v>
      </c>
      <c r="G129" s="295" t="s">
        <v>5277</v>
      </c>
      <c r="H129" s="295"/>
      <c r="I129" s="295"/>
      <c r="J129" s="289"/>
      <c r="K129" s="289"/>
      <c r="L129" s="289"/>
    </row>
    <row r="130" spans="2:12" x14ac:dyDescent="0.2">
      <c r="B130" s="300">
        <v>45107</v>
      </c>
      <c r="C130" s="289" t="s">
        <v>351</v>
      </c>
      <c r="D130" s="291" t="s">
        <v>745</v>
      </c>
      <c r="E130" s="290">
        <v>23389.21</v>
      </c>
      <c r="F130" s="290">
        <v>9918</v>
      </c>
      <c r="G130" s="295" t="s">
        <v>5276</v>
      </c>
      <c r="H130" s="295"/>
      <c r="I130" s="295"/>
      <c r="J130" s="289"/>
      <c r="K130" s="289"/>
      <c r="L130" s="289"/>
    </row>
    <row r="131" spans="2:12" x14ac:dyDescent="0.2">
      <c r="B131" s="300"/>
      <c r="C131" s="299"/>
      <c r="F131" s="290">
        <v>20197.919999999998</v>
      </c>
      <c r="G131" s="295" t="s">
        <v>5275</v>
      </c>
      <c r="H131" s="295"/>
      <c r="I131" s="295"/>
      <c r="J131" s="289"/>
      <c r="K131" s="289"/>
      <c r="L131" s="289"/>
    </row>
    <row r="132" spans="2:12" x14ac:dyDescent="0.2">
      <c r="B132" s="300"/>
      <c r="C132" s="299"/>
      <c r="F132" s="290">
        <v>4490.29</v>
      </c>
      <c r="G132" s="289" t="s">
        <v>5274</v>
      </c>
      <c r="H132" s="295"/>
      <c r="I132" s="295"/>
      <c r="J132" s="289"/>
      <c r="K132" s="289"/>
      <c r="L132" s="289"/>
    </row>
    <row r="133" spans="2:12" x14ac:dyDescent="0.2">
      <c r="B133" s="300"/>
      <c r="C133" s="299"/>
      <c r="F133" s="290">
        <v>930.32</v>
      </c>
      <c r="G133" s="295" t="s">
        <v>5273</v>
      </c>
      <c r="H133" s="295"/>
      <c r="I133" s="295"/>
      <c r="J133" s="289"/>
      <c r="K133" s="289"/>
      <c r="L133" s="289"/>
    </row>
    <row r="134" spans="2:12" x14ac:dyDescent="0.2">
      <c r="B134" s="300"/>
      <c r="C134" s="299"/>
      <c r="F134" s="290">
        <v>20141.009999999998</v>
      </c>
      <c r="G134" s="295" t="s">
        <v>5272</v>
      </c>
      <c r="H134" s="295"/>
      <c r="I134" s="295"/>
      <c r="J134" s="289"/>
      <c r="K134" s="289"/>
      <c r="L134" s="289"/>
    </row>
    <row r="135" spans="2:12" x14ac:dyDescent="0.2">
      <c r="B135" s="300"/>
      <c r="C135" s="299"/>
      <c r="F135" s="290">
        <v>5439.1</v>
      </c>
      <c r="G135" s="295" t="s">
        <v>5271</v>
      </c>
      <c r="H135" s="295"/>
      <c r="I135" s="295"/>
      <c r="J135" s="289"/>
      <c r="K135" s="289"/>
      <c r="L135" s="289"/>
    </row>
    <row r="136" spans="2:12" x14ac:dyDescent="0.2">
      <c r="B136" s="300"/>
      <c r="C136" s="299"/>
      <c r="F136" s="290">
        <v>26418.55</v>
      </c>
      <c r="G136" s="295" t="s">
        <v>5270</v>
      </c>
      <c r="H136" s="295"/>
      <c r="I136" s="295"/>
      <c r="J136" s="289"/>
      <c r="K136" s="289"/>
      <c r="L136" s="289"/>
    </row>
    <row r="137" spans="2:12" x14ac:dyDescent="0.2">
      <c r="B137" s="300"/>
      <c r="C137" s="299"/>
      <c r="F137" s="290">
        <v>30000</v>
      </c>
      <c r="G137" s="295" t="s">
        <v>5269</v>
      </c>
      <c r="H137" s="295"/>
      <c r="I137" s="295"/>
      <c r="J137" s="289"/>
      <c r="K137" s="289"/>
      <c r="L137" s="289"/>
    </row>
    <row r="138" spans="2:12" x14ac:dyDescent="0.2">
      <c r="B138" s="300"/>
      <c r="C138" s="299"/>
      <c r="F138" s="290">
        <v>2466.5300000000002</v>
      </c>
      <c r="G138" s="295" t="s">
        <v>5268</v>
      </c>
      <c r="H138" s="295"/>
      <c r="I138" s="295"/>
      <c r="J138" s="289"/>
      <c r="K138" s="289"/>
      <c r="L138" s="289"/>
    </row>
    <row r="139" spans="2:12" x14ac:dyDescent="0.2">
      <c r="B139" s="300"/>
      <c r="C139" s="299"/>
      <c r="F139" s="290">
        <v>2954.92</v>
      </c>
      <c r="G139" s="295" t="s">
        <v>5267</v>
      </c>
      <c r="H139" s="295"/>
      <c r="I139" s="295"/>
      <c r="J139" s="289"/>
      <c r="K139" s="289"/>
      <c r="L139" s="289"/>
    </row>
    <row r="140" spans="2:12" x14ac:dyDescent="0.2">
      <c r="B140" s="300"/>
      <c r="C140" s="299"/>
      <c r="F140" s="290">
        <v>4022.46</v>
      </c>
      <c r="G140" s="295" t="s">
        <v>5266</v>
      </c>
      <c r="H140" s="295"/>
      <c r="I140" s="295"/>
      <c r="J140" s="289"/>
      <c r="K140" s="289"/>
      <c r="L140" s="289"/>
    </row>
    <row r="141" spans="2:12" x14ac:dyDescent="0.2">
      <c r="B141" s="300"/>
      <c r="C141" s="299"/>
      <c r="F141" s="290">
        <v>28548.44</v>
      </c>
      <c r="G141" s="695" t="s">
        <v>5265</v>
      </c>
      <c r="H141" s="295"/>
      <c r="I141" s="295"/>
      <c r="J141" s="289"/>
      <c r="K141" s="289"/>
      <c r="L141" s="289"/>
    </row>
    <row r="142" spans="2:12" x14ac:dyDescent="0.2">
      <c r="B142" s="300"/>
      <c r="C142" s="299"/>
      <c r="F142" s="290">
        <v>2655</v>
      </c>
      <c r="G142" s="295" t="s">
        <v>5264</v>
      </c>
      <c r="H142" s="295"/>
      <c r="I142" s="295"/>
      <c r="J142" s="289"/>
      <c r="K142" s="289"/>
      <c r="L142" s="289"/>
    </row>
    <row r="143" spans="2:12" x14ac:dyDescent="0.2">
      <c r="B143" s="300"/>
      <c r="C143" s="299"/>
      <c r="F143" s="290">
        <v>63068.09</v>
      </c>
      <c r="G143" s="289" t="s">
        <v>5263</v>
      </c>
      <c r="K143" s="289"/>
      <c r="L143" s="289"/>
    </row>
    <row r="144" spans="2:12" x14ac:dyDescent="0.2">
      <c r="B144" s="300"/>
      <c r="C144" s="299"/>
      <c r="F144" s="290">
        <v>14552.04</v>
      </c>
      <c r="G144" s="295" t="s">
        <v>5262</v>
      </c>
      <c r="H144" s="295"/>
      <c r="I144" s="295"/>
      <c r="J144" s="289"/>
      <c r="K144" s="289"/>
      <c r="L144" s="289"/>
    </row>
    <row r="145" spans="2:12" x14ac:dyDescent="0.2">
      <c r="B145" s="300"/>
      <c r="C145" s="299"/>
      <c r="F145" s="290">
        <v>1968.52</v>
      </c>
      <c r="G145" s="295" t="s">
        <v>5261</v>
      </c>
      <c r="H145" s="295"/>
      <c r="I145" s="295"/>
      <c r="J145" s="289"/>
      <c r="K145" s="289"/>
      <c r="L145" s="289"/>
    </row>
    <row r="146" spans="2:12" x14ac:dyDescent="0.2">
      <c r="B146" s="300"/>
      <c r="C146" s="299"/>
      <c r="F146" s="290">
        <v>5049.4799999999996</v>
      </c>
      <c r="G146" s="295" t="s">
        <v>5260</v>
      </c>
      <c r="H146" s="295"/>
      <c r="I146" s="295"/>
      <c r="J146" s="289"/>
      <c r="K146" s="289"/>
      <c r="L146" s="289"/>
    </row>
    <row r="147" spans="2:12" x14ac:dyDescent="0.2">
      <c r="B147" s="300"/>
      <c r="C147" s="299"/>
      <c r="F147" s="290">
        <v>4986.67</v>
      </c>
      <c r="G147" s="295" t="s">
        <v>5259</v>
      </c>
      <c r="H147" s="295"/>
      <c r="I147" s="295"/>
      <c r="J147" s="289"/>
      <c r="K147" s="289"/>
      <c r="L147" s="289"/>
    </row>
    <row r="148" spans="2:12" x14ac:dyDescent="0.2">
      <c r="B148" s="300"/>
      <c r="C148" s="299"/>
      <c r="F148" s="290">
        <v>3000</v>
      </c>
      <c r="G148" s="295" t="s">
        <v>5257</v>
      </c>
      <c r="H148" s="295"/>
      <c r="I148" s="295"/>
      <c r="J148" s="289"/>
      <c r="K148" s="289"/>
      <c r="L148" s="289"/>
    </row>
    <row r="149" spans="2:12" x14ac:dyDescent="0.2">
      <c r="B149" s="300"/>
      <c r="C149" s="299"/>
      <c r="F149" s="290">
        <v>64500</v>
      </c>
      <c r="G149" s="295" t="s">
        <v>5258</v>
      </c>
      <c r="H149" s="295"/>
      <c r="I149" s="295"/>
      <c r="J149" s="289"/>
      <c r="K149" s="289"/>
      <c r="L149" s="289"/>
    </row>
    <row r="150" spans="2:12" x14ac:dyDescent="0.2">
      <c r="B150" s="300"/>
      <c r="C150" s="299"/>
      <c r="F150" s="290">
        <v>3000</v>
      </c>
      <c r="G150" s="295" t="s">
        <v>5257</v>
      </c>
      <c r="H150" s="295"/>
      <c r="I150" s="295"/>
      <c r="J150" s="289"/>
      <c r="K150" s="289"/>
      <c r="L150" s="289"/>
    </row>
    <row r="151" spans="2:12" x14ac:dyDescent="0.2">
      <c r="B151" s="300"/>
      <c r="C151" s="299"/>
      <c r="F151" s="290">
        <v>2042.9</v>
      </c>
      <c r="G151" s="295" t="s">
        <v>5256</v>
      </c>
      <c r="H151" s="295"/>
      <c r="I151" s="295"/>
      <c r="J151" s="289"/>
      <c r="K151" s="289"/>
      <c r="L151" s="289"/>
    </row>
    <row r="152" spans="2:12" x14ac:dyDescent="0.2">
      <c r="B152" s="300"/>
      <c r="C152" s="299"/>
      <c r="F152" s="290">
        <v>21275.68</v>
      </c>
      <c r="G152" s="295" t="s">
        <v>5255</v>
      </c>
      <c r="H152" s="295"/>
      <c r="I152" s="295"/>
      <c r="J152" s="289"/>
      <c r="K152" s="289"/>
      <c r="L152" s="289"/>
    </row>
    <row r="153" spans="2:12" x14ac:dyDescent="0.2">
      <c r="B153" s="300"/>
      <c r="C153" s="299"/>
      <c r="F153" s="290">
        <v>14507.57</v>
      </c>
      <c r="G153" s="295" t="s">
        <v>5254</v>
      </c>
      <c r="H153" s="295"/>
      <c r="I153" s="295"/>
      <c r="J153" s="289"/>
      <c r="K153" s="289"/>
      <c r="L153" s="289"/>
    </row>
    <row r="154" spans="2:12" x14ac:dyDescent="0.2">
      <c r="B154" s="300"/>
      <c r="C154" s="299"/>
      <c r="F154" s="290">
        <v>2539.5300000000002</v>
      </c>
      <c r="G154" s="295" t="s">
        <v>5253</v>
      </c>
      <c r="H154" s="295"/>
      <c r="I154" s="295"/>
      <c r="J154" s="289"/>
      <c r="K154" s="289"/>
      <c r="L154" s="289"/>
    </row>
    <row r="155" spans="2:12" x14ac:dyDescent="0.2">
      <c r="B155" s="300"/>
      <c r="C155" s="299"/>
      <c r="F155" s="290">
        <v>99167.65</v>
      </c>
      <c r="G155" s="295" t="s">
        <v>5252</v>
      </c>
      <c r="H155" s="295"/>
      <c r="I155" s="295"/>
      <c r="J155" s="289"/>
      <c r="K155" s="289"/>
      <c r="L155" s="289"/>
    </row>
    <row r="156" spans="2:12" x14ac:dyDescent="0.2">
      <c r="B156" s="300"/>
      <c r="C156" s="299"/>
      <c r="F156" s="290">
        <v>7650.6</v>
      </c>
      <c r="G156" s="295" t="s">
        <v>5251</v>
      </c>
      <c r="H156" s="295"/>
      <c r="I156" s="295"/>
      <c r="J156" s="289"/>
      <c r="K156" s="289"/>
      <c r="L156" s="289"/>
    </row>
    <row r="157" spans="2:12" x14ac:dyDescent="0.2">
      <c r="B157" s="300"/>
      <c r="C157" s="299"/>
      <c r="F157" s="290">
        <v>3483.34</v>
      </c>
      <c r="G157" s="295" t="s">
        <v>5250</v>
      </c>
      <c r="H157" s="295"/>
      <c r="I157" s="295"/>
      <c r="J157" s="289"/>
      <c r="K157" s="289"/>
      <c r="L157" s="289"/>
    </row>
    <row r="158" spans="2:12" x14ac:dyDescent="0.2">
      <c r="B158" s="300"/>
      <c r="C158" s="299"/>
      <c r="F158" s="290">
        <v>1328.41</v>
      </c>
      <c r="G158" s="295" t="s">
        <v>5249</v>
      </c>
      <c r="H158" s="295"/>
      <c r="I158" s="295"/>
      <c r="J158" s="289"/>
      <c r="K158" s="289"/>
      <c r="L158" s="289"/>
    </row>
    <row r="159" spans="2:12" x14ac:dyDescent="0.2">
      <c r="B159" s="300"/>
      <c r="C159" s="299"/>
      <c r="F159" s="290">
        <v>7261.92</v>
      </c>
      <c r="G159" s="295" t="s">
        <v>5248</v>
      </c>
      <c r="H159" s="295"/>
      <c r="I159" s="295"/>
      <c r="J159" s="289"/>
      <c r="K159" s="289"/>
      <c r="L159" s="289"/>
    </row>
    <row r="160" spans="2:12" x14ac:dyDescent="0.2">
      <c r="B160" s="300"/>
      <c r="C160" s="299"/>
      <c r="F160" s="290">
        <v>9761.32</v>
      </c>
      <c r="G160" s="295" t="s">
        <v>5247</v>
      </c>
      <c r="H160" s="295"/>
      <c r="I160" s="295"/>
      <c r="J160" s="289"/>
      <c r="K160" s="289"/>
      <c r="L160" s="289"/>
    </row>
    <row r="161" spans="2:12" x14ac:dyDescent="0.2">
      <c r="B161" s="300"/>
      <c r="F161" s="290">
        <v>3483.36</v>
      </c>
      <c r="G161" s="295" t="s">
        <v>5246</v>
      </c>
      <c r="H161" s="295"/>
      <c r="I161" s="295"/>
      <c r="J161" s="289"/>
      <c r="K161" s="289"/>
      <c r="L161" s="289"/>
    </row>
    <row r="162" spans="2:12" x14ac:dyDescent="0.2">
      <c r="B162" s="300"/>
      <c r="C162" s="299"/>
      <c r="F162" s="290">
        <v>1328.43</v>
      </c>
      <c r="G162" s="295" t="s">
        <v>5245</v>
      </c>
      <c r="H162" s="295"/>
      <c r="I162" s="295"/>
      <c r="J162" s="289"/>
      <c r="K162" s="289"/>
      <c r="L162" s="289"/>
    </row>
    <row r="163" spans="2:12" x14ac:dyDescent="0.2">
      <c r="B163" s="300"/>
      <c r="C163" s="299"/>
      <c r="F163" s="290">
        <v>6633</v>
      </c>
      <c r="G163" s="295" t="s">
        <v>5244</v>
      </c>
      <c r="H163" s="295"/>
      <c r="I163" s="295"/>
      <c r="J163" s="289"/>
      <c r="K163" s="289"/>
      <c r="L163" s="289"/>
    </row>
    <row r="164" spans="2:12" x14ac:dyDescent="0.2">
      <c r="B164" s="300"/>
      <c r="C164" s="299"/>
      <c r="F164" s="290">
        <v>18615.52</v>
      </c>
      <c r="G164" s="295" t="s">
        <v>5243</v>
      </c>
      <c r="H164" s="295"/>
      <c r="I164" s="295"/>
      <c r="J164" s="289"/>
      <c r="K164" s="289"/>
      <c r="L164" s="289"/>
    </row>
    <row r="165" spans="2:12" x14ac:dyDescent="0.2">
      <c r="B165" s="300"/>
      <c r="C165" s="299"/>
      <c r="F165" s="290">
        <v>11241.13</v>
      </c>
      <c r="G165" s="295" t="s">
        <v>5242</v>
      </c>
      <c r="H165" s="295"/>
      <c r="I165" s="295"/>
      <c r="J165" s="289"/>
      <c r="K165" s="289"/>
      <c r="L165" s="289"/>
    </row>
    <row r="166" spans="2:12" x14ac:dyDescent="0.2">
      <c r="B166" s="300"/>
      <c r="C166" s="299"/>
      <c r="F166" s="290">
        <v>12841.83</v>
      </c>
      <c r="G166" s="295" t="s">
        <v>5241</v>
      </c>
      <c r="H166" s="295"/>
      <c r="I166" s="295"/>
      <c r="J166" s="289"/>
      <c r="K166" s="289"/>
      <c r="L166" s="289"/>
    </row>
    <row r="167" spans="2:12" x14ac:dyDescent="0.2">
      <c r="B167" s="300"/>
      <c r="C167" s="299"/>
      <c r="F167" s="290">
        <v>27454.23</v>
      </c>
      <c r="G167" s="295" t="s">
        <v>5240</v>
      </c>
      <c r="H167" s="295"/>
      <c r="I167" s="295"/>
      <c r="J167" s="289"/>
      <c r="K167" s="289"/>
      <c r="L167" s="289"/>
    </row>
    <row r="168" spans="2:12" x14ac:dyDescent="0.2">
      <c r="B168" s="300"/>
      <c r="C168" s="299"/>
      <c r="F168" s="290">
        <v>3061.29</v>
      </c>
      <c r="G168" s="295" t="s">
        <v>5239</v>
      </c>
      <c r="H168" s="295"/>
      <c r="I168" s="295"/>
      <c r="J168" s="289"/>
      <c r="K168" s="289"/>
      <c r="L168" s="289"/>
    </row>
    <row r="169" spans="2:12" x14ac:dyDescent="0.2">
      <c r="B169" s="300"/>
      <c r="C169" s="299"/>
      <c r="F169" s="290">
        <v>3605.01</v>
      </c>
      <c r="G169" s="295" t="s">
        <v>5238</v>
      </c>
      <c r="H169" s="295"/>
      <c r="I169" s="295"/>
      <c r="J169" s="289"/>
      <c r="K169" s="289"/>
      <c r="L169" s="289"/>
    </row>
    <row r="170" spans="2:12" x14ac:dyDescent="0.2">
      <c r="B170" s="300"/>
      <c r="C170" s="299"/>
      <c r="F170" s="290">
        <v>790.38</v>
      </c>
      <c r="G170" s="295" t="s">
        <v>5237</v>
      </c>
      <c r="H170" s="295"/>
      <c r="I170" s="295"/>
      <c r="J170" s="289"/>
      <c r="K170" s="289"/>
      <c r="L170" s="289"/>
    </row>
    <row r="171" spans="2:12" x14ac:dyDescent="0.2">
      <c r="B171" s="300"/>
      <c r="C171" s="299"/>
      <c r="F171" s="290">
        <v>3027.58</v>
      </c>
      <c r="G171" s="295" t="s">
        <v>5236</v>
      </c>
      <c r="H171" s="295"/>
      <c r="I171" s="295"/>
      <c r="J171" s="289"/>
      <c r="K171" s="289"/>
      <c r="L171" s="289"/>
    </row>
    <row r="172" spans="2:12" x14ac:dyDescent="0.2">
      <c r="B172" s="300"/>
      <c r="C172" s="299"/>
      <c r="F172" s="290">
        <v>17674.650000000001</v>
      </c>
      <c r="G172" s="295" t="s">
        <v>5235</v>
      </c>
      <c r="H172" s="295"/>
      <c r="I172" s="295"/>
      <c r="J172" s="289"/>
      <c r="K172" s="289"/>
      <c r="L172" s="289"/>
    </row>
    <row r="173" spans="2:12" x14ac:dyDescent="0.2">
      <c r="B173" s="300"/>
      <c r="C173" s="299"/>
      <c r="F173" s="290">
        <v>26820.43</v>
      </c>
      <c r="G173" s="295" t="s">
        <v>5234</v>
      </c>
      <c r="H173" s="295"/>
      <c r="I173" s="295"/>
      <c r="J173" s="289"/>
      <c r="K173" s="289"/>
      <c r="L173" s="289"/>
    </row>
    <row r="174" spans="2:12" x14ac:dyDescent="0.2">
      <c r="B174" s="300"/>
      <c r="C174" s="299"/>
      <c r="F174" s="290">
        <v>12529.44</v>
      </c>
      <c r="G174" s="295" t="s">
        <v>5233</v>
      </c>
      <c r="H174" s="295"/>
      <c r="I174" s="295"/>
      <c r="J174" s="289"/>
      <c r="K174" s="289"/>
      <c r="L174" s="289"/>
    </row>
    <row r="175" spans="2:12" x14ac:dyDescent="0.2">
      <c r="B175" s="300"/>
      <c r="C175" s="299"/>
      <c r="F175" s="290">
        <v>38499.82</v>
      </c>
      <c r="G175" s="295" t="s">
        <v>5232</v>
      </c>
      <c r="H175" s="295"/>
      <c r="I175" s="295"/>
      <c r="J175" s="289"/>
      <c r="K175" s="289"/>
      <c r="L175" s="289"/>
    </row>
    <row r="176" spans="2:12" x14ac:dyDescent="0.2">
      <c r="B176" s="300"/>
      <c r="C176" s="299"/>
      <c r="F176" s="290">
        <v>2251.2399999999998</v>
      </c>
      <c r="G176" s="295" t="s">
        <v>5231</v>
      </c>
      <c r="H176" s="295"/>
      <c r="I176" s="295"/>
      <c r="J176" s="289"/>
      <c r="K176" s="289"/>
      <c r="L176" s="289"/>
    </row>
    <row r="177" spans="2:12" x14ac:dyDescent="0.2">
      <c r="B177" s="300"/>
      <c r="C177" s="299"/>
      <c r="F177" s="290">
        <v>1589.72</v>
      </c>
      <c r="G177" s="295" t="s">
        <v>5230</v>
      </c>
      <c r="H177" s="295"/>
      <c r="I177" s="295"/>
      <c r="J177" s="289"/>
      <c r="K177" s="289"/>
      <c r="L177" s="289"/>
    </row>
    <row r="178" spans="2:12" x14ac:dyDescent="0.2">
      <c r="B178" s="300"/>
      <c r="C178" s="299"/>
      <c r="F178" s="290">
        <v>4762.58</v>
      </c>
      <c r="G178" s="295" t="s">
        <v>5229</v>
      </c>
      <c r="H178" s="295"/>
      <c r="I178" s="295"/>
      <c r="J178" s="289"/>
      <c r="K178" s="289"/>
      <c r="L178" s="289"/>
    </row>
    <row r="179" spans="2:12" x14ac:dyDescent="0.2">
      <c r="B179" s="300"/>
      <c r="C179" s="299"/>
      <c r="F179" s="290">
        <v>3853.54</v>
      </c>
      <c r="G179" s="295" t="s">
        <v>5228</v>
      </c>
      <c r="H179" s="295"/>
      <c r="I179" s="295"/>
      <c r="J179" s="289"/>
      <c r="K179" s="289"/>
      <c r="L179" s="289"/>
    </row>
    <row r="180" spans="2:12" x14ac:dyDescent="0.2">
      <c r="B180" s="300"/>
      <c r="C180" s="299"/>
      <c r="F180" s="290">
        <v>86143</v>
      </c>
      <c r="G180" s="295" t="s">
        <v>5227</v>
      </c>
      <c r="H180" s="295"/>
      <c r="I180" s="295"/>
      <c r="J180" s="289"/>
      <c r="K180" s="289"/>
      <c r="L180" s="289"/>
    </row>
    <row r="181" spans="2:12" x14ac:dyDescent="0.2">
      <c r="B181" s="300"/>
      <c r="C181" s="299"/>
      <c r="F181" s="290">
        <v>25013.14</v>
      </c>
      <c r="G181" s="295" t="s">
        <v>5226</v>
      </c>
      <c r="H181" s="295"/>
      <c r="I181" s="295"/>
      <c r="J181" s="289"/>
      <c r="K181" s="289"/>
      <c r="L181" s="289"/>
    </row>
    <row r="182" spans="2:12" x14ac:dyDescent="0.2">
      <c r="B182" s="300"/>
      <c r="C182" s="299"/>
      <c r="F182" s="290">
        <v>20277.09</v>
      </c>
      <c r="G182" s="295" t="s">
        <v>5225</v>
      </c>
      <c r="H182" s="295"/>
      <c r="I182" s="295"/>
      <c r="J182" s="289"/>
      <c r="K182" s="289"/>
      <c r="L182" s="289"/>
    </row>
    <row r="183" spans="2:12" x14ac:dyDescent="0.2">
      <c r="B183" s="300"/>
      <c r="C183" s="299"/>
      <c r="F183" s="290">
        <v>2056.56</v>
      </c>
      <c r="G183" s="289" t="s">
        <v>5224</v>
      </c>
      <c r="H183" s="295"/>
      <c r="I183" s="295"/>
      <c r="J183" s="289"/>
      <c r="K183" s="289"/>
      <c r="L183" s="289"/>
    </row>
    <row r="184" spans="2:12" x14ac:dyDescent="0.2">
      <c r="B184" s="300"/>
      <c r="C184" s="299"/>
      <c r="F184" s="290">
        <v>6100.8</v>
      </c>
      <c r="G184" s="295" t="s">
        <v>5223</v>
      </c>
      <c r="H184" s="295"/>
      <c r="I184" s="295"/>
      <c r="J184" s="289"/>
      <c r="K184" s="289"/>
      <c r="L184" s="289"/>
    </row>
    <row r="185" spans="2:12" x14ac:dyDescent="0.2">
      <c r="B185" s="300"/>
      <c r="C185" s="299"/>
      <c r="F185" s="290">
        <v>12201.6</v>
      </c>
      <c r="G185" s="295" t="s">
        <v>5222</v>
      </c>
      <c r="H185" s="295"/>
      <c r="I185" s="295"/>
      <c r="J185" s="289"/>
      <c r="K185" s="289"/>
      <c r="L185" s="289"/>
    </row>
    <row r="186" spans="2:12" x14ac:dyDescent="0.2">
      <c r="B186" s="300"/>
      <c r="C186" s="299"/>
      <c r="F186" s="290">
        <v>6100.8</v>
      </c>
      <c r="G186" s="295" t="s">
        <v>5221</v>
      </c>
      <c r="H186" s="295"/>
      <c r="I186" s="295"/>
      <c r="J186" s="289"/>
      <c r="K186" s="289"/>
      <c r="L186" s="289"/>
    </row>
    <row r="187" spans="2:12" x14ac:dyDescent="0.2">
      <c r="B187" s="300"/>
      <c r="C187" s="299"/>
      <c r="F187" s="290">
        <v>1771.24</v>
      </c>
      <c r="G187" s="295" t="s">
        <v>5220</v>
      </c>
      <c r="H187" s="295"/>
      <c r="I187" s="295"/>
      <c r="J187" s="289"/>
      <c r="K187" s="289"/>
      <c r="L187" s="289"/>
    </row>
    <row r="188" spans="2:12" x14ac:dyDescent="0.2">
      <c r="B188" s="300"/>
      <c r="C188" s="299"/>
      <c r="F188" s="290">
        <v>23943.93</v>
      </c>
      <c r="G188" s="295" t="s">
        <v>5219</v>
      </c>
      <c r="H188" s="295"/>
      <c r="I188" s="295"/>
      <c r="J188" s="289"/>
      <c r="K188" s="289"/>
      <c r="L188" s="289"/>
    </row>
    <row r="189" spans="2:12" x14ac:dyDescent="0.2">
      <c r="B189" s="300"/>
      <c r="C189" s="299"/>
      <c r="F189" s="290">
        <v>12201.6</v>
      </c>
      <c r="G189" s="295" t="s">
        <v>5218</v>
      </c>
      <c r="H189" s="295"/>
      <c r="I189" s="295"/>
      <c r="J189" s="289"/>
      <c r="K189" s="289"/>
      <c r="L189" s="289"/>
    </row>
    <row r="190" spans="2:12" x14ac:dyDescent="0.2">
      <c r="B190" s="300"/>
      <c r="C190" s="299"/>
      <c r="F190" s="290">
        <v>1771.24</v>
      </c>
      <c r="G190" s="295" t="s">
        <v>5217</v>
      </c>
      <c r="H190" s="295"/>
      <c r="I190" s="295"/>
      <c r="J190" s="289"/>
      <c r="K190" s="289"/>
      <c r="L190" s="289"/>
    </row>
    <row r="191" spans="2:12" x14ac:dyDescent="0.2">
      <c r="B191" s="300"/>
      <c r="C191" s="299"/>
      <c r="F191" s="290">
        <v>6110.62</v>
      </c>
      <c r="G191" s="295" t="s">
        <v>5216</v>
      </c>
      <c r="H191" s="295"/>
      <c r="I191" s="295"/>
      <c r="J191" s="289"/>
      <c r="K191" s="289"/>
      <c r="L191" s="289"/>
    </row>
    <row r="192" spans="2:12" x14ac:dyDescent="0.2">
      <c r="B192" s="300"/>
      <c r="C192" s="299"/>
      <c r="F192" s="290">
        <v>176050.63</v>
      </c>
      <c r="G192" s="295" t="s">
        <v>5215</v>
      </c>
      <c r="H192" s="295"/>
      <c r="I192" s="295"/>
      <c r="J192" s="289"/>
      <c r="K192" s="289"/>
      <c r="L192" s="289"/>
    </row>
    <row r="193" spans="2:12" x14ac:dyDescent="0.2">
      <c r="B193" s="300"/>
      <c r="C193" s="299"/>
      <c r="F193" s="290">
        <v>15318.96</v>
      </c>
      <c r="G193" s="295" t="s">
        <v>5214</v>
      </c>
      <c r="H193" s="295"/>
      <c r="I193" s="295"/>
      <c r="J193" s="289"/>
      <c r="K193" s="289"/>
      <c r="L193" s="289"/>
    </row>
    <row r="194" spans="2:12" x14ac:dyDescent="0.2">
      <c r="B194" s="300"/>
      <c r="C194" s="299"/>
      <c r="F194" s="290">
        <v>1000</v>
      </c>
      <c r="G194" s="295" t="s">
        <v>5117</v>
      </c>
      <c r="H194" s="295"/>
      <c r="I194" s="295"/>
      <c r="J194" s="289"/>
      <c r="K194" s="289"/>
      <c r="L194" s="289"/>
    </row>
    <row r="195" spans="2:12" x14ac:dyDescent="0.2">
      <c r="B195" s="300"/>
      <c r="C195" s="299"/>
      <c r="F195" s="290">
        <v>57549.9</v>
      </c>
      <c r="G195" s="295" t="s">
        <v>5213</v>
      </c>
      <c r="H195" s="295"/>
      <c r="I195" s="295"/>
      <c r="J195" s="289"/>
      <c r="K195" s="289"/>
      <c r="L195" s="289"/>
    </row>
    <row r="196" spans="2:12" x14ac:dyDescent="0.2">
      <c r="B196" s="300"/>
      <c r="C196" s="299"/>
      <c r="F196" s="290">
        <v>21470.54</v>
      </c>
      <c r="G196" s="289" t="s">
        <v>5212</v>
      </c>
      <c r="I196" s="295"/>
      <c r="J196" s="289"/>
      <c r="K196" s="289"/>
      <c r="L196" s="289"/>
    </row>
    <row r="197" spans="2:12" x14ac:dyDescent="0.2">
      <c r="B197" s="300"/>
      <c r="C197" s="299"/>
      <c r="F197" s="290">
        <v>9374.93</v>
      </c>
      <c r="G197" s="295" t="s">
        <v>5211</v>
      </c>
      <c r="H197" s="295"/>
      <c r="I197" s="295"/>
      <c r="J197" s="289"/>
      <c r="K197" s="289"/>
      <c r="L197" s="289"/>
    </row>
    <row r="198" spans="2:12" x14ac:dyDescent="0.2">
      <c r="B198" s="300"/>
      <c r="C198" s="299"/>
      <c r="F198" s="290">
        <v>7741.97</v>
      </c>
      <c r="G198" s="295" t="s">
        <v>5210</v>
      </c>
      <c r="H198" s="295"/>
      <c r="I198" s="295"/>
      <c r="J198" s="289"/>
      <c r="K198" s="289"/>
      <c r="L198" s="289"/>
    </row>
    <row r="199" spans="2:12" x14ac:dyDescent="0.2">
      <c r="B199" s="300"/>
      <c r="C199" s="299"/>
      <c r="F199" s="290">
        <v>4317.6000000000004</v>
      </c>
      <c r="G199" s="696" t="s">
        <v>5209</v>
      </c>
      <c r="H199" s="295"/>
      <c r="I199" s="295"/>
      <c r="J199" s="289"/>
      <c r="K199" s="289"/>
      <c r="L199" s="289"/>
    </row>
    <row r="200" spans="2:12" x14ac:dyDescent="0.2">
      <c r="B200" s="300"/>
      <c r="C200" s="299"/>
      <c r="F200" s="290">
        <v>36636.660000000003</v>
      </c>
      <c r="G200" s="295" t="s">
        <v>5208</v>
      </c>
      <c r="H200" s="295"/>
      <c r="I200" s="295"/>
      <c r="J200" s="289"/>
      <c r="K200" s="289"/>
      <c r="L200" s="289"/>
    </row>
    <row r="201" spans="2:12" x14ac:dyDescent="0.2">
      <c r="B201" s="300"/>
      <c r="C201" s="299"/>
      <c r="F201" s="290">
        <v>13539.41</v>
      </c>
      <c r="G201" s="295" t="s">
        <v>5206</v>
      </c>
      <c r="H201" s="295"/>
      <c r="I201" s="295"/>
      <c r="J201" s="289"/>
      <c r="K201" s="289"/>
      <c r="L201" s="289"/>
    </row>
    <row r="202" spans="2:12" x14ac:dyDescent="0.2">
      <c r="B202" s="300"/>
      <c r="C202" s="299"/>
      <c r="F202" s="290">
        <v>1889.64</v>
      </c>
      <c r="G202" s="295" t="s">
        <v>5207</v>
      </c>
      <c r="H202" s="295"/>
      <c r="I202" s="295"/>
      <c r="J202" s="289"/>
      <c r="K202" s="289"/>
      <c r="L202" s="289"/>
    </row>
    <row r="203" spans="2:12" x14ac:dyDescent="0.2">
      <c r="B203" s="300"/>
      <c r="C203" s="299"/>
      <c r="F203" s="290">
        <v>3000</v>
      </c>
      <c r="G203" s="295" t="s">
        <v>5206</v>
      </c>
      <c r="H203" s="295"/>
      <c r="I203" s="295"/>
      <c r="J203" s="289"/>
      <c r="K203" s="289"/>
      <c r="L203" s="289"/>
    </row>
    <row r="204" spans="2:12" x14ac:dyDescent="0.2">
      <c r="B204" s="300"/>
      <c r="C204" s="299"/>
      <c r="F204" s="290">
        <v>55106</v>
      </c>
      <c r="G204" s="295" t="s">
        <v>5205</v>
      </c>
      <c r="H204" s="295"/>
      <c r="I204" s="295"/>
      <c r="J204" s="289"/>
      <c r="K204" s="289"/>
      <c r="L204" s="289"/>
    </row>
    <row r="205" spans="2:12" x14ac:dyDescent="0.2">
      <c r="B205" s="300"/>
      <c r="C205" s="299"/>
      <c r="F205" s="290">
        <v>13821.27</v>
      </c>
      <c r="G205" s="295" t="s">
        <v>5204</v>
      </c>
      <c r="H205" s="295"/>
      <c r="I205" s="295"/>
      <c r="J205" s="289"/>
      <c r="K205" s="289"/>
      <c r="L205" s="289"/>
    </row>
    <row r="206" spans="2:12" x14ac:dyDescent="0.2">
      <c r="B206" s="300"/>
      <c r="C206" s="299"/>
      <c r="F206" s="290">
        <v>15080</v>
      </c>
      <c r="G206" s="295" t="s">
        <v>5203</v>
      </c>
      <c r="H206" s="295"/>
      <c r="I206" s="295"/>
      <c r="J206" s="289"/>
      <c r="K206" s="289"/>
      <c r="L206" s="289"/>
    </row>
    <row r="207" spans="2:12" x14ac:dyDescent="0.2">
      <c r="B207" s="300"/>
      <c r="C207" s="299"/>
      <c r="F207" s="290">
        <v>10028.200000000001</v>
      </c>
      <c r="G207" s="295" t="s">
        <v>5202</v>
      </c>
      <c r="H207" s="295"/>
      <c r="I207" s="295"/>
      <c r="J207" s="289"/>
      <c r="K207" s="289"/>
      <c r="L207" s="289"/>
    </row>
    <row r="208" spans="2:12" x14ac:dyDescent="0.2">
      <c r="B208" s="300"/>
      <c r="C208" s="299"/>
      <c r="F208" s="290">
        <v>119826.87</v>
      </c>
      <c r="G208" s="295" t="s">
        <v>5201</v>
      </c>
      <c r="H208" s="295"/>
      <c r="I208" s="295"/>
      <c r="J208" s="289"/>
      <c r="K208" s="289"/>
      <c r="L208" s="289"/>
    </row>
    <row r="209" spans="2:12" x14ac:dyDescent="0.2">
      <c r="B209" s="300"/>
      <c r="C209" s="299"/>
      <c r="F209" s="290">
        <v>11240</v>
      </c>
      <c r="G209" s="295" t="s">
        <v>5200</v>
      </c>
      <c r="H209" s="295"/>
      <c r="I209" s="295"/>
      <c r="J209" s="289"/>
      <c r="K209" s="289"/>
      <c r="L209" s="289"/>
    </row>
    <row r="210" spans="2:12" x14ac:dyDescent="0.2">
      <c r="B210" s="300"/>
      <c r="C210" s="299"/>
      <c r="F210" s="290">
        <v>7786.84</v>
      </c>
      <c r="G210" s="295" t="s">
        <v>5199</v>
      </c>
      <c r="H210" s="295"/>
      <c r="I210" s="295"/>
      <c r="J210" s="289"/>
      <c r="K210" s="289"/>
      <c r="L210" s="289"/>
    </row>
    <row r="211" spans="2:12" x14ac:dyDescent="0.2">
      <c r="B211" s="300"/>
      <c r="C211" s="299"/>
      <c r="F211" s="290">
        <v>30879.77</v>
      </c>
      <c r="G211" s="295" t="s">
        <v>5198</v>
      </c>
      <c r="H211" s="295"/>
      <c r="I211" s="295"/>
      <c r="J211" s="289"/>
      <c r="K211" s="289"/>
      <c r="L211" s="289"/>
    </row>
    <row r="212" spans="2:12" x14ac:dyDescent="0.2">
      <c r="B212" s="300"/>
      <c r="C212" s="299"/>
      <c r="F212" s="290">
        <v>86312.06</v>
      </c>
      <c r="G212" s="295" t="s">
        <v>5197</v>
      </c>
      <c r="H212" s="295"/>
      <c r="I212" s="295"/>
      <c r="J212" s="289"/>
      <c r="K212" s="289"/>
      <c r="L212" s="289"/>
    </row>
    <row r="213" spans="2:12" x14ac:dyDescent="0.2">
      <c r="B213" s="300"/>
      <c r="C213" s="299"/>
      <c r="F213" s="290">
        <v>1844.69</v>
      </c>
      <c r="G213" s="295" t="s">
        <v>5196</v>
      </c>
      <c r="H213" s="295"/>
      <c r="I213" s="295"/>
      <c r="J213" s="289"/>
      <c r="K213" s="289"/>
      <c r="L213" s="289"/>
    </row>
    <row r="214" spans="2:12" x14ac:dyDescent="0.2">
      <c r="B214" s="300"/>
      <c r="C214" s="299"/>
      <c r="F214" s="290">
        <v>28876.14</v>
      </c>
      <c r="G214" s="295" t="s">
        <v>5195</v>
      </c>
      <c r="H214" s="295"/>
      <c r="I214" s="295"/>
      <c r="J214" s="289"/>
      <c r="K214" s="289"/>
      <c r="L214" s="289"/>
    </row>
    <row r="215" spans="2:12" x14ac:dyDescent="0.2">
      <c r="B215" s="300"/>
      <c r="C215" s="299"/>
      <c r="F215" s="290">
        <v>13619.44</v>
      </c>
      <c r="G215" s="295" t="s">
        <v>5194</v>
      </c>
      <c r="H215" s="295"/>
      <c r="I215" s="295"/>
      <c r="J215" s="289"/>
      <c r="K215" s="289"/>
      <c r="L215" s="289"/>
    </row>
    <row r="216" spans="2:12" x14ac:dyDescent="0.2">
      <c r="B216" s="300"/>
      <c r="C216" s="299"/>
      <c r="F216" s="290">
        <v>7688.34</v>
      </c>
      <c r="G216" s="295" t="s">
        <v>5193</v>
      </c>
      <c r="H216" s="295"/>
      <c r="I216" s="295"/>
      <c r="J216" s="289"/>
      <c r="K216" s="289"/>
      <c r="L216" s="289"/>
    </row>
    <row r="217" spans="2:12" x14ac:dyDescent="0.2">
      <c r="B217" s="300"/>
      <c r="C217" s="299"/>
      <c r="F217" s="290">
        <v>112144.86</v>
      </c>
      <c r="G217" s="295" t="s">
        <v>5192</v>
      </c>
      <c r="H217" s="295"/>
      <c r="I217" s="295"/>
      <c r="J217" s="289"/>
      <c r="K217" s="289"/>
      <c r="L217" s="289"/>
    </row>
    <row r="218" spans="2:12" x14ac:dyDescent="0.2">
      <c r="B218" s="300"/>
      <c r="C218" s="299"/>
      <c r="F218" s="290">
        <v>834.16</v>
      </c>
      <c r="G218" s="295" t="s">
        <v>5191</v>
      </c>
      <c r="H218" s="295"/>
      <c r="I218" s="295"/>
      <c r="J218" s="289"/>
      <c r="K218" s="289"/>
      <c r="L218" s="289"/>
    </row>
    <row r="219" spans="2:12" x14ac:dyDescent="0.2">
      <c r="B219" s="300"/>
      <c r="C219" s="299"/>
      <c r="F219" s="290">
        <v>26084.69</v>
      </c>
      <c r="G219" s="295" t="s">
        <v>5190</v>
      </c>
      <c r="H219" s="295"/>
      <c r="I219" s="295"/>
      <c r="J219" s="289"/>
      <c r="K219" s="289"/>
      <c r="L219" s="289"/>
    </row>
    <row r="220" spans="2:12" x14ac:dyDescent="0.2">
      <c r="B220" s="300"/>
      <c r="C220" s="299"/>
      <c r="F220" s="290">
        <v>2139.33</v>
      </c>
      <c r="G220" s="295" t="s">
        <v>5189</v>
      </c>
      <c r="H220" s="295"/>
      <c r="I220" s="295"/>
      <c r="J220" s="289"/>
      <c r="K220" s="289"/>
      <c r="L220" s="289"/>
    </row>
    <row r="221" spans="2:12" x14ac:dyDescent="0.2">
      <c r="B221" s="300"/>
      <c r="C221" s="299"/>
      <c r="F221" s="290">
        <v>21925.03</v>
      </c>
      <c r="G221" s="295" t="s">
        <v>5188</v>
      </c>
      <c r="H221" s="295"/>
      <c r="I221" s="295"/>
      <c r="J221" s="289"/>
      <c r="K221" s="289"/>
      <c r="L221" s="289"/>
    </row>
    <row r="222" spans="2:12" x14ac:dyDescent="0.2">
      <c r="B222" s="300"/>
      <c r="C222" s="299"/>
      <c r="F222" s="290">
        <v>16010.61</v>
      </c>
      <c r="G222" s="295" t="s">
        <v>5187</v>
      </c>
      <c r="H222" s="295"/>
      <c r="I222" s="295"/>
      <c r="J222" s="289"/>
      <c r="K222" s="289"/>
      <c r="L222" s="289"/>
    </row>
    <row r="223" spans="2:12" x14ac:dyDescent="0.2">
      <c r="B223" s="300"/>
      <c r="C223" s="299"/>
      <c r="F223" s="290">
        <v>31153</v>
      </c>
      <c r="G223" s="295" t="s">
        <v>5186</v>
      </c>
      <c r="H223" s="295"/>
      <c r="I223" s="295"/>
      <c r="J223" s="289"/>
      <c r="K223" s="289"/>
      <c r="L223" s="289"/>
    </row>
    <row r="224" spans="2:12" x14ac:dyDescent="0.2">
      <c r="B224" s="300"/>
      <c r="C224" s="299"/>
      <c r="F224" s="290">
        <v>1690.01</v>
      </c>
      <c r="G224" s="295" t="s">
        <v>5185</v>
      </c>
      <c r="H224" s="295"/>
      <c r="I224" s="295"/>
      <c r="J224" s="289"/>
      <c r="K224" s="289"/>
      <c r="L224" s="289"/>
    </row>
    <row r="225" spans="2:12" x14ac:dyDescent="0.2">
      <c r="B225" s="300"/>
      <c r="C225" s="299"/>
      <c r="F225" s="290">
        <v>2602</v>
      </c>
      <c r="G225" s="295" t="s">
        <v>5184</v>
      </c>
      <c r="H225" s="295"/>
      <c r="I225" s="295"/>
      <c r="J225" s="289"/>
      <c r="K225" s="289"/>
      <c r="L225" s="289"/>
    </row>
    <row r="226" spans="2:12" x14ac:dyDescent="0.2">
      <c r="B226" s="300"/>
      <c r="C226" s="299"/>
      <c r="F226" s="290">
        <v>10695.51</v>
      </c>
      <c r="G226" s="295" t="s">
        <v>5183</v>
      </c>
      <c r="H226" s="295"/>
      <c r="I226" s="295"/>
      <c r="J226" s="289"/>
      <c r="K226" s="289"/>
      <c r="L226" s="289"/>
    </row>
    <row r="227" spans="2:12" x14ac:dyDescent="0.2">
      <c r="B227" s="300"/>
      <c r="C227" s="299"/>
      <c r="F227" s="290">
        <v>3752.79</v>
      </c>
      <c r="G227" s="295" t="s">
        <v>5182</v>
      </c>
      <c r="H227" s="295"/>
      <c r="I227" s="295"/>
      <c r="J227" s="289"/>
      <c r="K227" s="289"/>
      <c r="L227" s="289"/>
    </row>
    <row r="228" spans="2:12" x14ac:dyDescent="0.2">
      <c r="B228" s="300"/>
      <c r="C228" s="299"/>
      <c r="F228" s="290">
        <v>8446.2999999999993</v>
      </c>
      <c r="G228" s="295" t="s">
        <v>5181</v>
      </c>
      <c r="H228" s="295"/>
      <c r="I228" s="295"/>
      <c r="J228" s="289"/>
      <c r="K228" s="289"/>
      <c r="L228" s="289"/>
    </row>
    <row r="229" spans="2:12" x14ac:dyDescent="0.2">
      <c r="B229" s="300"/>
      <c r="C229" s="299"/>
      <c r="F229" s="290">
        <v>67082.14</v>
      </c>
      <c r="G229" s="295" t="s">
        <v>5180</v>
      </c>
      <c r="H229" s="295"/>
      <c r="I229" s="295"/>
      <c r="J229" s="289"/>
      <c r="K229" s="289"/>
      <c r="L229" s="289"/>
    </row>
    <row r="230" spans="2:12" x14ac:dyDescent="0.2">
      <c r="B230" s="300"/>
      <c r="C230" s="299"/>
      <c r="F230" s="290">
        <v>25609.54</v>
      </c>
      <c r="G230" s="295" t="s">
        <v>5179</v>
      </c>
      <c r="H230" s="295"/>
      <c r="I230" s="295"/>
      <c r="J230" s="289"/>
      <c r="K230" s="289"/>
      <c r="L230" s="289"/>
    </row>
    <row r="231" spans="2:12" x14ac:dyDescent="0.2">
      <c r="B231" s="300"/>
      <c r="C231" s="299"/>
      <c r="F231" s="290">
        <v>7657.37</v>
      </c>
      <c r="G231" s="295" t="s">
        <v>5178</v>
      </c>
      <c r="H231" s="295"/>
      <c r="I231" s="295"/>
      <c r="J231" s="289"/>
      <c r="K231" s="289"/>
      <c r="L231" s="289"/>
    </row>
    <row r="232" spans="2:12" x14ac:dyDescent="0.2">
      <c r="B232" s="300"/>
      <c r="C232" s="299"/>
      <c r="F232" s="290">
        <v>1314.84</v>
      </c>
      <c r="G232" s="695" t="s">
        <v>5177</v>
      </c>
      <c r="H232" s="295"/>
      <c r="I232" s="295"/>
      <c r="J232" s="289"/>
      <c r="K232" s="289"/>
      <c r="L232" s="289"/>
    </row>
    <row r="233" spans="2:12" x14ac:dyDescent="0.2">
      <c r="B233" s="300"/>
      <c r="C233" s="299"/>
      <c r="F233" s="290">
        <v>1117.52</v>
      </c>
      <c r="G233" s="295" t="s">
        <v>5117</v>
      </c>
      <c r="H233" s="295"/>
      <c r="I233" s="295"/>
      <c r="J233" s="289"/>
      <c r="K233" s="289"/>
      <c r="L233" s="289"/>
    </row>
    <row r="234" spans="2:12" x14ac:dyDescent="0.2">
      <c r="B234" s="300"/>
      <c r="C234" s="299"/>
      <c r="F234" s="290">
        <v>5097.7</v>
      </c>
      <c r="G234" s="295" t="s">
        <v>5176</v>
      </c>
      <c r="H234" s="295"/>
      <c r="I234" s="295"/>
      <c r="J234" s="289"/>
      <c r="K234" s="289"/>
      <c r="L234" s="289"/>
    </row>
    <row r="235" spans="2:12" x14ac:dyDescent="0.2">
      <c r="B235" s="300"/>
      <c r="C235" s="299"/>
      <c r="F235" s="290">
        <v>2505.6</v>
      </c>
      <c r="G235" s="295" t="s">
        <v>5175</v>
      </c>
      <c r="H235" s="295"/>
      <c r="I235" s="295"/>
      <c r="J235" s="289"/>
      <c r="K235" s="289"/>
      <c r="L235" s="289"/>
    </row>
    <row r="236" spans="2:12" x14ac:dyDescent="0.2">
      <c r="B236" s="300"/>
      <c r="C236" s="299"/>
      <c r="F236" s="290">
        <v>2403.58</v>
      </c>
      <c r="G236" s="295" t="s">
        <v>5174</v>
      </c>
      <c r="H236" s="295"/>
      <c r="I236" s="295"/>
      <c r="J236" s="289"/>
      <c r="K236" s="289"/>
      <c r="L236" s="289"/>
    </row>
    <row r="237" spans="2:12" x14ac:dyDescent="0.2">
      <c r="B237" s="300"/>
      <c r="C237" s="299"/>
      <c r="F237" s="290">
        <v>930.32</v>
      </c>
      <c r="G237" s="295" t="s">
        <v>5173</v>
      </c>
      <c r="H237" s="295"/>
      <c r="I237" s="295"/>
      <c r="J237" s="289"/>
      <c r="K237" s="289"/>
      <c r="L237" s="289"/>
    </row>
    <row r="238" spans="2:12" x14ac:dyDescent="0.2">
      <c r="B238" s="300"/>
      <c r="C238" s="299"/>
      <c r="F238" s="290">
        <v>5404.75</v>
      </c>
      <c r="G238" s="295" t="s">
        <v>5172</v>
      </c>
      <c r="H238" s="295"/>
      <c r="I238" s="295"/>
      <c r="J238" s="289"/>
      <c r="K238" s="289"/>
      <c r="L238" s="289"/>
    </row>
    <row r="239" spans="2:12" x14ac:dyDescent="0.2">
      <c r="B239" s="300"/>
      <c r="C239" s="299"/>
      <c r="F239" s="290">
        <v>4303.76</v>
      </c>
      <c r="G239" s="295" t="s">
        <v>5171</v>
      </c>
      <c r="H239" s="295"/>
      <c r="I239" s="295"/>
      <c r="J239" s="289"/>
      <c r="K239" s="289"/>
      <c r="L239" s="289"/>
    </row>
    <row r="240" spans="2:12" x14ac:dyDescent="0.2">
      <c r="B240" s="300"/>
      <c r="C240" s="299"/>
      <c r="F240" s="290">
        <v>8391.98</v>
      </c>
      <c r="G240" s="289" t="s">
        <v>5170</v>
      </c>
      <c r="H240" s="295"/>
      <c r="I240" s="295"/>
      <c r="J240" s="289"/>
      <c r="K240" s="289"/>
      <c r="L240" s="289"/>
    </row>
    <row r="241" spans="2:12" x14ac:dyDescent="0.2">
      <c r="B241" s="300"/>
      <c r="C241" s="299"/>
      <c r="F241" s="290">
        <v>14552.04</v>
      </c>
      <c r="G241" s="295" t="s">
        <v>5169</v>
      </c>
      <c r="H241" s="295"/>
      <c r="I241" s="295"/>
      <c r="J241" s="289"/>
      <c r="K241" s="289"/>
      <c r="L241" s="289"/>
    </row>
    <row r="242" spans="2:12" x14ac:dyDescent="0.2">
      <c r="B242" s="300"/>
      <c r="C242" s="299"/>
      <c r="F242" s="290">
        <v>6435.09</v>
      </c>
      <c r="G242" s="295" t="s">
        <v>5168</v>
      </c>
      <c r="H242" s="295"/>
      <c r="I242" s="295"/>
      <c r="J242" s="289"/>
      <c r="K242" s="289"/>
      <c r="L242" s="289"/>
    </row>
    <row r="243" spans="2:12" x14ac:dyDescent="0.2">
      <c r="B243" s="300"/>
      <c r="C243" s="299"/>
      <c r="F243" s="290">
        <v>25932.959999999999</v>
      </c>
      <c r="G243" s="295" t="s">
        <v>5167</v>
      </c>
      <c r="H243" s="295"/>
      <c r="I243" s="295"/>
      <c r="J243" s="289"/>
      <c r="K243" s="289"/>
      <c r="L243" s="289"/>
    </row>
    <row r="244" spans="2:12" x14ac:dyDescent="0.2">
      <c r="B244" s="300"/>
      <c r="C244" s="299"/>
      <c r="F244" s="290">
        <v>5996.69</v>
      </c>
      <c r="G244" s="295" t="s">
        <v>5166</v>
      </c>
      <c r="H244" s="295"/>
      <c r="I244" s="295"/>
      <c r="J244" s="289"/>
      <c r="K244" s="289"/>
      <c r="L244" s="289"/>
    </row>
    <row r="245" spans="2:12" x14ac:dyDescent="0.2">
      <c r="B245" s="300"/>
      <c r="C245" s="299"/>
      <c r="F245" s="290">
        <v>6074.36</v>
      </c>
      <c r="G245" s="295" t="s">
        <v>5165</v>
      </c>
      <c r="H245" s="295"/>
      <c r="I245" s="295"/>
      <c r="J245" s="289"/>
      <c r="K245" s="289"/>
      <c r="L245" s="289"/>
    </row>
    <row r="246" spans="2:12" x14ac:dyDescent="0.2">
      <c r="B246" s="300"/>
      <c r="C246" s="299"/>
      <c r="F246" s="290">
        <v>2624.5</v>
      </c>
      <c r="G246" s="295" t="s">
        <v>5164</v>
      </c>
      <c r="H246" s="295"/>
      <c r="I246" s="295"/>
      <c r="J246" s="289"/>
      <c r="K246" s="289"/>
      <c r="L246" s="289"/>
    </row>
    <row r="247" spans="2:12" x14ac:dyDescent="0.2">
      <c r="B247" s="300"/>
      <c r="C247" s="299"/>
      <c r="F247" s="290">
        <v>20214.05</v>
      </c>
      <c r="G247" s="295" t="s">
        <v>5163</v>
      </c>
      <c r="H247" s="295"/>
      <c r="I247" s="295"/>
      <c r="J247" s="289"/>
      <c r="K247" s="289"/>
      <c r="L247" s="289"/>
    </row>
    <row r="248" spans="2:12" x14ac:dyDescent="0.2">
      <c r="B248" s="300"/>
      <c r="C248" s="299"/>
      <c r="F248" s="290">
        <v>10172.780000000001</v>
      </c>
      <c r="G248" s="295" t="s">
        <v>5162</v>
      </c>
      <c r="H248" s="295"/>
      <c r="I248" s="295"/>
      <c r="J248" s="289"/>
      <c r="K248" s="289"/>
      <c r="L248" s="289"/>
    </row>
    <row r="249" spans="2:12" x14ac:dyDescent="0.2">
      <c r="B249" s="300"/>
      <c r="C249" s="299"/>
      <c r="F249" s="290">
        <v>7944.61</v>
      </c>
      <c r="G249" s="289" t="s">
        <v>5161</v>
      </c>
      <c r="H249" s="295"/>
      <c r="I249" s="295"/>
      <c r="J249" s="289"/>
      <c r="K249" s="289"/>
      <c r="L249" s="289"/>
    </row>
    <row r="250" spans="2:12" x14ac:dyDescent="0.2">
      <c r="B250" s="300"/>
      <c r="C250" s="299"/>
      <c r="F250" s="290">
        <v>4000</v>
      </c>
      <c r="G250" s="295" t="s">
        <v>5160</v>
      </c>
      <c r="H250" s="295"/>
      <c r="I250" s="295"/>
      <c r="J250" s="289"/>
      <c r="K250" s="289"/>
      <c r="L250" s="289"/>
    </row>
    <row r="251" spans="2:12" x14ac:dyDescent="0.2">
      <c r="B251" s="300"/>
      <c r="C251" s="299"/>
      <c r="F251" s="290">
        <v>40008.400000000001</v>
      </c>
      <c r="G251" s="295" t="s">
        <v>5159</v>
      </c>
      <c r="H251" s="295"/>
      <c r="I251" s="295"/>
      <c r="J251" s="289"/>
      <c r="K251" s="289"/>
      <c r="L251" s="289"/>
    </row>
    <row r="252" spans="2:12" x14ac:dyDescent="0.2">
      <c r="B252" s="300"/>
      <c r="C252" s="299"/>
      <c r="F252" s="290">
        <v>10098.959999999999</v>
      </c>
      <c r="G252" s="289" t="s">
        <v>5158</v>
      </c>
      <c r="H252" s="295"/>
      <c r="I252" s="295"/>
      <c r="J252" s="289"/>
      <c r="K252" s="289"/>
      <c r="L252" s="289"/>
    </row>
    <row r="253" spans="2:12" x14ac:dyDescent="0.2">
      <c r="B253" s="300"/>
      <c r="C253" s="299"/>
      <c r="F253" s="290">
        <v>156508.13</v>
      </c>
      <c r="G253" s="295" t="s">
        <v>5157</v>
      </c>
      <c r="H253" s="295"/>
      <c r="I253" s="295"/>
      <c r="J253" s="289"/>
      <c r="K253" s="289"/>
      <c r="L253" s="289"/>
    </row>
    <row r="254" spans="2:12" x14ac:dyDescent="0.2">
      <c r="B254" s="300"/>
      <c r="C254" s="299"/>
      <c r="F254" s="290">
        <v>7384.1</v>
      </c>
      <c r="G254" s="295" t="s">
        <v>5156</v>
      </c>
      <c r="H254" s="295"/>
      <c r="I254" s="295"/>
      <c r="J254" s="289"/>
      <c r="K254" s="289"/>
      <c r="L254" s="289"/>
    </row>
    <row r="255" spans="2:12" x14ac:dyDescent="0.2">
      <c r="B255" s="300"/>
      <c r="C255" s="299"/>
      <c r="F255" s="290">
        <v>9303.2000000000007</v>
      </c>
      <c r="G255" s="295" t="s">
        <v>5155</v>
      </c>
      <c r="H255" s="295"/>
      <c r="I255" s="295"/>
      <c r="J255" s="289"/>
      <c r="K255" s="289"/>
      <c r="L255" s="289"/>
    </row>
    <row r="256" spans="2:12" x14ac:dyDescent="0.2">
      <c r="B256" s="300"/>
      <c r="C256" s="299"/>
      <c r="F256" s="290">
        <v>28761.59</v>
      </c>
      <c r="G256" s="295" t="s">
        <v>5154</v>
      </c>
      <c r="H256" s="295"/>
      <c r="I256" s="295"/>
      <c r="J256" s="289"/>
      <c r="K256" s="289"/>
      <c r="L256" s="289"/>
    </row>
    <row r="257" spans="2:12" x14ac:dyDescent="0.2">
      <c r="B257" s="300"/>
      <c r="C257" s="299"/>
      <c r="F257" s="290">
        <v>7335.1</v>
      </c>
      <c r="G257" s="295" t="s">
        <v>5153</v>
      </c>
      <c r="H257" s="295"/>
      <c r="I257" s="295"/>
      <c r="J257" s="289"/>
      <c r="K257" s="289"/>
      <c r="L257" s="289"/>
    </row>
    <row r="258" spans="2:12" x14ac:dyDescent="0.2">
      <c r="B258" s="300"/>
      <c r="C258" s="299"/>
      <c r="F258" s="290">
        <v>7535.78</v>
      </c>
      <c r="G258" s="295" t="s">
        <v>5152</v>
      </c>
      <c r="H258" s="295"/>
      <c r="I258" s="295"/>
      <c r="J258" s="289"/>
      <c r="K258" s="289"/>
      <c r="L258" s="289"/>
    </row>
    <row r="259" spans="2:12" x14ac:dyDescent="0.2">
      <c r="B259" s="300"/>
      <c r="C259" s="299"/>
      <c r="F259" s="290">
        <v>29406</v>
      </c>
      <c r="G259" s="295" t="s">
        <v>5151</v>
      </c>
      <c r="H259" s="295"/>
      <c r="I259" s="295"/>
      <c r="J259" s="289"/>
      <c r="K259" s="289"/>
      <c r="L259" s="289"/>
    </row>
    <row r="260" spans="2:12" x14ac:dyDescent="0.2">
      <c r="B260" s="300"/>
      <c r="C260" s="299"/>
      <c r="F260" s="290">
        <v>12131.2</v>
      </c>
      <c r="G260" s="295" t="s">
        <v>5150</v>
      </c>
      <c r="H260" s="295"/>
      <c r="I260" s="295"/>
      <c r="J260" s="289"/>
      <c r="K260" s="289"/>
      <c r="L260" s="289"/>
    </row>
    <row r="261" spans="2:12" x14ac:dyDescent="0.2">
      <c r="B261" s="300"/>
      <c r="C261" s="299"/>
      <c r="F261" s="290">
        <v>13081.9</v>
      </c>
      <c r="G261" s="295" t="s">
        <v>5149</v>
      </c>
      <c r="H261" s="295"/>
      <c r="I261" s="295"/>
      <c r="J261" s="289"/>
      <c r="K261" s="289"/>
      <c r="L261" s="289"/>
    </row>
    <row r="262" spans="2:12" x14ac:dyDescent="0.2">
      <c r="B262" s="300"/>
      <c r="C262" s="299"/>
      <c r="F262" s="290">
        <v>26338.25</v>
      </c>
      <c r="G262" s="295" t="s">
        <v>5148</v>
      </c>
      <c r="H262" s="295"/>
      <c r="I262" s="295"/>
      <c r="J262" s="289"/>
      <c r="K262" s="289"/>
      <c r="L262" s="289"/>
    </row>
    <row r="263" spans="2:12" x14ac:dyDescent="0.2">
      <c r="B263" s="300"/>
      <c r="C263" s="299"/>
      <c r="F263" s="290">
        <v>10098.959999999999</v>
      </c>
      <c r="G263" s="295" t="s">
        <v>5147</v>
      </c>
      <c r="H263" s="295"/>
      <c r="I263" s="295"/>
      <c r="J263" s="289"/>
      <c r="K263" s="289"/>
      <c r="L263" s="289"/>
    </row>
    <row r="264" spans="2:12" x14ac:dyDescent="0.2">
      <c r="B264" s="300"/>
      <c r="C264" s="299"/>
      <c r="F264" s="290">
        <v>5429.38</v>
      </c>
      <c r="G264" s="295" t="s">
        <v>5146</v>
      </c>
      <c r="H264" s="295"/>
      <c r="I264" s="295"/>
      <c r="J264" s="289"/>
      <c r="K264" s="289"/>
      <c r="L264" s="289"/>
    </row>
    <row r="265" spans="2:12" x14ac:dyDescent="0.2">
      <c r="B265" s="300"/>
      <c r="C265" s="299"/>
      <c r="F265" s="290">
        <v>9784.75</v>
      </c>
      <c r="G265" s="295" t="s">
        <v>5145</v>
      </c>
      <c r="H265" s="295"/>
      <c r="I265" s="295"/>
      <c r="J265" s="289"/>
      <c r="K265" s="289"/>
      <c r="L265" s="289"/>
    </row>
    <row r="266" spans="2:12" x14ac:dyDescent="0.2">
      <c r="B266" s="300"/>
      <c r="C266" s="299"/>
      <c r="F266" s="290">
        <v>10342.700000000001</v>
      </c>
      <c r="G266" s="295" t="s">
        <v>5144</v>
      </c>
      <c r="H266" s="295"/>
      <c r="I266" s="295"/>
      <c r="J266" s="289"/>
      <c r="K266" s="289"/>
      <c r="L266" s="289"/>
    </row>
    <row r="267" spans="2:12" x14ac:dyDescent="0.2">
      <c r="B267" s="300"/>
      <c r="C267" s="299"/>
      <c r="F267" s="290">
        <v>171993</v>
      </c>
      <c r="G267" s="295" t="s">
        <v>5143</v>
      </c>
      <c r="H267" s="295"/>
      <c r="I267" s="295"/>
      <c r="J267" s="289"/>
      <c r="K267" s="289"/>
      <c r="L267" s="289"/>
    </row>
    <row r="268" spans="2:12" x14ac:dyDescent="0.2">
      <c r="B268" s="300"/>
      <c r="C268" s="299"/>
      <c r="F268" s="290">
        <v>16688.86</v>
      </c>
      <c r="G268" s="295" t="s">
        <v>5142</v>
      </c>
      <c r="H268" s="295"/>
      <c r="I268" s="295"/>
      <c r="J268" s="289"/>
      <c r="K268" s="289"/>
      <c r="L268" s="289"/>
    </row>
    <row r="269" spans="2:12" x14ac:dyDescent="0.2">
      <c r="B269" s="300"/>
      <c r="C269" s="299"/>
      <c r="F269" s="290">
        <v>15452.58</v>
      </c>
      <c r="G269" s="295" t="s">
        <v>5141</v>
      </c>
      <c r="H269" s="295"/>
      <c r="I269" s="295"/>
      <c r="J269" s="289"/>
      <c r="K269" s="289"/>
      <c r="L269" s="289"/>
    </row>
    <row r="270" spans="2:12" x14ac:dyDescent="0.2">
      <c r="B270" s="300"/>
      <c r="C270" s="299"/>
      <c r="F270" s="290">
        <v>5727.52</v>
      </c>
      <c r="G270" s="295" t="s">
        <v>5140</v>
      </c>
      <c r="H270" s="295"/>
      <c r="I270" s="295"/>
      <c r="J270" s="289"/>
      <c r="K270" s="289"/>
      <c r="L270" s="289"/>
    </row>
    <row r="271" spans="2:12" x14ac:dyDescent="0.2">
      <c r="B271" s="300"/>
      <c r="C271" s="299"/>
      <c r="F271" s="290">
        <v>40692.839999999997</v>
      </c>
      <c r="G271" s="295" t="s">
        <v>5139</v>
      </c>
      <c r="H271" s="295"/>
      <c r="I271" s="295"/>
      <c r="J271" s="289"/>
      <c r="K271" s="289"/>
      <c r="L271" s="289"/>
    </row>
    <row r="272" spans="2:12" x14ac:dyDescent="0.2">
      <c r="B272" s="300"/>
      <c r="C272" s="299"/>
      <c r="F272" s="290">
        <v>9410.6</v>
      </c>
      <c r="G272" s="289" t="s">
        <v>5138</v>
      </c>
      <c r="H272" s="295"/>
      <c r="I272" s="295"/>
      <c r="J272" s="289"/>
      <c r="K272" s="289"/>
      <c r="L272" s="289"/>
    </row>
    <row r="273" spans="2:12" x14ac:dyDescent="0.2">
      <c r="B273" s="300"/>
      <c r="C273" s="299"/>
      <c r="F273" s="290">
        <v>14036.02</v>
      </c>
      <c r="G273" s="295" t="s">
        <v>5137</v>
      </c>
      <c r="H273" s="295"/>
      <c r="I273" s="295"/>
      <c r="J273" s="289"/>
      <c r="K273" s="289"/>
      <c r="L273" s="289"/>
    </row>
    <row r="274" spans="2:12" x14ac:dyDescent="0.2">
      <c r="B274" s="300"/>
      <c r="C274" s="299"/>
      <c r="F274" s="290">
        <v>10467.219999999999</v>
      </c>
      <c r="G274" s="295" t="s">
        <v>5136</v>
      </c>
      <c r="H274" s="295"/>
      <c r="I274" s="295"/>
      <c r="J274" s="289"/>
      <c r="K274" s="289"/>
      <c r="L274" s="289"/>
    </row>
    <row r="275" spans="2:12" x14ac:dyDescent="0.2">
      <c r="B275" s="300"/>
      <c r="C275" s="299"/>
      <c r="F275" s="290">
        <v>437.69</v>
      </c>
      <c r="G275" s="295" t="s">
        <v>5135</v>
      </c>
      <c r="H275" s="295"/>
      <c r="I275" s="295"/>
      <c r="J275" s="289"/>
      <c r="K275" s="289"/>
      <c r="L275" s="289"/>
    </row>
    <row r="276" spans="2:12" x14ac:dyDescent="0.2">
      <c r="B276" s="300"/>
      <c r="C276" s="299"/>
      <c r="F276" s="290">
        <v>6652.75</v>
      </c>
      <c r="G276" s="295" t="s">
        <v>5134</v>
      </c>
      <c r="H276" s="295"/>
      <c r="I276" s="295"/>
      <c r="J276" s="289"/>
      <c r="K276" s="289"/>
      <c r="L276" s="289"/>
    </row>
    <row r="277" spans="2:12" x14ac:dyDescent="0.2">
      <c r="B277" s="300"/>
      <c r="C277" s="299"/>
      <c r="F277" s="290">
        <v>5124.4399999999996</v>
      </c>
      <c r="G277" s="295" t="s">
        <v>5133</v>
      </c>
      <c r="H277" s="295"/>
      <c r="I277" s="295"/>
      <c r="J277" s="289"/>
      <c r="K277" s="289"/>
      <c r="L277" s="289"/>
    </row>
    <row r="278" spans="2:12" x14ac:dyDescent="0.2">
      <c r="B278" s="300"/>
      <c r="C278" s="299"/>
      <c r="F278" s="290">
        <v>10433.99</v>
      </c>
      <c r="G278" s="295" t="s">
        <v>5132</v>
      </c>
      <c r="H278" s="295"/>
      <c r="I278" s="295"/>
      <c r="J278" s="289"/>
      <c r="K278" s="289"/>
      <c r="L278" s="289"/>
    </row>
    <row r="279" spans="2:12" x14ac:dyDescent="0.2">
      <c r="B279" s="300"/>
      <c r="C279" s="299"/>
      <c r="F279" s="290">
        <v>8162.27</v>
      </c>
      <c r="G279" s="295" t="s">
        <v>5131</v>
      </c>
      <c r="H279" s="295"/>
      <c r="I279" s="295"/>
      <c r="J279" s="289"/>
      <c r="K279" s="289"/>
      <c r="L279" s="289"/>
    </row>
    <row r="280" spans="2:12" x14ac:dyDescent="0.2">
      <c r="B280" s="300"/>
      <c r="C280" s="299"/>
      <c r="F280" s="290">
        <v>5927.38</v>
      </c>
      <c r="G280" s="295" t="s">
        <v>5130</v>
      </c>
      <c r="H280" s="295"/>
      <c r="I280" s="295"/>
      <c r="J280" s="289"/>
      <c r="K280" s="289"/>
      <c r="L280" s="289"/>
    </row>
    <row r="281" spans="2:12" x14ac:dyDescent="0.2">
      <c r="B281" s="300"/>
      <c r="C281" s="299"/>
      <c r="F281" s="290">
        <v>3399.71</v>
      </c>
      <c r="G281" s="295" t="s">
        <v>5129</v>
      </c>
      <c r="H281" s="295"/>
      <c r="I281" s="295"/>
      <c r="J281" s="289"/>
      <c r="K281" s="289"/>
      <c r="L281" s="289"/>
    </row>
    <row r="282" spans="2:12" x14ac:dyDescent="0.2">
      <c r="B282" s="300"/>
      <c r="C282" s="299"/>
      <c r="F282" s="290">
        <v>1876.09</v>
      </c>
      <c r="G282" s="295" t="s">
        <v>5128</v>
      </c>
      <c r="H282" s="295"/>
      <c r="I282" s="295"/>
      <c r="J282" s="289"/>
      <c r="K282" s="289"/>
      <c r="L282" s="289"/>
    </row>
    <row r="283" spans="2:12" x14ac:dyDescent="0.2">
      <c r="B283" s="300"/>
      <c r="C283" s="299"/>
      <c r="F283" s="290">
        <v>1860.38</v>
      </c>
      <c r="G283" s="295" t="s">
        <v>5127</v>
      </c>
      <c r="H283" s="295"/>
      <c r="I283" s="295"/>
      <c r="J283" s="289"/>
      <c r="K283" s="289"/>
      <c r="L283" s="289"/>
    </row>
    <row r="284" spans="2:12" x14ac:dyDescent="0.2">
      <c r="B284" s="300"/>
      <c r="C284" s="299"/>
      <c r="F284" s="290">
        <v>36421.11</v>
      </c>
      <c r="G284" s="295" t="s">
        <v>5126</v>
      </c>
      <c r="H284" s="295"/>
      <c r="I284" s="295"/>
      <c r="J284" s="289"/>
      <c r="K284" s="289"/>
      <c r="L284" s="289"/>
    </row>
    <row r="285" spans="2:12" x14ac:dyDescent="0.2">
      <c r="B285" s="300"/>
      <c r="C285" s="299"/>
      <c r="F285" s="290">
        <v>25247.4</v>
      </c>
      <c r="G285" s="295" t="s">
        <v>5125</v>
      </c>
      <c r="H285" s="295"/>
      <c r="I285" s="295"/>
      <c r="J285" s="289"/>
      <c r="K285" s="289"/>
      <c r="L285" s="289"/>
    </row>
    <row r="286" spans="2:12" ht="11.25" customHeight="1" x14ac:dyDescent="0.2">
      <c r="B286" s="300"/>
      <c r="C286" s="299"/>
      <c r="F286" s="290">
        <v>6186.99</v>
      </c>
      <c r="G286" s="295" t="s">
        <v>5124</v>
      </c>
      <c r="H286" s="295"/>
      <c r="I286" s="295"/>
      <c r="J286" s="289"/>
      <c r="K286" s="289"/>
      <c r="L286" s="289"/>
    </row>
    <row r="287" spans="2:12" x14ac:dyDescent="0.2">
      <c r="B287" s="300"/>
      <c r="C287" s="299"/>
      <c r="F287" s="290">
        <v>4216.71</v>
      </c>
      <c r="G287" s="295" t="s">
        <v>5123</v>
      </c>
      <c r="H287" s="295"/>
      <c r="I287" s="295"/>
      <c r="J287" s="289"/>
      <c r="K287" s="289"/>
      <c r="L287" s="289"/>
    </row>
    <row r="288" spans="2:12" x14ac:dyDescent="0.2">
      <c r="B288" s="300"/>
      <c r="C288" s="299"/>
      <c r="F288" s="290">
        <v>1050</v>
      </c>
      <c r="G288" s="295" t="s">
        <v>5122</v>
      </c>
      <c r="H288" s="295"/>
      <c r="I288" s="295"/>
      <c r="J288" s="289"/>
      <c r="K288" s="289"/>
      <c r="L288" s="289"/>
    </row>
    <row r="289" spans="2:12" x14ac:dyDescent="0.2">
      <c r="B289" s="300"/>
      <c r="C289" s="299"/>
      <c r="F289" s="290">
        <v>26127.54</v>
      </c>
      <c r="G289" s="295" t="s">
        <v>5121</v>
      </c>
      <c r="H289" s="295"/>
      <c r="I289" s="295"/>
      <c r="J289" s="289"/>
      <c r="K289" s="289"/>
      <c r="L289" s="289"/>
    </row>
    <row r="290" spans="2:12" x14ac:dyDescent="0.2">
      <c r="B290" s="300"/>
      <c r="C290" s="299"/>
      <c r="F290" s="290">
        <v>1740</v>
      </c>
      <c r="G290" s="530" t="s">
        <v>5120</v>
      </c>
      <c r="H290" s="295"/>
      <c r="I290" s="295"/>
      <c r="J290" s="289"/>
      <c r="K290" s="289"/>
      <c r="L290" s="289"/>
    </row>
    <row r="291" spans="2:12" x14ac:dyDescent="0.2">
      <c r="B291" s="300"/>
      <c r="C291" s="299"/>
      <c r="F291" s="290">
        <v>61712.37</v>
      </c>
      <c r="G291" s="295" t="s">
        <v>5119</v>
      </c>
      <c r="H291" s="295"/>
      <c r="I291" s="295"/>
      <c r="J291" s="289"/>
      <c r="K291" s="289"/>
      <c r="L291" s="289"/>
    </row>
    <row r="292" spans="2:12" x14ac:dyDescent="0.2">
      <c r="B292" s="300"/>
      <c r="C292" s="299"/>
      <c r="F292" s="290">
        <v>14546.88</v>
      </c>
      <c r="G292" s="295" t="s">
        <v>5118</v>
      </c>
      <c r="H292" s="295"/>
      <c r="I292" s="295"/>
      <c r="J292" s="289"/>
      <c r="K292" s="289"/>
      <c r="L292" s="289"/>
    </row>
    <row r="293" spans="2:12" x14ac:dyDescent="0.2">
      <c r="B293" s="300"/>
      <c r="C293" s="299"/>
      <c r="F293" s="290">
        <v>54</v>
      </c>
      <c r="G293" s="295" t="s">
        <v>5117</v>
      </c>
      <c r="H293" s="295"/>
      <c r="I293" s="295"/>
      <c r="J293" s="289"/>
      <c r="K293" s="289"/>
      <c r="L293" s="289"/>
    </row>
    <row r="294" spans="2:12" x14ac:dyDescent="0.2">
      <c r="B294" s="300"/>
      <c r="C294" s="299"/>
      <c r="F294" s="290">
        <v>4186.4399999999996</v>
      </c>
      <c r="G294" s="295" t="s">
        <v>5116</v>
      </c>
      <c r="H294" s="295"/>
      <c r="I294" s="295"/>
      <c r="J294" s="289"/>
      <c r="K294" s="289"/>
      <c r="L294" s="289"/>
    </row>
    <row r="295" spans="2:12" x14ac:dyDescent="0.2">
      <c r="B295" s="300"/>
      <c r="C295" s="299"/>
      <c r="F295" s="290">
        <v>970.55</v>
      </c>
      <c r="G295" s="295" t="s">
        <v>5115</v>
      </c>
      <c r="H295" s="295"/>
      <c r="I295" s="295"/>
      <c r="J295" s="289"/>
      <c r="K295" s="289"/>
      <c r="L295" s="289"/>
    </row>
    <row r="296" spans="2:12" x14ac:dyDescent="0.2">
      <c r="B296" s="300"/>
      <c r="C296" s="299"/>
      <c r="F296" s="290">
        <v>68938.81</v>
      </c>
      <c r="G296" s="295" t="s">
        <v>5114</v>
      </c>
      <c r="H296" s="295"/>
      <c r="I296" s="295"/>
      <c r="J296" s="289"/>
      <c r="K296" s="289"/>
      <c r="L296" s="289"/>
    </row>
    <row r="297" spans="2:12" x14ac:dyDescent="0.2">
      <c r="B297" s="300"/>
      <c r="C297" s="299"/>
      <c r="F297" s="290">
        <v>10883.46</v>
      </c>
      <c r="G297" s="289" t="s">
        <v>5113</v>
      </c>
      <c r="H297" s="295"/>
      <c r="I297" s="295"/>
      <c r="J297" s="289"/>
      <c r="K297" s="289"/>
      <c r="L297" s="289"/>
    </row>
    <row r="298" spans="2:12" x14ac:dyDescent="0.2">
      <c r="B298" s="300"/>
      <c r="C298" s="299"/>
      <c r="F298" s="290">
        <v>4017.66</v>
      </c>
      <c r="G298" s="295" t="s">
        <v>5112</v>
      </c>
      <c r="H298" s="295"/>
      <c r="I298" s="295"/>
      <c r="J298" s="289"/>
      <c r="K298" s="289"/>
      <c r="L298" s="289"/>
    </row>
    <row r="299" spans="2:12" x14ac:dyDescent="0.2">
      <c r="B299" s="300"/>
      <c r="C299" s="299"/>
      <c r="F299" s="290">
        <v>2711.87</v>
      </c>
      <c r="G299" s="295" t="s">
        <v>5111</v>
      </c>
      <c r="H299" s="295"/>
      <c r="I299" s="295"/>
      <c r="J299" s="289"/>
      <c r="K299" s="289"/>
      <c r="L299" s="289"/>
    </row>
    <row r="300" spans="2:12" x14ac:dyDescent="0.2">
      <c r="B300" s="300"/>
      <c r="C300" s="299"/>
      <c r="F300" s="290">
        <v>45755.74</v>
      </c>
      <c r="G300" s="295" t="s">
        <v>5110</v>
      </c>
      <c r="H300" s="295"/>
      <c r="I300" s="295"/>
      <c r="J300" s="289"/>
      <c r="K300" s="289"/>
      <c r="L300" s="289"/>
    </row>
    <row r="301" spans="2:12" x14ac:dyDescent="0.2">
      <c r="B301" s="300"/>
      <c r="C301" s="299"/>
      <c r="F301" s="290">
        <v>9784.75</v>
      </c>
      <c r="G301" s="295" t="s">
        <v>5109</v>
      </c>
      <c r="H301" s="295"/>
      <c r="I301" s="295"/>
      <c r="J301" s="289"/>
    </row>
    <row r="302" spans="2:12" x14ac:dyDescent="0.2">
      <c r="B302" s="300"/>
      <c r="C302" s="299"/>
      <c r="F302" s="290">
        <v>64747.1</v>
      </c>
      <c r="G302" s="295" t="s">
        <v>5108</v>
      </c>
      <c r="H302" s="295"/>
      <c r="I302" s="295"/>
      <c r="J302" s="289"/>
    </row>
    <row r="303" spans="2:12" x14ac:dyDescent="0.2">
      <c r="B303" s="300"/>
      <c r="C303" s="299"/>
      <c r="F303" s="290">
        <v>80590.100000000006</v>
      </c>
      <c r="G303" s="295" t="s">
        <v>5107</v>
      </c>
      <c r="H303" s="295"/>
      <c r="I303" s="295"/>
      <c r="J303" s="289"/>
    </row>
    <row r="304" spans="2:12" x14ac:dyDescent="0.2">
      <c r="B304" s="300"/>
      <c r="C304" s="299"/>
      <c r="F304" s="290">
        <v>5049.4799999999996</v>
      </c>
      <c r="G304" s="295" t="s">
        <v>5106</v>
      </c>
      <c r="H304" s="295"/>
      <c r="I304" s="295"/>
      <c r="J304" s="289"/>
    </row>
    <row r="305" spans="2:10" x14ac:dyDescent="0.2">
      <c r="B305" s="300"/>
      <c r="C305" s="299"/>
      <c r="F305" s="290">
        <v>2115.9699999999998</v>
      </c>
      <c r="G305" s="295" t="s">
        <v>5105</v>
      </c>
      <c r="H305" s="295"/>
      <c r="I305" s="295"/>
      <c r="J305" s="289"/>
    </row>
    <row r="306" spans="2:10" x14ac:dyDescent="0.2">
      <c r="B306" s="300"/>
      <c r="C306" s="299"/>
      <c r="F306" s="290">
        <v>21198.76</v>
      </c>
      <c r="G306" s="295" t="s">
        <v>5104</v>
      </c>
      <c r="H306" s="295"/>
      <c r="I306" s="295"/>
      <c r="J306" s="289"/>
    </row>
    <row r="307" spans="2:10" x14ac:dyDescent="0.2">
      <c r="B307" s="300"/>
      <c r="C307" s="299"/>
      <c r="F307" s="290">
        <v>5428.8</v>
      </c>
      <c r="G307" s="295" t="s">
        <v>5103</v>
      </c>
      <c r="H307" s="295"/>
      <c r="I307" s="295"/>
      <c r="J307" s="289"/>
    </row>
    <row r="308" spans="2:10" x14ac:dyDescent="0.2">
      <c r="B308" s="300"/>
      <c r="C308" s="299"/>
      <c r="F308" s="369">
        <v>47161.54</v>
      </c>
      <c r="G308" s="295" t="s">
        <v>5102</v>
      </c>
      <c r="H308" s="295"/>
      <c r="I308" s="295"/>
      <c r="J308" s="289"/>
    </row>
    <row r="309" spans="2:10" x14ac:dyDescent="0.2">
      <c r="B309" s="300"/>
      <c r="C309" s="299"/>
      <c r="F309" s="290">
        <v>38327.339999999997</v>
      </c>
      <c r="G309" s="295" t="s">
        <v>5101</v>
      </c>
      <c r="H309" s="295"/>
      <c r="I309" s="295"/>
      <c r="J309" s="289"/>
    </row>
    <row r="310" spans="2:10" x14ac:dyDescent="0.2">
      <c r="B310" s="300"/>
      <c r="C310" s="299"/>
      <c r="F310" s="290">
        <v>1743.48</v>
      </c>
      <c r="G310" s="295" t="s">
        <v>5100</v>
      </c>
      <c r="H310" s="295"/>
      <c r="I310" s="295"/>
      <c r="J310" s="289"/>
    </row>
    <row r="311" spans="2:10" x14ac:dyDescent="0.2">
      <c r="B311" s="300"/>
      <c r="C311" s="299"/>
      <c r="F311" s="290">
        <v>10098.959999999999</v>
      </c>
      <c r="G311" s="295" t="s">
        <v>5099</v>
      </c>
      <c r="H311" s="295"/>
      <c r="I311" s="295"/>
      <c r="J311" s="289"/>
    </row>
    <row r="312" spans="2:10" x14ac:dyDescent="0.2">
      <c r="B312" s="300"/>
      <c r="C312" s="299"/>
      <c r="F312" s="290">
        <v>41549.89</v>
      </c>
      <c r="G312" s="295" t="s">
        <v>5098</v>
      </c>
      <c r="H312" s="295"/>
      <c r="I312" s="295"/>
      <c r="J312" s="289"/>
    </row>
    <row r="313" spans="2:10" x14ac:dyDescent="0.2">
      <c r="B313" s="300"/>
      <c r="C313" s="299"/>
      <c r="F313" s="290">
        <v>8635.5499999999993</v>
      </c>
      <c r="G313" s="295" t="s">
        <v>5097</v>
      </c>
      <c r="H313" s="295"/>
      <c r="I313" s="295"/>
      <c r="J313" s="289"/>
    </row>
    <row r="314" spans="2:10" x14ac:dyDescent="0.2">
      <c r="B314" s="300"/>
      <c r="C314" s="299"/>
      <c r="F314" s="290">
        <v>5213.6000000000004</v>
      </c>
      <c r="G314" s="295" t="s">
        <v>5096</v>
      </c>
      <c r="H314" s="295"/>
      <c r="I314" s="295"/>
      <c r="J314" s="289"/>
    </row>
    <row r="315" spans="2:10" x14ac:dyDescent="0.2">
      <c r="B315" s="300"/>
      <c r="C315" s="299"/>
      <c r="F315" s="290">
        <v>53092.04</v>
      </c>
      <c r="G315" s="295" t="s">
        <v>5095</v>
      </c>
      <c r="H315" s="295"/>
      <c r="I315" s="295"/>
      <c r="J315" s="289"/>
    </row>
    <row r="316" spans="2:10" x14ac:dyDescent="0.2">
      <c r="B316" s="300"/>
      <c r="C316" s="299"/>
      <c r="F316" s="290">
        <v>42270.400000000001</v>
      </c>
      <c r="G316" s="295" t="s">
        <v>5094</v>
      </c>
      <c r="H316" s="295"/>
      <c r="I316" s="295"/>
      <c r="J316" s="289"/>
    </row>
    <row r="317" spans="2:10" x14ac:dyDescent="0.2">
      <c r="B317" s="300"/>
      <c r="C317" s="299"/>
      <c r="F317" s="290">
        <v>2595.12</v>
      </c>
      <c r="G317" s="295" t="s">
        <v>5093</v>
      </c>
      <c r="H317" s="295"/>
      <c r="I317" s="295"/>
      <c r="J317" s="289"/>
    </row>
    <row r="318" spans="2:10" x14ac:dyDescent="0.2">
      <c r="B318" s="300"/>
      <c r="C318" s="299"/>
      <c r="F318" s="290">
        <v>22578.97</v>
      </c>
      <c r="G318" s="295" t="s">
        <v>5092</v>
      </c>
      <c r="H318" s="295"/>
      <c r="I318" s="295"/>
      <c r="J318" s="289"/>
    </row>
    <row r="319" spans="2:10" x14ac:dyDescent="0.2">
      <c r="B319" s="300"/>
      <c r="C319" s="299"/>
      <c r="F319" s="290">
        <v>1503.68</v>
      </c>
      <c r="G319" s="295" t="s">
        <v>5091</v>
      </c>
      <c r="H319" s="295"/>
      <c r="I319" s="295"/>
      <c r="J319" s="289"/>
    </row>
    <row r="320" spans="2:10" x14ac:dyDescent="0.2">
      <c r="B320" s="300"/>
      <c r="C320" s="299"/>
      <c r="F320" s="290">
        <v>1468.6</v>
      </c>
      <c r="G320" s="295" t="s">
        <v>5090</v>
      </c>
      <c r="H320" s="295"/>
      <c r="I320" s="295"/>
      <c r="J320" s="289"/>
    </row>
    <row r="321" spans="2:10" x14ac:dyDescent="0.2">
      <c r="B321" s="300"/>
      <c r="C321" s="299"/>
      <c r="F321" s="290">
        <v>100989.6</v>
      </c>
      <c r="G321" s="295" t="s">
        <v>5089</v>
      </c>
      <c r="H321" s="295"/>
      <c r="I321" s="295"/>
      <c r="J321" s="289"/>
    </row>
    <row r="322" spans="2:10" x14ac:dyDescent="0.2">
      <c r="B322" s="300"/>
      <c r="C322" s="299"/>
      <c r="F322" s="290">
        <v>26741.77</v>
      </c>
      <c r="G322" s="295" t="s">
        <v>5088</v>
      </c>
      <c r="H322" s="295"/>
      <c r="I322" s="295"/>
      <c r="J322" s="289"/>
    </row>
    <row r="323" spans="2:10" x14ac:dyDescent="0.2">
      <c r="B323" s="300"/>
      <c r="C323" s="299"/>
      <c r="F323" s="290">
        <v>13231.53</v>
      </c>
      <c r="G323" s="295" t="s">
        <v>5087</v>
      </c>
      <c r="H323" s="295"/>
      <c r="I323" s="295"/>
      <c r="J323" s="289"/>
    </row>
    <row r="324" spans="2:10" x14ac:dyDescent="0.2">
      <c r="B324" s="300"/>
      <c r="C324" s="299"/>
      <c r="F324" s="290">
        <v>7245.87</v>
      </c>
      <c r="G324" s="295" t="s">
        <v>5086</v>
      </c>
      <c r="H324" s="295"/>
      <c r="I324" s="295"/>
      <c r="J324" s="289"/>
    </row>
    <row r="325" spans="2:10" x14ac:dyDescent="0.2">
      <c r="B325" s="300"/>
      <c r="C325" s="299"/>
      <c r="F325" s="290">
        <v>2521.5300000000002</v>
      </c>
      <c r="G325" s="295" t="s">
        <v>5085</v>
      </c>
      <c r="H325" s="295"/>
      <c r="I325" s="295"/>
      <c r="J325" s="289"/>
    </row>
    <row r="326" spans="2:10" x14ac:dyDescent="0.2">
      <c r="B326" s="300"/>
      <c r="C326" s="299"/>
      <c r="F326" s="290">
        <v>2681.02</v>
      </c>
      <c r="G326" s="295" t="s">
        <v>5084</v>
      </c>
      <c r="H326" s="295"/>
      <c r="I326" s="295"/>
      <c r="J326" s="289"/>
    </row>
    <row r="327" spans="2:10" x14ac:dyDescent="0.2">
      <c r="B327" s="300"/>
      <c r="C327" s="299"/>
      <c r="F327" s="290">
        <v>1654.4</v>
      </c>
      <c r="G327" s="295" t="s">
        <v>5083</v>
      </c>
      <c r="H327" s="295"/>
      <c r="I327" s="295"/>
      <c r="J327" s="289"/>
    </row>
    <row r="328" spans="2:10" x14ac:dyDescent="0.2">
      <c r="B328" s="300"/>
      <c r="C328" s="299"/>
      <c r="F328" s="290">
        <v>2844.67</v>
      </c>
      <c r="G328" s="295" t="s">
        <v>5082</v>
      </c>
      <c r="H328" s="295"/>
      <c r="I328" s="295"/>
      <c r="J328" s="289"/>
    </row>
    <row r="329" spans="2:10" x14ac:dyDescent="0.2">
      <c r="B329" s="300"/>
      <c r="C329" s="299"/>
      <c r="F329" s="290">
        <v>15912.46</v>
      </c>
      <c r="G329" s="295" t="s">
        <v>5081</v>
      </c>
      <c r="H329" s="295"/>
      <c r="I329" s="295"/>
      <c r="J329" s="289"/>
    </row>
    <row r="330" spans="2:10" x14ac:dyDescent="0.2">
      <c r="B330" s="300"/>
      <c r="C330" s="299"/>
      <c r="F330" s="290">
        <v>122967.38</v>
      </c>
      <c r="G330" s="295" t="s">
        <v>5080</v>
      </c>
      <c r="H330" s="295"/>
      <c r="I330" s="295"/>
      <c r="J330" s="289"/>
    </row>
    <row r="331" spans="2:10" x14ac:dyDescent="0.2">
      <c r="B331" s="300"/>
      <c r="C331" s="299"/>
      <c r="F331" s="290">
        <v>38181.03</v>
      </c>
      <c r="G331" s="295" t="s">
        <v>5079</v>
      </c>
      <c r="H331" s="295"/>
      <c r="I331" s="295"/>
      <c r="J331" s="289"/>
    </row>
    <row r="332" spans="2:10" x14ac:dyDescent="0.2">
      <c r="B332" s="300"/>
      <c r="C332" s="299"/>
      <c r="F332" s="290">
        <v>6741.11</v>
      </c>
      <c r="G332" s="295" t="s">
        <v>5078</v>
      </c>
      <c r="H332" s="295"/>
      <c r="I332" s="295"/>
      <c r="J332" s="289"/>
    </row>
    <row r="333" spans="2:10" x14ac:dyDescent="0.2">
      <c r="B333" s="300"/>
      <c r="C333" s="299"/>
      <c r="F333" s="290">
        <v>12112.95</v>
      </c>
      <c r="G333" s="295" t="s">
        <v>5077</v>
      </c>
      <c r="H333" s="295"/>
      <c r="I333" s="295"/>
      <c r="J333" s="289"/>
    </row>
    <row r="334" spans="2:10" x14ac:dyDescent="0.2">
      <c r="B334" s="300"/>
      <c r="C334" s="299"/>
      <c r="F334" s="290">
        <v>1497.01</v>
      </c>
      <c r="G334" s="295" t="s">
        <v>5076</v>
      </c>
      <c r="H334" s="295"/>
      <c r="I334" s="295"/>
      <c r="J334" s="289"/>
    </row>
    <row r="335" spans="2:10" x14ac:dyDescent="0.2">
      <c r="B335" s="300"/>
      <c r="C335" s="299"/>
      <c r="F335" s="290">
        <v>930.32</v>
      </c>
      <c r="G335" s="295" t="s">
        <v>5075</v>
      </c>
      <c r="H335" s="295"/>
      <c r="I335" s="295"/>
      <c r="J335" s="289"/>
    </row>
    <row r="336" spans="2:10" x14ac:dyDescent="0.2">
      <c r="B336" s="300"/>
      <c r="C336" s="299"/>
      <c r="F336" s="290">
        <v>153680.4</v>
      </c>
      <c r="G336" s="295" t="s">
        <v>5074</v>
      </c>
      <c r="H336" s="295"/>
      <c r="I336" s="295"/>
      <c r="J336" s="289"/>
    </row>
    <row r="337" spans="2:10" x14ac:dyDescent="0.2">
      <c r="B337" s="300"/>
      <c r="C337" s="299"/>
      <c r="F337" s="290">
        <v>398790.07</v>
      </c>
      <c r="G337" s="295" t="s">
        <v>5073</v>
      </c>
      <c r="H337" s="295"/>
      <c r="I337" s="295"/>
      <c r="J337" s="289"/>
    </row>
    <row r="338" spans="2:10" x14ac:dyDescent="0.2">
      <c r="B338" s="300"/>
      <c r="C338" s="299"/>
      <c r="F338" s="290">
        <v>20545.810000000001</v>
      </c>
      <c r="G338" s="295" t="s">
        <v>5072</v>
      </c>
      <c r="H338" s="295"/>
      <c r="I338" s="295"/>
      <c r="J338" s="289"/>
    </row>
    <row r="339" spans="2:10" x14ac:dyDescent="0.2">
      <c r="B339" s="300"/>
      <c r="C339" s="299"/>
      <c r="F339" s="290">
        <v>17205.14</v>
      </c>
      <c r="G339" s="295" t="s">
        <v>5071</v>
      </c>
      <c r="H339" s="295"/>
      <c r="I339" s="295"/>
    </row>
    <row r="340" spans="2:10" x14ac:dyDescent="0.2">
      <c r="B340" s="300"/>
      <c r="C340" s="299"/>
      <c r="F340" s="290">
        <v>1592.4</v>
      </c>
      <c r="G340" s="295" t="s">
        <v>5070</v>
      </c>
      <c r="H340" s="295"/>
      <c r="I340" s="295"/>
    </row>
    <row r="341" spans="2:10" x14ac:dyDescent="0.2">
      <c r="B341" s="300"/>
      <c r="C341" s="299"/>
      <c r="F341" s="290">
        <v>13737.88</v>
      </c>
      <c r="G341" s="295" t="s">
        <v>5069</v>
      </c>
      <c r="H341" s="295"/>
      <c r="I341" s="295"/>
    </row>
    <row r="342" spans="2:10" x14ac:dyDescent="0.2">
      <c r="B342" s="300"/>
      <c r="C342" s="299"/>
      <c r="F342" s="290">
        <v>183022.94</v>
      </c>
      <c r="G342" s="295" t="s">
        <v>5068</v>
      </c>
      <c r="H342" s="295"/>
      <c r="I342" s="295"/>
    </row>
    <row r="343" spans="2:10" x14ac:dyDescent="0.2">
      <c r="B343" s="300"/>
      <c r="C343" s="299"/>
      <c r="F343" s="290">
        <v>5283.8</v>
      </c>
      <c r="G343" s="295" t="s">
        <v>5067</v>
      </c>
      <c r="H343" s="295"/>
      <c r="I343" s="295"/>
    </row>
    <row r="344" spans="2:10" x14ac:dyDescent="0.2">
      <c r="B344" s="300"/>
      <c r="C344" s="299"/>
      <c r="F344" s="290">
        <v>12426.95</v>
      </c>
      <c r="G344" s="295" t="s">
        <v>5066</v>
      </c>
      <c r="H344" s="295"/>
      <c r="I344" s="295"/>
    </row>
    <row r="345" spans="2:10" x14ac:dyDescent="0.2">
      <c r="B345" s="300"/>
      <c r="C345" s="299"/>
      <c r="F345" s="290">
        <v>15903.6</v>
      </c>
      <c r="G345" s="295" t="s">
        <v>5065</v>
      </c>
      <c r="H345" s="295"/>
      <c r="I345" s="295"/>
    </row>
    <row r="346" spans="2:10" x14ac:dyDescent="0.2">
      <c r="B346" s="300"/>
      <c r="C346" s="299"/>
      <c r="F346" s="290">
        <v>4021.7</v>
      </c>
      <c r="G346" s="295" t="s">
        <v>5064</v>
      </c>
      <c r="H346" s="295"/>
      <c r="I346" s="295"/>
    </row>
    <row r="347" spans="2:10" x14ac:dyDescent="0.2">
      <c r="B347" s="300"/>
      <c r="C347" s="299"/>
      <c r="F347" s="290">
        <v>10237.94</v>
      </c>
      <c r="G347" s="295" t="s">
        <v>5063</v>
      </c>
      <c r="H347" s="295"/>
      <c r="I347" s="295"/>
    </row>
    <row r="348" spans="2:10" x14ac:dyDescent="0.2">
      <c r="B348" s="300"/>
      <c r="C348" s="299"/>
      <c r="F348" s="290">
        <v>4438.25</v>
      </c>
      <c r="G348" s="295" t="s">
        <v>5062</v>
      </c>
      <c r="H348" s="295"/>
      <c r="I348" s="295"/>
    </row>
    <row r="349" spans="2:10" x14ac:dyDescent="0.2">
      <c r="B349" s="300"/>
      <c r="C349" s="299"/>
      <c r="F349" s="290">
        <v>25922.17</v>
      </c>
      <c r="G349" s="295" t="s">
        <v>5061</v>
      </c>
      <c r="H349" s="295"/>
      <c r="I349" s="295"/>
    </row>
    <row r="350" spans="2:10" x14ac:dyDescent="0.2">
      <c r="B350" s="300"/>
      <c r="C350" s="299"/>
      <c r="F350" s="290">
        <v>13764.14</v>
      </c>
      <c r="G350" s="295" t="s">
        <v>5041</v>
      </c>
      <c r="H350" s="295"/>
      <c r="I350" s="295"/>
    </row>
    <row r="351" spans="2:10" x14ac:dyDescent="0.2">
      <c r="B351" s="300"/>
      <c r="C351" s="299"/>
      <c r="F351" s="290">
        <v>2000</v>
      </c>
      <c r="G351" s="295" t="s">
        <v>5060</v>
      </c>
      <c r="H351" s="295"/>
      <c r="I351" s="295"/>
    </row>
    <row r="352" spans="2:10" x14ac:dyDescent="0.2">
      <c r="B352" s="300"/>
      <c r="C352" s="299"/>
      <c r="F352" s="290">
        <v>380.32</v>
      </c>
      <c r="G352" s="295" t="s">
        <v>5059</v>
      </c>
      <c r="H352" s="295"/>
      <c r="I352" s="295"/>
    </row>
    <row r="353" spans="2:9" x14ac:dyDescent="0.2">
      <c r="B353" s="300"/>
      <c r="C353" s="299"/>
      <c r="F353" s="290">
        <v>14749.4</v>
      </c>
      <c r="G353" s="295" t="s">
        <v>5058</v>
      </c>
      <c r="H353" s="295"/>
      <c r="I353" s="295"/>
    </row>
    <row r="354" spans="2:9" x14ac:dyDescent="0.2">
      <c r="B354" s="300"/>
      <c r="C354" s="299"/>
      <c r="F354" s="290">
        <v>16034.62</v>
      </c>
      <c r="G354" s="295" t="s">
        <v>5057</v>
      </c>
      <c r="H354" s="295"/>
      <c r="I354" s="295"/>
    </row>
    <row r="355" spans="2:9" x14ac:dyDescent="0.2">
      <c r="B355" s="300"/>
      <c r="C355" s="299"/>
      <c r="F355" s="290">
        <v>3360</v>
      </c>
      <c r="G355" s="295" t="s">
        <v>5056</v>
      </c>
      <c r="H355" s="295"/>
      <c r="I355" s="295"/>
    </row>
    <row r="356" spans="2:9" x14ac:dyDescent="0.2">
      <c r="B356" s="300"/>
      <c r="C356" s="299"/>
      <c r="F356" s="290">
        <v>4850.68</v>
      </c>
      <c r="G356" s="295" t="s">
        <v>5055</v>
      </c>
      <c r="H356" s="295"/>
      <c r="I356" s="295"/>
    </row>
    <row r="357" spans="2:9" x14ac:dyDescent="0.2">
      <c r="B357" s="300"/>
      <c r="C357" s="299"/>
      <c r="F357" s="290">
        <v>3171.75</v>
      </c>
      <c r="G357" s="295" t="s">
        <v>5054</v>
      </c>
      <c r="H357" s="295"/>
      <c r="I357" s="295"/>
    </row>
    <row r="358" spans="2:9" x14ac:dyDescent="0.2">
      <c r="B358" s="300"/>
      <c r="C358" s="299"/>
      <c r="F358" s="290">
        <v>5000</v>
      </c>
      <c r="G358" s="295" t="s">
        <v>5053</v>
      </c>
      <c r="H358" s="295"/>
      <c r="I358" s="295"/>
    </row>
    <row r="359" spans="2:9" x14ac:dyDescent="0.2">
      <c r="B359" s="300"/>
      <c r="C359" s="299"/>
      <c r="F359" s="290">
        <v>2000</v>
      </c>
      <c r="G359" s="295" t="s">
        <v>5052</v>
      </c>
      <c r="H359" s="295"/>
      <c r="I359" s="295"/>
    </row>
    <row r="360" spans="2:9" x14ac:dyDescent="0.2">
      <c r="B360" s="300"/>
      <c r="C360" s="299"/>
      <c r="F360" s="290">
        <v>30599.61</v>
      </c>
      <c r="G360" s="295" t="s">
        <v>5051</v>
      </c>
      <c r="H360" s="295"/>
      <c r="I360" s="295"/>
    </row>
    <row r="361" spans="2:9" x14ac:dyDescent="0.2">
      <c r="B361" s="300"/>
      <c r="C361" s="299"/>
      <c r="F361" s="290">
        <v>51494.879999999997</v>
      </c>
      <c r="G361" s="295" t="s">
        <v>5050</v>
      </c>
      <c r="H361" s="295"/>
      <c r="I361" s="295"/>
    </row>
    <row r="362" spans="2:9" x14ac:dyDescent="0.2">
      <c r="B362" s="300"/>
      <c r="C362" s="299"/>
      <c r="F362" s="290">
        <v>19174.8</v>
      </c>
      <c r="G362" s="295" t="s">
        <v>4975</v>
      </c>
      <c r="H362" s="295"/>
      <c r="I362" s="295"/>
    </row>
    <row r="363" spans="2:9" x14ac:dyDescent="0.2">
      <c r="B363" s="300"/>
      <c r="C363" s="299"/>
      <c r="F363" s="290">
        <v>11054.8</v>
      </c>
      <c r="G363" s="295" t="s">
        <v>5049</v>
      </c>
      <c r="H363" s="295"/>
      <c r="I363" s="295"/>
    </row>
    <row r="364" spans="2:9" x14ac:dyDescent="0.2">
      <c r="B364" s="300"/>
      <c r="C364" s="299"/>
      <c r="F364" s="290">
        <v>648.49</v>
      </c>
      <c r="G364" s="295" t="s">
        <v>5048</v>
      </c>
      <c r="H364" s="295"/>
      <c r="I364" s="295"/>
    </row>
    <row r="365" spans="2:9" x14ac:dyDescent="0.2">
      <c r="B365" s="300"/>
      <c r="C365" s="299"/>
      <c r="F365" s="290">
        <v>2209</v>
      </c>
      <c r="G365" s="295" t="s">
        <v>5047</v>
      </c>
      <c r="H365" s="295"/>
      <c r="I365" s="295"/>
    </row>
    <row r="366" spans="2:9" x14ac:dyDescent="0.2">
      <c r="B366" s="300"/>
      <c r="C366" s="299"/>
      <c r="F366" s="290">
        <v>2488.12</v>
      </c>
      <c r="G366" s="295" t="s">
        <v>5046</v>
      </c>
      <c r="H366" s="295"/>
      <c r="I366" s="295"/>
    </row>
    <row r="367" spans="2:9" x14ac:dyDescent="0.2">
      <c r="B367" s="300"/>
      <c r="C367" s="299"/>
      <c r="F367" s="290">
        <v>11066.4</v>
      </c>
      <c r="G367" s="295" t="s">
        <v>5045</v>
      </c>
      <c r="H367" s="295"/>
      <c r="I367" s="295"/>
    </row>
    <row r="368" spans="2:9" x14ac:dyDescent="0.2">
      <c r="B368" s="300"/>
      <c r="C368" s="299"/>
      <c r="F368" s="290">
        <v>5049.4799999999996</v>
      </c>
      <c r="G368" s="295" t="s">
        <v>5044</v>
      </c>
      <c r="H368" s="295"/>
      <c r="I368" s="295"/>
    </row>
    <row r="369" spans="2:9" x14ac:dyDescent="0.2">
      <c r="B369" s="300"/>
      <c r="C369" s="299"/>
      <c r="F369" s="290">
        <v>15095.56</v>
      </c>
      <c r="G369" s="295" t="s">
        <v>5043</v>
      </c>
      <c r="H369" s="295"/>
      <c r="I369" s="295"/>
    </row>
    <row r="370" spans="2:9" x14ac:dyDescent="0.2">
      <c r="B370" s="300"/>
      <c r="C370" s="299"/>
      <c r="F370" s="290">
        <v>97984.78</v>
      </c>
      <c r="G370" s="295" t="s">
        <v>5042</v>
      </c>
      <c r="H370" s="295"/>
      <c r="I370" s="295"/>
    </row>
    <row r="371" spans="2:9" x14ac:dyDescent="0.2">
      <c r="B371" s="300"/>
      <c r="C371" s="299"/>
      <c r="F371" s="290">
        <v>13764.14</v>
      </c>
      <c r="G371" s="295" t="s">
        <v>5041</v>
      </c>
      <c r="H371" s="295"/>
      <c r="I371" s="295"/>
    </row>
    <row r="372" spans="2:9" x14ac:dyDescent="0.2">
      <c r="B372" s="300"/>
      <c r="C372" s="299"/>
      <c r="F372" s="290">
        <v>1699.79</v>
      </c>
      <c r="G372" s="295" t="s">
        <v>5040</v>
      </c>
      <c r="H372" s="295"/>
      <c r="I372" s="295"/>
    </row>
    <row r="373" spans="2:9" x14ac:dyDescent="0.2">
      <c r="B373" s="300"/>
      <c r="C373" s="299"/>
      <c r="F373" s="290">
        <v>35137.949999999997</v>
      </c>
      <c r="G373" s="295" t="s">
        <v>5039</v>
      </c>
      <c r="H373" s="295"/>
      <c r="I373" s="295"/>
    </row>
    <row r="374" spans="2:9" x14ac:dyDescent="0.2">
      <c r="B374" s="300"/>
      <c r="C374" s="299"/>
      <c r="F374" s="290">
        <v>26096.47</v>
      </c>
      <c r="G374" s="295" t="s">
        <v>5038</v>
      </c>
      <c r="H374" s="295"/>
      <c r="I374" s="295"/>
    </row>
    <row r="375" spans="2:9" x14ac:dyDescent="0.2">
      <c r="B375" s="300"/>
      <c r="C375" s="299"/>
      <c r="F375" s="290">
        <v>2671.21</v>
      </c>
      <c r="G375" s="295" t="s">
        <v>5037</v>
      </c>
      <c r="H375" s="295"/>
      <c r="I375" s="295"/>
    </row>
    <row r="376" spans="2:9" x14ac:dyDescent="0.2">
      <c r="B376" s="300"/>
      <c r="C376" s="299"/>
      <c r="F376" s="290">
        <v>18601.73</v>
      </c>
      <c r="G376" s="295" t="s">
        <v>5036</v>
      </c>
      <c r="H376" s="295"/>
      <c r="I376" s="295"/>
    </row>
    <row r="377" spans="2:9" x14ac:dyDescent="0.2">
      <c r="B377" s="300"/>
      <c r="C377" s="299"/>
      <c r="F377" s="290">
        <v>5530.37</v>
      </c>
      <c r="G377" s="295" t="s">
        <v>5035</v>
      </c>
      <c r="H377" s="295"/>
      <c r="I377" s="295"/>
    </row>
    <row r="378" spans="2:9" x14ac:dyDescent="0.2">
      <c r="B378" s="300"/>
      <c r="C378" s="299"/>
      <c r="F378" s="290">
        <v>100347.66</v>
      </c>
      <c r="G378" s="295" t="s">
        <v>5034</v>
      </c>
      <c r="H378" s="295"/>
      <c r="I378" s="295"/>
    </row>
    <row r="379" spans="2:9" x14ac:dyDescent="0.2">
      <c r="B379" s="300"/>
      <c r="C379" s="299"/>
      <c r="F379" s="290">
        <v>1337.19</v>
      </c>
      <c r="G379" s="295" t="s">
        <v>5033</v>
      </c>
      <c r="H379" s="295"/>
      <c r="I379" s="295"/>
    </row>
    <row r="380" spans="2:9" x14ac:dyDescent="0.2">
      <c r="B380" s="300"/>
      <c r="C380" s="299"/>
      <c r="F380" s="290">
        <v>11669.92</v>
      </c>
      <c r="G380" s="295" t="s">
        <v>5032</v>
      </c>
      <c r="H380" s="295"/>
      <c r="I380" s="295"/>
    </row>
    <row r="381" spans="2:9" x14ac:dyDescent="0.2">
      <c r="B381" s="300"/>
      <c r="C381" s="299"/>
      <c r="F381" s="290">
        <v>147.02000000000001</v>
      </c>
      <c r="G381" s="295" t="s">
        <v>5031</v>
      </c>
      <c r="H381" s="295"/>
      <c r="I381" s="295"/>
    </row>
    <row r="382" spans="2:9" x14ac:dyDescent="0.2">
      <c r="B382" s="300"/>
      <c r="C382" s="299"/>
      <c r="F382" s="290">
        <v>1275.81</v>
      </c>
      <c r="G382" s="295" t="s">
        <v>5030</v>
      </c>
      <c r="H382" s="295"/>
      <c r="I382" s="295"/>
    </row>
    <row r="383" spans="2:9" x14ac:dyDescent="0.2">
      <c r="B383" s="300"/>
      <c r="C383" s="299"/>
      <c r="F383" s="290">
        <v>13478.33</v>
      </c>
      <c r="G383" s="295" t="s">
        <v>5029</v>
      </c>
      <c r="H383" s="295"/>
      <c r="I383" s="295"/>
    </row>
    <row r="384" spans="2:9" x14ac:dyDescent="0.2">
      <c r="B384" s="300"/>
      <c r="C384" s="299"/>
      <c r="F384" s="290">
        <v>6709.92</v>
      </c>
      <c r="G384" s="295" t="s">
        <v>5028</v>
      </c>
      <c r="H384" s="295"/>
      <c r="I384" s="295"/>
    </row>
    <row r="385" spans="2:9" x14ac:dyDescent="0.2">
      <c r="B385" s="300"/>
      <c r="C385" s="299"/>
      <c r="F385" s="290">
        <v>10098.959999999999</v>
      </c>
      <c r="G385" s="295" t="s">
        <v>5027</v>
      </c>
      <c r="H385" s="295"/>
      <c r="I385" s="295"/>
    </row>
    <row r="386" spans="2:9" x14ac:dyDescent="0.2">
      <c r="B386" s="300"/>
      <c r="C386" s="299"/>
      <c r="F386" s="290">
        <v>5100</v>
      </c>
      <c r="G386" s="295" t="s">
        <v>5026</v>
      </c>
      <c r="H386" s="295"/>
      <c r="I386" s="295"/>
    </row>
    <row r="387" spans="2:9" x14ac:dyDescent="0.2">
      <c r="B387" s="300"/>
      <c r="C387" s="299"/>
      <c r="F387" s="290">
        <v>14337.62</v>
      </c>
      <c r="G387" s="295" t="s">
        <v>5025</v>
      </c>
      <c r="H387" s="295"/>
      <c r="I387" s="295"/>
    </row>
    <row r="388" spans="2:9" x14ac:dyDescent="0.2">
      <c r="B388" s="300"/>
      <c r="C388" s="299"/>
      <c r="F388" s="290">
        <v>70243.839999999997</v>
      </c>
      <c r="G388" s="295" t="s">
        <v>5024</v>
      </c>
      <c r="H388" s="295"/>
      <c r="I388" s="295"/>
    </row>
    <row r="389" spans="2:9" x14ac:dyDescent="0.2">
      <c r="B389" s="300"/>
      <c r="C389" s="299"/>
      <c r="F389" s="290">
        <v>7018.01</v>
      </c>
      <c r="G389" s="295" t="s">
        <v>5023</v>
      </c>
      <c r="H389" s="295"/>
      <c r="I389" s="295"/>
    </row>
    <row r="390" spans="2:9" x14ac:dyDescent="0.2">
      <c r="B390" s="300"/>
      <c r="C390" s="299"/>
      <c r="F390" s="369">
        <v>36604.589999999997</v>
      </c>
      <c r="G390" s="697" t="s">
        <v>5022</v>
      </c>
    </row>
    <row r="391" spans="2:9" x14ac:dyDescent="0.2">
      <c r="B391" s="300"/>
      <c r="C391" s="299"/>
      <c r="F391" s="290">
        <v>45755.74</v>
      </c>
      <c r="G391" s="295" t="s">
        <v>5021</v>
      </c>
      <c r="H391" s="295"/>
      <c r="I391" s="295"/>
    </row>
    <row r="392" spans="2:9" x14ac:dyDescent="0.2">
      <c r="B392" s="300"/>
      <c r="C392" s="299"/>
      <c r="F392" s="290">
        <v>6698.44</v>
      </c>
      <c r="G392" s="295" t="s">
        <v>5020</v>
      </c>
      <c r="H392" s="295"/>
      <c r="I392" s="295"/>
    </row>
    <row r="393" spans="2:9" x14ac:dyDescent="0.2">
      <c r="B393" s="300"/>
      <c r="C393" s="299"/>
      <c r="F393" s="290">
        <v>98286</v>
      </c>
      <c r="G393" s="295" t="s">
        <v>5019</v>
      </c>
      <c r="H393" s="295"/>
      <c r="I393" s="295"/>
    </row>
    <row r="394" spans="2:9" x14ac:dyDescent="0.2">
      <c r="B394" s="300"/>
      <c r="C394" s="299"/>
      <c r="F394" s="290">
        <v>24364.42</v>
      </c>
      <c r="G394" s="295" t="s">
        <v>5018</v>
      </c>
      <c r="H394" s="295"/>
      <c r="I394" s="295"/>
    </row>
    <row r="395" spans="2:9" x14ac:dyDescent="0.2">
      <c r="B395" s="300"/>
      <c r="C395" s="299"/>
      <c r="F395" s="290">
        <v>3319.97</v>
      </c>
      <c r="G395" s="295" t="s">
        <v>5017</v>
      </c>
      <c r="H395" s="295"/>
      <c r="I395" s="295"/>
    </row>
    <row r="396" spans="2:9" x14ac:dyDescent="0.2">
      <c r="B396" s="300"/>
      <c r="C396" s="299"/>
      <c r="F396" s="290">
        <v>52361.9</v>
      </c>
      <c r="G396" s="295" t="s">
        <v>5016</v>
      </c>
      <c r="H396" s="295"/>
      <c r="I396" s="295"/>
    </row>
    <row r="397" spans="2:9" x14ac:dyDescent="0.2">
      <c r="B397" s="300"/>
      <c r="C397" s="299"/>
      <c r="F397" s="290">
        <v>860.81</v>
      </c>
      <c r="G397" s="295" t="s">
        <v>5015</v>
      </c>
      <c r="H397" s="295"/>
      <c r="I397" s="295"/>
    </row>
    <row r="398" spans="2:9" x14ac:dyDescent="0.2">
      <c r="B398" s="300"/>
      <c r="C398" s="299"/>
      <c r="F398" s="290">
        <v>1411.06</v>
      </c>
      <c r="G398" s="295" t="s">
        <v>5014</v>
      </c>
      <c r="H398" s="295"/>
      <c r="I398" s="295"/>
    </row>
    <row r="399" spans="2:9" x14ac:dyDescent="0.2">
      <c r="B399" s="300"/>
      <c r="C399" s="299"/>
      <c r="F399" s="290">
        <v>45755.74</v>
      </c>
      <c r="G399" s="295" t="s">
        <v>5013</v>
      </c>
      <c r="H399" s="295"/>
      <c r="I399" s="295"/>
    </row>
    <row r="400" spans="2:9" x14ac:dyDescent="0.2">
      <c r="B400" s="300"/>
      <c r="C400" s="299"/>
      <c r="F400" s="290">
        <v>189.32</v>
      </c>
      <c r="G400" s="295" t="s">
        <v>5012</v>
      </c>
      <c r="H400" s="295"/>
      <c r="I400" s="295"/>
    </row>
    <row r="401" spans="2:9" x14ac:dyDescent="0.2">
      <c r="B401" s="300"/>
      <c r="C401" s="299"/>
      <c r="F401" s="290">
        <v>56575.78</v>
      </c>
      <c r="G401" s="295" t="s">
        <v>5011</v>
      </c>
      <c r="H401" s="295"/>
      <c r="I401" s="295"/>
    </row>
    <row r="402" spans="2:9" x14ac:dyDescent="0.2">
      <c r="B402" s="300"/>
      <c r="C402" s="299"/>
      <c r="F402" s="290">
        <v>50494.8</v>
      </c>
      <c r="G402" s="295" t="s">
        <v>5010</v>
      </c>
      <c r="H402" s="295"/>
      <c r="I402" s="295"/>
    </row>
    <row r="403" spans="2:9" x14ac:dyDescent="0.2">
      <c r="B403" s="300"/>
      <c r="C403" s="299"/>
      <c r="F403" s="290">
        <v>6005.15</v>
      </c>
      <c r="G403" s="295" t="s">
        <v>5009</v>
      </c>
      <c r="H403" s="295"/>
      <c r="I403" s="295"/>
    </row>
    <row r="404" spans="2:9" x14ac:dyDescent="0.2">
      <c r="B404" s="300"/>
      <c r="C404" s="299"/>
      <c r="F404" s="290">
        <v>10099.209999999999</v>
      </c>
      <c r="G404" s="295" t="s">
        <v>5008</v>
      </c>
      <c r="H404" s="295"/>
      <c r="I404" s="295"/>
    </row>
    <row r="405" spans="2:9" x14ac:dyDescent="0.2">
      <c r="B405" s="300"/>
      <c r="C405" s="299"/>
      <c r="F405" s="290">
        <v>19817.46</v>
      </c>
      <c r="G405" s="295" t="s">
        <v>5007</v>
      </c>
      <c r="H405" s="295"/>
      <c r="I405" s="295"/>
    </row>
    <row r="406" spans="2:9" x14ac:dyDescent="0.2">
      <c r="B406" s="300"/>
      <c r="C406" s="299"/>
      <c r="F406" s="290">
        <v>1975.17</v>
      </c>
      <c r="G406" s="295" t="s">
        <v>5006</v>
      </c>
      <c r="H406" s="295"/>
      <c r="I406" s="295"/>
    </row>
    <row r="407" spans="2:9" x14ac:dyDescent="0.2">
      <c r="B407" s="300"/>
      <c r="C407" s="299"/>
      <c r="F407" s="290">
        <v>90677.48</v>
      </c>
      <c r="G407" s="295" t="s">
        <v>5005</v>
      </c>
      <c r="H407" s="295"/>
      <c r="I407" s="295"/>
    </row>
    <row r="408" spans="2:9" x14ac:dyDescent="0.2">
      <c r="B408" s="300"/>
      <c r="C408" s="299"/>
      <c r="F408" s="290">
        <v>18236.72</v>
      </c>
      <c r="G408" s="295" t="s">
        <v>5004</v>
      </c>
      <c r="H408" s="295"/>
      <c r="I408" s="295"/>
    </row>
    <row r="409" spans="2:9" x14ac:dyDescent="0.2">
      <c r="B409" s="300"/>
      <c r="C409" s="299"/>
      <c r="F409" s="290">
        <v>8171.6</v>
      </c>
      <c r="G409" s="295" t="s">
        <v>5003</v>
      </c>
      <c r="H409" s="295"/>
      <c r="I409" s="295"/>
    </row>
    <row r="410" spans="2:9" x14ac:dyDescent="0.2">
      <c r="B410" s="300"/>
      <c r="C410" s="299"/>
      <c r="F410" s="290">
        <v>30296.880000000001</v>
      </c>
      <c r="G410" s="295" t="s">
        <v>5002</v>
      </c>
      <c r="H410" s="295"/>
      <c r="I410" s="295"/>
    </row>
    <row r="411" spans="2:9" x14ac:dyDescent="0.2">
      <c r="B411" s="300"/>
      <c r="C411" s="299"/>
      <c r="F411" s="290">
        <v>1110.1199999999999</v>
      </c>
      <c r="G411" s="295" t="s">
        <v>5001</v>
      </c>
      <c r="H411" s="295"/>
      <c r="I411" s="295"/>
    </row>
    <row r="412" spans="2:9" x14ac:dyDescent="0.2">
      <c r="B412" s="300"/>
      <c r="C412" s="299"/>
      <c r="F412" s="290">
        <v>91884.93</v>
      </c>
      <c r="G412" s="295" t="s">
        <v>5000</v>
      </c>
      <c r="H412" s="295"/>
      <c r="I412" s="295"/>
    </row>
    <row r="413" spans="2:9" x14ac:dyDescent="0.2">
      <c r="B413" s="300"/>
      <c r="C413" s="299"/>
      <c r="F413" s="290">
        <v>32517.95</v>
      </c>
      <c r="G413" s="295" t="s">
        <v>4999</v>
      </c>
      <c r="H413" s="295"/>
      <c r="I413" s="295"/>
    </row>
    <row r="414" spans="2:9" x14ac:dyDescent="0.2">
      <c r="B414" s="300"/>
      <c r="C414" s="299"/>
      <c r="F414" s="290">
        <v>1231.6099999999999</v>
      </c>
      <c r="G414" s="295" t="s">
        <v>4998</v>
      </c>
      <c r="H414" s="295"/>
      <c r="I414" s="295"/>
    </row>
    <row r="415" spans="2:9" x14ac:dyDescent="0.2">
      <c r="B415" s="300"/>
      <c r="C415" s="299"/>
      <c r="F415" s="290">
        <v>6259.46</v>
      </c>
      <c r="G415" s="295" t="s">
        <v>4997</v>
      </c>
      <c r="H415" s="295"/>
      <c r="I415" s="295"/>
    </row>
    <row r="416" spans="2:9" x14ac:dyDescent="0.2">
      <c r="B416" s="300"/>
      <c r="C416" s="299"/>
      <c r="F416" s="290">
        <v>54777.4</v>
      </c>
      <c r="G416" s="295" t="s">
        <v>4996</v>
      </c>
      <c r="H416" s="295"/>
      <c r="I416" s="295"/>
    </row>
    <row r="417" spans="2:9" x14ac:dyDescent="0.2">
      <c r="B417" s="300"/>
      <c r="C417" s="299"/>
      <c r="F417" s="290">
        <v>4729.99</v>
      </c>
      <c r="G417" s="295" t="s">
        <v>4995</v>
      </c>
      <c r="H417" s="295"/>
      <c r="I417" s="295"/>
    </row>
    <row r="418" spans="2:9" x14ac:dyDescent="0.2">
      <c r="B418" s="300"/>
      <c r="C418" s="299"/>
      <c r="F418" s="290">
        <v>201508.59</v>
      </c>
      <c r="G418" s="295" t="s">
        <v>4994</v>
      </c>
      <c r="H418" s="295"/>
      <c r="I418" s="295"/>
    </row>
    <row r="419" spans="2:9" x14ac:dyDescent="0.2">
      <c r="B419" s="300"/>
      <c r="C419" s="299"/>
      <c r="F419" s="290">
        <v>637.42999999999995</v>
      </c>
      <c r="G419" s="295" t="s">
        <v>4993</v>
      </c>
      <c r="H419" s="295"/>
      <c r="I419" s="295"/>
    </row>
    <row r="420" spans="2:9" x14ac:dyDescent="0.2">
      <c r="B420" s="300"/>
      <c r="C420" s="299"/>
      <c r="F420" s="290">
        <v>7243.76</v>
      </c>
      <c r="G420" s="295" t="s">
        <v>4992</v>
      </c>
      <c r="H420" s="295"/>
      <c r="I420" s="295"/>
    </row>
    <row r="421" spans="2:9" x14ac:dyDescent="0.2">
      <c r="B421" s="300"/>
      <c r="C421" s="299"/>
      <c r="F421" s="290">
        <v>23550.62</v>
      </c>
      <c r="G421" s="295" t="s">
        <v>4991</v>
      </c>
      <c r="H421" s="295"/>
      <c r="I421" s="295"/>
    </row>
    <row r="422" spans="2:9" x14ac:dyDescent="0.2">
      <c r="B422" s="300"/>
      <c r="C422" s="299"/>
      <c r="F422" s="290">
        <v>12409.68</v>
      </c>
      <c r="G422" s="295" t="s">
        <v>4990</v>
      </c>
      <c r="H422" s="295"/>
      <c r="I422" s="295"/>
    </row>
    <row r="423" spans="2:9" x14ac:dyDescent="0.2">
      <c r="B423" s="300"/>
      <c r="C423" s="299"/>
      <c r="F423" s="290">
        <v>3302.54</v>
      </c>
      <c r="G423" s="295" t="s">
        <v>4989</v>
      </c>
      <c r="H423" s="295"/>
      <c r="I423" s="295"/>
    </row>
    <row r="424" spans="2:9" x14ac:dyDescent="0.2">
      <c r="B424" s="300"/>
      <c r="C424" s="299"/>
      <c r="F424" s="290">
        <v>5225.04</v>
      </c>
      <c r="G424" s="295" t="s">
        <v>4988</v>
      </c>
      <c r="H424" s="295"/>
      <c r="I424" s="295"/>
    </row>
    <row r="425" spans="2:9" x14ac:dyDescent="0.2">
      <c r="B425" s="300"/>
      <c r="C425" s="299"/>
      <c r="F425" s="290">
        <v>19743.099999999999</v>
      </c>
      <c r="G425" s="295" t="s">
        <v>4987</v>
      </c>
      <c r="H425" s="295"/>
      <c r="I425" s="295"/>
    </row>
    <row r="426" spans="2:9" x14ac:dyDescent="0.2">
      <c r="B426" s="300"/>
      <c r="C426" s="299"/>
      <c r="F426" s="290">
        <v>28169.27</v>
      </c>
      <c r="G426" s="295" t="s">
        <v>4986</v>
      </c>
      <c r="H426" s="295"/>
      <c r="I426" s="295"/>
    </row>
    <row r="427" spans="2:9" x14ac:dyDescent="0.2">
      <c r="B427" s="300"/>
      <c r="C427" s="299"/>
      <c r="F427" s="290">
        <v>25247.4</v>
      </c>
      <c r="G427" s="295" t="s">
        <v>4985</v>
      </c>
      <c r="H427" s="295"/>
      <c r="I427" s="295"/>
    </row>
    <row r="428" spans="2:9" x14ac:dyDescent="0.2">
      <c r="B428" s="300"/>
      <c r="C428" s="299"/>
      <c r="F428" s="290">
        <v>63542.879999999997</v>
      </c>
      <c r="G428" s="295" t="s">
        <v>4984</v>
      </c>
      <c r="H428" s="295"/>
      <c r="I428" s="295"/>
    </row>
    <row r="429" spans="2:9" x14ac:dyDescent="0.2">
      <c r="B429" s="300"/>
      <c r="C429" s="299"/>
      <c r="F429" s="290">
        <v>3011.24</v>
      </c>
      <c r="G429" s="295" t="s">
        <v>4983</v>
      </c>
      <c r="H429" s="295"/>
      <c r="I429" s="295"/>
    </row>
    <row r="430" spans="2:9" x14ac:dyDescent="0.2">
      <c r="B430" s="300"/>
      <c r="C430" s="299"/>
      <c r="F430" s="290">
        <v>9280</v>
      </c>
      <c r="G430" s="295" t="s">
        <v>4982</v>
      </c>
      <c r="H430" s="295"/>
      <c r="I430" s="295"/>
    </row>
    <row r="431" spans="2:9" x14ac:dyDescent="0.2">
      <c r="B431" s="300"/>
      <c r="C431" s="299"/>
      <c r="F431" s="290">
        <v>4085.8</v>
      </c>
      <c r="G431" s="295" t="s">
        <v>4981</v>
      </c>
      <c r="H431" s="295"/>
      <c r="I431" s="295"/>
    </row>
    <row r="432" spans="2:9" x14ac:dyDescent="0.2">
      <c r="B432" s="300"/>
      <c r="C432" s="299"/>
      <c r="F432" s="290">
        <v>8280.7199999999993</v>
      </c>
      <c r="G432" s="295" t="s">
        <v>4980</v>
      </c>
      <c r="H432" s="295"/>
      <c r="I432" s="295"/>
    </row>
    <row r="433" spans="2:9" x14ac:dyDescent="0.2">
      <c r="B433" s="300"/>
      <c r="C433" s="299"/>
      <c r="F433" s="290">
        <v>38592.93</v>
      </c>
      <c r="G433" s="295" t="s">
        <v>4979</v>
      </c>
      <c r="H433" s="295"/>
      <c r="I433" s="295"/>
    </row>
    <row r="434" spans="2:9" x14ac:dyDescent="0.2">
      <c r="B434" s="300"/>
      <c r="C434" s="299"/>
      <c r="F434" s="290">
        <v>8995.9699999999993</v>
      </c>
      <c r="G434" s="295" t="s">
        <v>4978</v>
      </c>
      <c r="H434" s="295"/>
      <c r="I434" s="295"/>
    </row>
    <row r="435" spans="2:9" x14ac:dyDescent="0.2">
      <c r="B435" s="300"/>
      <c r="C435" s="299"/>
      <c r="F435" s="290">
        <v>134275.96</v>
      </c>
      <c r="G435" s="295" t="s">
        <v>4977</v>
      </c>
      <c r="H435" s="295"/>
      <c r="I435" s="295"/>
    </row>
    <row r="436" spans="2:9" x14ac:dyDescent="0.2">
      <c r="B436" s="300"/>
      <c r="C436" s="299"/>
      <c r="F436" s="290">
        <v>10440</v>
      </c>
      <c r="G436" s="295" t="s">
        <v>4976</v>
      </c>
      <c r="H436" s="295"/>
      <c r="I436" s="295"/>
    </row>
    <row r="437" spans="2:9" x14ac:dyDescent="0.2">
      <c r="B437" s="300"/>
      <c r="C437" s="299"/>
      <c r="F437" s="290">
        <v>19174.8</v>
      </c>
      <c r="G437" s="295" t="s">
        <v>4975</v>
      </c>
      <c r="H437" s="295"/>
      <c r="I437" s="295"/>
    </row>
    <row r="438" spans="2:9" x14ac:dyDescent="0.2">
      <c r="B438" s="300"/>
      <c r="C438" s="299"/>
      <c r="F438" s="290">
        <v>75000</v>
      </c>
      <c r="G438" s="295" t="s">
        <v>4974</v>
      </c>
      <c r="H438" s="295"/>
      <c r="I438" s="295"/>
    </row>
    <row r="439" spans="2:9" x14ac:dyDescent="0.2">
      <c r="B439" s="300"/>
      <c r="C439" s="299"/>
      <c r="F439" s="290">
        <v>45755.74</v>
      </c>
      <c r="G439" s="295" t="s">
        <v>4973</v>
      </c>
      <c r="H439" s="295"/>
      <c r="I439" s="295"/>
    </row>
    <row r="440" spans="2:9" x14ac:dyDescent="0.2">
      <c r="B440" s="300"/>
      <c r="C440" s="299"/>
      <c r="F440" s="290">
        <v>6010.35</v>
      </c>
      <c r="G440" s="295" t="s">
        <v>4972</v>
      </c>
      <c r="H440" s="295"/>
      <c r="I440" s="295"/>
    </row>
    <row r="441" spans="2:9" x14ac:dyDescent="0.2">
      <c r="B441" s="300"/>
      <c r="C441" s="299"/>
      <c r="F441" s="290">
        <v>16888.32</v>
      </c>
      <c r="G441" s="295" t="s">
        <v>4971</v>
      </c>
      <c r="H441" s="295"/>
      <c r="I441" s="295"/>
    </row>
    <row r="442" spans="2:9" x14ac:dyDescent="0.2">
      <c r="B442" s="300"/>
      <c r="C442" s="299"/>
      <c r="F442" s="290">
        <v>1628.06</v>
      </c>
      <c r="G442" s="295" t="s">
        <v>4970</v>
      </c>
      <c r="H442" s="295"/>
      <c r="I442" s="295"/>
    </row>
    <row r="443" spans="2:9" x14ac:dyDescent="0.2">
      <c r="B443" s="300"/>
      <c r="C443" s="299"/>
      <c r="F443" s="290">
        <v>40501.4</v>
      </c>
      <c r="G443" s="295" t="s">
        <v>4969</v>
      </c>
      <c r="H443" s="295"/>
      <c r="I443" s="295"/>
    </row>
    <row r="444" spans="2:9" x14ac:dyDescent="0.2">
      <c r="B444" s="300"/>
      <c r="C444" s="299"/>
      <c r="F444" s="290">
        <v>13764.14</v>
      </c>
      <c r="G444" s="295" t="s">
        <v>4968</v>
      </c>
      <c r="H444" s="295"/>
      <c r="I444" s="295"/>
    </row>
    <row r="445" spans="2:9" x14ac:dyDescent="0.2">
      <c r="B445" s="300"/>
      <c r="C445" s="299"/>
      <c r="F445" s="290">
        <v>41180.160000000003</v>
      </c>
      <c r="G445" s="295" t="s">
        <v>4966</v>
      </c>
      <c r="H445" s="295"/>
      <c r="I445" s="295"/>
    </row>
    <row r="446" spans="2:9" x14ac:dyDescent="0.2">
      <c r="B446" s="300"/>
      <c r="C446" s="299"/>
      <c r="F446" s="290">
        <v>20629.439999999999</v>
      </c>
      <c r="G446" s="295" t="s">
        <v>4967</v>
      </c>
      <c r="H446" s="295"/>
      <c r="I446" s="295"/>
    </row>
    <row r="447" spans="2:9" x14ac:dyDescent="0.2">
      <c r="B447" s="300"/>
      <c r="C447" s="299"/>
      <c r="F447" s="290">
        <v>4575.58</v>
      </c>
      <c r="G447" s="295" t="s">
        <v>4966</v>
      </c>
      <c r="H447" s="295"/>
      <c r="I447" s="295"/>
    </row>
    <row r="448" spans="2:9" x14ac:dyDescent="0.2">
      <c r="B448" s="300"/>
      <c r="C448" s="299"/>
      <c r="F448" s="290">
        <v>15832.92</v>
      </c>
      <c r="G448" s="295" t="s">
        <v>4965</v>
      </c>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ht="15.75" customHeight="1" thickBot="1" x14ac:dyDescent="0.25">
      <c r="B560" s="300"/>
      <c r="C560" s="299"/>
      <c r="E560" s="302">
        <f>SUM(E9:E210)</f>
        <v>8902869.3899999987</v>
      </c>
      <c r="F560" s="301">
        <f>SUM(F8:F559)</f>
        <v>9021416.6400000062</v>
      </c>
      <c r="G560" s="296"/>
      <c r="H560" s="295"/>
      <c r="I560" s="295"/>
    </row>
    <row r="561" spans="2:9" ht="15.75" customHeight="1" thickTop="1" x14ac:dyDescent="0.2">
      <c r="B561" s="300"/>
      <c r="C561" s="299"/>
      <c r="E561" s="290">
        <f>F560-E560</f>
        <v>118547.25000000745</v>
      </c>
      <c r="F561" s="297"/>
      <c r="G561" s="296"/>
      <c r="H561" s="295"/>
      <c r="I561" s="295"/>
    </row>
    <row r="562" spans="2:9" ht="15.75" customHeight="1" x14ac:dyDescent="0.2">
      <c r="B562" s="300"/>
      <c r="C562" s="299"/>
      <c r="F562" s="297"/>
      <c r="G562" s="296"/>
      <c r="H562" s="290"/>
      <c r="I562" s="295"/>
    </row>
    <row r="563" spans="2:9" ht="15.75" customHeight="1" x14ac:dyDescent="0.2">
      <c r="B563" s="300"/>
      <c r="C563" s="299"/>
      <c r="F563" s="297"/>
      <c r="G563" s="296"/>
      <c r="H563" s="295"/>
      <c r="I563" s="295"/>
    </row>
    <row r="564" spans="2:9" ht="15.75" customHeight="1" x14ac:dyDescent="0.2">
      <c r="B564" s="288"/>
      <c r="C564" s="288"/>
      <c r="D564" s="293"/>
      <c r="F564" s="297"/>
      <c r="G564" s="296"/>
      <c r="H564" s="295"/>
      <c r="I564" s="295"/>
    </row>
    <row r="565" spans="2:9" ht="15.75" customHeight="1" x14ac:dyDescent="0.2">
      <c r="B565" s="288"/>
      <c r="C565" s="288"/>
      <c r="D565" s="293"/>
      <c r="F565" s="297"/>
      <c r="G565" s="296"/>
      <c r="H565" s="295"/>
      <c r="I565" s="295"/>
    </row>
    <row r="566" spans="2:9" ht="15.75" customHeight="1" x14ac:dyDescent="0.2">
      <c r="B566" s="288"/>
      <c r="C566" s="288"/>
      <c r="D566" s="298"/>
      <c r="F566" s="297"/>
      <c r="G566" s="296"/>
      <c r="H566" s="295"/>
      <c r="I566" s="295"/>
    </row>
    <row r="567" spans="2:9" ht="15.75" customHeight="1" x14ac:dyDescent="0.2">
      <c r="B567" s="288"/>
      <c r="C567" s="288"/>
      <c r="D567" s="293"/>
      <c r="F567" s="297"/>
      <c r="G567" s="296"/>
      <c r="H567" s="295"/>
      <c r="I567" s="295"/>
    </row>
    <row r="568" spans="2:9" ht="15.75" customHeight="1" x14ac:dyDescent="0.2">
      <c r="B568" s="288"/>
      <c r="C568" s="288"/>
      <c r="D568" s="293"/>
      <c r="G568" s="295"/>
      <c r="H568" s="295"/>
      <c r="I568" s="295"/>
    </row>
    <row r="569" spans="2:9" ht="15.75" customHeight="1" x14ac:dyDescent="0.2">
      <c r="B569" s="288"/>
      <c r="C569" s="288"/>
      <c r="D569" s="293"/>
      <c r="G569" s="295"/>
    </row>
    <row r="570" spans="2:9" ht="15.75" customHeight="1" x14ac:dyDescent="0.2">
      <c r="B570" s="288"/>
      <c r="C570" s="288"/>
      <c r="D570" s="293"/>
      <c r="G570" s="295"/>
    </row>
    <row r="571" spans="2:9" ht="15.75" customHeight="1" x14ac:dyDescent="0.2">
      <c r="B571" s="288"/>
      <c r="C571" s="288"/>
    </row>
    <row r="572" spans="2:9" ht="15.75" customHeight="1" x14ac:dyDescent="0.2">
      <c r="B572" s="288"/>
      <c r="C572" s="288"/>
      <c r="D572" s="293"/>
      <c r="G572" s="294"/>
    </row>
    <row r="573" spans="2:9" ht="15.75" customHeight="1" x14ac:dyDescent="0.2">
      <c r="B573" s="288"/>
      <c r="C573" s="288"/>
      <c r="D573" s="293"/>
    </row>
    <row r="574" spans="2:9" ht="15.75" customHeight="1" x14ac:dyDescent="0.2">
      <c r="B574" s="288"/>
      <c r="C574" s="288"/>
      <c r="D574" s="293"/>
    </row>
    <row r="575" spans="2:9" ht="15.75" customHeight="1" x14ac:dyDescent="0.2">
      <c r="B575" s="288"/>
      <c r="C575" s="288"/>
      <c r="D575" s="293"/>
    </row>
    <row r="576" spans="2:9" ht="15.75" customHeight="1" x14ac:dyDescent="0.2">
      <c r="B576" s="288"/>
      <c r="C576" s="288"/>
      <c r="D576" s="293"/>
    </row>
    <row r="577" spans="2:7" ht="15.75" customHeight="1" x14ac:dyDescent="0.2">
      <c r="B577" s="288"/>
      <c r="C577" s="288"/>
    </row>
    <row r="578" spans="2:7" ht="15.75" customHeight="1" x14ac:dyDescent="0.2">
      <c r="D578" s="293"/>
    </row>
    <row r="579" spans="2:7" ht="15.75" customHeight="1" x14ac:dyDescent="0.2">
      <c r="B579" s="288"/>
      <c r="C579" s="288"/>
      <c r="D579" s="293"/>
    </row>
    <row r="580" spans="2:7" ht="15.75" customHeight="1" x14ac:dyDescent="0.2">
      <c r="B580" s="288"/>
      <c r="C580" s="288"/>
      <c r="F580" s="292"/>
      <c r="G580" s="288"/>
    </row>
    <row r="581" spans="2:7" ht="15.75" customHeight="1" x14ac:dyDescent="0.2">
      <c r="F581" s="292"/>
      <c r="G581" s="28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89" customFormat="1" x14ac:dyDescent="0.2">
      <c r="A671" s="288"/>
      <c r="D671" s="291"/>
      <c r="E671" s="290"/>
      <c r="F671" s="290"/>
      <c r="H671" s="288"/>
      <c r="I671" s="288"/>
      <c r="J671" s="288"/>
      <c r="K671" s="288"/>
      <c r="L671" s="288"/>
      <c r="M671" s="288"/>
      <c r="N671" s="288"/>
      <c r="O671" s="288"/>
      <c r="P671" s="288"/>
      <c r="Q671" s="288"/>
      <c r="R671" s="288"/>
      <c r="S671" s="288"/>
      <c r="T671" s="288"/>
      <c r="U671" s="288"/>
      <c r="V671" s="288"/>
      <c r="W671" s="288"/>
      <c r="X671" s="325"/>
      <c r="Y671" s="325"/>
      <c r="Z671" s="288"/>
      <c r="AA671" s="288"/>
      <c r="AB671" s="288"/>
      <c r="AC671" s="288"/>
      <c r="AD671" s="288"/>
      <c r="AE671" s="288"/>
      <c r="AF671" s="288"/>
      <c r="AG671" s="288"/>
      <c r="AH671" s="288"/>
      <c r="AI671" s="288"/>
      <c r="AJ671" s="288"/>
      <c r="AK671" s="288"/>
      <c r="AL671" s="288"/>
      <c r="AM671" s="288"/>
      <c r="AN671" s="288"/>
      <c r="AO671" s="288"/>
      <c r="AP671" s="288"/>
      <c r="AQ671" s="288"/>
      <c r="AR671" s="288"/>
      <c r="AS671" s="288"/>
      <c r="AT671" s="288"/>
      <c r="AU671" s="288"/>
      <c r="AV671" s="288"/>
      <c r="AW671" s="288"/>
      <c r="AX671" s="288"/>
      <c r="AY671" s="288"/>
      <c r="AZ671" s="288"/>
      <c r="BA671" s="288"/>
      <c r="BB671" s="288"/>
      <c r="BC671" s="288"/>
      <c r="BD671" s="288"/>
      <c r="BE671" s="288"/>
      <c r="BF671" s="288"/>
      <c r="BG671" s="288"/>
      <c r="BH671" s="288"/>
      <c r="BI671" s="288"/>
      <c r="BJ671" s="288"/>
      <c r="BK671" s="288"/>
      <c r="BL671" s="288"/>
      <c r="BM671" s="288"/>
      <c r="BN671" s="288"/>
      <c r="BO671" s="288"/>
      <c r="BP671" s="288"/>
      <c r="BQ671" s="288"/>
      <c r="BR671" s="288"/>
      <c r="BS671" s="288"/>
      <c r="BT671" s="288"/>
      <c r="BU671" s="288"/>
      <c r="BV671" s="288"/>
      <c r="BW671" s="288"/>
      <c r="BX671" s="288"/>
      <c r="BY671" s="288"/>
      <c r="BZ671" s="288"/>
      <c r="CA671" s="288"/>
      <c r="CB671" s="288"/>
      <c r="CC671" s="288"/>
      <c r="CD671" s="288"/>
      <c r="CE671" s="288"/>
      <c r="CF671" s="288"/>
      <c r="CG671" s="288"/>
      <c r="CH671" s="288"/>
      <c r="CI671" s="288"/>
      <c r="CJ671" s="288"/>
      <c r="CK671" s="288"/>
      <c r="CL671" s="288"/>
      <c r="CM671" s="288"/>
      <c r="CN671" s="288"/>
      <c r="CO671" s="288"/>
      <c r="CP671" s="288"/>
      <c r="CQ671" s="288"/>
      <c r="CR671" s="288"/>
      <c r="CS671" s="288"/>
      <c r="CT671" s="288"/>
      <c r="CU671" s="288"/>
      <c r="CV671" s="288"/>
      <c r="CW671" s="288"/>
      <c r="CX671" s="288"/>
      <c r="CY671" s="288"/>
      <c r="CZ671" s="288"/>
      <c r="DA671" s="288"/>
      <c r="DB671" s="288"/>
      <c r="DC671" s="288"/>
      <c r="DD671" s="288"/>
      <c r="DE671" s="288"/>
      <c r="DF671" s="288"/>
      <c r="DG671" s="288"/>
      <c r="DH671" s="288"/>
      <c r="DI671" s="288"/>
      <c r="DJ671" s="288"/>
      <c r="DK671" s="288"/>
      <c r="DL671" s="288"/>
      <c r="DM671" s="288"/>
      <c r="DN671" s="288"/>
      <c r="DO671" s="288"/>
      <c r="DP671" s="288"/>
      <c r="DQ671" s="288"/>
      <c r="DR671" s="288"/>
      <c r="DS671" s="288"/>
      <c r="DT671" s="288"/>
      <c r="DU671" s="288"/>
      <c r="DV671" s="288"/>
      <c r="DW671" s="288"/>
      <c r="DX671" s="288"/>
      <c r="DY671" s="288"/>
      <c r="DZ671" s="288"/>
      <c r="EA671" s="288"/>
      <c r="EB671" s="288"/>
      <c r="EC671" s="288"/>
      <c r="ED671" s="288"/>
      <c r="EE671" s="288"/>
      <c r="EF671" s="288"/>
      <c r="EG671" s="288"/>
      <c r="EH671" s="288"/>
      <c r="EI671" s="288"/>
      <c r="EJ671" s="288"/>
      <c r="EK671" s="288"/>
      <c r="EL671" s="288"/>
      <c r="EM671" s="288"/>
      <c r="EN671" s="288"/>
      <c r="EO671" s="288"/>
      <c r="EP671" s="288"/>
      <c r="EQ671" s="288"/>
      <c r="ER671" s="288"/>
      <c r="ES671" s="288"/>
      <c r="ET671" s="288"/>
      <c r="EU671" s="288"/>
      <c r="EV671" s="288"/>
      <c r="EW671" s="288"/>
      <c r="EX671" s="288"/>
      <c r="EY671" s="288"/>
      <c r="EZ671" s="288"/>
      <c r="FA671" s="288"/>
      <c r="FB671" s="288"/>
      <c r="FC671" s="288"/>
      <c r="FD671" s="288"/>
      <c r="FE671" s="288"/>
      <c r="FF671" s="288"/>
      <c r="FG671" s="288"/>
      <c r="FH671" s="288"/>
      <c r="FI671" s="288"/>
      <c r="FJ671" s="288"/>
      <c r="FK671" s="288"/>
      <c r="FL671" s="288"/>
      <c r="FM671" s="288"/>
      <c r="FN671" s="288"/>
      <c r="FO671" s="288"/>
      <c r="FP671" s="288"/>
      <c r="FQ671" s="288"/>
      <c r="FR671" s="288"/>
      <c r="FS671" s="288"/>
      <c r="FT671" s="288"/>
      <c r="FU671" s="288"/>
      <c r="FV671" s="288"/>
      <c r="FW671" s="288"/>
      <c r="FX671" s="288"/>
      <c r="FY671" s="288"/>
      <c r="FZ671" s="288"/>
      <c r="GA671" s="288"/>
      <c r="GB671" s="288"/>
      <c r="GC671" s="288"/>
      <c r="GD671" s="288"/>
      <c r="GE671" s="288"/>
      <c r="GF671" s="288"/>
      <c r="GG671" s="288"/>
      <c r="GH671" s="288"/>
      <c r="GI671" s="288"/>
      <c r="GJ671" s="288"/>
      <c r="GK671" s="288"/>
      <c r="GL671" s="288"/>
      <c r="GM671" s="288"/>
      <c r="GN671" s="288"/>
      <c r="GO671" s="288"/>
      <c r="GP671" s="288"/>
      <c r="GQ671" s="288"/>
      <c r="GR671" s="288"/>
      <c r="GS671" s="288"/>
      <c r="GT671" s="288"/>
      <c r="GU671" s="288"/>
      <c r="GV671" s="288"/>
      <c r="GW671" s="288"/>
      <c r="GX671" s="288"/>
      <c r="GY671" s="288"/>
      <c r="GZ671" s="288"/>
    </row>
    <row r="672" spans="1:208" s="290" customFormat="1" x14ac:dyDescent="0.2">
      <c r="A672" s="288"/>
      <c r="B672" s="289"/>
      <c r="C672" s="289"/>
      <c r="D672" s="291"/>
      <c r="G672" s="289"/>
      <c r="H672" s="288"/>
      <c r="I672" s="288"/>
      <c r="J672" s="288"/>
      <c r="K672" s="288"/>
      <c r="L672" s="288"/>
      <c r="M672" s="288"/>
      <c r="N672" s="288"/>
      <c r="O672" s="288"/>
      <c r="P672" s="288"/>
      <c r="Q672" s="288"/>
      <c r="R672" s="288"/>
      <c r="S672" s="288"/>
      <c r="T672" s="288"/>
      <c r="U672" s="288"/>
      <c r="V672" s="288"/>
      <c r="W672" s="288"/>
      <c r="X672" s="325"/>
      <c r="Y672" s="325"/>
      <c r="Z672" s="288"/>
      <c r="AA672" s="288"/>
      <c r="AB672" s="288"/>
      <c r="AC672" s="288"/>
      <c r="AD672" s="288"/>
      <c r="AE672" s="288"/>
      <c r="AF672" s="288"/>
      <c r="AG672" s="288"/>
      <c r="AH672" s="288"/>
      <c r="AI672" s="288"/>
      <c r="AJ672" s="288"/>
      <c r="AK672" s="288"/>
      <c r="AL672" s="288"/>
      <c r="AM672" s="288"/>
      <c r="AN672" s="288"/>
      <c r="AO672" s="288"/>
      <c r="AP672" s="288"/>
      <c r="AQ672" s="288"/>
      <c r="AR672" s="288"/>
      <c r="AS672" s="288"/>
      <c r="AT672" s="288"/>
      <c r="AU672" s="288"/>
      <c r="AV672" s="288"/>
      <c r="AW672" s="288"/>
      <c r="AX672" s="288"/>
      <c r="AY672" s="288"/>
      <c r="AZ672" s="288"/>
      <c r="BA672" s="288"/>
      <c r="BB672" s="288"/>
      <c r="BC672" s="288"/>
      <c r="BD672" s="288"/>
      <c r="BE672" s="288"/>
      <c r="BF672" s="288"/>
      <c r="BG672" s="288"/>
      <c r="BH672" s="288"/>
      <c r="BI672" s="288"/>
      <c r="BJ672" s="288"/>
      <c r="BK672" s="288"/>
      <c r="BL672" s="288"/>
      <c r="BM672" s="288"/>
      <c r="BN672" s="288"/>
      <c r="BO672" s="288"/>
      <c r="BP672" s="288"/>
      <c r="BQ672" s="288"/>
      <c r="BR672" s="288"/>
      <c r="BS672" s="288"/>
      <c r="BT672" s="288"/>
      <c r="BU672" s="288"/>
      <c r="BV672" s="288"/>
      <c r="BW672" s="288"/>
      <c r="BX672" s="288"/>
      <c r="BY672" s="288"/>
      <c r="BZ672" s="288"/>
      <c r="CA672" s="288"/>
      <c r="CB672" s="288"/>
      <c r="CC672" s="288"/>
      <c r="CD672" s="288"/>
      <c r="CE672" s="288"/>
      <c r="CF672" s="288"/>
      <c r="CG672" s="288"/>
      <c r="CH672" s="288"/>
      <c r="CI672" s="288"/>
      <c r="CJ672" s="288"/>
      <c r="CK672" s="288"/>
      <c r="CL672" s="288"/>
      <c r="CM672" s="288"/>
      <c r="CN672" s="288"/>
      <c r="CO672" s="288"/>
      <c r="CP672" s="288"/>
      <c r="CQ672" s="288"/>
      <c r="CR672" s="288"/>
      <c r="CS672" s="288"/>
      <c r="CT672" s="288"/>
      <c r="CU672" s="288"/>
      <c r="CV672" s="288"/>
      <c r="CW672" s="288"/>
      <c r="CX672" s="288"/>
      <c r="CY672" s="288"/>
      <c r="CZ672" s="288"/>
      <c r="DA672" s="288"/>
      <c r="DB672" s="288"/>
      <c r="DC672" s="288"/>
      <c r="DD672" s="288"/>
      <c r="DE672" s="288"/>
      <c r="DF672" s="288"/>
      <c r="DG672" s="288"/>
      <c r="DH672" s="288"/>
      <c r="DI672" s="288"/>
      <c r="DJ672" s="288"/>
      <c r="DK672" s="288"/>
      <c r="DL672" s="288"/>
      <c r="DM672" s="288"/>
      <c r="DN672" s="288"/>
      <c r="DO672" s="288"/>
      <c r="DP672" s="288"/>
      <c r="DQ672" s="288"/>
      <c r="DR672" s="288"/>
      <c r="DS672" s="288"/>
      <c r="DT672" s="288"/>
      <c r="DU672" s="288"/>
      <c r="DV672" s="288"/>
      <c r="DW672" s="288"/>
      <c r="DX672" s="288"/>
      <c r="DY672" s="288"/>
      <c r="DZ672" s="288"/>
      <c r="EA672" s="288"/>
      <c r="EB672" s="288"/>
      <c r="EC672" s="288"/>
      <c r="ED672" s="288"/>
      <c r="EE672" s="288"/>
      <c r="EF672" s="288"/>
      <c r="EG672" s="288"/>
      <c r="EH672" s="288"/>
      <c r="EI672" s="288"/>
      <c r="EJ672" s="288"/>
      <c r="EK672" s="288"/>
      <c r="EL672" s="288"/>
      <c r="EM672" s="288"/>
      <c r="EN672" s="288"/>
      <c r="EO672" s="288"/>
      <c r="EP672" s="288"/>
      <c r="EQ672" s="288"/>
      <c r="ER672" s="288"/>
      <c r="ES672" s="288"/>
      <c r="ET672" s="288"/>
      <c r="EU672" s="288"/>
      <c r="EV672" s="288"/>
      <c r="EW672" s="288"/>
      <c r="EX672" s="288"/>
      <c r="EY672" s="288"/>
      <c r="EZ672" s="288"/>
      <c r="FA672" s="288"/>
      <c r="FB672" s="288"/>
      <c r="FC672" s="288"/>
      <c r="FD672" s="288"/>
      <c r="FE672" s="288"/>
      <c r="FF672" s="288"/>
      <c r="FG672" s="288"/>
      <c r="FH672" s="288"/>
      <c r="FI672" s="288"/>
      <c r="FJ672" s="288"/>
      <c r="FK672" s="288"/>
      <c r="FL672" s="288"/>
      <c r="FM672" s="288"/>
      <c r="FN672" s="288"/>
      <c r="FO672" s="288"/>
      <c r="FP672" s="288"/>
      <c r="FQ672" s="288"/>
      <c r="FR672" s="288"/>
      <c r="FS672" s="288"/>
      <c r="FT672" s="288"/>
      <c r="FU672" s="288"/>
      <c r="FV672" s="288"/>
      <c r="FW672" s="288"/>
      <c r="FX672" s="288"/>
      <c r="FY672" s="288"/>
      <c r="FZ672" s="288"/>
      <c r="GA672" s="288"/>
      <c r="GB672" s="288"/>
      <c r="GC672" s="288"/>
      <c r="GD672" s="288"/>
      <c r="GE672" s="288"/>
      <c r="GF672" s="288"/>
      <c r="GG672" s="288"/>
      <c r="GH672" s="288"/>
      <c r="GI672" s="288"/>
      <c r="GJ672" s="288"/>
      <c r="GK672" s="288"/>
      <c r="GL672" s="288"/>
      <c r="GM672" s="288"/>
      <c r="GN672" s="288"/>
      <c r="GO672" s="288"/>
      <c r="GP672" s="288"/>
      <c r="GQ672" s="288"/>
      <c r="GR672" s="288"/>
      <c r="GS672" s="288"/>
      <c r="GT672" s="288"/>
      <c r="GU672" s="288"/>
      <c r="GV672" s="288"/>
      <c r="GW672" s="288"/>
      <c r="GX672" s="288"/>
      <c r="GY672" s="288"/>
      <c r="GZ672" s="288"/>
    </row>
    <row r="673" spans="1:208" s="290" customFormat="1" x14ac:dyDescent="0.2">
      <c r="A673" s="288"/>
      <c r="B673" s="289"/>
      <c r="C673" s="289"/>
      <c r="D673" s="291"/>
      <c r="G673" s="289"/>
      <c r="H673" s="288"/>
      <c r="I673" s="288"/>
      <c r="J673" s="288"/>
      <c r="K673" s="288"/>
      <c r="L673" s="288"/>
      <c r="M673" s="288"/>
      <c r="N673" s="288"/>
      <c r="O673" s="288"/>
      <c r="P673" s="288"/>
      <c r="Q673" s="288"/>
      <c r="R673" s="288"/>
      <c r="S673" s="288"/>
      <c r="T673" s="288"/>
      <c r="U673" s="288"/>
      <c r="V673" s="288"/>
      <c r="W673" s="288"/>
      <c r="X673" s="325"/>
      <c r="Y673" s="325"/>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325"/>
      <c r="Y674" s="325"/>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sheetData>
  <pageMargins left="0.70866141732283472" right="0.55118110236220474" top="0.31496062992125984" bottom="0.39370078740157483" header="0.31496062992125984" footer="0.31496062992125984"/>
  <pageSetup paperSize="9" scale="65"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6D66-58DB-48DE-B822-C09B64CE5097}">
  <sheetPr codeName="Hoja48"/>
  <dimension ref="A1:HA380"/>
  <sheetViews>
    <sheetView topLeftCell="A19" workbookViewId="0">
      <selection activeCell="V27" sqref="V27"/>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17.33203125" style="322" hidden="1" customWidth="1"/>
    <col min="8" max="8" width="12" style="321" hidden="1" customWidth="1"/>
    <col min="9" max="9" width="2" style="321" hidden="1" customWidth="1"/>
    <col min="10" max="12" width="11" style="321" hidden="1" customWidth="1"/>
    <col min="13" max="20" width="0" style="321" hidden="1" customWidth="1"/>
    <col min="21" max="16384" width="10.83203125" style="321"/>
  </cols>
  <sheetData>
    <row r="1" spans="2:10" ht="19" x14ac:dyDescent="0.25">
      <c r="B1" s="365"/>
      <c r="C1" s="367" t="s">
        <v>893</v>
      </c>
    </row>
    <row r="2" spans="2:10" ht="19" x14ac:dyDescent="0.25">
      <c r="B2" s="365"/>
      <c r="C2" s="367" t="s">
        <v>1030</v>
      </c>
    </row>
    <row r="3" spans="2:10" ht="19" x14ac:dyDescent="0.25">
      <c r="B3" s="365"/>
      <c r="C3" s="366" t="s">
        <v>4964</v>
      </c>
    </row>
    <row r="4" spans="2:10" ht="15" thickBot="1" x14ac:dyDescent="0.25">
      <c r="B4" s="365"/>
      <c r="C4" s="332"/>
    </row>
    <row r="5" spans="2:10" x14ac:dyDescent="0.2">
      <c r="B5" s="364"/>
      <c r="C5" s="363"/>
      <c r="D5" s="362" t="s">
        <v>890</v>
      </c>
      <c r="E5" s="361" t="s">
        <v>889</v>
      </c>
      <c r="F5" s="360"/>
    </row>
    <row r="6" spans="2:10" x14ac:dyDescent="0.2">
      <c r="B6" s="359" t="s">
        <v>44</v>
      </c>
      <c r="C6" s="332" t="s">
        <v>888</v>
      </c>
      <c r="D6" s="324" t="s">
        <v>887</v>
      </c>
      <c r="E6" s="358" t="s">
        <v>886</v>
      </c>
      <c r="F6" s="357" t="s">
        <v>885</v>
      </c>
    </row>
    <row r="7" spans="2:10" ht="15" thickBot="1" x14ac:dyDescent="0.25">
      <c r="B7" s="356"/>
      <c r="C7" s="355"/>
      <c r="D7" s="354" t="s">
        <v>884</v>
      </c>
      <c r="E7" s="353"/>
      <c r="F7" s="352"/>
      <c r="G7" s="328"/>
      <c r="H7" s="328"/>
      <c r="I7" s="328"/>
    </row>
    <row r="8" spans="2:10" x14ac:dyDescent="0.2">
      <c r="B8" s="333"/>
      <c r="C8" s="332" t="s">
        <v>1029</v>
      </c>
      <c r="F8" s="334">
        <v>51844.7</v>
      </c>
      <c r="G8" s="323"/>
      <c r="H8" s="328" t="s">
        <v>4963</v>
      </c>
      <c r="I8" s="328"/>
    </row>
    <row r="9" spans="2:10" x14ac:dyDescent="0.2">
      <c r="B9" s="333">
        <v>8553</v>
      </c>
      <c r="C9" s="332" t="s">
        <v>4962</v>
      </c>
      <c r="D9" s="324" t="s">
        <v>745</v>
      </c>
      <c r="E9" s="719">
        <v>34800</v>
      </c>
      <c r="F9" s="323">
        <v>5049.4799999999996</v>
      </c>
      <c r="G9" s="328" t="s">
        <v>4961</v>
      </c>
    </row>
    <row r="10" spans="2:10" ht="15" x14ac:dyDescent="0.2">
      <c r="B10" s="333">
        <v>8557</v>
      </c>
      <c r="C10" t="s">
        <v>4960</v>
      </c>
      <c r="D10" s="324" t="s">
        <v>745</v>
      </c>
      <c r="E10" s="323">
        <v>76319.88</v>
      </c>
      <c r="F10" s="323">
        <v>26216.17</v>
      </c>
      <c r="G10" s="328" t="s">
        <v>4959</v>
      </c>
      <c r="H10" s="351"/>
      <c r="I10" s="351"/>
      <c r="J10" s="351"/>
    </row>
    <row r="11" spans="2:10" x14ac:dyDescent="0.2">
      <c r="B11" s="333">
        <v>8559</v>
      </c>
      <c r="C11" s="332" t="s">
        <v>4958</v>
      </c>
      <c r="D11" s="324" t="s">
        <v>745</v>
      </c>
      <c r="E11" s="323">
        <v>51550</v>
      </c>
      <c r="F11" s="323">
        <v>1408.36</v>
      </c>
      <c r="G11" s="328" t="s">
        <v>4957</v>
      </c>
    </row>
    <row r="12" spans="2:10" ht="13.5" customHeight="1" x14ac:dyDescent="0.2">
      <c r="B12" s="333">
        <v>8560</v>
      </c>
      <c r="C12" s="332" t="s">
        <v>4956</v>
      </c>
      <c r="D12" s="324" t="s">
        <v>745</v>
      </c>
      <c r="E12" s="323">
        <v>1472</v>
      </c>
      <c r="F12" s="323">
        <v>25161.59</v>
      </c>
      <c r="G12" s="328" t="s">
        <v>4955</v>
      </c>
    </row>
    <row r="13" spans="2:10" x14ac:dyDescent="0.2">
      <c r="B13" s="333">
        <v>8560</v>
      </c>
      <c r="C13" s="332" t="s">
        <v>4954</v>
      </c>
      <c r="D13" s="324" t="s">
        <v>745</v>
      </c>
      <c r="E13" s="323">
        <v>10865.4</v>
      </c>
      <c r="F13" s="323">
        <v>13889.85</v>
      </c>
      <c r="G13" s="328" t="s">
        <v>4953</v>
      </c>
    </row>
    <row r="14" spans="2:10" x14ac:dyDescent="0.2">
      <c r="B14" s="333">
        <v>45085</v>
      </c>
      <c r="C14" s="332" t="s">
        <v>4952</v>
      </c>
      <c r="D14" s="324" t="s">
        <v>745</v>
      </c>
      <c r="E14" s="417">
        <v>1310</v>
      </c>
      <c r="F14" s="323">
        <v>5049.4799999999996</v>
      </c>
      <c r="G14" s="328" t="s">
        <v>4951</v>
      </c>
    </row>
    <row r="15" spans="2:10" s="730" customFormat="1" x14ac:dyDescent="0.2">
      <c r="B15" s="725">
        <v>45086</v>
      </c>
      <c r="C15" s="726" t="s">
        <v>4950</v>
      </c>
      <c r="D15" s="727" t="s">
        <v>745</v>
      </c>
      <c r="E15" s="720">
        <v>58507.5</v>
      </c>
      <c r="F15" s="720">
        <v>8517.51</v>
      </c>
      <c r="G15" s="729" t="s">
        <v>4949</v>
      </c>
    </row>
    <row r="16" spans="2:10" x14ac:dyDescent="0.2">
      <c r="B16" s="333">
        <v>45086</v>
      </c>
      <c r="C16" s="332" t="s">
        <v>4948</v>
      </c>
      <c r="D16" s="324" t="s">
        <v>745</v>
      </c>
      <c r="E16" s="323">
        <v>45000</v>
      </c>
      <c r="F16" s="323">
        <v>5822.92</v>
      </c>
      <c r="G16" s="328" t="s">
        <v>4947</v>
      </c>
    </row>
    <row r="17" spans="2:12" x14ac:dyDescent="0.2">
      <c r="B17" s="333">
        <v>45086</v>
      </c>
      <c r="C17" s="332" t="s">
        <v>4946</v>
      </c>
      <c r="D17" s="324" t="s">
        <v>745</v>
      </c>
      <c r="E17" s="323">
        <v>14004.31</v>
      </c>
      <c r="F17" s="323">
        <v>2941.1</v>
      </c>
      <c r="G17" s="328" t="s">
        <v>4945</v>
      </c>
    </row>
    <row r="18" spans="2:12" x14ac:dyDescent="0.2">
      <c r="B18" s="333">
        <v>45086</v>
      </c>
      <c r="C18" s="332" t="s">
        <v>4944</v>
      </c>
      <c r="D18" s="324" t="s">
        <v>745</v>
      </c>
      <c r="E18" s="658">
        <v>13992.07</v>
      </c>
      <c r="F18" s="323">
        <v>7500</v>
      </c>
      <c r="G18" s="328" t="s">
        <v>4870</v>
      </c>
    </row>
    <row r="19" spans="2:12" x14ac:dyDescent="0.2">
      <c r="B19" s="333">
        <v>45089</v>
      </c>
      <c r="C19" s="332" t="s">
        <v>4943</v>
      </c>
      <c r="D19" s="324" t="s">
        <v>745</v>
      </c>
      <c r="E19" s="323">
        <v>6106.02</v>
      </c>
      <c r="F19" s="323">
        <v>5000</v>
      </c>
      <c r="G19" s="328" t="s">
        <v>4942</v>
      </c>
    </row>
    <row r="20" spans="2:12" x14ac:dyDescent="0.2">
      <c r="B20" s="333">
        <v>45089</v>
      </c>
      <c r="C20" s="332" t="s">
        <v>4941</v>
      </c>
      <c r="D20" s="324" t="s">
        <v>745</v>
      </c>
      <c r="E20" s="489">
        <v>4543</v>
      </c>
      <c r="F20" s="323">
        <v>26163.8</v>
      </c>
      <c r="G20" s="328" t="s">
        <v>4940</v>
      </c>
    </row>
    <row r="21" spans="2:12" x14ac:dyDescent="0.2">
      <c r="B21" s="333">
        <v>45089</v>
      </c>
      <c r="C21" s="332" t="s">
        <v>4939</v>
      </c>
      <c r="D21" s="324" t="s">
        <v>745</v>
      </c>
      <c r="E21" s="323">
        <v>193716.89</v>
      </c>
      <c r="F21" s="323">
        <v>20000</v>
      </c>
      <c r="G21" s="328" t="s">
        <v>4888</v>
      </c>
      <c r="H21" s="328"/>
      <c r="I21" s="328"/>
    </row>
    <row r="22" spans="2:12" x14ac:dyDescent="0.2">
      <c r="B22" s="333">
        <v>45089</v>
      </c>
      <c r="C22" s="332" t="s">
        <v>4938</v>
      </c>
      <c r="D22" s="324" t="s">
        <v>745</v>
      </c>
      <c r="E22" s="488">
        <v>8004</v>
      </c>
      <c r="F22" s="323">
        <v>2500</v>
      </c>
      <c r="G22" s="328" t="s">
        <v>4868</v>
      </c>
      <c r="H22" s="328"/>
      <c r="I22" s="328"/>
    </row>
    <row r="23" spans="2:12" x14ac:dyDescent="0.2">
      <c r="B23" s="333">
        <v>45091</v>
      </c>
      <c r="C23" s="332" t="s">
        <v>4937</v>
      </c>
      <c r="D23" s="324" t="s">
        <v>745</v>
      </c>
      <c r="E23" s="323">
        <v>221406.7</v>
      </c>
      <c r="F23" s="323">
        <v>25161.59</v>
      </c>
      <c r="G23" s="328" t="s">
        <v>4936</v>
      </c>
      <c r="H23" s="328"/>
      <c r="I23" s="328"/>
    </row>
    <row r="24" spans="2:12" x14ac:dyDescent="0.2">
      <c r="B24" s="333">
        <v>45091</v>
      </c>
      <c r="C24" s="332" t="s">
        <v>4935</v>
      </c>
      <c r="D24" s="324" t="s">
        <v>745</v>
      </c>
      <c r="E24" s="323">
        <v>100</v>
      </c>
      <c r="F24" s="323">
        <v>6408.39</v>
      </c>
      <c r="G24" s="328" t="s">
        <v>4934</v>
      </c>
      <c r="H24" s="328"/>
      <c r="I24" s="328"/>
    </row>
    <row r="25" spans="2:12" x14ac:dyDescent="0.2">
      <c r="B25" s="333">
        <v>45091</v>
      </c>
      <c r="C25" s="332" t="s">
        <v>4905</v>
      </c>
      <c r="D25" s="324" t="s">
        <v>745</v>
      </c>
      <c r="E25" s="323">
        <v>1000000</v>
      </c>
      <c r="F25" s="323">
        <v>10000</v>
      </c>
      <c r="G25" s="328" t="s">
        <v>4879</v>
      </c>
      <c r="H25" s="328"/>
      <c r="I25" s="328"/>
    </row>
    <row r="26" spans="2:12" x14ac:dyDescent="0.2">
      <c r="B26" s="333">
        <v>45092</v>
      </c>
      <c r="C26" s="332" t="s">
        <v>4933</v>
      </c>
      <c r="D26" s="324" t="s">
        <v>745</v>
      </c>
      <c r="E26" s="323">
        <v>6021.25</v>
      </c>
      <c r="F26" s="323">
        <v>56439.8</v>
      </c>
      <c r="G26" s="328" t="s">
        <v>4932</v>
      </c>
      <c r="H26" s="328"/>
      <c r="I26" s="328"/>
    </row>
    <row r="27" spans="2:12" x14ac:dyDescent="0.2">
      <c r="B27" s="333">
        <v>45092</v>
      </c>
      <c r="C27" s="332" t="s">
        <v>4931</v>
      </c>
      <c r="D27" s="324" t="s">
        <v>745</v>
      </c>
      <c r="E27" s="323">
        <v>2500</v>
      </c>
      <c r="F27" s="323">
        <v>141099.5</v>
      </c>
      <c r="G27" s="328" t="s">
        <v>4930</v>
      </c>
      <c r="H27" s="328"/>
      <c r="I27" s="328"/>
    </row>
    <row r="28" spans="2:12" x14ac:dyDescent="0.2">
      <c r="B28" s="333">
        <v>45092</v>
      </c>
      <c r="C28" s="332" t="s">
        <v>4929</v>
      </c>
      <c r="D28" s="324" t="s">
        <v>745</v>
      </c>
      <c r="E28" s="323">
        <v>2500</v>
      </c>
      <c r="F28" s="323">
        <v>5222.72</v>
      </c>
      <c r="G28" s="328" t="s">
        <v>4927</v>
      </c>
      <c r="H28" s="342"/>
      <c r="I28" s="328"/>
      <c r="K28" s="348"/>
      <c r="L28" s="347"/>
    </row>
    <row r="29" spans="2:12" x14ac:dyDescent="0.2">
      <c r="B29" s="333">
        <v>45092</v>
      </c>
      <c r="C29" s="332" t="s">
        <v>4928</v>
      </c>
      <c r="D29" s="324" t="s">
        <v>745</v>
      </c>
      <c r="E29" s="323">
        <v>1218</v>
      </c>
      <c r="F29" s="323">
        <v>311.63</v>
      </c>
      <c r="G29" s="328" t="s">
        <v>4927</v>
      </c>
      <c r="H29" s="328"/>
      <c r="I29" s="328"/>
      <c r="K29" s="347"/>
    </row>
    <row r="30" spans="2:12" ht="13.5" customHeight="1" x14ac:dyDescent="0.2">
      <c r="B30" s="333">
        <v>45092</v>
      </c>
      <c r="C30" s="332" t="s">
        <v>4926</v>
      </c>
      <c r="D30" s="324" t="s">
        <v>745</v>
      </c>
      <c r="E30" s="488">
        <v>12006</v>
      </c>
      <c r="F30" s="337">
        <v>3605.01</v>
      </c>
      <c r="G30" s="328" t="s">
        <v>4925</v>
      </c>
      <c r="H30" s="328"/>
      <c r="I30" s="328"/>
    </row>
    <row r="31" spans="2:12" ht="11.25" customHeight="1" x14ac:dyDescent="0.2">
      <c r="B31" s="333">
        <v>45092</v>
      </c>
      <c r="C31" s="332" t="s">
        <v>4924</v>
      </c>
      <c r="D31" s="324" t="s">
        <v>745</v>
      </c>
      <c r="E31" s="323">
        <v>30706.22</v>
      </c>
      <c r="F31" s="337">
        <v>39597.72</v>
      </c>
      <c r="G31" s="328" t="s">
        <v>4923</v>
      </c>
      <c r="H31" s="328"/>
      <c r="I31" s="328"/>
    </row>
    <row r="32" spans="2:12" ht="14.25" customHeight="1" x14ac:dyDescent="0.2">
      <c r="B32" s="333">
        <v>45093</v>
      </c>
      <c r="C32" s="332" t="s">
        <v>4922</v>
      </c>
      <c r="D32" s="324" t="s">
        <v>745</v>
      </c>
      <c r="E32" s="323">
        <v>5918</v>
      </c>
      <c r="F32" s="337">
        <v>2285.34</v>
      </c>
      <c r="G32" s="328" t="s">
        <v>4921</v>
      </c>
      <c r="H32" s="328"/>
      <c r="I32" s="328"/>
    </row>
    <row r="33" spans="2:9" ht="14.25" customHeight="1" x14ac:dyDescent="0.2">
      <c r="B33" s="333">
        <v>45093</v>
      </c>
      <c r="C33" s="332" t="s">
        <v>4920</v>
      </c>
      <c r="D33" s="324" t="s">
        <v>745</v>
      </c>
      <c r="E33" s="323">
        <v>8916.5499999999993</v>
      </c>
      <c r="F33" s="337">
        <v>5000</v>
      </c>
      <c r="G33" s="328" t="s">
        <v>4799</v>
      </c>
      <c r="H33" s="328"/>
      <c r="I33" s="328"/>
    </row>
    <row r="34" spans="2:9" ht="14.25" customHeight="1" x14ac:dyDescent="0.2">
      <c r="B34" s="333">
        <v>45096</v>
      </c>
      <c r="C34" s="694" t="s">
        <v>4919</v>
      </c>
      <c r="D34" s="324" t="s">
        <v>745</v>
      </c>
      <c r="E34" s="486">
        <v>19720</v>
      </c>
      <c r="F34" s="337">
        <v>16348.97</v>
      </c>
      <c r="G34" s="328" t="s">
        <v>4918</v>
      </c>
      <c r="H34" s="328"/>
      <c r="I34" s="328"/>
    </row>
    <row r="35" spans="2:9" ht="14.25" customHeight="1" x14ac:dyDescent="0.2">
      <c r="B35" s="333">
        <v>45097</v>
      </c>
      <c r="C35" s="332" t="s">
        <v>4917</v>
      </c>
      <c r="D35" s="324" t="s">
        <v>745</v>
      </c>
      <c r="E35" s="323">
        <v>1500</v>
      </c>
      <c r="F35" s="337">
        <v>453831.38</v>
      </c>
      <c r="G35" s="328" t="s">
        <v>4916</v>
      </c>
      <c r="H35" s="328"/>
      <c r="I35" s="328"/>
    </row>
    <row r="36" spans="2:9" ht="14.25" customHeight="1" x14ac:dyDescent="0.2">
      <c r="B36" s="333">
        <v>45097</v>
      </c>
      <c r="C36" s="332" t="s">
        <v>4915</v>
      </c>
      <c r="D36" s="324" t="s">
        <v>745</v>
      </c>
      <c r="E36" s="323">
        <v>200000</v>
      </c>
      <c r="F36" s="337">
        <v>21875.75</v>
      </c>
      <c r="G36" s="328" t="s">
        <v>4914</v>
      </c>
      <c r="H36" s="328"/>
      <c r="I36" s="328"/>
    </row>
    <row r="37" spans="2:9" ht="14.25" customHeight="1" x14ac:dyDescent="0.2">
      <c r="B37" s="333">
        <v>45098</v>
      </c>
      <c r="C37" s="332" t="s">
        <v>4913</v>
      </c>
      <c r="D37" s="324" t="s">
        <v>745</v>
      </c>
      <c r="E37" s="323">
        <v>39362.019999999997</v>
      </c>
      <c r="F37" s="341">
        <v>24816.58</v>
      </c>
      <c r="G37" s="328" t="s">
        <v>4912</v>
      </c>
      <c r="H37" s="328"/>
      <c r="I37" s="328"/>
    </row>
    <row r="38" spans="2:9" s="730" customFormat="1" ht="14.25" customHeight="1" x14ac:dyDescent="0.2">
      <c r="B38" s="725">
        <v>45100</v>
      </c>
      <c r="C38" s="726" t="s">
        <v>4911</v>
      </c>
      <c r="D38" s="727" t="s">
        <v>745</v>
      </c>
      <c r="E38" s="720">
        <v>108113.79</v>
      </c>
      <c r="F38" s="728">
        <v>400</v>
      </c>
      <c r="G38" s="729" t="s">
        <v>4812</v>
      </c>
      <c r="H38" s="729"/>
      <c r="I38" s="729"/>
    </row>
    <row r="39" spans="2:9" ht="14.25" customHeight="1" x14ac:dyDescent="0.2">
      <c r="B39" s="333">
        <v>45100</v>
      </c>
      <c r="C39" s="332" t="s">
        <v>4910</v>
      </c>
      <c r="D39" s="324" t="s">
        <v>745</v>
      </c>
      <c r="E39" s="323">
        <v>25760.47</v>
      </c>
      <c r="F39" s="337">
        <v>1142.53</v>
      </c>
      <c r="G39" s="328" t="s">
        <v>4909</v>
      </c>
      <c r="H39" s="328"/>
      <c r="I39" s="328"/>
    </row>
    <row r="40" spans="2:9" ht="14.25" customHeight="1" x14ac:dyDescent="0.2">
      <c r="B40" s="333">
        <v>45100</v>
      </c>
      <c r="C40" s="332" t="s">
        <v>4908</v>
      </c>
      <c r="D40" s="324" t="s">
        <v>745</v>
      </c>
      <c r="E40" s="323">
        <v>1218</v>
      </c>
      <c r="F40" s="337">
        <v>3123.48</v>
      </c>
      <c r="G40" s="328" t="s">
        <v>4907</v>
      </c>
      <c r="H40" s="328"/>
      <c r="I40" s="328"/>
    </row>
    <row r="41" spans="2:9" ht="14.25" customHeight="1" x14ac:dyDescent="0.2">
      <c r="B41" s="333">
        <v>45100</v>
      </c>
      <c r="C41" s="332" t="s">
        <v>4905</v>
      </c>
      <c r="D41" s="324" t="s">
        <v>745</v>
      </c>
      <c r="E41" s="323">
        <v>750000</v>
      </c>
      <c r="F41" s="337">
        <v>10072.11</v>
      </c>
      <c r="G41" s="328" t="s">
        <v>4906</v>
      </c>
      <c r="H41" s="328"/>
      <c r="I41" s="328"/>
    </row>
    <row r="42" spans="2:9" ht="14.25" customHeight="1" x14ac:dyDescent="0.2">
      <c r="B42" s="333">
        <v>45100</v>
      </c>
      <c r="C42" s="332" t="s">
        <v>4905</v>
      </c>
      <c r="D42" s="324" t="s">
        <v>745</v>
      </c>
      <c r="E42" s="323">
        <v>25813.599999999999</v>
      </c>
      <c r="F42" s="337">
        <v>4012.09</v>
      </c>
      <c r="G42" s="328" t="s">
        <v>4904</v>
      </c>
      <c r="H42" s="328"/>
      <c r="I42" s="328"/>
    </row>
    <row r="43" spans="2:9" ht="14.25" customHeight="1" x14ac:dyDescent="0.2">
      <c r="B43" s="721">
        <v>45103</v>
      </c>
      <c r="C43" s="722" t="s">
        <v>4903</v>
      </c>
      <c r="D43" s="723" t="s">
        <v>745</v>
      </c>
      <c r="E43" s="724">
        <v>892.5</v>
      </c>
      <c r="F43" s="337">
        <v>3019.11</v>
      </c>
      <c r="G43" s="328" t="s">
        <v>4902</v>
      </c>
      <c r="H43" s="328"/>
      <c r="I43" s="328"/>
    </row>
    <row r="44" spans="2:9" ht="14.25" customHeight="1" x14ac:dyDescent="0.2">
      <c r="B44" s="721">
        <v>45103</v>
      </c>
      <c r="C44" s="722" t="s">
        <v>4901</v>
      </c>
      <c r="D44" s="723" t="s">
        <v>745</v>
      </c>
      <c r="E44" s="724">
        <v>616.41999999999996</v>
      </c>
      <c r="F44" s="337">
        <v>5049.4799999999996</v>
      </c>
      <c r="G44" s="328" t="s">
        <v>4900</v>
      </c>
      <c r="H44" s="328"/>
      <c r="I44" s="328"/>
    </row>
    <row r="45" spans="2:9" ht="14.25" customHeight="1" x14ac:dyDescent="0.2">
      <c r="B45" s="721">
        <v>45104</v>
      </c>
      <c r="C45" s="722" t="s">
        <v>4899</v>
      </c>
      <c r="D45" s="723" t="s">
        <v>745</v>
      </c>
      <c r="E45" s="724">
        <v>279.79000000000002</v>
      </c>
      <c r="F45" s="337">
        <v>4785.1099999999997</v>
      </c>
      <c r="G45" s="328" t="s">
        <v>4898</v>
      </c>
      <c r="H45" s="342"/>
      <c r="I45" s="328"/>
    </row>
    <row r="46" spans="2:9" ht="14.25" customHeight="1" x14ac:dyDescent="0.2">
      <c r="B46" s="333">
        <v>45104</v>
      </c>
      <c r="C46" s="332" t="s">
        <v>4897</v>
      </c>
      <c r="D46" s="324" t="s">
        <v>745</v>
      </c>
      <c r="E46" s="323">
        <v>227685.85</v>
      </c>
      <c r="F46" s="337">
        <v>28804.79</v>
      </c>
      <c r="G46" s="328" t="s">
        <v>4896</v>
      </c>
      <c r="H46" s="328"/>
      <c r="I46" s="328"/>
    </row>
    <row r="47" spans="2:9" ht="14.25" customHeight="1" x14ac:dyDescent="0.2">
      <c r="B47" s="333">
        <v>45105</v>
      </c>
      <c r="C47" s="332" t="s">
        <v>4895</v>
      </c>
      <c r="D47" s="324" t="s">
        <v>745</v>
      </c>
      <c r="E47" s="323">
        <v>9332.94</v>
      </c>
      <c r="F47" s="337">
        <v>6602.4</v>
      </c>
      <c r="G47" s="328" t="s">
        <v>4894</v>
      </c>
      <c r="H47" s="328"/>
      <c r="I47" s="328"/>
    </row>
    <row r="48" spans="2:9" ht="14.25" customHeight="1" x14ac:dyDescent="0.2">
      <c r="B48" s="333">
        <v>45106</v>
      </c>
      <c r="C48" s="332" t="s">
        <v>4893</v>
      </c>
      <c r="D48" s="324" t="s">
        <v>745</v>
      </c>
      <c r="E48" s="323">
        <v>288212.81</v>
      </c>
      <c r="F48" s="337">
        <v>5049.4799999999996</v>
      </c>
      <c r="G48" s="328" t="s">
        <v>4892</v>
      </c>
      <c r="H48" s="328"/>
      <c r="I48" s="328"/>
    </row>
    <row r="49" spans="2:9" ht="14.25" customHeight="1" x14ac:dyDescent="0.2">
      <c r="B49" s="333">
        <v>45107</v>
      </c>
      <c r="C49" s="332" t="s">
        <v>4891</v>
      </c>
      <c r="D49" s="324" t="s">
        <v>745</v>
      </c>
      <c r="E49" s="323">
        <v>6021.25</v>
      </c>
      <c r="F49" s="337">
        <v>10602.1</v>
      </c>
      <c r="G49" s="328" t="s">
        <v>4890</v>
      </c>
      <c r="H49" s="328"/>
      <c r="I49" s="328"/>
    </row>
    <row r="50" spans="2:9" ht="14.25" customHeight="1" x14ac:dyDescent="0.2">
      <c r="B50" s="333">
        <v>45107</v>
      </c>
      <c r="C50" s="332" t="s">
        <v>4889</v>
      </c>
      <c r="D50" s="324" t="s">
        <v>745</v>
      </c>
      <c r="E50" s="323">
        <v>3111.6</v>
      </c>
      <c r="F50" s="337">
        <v>22146.18</v>
      </c>
      <c r="G50" s="328" t="s">
        <v>4888</v>
      </c>
      <c r="H50" s="328"/>
      <c r="I50" s="328"/>
    </row>
    <row r="51" spans="2:9" ht="14.25" customHeight="1" x14ac:dyDescent="0.2">
      <c r="B51" s="333">
        <v>45107</v>
      </c>
      <c r="C51" s="332" t="s">
        <v>4016</v>
      </c>
      <c r="D51" s="324" t="s">
        <v>745</v>
      </c>
      <c r="E51" s="323">
        <v>151000</v>
      </c>
      <c r="F51" s="337">
        <v>15095.56</v>
      </c>
      <c r="G51" s="328" t="s">
        <v>4887</v>
      </c>
      <c r="H51" s="328"/>
      <c r="I51" s="328"/>
    </row>
    <row r="52" spans="2:9" ht="14.25" customHeight="1" x14ac:dyDescent="0.2">
      <c r="B52" s="333">
        <v>45107</v>
      </c>
      <c r="C52" s="332" t="s">
        <v>4886</v>
      </c>
      <c r="D52" s="324" t="s">
        <v>745</v>
      </c>
      <c r="E52" s="323">
        <v>3100</v>
      </c>
      <c r="F52" s="337">
        <v>12173.04</v>
      </c>
      <c r="G52" s="328" t="s">
        <v>4885</v>
      </c>
      <c r="H52" s="328"/>
      <c r="I52" s="328"/>
    </row>
    <row r="53" spans="2:9" ht="14.25" customHeight="1" x14ac:dyDescent="0.2">
      <c r="B53" s="333">
        <v>45107</v>
      </c>
      <c r="C53" s="332" t="s">
        <v>4884</v>
      </c>
      <c r="D53" s="324" t="s">
        <v>745</v>
      </c>
      <c r="E53" s="323">
        <v>28758.1</v>
      </c>
      <c r="F53" s="337">
        <v>3510.79</v>
      </c>
      <c r="G53" s="328" t="s">
        <v>4883</v>
      </c>
      <c r="H53" s="328"/>
      <c r="I53" s="328"/>
    </row>
    <row r="54" spans="2:9" ht="14.25" customHeight="1" x14ac:dyDescent="0.2">
      <c r="B54" s="333">
        <v>45107</v>
      </c>
      <c r="C54" s="332" t="s">
        <v>4882</v>
      </c>
      <c r="D54" s="324" t="s">
        <v>745</v>
      </c>
      <c r="E54" s="323">
        <v>19544.61</v>
      </c>
      <c r="F54" s="337">
        <v>35000</v>
      </c>
      <c r="G54" s="328" t="s">
        <v>4881</v>
      </c>
      <c r="H54" s="328"/>
      <c r="I54" s="328"/>
    </row>
    <row r="55" spans="2:9" ht="14.25" customHeight="1" x14ac:dyDescent="0.2">
      <c r="B55" s="333">
        <v>45107</v>
      </c>
      <c r="C55" s="332" t="s">
        <v>4880</v>
      </c>
      <c r="D55" s="324" t="s">
        <v>745</v>
      </c>
      <c r="E55" s="323">
        <v>10000</v>
      </c>
      <c r="F55" s="337">
        <v>8000</v>
      </c>
      <c r="G55" s="328" t="s">
        <v>4879</v>
      </c>
      <c r="H55" s="328"/>
      <c r="I55" s="328"/>
    </row>
    <row r="56" spans="2:9" ht="14.25" customHeight="1" x14ac:dyDescent="0.2">
      <c r="B56" s="333">
        <v>45107</v>
      </c>
      <c r="C56" s="332" t="s">
        <v>4878</v>
      </c>
      <c r="D56" s="324" t="s">
        <v>745</v>
      </c>
      <c r="E56" s="323">
        <v>3497.4</v>
      </c>
      <c r="F56" s="337">
        <v>5000</v>
      </c>
      <c r="G56" s="328" t="s">
        <v>4813</v>
      </c>
      <c r="H56" s="328"/>
      <c r="I56" s="328"/>
    </row>
    <row r="57" spans="2:9" ht="14.25" customHeight="1" x14ac:dyDescent="0.2">
      <c r="B57" s="333">
        <v>45107</v>
      </c>
      <c r="C57" s="332" t="s">
        <v>4877</v>
      </c>
      <c r="D57" s="324" t="s">
        <v>745</v>
      </c>
      <c r="E57" s="323">
        <v>3944</v>
      </c>
      <c r="F57" s="337">
        <v>126476.25</v>
      </c>
      <c r="G57" s="328" t="s">
        <v>4876</v>
      </c>
      <c r="H57" s="328"/>
      <c r="I57" s="328"/>
    </row>
    <row r="58" spans="2:9" ht="14.25" customHeight="1" x14ac:dyDescent="0.2">
      <c r="B58" s="333">
        <v>45107</v>
      </c>
      <c r="C58" s="332" t="s">
        <v>4875</v>
      </c>
      <c r="D58" s="324" t="s">
        <v>745</v>
      </c>
      <c r="E58" s="323">
        <v>9860</v>
      </c>
      <c r="F58" s="337">
        <v>66367.55</v>
      </c>
      <c r="G58" s="328" t="s">
        <v>4874</v>
      </c>
      <c r="H58" s="328"/>
      <c r="I58" s="328"/>
    </row>
    <row r="59" spans="2:9" ht="14.25" customHeight="1" x14ac:dyDescent="0.2">
      <c r="B59" s="333">
        <v>45107</v>
      </c>
      <c r="C59" s="332" t="s">
        <v>4873</v>
      </c>
      <c r="D59" s="324" t="s">
        <v>745</v>
      </c>
      <c r="E59" s="323">
        <v>171085.43</v>
      </c>
      <c r="F59" s="344">
        <v>534915.83999999997</v>
      </c>
      <c r="G59" s="328" t="s">
        <v>4872</v>
      </c>
      <c r="H59" s="328"/>
      <c r="I59" s="328"/>
    </row>
    <row r="60" spans="2:9" ht="14.25" customHeight="1" x14ac:dyDescent="0.2">
      <c r="B60" s="333">
        <v>45107</v>
      </c>
      <c r="C60" s="332" t="s">
        <v>4871</v>
      </c>
      <c r="E60" s="323">
        <v>176346.89</v>
      </c>
      <c r="F60" s="337">
        <v>4083.57</v>
      </c>
      <c r="G60" s="328" t="s">
        <v>4870</v>
      </c>
      <c r="H60" s="328"/>
      <c r="I60" s="328"/>
    </row>
    <row r="61" spans="2:9" ht="14.25" customHeight="1" x14ac:dyDescent="0.2">
      <c r="B61" s="333">
        <v>45107</v>
      </c>
      <c r="C61" s="332" t="s">
        <v>4869</v>
      </c>
      <c r="E61" s="323">
        <v>599</v>
      </c>
      <c r="F61" s="337">
        <v>1539.58</v>
      </c>
      <c r="G61" s="328" t="s">
        <v>4868</v>
      </c>
      <c r="H61" s="328"/>
      <c r="I61" s="328"/>
    </row>
    <row r="62" spans="2:9" ht="14.25" customHeight="1" x14ac:dyDescent="0.2">
      <c r="B62" s="333">
        <v>45107</v>
      </c>
      <c r="C62" s="332" t="s">
        <v>4867</v>
      </c>
      <c r="E62" s="323">
        <v>95.84</v>
      </c>
      <c r="F62" s="337">
        <v>34331.31</v>
      </c>
      <c r="G62" s="328" t="s">
        <v>4866</v>
      </c>
      <c r="H62" s="328"/>
      <c r="I62" s="328"/>
    </row>
    <row r="63" spans="2:9" ht="14.25" customHeight="1" x14ac:dyDescent="0.2">
      <c r="B63" s="333"/>
      <c r="C63" s="332"/>
      <c r="F63" s="337">
        <v>1330.87</v>
      </c>
      <c r="G63" s="328" t="s">
        <v>4865</v>
      </c>
      <c r="H63" s="328"/>
      <c r="I63" s="328"/>
    </row>
    <row r="64" spans="2:9" ht="14.25" customHeight="1" x14ac:dyDescent="0.2">
      <c r="B64" s="333"/>
      <c r="C64" s="332"/>
      <c r="F64" s="337">
        <v>12587.54</v>
      </c>
      <c r="G64" s="328" t="s">
        <v>4864</v>
      </c>
      <c r="H64" s="328"/>
      <c r="I64" s="328"/>
    </row>
    <row r="65" spans="2:12" ht="14.25" customHeight="1" x14ac:dyDescent="0.2">
      <c r="B65" s="333"/>
      <c r="C65" s="332"/>
      <c r="F65" s="337">
        <v>8944.2000000000007</v>
      </c>
      <c r="G65" s="328" t="s">
        <v>4863</v>
      </c>
      <c r="H65" s="328"/>
      <c r="I65" s="328"/>
    </row>
    <row r="66" spans="2:12" ht="14.25" customHeight="1" x14ac:dyDescent="0.2">
      <c r="B66" s="333"/>
      <c r="C66" s="332"/>
      <c r="F66" s="337">
        <v>10098.959999999999</v>
      </c>
      <c r="G66" s="328" t="s">
        <v>4862</v>
      </c>
      <c r="H66" s="328"/>
      <c r="I66" s="328"/>
    </row>
    <row r="67" spans="2:12" ht="14.25" customHeight="1" x14ac:dyDescent="0.2">
      <c r="B67" s="333"/>
      <c r="C67" s="332"/>
      <c r="F67" s="337">
        <v>4319.84</v>
      </c>
      <c r="G67" s="328" t="s">
        <v>4861</v>
      </c>
      <c r="H67" s="328"/>
      <c r="I67" s="328"/>
    </row>
    <row r="68" spans="2:12" ht="14.25" customHeight="1" x14ac:dyDescent="0.2">
      <c r="B68" s="333"/>
      <c r="C68" s="332"/>
      <c r="F68" s="337">
        <v>3135.07</v>
      </c>
      <c r="G68" s="328" t="s">
        <v>4799</v>
      </c>
      <c r="H68" s="328"/>
      <c r="I68" s="328"/>
    </row>
    <row r="69" spans="2:12" ht="14.25" customHeight="1" x14ac:dyDescent="0.2">
      <c r="B69" s="333"/>
      <c r="C69" s="332"/>
      <c r="F69" s="341">
        <v>15000</v>
      </c>
      <c r="G69" s="328" t="s">
        <v>4802</v>
      </c>
      <c r="H69" s="328"/>
      <c r="I69" s="328"/>
    </row>
    <row r="70" spans="2:12" ht="14.25" customHeight="1" x14ac:dyDescent="0.2">
      <c r="B70" s="333"/>
      <c r="C70" s="332"/>
      <c r="F70" s="337">
        <v>29777.38</v>
      </c>
      <c r="G70" s="328" t="s">
        <v>4860</v>
      </c>
      <c r="H70" s="328"/>
      <c r="I70" s="328"/>
    </row>
    <row r="71" spans="2:12" ht="14.25" customHeight="1" x14ac:dyDescent="0.2">
      <c r="B71" s="333"/>
      <c r="C71" s="332"/>
      <c r="F71" s="337">
        <v>1000</v>
      </c>
      <c r="G71" s="328" t="s">
        <v>4859</v>
      </c>
      <c r="H71" s="328"/>
      <c r="I71" s="328"/>
    </row>
    <row r="72" spans="2:12" ht="14.25" customHeight="1" x14ac:dyDescent="0.2">
      <c r="B72" s="333"/>
      <c r="C72" s="332"/>
      <c r="F72" s="341">
        <v>45980.18</v>
      </c>
      <c r="G72" s="328" t="s">
        <v>4858</v>
      </c>
      <c r="H72" s="328"/>
      <c r="I72" s="328"/>
    </row>
    <row r="73" spans="2:12" ht="14.25" customHeight="1" x14ac:dyDescent="0.2">
      <c r="B73" s="333"/>
      <c r="C73" s="332"/>
      <c r="F73" s="337">
        <v>20871.04</v>
      </c>
      <c r="G73" s="346" t="s">
        <v>4857</v>
      </c>
      <c r="H73" s="693"/>
      <c r="I73" s="693"/>
      <c r="J73" s="692"/>
      <c r="K73" s="692"/>
      <c r="L73" s="692"/>
    </row>
    <row r="74" spans="2:12" ht="14.25" customHeight="1" x14ac:dyDescent="0.2">
      <c r="B74" s="333"/>
      <c r="C74" s="332"/>
      <c r="F74" s="337">
        <v>26114.09</v>
      </c>
      <c r="G74" s="328" t="s">
        <v>4856</v>
      </c>
      <c r="H74" s="328"/>
      <c r="I74" s="328"/>
    </row>
    <row r="75" spans="2:12" ht="14.25" customHeight="1" x14ac:dyDescent="0.2">
      <c r="B75" s="333"/>
      <c r="C75" s="332"/>
      <c r="F75" s="337">
        <v>5000</v>
      </c>
      <c r="G75" s="328" t="s">
        <v>4855</v>
      </c>
      <c r="H75" s="328"/>
      <c r="I75" s="328"/>
    </row>
    <row r="76" spans="2:12" ht="14.25" customHeight="1" x14ac:dyDescent="0.2">
      <c r="B76" s="333"/>
      <c r="C76" s="332"/>
      <c r="F76" s="337">
        <v>759.38</v>
      </c>
      <c r="G76" s="328" t="s">
        <v>4854</v>
      </c>
      <c r="H76" s="328"/>
      <c r="I76" s="328"/>
    </row>
    <row r="77" spans="2:12" ht="14.25" customHeight="1" x14ac:dyDescent="0.2">
      <c r="B77" s="333"/>
      <c r="C77" s="332"/>
      <c r="F77" s="337">
        <v>2000</v>
      </c>
      <c r="G77" s="328" t="s">
        <v>4853</v>
      </c>
      <c r="H77" s="328"/>
      <c r="I77" s="328"/>
    </row>
    <row r="78" spans="2:12" ht="14.25" customHeight="1" x14ac:dyDescent="0.2">
      <c r="B78" s="333"/>
      <c r="C78" s="332"/>
      <c r="F78" s="337">
        <v>4126</v>
      </c>
      <c r="G78" s="328" t="s">
        <v>4852</v>
      </c>
      <c r="H78" s="328"/>
      <c r="I78" s="328"/>
    </row>
    <row r="79" spans="2:12" ht="14.25" customHeight="1" x14ac:dyDescent="0.2">
      <c r="B79" s="333"/>
      <c r="C79" s="332"/>
      <c r="F79" s="337">
        <v>31631.45</v>
      </c>
      <c r="G79" s="328" t="s">
        <v>4851</v>
      </c>
      <c r="H79" s="328"/>
      <c r="I79" s="328"/>
    </row>
    <row r="80" spans="2:12" ht="14.25" customHeight="1" x14ac:dyDescent="0.2">
      <c r="B80" s="333"/>
      <c r="C80" s="332"/>
      <c r="F80" s="337">
        <v>637.65</v>
      </c>
      <c r="G80" s="328" t="s">
        <v>4850</v>
      </c>
      <c r="H80" s="328"/>
      <c r="I80" s="328"/>
    </row>
    <row r="81" spans="2:12" ht="14.25" customHeight="1" x14ac:dyDescent="0.2">
      <c r="B81" s="333"/>
      <c r="C81" s="332"/>
      <c r="F81" s="337">
        <v>10677.65</v>
      </c>
      <c r="G81" s="328" t="s">
        <v>4849</v>
      </c>
      <c r="H81" s="328"/>
      <c r="I81" s="328"/>
    </row>
    <row r="82" spans="2:12" ht="14.25" customHeight="1" x14ac:dyDescent="0.2">
      <c r="B82" s="333"/>
      <c r="C82" s="332"/>
      <c r="F82" s="337">
        <v>5429.38</v>
      </c>
      <c r="G82" s="328" t="s">
        <v>4848</v>
      </c>
      <c r="H82" s="328"/>
      <c r="I82" s="328"/>
    </row>
    <row r="83" spans="2:12" ht="14.25" customHeight="1" x14ac:dyDescent="0.2">
      <c r="B83" s="333"/>
      <c r="C83" s="332"/>
      <c r="F83" s="337">
        <v>2285.06</v>
      </c>
      <c r="G83" s="328" t="s">
        <v>4847</v>
      </c>
      <c r="H83" s="328"/>
      <c r="I83" s="328"/>
    </row>
    <row r="84" spans="2:12" ht="14.25" customHeight="1" x14ac:dyDescent="0.2">
      <c r="B84" s="333"/>
      <c r="C84" s="332"/>
      <c r="F84" s="344">
        <v>5000</v>
      </c>
      <c r="G84" s="328" t="s">
        <v>4818</v>
      </c>
      <c r="H84" s="328"/>
      <c r="I84" s="328"/>
    </row>
    <row r="85" spans="2:12" ht="14.25" customHeight="1" x14ac:dyDescent="0.2">
      <c r="B85" s="333"/>
      <c r="C85" s="332"/>
      <c r="F85" s="337">
        <v>700</v>
      </c>
      <c r="G85" s="328" t="s">
        <v>4812</v>
      </c>
      <c r="H85" s="328"/>
      <c r="I85" s="328"/>
    </row>
    <row r="86" spans="2:12" ht="14.25" customHeight="1" x14ac:dyDescent="0.2">
      <c r="B86" s="333"/>
      <c r="C86" s="332"/>
      <c r="F86" s="337">
        <v>39245.699999999997</v>
      </c>
      <c r="G86" s="328" t="s">
        <v>4846</v>
      </c>
      <c r="H86" s="328"/>
      <c r="I86" s="328"/>
    </row>
    <row r="87" spans="2:12" ht="14.25" customHeight="1" x14ac:dyDescent="0.2">
      <c r="B87" s="333"/>
      <c r="C87" s="332"/>
      <c r="F87" s="337">
        <v>3123.48</v>
      </c>
      <c r="G87" s="328" t="s">
        <v>4845</v>
      </c>
      <c r="H87" s="328"/>
      <c r="I87" s="328"/>
    </row>
    <row r="88" spans="2:12" ht="14.25" customHeight="1" x14ac:dyDescent="0.2">
      <c r="B88" s="333"/>
      <c r="C88" s="332"/>
      <c r="F88" s="337">
        <v>20650.900000000001</v>
      </c>
      <c r="G88" s="328" t="s">
        <v>4844</v>
      </c>
      <c r="H88" s="342"/>
      <c r="I88" s="342"/>
      <c r="J88" s="351"/>
      <c r="K88" s="351"/>
      <c r="L88" s="351"/>
    </row>
    <row r="89" spans="2:12" ht="14.25" customHeight="1" x14ac:dyDescent="0.2">
      <c r="B89" s="333"/>
      <c r="C89" s="332"/>
      <c r="F89" s="337">
        <v>55029.61</v>
      </c>
      <c r="G89" s="328" t="s">
        <v>4843</v>
      </c>
      <c r="H89" s="328"/>
      <c r="I89" s="328"/>
    </row>
    <row r="90" spans="2:12" ht="14.25" customHeight="1" x14ac:dyDescent="0.2">
      <c r="B90" s="333"/>
      <c r="C90" s="332"/>
      <c r="F90" s="337">
        <v>5000</v>
      </c>
      <c r="G90" s="328" t="s">
        <v>4799</v>
      </c>
      <c r="H90" s="328"/>
      <c r="I90" s="328"/>
    </row>
    <row r="91" spans="2:12" ht="14.25" customHeight="1" x14ac:dyDescent="0.2">
      <c r="B91" s="333"/>
      <c r="C91" s="332"/>
      <c r="F91" s="341">
        <v>24842.28</v>
      </c>
      <c r="G91" s="346" t="s">
        <v>4842</v>
      </c>
      <c r="H91" s="342"/>
      <c r="I91" s="342"/>
    </row>
    <row r="92" spans="2:12" ht="14.25" customHeight="1" x14ac:dyDescent="0.2">
      <c r="B92" s="333"/>
      <c r="C92" s="332"/>
      <c r="F92" s="341">
        <v>13606.82</v>
      </c>
      <c r="G92" s="328" t="s">
        <v>4841</v>
      </c>
      <c r="H92" s="328"/>
      <c r="I92" s="328"/>
    </row>
    <row r="93" spans="2:12" ht="14.25" customHeight="1" x14ac:dyDescent="0.2">
      <c r="B93" s="333"/>
      <c r="C93" s="332"/>
      <c r="F93" s="337">
        <v>10000</v>
      </c>
      <c r="G93" s="328" t="s">
        <v>4802</v>
      </c>
      <c r="H93" s="328"/>
      <c r="I93" s="328"/>
    </row>
    <row r="94" spans="2:12" ht="15.75" customHeight="1" x14ac:dyDescent="0.2">
      <c r="B94" s="333"/>
      <c r="C94" s="332"/>
      <c r="F94" s="337">
        <v>2835.95</v>
      </c>
      <c r="G94" s="328" t="s">
        <v>4840</v>
      </c>
      <c r="H94" s="328"/>
      <c r="I94" s="328"/>
    </row>
    <row r="95" spans="2:12" ht="11.25" customHeight="1" x14ac:dyDescent="0.2">
      <c r="B95" s="333"/>
      <c r="C95" s="332"/>
      <c r="F95" s="337">
        <v>5528.63</v>
      </c>
      <c r="G95" s="328" t="s">
        <v>4839</v>
      </c>
      <c r="H95" s="328"/>
      <c r="I95" s="328"/>
    </row>
    <row r="96" spans="2:12" ht="14.25" customHeight="1" x14ac:dyDescent="0.2">
      <c r="B96" s="333"/>
      <c r="C96" s="332"/>
      <c r="F96" s="337">
        <v>50494.8</v>
      </c>
      <c r="G96" s="328" t="s">
        <v>4838</v>
      </c>
      <c r="H96" s="328"/>
      <c r="I96" s="328"/>
    </row>
    <row r="97" spans="2:9" ht="12.75" customHeight="1" x14ac:dyDescent="0.2">
      <c r="B97" s="333"/>
      <c r="C97" s="332"/>
      <c r="F97" s="337">
        <v>4528.66</v>
      </c>
      <c r="G97" s="328" t="s">
        <v>4837</v>
      </c>
      <c r="H97" s="328"/>
      <c r="I97" s="328"/>
    </row>
    <row r="98" spans="2:9" ht="15.75" customHeight="1" x14ac:dyDescent="0.2">
      <c r="B98" s="333"/>
      <c r="C98" s="332"/>
      <c r="F98" s="337">
        <v>4892.51</v>
      </c>
      <c r="G98" s="328" t="s">
        <v>4836</v>
      </c>
      <c r="H98" s="328"/>
      <c r="I98" s="328"/>
    </row>
    <row r="99" spans="2:9" ht="15.75" customHeight="1" x14ac:dyDescent="0.2">
      <c r="B99" s="333"/>
      <c r="C99" s="332"/>
      <c r="F99" s="344">
        <v>7827.02</v>
      </c>
      <c r="G99" s="328" t="s">
        <v>4835</v>
      </c>
      <c r="H99" s="328"/>
      <c r="I99" s="328"/>
    </row>
    <row r="100" spans="2:9" ht="12.75" customHeight="1" x14ac:dyDescent="0.2">
      <c r="B100" s="333"/>
      <c r="C100" s="332"/>
      <c r="F100" s="337">
        <v>4272.7299999999996</v>
      </c>
      <c r="G100" s="328" t="s">
        <v>4834</v>
      </c>
      <c r="H100" s="328"/>
      <c r="I100" s="328"/>
    </row>
    <row r="101" spans="2:9" ht="12.75" customHeight="1" x14ac:dyDescent="0.2">
      <c r="B101" s="333"/>
      <c r="C101" s="332"/>
      <c r="F101" s="337">
        <v>4933.0600000000004</v>
      </c>
      <c r="G101" s="328" t="s">
        <v>4833</v>
      </c>
      <c r="H101" s="328"/>
      <c r="I101" s="328"/>
    </row>
    <row r="102" spans="2:9" ht="12.75" customHeight="1" x14ac:dyDescent="0.2">
      <c r="B102" s="333"/>
      <c r="C102" s="332"/>
      <c r="F102" s="337">
        <v>40282.019999999997</v>
      </c>
      <c r="G102" s="328" t="s">
        <v>4832</v>
      </c>
      <c r="H102" s="328"/>
      <c r="I102" s="328"/>
    </row>
    <row r="103" spans="2:9" ht="14.25" customHeight="1" x14ac:dyDescent="0.2">
      <c r="B103" s="333"/>
      <c r="C103" s="332"/>
      <c r="F103" s="337">
        <v>13400.64</v>
      </c>
      <c r="G103" s="328" t="s">
        <v>4831</v>
      </c>
      <c r="H103" s="328"/>
      <c r="I103" s="328"/>
    </row>
    <row r="104" spans="2:9" ht="15.75" customHeight="1" x14ac:dyDescent="0.2">
      <c r="B104" s="333"/>
      <c r="C104" s="332"/>
      <c r="F104" s="337">
        <v>436206.91</v>
      </c>
      <c r="G104" s="328" t="s">
        <v>4830</v>
      </c>
      <c r="H104" s="328"/>
      <c r="I104" s="328"/>
    </row>
    <row r="105" spans="2:9" ht="15.75" customHeight="1" x14ac:dyDescent="0.2">
      <c r="B105" s="333"/>
      <c r="C105" s="332"/>
      <c r="F105" s="337">
        <v>50719.82</v>
      </c>
      <c r="G105" s="328" t="s">
        <v>4829</v>
      </c>
      <c r="H105" s="328"/>
      <c r="I105" s="328"/>
    </row>
    <row r="106" spans="2:9" ht="15.75" customHeight="1" x14ac:dyDescent="0.2">
      <c r="B106" s="333"/>
      <c r="C106" s="332"/>
      <c r="F106" s="337">
        <v>15148.44</v>
      </c>
      <c r="G106" s="328" t="s">
        <v>4828</v>
      </c>
      <c r="H106" s="328"/>
      <c r="I106" s="328"/>
    </row>
    <row r="107" spans="2:9" ht="15.75" customHeight="1" x14ac:dyDescent="0.2">
      <c r="B107" s="333"/>
      <c r="C107" s="332"/>
      <c r="F107" s="337">
        <v>10000</v>
      </c>
      <c r="G107" s="328" t="s">
        <v>4802</v>
      </c>
      <c r="H107" s="328"/>
      <c r="I107" s="328"/>
    </row>
    <row r="108" spans="2:9" ht="15.75" customHeight="1" x14ac:dyDescent="0.2">
      <c r="B108" s="333"/>
      <c r="C108" s="332"/>
      <c r="F108" s="337">
        <v>3000</v>
      </c>
      <c r="G108" s="328" t="s">
        <v>4827</v>
      </c>
      <c r="H108" s="328"/>
      <c r="I108" s="328"/>
    </row>
    <row r="109" spans="2:9" ht="15.75" customHeight="1" x14ac:dyDescent="0.2">
      <c r="B109" s="333"/>
      <c r="C109" s="332"/>
      <c r="F109" s="337">
        <v>3123.48</v>
      </c>
      <c r="G109" s="328" t="s">
        <v>4826</v>
      </c>
      <c r="H109" s="328"/>
      <c r="I109" s="328"/>
    </row>
    <row r="110" spans="2:9" ht="15.75" customHeight="1" x14ac:dyDescent="0.2">
      <c r="B110" s="333"/>
      <c r="C110" s="332"/>
      <c r="F110" s="337">
        <v>15000</v>
      </c>
      <c r="G110" s="328" t="s">
        <v>4802</v>
      </c>
      <c r="H110" s="342"/>
      <c r="I110" s="328"/>
    </row>
    <row r="111" spans="2:9" ht="15.75" customHeight="1" x14ac:dyDescent="0.2">
      <c r="B111" s="333"/>
      <c r="C111" s="332"/>
      <c r="F111" s="337">
        <v>1000</v>
      </c>
      <c r="G111" s="328" t="s">
        <v>4825</v>
      </c>
      <c r="H111" s="328"/>
      <c r="I111" s="328"/>
    </row>
    <row r="112" spans="2:9" ht="15.75" customHeight="1" x14ac:dyDescent="0.2">
      <c r="B112" s="333"/>
      <c r="C112" s="332"/>
      <c r="F112" s="337">
        <v>34557.79</v>
      </c>
      <c r="G112" s="328" t="s">
        <v>4824</v>
      </c>
      <c r="H112" s="328"/>
      <c r="I112" s="328"/>
    </row>
    <row r="113" spans="2:9" ht="15.75" customHeight="1" x14ac:dyDescent="0.2">
      <c r="B113" s="333"/>
      <c r="C113" s="332"/>
      <c r="F113" s="337">
        <v>18255.330000000002</v>
      </c>
      <c r="G113" s="328" t="s">
        <v>4823</v>
      </c>
      <c r="H113" s="328"/>
      <c r="I113" s="328"/>
    </row>
    <row r="114" spans="2:9" ht="15.75" customHeight="1" x14ac:dyDescent="0.2">
      <c r="B114" s="333"/>
      <c r="C114" s="332"/>
      <c r="F114" s="337">
        <v>150000</v>
      </c>
      <c r="G114" s="328" t="s">
        <v>4016</v>
      </c>
      <c r="H114" s="328"/>
      <c r="I114" s="328"/>
    </row>
    <row r="115" spans="2:9" ht="15.75" customHeight="1" x14ac:dyDescent="0.2">
      <c r="B115" s="333"/>
      <c r="C115" s="332"/>
      <c r="F115" s="337">
        <v>15000</v>
      </c>
      <c r="G115" s="328" t="s">
        <v>4802</v>
      </c>
      <c r="H115" s="328"/>
      <c r="I115" s="328"/>
    </row>
    <row r="116" spans="2:9" ht="15.75" customHeight="1" x14ac:dyDescent="0.2">
      <c r="B116" s="333"/>
      <c r="C116" s="332"/>
      <c r="F116" s="337">
        <v>3230.45</v>
      </c>
      <c r="G116" s="328" t="s">
        <v>4822</v>
      </c>
      <c r="H116" s="328"/>
      <c r="I116" s="328"/>
    </row>
    <row r="117" spans="2:9" ht="13.5" customHeight="1" x14ac:dyDescent="0.2">
      <c r="B117" s="333"/>
      <c r="C117" s="332"/>
      <c r="F117" s="337">
        <v>1523.65</v>
      </c>
      <c r="G117" s="328" t="s">
        <v>4821</v>
      </c>
      <c r="H117" s="328"/>
      <c r="I117" s="328"/>
    </row>
    <row r="118" spans="2:9" ht="13.5" customHeight="1" x14ac:dyDescent="0.2">
      <c r="B118" s="333"/>
      <c r="C118" s="332"/>
      <c r="F118" s="337">
        <v>29659.87</v>
      </c>
      <c r="G118" s="328" t="s">
        <v>4820</v>
      </c>
      <c r="H118" s="328"/>
      <c r="I118" s="328"/>
    </row>
    <row r="119" spans="2:9" ht="13.5" customHeight="1" x14ac:dyDescent="0.2">
      <c r="B119" s="333"/>
      <c r="C119" s="332"/>
      <c r="F119" s="337">
        <v>56879.95</v>
      </c>
      <c r="G119" s="328" t="s">
        <v>4819</v>
      </c>
      <c r="H119" s="328"/>
      <c r="I119" s="328"/>
    </row>
    <row r="120" spans="2:9" ht="13.5" customHeight="1" x14ac:dyDescent="0.2">
      <c r="B120" s="333"/>
      <c r="C120" s="332"/>
      <c r="F120" s="337">
        <v>5000</v>
      </c>
      <c r="G120" s="328" t="s">
        <v>4818</v>
      </c>
      <c r="H120" s="328"/>
      <c r="I120" s="328"/>
    </row>
    <row r="121" spans="2:9" ht="13.5" customHeight="1" x14ac:dyDescent="0.2">
      <c r="B121" s="333"/>
      <c r="C121" s="332"/>
      <c r="F121" s="337">
        <v>1142.53</v>
      </c>
      <c r="G121" s="328" t="s">
        <v>4817</v>
      </c>
      <c r="H121" s="328"/>
      <c r="I121" s="328"/>
    </row>
    <row r="122" spans="2:9" ht="13.5" customHeight="1" x14ac:dyDescent="0.2">
      <c r="B122" s="333"/>
      <c r="C122" s="332"/>
      <c r="F122" s="337">
        <v>1142.53</v>
      </c>
      <c r="G122" s="328" t="s">
        <v>4816</v>
      </c>
      <c r="H122" s="328"/>
      <c r="I122" s="328"/>
    </row>
    <row r="123" spans="2:9" ht="13.5" customHeight="1" x14ac:dyDescent="0.2">
      <c r="B123" s="333"/>
      <c r="C123" s="332"/>
      <c r="F123" s="337">
        <v>1217.73</v>
      </c>
      <c r="G123" s="328" t="s">
        <v>4815</v>
      </c>
      <c r="H123" s="328"/>
      <c r="I123" s="328"/>
    </row>
    <row r="124" spans="2:9" ht="13.5" customHeight="1" x14ac:dyDescent="0.2">
      <c r="B124" s="333"/>
      <c r="C124" s="332"/>
      <c r="F124" s="337">
        <v>3472.8</v>
      </c>
      <c r="G124" s="328" t="s">
        <v>4814</v>
      </c>
      <c r="H124" s="328"/>
      <c r="I124" s="328"/>
    </row>
    <row r="125" spans="2:9" ht="13.5" customHeight="1" x14ac:dyDescent="0.2">
      <c r="B125" s="333"/>
      <c r="C125" s="332"/>
      <c r="F125" s="337">
        <v>4000</v>
      </c>
      <c r="G125" s="328" t="s">
        <v>4813</v>
      </c>
      <c r="H125" s="328"/>
      <c r="I125" s="328"/>
    </row>
    <row r="126" spans="2:9" ht="13.5" customHeight="1" x14ac:dyDescent="0.2">
      <c r="B126" s="333"/>
      <c r="C126" s="332"/>
      <c r="F126" s="337">
        <v>419.79</v>
      </c>
      <c r="G126" s="328" t="s">
        <v>4812</v>
      </c>
      <c r="H126" s="328"/>
      <c r="I126" s="328"/>
    </row>
    <row r="127" spans="2:9" ht="13.5" customHeight="1" x14ac:dyDescent="0.2">
      <c r="B127" s="333"/>
      <c r="C127" s="332"/>
      <c r="F127" s="337">
        <v>31227.27</v>
      </c>
      <c r="G127" s="328" t="s">
        <v>4811</v>
      </c>
      <c r="H127" s="328"/>
      <c r="I127" s="328"/>
    </row>
    <row r="128" spans="2:9" ht="13.5" customHeight="1" x14ac:dyDescent="0.2">
      <c r="B128" s="333"/>
      <c r="C128" s="332"/>
      <c r="F128" s="337">
        <v>42000.77</v>
      </c>
      <c r="G128" s="328" t="s">
        <v>4810</v>
      </c>
      <c r="H128" s="328"/>
      <c r="I128" s="328"/>
    </row>
    <row r="129" spans="2:9" ht="13.5" customHeight="1" x14ac:dyDescent="0.2">
      <c r="B129" s="333"/>
      <c r="C129" s="332"/>
      <c r="F129" s="337">
        <v>20000</v>
      </c>
      <c r="G129" s="328" t="s">
        <v>4802</v>
      </c>
      <c r="H129" s="328"/>
      <c r="I129" s="328"/>
    </row>
    <row r="130" spans="2:9" ht="13.5" customHeight="1" x14ac:dyDescent="0.2">
      <c r="B130" s="333"/>
      <c r="C130" s="332"/>
      <c r="F130" s="337">
        <v>29065.279999999999</v>
      </c>
      <c r="G130" s="328" t="s">
        <v>4809</v>
      </c>
      <c r="H130" s="328"/>
      <c r="I130" s="328"/>
    </row>
    <row r="131" spans="2:9" ht="13.5" customHeight="1" x14ac:dyDescent="0.2">
      <c r="B131" s="333"/>
      <c r="C131" s="332"/>
      <c r="F131" s="337">
        <v>17095.3</v>
      </c>
      <c r="G131" s="328" t="s">
        <v>4808</v>
      </c>
      <c r="H131" s="328"/>
      <c r="I131" s="328"/>
    </row>
    <row r="132" spans="2:9" ht="13.5" customHeight="1" x14ac:dyDescent="0.2">
      <c r="B132" s="333"/>
      <c r="C132" s="332"/>
      <c r="F132" s="337">
        <v>1374.43</v>
      </c>
      <c r="G132" s="328" t="s">
        <v>4807</v>
      </c>
      <c r="H132" s="328"/>
      <c r="I132" s="328"/>
    </row>
    <row r="133" spans="2:9" ht="13.5" customHeight="1" x14ac:dyDescent="0.2">
      <c r="B133" s="333"/>
      <c r="C133" s="332"/>
      <c r="F133" s="337">
        <v>411446.91</v>
      </c>
      <c r="G133" s="328" t="s">
        <v>4806</v>
      </c>
      <c r="H133" s="328"/>
      <c r="I133" s="328"/>
    </row>
    <row r="134" spans="2:9" ht="13.5" customHeight="1" x14ac:dyDescent="0.2">
      <c r="B134" s="333"/>
      <c r="C134" s="332"/>
      <c r="F134" s="337">
        <v>75687.13</v>
      </c>
      <c r="G134" s="328" t="s">
        <v>4805</v>
      </c>
      <c r="H134" s="328"/>
      <c r="I134" s="328"/>
    </row>
    <row r="135" spans="2:9" ht="13.5" customHeight="1" x14ac:dyDescent="0.2">
      <c r="B135" s="333"/>
      <c r="C135" s="332"/>
      <c r="F135" s="337">
        <v>5457.15</v>
      </c>
      <c r="G135" s="328" t="s">
        <v>4804</v>
      </c>
      <c r="H135" s="328"/>
      <c r="I135" s="328"/>
    </row>
    <row r="136" spans="2:9" ht="13.5" customHeight="1" x14ac:dyDescent="0.2">
      <c r="B136" s="333"/>
      <c r="C136" s="332"/>
      <c r="F136" s="337">
        <v>11632.36</v>
      </c>
      <c r="G136" s="328" t="s">
        <v>4803</v>
      </c>
      <c r="H136" s="328"/>
      <c r="I136" s="328"/>
    </row>
    <row r="137" spans="2:9" ht="13.5" customHeight="1" x14ac:dyDescent="0.2">
      <c r="B137" s="333"/>
      <c r="C137" s="332"/>
      <c r="F137" s="337">
        <v>12002</v>
      </c>
      <c r="G137" s="328" t="s">
        <v>4802</v>
      </c>
      <c r="H137" s="328"/>
      <c r="I137" s="328"/>
    </row>
    <row r="138" spans="2:9" ht="13.5" customHeight="1" x14ac:dyDescent="0.2">
      <c r="B138" s="333"/>
      <c r="C138" s="332"/>
      <c r="F138" s="337">
        <v>71687.7</v>
      </c>
      <c r="G138" s="328" t="s">
        <v>4801</v>
      </c>
      <c r="H138" s="328"/>
      <c r="I138" s="328"/>
    </row>
    <row r="139" spans="2:9" ht="13.5" customHeight="1" x14ac:dyDescent="0.2">
      <c r="B139" s="333"/>
      <c r="C139" s="332"/>
      <c r="F139" s="337">
        <v>35177.65</v>
      </c>
      <c r="G139" s="328" t="s">
        <v>4800</v>
      </c>
      <c r="H139" s="328"/>
      <c r="I139" s="328"/>
    </row>
    <row r="140" spans="2:9" ht="13.5" customHeight="1" x14ac:dyDescent="0.2">
      <c r="B140" s="333"/>
      <c r="C140" s="332"/>
      <c r="F140" s="337">
        <v>5000</v>
      </c>
      <c r="G140" s="328" t="s">
        <v>4799</v>
      </c>
      <c r="H140" s="328"/>
      <c r="I140" s="328"/>
    </row>
    <row r="141" spans="2:9" ht="13.5" customHeight="1" x14ac:dyDescent="0.2">
      <c r="B141" s="333"/>
      <c r="C141" s="332"/>
      <c r="F141" s="337"/>
      <c r="G141" s="328"/>
      <c r="H141" s="328"/>
      <c r="I141" s="328"/>
    </row>
    <row r="142" spans="2:9" ht="13.5" customHeight="1" x14ac:dyDescent="0.2">
      <c r="B142" s="333"/>
      <c r="C142" s="332"/>
      <c r="F142" s="337"/>
      <c r="G142" s="328"/>
      <c r="H142" s="328"/>
      <c r="I142" s="328"/>
    </row>
    <row r="143" spans="2:9" ht="13.5" customHeight="1" x14ac:dyDescent="0.2">
      <c r="B143" s="333"/>
      <c r="C143" s="332"/>
      <c r="F143" s="337"/>
      <c r="G143" s="328"/>
      <c r="H143" s="328"/>
      <c r="I143" s="328"/>
    </row>
    <row r="144" spans="2:9" ht="13.5" customHeight="1" x14ac:dyDescent="0.2">
      <c r="B144" s="333"/>
      <c r="C144" s="332"/>
      <c r="F144" s="337"/>
      <c r="G144" s="328"/>
      <c r="H144" s="328"/>
      <c r="I144" s="328"/>
    </row>
    <row r="145" spans="2:9" ht="13.5" customHeight="1" x14ac:dyDescent="0.2">
      <c r="B145" s="333"/>
      <c r="C145" s="332"/>
      <c r="F145" s="337"/>
      <c r="G145" s="328"/>
      <c r="H145" s="328"/>
      <c r="I145" s="328"/>
    </row>
    <row r="146" spans="2:9" ht="13.5" customHeight="1" x14ac:dyDescent="0.2">
      <c r="B146" s="333"/>
      <c r="C146" s="332"/>
      <c r="F146" s="337"/>
      <c r="G146" s="328"/>
      <c r="H146" s="328"/>
      <c r="I146" s="328"/>
    </row>
    <row r="147" spans="2:9" ht="13.5" customHeight="1" x14ac:dyDescent="0.2">
      <c r="B147" s="333"/>
      <c r="C147" s="332"/>
      <c r="F147" s="337"/>
      <c r="G147" s="328"/>
      <c r="H147" s="328"/>
      <c r="I147" s="328"/>
    </row>
    <row r="148" spans="2:9" ht="13.5" customHeight="1" x14ac:dyDescent="0.2">
      <c r="B148" s="333"/>
      <c r="C148" s="332"/>
      <c r="F148" s="337"/>
      <c r="G148" s="328"/>
      <c r="H148" s="328"/>
      <c r="I148" s="328"/>
    </row>
    <row r="149" spans="2:9" ht="13.5" customHeight="1" x14ac:dyDescent="0.2">
      <c r="B149" s="333"/>
      <c r="C149" s="332"/>
      <c r="F149" s="540"/>
      <c r="G149" s="342"/>
      <c r="H149" s="328"/>
      <c r="I149" s="328"/>
    </row>
    <row r="150" spans="2:9" ht="13.5" customHeight="1" x14ac:dyDescent="0.2">
      <c r="B150" s="333"/>
      <c r="C150" s="332"/>
      <c r="F150" s="337"/>
      <c r="G150" s="328"/>
      <c r="H150" s="328"/>
      <c r="I150" s="328"/>
    </row>
    <row r="151" spans="2:9" ht="13.5" customHeight="1" x14ac:dyDescent="0.2">
      <c r="B151" s="333"/>
      <c r="C151" s="332"/>
      <c r="F151" s="337"/>
      <c r="G151" s="328"/>
      <c r="H151" s="328"/>
      <c r="I151" s="328"/>
    </row>
    <row r="152" spans="2:9" ht="13.5" customHeight="1" x14ac:dyDescent="0.2">
      <c r="B152" s="333"/>
      <c r="C152" s="332"/>
      <c r="F152" s="337"/>
      <c r="G152" s="328"/>
      <c r="H152" s="328"/>
      <c r="I152" s="328"/>
    </row>
    <row r="153" spans="2:9" ht="13.5" customHeight="1" x14ac:dyDescent="0.2">
      <c r="B153" s="333"/>
      <c r="C153" s="332"/>
      <c r="F153" s="337"/>
      <c r="G153" s="328"/>
      <c r="H153" s="328"/>
      <c r="I153" s="328"/>
    </row>
    <row r="154" spans="2:9" ht="13.5" customHeight="1" x14ac:dyDescent="0.2">
      <c r="B154" s="333"/>
      <c r="C154" s="332"/>
      <c r="F154" s="337"/>
      <c r="G154" s="328"/>
      <c r="H154" s="328"/>
      <c r="I154" s="328"/>
    </row>
    <row r="155" spans="2:9" ht="13.5" customHeight="1" x14ac:dyDescent="0.2">
      <c r="B155" s="333"/>
      <c r="C155" s="332"/>
      <c r="F155" s="337"/>
      <c r="G155" s="328"/>
      <c r="H155" s="328"/>
      <c r="I155" s="328"/>
    </row>
    <row r="156" spans="2:9" ht="13.5" customHeight="1" x14ac:dyDescent="0.2">
      <c r="B156" s="333"/>
      <c r="C156" s="332"/>
      <c r="F156" s="337"/>
      <c r="G156" s="328"/>
      <c r="H156" s="328"/>
      <c r="I156" s="328"/>
    </row>
    <row r="157" spans="2:9" ht="13.5" customHeight="1" x14ac:dyDescent="0.2">
      <c r="B157" s="333"/>
      <c r="C157" s="332"/>
      <c r="F157" s="337"/>
      <c r="G157" s="328"/>
      <c r="H157" s="328"/>
      <c r="I157" s="328"/>
    </row>
    <row r="158" spans="2:9" ht="13.5" customHeight="1" x14ac:dyDescent="0.2">
      <c r="B158" s="333"/>
      <c r="C158" s="332"/>
      <c r="F158" s="337"/>
      <c r="G158" s="328"/>
      <c r="H158" s="328"/>
      <c r="I158" s="328"/>
    </row>
    <row r="159" spans="2:9" ht="13.5" customHeight="1" x14ac:dyDescent="0.2">
      <c r="B159" s="333"/>
      <c r="C159" s="332"/>
      <c r="F159" s="337"/>
      <c r="G159" s="328"/>
      <c r="H159" s="328"/>
      <c r="I159" s="328"/>
    </row>
    <row r="160" spans="2:9" ht="13.5" customHeight="1" x14ac:dyDescent="0.2">
      <c r="B160" s="333"/>
      <c r="C160" s="332"/>
      <c r="F160" s="337"/>
      <c r="G160" s="328"/>
      <c r="H160" s="328"/>
      <c r="I160" s="328"/>
    </row>
    <row r="161" spans="2:9" ht="13.5" customHeight="1" x14ac:dyDescent="0.2">
      <c r="B161" s="333"/>
      <c r="C161" s="332"/>
      <c r="F161" s="337"/>
      <c r="G161" s="328"/>
      <c r="H161" s="328"/>
      <c r="I161" s="328"/>
    </row>
    <row r="162" spans="2:9" ht="13.5" customHeight="1" x14ac:dyDescent="0.2">
      <c r="B162" s="333"/>
      <c r="C162" s="332"/>
      <c r="F162" s="337"/>
      <c r="G162" s="328"/>
      <c r="H162" s="328"/>
      <c r="I162" s="328"/>
    </row>
    <row r="163" spans="2:9" ht="13.5" customHeight="1" x14ac:dyDescent="0.2">
      <c r="B163" s="333"/>
      <c r="C163" s="332"/>
      <c r="F163" s="337"/>
      <c r="G163" s="328"/>
      <c r="H163" s="328"/>
      <c r="I163" s="328"/>
    </row>
    <row r="164" spans="2:9" ht="13.5" customHeight="1" x14ac:dyDescent="0.2">
      <c r="B164" s="333"/>
      <c r="C164" s="332"/>
      <c r="F164" s="337"/>
      <c r="G164" s="328"/>
      <c r="H164" s="328"/>
      <c r="I164" s="328"/>
    </row>
    <row r="165" spans="2:9" ht="13.5" customHeight="1" x14ac:dyDescent="0.2">
      <c r="B165" s="333"/>
      <c r="C165" s="332"/>
      <c r="F165" s="337"/>
      <c r="G165" s="328"/>
      <c r="H165" s="328"/>
      <c r="I165" s="328"/>
    </row>
    <row r="166" spans="2:9" ht="13.5" customHeight="1" x14ac:dyDescent="0.2">
      <c r="B166" s="333"/>
      <c r="C166" s="332"/>
      <c r="F166" s="337"/>
      <c r="G166" s="328"/>
      <c r="H166" s="328"/>
      <c r="I166" s="328"/>
    </row>
    <row r="167" spans="2:9" ht="13.5" customHeight="1" x14ac:dyDescent="0.2">
      <c r="B167" s="333"/>
      <c r="C167" s="332"/>
      <c r="F167" s="337"/>
      <c r="G167" s="328"/>
      <c r="H167" s="328"/>
      <c r="I167" s="328"/>
    </row>
    <row r="168" spans="2:9" ht="13.5" customHeight="1" x14ac:dyDescent="0.2">
      <c r="B168" s="333"/>
      <c r="C168" s="332"/>
      <c r="F168" s="337"/>
      <c r="G168" s="328"/>
      <c r="H168" s="328"/>
      <c r="I168" s="328"/>
    </row>
    <row r="169" spans="2:9" ht="13.5" customHeight="1" x14ac:dyDescent="0.2">
      <c r="B169" s="333"/>
      <c r="C169" s="332"/>
      <c r="F169" s="337"/>
      <c r="G169" s="328"/>
      <c r="H169" s="328"/>
      <c r="I169" s="328"/>
    </row>
    <row r="170" spans="2:9" ht="13.5" customHeight="1" x14ac:dyDescent="0.2">
      <c r="B170" s="333"/>
      <c r="C170" s="332"/>
      <c r="F170" s="337"/>
      <c r="G170" s="328"/>
      <c r="H170" s="328"/>
      <c r="I170" s="328"/>
    </row>
    <row r="171" spans="2:9" ht="13.5" customHeight="1" x14ac:dyDescent="0.2">
      <c r="B171" s="333"/>
      <c r="C171" s="332"/>
      <c r="F171" s="337"/>
      <c r="G171" s="328"/>
      <c r="H171" s="328"/>
      <c r="I171" s="328"/>
    </row>
    <row r="172" spans="2:9" ht="13.5" customHeight="1" x14ac:dyDescent="0.2">
      <c r="B172" s="333"/>
      <c r="C172" s="332"/>
      <c r="F172" s="337"/>
      <c r="G172" s="328"/>
      <c r="H172" s="328"/>
      <c r="I172" s="328"/>
    </row>
    <row r="173" spans="2:9" ht="13.5" customHeight="1" x14ac:dyDescent="0.2">
      <c r="B173" s="333"/>
      <c r="C173" s="332"/>
      <c r="F173" s="337"/>
      <c r="G173" s="328"/>
      <c r="H173" s="328"/>
      <c r="I173" s="328"/>
    </row>
    <row r="174" spans="2:9" ht="13.5" customHeight="1" x14ac:dyDescent="0.2">
      <c r="B174" s="333"/>
      <c r="C174" s="332"/>
      <c r="F174" s="337"/>
      <c r="G174" s="328"/>
      <c r="H174" s="328"/>
      <c r="I174" s="328"/>
    </row>
    <row r="175" spans="2:9" ht="13.5" customHeight="1" x14ac:dyDescent="0.2">
      <c r="B175" s="333"/>
      <c r="C175" s="332"/>
      <c r="F175" s="337"/>
      <c r="G175" s="328"/>
      <c r="H175" s="328"/>
      <c r="I175" s="328"/>
    </row>
    <row r="176" spans="2:9" ht="13.5" customHeight="1" x14ac:dyDescent="0.2">
      <c r="B176" s="333"/>
      <c r="C176" s="332"/>
      <c r="F176" s="337"/>
      <c r="G176" s="328"/>
      <c r="H176" s="328"/>
      <c r="I176" s="328"/>
    </row>
    <row r="177" spans="2:9" ht="13.5" customHeight="1" x14ac:dyDescent="0.2">
      <c r="B177" s="333"/>
      <c r="C177" s="332"/>
      <c r="F177" s="337"/>
      <c r="G177" s="328"/>
      <c r="H177" s="328"/>
      <c r="I177" s="328"/>
    </row>
    <row r="178" spans="2:9" ht="13.5" customHeight="1" x14ac:dyDescent="0.2">
      <c r="B178" s="333"/>
      <c r="C178" s="332"/>
      <c r="F178" s="337"/>
      <c r="G178" s="328"/>
      <c r="H178" s="328"/>
      <c r="I178" s="328"/>
    </row>
    <row r="179" spans="2:9" ht="13.5" customHeight="1" x14ac:dyDescent="0.2">
      <c r="B179" s="333"/>
      <c r="C179" s="332"/>
      <c r="F179" s="337"/>
      <c r="G179" s="328"/>
      <c r="H179" s="328"/>
      <c r="I179" s="328"/>
    </row>
    <row r="180" spans="2:9" ht="13.5" customHeight="1" x14ac:dyDescent="0.2">
      <c r="B180" s="333"/>
      <c r="C180" s="332"/>
      <c r="F180" s="337"/>
      <c r="G180" s="328"/>
      <c r="H180" s="328"/>
      <c r="I180" s="328"/>
    </row>
    <row r="181" spans="2:9" ht="13.5" customHeight="1" x14ac:dyDescent="0.2">
      <c r="B181" s="333"/>
      <c r="C181" s="332"/>
      <c r="F181" s="337"/>
      <c r="G181" s="328"/>
      <c r="H181" s="328"/>
      <c r="I181" s="328"/>
    </row>
    <row r="182" spans="2:9" ht="13.5" customHeight="1" x14ac:dyDescent="0.2">
      <c r="B182" s="333"/>
      <c r="C182" s="332"/>
      <c r="F182" s="337"/>
      <c r="G182" s="328"/>
      <c r="H182" s="328"/>
      <c r="I182" s="328"/>
    </row>
    <row r="183" spans="2:9" ht="13.5" customHeight="1" x14ac:dyDescent="0.2">
      <c r="B183" s="333"/>
      <c r="C183" s="332"/>
      <c r="F183" s="337"/>
      <c r="G183" s="328"/>
      <c r="H183" s="328"/>
      <c r="I183" s="328"/>
    </row>
    <row r="184" spans="2:9" ht="13.5" customHeight="1" x14ac:dyDescent="0.2">
      <c r="B184" s="333"/>
      <c r="C184" s="332"/>
      <c r="F184" s="337"/>
      <c r="G184" s="328"/>
      <c r="H184" s="328"/>
      <c r="I184" s="328"/>
    </row>
    <row r="185" spans="2:9" ht="15.75" customHeight="1" x14ac:dyDescent="0.2">
      <c r="B185" s="333"/>
      <c r="C185" s="332"/>
      <c r="F185" s="337"/>
      <c r="G185" s="328"/>
      <c r="H185" s="328"/>
      <c r="I185" s="328"/>
    </row>
    <row r="186" spans="2:9" ht="15.75" customHeight="1" x14ac:dyDescent="0.2">
      <c r="B186" s="333"/>
      <c r="C186" s="332"/>
      <c r="F186" s="337"/>
      <c r="G186" s="328"/>
      <c r="H186" s="328"/>
      <c r="I186" s="328"/>
    </row>
    <row r="187" spans="2:9" ht="15.75" customHeight="1" x14ac:dyDescent="0.2">
      <c r="B187" s="333"/>
      <c r="C187" s="332"/>
      <c r="F187" s="337"/>
      <c r="G187" s="328"/>
      <c r="H187" s="328"/>
      <c r="I187" s="328"/>
    </row>
    <row r="188" spans="2:9" ht="15.75" customHeight="1" x14ac:dyDescent="0.2">
      <c r="B188" s="333"/>
      <c r="C188" s="332"/>
      <c r="F188" s="337"/>
      <c r="G188" s="328"/>
      <c r="H188" s="328"/>
      <c r="I188" s="328"/>
    </row>
    <row r="189" spans="2:9" ht="15.75" customHeight="1" x14ac:dyDescent="0.2">
      <c r="B189" s="333"/>
      <c r="C189" s="332"/>
      <c r="F189" s="337"/>
      <c r="G189" s="328"/>
      <c r="H189" s="328"/>
      <c r="I189" s="328"/>
    </row>
    <row r="190" spans="2:9" ht="15.75" customHeight="1" x14ac:dyDescent="0.2">
      <c r="B190" s="333"/>
      <c r="C190" s="332"/>
      <c r="F190" s="337"/>
      <c r="G190" s="328"/>
      <c r="H190" s="328"/>
      <c r="I190" s="328"/>
    </row>
    <row r="191" spans="2:9" ht="15.75" customHeight="1" x14ac:dyDescent="0.2">
      <c r="B191" s="333"/>
      <c r="C191" s="332"/>
      <c r="F191" s="337"/>
      <c r="G191" s="328"/>
      <c r="H191" s="328"/>
      <c r="I191" s="328"/>
    </row>
    <row r="192" spans="2:9" ht="15.75" customHeight="1" x14ac:dyDescent="0.2">
      <c r="B192" s="333"/>
      <c r="C192" s="332"/>
      <c r="F192" s="337"/>
      <c r="G192" s="328"/>
      <c r="H192" s="328"/>
      <c r="I192" s="328"/>
    </row>
    <row r="193" spans="2:9" ht="15.75" customHeight="1" x14ac:dyDescent="0.2">
      <c r="B193" s="333"/>
      <c r="C193" s="332"/>
      <c r="F193" s="337"/>
      <c r="G193" s="328"/>
      <c r="H193" s="328"/>
      <c r="I193" s="328"/>
    </row>
    <row r="194" spans="2:9" ht="15.75" customHeight="1" x14ac:dyDescent="0.2">
      <c r="B194" s="333"/>
      <c r="C194" s="332"/>
      <c r="F194" s="337"/>
      <c r="G194" s="328"/>
      <c r="H194" s="328"/>
      <c r="I194" s="328"/>
    </row>
    <row r="195" spans="2:9" ht="15.75" customHeight="1" x14ac:dyDescent="0.2">
      <c r="B195" s="333"/>
      <c r="C195" s="332"/>
      <c r="F195" s="337"/>
      <c r="G195" s="328"/>
      <c r="H195" s="328"/>
      <c r="I195" s="328"/>
    </row>
    <row r="196" spans="2:9" ht="15.75" customHeight="1" x14ac:dyDescent="0.2">
      <c r="B196" s="333"/>
      <c r="C196" s="332"/>
      <c r="F196" s="337"/>
      <c r="G196" s="328"/>
      <c r="H196" s="328"/>
      <c r="I196" s="328"/>
    </row>
    <row r="197" spans="2:9" ht="15.75" customHeight="1" x14ac:dyDescent="0.2">
      <c r="B197" s="333"/>
      <c r="C197" s="332"/>
      <c r="F197" s="337"/>
      <c r="G197" s="328"/>
      <c r="H197" s="328"/>
      <c r="I197" s="328"/>
    </row>
    <row r="198" spans="2:9" ht="15.75" customHeight="1" x14ac:dyDescent="0.2">
      <c r="B198" s="333"/>
      <c r="C198" s="332"/>
      <c r="F198" s="337"/>
      <c r="G198" s="328"/>
      <c r="H198" s="328"/>
      <c r="I198" s="328"/>
    </row>
    <row r="199" spans="2:9" ht="15.75" customHeight="1" x14ac:dyDescent="0.2">
      <c r="B199" s="333"/>
      <c r="C199" s="332"/>
      <c r="F199" s="337"/>
      <c r="G199" s="328"/>
      <c r="H199" s="328"/>
      <c r="I199" s="328"/>
    </row>
    <row r="200" spans="2:9" ht="15.75" customHeight="1" x14ac:dyDescent="0.2">
      <c r="B200" s="333"/>
      <c r="C200" s="332"/>
      <c r="F200" s="337"/>
      <c r="G200" s="328"/>
      <c r="H200" s="328"/>
      <c r="I200" s="328"/>
    </row>
    <row r="201" spans="2:9" ht="15.75" customHeight="1" x14ac:dyDescent="0.2">
      <c r="B201" s="333"/>
      <c r="C201" s="332"/>
      <c r="F201" s="337"/>
      <c r="G201" s="328"/>
      <c r="H201" s="328"/>
      <c r="I201" s="328"/>
    </row>
    <row r="202" spans="2:9" ht="15.75" customHeight="1" x14ac:dyDescent="0.2">
      <c r="B202" s="333"/>
      <c r="C202" s="332"/>
      <c r="F202" s="337"/>
      <c r="G202" s="328"/>
      <c r="H202" s="328"/>
      <c r="I202" s="328"/>
    </row>
    <row r="203" spans="2:9" ht="15.75" customHeight="1" x14ac:dyDescent="0.2">
      <c r="B203" s="333"/>
      <c r="C203" s="332"/>
      <c r="F203" s="337"/>
      <c r="G203" s="328"/>
      <c r="H203" s="328"/>
      <c r="I203" s="328"/>
    </row>
    <row r="204" spans="2:9" ht="15.75" customHeight="1" x14ac:dyDescent="0.2">
      <c r="B204" s="333"/>
      <c r="C204" s="332"/>
      <c r="F204" s="337"/>
      <c r="G204" s="328"/>
      <c r="H204" s="328"/>
      <c r="I204" s="328"/>
    </row>
    <row r="205" spans="2:9" ht="15.75" customHeight="1" x14ac:dyDescent="0.2">
      <c r="B205" s="333"/>
      <c r="C205" s="332"/>
      <c r="F205" s="337"/>
      <c r="G205" s="328"/>
      <c r="H205" s="328"/>
      <c r="I205" s="328"/>
    </row>
    <row r="206" spans="2:9" ht="15.75" customHeight="1" x14ac:dyDescent="0.2">
      <c r="B206" s="333"/>
      <c r="C206" s="332"/>
      <c r="F206" s="337"/>
      <c r="G206" s="328"/>
      <c r="H206" s="328"/>
      <c r="I206" s="328"/>
    </row>
    <row r="207" spans="2:9" ht="15.75" customHeight="1" x14ac:dyDescent="0.2">
      <c r="B207" s="333"/>
      <c r="C207" s="332"/>
      <c r="F207" s="337"/>
      <c r="G207" s="328"/>
      <c r="H207" s="328"/>
      <c r="I207" s="328"/>
    </row>
    <row r="208" spans="2:9" ht="15.75" customHeight="1" x14ac:dyDescent="0.2">
      <c r="B208" s="333"/>
      <c r="C208" s="332"/>
      <c r="F208" s="337"/>
      <c r="G208" s="328"/>
      <c r="H208" s="328"/>
      <c r="I208" s="328"/>
    </row>
    <row r="209" spans="2:9" ht="15.75" customHeight="1" x14ac:dyDescent="0.2">
      <c r="B209" s="333"/>
      <c r="C209" s="332"/>
      <c r="F209" s="337"/>
      <c r="G209" s="328"/>
      <c r="H209" s="328"/>
      <c r="I209" s="328"/>
    </row>
    <row r="210" spans="2:9" ht="11.25" customHeight="1" x14ac:dyDescent="0.2">
      <c r="B210" s="333"/>
      <c r="C210" s="332"/>
      <c r="F210" s="337"/>
      <c r="G210" s="328"/>
      <c r="H210" s="328"/>
      <c r="I210" s="328"/>
    </row>
    <row r="211" spans="2:9" ht="15.75" customHeight="1" x14ac:dyDescent="0.2">
      <c r="B211" s="333"/>
      <c r="C211" s="332"/>
      <c r="F211" s="337"/>
      <c r="G211" s="328"/>
      <c r="H211" s="328"/>
      <c r="I211" s="328"/>
    </row>
    <row r="212" spans="2:9" ht="15.75" customHeight="1" x14ac:dyDescent="0.2">
      <c r="B212" s="333"/>
      <c r="C212" s="332"/>
      <c r="F212" s="337"/>
      <c r="G212" s="328"/>
      <c r="H212" s="328"/>
      <c r="I212" s="328"/>
    </row>
    <row r="213" spans="2:9" ht="15.75" customHeight="1" x14ac:dyDescent="0.2">
      <c r="B213" s="333"/>
      <c r="C213" s="332"/>
      <c r="F213" s="337"/>
      <c r="G213" s="328"/>
      <c r="H213" s="328"/>
      <c r="I213" s="328"/>
    </row>
    <row r="214" spans="2:9" ht="15.75" customHeight="1" x14ac:dyDescent="0.2">
      <c r="B214" s="333"/>
      <c r="C214" s="332"/>
      <c r="F214" s="337"/>
      <c r="G214" s="328"/>
      <c r="H214" s="328"/>
      <c r="I214" s="328"/>
    </row>
    <row r="215" spans="2:9" ht="15.75" customHeight="1" x14ac:dyDescent="0.2">
      <c r="B215" s="333"/>
      <c r="C215" s="332"/>
      <c r="F215" s="337"/>
      <c r="G215" s="328"/>
      <c r="H215" s="328"/>
      <c r="I215" s="328"/>
    </row>
    <row r="216" spans="2:9" ht="15.75" customHeight="1" x14ac:dyDescent="0.2">
      <c r="B216" s="333"/>
      <c r="C216" s="332"/>
      <c r="F216" s="337"/>
      <c r="G216" s="328"/>
      <c r="H216" s="328"/>
      <c r="I216" s="328"/>
    </row>
    <row r="217" spans="2:9" ht="15.75" customHeight="1" x14ac:dyDescent="0.2">
      <c r="B217" s="333"/>
      <c r="C217" s="332"/>
      <c r="F217" s="337"/>
      <c r="G217" s="328"/>
      <c r="H217" s="328"/>
      <c r="I217" s="328"/>
    </row>
    <row r="218" spans="2:9" ht="15.75" customHeight="1" x14ac:dyDescent="0.2">
      <c r="B218" s="333"/>
      <c r="C218" s="332"/>
      <c r="F218" s="337"/>
      <c r="G218" s="328"/>
      <c r="H218" s="328"/>
      <c r="I218" s="328"/>
    </row>
    <row r="219" spans="2:9" ht="15.75" customHeight="1" x14ac:dyDescent="0.2">
      <c r="B219" s="333"/>
      <c r="C219" s="332"/>
      <c r="F219" s="337"/>
      <c r="G219" s="328"/>
      <c r="H219" s="328"/>
      <c r="I219" s="328"/>
    </row>
    <row r="220" spans="2:9" ht="15.75" customHeight="1" x14ac:dyDescent="0.2">
      <c r="B220" s="333"/>
      <c r="C220" s="332"/>
      <c r="F220" s="337"/>
      <c r="G220" s="328"/>
      <c r="H220" s="328"/>
      <c r="I220" s="328"/>
    </row>
    <row r="221" spans="2:9" ht="15.75" customHeight="1" x14ac:dyDescent="0.2">
      <c r="B221" s="333"/>
      <c r="C221" s="332"/>
      <c r="F221" s="337"/>
      <c r="G221" s="328"/>
      <c r="H221" s="328"/>
      <c r="I221" s="328"/>
    </row>
    <row r="222" spans="2:9" ht="15.75" customHeight="1" x14ac:dyDescent="0.2">
      <c r="B222" s="333"/>
      <c r="C222" s="332"/>
      <c r="F222" s="337"/>
      <c r="G222" s="328"/>
      <c r="H222" s="328"/>
      <c r="I222" s="328"/>
    </row>
    <row r="223" spans="2:9" ht="15.75" customHeight="1" x14ac:dyDescent="0.2">
      <c r="B223" s="333"/>
      <c r="C223" s="332"/>
      <c r="F223" s="337"/>
      <c r="G223" s="328"/>
      <c r="H223" s="328"/>
      <c r="I223" s="328"/>
    </row>
    <row r="224" spans="2:9" ht="15.75" customHeight="1" x14ac:dyDescent="0.2">
      <c r="B224" s="333"/>
      <c r="C224" s="332"/>
      <c r="F224" s="337"/>
      <c r="G224" s="328"/>
      <c r="H224" s="328"/>
      <c r="I224" s="328"/>
    </row>
    <row r="225" spans="2:9" ht="15.75" customHeight="1" x14ac:dyDescent="0.2">
      <c r="B225" s="333"/>
      <c r="C225" s="332"/>
      <c r="F225" s="337"/>
      <c r="G225" s="328"/>
      <c r="H225" s="328"/>
      <c r="I225" s="328"/>
    </row>
    <row r="226" spans="2:9" ht="15.75" customHeight="1" x14ac:dyDescent="0.2">
      <c r="B226" s="333"/>
      <c r="C226" s="332"/>
      <c r="F226" s="337"/>
      <c r="G226" s="328"/>
      <c r="H226" s="328"/>
      <c r="I226" s="328"/>
    </row>
    <row r="227" spans="2:9" ht="15.75" customHeight="1" x14ac:dyDescent="0.2">
      <c r="B227" s="333"/>
      <c r="C227" s="332"/>
      <c r="F227" s="337"/>
      <c r="G227" s="328"/>
      <c r="H227" s="328"/>
      <c r="I227" s="328"/>
    </row>
    <row r="228" spans="2:9" ht="15.75" customHeight="1" x14ac:dyDescent="0.2">
      <c r="B228" s="333"/>
      <c r="C228" s="332"/>
      <c r="F228" s="337"/>
      <c r="G228" s="328"/>
      <c r="H228" s="328"/>
      <c r="I228" s="328"/>
    </row>
    <row r="229" spans="2:9" ht="15.75" customHeight="1" x14ac:dyDescent="0.2">
      <c r="B229" s="333"/>
      <c r="C229" s="332"/>
      <c r="F229" s="337"/>
      <c r="G229" s="328"/>
      <c r="H229" s="328"/>
      <c r="I229" s="328"/>
    </row>
    <row r="230" spans="2:9" ht="15.75" customHeight="1" x14ac:dyDescent="0.2">
      <c r="B230" s="333"/>
      <c r="C230" s="332"/>
      <c r="F230" s="337"/>
      <c r="G230" s="328"/>
      <c r="H230" s="328"/>
      <c r="I230" s="328"/>
    </row>
    <row r="231" spans="2:9" ht="15.75" customHeight="1" x14ac:dyDescent="0.2">
      <c r="B231" s="333"/>
      <c r="C231" s="332"/>
      <c r="F231" s="337"/>
      <c r="G231" s="328"/>
      <c r="H231" s="328"/>
      <c r="I231" s="328"/>
    </row>
    <row r="232" spans="2:9" ht="15.75" customHeight="1" x14ac:dyDescent="0.2">
      <c r="B232" s="333"/>
      <c r="C232" s="332"/>
      <c r="F232" s="337"/>
      <c r="G232" s="328"/>
      <c r="H232" s="328"/>
      <c r="I232" s="328"/>
    </row>
    <row r="233" spans="2:9" ht="15.75" customHeight="1" x14ac:dyDescent="0.2">
      <c r="B233" s="333"/>
      <c r="C233" s="332"/>
      <c r="F233" s="337"/>
      <c r="G233" s="328"/>
      <c r="H233" s="328"/>
      <c r="I233" s="328"/>
    </row>
    <row r="234" spans="2:9" ht="15.75" customHeight="1" x14ac:dyDescent="0.2">
      <c r="B234" s="333"/>
      <c r="C234" s="332"/>
      <c r="F234" s="337"/>
      <c r="G234" s="328"/>
      <c r="H234" s="328"/>
      <c r="I234" s="328"/>
    </row>
    <row r="235" spans="2:9" ht="15.75" customHeight="1" x14ac:dyDescent="0.2">
      <c r="B235" s="333"/>
      <c r="C235" s="332"/>
      <c r="F235" s="337"/>
      <c r="G235" s="328"/>
      <c r="H235" s="328"/>
      <c r="I235" s="328"/>
    </row>
    <row r="236" spans="2:9" ht="15.75" customHeight="1" x14ac:dyDescent="0.2">
      <c r="B236" s="333"/>
      <c r="C236" s="332"/>
      <c r="F236" s="337"/>
      <c r="G236" s="328"/>
      <c r="H236" s="328"/>
      <c r="I236" s="328"/>
    </row>
    <row r="237" spans="2:9" ht="15.75" customHeight="1" x14ac:dyDescent="0.2">
      <c r="B237" s="333"/>
      <c r="C237" s="332"/>
      <c r="F237" s="337"/>
      <c r="G237" s="328"/>
      <c r="H237" s="328"/>
      <c r="I237" s="328"/>
    </row>
    <row r="238" spans="2:9" ht="15.75" customHeight="1" x14ac:dyDescent="0.2">
      <c r="B238" s="333"/>
      <c r="C238" s="332"/>
      <c r="F238" s="337"/>
      <c r="G238" s="328"/>
      <c r="H238" s="328"/>
      <c r="I238" s="328"/>
    </row>
    <row r="239" spans="2:9" ht="15.75" customHeight="1" x14ac:dyDescent="0.2">
      <c r="B239" s="333"/>
      <c r="C239" s="332"/>
      <c r="F239" s="337"/>
      <c r="G239" s="328"/>
      <c r="H239" s="328"/>
      <c r="I239" s="328"/>
    </row>
    <row r="240" spans="2:9" ht="15.75" customHeight="1" x14ac:dyDescent="0.2">
      <c r="B240" s="333"/>
      <c r="C240" s="332"/>
      <c r="F240" s="337"/>
      <c r="G240" s="328"/>
      <c r="H240" s="328"/>
      <c r="I240" s="328"/>
    </row>
    <row r="241" spans="2:9" ht="15.75" customHeight="1" x14ac:dyDescent="0.2">
      <c r="B241" s="333"/>
      <c r="C241" s="332"/>
      <c r="F241" s="337"/>
      <c r="G241" s="328"/>
      <c r="H241" s="328"/>
      <c r="I241" s="328"/>
    </row>
    <row r="242" spans="2:9" ht="15.75" customHeight="1" x14ac:dyDescent="0.2">
      <c r="B242" s="333"/>
      <c r="C242" s="332"/>
      <c r="F242" s="337"/>
      <c r="G242" s="328"/>
      <c r="H242" s="328"/>
      <c r="I242" s="328"/>
    </row>
    <row r="243" spans="2:9" ht="15.75" customHeight="1" x14ac:dyDescent="0.2">
      <c r="B243" s="333"/>
      <c r="C243" s="332"/>
      <c r="F243" s="337"/>
      <c r="G243" s="339"/>
      <c r="H243" s="338"/>
      <c r="I243" s="328"/>
    </row>
    <row r="244" spans="2:9" ht="15.75" customHeight="1" x14ac:dyDescent="0.2">
      <c r="B244" s="333"/>
      <c r="C244" s="332"/>
      <c r="G244" s="328"/>
      <c r="H244" s="328"/>
      <c r="I244" s="328"/>
    </row>
    <row r="245" spans="2:9" ht="15.75" customHeight="1" x14ac:dyDescent="0.2">
      <c r="B245" s="333"/>
      <c r="C245" s="332"/>
      <c r="F245" s="337"/>
      <c r="G245" s="328"/>
      <c r="H245" s="328"/>
      <c r="I245" s="328"/>
    </row>
    <row r="246" spans="2:9" ht="15.75" customHeight="1" x14ac:dyDescent="0.2">
      <c r="B246" s="333"/>
      <c r="C246" s="332"/>
      <c r="F246" s="337"/>
      <c r="G246" s="328"/>
      <c r="H246" s="328"/>
      <c r="I246" s="328"/>
    </row>
    <row r="247" spans="2:9" ht="15.75" customHeight="1" x14ac:dyDescent="0.2">
      <c r="B247" s="333"/>
      <c r="C247" s="332"/>
      <c r="F247" s="337"/>
      <c r="G247" s="328"/>
      <c r="H247" s="328"/>
      <c r="I247" s="328"/>
    </row>
    <row r="248" spans="2:9" ht="15.75" customHeight="1" x14ac:dyDescent="0.2">
      <c r="B248" s="333"/>
      <c r="C248" s="332"/>
      <c r="F248" s="337"/>
      <c r="G248" s="328"/>
      <c r="H248" s="328"/>
      <c r="I248" s="328"/>
    </row>
    <row r="249" spans="2:9" ht="15.75" customHeight="1" x14ac:dyDescent="0.2">
      <c r="B249" s="333"/>
      <c r="C249" s="332"/>
      <c r="F249" s="337"/>
      <c r="G249" s="328"/>
      <c r="H249" s="328"/>
      <c r="I249" s="328"/>
    </row>
    <row r="250" spans="2:9" ht="15.75" customHeight="1" x14ac:dyDescent="0.2">
      <c r="B250" s="333"/>
      <c r="C250" s="332"/>
      <c r="F250" s="337"/>
      <c r="G250" s="328"/>
      <c r="H250" s="328"/>
      <c r="I250" s="328"/>
    </row>
    <row r="251" spans="2:9" ht="15.75" customHeight="1" x14ac:dyDescent="0.2">
      <c r="B251" s="333"/>
      <c r="C251" s="332"/>
      <c r="F251" s="337"/>
      <c r="G251" s="328"/>
      <c r="H251" s="328"/>
      <c r="I251" s="328"/>
    </row>
    <row r="252" spans="2:9" ht="15.75" customHeight="1" x14ac:dyDescent="0.2">
      <c r="B252" s="333"/>
      <c r="C252" s="332"/>
      <c r="F252" s="337"/>
      <c r="G252" s="328"/>
      <c r="H252" s="328"/>
      <c r="I252" s="328"/>
    </row>
    <row r="253" spans="2:9" ht="15.75" customHeight="1" x14ac:dyDescent="0.2">
      <c r="B253" s="333"/>
      <c r="C253" s="332"/>
      <c r="F253" s="337"/>
      <c r="G253" s="328"/>
      <c r="H253" s="328"/>
      <c r="I253" s="328"/>
    </row>
    <row r="254" spans="2:9" ht="15.75" customHeight="1" x14ac:dyDescent="0.2">
      <c r="B254" s="333"/>
      <c r="C254" s="332"/>
      <c r="F254" s="337"/>
      <c r="G254" s="328"/>
      <c r="H254" s="328"/>
      <c r="I254" s="328"/>
    </row>
    <row r="255" spans="2:9" ht="15.75" customHeight="1" x14ac:dyDescent="0.2">
      <c r="B255" s="333"/>
      <c r="C255" s="332"/>
      <c r="F255" s="337"/>
      <c r="G255" s="328"/>
      <c r="H255" s="328"/>
      <c r="I255" s="328"/>
    </row>
    <row r="256" spans="2:9" ht="15.75" customHeight="1" x14ac:dyDescent="0.2">
      <c r="B256" s="333"/>
      <c r="C256" s="332"/>
      <c r="F256" s="337"/>
      <c r="G256" s="328"/>
      <c r="H256" s="328"/>
      <c r="I256" s="328"/>
    </row>
    <row r="257" spans="2:9" ht="15.75" customHeight="1" x14ac:dyDescent="0.2">
      <c r="B257" s="333"/>
      <c r="C257" s="332"/>
      <c r="F257" s="337"/>
      <c r="G257" s="328"/>
      <c r="H257" s="328"/>
      <c r="I257" s="328"/>
    </row>
    <row r="258" spans="2:9" ht="15.75" customHeight="1" x14ac:dyDescent="0.2">
      <c r="B258" s="333"/>
      <c r="C258" s="332"/>
      <c r="F258" s="337"/>
      <c r="G258" s="328"/>
      <c r="H258" s="328"/>
      <c r="I258" s="328"/>
    </row>
    <row r="259" spans="2:9" ht="15.75" customHeight="1" x14ac:dyDescent="0.2">
      <c r="B259" s="333"/>
      <c r="C259" s="332"/>
      <c r="F259" s="337"/>
      <c r="G259" s="328"/>
      <c r="H259" s="328"/>
      <c r="I259" s="328"/>
    </row>
    <row r="260" spans="2:9" ht="15.75" customHeight="1" x14ac:dyDescent="0.2">
      <c r="B260" s="333"/>
      <c r="C260" s="332"/>
      <c r="F260" s="337"/>
      <c r="G260" s="328"/>
      <c r="H260" s="328"/>
      <c r="I260" s="328"/>
    </row>
    <row r="261" spans="2:9" ht="15.75" customHeight="1" x14ac:dyDescent="0.2">
      <c r="B261" s="333"/>
      <c r="C261" s="332"/>
      <c r="F261" s="337"/>
      <c r="G261" s="328"/>
      <c r="H261" s="328"/>
      <c r="I261" s="328"/>
    </row>
    <row r="262" spans="2:9" ht="15.75" customHeight="1" x14ac:dyDescent="0.2">
      <c r="B262" s="333"/>
      <c r="C262" s="332"/>
      <c r="F262" s="337"/>
      <c r="G262" s="328"/>
      <c r="H262" s="328"/>
      <c r="I262" s="328"/>
    </row>
    <row r="263" spans="2:9" ht="15.75" customHeight="1" x14ac:dyDescent="0.2">
      <c r="B263" s="333"/>
      <c r="C263" s="332"/>
      <c r="F263" s="337"/>
      <c r="G263" s="328"/>
      <c r="H263" s="328"/>
      <c r="I263" s="328"/>
    </row>
    <row r="264" spans="2:9" ht="15.75" customHeight="1" x14ac:dyDescent="0.2">
      <c r="B264" s="333"/>
      <c r="C264" s="332"/>
      <c r="F264" s="337"/>
      <c r="G264" s="328"/>
      <c r="H264" s="328"/>
      <c r="I264" s="328"/>
    </row>
    <row r="265" spans="2:9" ht="15.75" customHeight="1" x14ac:dyDescent="0.2">
      <c r="B265" s="333"/>
      <c r="C265" s="332"/>
      <c r="F265" s="337"/>
      <c r="G265" s="328"/>
      <c r="H265" s="328"/>
      <c r="I265" s="328"/>
    </row>
    <row r="266" spans="2:9" ht="15.75" customHeight="1" thickBot="1" x14ac:dyDescent="0.25">
      <c r="B266" s="333"/>
      <c r="C266" s="332"/>
      <c r="E266" s="336">
        <f>SUM(E9:E250)</f>
        <v>4096956.1000000006</v>
      </c>
      <c r="F266" s="335">
        <f>SUM(F8:F254)</f>
        <v>4156827.2599999993</v>
      </c>
      <c r="G266" s="329"/>
      <c r="H266" s="328"/>
      <c r="I266" s="328"/>
    </row>
    <row r="267" spans="2:9" ht="15.75" customHeight="1" thickTop="1" x14ac:dyDescent="0.2">
      <c r="B267" s="333"/>
      <c r="C267" s="332"/>
      <c r="E267" s="334">
        <f>F266-E266</f>
        <v>59871.159999998752</v>
      </c>
      <c r="F267" s="330"/>
      <c r="G267" s="329"/>
      <c r="H267" s="328"/>
      <c r="I267" s="328"/>
    </row>
    <row r="268" spans="2:9" ht="15.75" customHeight="1" x14ac:dyDescent="0.2">
      <c r="B268" s="333"/>
      <c r="C268" s="332"/>
      <c r="F268" s="330"/>
      <c r="G268" s="329"/>
      <c r="H268" s="323"/>
      <c r="I268" s="328"/>
    </row>
    <row r="269" spans="2:9" ht="15.75" customHeight="1" x14ac:dyDescent="0.2">
      <c r="B269" s="333"/>
      <c r="C269" s="332"/>
      <c r="F269" s="330"/>
      <c r="G269" s="329"/>
      <c r="H269" s="328"/>
      <c r="I269" s="328"/>
    </row>
    <row r="270" spans="2:9" ht="15.75" customHeight="1" x14ac:dyDescent="0.2">
      <c r="B270" s="333"/>
      <c r="C270" s="332"/>
      <c r="F270" s="330"/>
      <c r="G270" s="329"/>
      <c r="H270" s="328"/>
      <c r="I270" s="328"/>
    </row>
    <row r="271" spans="2:9" ht="15.75" customHeight="1" x14ac:dyDescent="0.2">
      <c r="B271" s="321"/>
      <c r="C271" s="321"/>
      <c r="D271" s="326"/>
      <c r="F271" s="330"/>
      <c r="G271" s="329"/>
      <c r="H271" s="328"/>
      <c r="I271" s="328"/>
    </row>
    <row r="272" spans="2:9" ht="15.75" customHeight="1" x14ac:dyDescent="0.2">
      <c r="B272" s="321"/>
      <c r="C272" s="321"/>
      <c r="D272" s="326"/>
      <c r="F272" s="330"/>
      <c r="G272" s="329"/>
      <c r="H272" s="328"/>
      <c r="I272" s="328"/>
    </row>
    <row r="273" spans="2:9" ht="15.75" customHeight="1" x14ac:dyDescent="0.2">
      <c r="B273" s="321"/>
      <c r="C273" s="321"/>
      <c r="D273" s="331"/>
      <c r="F273" s="330"/>
      <c r="G273" s="329"/>
      <c r="H273" s="328"/>
      <c r="I273" s="328"/>
    </row>
    <row r="274" spans="2:9" ht="15.75" customHeight="1" x14ac:dyDescent="0.2">
      <c r="B274" s="321"/>
      <c r="C274" s="321"/>
      <c r="D274" s="326"/>
      <c r="G274" s="328"/>
      <c r="H274" s="328"/>
      <c r="I274" s="328"/>
    </row>
    <row r="275" spans="2:9" ht="15.75" customHeight="1" x14ac:dyDescent="0.2">
      <c r="B275" s="321"/>
      <c r="C275" s="321"/>
      <c r="D275" s="326"/>
      <c r="G275" s="328"/>
    </row>
    <row r="276" spans="2:9" ht="15.75" customHeight="1" x14ac:dyDescent="0.2">
      <c r="B276" s="321"/>
      <c r="C276" s="321"/>
      <c r="D276" s="326"/>
      <c r="G276" s="328"/>
    </row>
    <row r="277" spans="2:9" ht="15.75" customHeight="1" x14ac:dyDescent="0.2">
      <c r="B277" s="321"/>
      <c r="C277" s="321"/>
      <c r="D277" s="326"/>
    </row>
    <row r="278" spans="2:9" ht="15.75" customHeight="1" x14ac:dyDescent="0.2">
      <c r="B278" s="321"/>
      <c r="C278" s="321"/>
      <c r="G278" s="327"/>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c r="E284" s="325"/>
    </row>
    <row r="285" spans="2:9" ht="15.75" customHeight="1" x14ac:dyDescent="0.2">
      <c r="D285" s="326"/>
    </row>
    <row r="286" spans="2:9" ht="15.75" customHeight="1" x14ac:dyDescent="0.2">
      <c r="B286" s="321"/>
      <c r="C286" s="321"/>
      <c r="D286" s="326"/>
      <c r="E286" s="321"/>
      <c r="F286" s="325"/>
      <c r="G286" s="321"/>
    </row>
    <row r="287" spans="2:9" ht="15.75" customHeight="1" x14ac:dyDescent="0.2">
      <c r="B287" s="321"/>
      <c r="C287" s="321"/>
      <c r="E287" s="321"/>
      <c r="F287" s="325"/>
      <c r="G287" s="321"/>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22" customFormat="1" x14ac:dyDescent="0.2">
      <c r="A377" s="321"/>
      <c r="D377" s="324"/>
      <c r="E377" s="323"/>
      <c r="F377" s="323"/>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sheetData>
  <pageMargins left="0.7" right="0.7" top="0.75" bottom="0.75" header="0.3" footer="0.3"/>
  <pageSetup orientation="portrait" horizontalDpi="0"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B0568-441C-462F-9D1D-E186E30B56C6}">
  <sheetPr codeName="Hoja49"/>
  <dimension ref="A1:GZ674"/>
  <sheetViews>
    <sheetView topLeftCell="A85" zoomScaleNormal="100" workbookViewId="0">
      <selection activeCell="E121" sqref="E121"/>
    </sheetView>
  </sheetViews>
  <sheetFormatPr baseColWidth="10" defaultColWidth="10.83203125" defaultRowHeight="14" x14ac:dyDescent="0.2"/>
  <cols>
    <col min="1" max="1" width="2.83203125" style="288" customWidth="1"/>
    <col min="2" max="2" width="10.83203125" style="289"/>
    <col min="3" max="3" width="69.33203125" style="289" customWidth="1"/>
    <col min="4" max="4" width="8.1640625" style="291" customWidth="1"/>
    <col min="5" max="5" width="14.1640625" style="290" customWidth="1"/>
    <col min="6" max="6" width="14.1640625" style="290" hidden="1" customWidth="1"/>
    <col min="7" max="7" width="26.5" style="289" hidden="1" customWidth="1"/>
    <col min="8" max="8" width="12" style="288" hidden="1" customWidth="1"/>
    <col min="9" max="9" width="2" style="288" hidden="1" customWidth="1"/>
    <col min="10" max="12" width="0" style="288" hidden="1" customWidth="1"/>
    <col min="13" max="13" width="44.6640625" style="288" hidden="1" customWidth="1"/>
    <col min="14" max="16384" width="10.83203125" style="288"/>
  </cols>
  <sheetData>
    <row r="1" spans="2:19" ht="19" x14ac:dyDescent="0.25">
      <c r="B1" s="318"/>
      <c r="C1" s="320" t="s">
        <v>893</v>
      </c>
    </row>
    <row r="2" spans="2:19" ht="19" x14ac:dyDescent="0.25">
      <c r="B2" s="318"/>
      <c r="C2" s="320" t="s">
        <v>892</v>
      </c>
    </row>
    <row r="3" spans="2:19" ht="19" x14ac:dyDescent="0.25">
      <c r="B3" s="318"/>
      <c r="C3" s="319" t="s">
        <v>6218</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118547.25</v>
      </c>
      <c r="G8" s="295"/>
      <c r="H8" s="295"/>
      <c r="I8" s="295"/>
    </row>
    <row r="9" spans="2:19" x14ac:dyDescent="0.2">
      <c r="B9" s="300">
        <v>45110</v>
      </c>
      <c r="C9" s="299" t="s">
        <v>4587</v>
      </c>
      <c r="D9" s="291" t="s">
        <v>745</v>
      </c>
      <c r="E9" s="404">
        <v>4145</v>
      </c>
      <c r="F9" s="407">
        <v>23386.18</v>
      </c>
      <c r="G9" s="629" t="s">
        <v>6217</v>
      </c>
      <c r="H9" s="629"/>
      <c r="I9" s="629"/>
      <c r="J9" s="630"/>
      <c r="K9" s="630"/>
      <c r="L9" s="630"/>
    </row>
    <row r="10" spans="2:19" x14ac:dyDescent="0.2">
      <c r="B10" s="300">
        <v>45110</v>
      </c>
      <c r="C10" s="299" t="s">
        <v>6216</v>
      </c>
      <c r="D10" s="291" t="s">
        <v>745</v>
      </c>
      <c r="E10" s="404">
        <v>6000</v>
      </c>
      <c r="F10" s="407">
        <v>26250.22</v>
      </c>
      <c r="G10" s="629" t="s">
        <v>6215</v>
      </c>
      <c r="H10" s="629"/>
      <c r="I10" s="629"/>
      <c r="J10" s="630"/>
      <c r="K10" s="630"/>
      <c r="L10" s="630"/>
    </row>
    <row r="11" spans="2:19" x14ac:dyDescent="0.2">
      <c r="B11" s="300">
        <v>45110</v>
      </c>
      <c r="C11" s="299" t="s">
        <v>4552</v>
      </c>
      <c r="D11" s="291" t="s">
        <v>745</v>
      </c>
      <c r="E11" s="482">
        <v>7327.19</v>
      </c>
      <c r="F11" s="407">
        <v>26250.22</v>
      </c>
      <c r="G11" s="629" t="s">
        <v>6215</v>
      </c>
      <c r="H11" s="629"/>
      <c r="I11" s="629"/>
      <c r="J11" s="630"/>
      <c r="K11" s="630"/>
      <c r="L11" s="630"/>
      <c r="M11" s="628"/>
    </row>
    <row r="12" spans="2:19" x14ac:dyDescent="0.2">
      <c r="B12" s="300">
        <v>45110</v>
      </c>
      <c r="C12" s="299" t="s">
        <v>6164</v>
      </c>
      <c r="D12" s="291" t="s">
        <v>806</v>
      </c>
      <c r="E12" s="484">
        <v>299</v>
      </c>
      <c r="F12" s="407">
        <v>11900</v>
      </c>
      <c r="G12" s="629" t="s">
        <v>6214</v>
      </c>
      <c r="H12" s="629"/>
      <c r="I12" s="629"/>
      <c r="J12" s="630"/>
      <c r="K12" s="630"/>
      <c r="L12" s="630"/>
      <c r="M12" s="628"/>
    </row>
    <row r="13" spans="2:19" x14ac:dyDescent="0.2">
      <c r="B13" s="300">
        <v>45110</v>
      </c>
      <c r="C13" s="299" t="s">
        <v>4207</v>
      </c>
      <c r="D13" s="291" t="s">
        <v>806</v>
      </c>
      <c r="E13" s="290">
        <v>47.84</v>
      </c>
      <c r="F13" s="407">
        <v>1000</v>
      </c>
      <c r="G13" s="629" t="s">
        <v>6214</v>
      </c>
      <c r="H13" s="629"/>
      <c r="I13" s="629"/>
      <c r="J13" s="630"/>
      <c r="K13" s="630"/>
      <c r="L13" s="630"/>
      <c r="M13" s="628"/>
    </row>
    <row r="14" spans="2:19" x14ac:dyDescent="0.2">
      <c r="B14" s="300">
        <v>45110</v>
      </c>
      <c r="C14" s="299" t="s">
        <v>6164</v>
      </c>
      <c r="D14" s="291" t="s">
        <v>806</v>
      </c>
      <c r="E14" s="484">
        <v>299</v>
      </c>
      <c r="F14" s="407">
        <v>18177.560000000001</v>
      </c>
      <c r="G14" s="629" t="s">
        <v>6213</v>
      </c>
      <c r="H14" s="629"/>
      <c r="I14" s="629"/>
      <c r="J14" s="630"/>
      <c r="K14" s="630"/>
      <c r="L14" s="630"/>
      <c r="M14" s="628"/>
    </row>
    <row r="15" spans="2:19" x14ac:dyDescent="0.2">
      <c r="B15" s="300">
        <v>45110</v>
      </c>
      <c r="C15" s="299" t="s">
        <v>4207</v>
      </c>
      <c r="D15" s="291" t="s">
        <v>806</v>
      </c>
      <c r="E15" s="290">
        <v>47.84</v>
      </c>
      <c r="F15" s="407">
        <v>3561.66</v>
      </c>
      <c r="G15" s="640" t="s">
        <v>6212</v>
      </c>
      <c r="H15" s="407"/>
      <c r="I15" s="407"/>
      <c r="J15" s="407"/>
      <c r="K15" s="407"/>
      <c r="L15" s="407"/>
      <c r="M15" s="407"/>
      <c r="N15" s="639"/>
      <c r="O15" s="629"/>
      <c r="P15" s="629"/>
      <c r="Q15" s="630"/>
      <c r="R15" s="630"/>
      <c r="S15" s="630"/>
    </row>
    <row r="16" spans="2:19" x14ac:dyDescent="0.2">
      <c r="B16" s="300">
        <v>45110</v>
      </c>
      <c r="C16" s="299" t="s">
        <v>3606</v>
      </c>
      <c r="D16" s="291" t="s">
        <v>806</v>
      </c>
      <c r="E16" s="484">
        <v>1.4</v>
      </c>
      <c r="F16" s="407">
        <v>32919.410000000003</v>
      </c>
      <c r="G16" s="629" t="s">
        <v>6211</v>
      </c>
      <c r="H16" s="629"/>
      <c r="I16" s="629"/>
      <c r="J16" s="630"/>
      <c r="K16" s="630"/>
      <c r="L16" s="630"/>
      <c r="M16" s="628"/>
    </row>
    <row r="17" spans="2:15" x14ac:dyDescent="0.2">
      <c r="B17" s="300">
        <v>45110</v>
      </c>
      <c r="C17" s="299" t="s">
        <v>4207</v>
      </c>
      <c r="D17" s="291" t="s">
        <v>806</v>
      </c>
      <c r="E17" s="290">
        <v>0.22</v>
      </c>
      <c r="F17" s="407">
        <v>3854.77</v>
      </c>
      <c r="G17" s="629" t="s">
        <v>6210</v>
      </c>
      <c r="H17" s="629"/>
      <c r="I17" s="629"/>
      <c r="J17" s="630"/>
      <c r="K17" s="630"/>
      <c r="L17" s="630"/>
      <c r="M17" s="628"/>
    </row>
    <row r="18" spans="2:15" x14ac:dyDescent="0.2">
      <c r="B18" s="300">
        <v>45110</v>
      </c>
      <c r="C18" s="634" t="s">
        <v>6169</v>
      </c>
      <c r="D18" s="633" t="s">
        <v>745</v>
      </c>
      <c r="E18" s="407">
        <v>25000</v>
      </c>
      <c r="F18" s="407">
        <v>4004.21</v>
      </c>
      <c r="G18" s="630" t="s">
        <v>6209</v>
      </c>
      <c r="H18" s="629"/>
      <c r="I18" s="629"/>
      <c r="J18" s="630"/>
      <c r="K18" s="630"/>
      <c r="L18" s="630"/>
      <c r="M18" s="628"/>
    </row>
    <row r="19" spans="2:15" x14ac:dyDescent="0.2">
      <c r="B19" s="300">
        <v>45110</v>
      </c>
      <c r="C19" s="634" t="s">
        <v>351</v>
      </c>
      <c r="D19" s="291" t="s">
        <v>745</v>
      </c>
      <c r="E19" s="763">
        <v>974.55</v>
      </c>
      <c r="F19" s="407">
        <v>2263.1999999999998</v>
      </c>
      <c r="G19" s="629" t="s">
        <v>6208</v>
      </c>
      <c r="H19" s="629"/>
      <c r="I19" s="629"/>
      <c r="J19" s="630"/>
      <c r="K19" s="630"/>
      <c r="L19" s="630"/>
      <c r="M19" s="628"/>
    </row>
    <row r="20" spans="2:15" x14ac:dyDescent="0.2">
      <c r="B20" s="300">
        <v>45110</v>
      </c>
      <c r="C20" s="299" t="s">
        <v>6169</v>
      </c>
      <c r="D20" s="291" t="s">
        <v>745</v>
      </c>
      <c r="E20" s="290">
        <v>50000</v>
      </c>
      <c r="F20" s="407">
        <v>5001.42</v>
      </c>
      <c r="G20" s="629" t="s">
        <v>6207</v>
      </c>
      <c r="H20" s="629"/>
      <c r="I20" s="629"/>
      <c r="J20" s="630"/>
      <c r="K20" s="630"/>
      <c r="L20" s="630"/>
      <c r="M20" s="628"/>
    </row>
    <row r="21" spans="2:15" x14ac:dyDescent="0.2">
      <c r="B21" s="300">
        <v>45110</v>
      </c>
      <c r="C21" s="634" t="s">
        <v>868</v>
      </c>
      <c r="D21" s="291" t="s">
        <v>806</v>
      </c>
      <c r="E21" s="407">
        <v>36304.339999999997</v>
      </c>
      <c r="F21" s="407">
        <v>5997.46</v>
      </c>
      <c r="G21" s="629" t="s">
        <v>6206</v>
      </c>
      <c r="H21" s="629"/>
      <c r="I21" s="629"/>
      <c r="J21" s="630"/>
      <c r="K21" s="630"/>
      <c r="L21" s="630"/>
      <c r="M21" s="628"/>
    </row>
    <row r="22" spans="2:15" x14ac:dyDescent="0.2">
      <c r="B22" s="300">
        <v>45111</v>
      </c>
      <c r="C22" s="634" t="s">
        <v>6164</v>
      </c>
      <c r="D22" s="633" t="s">
        <v>806</v>
      </c>
      <c r="E22" s="484">
        <v>27.82</v>
      </c>
      <c r="F22" s="407">
        <v>8629.68</v>
      </c>
      <c r="G22" s="629" t="s">
        <v>6205</v>
      </c>
      <c r="H22" s="629"/>
      <c r="I22" s="629"/>
      <c r="J22" s="630"/>
      <c r="K22" s="630"/>
      <c r="L22" s="630"/>
      <c r="M22" s="628"/>
    </row>
    <row r="23" spans="2:15" x14ac:dyDescent="0.2">
      <c r="B23" s="300">
        <v>45111</v>
      </c>
      <c r="C23" s="634" t="s">
        <v>4207</v>
      </c>
      <c r="D23" s="291" t="s">
        <v>806</v>
      </c>
      <c r="E23" s="407">
        <v>4.45</v>
      </c>
      <c r="F23" s="407">
        <v>9888.5499999999993</v>
      </c>
      <c r="G23" s="629" t="s">
        <v>6204</v>
      </c>
      <c r="H23" s="629"/>
      <c r="I23" s="629"/>
      <c r="J23" s="630"/>
      <c r="K23" s="630"/>
      <c r="L23" s="630"/>
      <c r="M23" s="628"/>
    </row>
    <row r="24" spans="2:15" x14ac:dyDescent="0.2">
      <c r="B24" s="300">
        <v>45111</v>
      </c>
      <c r="C24" s="299" t="s">
        <v>6203</v>
      </c>
      <c r="D24" s="291" t="s">
        <v>745</v>
      </c>
      <c r="E24" s="482">
        <v>1600</v>
      </c>
      <c r="F24" s="407">
        <v>3955.01</v>
      </c>
      <c r="G24" s="295" t="s">
        <v>6202</v>
      </c>
      <c r="H24" s="629"/>
      <c r="I24" s="629"/>
      <c r="J24" s="630"/>
      <c r="K24" s="630"/>
      <c r="L24" s="630"/>
      <c r="M24" s="628"/>
    </row>
    <row r="25" spans="2:15" x14ac:dyDescent="0.2">
      <c r="B25" s="300">
        <v>45111</v>
      </c>
      <c r="C25" s="299" t="s">
        <v>6201</v>
      </c>
      <c r="D25" s="291" t="s">
        <v>745</v>
      </c>
      <c r="E25" s="290">
        <v>241000.85</v>
      </c>
      <c r="F25" s="407">
        <v>4126.32</v>
      </c>
      <c r="G25" s="629" t="s">
        <v>6200</v>
      </c>
      <c r="H25" s="629"/>
      <c r="I25" s="629"/>
      <c r="J25" s="630"/>
      <c r="K25" s="630"/>
      <c r="L25" s="630"/>
      <c r="M25" s="628"/>
    </row>
    <row r="26" spans="2:15" x14ac:dyDescent="0.2">
      <c r="B26" s="300">
        <v>45111</v>
      </c>
      <c r="C26" s="299" t="s">
        <v>6164</v>
      </c>
      <c r="D26" s="291" t="s">
        <v>806</v>
      </c>
      <c r="E26" s="484">
        <v>5.91</v>
      </c>
      <c r="F26" s="407">
        <v>1288.3699999999999</v>
      </c>
      <c r="G26" s="295" t="s">
        <v>6199</v>
      </c>
      <c r="H26" s="629"/>
      <c r="I26" s="629"/>
      <c r="J26" s="630"/>
      <c r="K26" s="630"/>
      <c r="L26" s="638"/>
      <c r="M26" s="628"/>
    </row>
    <row r="27" spans="2:15" x14ac:dyDescent="0.2">
      <c r="B27" s="300">
        <v>45111</v>
      </c>
      <c r="C27" s="299" t="s">
        <v>4207</v>
      </c>
      <c r="D27" s="291" t="s">
        <v>806</v>
      </c>
      <c r="E27" s="290">
        <v>0.95</v>
      </c>
      <c r="F27" s="407">
        <v>6833.21</v>
      </c>
      <c r="G27" s="629" t="s">
        <v>6198</v>
      </c>
      <c r="H27" s="629"/>
      <c r="I27" s="629"/>
      <c r="J27" s="630"/>
      <c r="K27" s="630"/>
      <c r="L27" s="637"/>
      <c r="M27" s="634"/>
      <c r="N27" s="291"/>
      <c r="O27" s="290"/>
    </row>
    <row r="28" spans="2:15" x14ac:dyDescent="0.2">
      <c r="B28" s="300">
        <v>45112</v>
      </c>
      <c r="C28" s="299" t="s">
        <v>351</v>
      </c>
      <c r="D28" s="291" t="s">
        <v>806</v>
      </c>
      <c r="E28" s="290">
        <v>221021.69</v>
      </c>
      <c r="F28" s="407">
        <v>6823.35</v>
      </c>
      <c r="G28" s="629" t="s">
        <v>6197</v>
      </c>
      <c r="H28" s="629"/>
      <c r="I28" s="629"/>
      <c r="J28" s="630"/>
      <c r="K28" s="630"/>
      <c r="L28" s="630"/>
      <c r="M28" s="628"/>
    </row>
    <row r="29" spans="2:15" x14ac:dyDescent="0.2">
      <c r="B29" s="300">
        <v>45114</v>
      </c>
      <c r="C29" s="634" t="s">
        <v>4181</v>
      </c>
      <c r="D29" s="633" t="s">
        <v>806</v>
      </c>
      <c r="E29" s="407">
        <v>28007.38</v>
      </c>
      <c r="F29" s="407">
        <v>6533.1</v>
      </c>
      <c r="G29" s="629" t="s">
        <v>6196</v>
      </c>
      <c r="H29" s="629"/>
      <c r="I29" s="629"/>
      <c r="J29" s="630"/>
      <c r="K29" s="630"/>
      <c r="L29" s="630"/>
      <c r="M29" s="628"/>
    </row>
    <row r="30" spans="2:15" x14ac:dyDescent="0.2">
      <c r="B30" s="300">
        <v>45114</v>
      </c>
      <c r="C30" s="634" t="s">
        <v>5416</v>
      </c>
      <c r="D30" s="633" t="s">
        <v>806</v>
      </c>
      <c r="E30" s="407">
        <v>7845.8</v>
      </c>
      <c r="F30" s="407">
        <v>6717.42</v>
      </c>
      <c r="G30" s="629" t="s">
        <v>6195</v>
      </c>
      <c r="H30" s="629"/>
      <c r="I30" s="629"/>
      <c r="J30" s="630"/>
      <c r="K30" s="630"/>
      <c r="L30" s="630"/>
      <c r="M30" s="628"/>
    </row>
    <row r="31" spans="2:15" x14ac:dyDescent="0.2">
      <c r="B31" s="300">
        <v>45114</v>
      </c>
      <c r="C31" s="289" t="s">
        <v>4184</v>
      </c>
      <c r="D31" s="633" t="s">
        <v>806</v>
      </c>
      <c r="E31" s="484">
        <v>1115.81</v>
      </c>
      <c r="F31" s="407">
        <v>4850.67</v>
      </c>
      <c r="G31" s="629" t="s">
        <v>6122</v>
      </c>
      <c r="H31" s="629"/>
      <c r="I31" s="629"/>
      <c r="J31" s="630"/>
      <c r="K31" s="630"/>
      <c r="L31" s="630"/>
      <c r="M31" s="628"/>
    </row>
    <row r="32" spans="2:15" x14ac:dyDescent="0.2">
      <c r="B32" s="300">
        <v>45114</v>
      </c>
      <c r="C32" s="289" t="s">
        <v>6194</v>
      </c>
      <c r="D32" s="291" t="s">
        <v>745</v>
      </c>
      <c r="E32" s="416">
        <v>96199.88</v>
      </c>
      <c r="F32" s="407">
        <v>50494.8</v>
      </c>
      <c r="G32" s="629" t="s">
        <v>6193</v>
      </c>
      <c r="H32" s="629"/>
      <c r="I32" s="629"/>
      <c r="J32" s="630"/>
      <c r="K32" s="630"/>
      <c r="L32" s="630"/>
      <c r="M32" s="628"/>
      <c r="N32" s="325">
        <v>25554.75</v>
      </c>
      <c r="O32" s="325">
        <v>70645.13</v>
      </c>
    </row>
    <row r="33" spans="2:15" x14ac:dyDescent="0.2">
      <c r="B33" s="300">
        <v>45114</v>
      </c>
      <c r="C33" s="289" t="s">
        <v>351</v>
      </c>
      <c r="D33" s="633" t="s">
        <v>745</v>
      </c>
      <c r="E33" s="290">
        <v>255045.51</v>
      </c>
      <c r="F33" s="407">
        <v>3480.18</v>
      </c>
      <c r="G33" s="629" t="s">
        <v>6192</v>
      </c>
      <c r="H33" s="629"/>
      <c r="I33" s="629"/>
      <c r="J33" s="630"/>
      <c r="K33" s="630"/>
      <c r="L33" s="630"/>
      <c r="M33" s="628"/>
      <c r="N33" s="323">
        <f>+N32*0.55</f>
        <v>14055.112500000001</v>
      </c>
      <c r="O33" s="323">
        <f>+O32*0.55</f>
        <v>38854.821500000005</v>
      </c>
    </row>
    <row r="34" spans="2:15" x14ac:dyDescent="0.2">
      <c r="B34" s="300">
        <v>45114</v>
      </c>
      <c r="C34" s="289" t="s">
        <v>5289</v>
      </c>
      <c r="D34" s="633" t="s">
        <v>745</v>
      </c>
      <c r="E34" s="412">
        <v>25257.48</v>
      </c>
      <c r="F34" s="407">
        <v>3312.12</v>
      </c>
      <c r="G34" s="629" t="s">
        <v>6191</v>
      </c>
      <c r="H34" s="629"/>
      <c r="I34" s="629"/>
      <c r="J34" s="630"/>
      <c r="K34" s="630"/>
      <c r="L34" s="630"/>
      <c r="M34" s="628"/>
      <c r="N34" s="323">
        <f>+N32*0.45</f>
        <v>11499.637500000001</v>
      </c>
      <c r="O34" s="323">
        <f>+O32*0.45</f>
        <v>31790.308500000003</v>
      </c>
    </row>
    <row r="35" spans="2:15" x14ac:dyDescent="0.2">
      <c r="B35" s="300">
        <v>45117</v>
      </c>
      <c r="C35" s="289" t="s">
        <v>6190</v>
      </c>
      <c r="D35" s="633" t="s">
        <v>745</v>
      </c>
      <c r="E35" s="482">
        <v>2800</v>
      </c>
      <c r="F35" s="407">
        <v>2810.03</v>
      </c>
      <c r="G35" s="629" t="s">
        <v>6189</v>
      </c>
      <c r="H35" s="629"/>
      <c r="I35" s="629"/>
      <c r="J35" s="630"/>
      <c r="K35" s="630"/>
      <c r="L35" s="630"/>
      <c r="M35" s="628"/>
    </row>
    <row r="36" spans="2:15" x14ac:dyDescent="0.2">
      <c r="B36" s="300">
        <v>45117</v>
      </c>
      <c r="C36" s="289" t="s">
        <v>6188</v>
      </c>
      <c r="D36" s="633" t="s">
        <v>745</v>
      </c>
      <c r="E36" s="290">
        <v>5941</v>
      </c>
      <c r="F36" s="407">
        <v>1537.06</v>
      </c>
      <c r="G36" s="629" t="s">
        <v>6187</v>
      </c>
      <c r="H36" s="629"/>
      <c r="I36" s="629"/>
      <c r="J36" s="630"/>
      <c r="K36" s="630"/>
      <c r="L36" s="630"/>
      <c r="M36" s="628"/>
    </row>
    <row r="37" spans="2:15" x14ac:dyDescent="0.2">
      <c r="B37" s="300">
        <v>45117</v>
      </c>
      <c r="C37" s="289" t="s">
        <v>6131</v>
      </c>
      <c r="D37" s="633" t="s">
        <v>745</v>
      </c>
      <c r="E37" s="404">
        <v>5978</v>
      </c>
      <c r="F37" s="407">
        <v>747.32</v>
      </c>
      <c r="G37" s="629" t="s">
        <v>6186</v>
      </c>
      <c r="H37" s="629"/>
      <c r="I37" s="629"/>
      <c r="J37" s="630"/>
      <c r="K37" s="630"/>
      <c r="L37" s="630"/>
      <c r="M37" s="628"/>
    </row>
    <row r="38" spans="2:15" x14ac:dyDescent="0.2">
      <c r="B38" s="300">
        <v>45117</v>
      </c>
      <c r="C38" s="289" t="s">
        <v>6185</v>
      </c>
      <c r="D38" s="633" t="s">
        <v>745</v>
      </c>
      <c r="E38" s="482">
        <v>5700</v>
      </c>
      <c r="F38" s="407">
        <v>3822.93</v>
      </c>
      <c r="G38" s="295" t="s">
        <v>6184</v>
      </c>
      <c r="H38" s="629"/>
      <c r="I38" s="629"/>
      <c r="J38" s="630"/>
      <c r="K38" s="630"/>
      <c r="L38" s="630"/>
      <c r="M38" s="628"/>
    </row>
    <row r="39" spans="2:15" x14ac:dyDescent="0.2">
      <c r="B39" s="300">
        <v>45117</v>
      </c>
      <c r="C39" s="289" t="s">
        <v>6164</v>
      </c>
      <c r="D39" s="633" t="s">
        <v>806</v>
      </c>
      <c r="E39" s="484">
        <v>283.11</v>
      </c>
      <c r="F39" s="407">
        <v>5815.15</v>
      </c>
      <c r="G39" s="295" t="s">
        <v>6183</v>
      </c>
      <c r="H39" s="629"/>
      <c r="I39" s="629"/>
      <c r="J39" s="630"/>
      <c r="K39" s="630"/>
      <c r="L39" s="630"/>
      <c r="M39" s="628"/>
    </row>
    <row r="40" spans="2:15" x14ac:dyDescent="0.2">
      <c r="B40" s="300">
        <v>45117</v>
      </c>
      <c r="C40" s="289" t="s">
        <v>4207</v>
      </c>
      <c r="D40" s="633" t="s">
        <v>806</v>
      </c>
      <c r="E40" s="290">
        <v>45.3</v>
      </c>
      <c r="F40" s="407">
        <v>7283.69</v>
      </c>
      <c r="G40" s="629" t="s">
        <v>6182</v>
      </c>
      <c r="H40" s="629"/>
      <c r="I40" s="629"/>
      <c r="J40" s="630"/>
      <c r="K40" s="630"/>
      <c r="L40" s="630"/>
      <c r="M40" s="628"/>
    </row>
    <row r="41" spans="2:15" x14ac:dyDescent="0.2">
      <c r="B41" s="300">
        <v>45117</v>
      </c>
      <c r="C41" s="299" t="s">
        <v>6164</v>
      </c>
      <c r="D41" s="633" t="s">
        <v>806</v>
      </c>
      <c r="E41" s="484">
        <v>29.46</v>
      </c>
      <c r="F41" s="407">
        <v>1708.15</v>
      </c>
      <c r="G41" s="629" t="s">
        <v>6181</v>
      </c>
      <c r="H41" s="629"/>
      <c r="I41" s="629"/>
      <c r="J41" s="630"/>
      <c r="K41" s="630"/>
      <c r="L41" s="630"/>
      <c r="M41" s="628"/>
    </row>
    <row r="42" spans="2:15" x14ac:dyDescent="0.2">
      <c r="B42" s="300">
        <v>45117</v>
      </c>
      <c r="C42" s="299" t="s">
        <v>4207</v>
      </c>
      <c r="D42" s="633" t="s">
        <v>806</v>
      </c>
      <c r="E42" s="290">
        <v>4.71</v>
      </c>
      <c r="F42" s="407">
        <v>1656.32</v>
      </c>
      <c r="G42" s="629" t="s">
        <v>6180</v>
      </c>
      <c r="H42" s="629"/>
      <c r="I42" s="629"/>
      <c r="J42" s="630"/>
      <c r="K42" s="630"/>
      <c r="L42" s="630"/>
      <c r="M42" s="628"/>
    </row>
    <row r="43" spans="2:15" x14ac:dyDescent="0.2">
      <c r="B43" s="300">
        <v>45117</v>
      </c>
      <c r="C43" s="634" t="s">
        <v>351</v>
      </c>
      <c r="D43" s="291" t="s">
        <v>745</v>
      </c>
      <c r="E43" s="290">
        <v>73931.039999999994</v>
      </c>
      <c r="F43" s="407">
        <v>5812.21</v>
      </c>
      <c r="G43" s="629" t="s">
        <v>6179</v>
      </c>
      <c r="H43" s="629"/>
      <c r="I43" s="629"/>
      <c r="J43" s="630"/>
      <c r="K43" s="630"/>
      <c r="L43" s="630"/>
      <c r="M43" s="628"/>
    </row>
    <row r="44" spans="2:15" x14ac:dyDescent="0.2">
      <c r="B44" s="300">
        <v>45117</v>
      </c>
      <c r="C44" s="634" t="s">
        <v>2993</v>
      </c>
      <c r="D44" s="633" t="s">
        <v>745</v>
      </c>
      <c r="E44" s="407">
        <v>14118.82</v>
      </c>
      <c r="F44" s="407">
        <v>596.61</v>
      </c>
      <c r="G44" s="629" t="s">
        <v>6178</v>
      </c>
      <c r="H44" s="629"/>
      <c r="I44" s="629"/>
      <c r="J44" s="630"/>
      <c r="K44" s="630"/>
      <c r="L44" s="630"/>
      <c r="M44" s="628"/>
    </row>
    <row r="45" spans="2:15" x14ac:dyDescent="0.2">
      <c r="B45" s="300">
        <v>45118</v>
      </c>
      <c r="C45" s="299" t="s">
        <v>6164</v>
      </c>
      <c r="D45" s="633" t="s">
        <v>806</v>
      </c>
      <c r="E45" s="484">
        <v>24.92</v>
      </c>
      <c r="F45" s="407">
        <v>13334.22</v>
      </c>
      <c r="G45" s="629" t="s">
        <v>6177</v>
      </c>
      <c r="H45" s="629"/>
      <c r="I45" s="629"/>
      <c r="J45" s="630"/>
      <c r="K45" s="630"/>
      <c r="L45" s="630"/>
      <c r="M45" s="628"/>
    </row>
    <row r="46" spans="2:15" x14ac:dyDescent="0.2">
      <c r="B46" s="300">
        <v>45118</v>
      </c>
      <c r="C46" s="299" t="s">
        <v>4207</v>
      </c>
      <c r="D46" s="633" t="s">
        <v>806</v>
      </c>
      <c r="E46" s="290">
        <v>3.99</v>
      </c>
      <c r="F46" s="407">
        <v>12669.13</v>
      </c>
      <c r="G46" s="629" t="s">
        <v>6176</v>
      </c>
      <c r="H46" s="629"/>
      <c r="I46" s="629"/>
      <c r="J46" s="630"/>
      <c r="K46" s="630"/>
      <c r="L46" s="630"/>
      <c r="M46" s="628"/>
    </row>
    <row r="47" spans="2:15" x14ac:dyDescent="0.2">
      <c r="B47" s="300">
        <v>45118</v>
      </c>
      <c r="C47" s="299" t="s">
        <v>351</v>
      </c>
      <c r="D47" s="633" t="s">
        <v>745</v>
      </c>
      <c r="E47" s="290">
        <v>500000</v>
      </c>
      <c r="F47" s="407">
        <v>6594.19</v>
      </c>
      <c r="G47" s="629" t="s">
        <v>6175</v>
      </c>
      <c r="H47" s="629"/>
      <c r="I47" s="629"/>
      <c r="J47" s="630"/>
      <c r="K47" s="630"/>
      <c r="L47" s="630"/>
      <c r="M47" s="628"/>
    </row>
    <row r="48" spans="2:15" x14ac:dyDescent="0.2">
      <c r="B48" s="300">
        <v>45119</v>
      </c>
      <c r="C48" s="299" t="s">
        <v>6164</v>
      </c>
      <c r="D48" s="633" t="s">
        <v>806</v>
      </c>
      <c r="E48" s="484">
        <v>62.01</v>
      </c>
      <c r="F48" s="407">
        <v>103727.5</v>
      </c>
      <c r="G48" s="629" t="s">
        <v>6174</v>
      </c>
      <c r="H48" s="629"/>
      <c r="I48" s="629"/>
      <c r="J48" s="630"/>
      <c r="K48" s="630"/>
      <c r="L48" s="630"/>
      <c r="M48" s="628"/>
    </row>
    <row r="49" spans="2:15" x14ac:dyDescent="0.2">
      <c r="B49" s="300">
        <v>45119</v>
      </c>
      <c r="C49" s="634" t="s">
        <v>4207</v>
      </c>
      <c r="D49" s="633" t="s">
        <v>806</v>
      </c>
      <c r="E49" s="407">
        <v>9.92</v>
      </c>
      <c r="F49" s="407">
        <v>2681.02</v>
      </c>
      <c r="G49" s="629" t="s">
        <v>6173</v>
      </c>
      <c r="H49" s="629"/>
      <c r="I49" s="629"/>
      <c r="J49" s="630"/>
      <c r="K49" s="630"/>
      <c r="L49" s="630"/>
      <c r="M49" s="628"/>
    </row>
    <row r="50" spans="2:15" x14ac:dyDescent="0.2">
      <c r="B50" s="300">
        <v>45119</v>
      </c>
      <c r="C50" s="634" t="s">
        <v>6172</v>
      </c>
      <c r="D50" s="633">
        <v>1250</v>
      </c>
      <c r="E50" s="636">
        <v>25922.17</v>
      </c>
      <c r="F50" s="635">
        <v>11339.85</v>
      </c>
      <c r="G50" s="629" t="s">
        <v>6171</v>
      </c>
      <c r="H50" s="629"/>
      <c r="I50" s="629"/>
      <c r="J50" s="630"/>
      <c r="K50" s="630"/>
      <c r="L50" s="630"/>
      <c r="M50" s="628"/>
    </row>
    <row r="51" spans="2:15" x14ac:dyDescent="0.2">
      <c r="B51" s="300">
        <v>45119</v>
      </c>
      <c r="C51" s="299" t="s">
        <v>351</v>
      </c>
      <c r="D51" s="633" t="s">
        <v>745</v>
      </c>
      <c r="E51" s="290">
        <v>55605.15</v>
      </c>
      <c r="F51" s="407">
        <v>2104.75</v>
      </c>
      <c r="G51" s="629" t="s">
        <v>6170</v>
      </c>
      <c r="H51" s="629"/>
      <c r="I51" s="629"/>
      <c r="J51" s="630"/>
      <c r="K51" s="630"/>
      <c r="L51" s="630"/>
      <c r="M51" s="628"/>
    </row>
    <row r="52" spans="2:15" x14ac:dyDescent="0.2">
      <c r="B52" s="300">
        <v>45119</v>
      </c>
      <c r="C52" s="299" t="s">
        <v>6169</v>
      </c>
      <c r="D52" s="633" t="s">
        <v>745</v>
      </c>
      <c r="E52" s="290">
        <v>200000</v>
      </c>
      <c r="F52" s="407">
        <v>36580.839999999997</v>
      </c>
      <c r="G52" s="629" t="s">
        <v>6168</v>
      </c>
      <c r="H52" s="629"/>
      <c r="I52" s="629"/>
      <c r="J52" s="630"/>
      <c r="K52" s="630"/>
      <c r="L52" s="630"/>
      <c r="M52" s="628"/>
    </row>
    <row r="53" spans="2:15" x14ac:dyDescent="0.2">
      <c r="B53" s="300">
        <v>45120</v>
      </c>
      <c r="C53" s="289" t="s">
        <v>817</v>
      </c>
      <c r="D53" s="633">
        <v>1247</v>
      </c>
      <c r="E53" s="290">
        <v>10580</v>
      </c>
      <c r="F53" s="407">
        <v>1931.89</v>
      </c>
      <c r="G53" s="629" t="s">
        <v>6167</v>
      </c>
      <c r="H53" s="629"/>
      <c r="I53" s="629"/>
      <c r="J53" s="630"/>
      <c r="K53" s="630"/>
      <c r="L53" s="630"/>
      <c r="M53" s="628"/>
      <c r="N53" s="288">
        <f>+E53*0.6</f>
        <v>6348</v>
      </c>
      <c r="O53" s="288">
        <f>+E53*0.4</f>
        <v>4232</v>
      </c>
    </row>
    <row r="54" spans="2:15" x14ac:dyDescent="0.2">
      <c r="B54" s="300">
        <v>45120</v>
      </c>
      <c r="C54" s="634" t="s">
        <v>6166</v>
      </c>
      <c r="D54" s="633">
        <v>1249</v>
      </c>
      <c r="E54" s="290">
        <v>4872</v>
      </c>
      <c r="F54" s="407">
        <v>15865.62</v>
      </c>
      <c r="G54" s="295" t="s">
        <v>6165</v>
      </c>
      <c r="H54" s="629"/>
      <c r="I54" s="629"/>
      <c r="J54" s="630"/>
      <c r="K54" s="630"/>
      <c r="L54" s="630"/>
      <c r="M54" s="628"/>
    </row>
    <row r="55" spans="2:15" x14ac:dyDescent="0.2">
      <c r="B55" s="300">
        <v>45120</v>
      </c>
      <c r="C55" s="299" t="s">
        <v>6164</v>
      </c>
      <c r="D55" s="633" t="s">
        <v>806</v>
      </c>
      <c r="E55" s="484">
        <v>14.81</v>
      </c>
      <c r="F55" s="407">
        <v>13907.56</v>
      </c>
      <c r="G55" s="629" t="s">
        <v>6163</v>
      </c>
      <c r="H55" s="629"/>
      <c r="I55" s="629"/>
      <c r="J55" s="630"/>
      <c r="K55" s="630"/>
      <c r="L55" s="630"/>
      <c r="M55" s="628"/>
    </row>
    <row r="56" spans="2:15" x14ac:dyDescent="0.2">
      <c r="B56" s="300">
        <v>45120</v>
      </c>
      <c r="C56" s="299" t="s">
        <v>4207</v>
      </c>
      <c r="D56" s="633" t="s">
        <v>806</v>
      </c>
      <c r="E56" s="290">
        <v>2.37</v>
      </c>
      <c r="F56" s="407">
        <v>2775.97</v>
      </c>
      <c r="G56" s="295" t="s">
        <v>6162</v>
      </c>
      <c r="H56" s="629"/>
      <c r="I56" s="629"/>
      <c r="J56" s="630"/>
      <c r="K56" s="630"/>
      <c r="L56" s="630"/>
      <c r="M56" s="628"/>
    </row>
    <row r="57" spans="2:15" x14ac:dyDescent="0.2">
      <c r="B57" s="300">
        <v>45120</v>
      </c>
      <c r="C57" s="289" t="s">
        <v>6161</v>
      </c>
      <c r="D57" s="633">
        <v>875</v>
      </c>
      <c r="E57" s="290">
        <v>5968.25</v>
      </c>
      <c r="F57" s="407">
        <v>2116.2600000000002</v>
      </c>
      <c r="G57" s="629" t="s">
        <v>6160</v>
      </c>
      <c r="H57" s="629"/>
      <c r="I57" s="629"/>
      <c r="J57" s="630"/>
      <c r="K57" s="630"/>
      <c r="L57" s="630"/>
      <c r="M57" s="628"/>
    </row>
    <row r="58" spans="2:15" x14ac:dyDescent="0.2">
      <c r="B58" s="300">
        <v>45120</v>
      </c>
      <c r="C58" s="299" t="s">
        <v>6159</v>
      </c>
      <c r="D58" s="633" t="s">
        <v>745</v>
      </c>
      <c r="E58" s="290">
        <v>9574.7000000000007</v>
      </c>
      <c r="F58" s="407">
        <v>24161.279999999999</v>
      </c>
      <c r="G58" s="629" t="s">
        <v>6158</v>
      </c>
      <c r="H58" s="629"/>
      <c r="I58" s="629"/>
      <c r="J58" s="630"/>
      <c r="K58" s="630"/>
      <c r="L58" s="630"/>
      <c r="M58" s="628"/>
    </row>
    <row r="59" spans="2:15" x14ac:dyDescent="0.2">
      <c r="B59" s="300">
        <v>45120</v>
      </c>
      <c r="C59" s="299" t="s">
        <v>6157</v>
      </c>
      <c r="D59" s="633" t="s">
        <v>745</v>
      </c>
      <c r="E59" s="290">
        <v>7894.04</v>
      </c>
      <c r="F59" s="407">
        <v>1202.82</v>
      </c>
      <c r="G59" s="629" t="s">
        <v>6156</v>
      </c>
      <c r="H59" s="629"/>
      <c r="I59" s="629"/>
      <c r="J59" s="630"/>
      <c r="K59" s="630"/>
      <c r="L59" s="630"/>
      <c r="M59" s="628"/>
    </row>
    <row r="60" spans="2:15" x14ac:dyDescent="0.2">
      <c r="B60" s="300">
        <v>45120</v>
      </c>
      <c r="C60" s="634" t="s">
        <v>6151</v>
      </c>
      <c r="D60" s="633" t="s">
        <v>745</v>
      </c>
      <c r="E60" s="290">
        <v>5000</v>
      </c>
      <c r="F60" s="407">
        <v>10000</v>
      </c>
      <c r="G60" s="629" t="s">
        <v>6156</v>
      </c>
      <c r="H60" s="629"/>
      <c r="I60" s="629"/>
      <c r="J60" s="630"/>
      <c r="K60" s="630"/>
      <c r="L60" s="630"/>
      <c r="M60" s="628"/>
    </row>
    <row r="61" spans="2:15" x14ac:dyDescent="0.2">
      <c r="B61" s="300">
        <v>45121</v>
      </c>
      <c r="C61" s="634" t="s">
        <v>6155</v>
      </c>
      <c r="D61" s="633" t="s">
        <v>745</v>
      </c>
      <c r="E61" s="407">
        <v>65688.27</v>
      </c>
      <c r="F61" s="407">
        <v>3003.76</v>
      </c>
      <c r="G61" s="760" t="s">
        <v>6154</v>
      </c>
      <c r="H61" s="629"/>
      <c r="I61" s="629"/>
      <c r="J61" s="630"/>
      <c r="K61" s="630"/>
      <c r="L61" s="630"/>
      <c r="M61" s="628"/>
    </row>
    <row r="62" spans="2:15" x14ac:dyDescent="0.2">
      <c r="B62" s="300">
        <v>45121</v>
      </c>
      <c r="C62" s="634" t="s">
        <v>6153</v>
      </c>
      <c r="D62" s="633" t="s">
        <v>745</v>
      </c>
      <c r="E62" s="407">
        <v>650</v>
      </c>
      <c r="F62" s="407">
        <v>10000</v>
      </c>
      <c r="G62" s="760" t="s">
        <v>6152</v>
      </c>
      <c r="H62" s="629"/>
      <c r="I62" s="629"/>
      <c r="J62" s="630"/>
      <c r="K62" s="630"/>
      <c r="L62" s="630"/>
      <c r="M62" s="628"/>
    </row>
    <row r="63" spans="2:15" x14ac:dyDescent="0.2">
      <c r="B63" s="300">
        <v>45121</v>
      </c>
      <c r="C63" s="634" t="s">
        <v>6151</v>
      </c>
      <c r="D63" s="633" t="s">
        <v>745</v>
      </c>
      <c r="E63" s="407">
        <v>32000</v>
      </c>
      <c r="F63" s="407">
        <v>3135.07</v>
      </c>
      <c r="G63" s="629" t="s">
        <v>6150</v>
      </c>
      <c r="H63" s="629"/>
      <c r="I63" s="629"/>
      <c r="J63" s="630"/>
      <c r="K63" s="630"/>
      <c r="L63" s="630"/>
      <c r="M63" s="628"/>
    </row>
    <row r="64" spans="2:15" x14ac:dyDescent="0.2">
      <c r="B64" s="300">
        <v>45121</v>
      </c>
      <c r="C64" s="634" t="s">
        <v>6149</v>
      </c>
      <c r="D64" s="633" t="s">
        <v>745</v>
      </c>
      <c r="E64" s="412">
        <v>26028.63</v>
      </c>
      <c r="F64" s="635">
        <v>4252.3900000000003</v>
      </c>
      <c r="G64" s="629" t="s">
        <v>6148</v>
      </c>
      <c r="H64" s="629"/>
      <c r="I64" s="629"/>
      <c r="J64" s="630"/>
      <c r="K64" s="630"/>
      <c r="L64" s="630"/>
      <c r="M64" s="628"/>
    </row>
    <row r="65" spans="1:13" x14ac:dyDescent="0.2">
      <c r="B65" s="300">
        <v>45121</v>
      </c>
      <c r="C65" s="634" t="s">
        <v>351</v>
      </c>
      <c r="D65" s="633" t="s">
        <v>745</v>
      </c>
      <c r="E65" s="407">
        <v>636265</v>
      </c>
      <c r="F65" s="635">
        <v>45149.440000000002</v>
      </c>
      <c r="G65" s="629" t="s">
        <v>6147</v>
      </c>
      <c r="H65" s="629"/>
      <c r="I65" s="629"/>
      <c r="J65" s="630"/>
      <c r="K65" s="630"/>
      <c r="L65" s="630"/>
      <c r="M65" s="628"/>
    </row>
    <row r="66" spans="1:13" x14ac:dyDescent="0.2">
      <c r="B66" s="300">
        <v>45121</v>
      </c>
      <c r="C66" s="299" t="s">
        <v>6146</v>
      </c>
      <c r="D66" s="633" t="s">
        <v>806</v>
      </c>
      <c r="E66" s="290">
        <v>6982.81</v>
      </c>
      <c r="F66" s="407">
        <v>16646.38</v>
      </c>
      <c r="G66" s="629" t="s">
        <v>6145</v>
      </c>
      <c r="H66" s="629"/>
      <c r="I66" s="629"/>
      <c r="J66" s="630"/>
      <c r="K66" s="630"/>
      <c r="L66" s="630"/>
      <c r="M66" s="628"/>
    </row>
    <row r="67" spans="1:13" x14ac:dyDescent="0.2">
      <c r="B67" s="300">
        <v>45121</v>
      </c>
      <c r="C67" s="634" t="s">
        <v>6144</v>
      </c>
      <c r="D67" s="633" t="s">
        <v>806</v>
      </c>
      <c r="E67" s="290">
        <v>6982.81</v>
      </c>
      <c r="F67" s="407">
        <v>4305.4799999999996</v>
      </c>
      <c r="G67" s="629" t="s">
        <v>6143</v>
      </c>
      <c r="H67" s="629"/>
      <c r="I67" s="629"/>
      <c r="J67" s="630"/>
      <c r="K67" s="630"/>
      <c r="L67" s="630"/>
      <c r="M67" s="628"/>
    </row>
    <row r="68" spans="1:13" x14ac:dyDescent="0.2">
      <c r="B68" s="300">
        <v>45121</v>
      </c>
      <c r="C68" s="299" t="s">
        <v>6142</v>
      </c>
      <c r="D68" s="633" t="s">
        <v>806</v>
      </c>
      <c r="E68" s="290">
        <v>6982.81</v>
      </c>
      <c r="F68" s="407">
        <v>4578.12</v>
      </c>
      <c r="G68" s="629" t="s">
        <v>6141</v>
      </c>
      <c r="H68" s="629"/>
      <c r="I68" s="629"/>
      <c r="J68" s="630"/>
      <c r="K68" s="630"/>
      <c r="L68" s="630"/>
      <c r="M68" s="628"/>
    </row>
    <row r="69" spans="1:13" x14ac:dyDescent="0.2">
      <c r="B69" s="300">
        <v>45121</v>
      </c>
      <c r="C69" s="634" t="s">
        <v>6140</v>
      </c>
      <c r="D69" s="633" t="s">
        <v>806</v>
      </c>
      <c r="E69" s="290">
        <v>6982.81</v>
      </c>
      <c r="F69" s="407">
        <v>55387.88</v>
      </c>
      <c r="G69" s="629" t="s">
        <v>6139</v>
      </c>
      <c r="H69" s="629"/>
      <c r="I69" s="629"/>
      <c r="J69" s="630"/>
      <c r="K69" s="630"/>
      <c r="L69" s="630"/>
      <c r="M69" s="628"/>
    </row>
    <row r="70" spans="1:13" x14ac:dyDescent="0.2">
      <c r="A70" s="304"/>
      <c r="B70" s="300">
        <v>45121</v>
      </c>
      <c r="C70" s="299" t="s">
        <v>6138</v>
      </c>
      <c r="D70" s="633" t="s">
        <v>806</v>
      </c>
      <c r="E70" s="290">
        <v>6982.81</v>
      </c>
      <c r="F70" s="407">
        <v>11976.72</v>
      </c>
      <c r="G70" s="629" t="s">
        <v>6137</v>
      </c>
      <c r="H70" s="629"/>
      <c r="I70" s="629"/>
      <c r="J70" s="630"/>
      <c r="K70" s="630"/>
      <c r="L70" s="630"/>
      <c r="M70" s="628"/>
    </row>
    <row r="71" spans="1:13" x14ac:dyDescent="0.2">
      <c r="B71" s="300">
        <v>45124</v>
      </c>
      <c r="C71" s="299" t="s">
        <v>5387</v>
      </c>
      <c r="D71" s="633" t="s">
        <v>745</v>
      </c>
      <c r="E71" s="404">
        <v>400</v>
      </c>
      <c r="F71" s="407">
        <v>3297.88</v>
      </c>
      <c r="G71" s="629" t="s">
        <v>6136</v>
      </c>
      <c r="H71" s="629"/>
      <c r="I71" s="629"/>
      <c r="J71" s="630"/>
      <c r="K71" s="630"/>
      <c r="L71" s="630"/>
      <c r="M71" s="628"/>
    </row>
    <row r="72" spans="1:13" x14ac:dyDescent="0.2">
      <c r="B72" s="300">
        <v>45124</v>
      </c>
      <c r="C72" s="634" t="s">
        <v>6135</v>
      </c>
      <c r="D72" s="633" t="s">
        <v>745</v>
      </c>
      <c r="E72" s="407">
        <v>8294.31</v>
      </c>
      <c r="F72" s="407">
        <v>2565.04</v>
      </c>
      <c r="G72" s="629" t="s">
        <v>6134</v>
      </c>
      <c r="H72" s="629"/>
      <c r="I72" s="629"/>
      <c r="J72" s="630"/>
      <c r="K72" s="630"/>
      <c r="L72" s="630"/>
      <c r="M72" s="628"/>
    </row>
    <row r="73" spans="1:13" x14ac:dyDescent="0.2">
      <c r="B73" s="300">
        <v>45124</v>
      </c>
      <c r="C73" s="634" t="s">
        <v>4517</v>
      </c>
      <c r="D73" s="633" t="s">
        <v>806</v>
      </c>
      <c r="E73" s="484">
        <v>20.39</v>
      </c>
      <c r="F73" s="407">
        <v>2113.52</v>
      </c>
      <c r="G73" s="629" t="s">
        <v>6133</v>
      </c>
      <c r="H73" s="629"/>
      <c r="I73" s="629"/>
      <c r="J73" s="630"/>
      <c r="K73" s="630"/>
      <c r="L73" s="630"/>
      <c r="M73" s="628"/>
    </row>
    <row r="74" spans="1:13" x14ac:dyDescent="0.2">
      <c r="B74" s="300">
        <v>45124</v>
      </c>
      <c r="C74" s="299" t="s">
        <v>4207</v>
      </c>
      <c r="D74" s="633" t="s">
        <v>806</v>
      </c>
      <c r="E74" s="290">
        <v>3.26</v>
      </c>
      <c r="F74" s="407">
        <v>176512.7</v>
      </c>
      <c r="G74" s="629" t="s">
        <v>6132</v>
      </c>
      <c r="H74" s="629"/>
      <c r="I74" s="629"/>
      <c r="J74" s="630"/>
      <c r="K74" s="630"/>
      <c r="L74" s="630"/>
      <c r="M74" s="628"/>
    </row>
    <row r="75" spans="1:13" x14ac:dyDescent="0.2">
      <c r="B75" s="300">
        <v>45124</v>
      </c>
      <c r="C75" s="299" t="s">
        <v>6131</v>
      </c>
      <c r="D75" s="633" t="s">
        <v>745</v>
      </c>
      <c r="E75" s="404">
        <v>4021</v>
      </c>
      <c r="F75" s="407">
        <v>16374.94</v>
      </c>
      <c r="G75" s="629" t="s">
        <v>6130</v>
      </c>
      <c r="H75" s="629"/>
      <c r="I75" s="629"/>
      <c r="J75" s="630"/>
      <c r="K75" s="630"/>
      <c r="L75" s="630"/>
      <c r="M75" s="628"/>
    </row>
    <row r="76" spans="1:13" x14ac:dyDescent="0.2">
      <c r="B76" s="300">
        <v>45124</v>
      </c>
      <c r="C76" s="299" t="s">
        <v>6129</v>
      </c>
      <c r="D76" s="633" t="s">
        <v>745</v>
      </c>
      <c r="E76" s="483">
        <v>384</v>
      </c>
      <c r="F76" s="407">
        <v>19174.8</v>
      </c>
      <c r="G76" s="629" t="s">
        <v>6128</v>
      </c>
      <c r="H76" s="629"/>
      <c r="I76" s="629"/>
      <c r="J76" s="630"/>
      <c r="K76" s="630"/>
      <c r="L76" s="630"/>
      <c r="M76" s="628"/>
    </row>
    <row r="77" spans="1:13" x14ac:dyDescent="0.2">
      <c r="B77" s="300">
        <v>45124</v>
      </c>
      <c r="C77" s="299" t="s">
        <v>6127</v>
      </c>
      <c r="D77" s="633" t="s">
        <v>745</v>
      </c>
      <c r="E77" s="483">
        <v>165</v>
      </c>
      <c r="F77" s="407">
        <v>9701.34</v>
      </c>
      <c r="G77" s="629" t="s">
        <v>6126</v>
      </c>
      <c r="H77" s="629"/>
      <c r="I77" s="629"/>
      <c r="J77" s="630"/>
      <c r="K77" s="630"/>
      <c r="L77" s="630"/>
      <c r="M77" s="628"/>
    </row>
    <row r="78" spans="1:13" x14ac:dyDescent="0.2">
      <c r="B78" s="300">
        <v>45124</v>
      </c>
      <c r="C78" s="299" t="s">
        <v>6125</v>
      </c>
      <c r="D78" s="633" t="s">
        <v>745</v>
      </c>
      <c r="E78" s="483">
        <v>32000</v>
      </c>
      <c r="F78" s="407">
        <v>10915.62</v>
      </c>
      <c r="G78" s="629" t="s">
        <v>6124</v>
      </c>
      <c r="H78" s="629"/>
      <c r="I78" s="629"/>
      <c r="J78" s="630"/>
      <c r="K78" s="630"/>
      <c r="L78" s="630"/>
      <c r="M78" s="628"/>
    </row>
    <row r="79" spans="1:13" x14ac:dyDescent="0.2">
      <c r="B79" s="300">
        <v>45124</v>
      </c>
      <c r="C79" s="634" t="s">
        <v>6123</v>
      </c>
      <c r="D79" s="633" t="s">
        <v>745</v>
      </c>
      <c r="E79" s="483">
        <v>31352</v>
      </c>
      <c r="F79" s="407">
        <v>4850.67</v>
      </c>
      <c r="G79" s="629" t="s">
        <v>6122</v>
      </c>
      <c r="H79" s="629"/>
      <c r="I79" s="629"/>
      <c r="J79" s="630"/>
      <c r="K79" s="630"/>
      <c r="L79" s="630"/>
      <c r="M79" s="628"/>
    </row>
    <row r="80" spans="1:13" x14ac:dyDescent="0.2">
      <c r="B80" s="300">
        <v>45124</v>
      </c>
      <c r="C80" s="634" t="s">
        <v>6121</v>
      </c>
      <c r="D80" s="633" t="s">
        <v>745</v>
      </c>
      <c r="E80" s="407">
        <v>171101.2</v>
      </c>
      <c r="F80" s="407">
        <v>5000</v>
      </c>
      <c r="G80" s="629" t="s">
        <v>6120</v>
      </c>
      <c r="H80" s="629"/>
      <c r="I80" s="629"/>
      <c r="J80" s="630"/>
      <c r="K80" s="630"/>
      <c r="L80" s="630"/>
      <c r="M80" s="628"/>
    </row>
    <row r="81" spans="2:13" x14ac:dyDescent="0.2">
      <c r="B81" s="300">
        <v>45125</v>
      </c>
      <c r="C81" s="634" t="s">
        <v>4517</v>
      </c>
      <c r="D81" s="633" t="s">
        <v>806</v>
      </c>
      <c r="E81" s="484">
        <v>41.33</v>
      </c>
      <c r="F81" s="407">
        <v>1000</v>
      </c>
      <c r="G81" s="629" t="s">
        <v>6120</v>
      </c>
      <c r="H81" s="629"/>
      <c r="I81" s="629"/>
      <c r="J81" s="630"/>
      <c r="K81" s="630"/>
      <c r="L81" s="630"/>
      <c r="M81" s="628"/>
    </row>
    <row r="82" spans="2:13" ht="12.75" customHeight="1" x14ac:dyDescent="0.2">
      <c r="B82" s="300">
        <v>45125</v>
      </c>
      <c r="C82" s="634" t="s">
        <v>4207</v>
      </c>
      <c r="D82" s="633" t="s">
        <v>745</v>
      </c>
      <c r="E82" s="290">
        <v>6.61</v>
      </c>
      <c r="F82" s="407">
        <v>5000</v>
      </c>
      <c r="G82" s="629" t="s">
        <v>5951</v>
      </c>
      <c r="H82" s="629"/>
      <c r="I82" s="629"/>
      <c r="J82" s="630"/>
      <c r="K82" s="630"/>
      <c r="L82" s="630"/>
      <c r="M82" s="628"/>
    </row>
    <row r="83" spans="2:13" x14ac:dyDescent="0.2">
      <c r="B83" s="300">
        <v>45125</v>
      </c>
      <c r="C83" s="299" t="s">
        <v>6119</v>
      </c>
      <c r="D83" s="633" t="s">
        <v>745</v>
      </c>
      <c r="E83" s="483">
        <v>11860</v>
      </c>
      <c r="F83" s="407">
        <v>1000</v>
      </c>
      <c r="G83" s="629" t="s">
        <v>6118</v>
      </c>
      <c r="H83" s="629"/>
      <c r="I83" s="629"/>
      <c r="J83" s="630"/>
      <c r="K83" s="630"/>
      <c r="L83" s="630"/>
      <c r="M83" s="628"/>
    </row>
    <row r="84" spans="2:13" x14ac:dyDescent="0.2">
      <c r="B84" s="300">
        <v>45125</v>
      </c>
      <c r="C84" s="299" t="s">
        <v>351</v>
      </c>
      <c r="D84" s="633" t="s">
        <v>745</v>
      </c>
      <c r="E84" s="290">
        <v>137259.32999999999</v>
      </c>
      <c r="F84" s="407">
        <v>48371.57</v>
      </c>
      <c r="G84" s="629" t="s">
        <v>6117</v>
      </c>
      <c r="H84" s="629"/>
      <c r="I84" s="629"/>
      <c r="J84" s="630"/>
      <c r="K84" s="630"/>
      <c r="L84" s="630"/>
      <c r="M84" s="628"/>
    </row>
    <row r="85" spans="2:13" x14ac:dyDescent="0.2">
      <c r="B85" s="300">
        <v>45125</v>
      </c>
      <c r="C85" s="634" t="s">
        <v>777</v>
      </c>
      <c r="D85" s="633" t="s">
        <v>806</v>
      </c>
      <c r="E85" s="484">
        <v>303.33999999999997</v>
      </c>
      <c r="F85" s="407">
        <v>28597.09</v>
      </c>
      <c r="G85" s="629" t="s">
        <v>6116</v>
      </c>
      <c r="H85" s="629"/>
      <c r="I85" s="629"/>
      <c r="J85" s="630"/>
      <c r="K85" s="630"/>
      <c r="L85" s="630"/>
      <c r="M85" s="628"/>
    </row>
    <row r="86" spans="2:13" x14ac:dyDescent="0.2">
      <c r="B86" s="300">
        <v>45125</v>
      </c>
      <c r="C86" s="634" t="s">
        <v>4207</v>
      </c>
      <c r="D86" s="633" t="s">
        <v>806</v>
      </c>
      <c r="E86" s="407">
        <v>48.53</v>
      </c>
      <c r="F86" s="407">
        <v>2976.26</v>
      </c>
      <c r="G86" s="629" t="s">
        <v>6115</v>
      </c>
      <c r="H86" s="629"/>
      <c r="I86" s="629"/>
      <c r="J86" s="630"/>
      <c r="K86" s="630"/>
      <c r="L86" s="630"/>
      <c r="M86" s="628"/>
    </row>
    <row r="87" spans="2:13" x14ac:dyDescent="0.2">
      <c r="B87" s="300">
        <v>45126</v>
      </c>
      <c r="C87" s="299" t="s">
        <v>6108</v>
      </c>
      <c r="D87" s="633" t="s">
        <v>745</v>
      </c>
      <c r="E87" s="290">
        <v>61450</v>
      </c>
      <c r="F87" s="407">
        <v>31474.51</v>
      </c>
      <c r="G87" s="629" t="s">
        <v>6114</v>
      </c>
      <c r="H87" s="629"/>
      <c r="I87" s="629"/>
      <c r="J87" s="630"/>
      <c r="K87" s="630"/>
      <c r="L87" s="630"/>
      <c r="M87" s="628"/>
    </row>
    <row r="88" spans="2:13" x14ac:dyDescent="0.2">
      <c r="B88" s="300">
        <v>45127</v>
      </c>
      <c r="C88" s="634" t="s">
        <v>777</v>
      </c>
      <c r="D88" s="633" t="s">
        <v>806</v>
      </c>
      <c r="E88" s="484">
        <v>66.25</v>
      </c>
      <c r="F88" s="407">
        <v>10440</v>
      </c>
      <c r="G88" s="629" t="s">
        <v>6113</v>
      </c>
      <c r="H88" s="629"/>
      <c r="I88" s="629"/>
      <c r="J88" s="630"/>
      <c r="K88" s="630"/>
      <c r="L88" s="630"/>
      <c r="M88" s="628"/>
    </row>
    <row r="89" spans="2:13" x14ac:dyDescent="0.2">
      <c r="B89" s="300">
        <v>45127</v>
      </c>
      <c r="C89" s="634" t="s">
        <v>4207</v>
      </c>
      <c r="D89" s="633" t="s">
        <v>806</v>
      </c>
      <c r="E89" s="407">
        <v>10.6</v>
      </c>
      <c r="F89" s="407">
        <v>26282.02</v>
      </c>
      <c r="G89" s="629" t="s">
        <v>6112</v>
      </c>
      <c r="H89" s="629"/>
      <c r="I89" s="629"/>
      <c r="J89" s="630"/>
      <c r="K89" s="630"/>
      <c r="L89" s="630"/>
      <c r="M89" s="628"/>
    </row>
    <row r="90" spans="2:13" x14ac:dyDescent="0.2">
      <c r="B90" s="300">
        <v>45128</v>
      </c>
      <c r="C90" s="634" t="s">
        <v>2993</v>
      </c>
      <c r="D90" s="633" t="s">
        <v>745</v>
      </c>
      <c r="E90" s="407">
        <v>64740.61</v>
      </c>
      <c r="F90" s="407">
        <v>25976.77</v>
      </c>
      <c r="G90" s="629" t="s">
        <v>6111</v>
      </c>
      <c r="H90" s="629"/>
      <c r="I90" s="629"/>
      <c r="J90" s="630"/>
      <c r="K90" s="630"/>
      <c r="L90" s="630"/>
      <c r="M90" s="628"/>
    </row>
    <row r="91" spans="2:13" x14ac:dyDescent="0.2">
      <c r="B91" s="300">
        <v>45128</v>
      </c>
      <c r="C91" s="299" t="s">
        <v>6110</v>
      </c>
      <c r="D91" s="633" t="s">
        <v>745</v>
      </c>
      <c r="E91" s="412">
        <v>25937.73</v>
      </c>
      <c r="F91" s="407">
        <v>2335.62</v>
      </c>
      <c r="G91" s="629" t="s">
        <v>6109</v>
      </c>
      <c r="H91" s="629"/>
      <c r="I91" s="629"/>
      <c r="J91" s="630"/>
      <c r="K91" s="630"/>
      <c r="L91" s="630"/>
      <c r="M91" s="628"/>
    </row>
    <row r="92" spans="2:13" x14ac:dyDescent="0.2">
      <c r="B92" s="300">
        <v>45134</v>
      </c>
      <c r="C92" s="289" t="s">
        <v>6108</v>
      </c>
      <c r="D92" s="633" t="s">
        <v>745</v>
      </c>
      <c r="E92" s="290">
        <v>5000</v>
      </c>
      <c r="F92" s="407">
        <v>7283.82</v>
      </c>
      <c r="G92" s="630" t="s">
        <v>6107</v>
      </c>
      <c r="H92" s="628"/>
      <c r="I92" s="628"/>
      <c r="J92" s="628"/>
      <c r="K92" s="628"/>
      <c r="L92" s="628"/>
      <c r="M92" s="628"/>
    </row>
    <row r="93" spans="2:13" x14ac:dyDescent="0.2">
      <c r="B93" s="300">
        <v>45128</v>
      </c>
      <c r="C93" s="299" t="s">
        <v>351</v>
      </c>
      <c r="D93" s="633" t="s">
        <v>745</v>
      </c>
      <c r="E93" s="290">
        <v>1041498.88</v>
      </c>
      <c r="F93" s="407">
        <v>2113.52</v>
      </c>
      <c r="G93" s="630" t="s">
        <v>5953</v>
      </c>
      <c r="H93" s="628"/>
      <c r="I93" s="628"/>
      <c r="J93" s="628"/>
      <c r="K93" s="628"/>
      <c r="L93" s="628"/>
      <c r="M93" s="628"/>
    </row>
    <row r="94" spans="2:13" x14ac:dyDescent="0.2">
      <c r="B94" s="300">
        <v>45128</v>
      </c>
      <c r="C94" s="299" t="s">
        <v>6106</v>
      </c>
      <c r="D94" s="633" t="s">
        <v>745</v>
      </c>
      <c r="E94" s="483">
        <v>30046</v>
      </c>
      <c r="F94" s="407">
        <v>8848.59</v>
      </c>
      <c r="G94" s="630" t="s">
        <v>6105</v>
      </c>
      <c r="H94" s="628"/>
      <c r="I94" s="628"/>
      <c r="J94" s="628"/>
      <c r="K94" s="628"/>
      <c r="L94" s="628"/>
      <c r="M94" s="628"/>
    </row>
    <row r="95" spans="2:13" x14ac:dyDescent="0.2">
      <c r="B95" s="300">
        <v>45128</v>
      </c>
      <c r="C95" s="299" t="s">
        <v>6104</v>
      </c>
      <c r="D95" s="633" t="s">
        <v>745</v>
      </c>
      <c r="E95" s="483">
        <v>32053</v>
      </c>
      <c r="F95" s="407">
        <v>2521.67</v>
      </c>
      <c r="G95" s="630" t="s">
        <v>5991</v>
      </c>
      <c r="H95" s="628"/>
      <c r="I95" s="628"/>
      <c r="J95" s="628"/>
      <c r="K95" s="628"/>
      <c r="L95" s="628"/>
      <c r="M95" s="628"/>
    </row>
    <row r="96" spans="2:13" x14ac:dyDescent="0.2">
      <c r="B96" s="300">
        <v>45128</v>
      </c>
      <c r="C96" s="299" t="s">
        <v>6103</v>
      </c>
      <c r="D96" s="633" t="s">
        <v>745</v>
      </c>
      <c r="E96" s="483">
        <v>30554</v>
      </c>
      <c r="F96" s="407">
        <v>2517.7600000000002</v>
      </c>
      <c r="G96" s="630" t="s">
        <v>6102</v>
      </c>
      <c r="H96" s="628"/>
      <c r="I96" s="628"/>
      <c r="J96" s="628"/>
      <c r="K96" s="628"/>
      <c r="L96" s="628"/>
      <c r="M96" s="628"/>
    </row>
    <row r="97" spans="2:13" x14ac:dyDescent="0.2">
      <c r="B97" s="300">
        <v>45128</v>
      </c>
      <c r="C97" s="634" t="s">
        <v>351</v>
      </c>
      <c r="D97" s="633" t="s">
        <v>745</v>
      </c>
      <c r="E97" s="407">
        <v>14885.99</v>
      </c>
      <c r="F97" s="407">
        <v>5423</v>
      </c>
      <c r="G97" s="630" t="s">
        <v>6101</v>
      </c>
      <c r="H97" s="628"/>
      <c r="I97" s="628"/>
      <c r="J97" s="628"/>
      <c r="K97" s="628"/>
      <c r="L97" s="628"/>
      <c r="M97" s="628"/>
    </row>
    <row r="98" spans="2:13" x14ac:dyDescent="0.2">
      <c r="B98" s="300">
        <v>45131</v>
      </c>
      <c r="C98" s="634" t="s">
        <v>6077</v>
      </c>
      <c r="D98" s="633" t="s">
        <v>745</v>
      </c>
      <c r="E98" s="404">
        <v>2825</v>
      </c>
      <c r="F98" s="407">
        <v>19905.66</v>
      </c>
      <c r="G98" s="630" t="s">
        <v>6100</v>
      </c>
      <c r="H98" s="628"/>
      <c r="I98" s="628"/>
      <c r="J98" s="628"/>
      <c r="K98" s="628"/>
      <c r="L98" s="628"/>
      <c r="M98" s="628"/>
    </row>
    <row r="99" spans="2:13" x14ac:dyDescent="0.2">
      <c r="B99" s="300">
        <v>45132</v>
      </c>
      <c r="C99" s="634" t="s">
        <v>4517</v>
      </c>
      <c r="D99" s="633" t="s">
        <v>806</v>
      </c>
      <c r="E99" s="484">
        <v>398.27</v>
      </c>
      <c r="F99" s="407">
        <v>3876.47</v>
      </c>
      <c r="G99" s="630" t="s">
        <v>6099</v>
      </c>
      <c r="H99" s="629"/>
      <c r="I99" s="629"/>
      <c r="J99" s="630"/>
      <c r="K99" s="630"/>
      <c r="L99" s="630"/>
      <c r="M99" s="628"/>
    </row>
    <row r="100" spans="2:13" x14ac:dyDescent="0.2">
      <c r="B100" s="300">
        <v>45132</v>
      </c>
      <c r="C100" s="634" t="s">
        <v>4207</v>
      </c>
      <c r="D100" s="633" t="s">
        <v>806</v>
      </c>
      <c r="E100" s="407">
        <v>63.72</v>
      </c>
      <c r="F100" s="407">
        <v>8817.59</v>
      </c>
      <c r="G100" s="630" t="s">
        <v>6098</v>
      </c>
      <c r="H100" s="629"/>
      <c r="I100" s="629"/>
      <c r="J100" s="630"/>
      <c r="K100" s="630"/>
      <c r="L100" s="630"/>
      <c r="M100" s="628"/>
    </row>
    <row r="101" spans="2:13" x14ac:dyDescent="0.2">
      <c r="B101" s="300">
        <v>45132</v>
      </c>
      <c r="C101" s="630" t="s">
        <v>6097</v>
      </c>
      <c r="D101" s="633" t="s">
        <v>745</v>
      </c>
      <c r="E101" s="407">
        <v>5869.9</v>
      </c>
      <c r="F101" s="407">
        <v>34289.129999999997</v>
      </c>
      <c r="G101" s="629" t="s">
        <v>6096</v>
      </c>
      <c r="H101" s="629"/>
      <c r="I101" s="629"/>
      <c r="J101" s="630"/>
      <c r="K101" s="630"/>
      <c r="L101" s="630"/>
      <c r="M101" s="628"/>
    </row>
    <row r="102" spans="2:13" x14ac:dyDescent="0.2">
      <c r="B102" s="300">
        <v>45132</v>
      </c>
      <c r="C102" s="634" t="s">
        <v>2993</v>
      </c>
      <c r="D102" s="633" t="s">
        <v>745</v>
      </c>
      <c r="E102" s="407">
        <v>131949.85999999999</v>
      </c>
      <c r="F102" s="407">
        <v>10750.1</v>
      </c>
      <c r="G102" s="629" t="s">
        <v>6095</v>
      </c>
      <c r="H102" s="629"/>
      <c r="I102" s="629"/>
      <c r="J102" s="630"/>
      <c r="K102" s="630"/>
      <c r="L102" s="630"/>
      <c r="M102" s="628"/>
    </row>
    <row r="103" spans="2:13" x14ac:dyDescent="0.2">
      <c r="B103" s="300">
        <v>45132</v>
      </c>
      <c r="C103" s="634" t="s">
        <v>351</v>
      </c>
      <c r="D103" s="633" t="s">
        <v>745</v>
      </c>
      <c r="E103" s="407">
        <v>347407.49</v>
      </c>
      <c r="F103" s="407">
        <v>33021.22</v>
      </c>
      <c r="G103" s="629" t="s">
        <v>6094</v>
      </c>
      <c r="H103" s="629"/>
      <c r="I103" s="629"/>
      <c r="J103" s="630"/>
      <c r="K103" s="630"/>
      <c r="L103" s="630"/>
      <c r="M103" s="628"/>
    </row>
    <row r="104" spans="2:13" x14ac:dyDescent="0.2">
      <c r="B104" s="300">
        <v>45132</v>
      </c>
      <c r="C104" s="634" t="s">
        <v>6093</v>
      </c>
      <c r="D104" s="633">
        <v>1252</v>
      </c>
      <c r="E104" s="407">
        <v>115294.98</v>
      </c>
      <c r="F104" s="407">
        <v>1500</v>
      </c>
      <c r="G104" s="629" t="s">
        <v>6006</v>
      </c>
      <c r="H104" s="629"/>
      <c r="I104" s="629"/>
      <c r="J104" s="630"/>
      <c r="K104" s="630"/>
      <c r="L104" s="630"/>
      <c r="M104" s="628"/>
    </row>
    <row r="105" spans="2:13" x14ac:dyDescent="0.2">
      <c r="B105" s="300">
        <v>45133</v>
      </c>
      <c r="C105" s="634" t="s">
        <v>6092</v>
      </c>
      <c r="D105" s="633">
        <v>1251</v>
      </c>
      <c r="E105" s="407">
        <v>153200</v>
      </c>
      <c r="F105" s="407">
        <v>6013.04</v>
      </c>
      <c r="G105" s="629" t="s">
        <v>6091</v>
      </c>
      <c r="H105" s="629"/>
      <c r="I105" s="629"/>
      <c r="J105" s="630"/>
      <c r="K105" s="630"/>
      <c r="L105" s="630"/>
      <c r="M105" s="628"/>
    </row>
    <row r="106" spans="2:13" x14ac:dyDescent="0.2">
      <c r="B106" s="300">
        <v>45135</v>
      </c>
      <c r="C106" s="634" t="s">
        <v>4517</v>
      </c>
      <c r="D106" s="633" t="s">
        <v>806</v>
      </c>
      <c r="E106" s="484">
        <v>39.049999999999997</v>
      </c>
      <c r="F106" s="407">
        <v>28473.71</v>
      </c>
      <c r="G106" s="629" t="s">
        <v>6090</v>
      </c>
      <c r="H106" s="629"/>
      <c r="I106" s="629"/>
      <c r="J106" s="630"/>
      <c r="K106" s="630"/>
      <c r="L106" s="630"/>
      <c r="M106" s="628"/>
    </row>
    <row r="107" spans="2:13" x14ac:dyDescent="0.2">
      <c r="B107" s="300">
        <v>45135</v>
      </c>
      <c r="C107" s="299" t="s">
        <v>4207</v>
      </c>
      <c r="D107" s="633" t="s">
        <v>806</v>
      </c>
      <c r="E107" s="290">
        <v>6.25</v>
      </c>
      <c r="F107" s="407">
        <v>17966.25</v>
      </c>
      <c r="G107" s="629" t="s">
        <v>6089</v>
      </c>
      <c r="H107" s="629"/>
      <c r="I107" s="629"/>
      <c r="J107" s="630"/>
      <c r="K107" s="630"/>
      <c r="L107" s="630"/>
      <c r="M107" s="628"/>
    </row>
    <row r="108" spans="2:13" x14ac:dyDescent="0.2">
      <c r="B108" s="300">
        <v>45135</v>
      </c>
      <c r="C108" s="299" t="s">
        <v>6088</v>
      </c>
      <c r="D108" s="633" t="s">
        <v>745</v>
      </c>
      <c r="E108" s="290">
        <v>6000</v>
      </c>
      <c r="F108" s="407">
        <v>3000</v>
      </c>
      <c r="G108" s="629" t="s">
        <v>6087</v>
      </c>
      <c r="H108" s="629"/>
      <c r="I108" s="629"/>
      <c r="J108" s="630"/>
      <c r="K108" s="630"/>
      <c r="L108" s="630"/>
      <c r="M108" s="628"/>
    </row>
    <row r="109" spans="2:13" x14ac:dyDescent="0.2">
      <c r="B109" s="300">
        <v>45135</v>
      </c>
      <c r="C109" s="299" t="s">
        <v>6086</v>
      </c>
      <c r="D109" s="633" t="s">
        <v>745</v>
      </c>
      <c r="E109" s="290">
        <v>65688.27</v>
      </c>
      <c r="F109" s="407">
        <v>20867.75</v>
      </c>
      <c r="G109" s="629" t="s">
        <v>6085</v>
      </c>
      <c r="H109" s="629"/>
      <c r="I109" s="629"/>
      <c r="J109" s="630"/>
      <c r="K109" s="630"/>
      <c r="L109" s="630"/>
      <c r="M109" s="628"/>
    </row>
    <row r="110" spans="2:13" x14ac:dyDescent="0.2">
      <c r="B110" s="300">
        <v>45135</v>
      </c>
      <c r="C110" s="299" t="s">
        <v>6084</v>
      </c>
      <c r="D110" s="633" t="s">
        <v>745</v>
      </c>
      <c r="E110" s="412">
        <v>31129.27</v>
      </c>
      <c r="F110" s="407">
        <v>6857.37</v>
      </c>
      <c r="G110" s="629" t="s">
        <v>6083</v>
      </c>
      <c r="H110" s="629"/>
      <c r="I110" s="629"/>
      <c r="J110" s="630"/>
      <c r="K110" s="630"/>
      <c r="L110" s="630"/>
      <c r="M110" s="628"/>
    </row>
    <row r="111" spans="2:13" x14ac:dyDescent="0.2">
      <c r="B111" s="300">
        <v>45135</v>
      </c>
      <c r="C111" s="634" t="s">
        <v>351</v>
      </c>
      <c r="D111" s="633" t="s">
        <v>745</v>
      </c>
      <c r="E111" s="407">
        <v>1985085.69</v>
      </c>
      <c r="F111" s="407">
        <v>3416.29</v>
      </c>
      <c r="G111" s="629" t="s">
        <v>6082</v>
      </c>
      <c r="H111" s="629"/>
      <c r="I111" s="629"/>
      <c r="J111" s="630"/>
      <c r="K111" s="630"/>
      <c r="L111" s="630"/>
      <c r="M111" s="628"/>
    </row>
    <row r="112" spans="2:13" x14ac:dyDescent="0.2">
      <c r="B112" s="300">
        <v>45135</v>
      </c>
      <c r="C112" s="299" t="s">
        <v>6081</v>
      </c>
      <c r="D112" s="633" t="s">
        <v>806</v>
      </c>
      <c r="E112" s="484">
        <v>748</v>
      </c>
      <c r="F112" s="407">
        <v>1922.86</v>
      </c>
      <c r="G112" s="629" t="s">
        <v>6080</v>
      </c>
      <c r="H112" s="629"/>
      <c r="I112" s="629"/>
      <c r="J112" s="630"/>
      <c r="K112" s="630"/>
      <c r="L112" s="630"/>
      <c r="M112" s="628"/>
    </row>
    <row r="113" spans="2:13" x14ac:dyDescent="0.2">
      <c r="B113" s="300">
        <v>45135</v>
      </c>
      <c r="C113" s="299" t="s">
        <v>4207</v>
      </c>
      <c r="D113" s="633" t="s">
        <v>806</v>
      </c>
      <c r="E113" s="290">
        <v>119.68</v>
      </c>
      <c r="F113" s="407">
        <v>7018.01</v>
      </c>
      <c r="G113" s="629" t="s">
        <v>6079</v>
      </c>
      <c r="H113" s="629"/>
      <c r="I113" s="629"/>
      <c r="J113" s="630"/>
      <c r="K113" s="630"/>
      <c r="L113" s="630"/>
      <c r="M113" s="628"/>
    </row>
    <row r="114" spans="2:13" x14ac:dyDescent="0.2">
      <c r="B114" s="300">
        <v>45138</v>
      </c>
      <c r="C114" s="634" t="s">
        <v>5387</v>
      </c>
      <c r="D114" s="633" t="s">
        <v>745</v>
      </c>
      <c r="E114" s="404">
        <v>5645</v>
      </c>
      <c r="F114" s="407">
        <v>16721.79</v>
      </c>
      <c r="G114" s="629" t="s">
        <v>6078</v>
      </c>
      <c r="H114" s="629"/>
      <c r="I114" s="629"/>
      <c r="J114" s="630"/>
      <c r="K114" s="630"/>
      <c r="L114" s="630"/>
      <c r="M114" s="628"/>
    </row>
    <row r="115" spans="2:13" x14ac:dyDescent="0.2">
      <c r="B115" s="300">
        <v>45138</v>
      </c>
      <c r="C115" s="634" t="s">
        <v>6077</v>
      </c>
      <c r="D115" s="633" t="s">
        <v>745</v>
      </c>
      <c r="E115" s="404">
        <v>4417</v>
      </c>
      <c r="F115" s="407">
        <v>930.32</v>
      </c>
      <c r="G115" s="629" t="s">
        <v>6076</v>
      </c>
      <c r="H115" s="629"/>
      <c r="I115" s="629"/>
      <c r="J115" s="630"/>
      <c r="K115" s="630"/>
      <c r="L115" s="630"/>
      <c r="M115" s="628"/>
    </row>
    <row r="116" spans="2:13" x14ac:dyDescent="0.2">
      <c r="B116" s="300">
        <v>45138</v>
      </c>
      <c r="C116" s="299" t="s">
        <v>4517</v>
      </c>
      <c r="D116" s="633" t="s">
        <v>806</v>
      </c>
      <c r="E116" s="484">
        <v>5.04</v>
      </c>
      <c r="F116" s="407">
        <v>5375.96</v>
      </c>
      <c r="G116" s="629" t="s">
        <v>6075</v>
      </c>
      <c r="H116" s="629"/>
      <c r="I116" s="629"/>
      <c r="J116" s="630"/>
      <c r="K116" s="630"/>
      <c r="L116" s="630"/>
      <c r="M116" s="628"/>
    </row>
    <row r="117" spans="2:13" x14ac:dyDescent="0.2">
      <c r="B117" s="300">
        <v>45138</v>
      </c>
      <c r="C117" s="299" t="s">
        <v>4207</v>
      </c>
      <c r="D117" s="633" t="s">
        <v>806</v>
      </c>
      <c r="E117" s="290">
        <v>0.81</v>
      </c>
      <c r="F117" s="407">
        <v>2499.15</v>
      </c>
      <c r="G117" s="629" t="s">
        <v>6074</v>
      </c>
      <c r="H117" s="629"/>
      <c r="I117" s="629"/>
      <c r="J117" s="630"/>
      <c r="K117" s="630"/>
      <c r="L117" s="630"/>
      <c r="M117" s="628"/>
    </row>
    <row r="118" spans="2:13" x14ac:dyDescent="0.2">
      <c r="B118" s="300">
        <v>45138</v>
      </c>
      <c r="C118" s="299" t="s">
        <v>6073</v>
      </c>
      <c r="D118" s="633" t="s">
        <v>745</v>
      </c>
      <c r="E118" s="290">
        <v>85000</v>
      </c>
      <c r="F118" s="407">
        <v>15387.01</v>
      </c>
      <c r="G118" s="629" t="s">
        <v>6072</v>
      </c>
      <c r="H118" s="629"/>
      <c r="I118" s="629"/>
      <c r="J118" s="630"/>
      <c r="K118" s="630"/>
      <c r="L118" s="630"/>
      <c r="M118" s="628"/>
    </row>
    <row r="119" spans="2:13" x14ac:dyDescent="0.2">
      <c r="B119" s="300">
        <v>45138</v>
      </c>
      <c r="C119" s="299" t="s">
        <v>6071</v>
      </c>
      <c r="D119" s="633" t="s">
        <v>745</v>
      </c>
      <c r="E119" s="290">
        <v>217152</v>
      </c>
      <c r="F119" s="407">
        <v>4644.29</v>
      </c>
      <c r="G119" s="629" t="s">
        <v>6070</v>
      </c>
      <c r="H119" s="629"/>
      <c r="I119" s="629"/>
      <c r="J119" s="630"/>
      <c r="K119" s="630"/>
      <c r="L119" s="630"/>
      <c r="M119" s="628"/>
    </row>
    <row r="120" spans="2:13" x14ac:dyDescent="0.2">
      <c r="B120" s="300">
        <v>45138</v>
      </c>
      <c r="C120" s="299" t="s">
        <v>351</v>
      </c>
      <c r="D120" s="633" t="s">
        <v>745</v>
      </c>
      <c r="E120" s="290">
        <v>835000</v>
      </c>
      <c r="F120" s="407">
        <v>156508.13</v>
      </c>
      <c r="G120" s="629" t="s">
        <v>6069</v>
      </c>
      <c r="H120" s="629"/>
      <c r="I120" s="629"/>
      <c r="J120" s="630"/>
      <c r="K120" s="630"/>
      <c r="L120" s="630"/>
      <c r="M120" s="628"/>
    </row>
    <row r="121" spans="2:13" x14ac:dyDescent="0.2">
      <c r="B121" s="300">
        <v>45138</v>
      </c>
      <c r="C121" s="299" t="s">
        <v>6068</v>
      </c>
      <c r="D121" s="633" t="s">
        <v>745</v>
      </c>
      <c r="E121" s="290">
        <v>55640.52</v>
      </c>
      <c r="F121" s="407">
        <v>2500</v>
      </c>
      <c r="G121" s="629" t="s">
        <v>6067</v>
      </c>
      <c r="H121" s="629"/>
      <c r="I121" s="629"/>
      <c r="J121" s="630"/>
      <c r="K121" s="630"/>
      <c r="L121" s="630"/>
      <c r="M121" s="628"/>
    </row>
    <row r="122" spans="2:13" x14ac:dyDescent="0.2">
      <c r="B122" s="300">
        <v>45138</v>
      </c>
      <c r="C122" s="299" t="s">
        <v>6066</v>
      </c>
      <c r="D122" s="633" t="s">
        <v>806</v>
      </c>
      <c r="E122" s="484">
        <v>2750</v>
      </c>
      <c r="F122" s="407">
        <v>2171.04</v>
      </c>
      <c r="G122" s="629" t="s">
        <v>6065</v>
      </c>
      <c r="H122" s="629"/>
      <c r="I122" s="629"/>
      <c r="J122" s="630"/>
      <c r="K122" s="630"/>
      <c r="L122" s="630"/>
      <c r="M122" s="628"/>
    </row>
    <row r="123" spans="2:13" x14ac:dyDescent="0.2">
      <c r="B123" s="300">
        <v>45138</v>
      </c>
      <c r="C123" s="299" t="s">
        <v>4207</v>
      </c>
      <c r="D123" s="633" t="s">
        <v>806</v>
      </c>
      <c r="E123" s="290">
        <v>440</v>
      </c>
      <c r="F123" s="407">
        <v>16362.49</v>
      </c>
      <c r="G123" s="629" t="s">
        <v>6064</v>
      </c>
      <c r="H123" s="629"/>
      <c r="I123" s="629"/>
      <c r="J123" s="630"/>
      <c r="K123" s="630"/>
      <c r="L123" s="630"/>
      <c r="M123" s="628"/>
    </row>
    <row r="124" spans="2:13" x14ac:dyDescent="0.2">
      <c r="B124" s="300">
        <v>45138</v>
      </c>
      <c r="C124" s="299" t="s">
        <v>2993</v>
      </c>
      <c r="D124" s="633" t="s">
        <v>745</v>
      </c>
      <c r="E124" s="290">
        <v>262769.96999999997</v>
      </c>
      <c r="F124" s="407">
        <v>8951.33</v>
      </c>
      <c r="G124" s="629" t="s">
        <v>6063</v>
      </c>
      <c r="H124" s="629"/>
      <c r="I124" s="629"/>
      <c r="J124" s="630"/>
      <c r="K124" s="630"/>
      <c r="L124" s="630"/>
      <c r="M124" s="628"/>
    </row>
    <row r="125" spans="2:13" x14ac:dyDescent="0.2">
      <c r="B125" s="300">
        <v>45138</v>
      </c>
      <c r="C125" s="299" t="s">
        <v>2993</v>
      </c>
      <c r="D125" s="633" t="s">
        <v>745</v>
      </c>
      <c r="E125" s="290">
        <v>11252.56</v>
      </c>
      <c r="F125" s="407">
        <v>8420</v>
      </c>
      <c r="G125" s="630" t="s">
        <v>6062</v>
      </c>
      <c r="H125" s="629"/>
      <c r="I125" s="629"/>
      <c r="J125" s="630"/>
      <c r="K125" s="630"/>
      <c r="L125" s="630"/>
      <c r="M125" s="628"/>
    </row>
    <row r="126" spans="2:13" x14ac:dyDescent="0.2">
      <c r="B126" s="300"/>
      <c r="C126" s="299"/>
      <c r="D126" s="633"/>
      <c r="F126" s="407">
        <v>6264</v>
      </c>
      <c r="G126" s="629" t="s">
        <v>6061</v>
      </c>
      <c r="H126" s="629"/>
      <c r="I126" s="629"/>
      <c r="J126" s="630"/>
      <c r="K126" s="630"/>
      <c r="L126" s="630"/>
      <c r="M126" s="628"/>
    </row>
    <row r="127" spans="2:13" x14ac:dyDescent="0.2">
      <c r="B127" s="300"/>
      <c r="C127" s="299"/>
      <c r="D127" s="633"/>
      <c r="F127" s="407">
        <v>4704.3</v>
      </c>
      <c r="G127" s="630" t="s">
        <v>6060</v>
      </c>
      <c r="H127" s="629"/>
      <c r="I127" s="629"/>
      <c r="J127" s="630"/>
      <c r="K127" s="630"/>
      <c r="L127" s="630"/>
      <c r="M127" s="628"/>
    </row>
    <row r="128" spans="2:13" x14ac:dyDescent="0.2">
      <c r="B128" s="300"/>
      <c r="C128" s="299"/>
      <c r="D128" s="633"/>
      <c r="F128" s="407">
        <v>537.22</v>
      </c>
      <c r="G128" s="629" t="s">
        <v>6059</v>
      </c>
      <c r="H128" s="629"/>
      <c r="I128" s="629"/>
      <c r="J128" s="630"/>
      <c r="K128" s="630"/>
      <c r="L128" s="630"/>
      <c r="M128" s="628"/>
    </row>
    <row r="129" spans="2:13" x14ac:dyDescent="0.2">
      <c r="B129" s="300"/>
      <c r="D129" s="633"/>
      <c r="F129" s="536">
        <v>5963.25</v>
      </c>
      <c r="G129" s="762" t="s">
        <v>6058</v>
      </c>
      <c r="H129" s="762"/>
      <c r="I129" s="629"/>
      <c r="J129" s="630"/>
      <c r="K129" s="630"/>
      <c r="L129" s="630"/>
      <c r="M129" s="628"/>
    </row>
    <row r="130" spans="2:13" x14ac:dyDescent="0.2">
      <c r="B130" s="300"/>
      <c r="C130" s="299"/>
      <c r="D130" s="633"/>
      <c r="F130" s="407">
        <v>8004.2</v>
      </c>
      <c r="G130" s="629" t="s">
        <v>6057</v>
      </c>
      <c r="H130" s="629"/>
      <c r="I130" s="629"/>
      <c r="J130" s="630"/>
      <c r="K130" s="630"/>
      <c r="L130" s="630"/>
      <c r="M130" s="628"/>
    </row>
    <row r="131" spans="2:13" x14ac:dyDescent="0.2">
      <c r="B131" s="300"/>
      <c r="C131" s="299"/>
      <c r="D131" s="633"/>
      <c r="F131" s="407">
        <v>96690</v>
      </c>
      <c r="G131" s="629" t="s">
        <v>6056</v>
      </c>
      <c r="H131" s="629"/>
      <c r="I131" s="629"/>
      <c r="J131" s="630"/>
      <c r="K131" s="630"/>
      <c r="L131" s="630"/>
      <c r="M131" s="628"/>
    </row>
    <row r="132" spans="2:13" x14ac:dyDescent="0.2">
      <c r="B132" s="300"/>
      <c r="D132" s="633"/>
      <c r="F132" s="407">
        <v>40413.519999999997</v>
      </c>
      <c r="G132" s="630" t="s">
        <v>6055</v>
      </c>
      <c r="H132" s="629"/>
      <c r="I132" s="629"/>
      <c r="J132" s="630"/>
      <c r="K132" s="630"/>
      <c r="L132" s="630"/>
      <c r="M132" s="628"/>
    </row>
    <row r="133" spans="2:13" x14ac:dyDescent="0.2">
      <c r="B133" s="300"/>
      <c r="C133" s="299"/>
      <c r="D133" s="633"/>
      <c r="F133" s="407">
        <v>1996.56</v>
      </c>
      <c r="G133" s="629" t="s">
        <v>6054</v>
      </c>
      <c r="H133" s="629"/>
      <c r="I133" s="629"/>
      <c r="J133" s="630"/>
      <c r="K133" s="630"/>
      <c r="L133" s="630"/>
      <c r="M133" s="628"/>
    </row>
    <row r="134" spans="2:13" x14ac:dyDescent="0.2">
      <c r="B134" s="300"/>
      <c r="C134" s="299"/>
      <c r="D134" s="633"/>
      <c r="F134" s="407">
        <v>7168.81</v>
      </c>
      <c r="G134" s="629" t="s">
        <v>6053</v>
      </c>
      <c r="H134" s="629"/>
      <c r="I134" s="629"/>
      <c r="J134" s="630"/>
      <c r="K134" s="630"/>
      <c r="L134" s="630"/>
      <c r="M134" s="628"/>
    </row>
    <row r="135" spans="2:13" x14ac:dyDescent="0.2">
      <c r="B135" s="300"/>
      <c r="C135" s="299"/>
      <c r="D135" s="633"/>
      <c r="F135" s="407">
        <v>2829.56</v>
      </c>
      <c r="G135" s="629" t="s">
        <v>6052</v>
      </c>
      <c r="H135" s="629"/>
      <c r="I135" s="629"/>
      <c r="J135" s="630"/>
      <c r="K135" s="630"/>
      <c r="L135" s="630"/>
      <c r="M135" s="628"/>
    </row>
    <row r="136" spans="2:13" x14ac:dyDescent="0.2">
      <c r="B136" s="300"/>
      <c r="C136" s="299"/>
      <c r="D136" s="633"/>
      <c r="F136" s="407">
        <v>18905.310000000001</v>
      </c>
      <c r="G136" s="629" t="s">
        <v>6051</v>
      </c>
      <c r="H136" s="629"/>
      <c r="I136" s="629"/>
      <c r="J136" s="630"/>
      <c r="K136" s="630"/>
      <c r="L136" s="630"/>
      <c r="M136" s="628"/>
    </row>
    <row r="137" spans="2:13" x14ac:dyDescent="0.2">
      <c r="B137" s="300"/>
      <c r="C137" s="299"/>
      <c r="D137" s="633"/>
      <c r="F137" s="407">
        <v>12765.99</v>
      </c>
      <c r="G137" s="629" t="s">
        <v>6050</v>
      </c>
      <c r="H137" s="629"/>
      <c r="I137" s="629"/>
      <c r="J137" s="630"/>
      <c r="K137" s="630"/>
      <c r="L137" s="630"/>
      <c r="M137" s="628"/>
    </row>
    <row r="138" spans="2:13" x14ac:dyDescent="0.2">
      <c r="B138" s="300"/>
      <c r="C138" s="299"/>
      <c r="D138" s="633"/>
      <c r="F138" s="407">
        <v>15187.01</v>
      </c>
      <c r="G138" s="629" t="s">
        <v>6049</v>
      </c>
      <c r="H138" s="629"/>
      <c r="I138" s="629"/>
      <c r="J138" s="630"/>
      <c r="K138" s="630"/>
      <c r="L138" s="630"/>
      <c r="M138" s="628"/>
    </row>
    <row r="139" spans="2:13" x14ac:dyDescent="0.2">
      <c r="B139" s="300"/>
      <c r="C139" s="299"/>
      <c r="D139" s="633"/>
      <c r="F139" s="407">
        <v>6880.66</v>
      </c>
      <c r="G139" s="629" t="s">
        <v>6048</v>
      </c>
      <c r="H139" s="629"/>
      <c r="I139" s="629"/>
      <c r="J139" s="630"/>
      <c r="K139" s="630"/>
      <c r="L139" s="630"/>
      <c r="M139" s="628"/>
    </row>
    <row r="140" spans="2:13" x14ac:dyDescent="0.2">
      <c r="B140" s="300"/>
      <c r="C140" s="299"/>
      <c r="D140" s="633"/>
      <c r="F140" s="407">
        <v>7718.45</v>
      </c>
      <c r="G140" s="629" t="s">
        <v>6047</v>
      </c>
      <c r="H140" s="629"/>
      <c r="I140" s="629"/>
      <c r="J140" s="630"/>
      <c r="K140" s="630"/>
      <c r="L140" s="630"/>
      <c r="M140" s="628"/>
    </row>
    <row r="141" spans="2:13" x14ac:dyDescent="0.2">
      <c r="B141" s="300"/>
      <c r="C141" s="299"/>
      <c r="D141" s="633"/>
      <c r="F141" s="407">
        <v>2863.12</v>
      </c>
      <c r="G141" s="760" t="s">
        <v>6046</v>
      </c>
      <c r="H141" s="629"/>
      <c r="I141" s="629"/>
      <c r="J141" s="630"/>
      <c r="K141" s="630"/>
      <c r="L141" s="630"/>
      <c r="M141" s="628"/>
    </row>
    <row r="142" spans="2:13" x14ac:dyDescent="0.2">
      <c r="B142" s="300"/>
      <c r="C142" s="299"/>
      <c r="D142" s="633"/>
      <c r="F142" s="407">
        <v>1400</v>
      </c>
      <c r="G142" s="629" t="s">
        <v>6045</v>
      </c>
      <c r="H142" s="629"/>
      <c r="I142" s="629"/>
      <c r="J142" s="630"/>
      <c r="K142" s="630"/>
      <c r="L142" s="630"/>
      <c r="M142" s="628"/>
    </row>
    <row r="143" spans="2:13" x14ac:dyDescent="0.2">
      <c r="B143" s="300"/>
      <c r="C143" s="299"/>
      <c r="D143" s="633"/>
      <c r="F143" s="407">
        <v>3337.5</v>
      </c>
      <c r="G143" s="630" t="s">
        <v>6044</v>
      </c>
      <c r="H143" s="628"/>
      <c r="I143" s="628"/>
      <c r="J143" s="628"/>
      <c r="K143" s="630"/>
      <c r="L143" s="630"/>
      <c r="M143" s="628"/>
    </row>
    <row r="144" spans="2:13" x14ac:dyDescent="0.2">
      <c r="B144" s="300"/>
      <c r="C144" s="299"/>
      <c r="D144" s="633"/>
      <c r="F144" s="407">
        <v>14135.14</v>
      </c>
      <c r="G144" s="629" t="s">
        <v>5940</v>
      </c>
      <c r="H144" s="629"/>
      <c r="I144" s="629"/>
      <c r="J144" s="630"/>
      <c r="K144" s="630"/>
      <c r="L144" s="630"/>
      <c r="M144" s="628"/>
    </row>
    <row r="145" spans="2:13" x14ac:dyDescent="0.2">
      <c r="B145" s="300"/>
      <c r="C145" s="299"/>
      <c r="D145" s="633"/>
      <c r="F145" s="407">
        <v>146414.62</v>
      </c>
      <c r="G145" s="629" t="s">
        <v>6043</v>
      </c>
      <c r="H145" s="629"/>
      <c r="I145" s="629"/>
      <c r="J145" s="630"/>
      <c r="K145" s="630"/>
      <c r="L145" s="630"/>
      <c r="M145" s="628"/>
    </row>
    <row r="146" spans="2:13" x14ac:dyDescent="0.2">
      <c r="B146" s="300"/>
      <c r="C146" s="299"/>
      <c r="D146" s="633"/>
      <c r="F146" s="407">
        <v>67029.19</v>
      </c>
      <c r="G146" s="629" t="s">
        <v>6042</v>
      </c>
      <c r="H146" s="629"/>
      <c r="I146" s="629"/>
      <c r="J146" s="630"/>
      <c r="K146" s="630"/>
      <c r="L146" s="630"/>
      <c r="M146" s="628"/>
    </row>
    <row r="147" spans="2:13" x14ac:dyDescent="0.2">
      <c r="B147" s="300"/>
      <c r="C147" s="299"/>
      <c r="D147" s="633"/>
      <c r="F147" s="407">
        <v>15729.55</v>
      </c>
      <c r="G147" s="629" t="s">
        <v>6041</v>
      </c>
      <c r="H147" s="629"/>
      <c r="I147" s="629"/>
      <c r="J147" s="630"/>
      <c r="K147" s="630"/>
      <c r="L147" s="630"/>
      <c r="M147" s="628"/>
    </row>
    <row r="148" spans="2:13" x14ac:dyDescent="0.2">
      <c r="B148" s="300"/>
      <c r="C148" s="299"/>
      <c r="D148" s="633"/>
      <c r="F148" s="407">
        <v>47635.72</v>
      </c>
      <c r="G148" s="629" t="s">
        <v>6040</v>
      </c>
      <c r="H148" s="629"/>
      <c r="I148" s="629"/>
      <c r="J148" s="630"/>
      <c r="K148" s="630"/>
      <c r="L148" s="630"/>
      <c r="M148" s="628"/>
    </row>
    <row r="149" spans="2:13" x14ac:dyDescent="0.2">
      <c r="B149" s="300"/>
      <c r="C149" s="299"/>
      <c r="D149" s="633"/>
      <c r="F149" s="407">
        <v>1495.67</v>
      </c>
      <c r="G149" s="629" t="s">
        <v>6039</v>
      </c>
      <c r="H149" s="629"/>
      <c r="I149" s="629"/>
      <c r="J149" s="630"/>
      <c r="K149" s="630"/>
      <c r="L149" s="630"/>
      <c r="M149" s="628"/>
    </row>
    <row r="150" spans="2:13" x14ac:dyDescent="0.2">
      <c r="B150" s="300"/>
      <c r="C150" s="299"/>
      <c r="D150" s="633"/>
      <c r="F150" s="407">
        <v>1330</v>
      </c>
      <c r="G150" s="629" t="s">
        <v>6038</v>
      </c>
      <c r="H150" s="629"/>
      <c r="I150" s="629"/>
      <c r="J150" s="630"/>
      <c r="K150" s="630"/>
      <c r="L150" s="630"/>
      <c r="M150" s="628"/>
    </row>
    <row r="151" spans="2:13" x14ac:dyDescent="0.2">
      <c r="B151" s="300"/>
      <c r="C151" s="299"/>
      <c r="D151" s="633"/>
      <c r="F151" s="407">
        <v>8732.68</v>
      </c>
      <c r="G151" s="629" t="s">
        <v>6037</v>
      </c>
      <c r="H151" s="629"/>
      <c r="I151" s="629"/>
      <c r="J151" s="630"/>
      <c r="K151" s="630"/>
      <c r="L151" s="630"/>
      <c r="M151" s="628"/>
    </row>
    <row r="152" spans="2:13" x14ac:dyDescent="0.2">
      <c r="B152" s="300"/>
      <c r="C152" s="299"/>
      <c r="D152" s="633"/>
      <c r="F152" s="407">
        <v>5457.81</v>
      </c>
      <c r="G152" s="629" t="s">
        <v>6036</v>
      </c>
      <c r="H152" s="629"/>
      <c r="I152" s="629"/>
      <c r="J152" s="630"/>
      <c r="K152" s="630"/>
      <c r="L152" s="630"/>
      <c r="M152" s="628"/>
    </row>
    <row r="153" spans="2:13" x14ac:dyDescent="0.2">
      <c r="B153" s="300"/>
      <c r="C153" s="299"/>
      <c r="D153" s="633"/>
      <c r="F153" s="407">
        <v>514.79999999999995</v>
      </c>
      <c r="G153" s="629" t="s">
        <v>6035</v>
      </c>
      <c r="H153" s="629"/>
      <c r="I153" s="629"/>
      <c r="J153" s="630"/>
      <c r="K153" s="630"/>
      <c r="L153" s="630"/>
      <c r="M153" s="628"/>
    </row>
    <row r="154" spans="2:13" x14ac:dyDescent="0.2">
      <c r="B154" s="300"/>
      <c r="C154" s="299"/>
      <c r="D154" s="633"/>
      <c r="F154" s="407">
        <v>2352.86</v>
      </c>
      <c r="G154" s="629" t="s">
        <v>6034</v>
      </c>
      <c r="H154" s="629"/>
      <c r="I154" s="629"/>
      <c r="J154" s="630"/>
      <c r="K154" s="630"/>
      <c r="L154" s="630"/>
      <c r="M154" s="628"/>
    </row>
    <row r="155" spans="2:13" x14ac:dyDescent="0.2">
      <c r="B155" s="300"/>
      <c r="C155" s="299"/>
      <c r="D155" s="633"/>
      <c r="F155" s="407">
        <v>5000</v>
      </c>
      <c r="G155" s="629" t="s">
        <v>6033</v>
      </c>
      <c r="H155" s="629"/>
      <c r="I155" s="629"/>
      <c r="J155" s="630"/>
      <c r="K155" s="630"/>
      <c r="L155" s="630"/>
      <c r="M155" s="628"/>
    </row>
    <row r="156" spans="2:13" x14ac:dyDescent="0.2">
      <c r="B156" s="300"/>
      <c r="C156" s="299"/>
      <c r="D156" s="633"/>
      <c r="F156" s="407">
        <v>18162.87</v>
      </c>
      <c r="G156" s="629" t="s">
        <v>6032</v>
      </c>
      <c r="H156" s="629"/>
      <c r="I156" s="629"/>
      <c r="J156" s="630"/>
      <c r="K156" s="630"/>
      <c r="L156" s="630"/>
      <c r="M156" s="628"/>
    </row>
    <row r="157" spans="2:13" x14ac:dyDescent="0.2">
      <c r="B157" s="300"/>
      <c r="C157" s="299"/>
      <c r="D157" s="633"/>
      <c r="F157" s="407">
        <v>244.48</v>
      </c>
      <c r="G157" s="629" t="s">
        <v>6031</v>
      </c>
      <c r="H157" s="629"/>
      <c r="I157" s="629"/>
      <c r="J157" s="630"/>
      <c r="K157" s="630"/>
      <c r="L157" s="630"/>
      <c r="M157" s="628"/>
    </row>
    <row r="158" spans="2:13" x14ac:dyDescent="0.2">
      <c r="B158" s="300"/>
      <c r="C158" s="299"/>
      <c r="D158" s="633"/>
      <c r="F158" s="407">
        <v>4293</v>
      </c>
      <c r="G158" s="629" t="s">
        <v>6030</v>
      </c>
      <c r="H158" s="629"/>
      <c r="I158" s="629"/>
      <c r="J158" s="630"/>
      <c r="K158" s="630"/>
      <c r="L158" s="630"/>
      <c r="M158" s="628"/>
    </row>
    <row r="159" spans="2:13" x14ac:dyDescent="0.2">
      <c r="B159" s="300"/>
      <c r="C159" s="299"/>
      <c r="D159" s="633"/>
      <c r="F159" s="407">
        <v>1523.52</v>
      </c>
      <c r="G159" s="629" t="s">
        <v>6029</v>
      </c>
      <c r="H159" s="629"/>
      <c r="I159" s="629"/>
      <c r="J159" s="630"/>
      <c r="K159" s="630"/>
      <c r="L159" s="630"/>
      <c r="M159" s="628"/>
    </row>
    <row r="160" spans="2:13" x14ac:dyDescent="0.2">
      <c r="B160" s="300"/>
      <c r="C160" s="299"/>
      <c r="D160" s="633"/>
      <c r="F160" s="407">
        <v>2500</v>
      </c>
      <c r="G160" s="629" t="s">
        <v>6028</v>
      </c>
      <c r="H160" s="629"/>
      <c r="I160" s="629"/>
      <c r="J160" s="630"/>
      <c r="K160" s="630"/>
      <c r="L160" s="630"/>
      <c r="M160" s="628"/>
    </row>
    <row r="161" spans="2:13" x14ac:dyDescent="0.2">
      <c r="B161" s="300"/>
      <c r="D161" s="633"/>
      <c r="F161" s="407">
        <v>88810.83</v>
      </c>
      <c r="G161" s="629" t="s">
        <v>6027</v>
      </c>
      <c r="H161" s="629"/>
      <c r="I161" s="629"/>
      <c r="J161" s="630"/>
      <c r="K161" s="630"/>
      <c r="L161" s="630"/>
      <c r="M161" s="628"/>
    </row>
    <row r="162" spans="2:13" x14ac:dyDescent="0.2">
      <c r="B162" s="300"/>
      <c r="C162" s="299"/>
      <c r="F162" s="407">
        <v>17205.14</v>
      </c>
      <c r="G162" s="629" t="s">
        <v>6026</v>
      </c>
      <c r="H162" s="629"/>
      <c r="I162" s="629"/>
      <c r="J162" s="630"/>
      <c r="K162" s="630"/>
      <c r="L162" s="630"/>
      <c r="M162" s="628"/>
    </row>
    <row r="163" spans="2:13" x14ac:dyDescent="0.2">
      <c r="B163" s="300"/>
      <c r="C163" s="299"/>
      <c r="F163" s="407">
        <v>3550.8</v>
      </c>
      <c r="G163" s="629" t="s">
        <v>6025</v>
      </c>
      <c r="H163" s="629"/>
      <c r="I163" s="629"/>
      <c r="J163" s="630"/>
      <c r="K163" s="630"/>
      <c r="L163" s="630"/>
      <c r="M163" s="628"/>
    </row>
    <row r="164" spans="2:13" x14ac:dyDescent="0.2">
      <c r="B164" s="300"/>
      <c r="C164" s="299"/>
      <c r="F164" s="407">
        <v>33072.129999999997</v>
      </c>
      <c r="G164" s="629" t="s">
        <v>5985</v>
      </c>
      <c r="H164" s="629"/>
      <c r="I164" s="629"/>
      <c r="J164" s="630"/>
      <c r="K164" s="630"/>
      <c r="L164" s="630"/>
      <c r="M164" s="628"/>
    </row>
    <row r="165" spans="2:13" x14ac:dyDescent="0.2">
      <c r="B165" s="300"/>
      <c r="C165" s="299"/>
      <c r="F165" s="407">
        <v>5767.1</v>
      </c>
      <c r="G165" s="629" t="s">
        <v>6024</v>
      </c>
      <c r="H165" s="629"/>
      <c r="I165" s="629"/>
      <c r="J165" s="630"/>
      <c r="K165" s="630"/>
      <c r="L165" s="630"/>
      <c r="M165" s="628"/>
    </row>
    <row r="166" spans="2:13" x14ac:dyDescent="0.2">
      <c r="B166" s="300"/>
      <c r="C166" s="299"/>
      <c r="F166" s="407">
        <v>1233.27</v>
      </c>
      <c r="G166" s="629" t="s">
        <v>6023</v>
      </c>
      <c r="H166" s="629"/>
      <c r="I166" s="629"/>
      <c r="J166" s="630"/>
      <c r="K166" s="630"/>
      <c r="L166" s="630"/>
      <c r="M166" s="628"/>
    </row>
    <row r="167" spans="2:13" x14ac:dyDescent="0.2">
      <c r="B167" s="300"/>
      <c r="C167" s="299"/>
      <c r="F167" s="407">
        <v>1758.69</v>
      </c>
      <c r="G167" s="629" t="s">
        <v>6022</v>
      </c>
      <c r="H167" s="629"/>
      <c r="I167" s="629"/>
      <c r="J167" s="630"/>
      <c r="K167" s="630"/>
      <c r="L167" s="630"/>
      <c r="M167" s="628"/>
    </row>
    <row r="168" spans="2:13" x14ac:dyDescent="0.2">
      <c r="B168" s="300"/>
      <c r="C168" s="299"/>
      <c r="F168" s="407">
        <v>2244.61</v>
      </c>
      <c r="G168" s="629" t="s">
        <v>6021</v>
      </c>
      <c r="H168" s="629"/>
      <c r="I168" s="629"/>
      <c r="J168" s="630"/>
      <c r="K168" s="630"/>
      <c r="L168" s="630"/>
      <c r="M168" s="628"/>
    </row>
    <row r="169" spans="2:13" x14ac:dyDescent="0.2">
      <c r="B169" s="300"/>
      <c r="C169" s="299"/>
      <c r="F169" s="407">
        <v>6278.19</v>
      </c>
      <c r="G169" s="629" t="s">
        <v>6020</v>
      </c>
      <c r="H169" s="629"/>
      <c r="I169" s="629"/>
      <c r="J169" s="630"/>
      <c r="K169" s="630"/>
      <c r="L169" s="630"/>
      <c r="M169" s="628"/>
    </row>
    <row r="170" spans="2:13" x14ac:dyDescent="0.2">
      <c r="B170" s="300"/>
      <c r="C170" s="299"/>
      <c r="F170" s="407">
        <v>7032.39</v>
      </c>
      <c r="G170" s="629" t="s">
        <v>6019</v>
      </c>
      <c r="H170" s="629"/>
      <c r="I170" s="629"/>
      <c r="J170" s="630"/>
      <c r="K170" s="630"/>
      <c r="L170" s="630"/>
      <c r="M170" s="628"/>
    </row>
    <row r="171" spans="2:13" x14ac:dyDescent="0.2">
      <c r="B171" s="300"/>
      <c r="C171" s="299"/>
      <c r="F171" s="407">
        <v>84285</v>
      </c>
      <c r="G171" s="629" t="s">
        <v>6018</v>
      </c>
      <c r="H171" s="629"/>
      <c r="I171" s="629"/>
      <c r="J171" s="630"/>
      <c r="K171" s="630"/>
      <c r="L171" s="630"/>
      <c r="M171" s="628"/>
    </row>
    <row r="172" spans="2:13" x14ac:dyDescent="0.2">
      <c r="B172" s="300"/>
      <c r="C172" s="299"/>
      <c r="F172" s="407">
        <v>8364.01</v>
      </c>
      <c r="G172" s="629" t="s">
        <v>6017</v>
      </c>
      <c r="H172" s="629"/>
      <c r="I172" s="629"/>
      <c r="J172" s="630"/>
      <c r="K172" s="630"/>
      <c r="L172" s="630"/>
      <c r="M172" s="628"/>
    </row>
    <row r="173" spans="2:13" x14ac:dyDescent="0.2">
      <c r="B173" s="300"/>
      <c r="C173" s="299"/>
      <c r="F173" s="407">
        <v>1414.78</v>
      </c>
      <c r="G173" s="629" t="s">
        <v>6016</v>
      </c>
      <c r="H173" s="629"/>
      <c r="I173" s="629"/>
      <c r="J173" s="630"/>
      <c r="K173" s="630"/>
      <c r="L173" s="630"/>
      <c r="M173" s="628"/>
    </row>
    <row r="174" spans="2:13" x14ac:dyDescent="0.2">
      <c r="B174" s="300"/>
      <c r="C174" s="299"/>
      <c r="F174" s="407">
        <v>12819.06</v>
      </c>
      <c r="G174" s="629" t="s">
        <v>6015</v>
      </c>
      <c r="H174" s="629"/>
      <c r="I174" s="629"/>
      <c r="J174" s="630"/>
      <c r="K174" s="630"/>
      <c r="L174" s="630"/>
      <c r="M174" s="628"/>
    </row>
    <row r="175" spans="2:13" x14ac:dyDescent="0.2">
      <c r="B175" s="300"/>
      <c r="C175" s="299"/>
      <c r="F175" s="407">
        <v>40008.400000000001</v>
      </c>
      <c r="G175" s="629" t="s">
        <v>6014</v>
      </c>
      <c r="H175" s="629"/>
      <c r="I175" s="629"/>
      <c r="J175" s="630"/>
      <c r="K175" s="630"/>
      <c r="L175" s="630"/>
      <c r="M175" s="628"/>
    </row>
    <row r="176" spans="2:13" x14ac:dyDescent="0.2">
      <c r="B176" s="300"/>
      <c r="C176" s="299"/>
      <c r="F176" s="407">
        <v>10138.4</v>
      </c>
      <c r="G176" s="629" t="s">
        <v>6013</v>
      </c>
      <c r="H176" s="629"/>
      <c r="I176" s="629"/>
      <c r="J176" s="630"/>
      <c r="K176" s="630"/>
      <c r="L176" s="630"/>
      <c r="M176" s="628"/>
    </row>
    <row r="177" spans="2:13" x14ac:dyDescent="0.2">
      <c r="B177" s="300"/>
      <c r="C177" s="299"/>
      <c r="F177" s="407">
        <v>16008.02</v>
      </c>
      <c r="G177" s="629" t="s">
        <v>6012</v>
      </c>
      <c r="H177" s="629"/>
      <c r="I177" s="629"/>
      <c r="J177" s="630"/>
      <c r="K177" s="630"/>
      <c r="L177" s="630"/>
      <c r="M177" s="628"/>
    </row>
    <row r="178" spans="2:13" x14ac:dyDescent="0.2">
      <c r="B178" s="300"/>
      <c r="C178" s="299"/>
      <c r="F178" s="407">
        <v>5516.96</v>
      </c>
      <c r="G178" s="629" t="s">
        <v>6011</v>
      </c>
      <c r="H178" s="629"/>
      <c r="I178" s="629"/>
      <c r="J178" s="630"/>
      <c r="K178" s="630"/>
      <c r="L178" s="630"/>
      <c r="M178" s="628"/>
    </row>
    <row r="179" spans="2:13" x14ac:dyDescent="0.2">
      <c r="B179" s="300"/>
      <c r="C179" s="299"/>
      <c r="F179" s="407">
        <v>13473.27</v>
      </c>
      <c r="G179" s="629" t="s">
        <v>6010</v>
      </c>
      <c r="H179" s="629"/>
      <c r="I179" s="629"/>
      <c r="J179" s="630"/>
      <c r="K179" s="630"/>
      <c r="L179" s="630"/>
      <c r="M179" s="628"/>
    </row>
    <row r="180" spans="2:13" x14ac:dyDescent="0.2">
      <c r="B180" s="300"/>
      <c r="C180" s="299"/>
      <c r="F180" s="407">
        <v>6976.86</v>
      </c>
      <c r="G180" s="629" t="s">
        <v>6009</v>
      </c>
      <c r="H180" s="629"/>
      <c r="I180" s="629"/>
      <c r="J180" s="630"/>
      <c r="K180" s="630"/>
      <c r="L180" s="630"/>
      <c r="M180" s="628"/>
    </row>
    <row r="181" spans="2:13" x14ac:dyDescent="0.2">
      <c r="B181" s="300"/>
      <c r="C181" s="299"/>
      <c r="F181" s="407">
        <v>8940.26</v>
      </c>
      <c r="G181" s="295" t="s">
        <v>6008</v>
      </c>
      <c r="H181" s="629"/>
      <c r="I181" s="629"/>
      <c r="J181" s="630"/>
      <c r="K181" s="630"/>
      <c r="L181" s="630"/>
      <c r="M181" s="628"/>
    </row>
    <row r="182" spans="2:13" x14ac:dyDescent="0.2">
      <c r="B182" s="300"/>
      <c r="C182" s="299"/>
      <c r="F182" s="407">
        <v>58754.07</v>
      </c>
      <c r="G182" s="295" t="s">
        <v>6007</v>
      </c>
      <c r="H182" s="629"/>
      <c r="I182" s="629"/>
      <c r="J182" s="630"/>
      <c r="K182" s="630"/>
      <c r="L182" s="630"/>
      <c r="M182" s="628"/>
    </row>
    <row r="183" spans="2:13" x14ac:dyDescent="0.2">
      <c r="B183" s="300"/>
      <c r="C183" s="299"/>
      <c r="F183" s="407">
        <v>671.52</v>
      </c>
      <c r="G183" s="630" t="s">
        <v>6006</v>
      </c>
      <c r="H183" s="629"/>
      <c r="I183" s="629"/>
      <c r="J183" s="630"/>
      <c r="K183" s="630"/>
      <c r="L183" s="630"/>
      <c r="M183" s="628"/>
    </row>
    <row r="184" spans="2:13" x14ac:dyDescent="0.2">
      <c r="B184" s="300"/>
      <c r="C184" s="299"/>
      <c r="F184" s="407">
        <v>3203.97</v>
      </c>
      <c r="G184" s="295" t="s">
        <v>6005</v>
      </c>
      <c r="H184" s="629"/>
      <c r="I184" s="629"/>
      <c r="J184" s="630"/>
      <c r="K184" s="630"/>
      <c r="L184" s="630"/>
      <c r="M184" s="628"/>
    </row>
    <row r="185" spans="2:13" x14ac:dyDescent="0.2">
      <c r="B185" s="300"/>
      <c r="C185" s="299"/>
      <c r="F185" s="407">
        <v>7576.45</v>
      </c>
      <c r="G185" s="629" t="s">
        <v>6004</v>
      </c>
      <c r="H185" s="629"/>
      <c r="I185" s="629"/>
      <c r="J185" s="630"/>
      <c r="K185" s="630"/>
      <c r="L185" s="630"/>
      <c r="M185" s="628"/>
    </row>
    <row r="186" spans="2:13" x14ac:dyDescent="0.2">
      <c r="B186" s="300"/>
      <c r="C186" s="299"/>
      <c r="F186" s="407">
        <v>434.95</v>
      </c>
      <c r="G186" s="629" t="s">
        <v>6003</v>
      </c>
      <c r="H186" s="629"/>
      <c r="I186" s="629"/>
      <c r="J186" s="630"/>
      <c r="K186" s="630"/>
      <c r="L186" s="630"/>
      <c r="M186" s="628"/>
    </row>
    <row r="187" spans="2:13" x14ac:dyDescent="0.2">
      <c r="B187" s="300"/>
      <c r="C187" s="299"/>
      <c r="F187" s="407">
        <v>12016.93</v>
      </c>
      <c r="G187" s="629" t="s">
        <v>6002</v>
      </c>
      <c r="H187" s="629"/>
      <c r="I187" s="629"/>
      <c r="J187" s="630"/>
      <c r="K187" s="630"/>
      <c r="L187" s="630"/>
      <c r="M187" s="628"/>
    </row>
    <row r="188" spans="2:13" x14ac:dyDescent="0.2">
      <c r="B188" s="300"/>
      <c r="C188" s="299"/>
      <c r="F188" s="407">
        <v>26120.32</v>
      </c>
      <c r="G188" s="629" t="s">
        <v>6001</v>
      </c>
      <c r="H188" s="629"/>
      <c r="I188" s="629"/>
      <c r="J188" s="630"/>
      <c r="K188" s="630"/>
      <c r="L188" s="630"/>
      <c r="M188" s="628"/>
    </row>
    <row r="189" spans="2:13" x14ac:dyDescent="0.2">
      <c r="B189" s="300"/>
      <c r="C189" s="299"/>
      <c r="F189" s="407">
        <v>3743.92</v>
      </c>
      <c r="G189" s="629" t="s">
        <v>6000</v>
      </c>
      <c r="H189" s="629"/>
      <c r="I189" s="629"/>
      <c r="J189" s="630"/>
      <c r="K189" s="630"/>
      <c r="L189" s="630"/>
      <c r="M189" s="628"/>
    </row>
    <row r="190" spans="2:13" x14ac:dyDescent="0.2">
      <c r="B190" s="300"/>
      <c r="C190" s="299"/>
      <c r="F190" s="407">
        <v>15095.56</v>
      </c>
      <c r="G190" s="629" t="s">
        <v>5999</v>
      </c>
      <c r="H190" s="629"/>
      <c r="I190" s="629"/>
      <c r="J190" s="630"/>
      <c r="K190" s="630"/>
      <c r="L190" s="630"/>
      <c r="M190" s="628"/>
    </row>
    <row r="191" spans="2:13" x14ac:dyDescent="0.2">
      <c r="B191" s="300"/>
      <c r="C191" s="299"/>
      <c r="F191" s="407">
        <v>2059.56</v>
      </c>
      <c r="G191" s="629" t="s">
        <v>5998</v>
      </c>
      <c r="H191" s="629"/>
      <c r="I191" s="629"/>
      <c r="J191" s="630"/>
      <c r="K191" s="630"/>
      <c r="L191" s="630"/>
      <c r="M191" s="628"/>
    </row>
    <row r="192" spans="2:13" x14ac:dyDescent="0.2">
      <c r="B192" s="300"/>
      <c r="C192" s="299"/>
      <c r="F192" s="407">
        <v>5067.96</v>
      </c>
      <c r="G192" s="629" t="s">
        <v>5997</v>
      </c>
      <c r="H192" s="629"/>
      <c r="I192" s="629"/>
      <c r="J192" s="630"/>
      <c r="K192" s="630"/>
      <c r="L192" s="630"/>
      <c r="M192" s="628"/>
    </row>
    <row r="193" spans="2:13" x14ac:dyDescent="0.2">
      <c r="B193" s="300"/>
      <c r="C193" s="299"/>
      <c r="F193" s="407">
        <v>32494</v>
      </c>
      <c r="G193" s="629" t="s">
        <v>5996</v>
      </c>
      <c r="H193" s="629"/>
      <c r="I193" s="629"/>
      <c r="J193" s="630"/>
      <c r="K193" s="630"/>
      <c r="L193" s="630"/>
      <c r="M193" s="628"/>
    </row>
    <row r="194" spans="2:13" x14ac:dyDescent="0.2">
      <c r="B194" s="300"/>
      <c r="C194" s="299"/>
      <c r="F194" s="407">
        <v>5513.43</v>
      </c>
      <c r="G194" s="629" t="s">
        <v>5995</v>
      </c>
      <c r="H194" s="629"/>
      <c r="I194" s="629"/>
      <c r="J194" s="630"/>
      <c r="K194" s="630"/>
      <c r="L194" s="630"/>
      <c r="M194" s="628"/>
    </row>
    <row r="195" spans="2:13" x14ac:dyDescent="0.2">
      <c r="B195" s="300"/>
      <c r="C195" s="299"/>
      <c r="F195" s="407">
        <v>11327.89</v>
      </c>
      <c r="G195" s="629" t="s">
        <v>5994</v>
      </c>
      <c r="H195" s="629"/>
      <c r="I195" s="629"/>
      <c r="J195" s="630"/>
      <c r="K195" s="630"/>
      <c r="L195" s="630"/>
      <c r="M195" s="628"/>
    </row>
    <row r="196" spans="2:13" x14ac:dyDescent="0.2">
      <c r="B196" s="300"/>
      <c r="C196" s="299"/>
      <c r="F196" s="407">
        <v>2505.6</v>
      </c>
      <c r="G196" s="630" t="s">
        <v>5993</v>
      </c>
      <c r="H196" s="628"/>
      <c r="I196" s="629"/>
      <c r="J196" s="630"/>
      <c r="K196" s="630"/>
      <c r="L196" s="630"/>
      <c r="M196" s="628"/>
    </row>
    <row r="197" spans="2:13" x14ac:dyDescent="0.2">
      <c r="B197" s="300"/>
      <c r="C197" s="299"/>
      <c r="F197" s="407">
        <v>11797.78</v>
      </c>
      <c r="G197" s="629" t="s">
        <v>5992</v>
      </c>
      <c r="H197" s="629"/>
      <c r="I197" s="629"/>
      <c r="J197" s="630"/>
      <c r="K197" s="630"/>
      <c r="L197" s="630"/>
      <c r="M197" s="628"/>
    </row>
    <row r="198" spans="2:13" x14ac:dyDescent="0.2">
      <c r="B198" s="300"/>
      <c r="C198" s="299"/>
      <c r="F198" s="407">
        <v>13889.86</v>
      </c>
      <c r="G198" s="629" t="s">
        <v>5991</v>
      </c>
      <c r="H198" s="629"/>
      <c r="I198" s="629"/>
      <c r="J198" s="630"/>
      <c r="K198" s="630"/>
      <c r="L198" s="630"/>
      <c r="M198" s="628"/>
    </row>
    <row r="199" spans="2:13" x14ac:dyDescent="0.2">
      <c r="B199" s="300"/>
      <c r="C199" s="299"/>
      <c r="F199" s="407">
        <v>85927.24</v>
      </c>
      <c r="G199" s="761" t="s">
        <v>5990</v>
      </c>
      <c r="H199" s="629"/>
      <c r="I199" s="629"/>
      <c r="J199" s="630"/>
      <c r="K199" s="630"/>
      <c r="L199" s="630"/>
      <c r="M199" s="628"/>
    </row>
    <row r="200" spans="2:13" x14ac:dyDescent="0.2">
      <c r="B200" s="300"/>
      <c r="C200" s="299"/>
      <c r="F200" s="407">
        <v>20764</v>
      </c>
      <c r="G200" s="629" t="s">
        <v>5989</v>
      </c>
      <c r="H200" s="629"/>
      <c r="I200" s="629"/>
      <c r="J200" s="630"/>
      <c r="K200" s="630"/>
      <c r="L200" s="630"/>
      <c r="M200" s="628"/>
    </row>
    <row r="201" spans="2:13" x14ac:dyDescent="0.2">
      <c r="B201" s="300"/>
      <c r="C201" s="299"/>
      <c r="F201" s="407">
        <v>18684.71</v>
      </c>
      <c r="G201" s="629" t="s">
        <v>5988</v>
      </c>
      <c r="H201" s="629"/>
      <c r="I201" s="629"/>
      <c r="J201" s="630"/>
      <c r="K201" s="630"/>
      <c r="L201" s="630"/>
      <c r="M201" s="628"/>
    </row>
    <row r="202" spans="2:13" x14ac:dyDescent="0.2">
      <c r="B202" s="300"/>
      <c r="C202" s="299"/>
      <c r="F202" s="407">
        <v>5337.24</v>
      </c>
      <c r="G202" s="629" t="s">
        <v>5987</v>
      </c>
      <c r="H202" s="629"/>
      <c r="I202" s="629"/>
      <c r="J202" s="630"/>
      <c r="K202" s="630"/>
      <c r="L202" s="630"/>
      <c r="M202" s="628"/>
    </row>
    <row r="203" spans="2:13" x14ac:dyDescent="0.2">
      <c r="B203" s="300"/>
      <c r="C203" s="299"/>
      <c r="F203" s="407">
        <v>1373.25</v>
      </c>
      <c r="G203" s="629" t="s">
        <v>5986</v>
      </c>
      <c r="H203" s="629"/>
      <c r="I203" s="629"/>
      <c r="J203" s="630"/>
      <c r="K203" s="630"/>
      <c r="L203" s="630"/>
      <c r="M203" s="628"/>
    </row>
    <row r="204" spans="2:13" x14ac:dyDescent="0.2">
      <c r="B204" s="300"/>
      <c r="C204" s="299"/>
      <c r="F204" s="407">
        <v>9792.52</v>
      </c>
      <c r="G204" s="629" t="s">
        <v>5985</v>
      </c>
      <c r="H204" s="629"/>
      <c r="I204" s="629"/>
      <c r="J204" s="630"/>
      <c r="K204" s="630"/>
      <c r="L204" s="630"/>
      <c r="M204" s="628"/>
    </row>
    <row r="205" spans="2:13" x14ac:dyDescent="0.2">
      <c r="B205" s="300"/>
      <c r="C205" s="299"/>
      <c r="F205" s="407">
        <v>3668.58</v>
      </c>
      <c r="G205" s="629" t="s">
        <v>5984</v>
      </c>
      <c r="H205" s="629"/>
      <c r="I205" s="629"/>
      <c r="J205" s="630"/>
      <c r="K205" s="630"/>
      <c r="L205" s="630"/>
      <c r="M205" s="628"/>
    </row>
    <row r="206" spans="2:13" x14ac:dyDescent="0.2">
      <c r="B206" s="300"/>
      <c r="C206" s="299"/>
      <c r="F206" s="407">
        <v>36720.26</v>
      </c>
      <c r="G206" s="629" t="s">
        <v>5983</v>
      </c>
      <c r="H206" s="629"/>
      <c r="I206" s="629"/>
      <c r="J206" s="630"/>
      <c r="K206" s="630"/>
      <c r="L206" s="630"/>
      <c r="M206" s="628"/>
    </row>
    <row r="207" spans="2:13" x14ac:dyDescent="0.2">
      <c r="B207" s="300"/>
      <c r="C207" s="299"/>
      <c r="F207" s="407">
        <v>5085.17</v>
      </c>
      <c r="G207" s="629" t="s">
        <v>5982</v>
      </c>
      <c r="H207" s="629"/>
      <c r="I207" s="629"/>
      <c r="J207" s="630"/>
      <c r="K207" s="630"/>
      <c r="L207" s="630"/>
      <c r="M207" s="628"/>
    </row>
    <row r="208" spans="2:13" x14ac:dyDescent="0.2">
      <c r="B208" s="300"/>
      <c r="C208" s="299"/>
      <c r="F208" s="407">
        <v>428.38</v>
      </c>
      <c r="G208" s="629" t="s">
        <v>5981</v>
      </c>
      <c r="H208" s="629"/>
      <c r="I208" s="629"/>
      <c r="J208" s="630"/>
      <c r="K208" s="630"/>
      <c r="L208" s="630"/>
      <c r="M208" s="628"/>
    </row>
    <row r="209" spans="2:13" x14ac:dyDescent="0.2">
      <c r="B209" s="300"/>
      <c r="C209" s="299"/>
      <c r="F209" s="407">
        <v>4174.57</v>
      </c>
      <c r="G209" s="629" t="s">
        <v>5980</v>
      </c>
      <c r="H209" s="629"/>
      <c r="I209" s="629"/>
      <c r="J209" s="630"/>
      <c r="K209" s="630"/>
      <c r="L209" s="630"/>
      <c r="M209" s="628"/>
    </row>
    <row r="210" spans="2:13" x14ac:dyDescent="0.2">
      <c r="B210" s="300"/>
      <c r="C210" s="299"/>
      <c r="F210" s="407">
        <v>2097</v>
      </c>
      <c r="G210" s="629" t="s">
        <v>5979</v>
      </c>
      <c r="H210" s="629"/>
      <c r="I210" s="629"/>
      <c r="J210" s="630"/>
      <c r="K210" s="630"/>
      <c r="L210" s="630"/>
      <c r="M210" s="628"/>
    </row>
    <row r="211" spans="2:13" x14ac:dyDescent="0.2">
      <c r="B211" s="300"/>
      <c r="C211" s="299"/>
      <c r="F211" s="407">
        <v>20223.330000000002</v>
      </c>
      <c r="G211" s="629" t="s">
        <v>5978</v>
      </c>
      <c r="H211" s="629"/>
      <c r="I211" s="629"/>
      <c r="J211" s="630"/>
      <c r="K211" s="630"/>
      <c r="L211" s="630"/>
      <c r="M211" s="628"/>
    </row>
    <row r="212" spans="2:13" x14ac:dyDescent="0.2">
      <c r="B212" s="300"/>
      <c r="C212" s="299"/>
      <c r="F212" s="407">
        <v>14507.57</v>
      </c>
      <c r="G212" s="629" t="s">
        <v>5977</v>
      </c>
      <c r="H212" s="629"/>
      <c r="I212" s="629"/>
      <c r="J212" s="630"/>
      <c r="K212" s="630"/>
      <c r="L212" s="630"/>
      <c r="M212" s="628"/>
    </row>
    <row r="213" spans="2:13" x14ac:dyDescent="0.2">
      <c r="B213" s="300"/>
      <c r="C213" s="299"/>
      <c r="F213" s="407">
        <v>10567.6</v>
      </c>
      <c r="G213" s="629" t="s">
        <v>5976</v>
      </c>
      <c r="H213" s="629"/>
      <c r="I213" s="629"/>
      <c r="J213" s="630"/>
      <c r="K213" s="630"/>
      <c r="L213" s="630"/>
      <c r="M213" s="628"/>
    </row>
    <row r="214" spans="2:13" x14ac:dyDescent="0.2">
      <c r="B214" s="300"/>
      <c r="C214" s="299"/>
      <c r="F214" s="407">
        <v>29095.45</v>
      </c>
      <c r="G214" s="629" t="s">
        <v>5975</v>
      </c>
      <c r="H214" s="629"/>
      <c r="I214" s="629"/>
      <c r="J214" s="630"/>
      <c r="K214" s="630"/>
      <c r="L214" s="630"/>
      <c r="M214" s="628"/>
    </row>
    <row r="215" spans="2:13" x14ac:dyDescent="0.2">
      <c r="B215" s="300"/>
      <c r="C215" s="299"/>
      <c r="F215" s="407">
        <v>57639.23</v>
      </c>
      <c r="G215" s="629" t="s">
        <v>5974</v>
      </c>
      <c r="H215" s="629"/>
      <c r="I215" s="629"/>
      <c r="J215" s="630"/>
      <c r="K215" s="630"/>
      <c r="L215" s="630"/>
      <c r="M215" s="628"/>
    </row>
    <row r="216" spans="2:13" x14ac:dyDescent="0.2">
      <c r="B216" s="300"/>
      <c r="C216" s="299"/>
      <c r="F216" s="407">
        <v>40076.11</v>
      </c>
      <c r="G216" s="629" t="s">
        <v>5973</v>
      </c>
      <c r="H216" s="629"/>
      <c r="I216" s="629"/>
      <c r="J216" s="630"/>
      <c r="K216" s="630"/>
      <c r="L216" s="630"/>
      <c r="M216" s="628"/>
    </row>
    <row r="217" spans="2:13" x14ac:dyDescent="0.2">
      <c r="B217" s="300"/>
      <c r="C217" s="299"/>
      <c r="F217" s="407">
        <v>38274.199999999997</v>
      </c>
      <c r="G217" s="629" t="s">
        <v>5972</v>
      </c>
      <c r="H217" s="629"/>
      <c r="I217" s="629"/>
      <c r="J217" s="630"/>
      <c r="K217" s="630"/>
      <c r="L217" s="630"/>
      <c r="M217" s="628"/>
    </row>
    <row r="218" spans="2:13" x14ac:dyDescent="0.2">
      <c r="B218" s="300"/>
      <c r="C218" s="299"/>
      <c r="F218" s="407">
        <v>4575.57</v>
      </c>
      <c r="G218" s="629" t="s">
        <v>5971</v>
      </c>
      <c r="H218" s="629"/>
      <c r="I218" s="629"/>
      <c r="J218" s="630"/>
      <c r="K218" s="630"/>
      <c r="L218" s="630"/>
      <c r="M218" s="628"/>
    </row>
    <row r="219" spans="2:13" x14ac:dyDescent="0.2">
      <c r="B219" s="300"/>
      <c r="C219" s="299"/>
      <c r="F219" s="407">
        <v>31702.799999999999</v>
      </c>
      <c r="G219" s="629" t="s">
        <v>5970</v>
      </c>
      <c r="H219" s="629"/>
      <c r="I219" s="629"/>
      <c r="J219" s="630"/>
      <c r="K219" s="630"/>
      <c r="L219" s="630"/>
      <c r="M219" s="628"/>
    </row>
    <row r="220" spans="2:13" x14ac:dyDescent="0.2">
      <c r="B220" s="300"/>
      <c r="C220" s="299"/>
      <c r="F220" s="407">
        <v>42236</v>
      </c>
      <c r="G220" s="629" t="s">
        <v>5969</v>
      </c>
      <c r="H220" s="629"/>
      <c r="I220" s="629"/>
      <c r="J220" s="630"/>
      <c r="K220" s="630"/>
      <c r="L220" s="630"/>
      <c r="M220" s="628"/>
    </row>
    <row r="221" spans="2:13" x14ac:dyDescent="0.2">
      <c r="B221" s="300"/>
      <c r="C221" s="299"/>
      <c r="F221" s="407">
        <v>17205.14</v>
      </c>
      <c r="G221" s="629" t="s">
        <v>5968</v>
      </c>
      <c r="H221" s="629"/>
      <c r="I221" s="629"/>
      <c r="J221" s="630"/>
      <c r="K221" s="630"/>
      <c r="L221" s="630"/>
      <c r="M221" s="628"/>
    </row>
    <row r="222" spans="2:13" x14ac:dyDescent="0.2">
      <c r="B222" s="300"/>
      <c r="C222" s="299"/>
      <c r="F222" s="407">
        <v>2900.58</v>
      </c>
      <c r="G222" s="629" t="s">
        <v>5967</v>
      </c>
      <c r="H222" s="629"/>
      <c r="I222" s="629"/>
      <c r="J222" s="630"/>
      <c r="K222" s="630"/>
      <c r="L222" s="630"/>
      <c r="M222" s="628"/>
    </row>
    <row r="223" spans="2:13" x14ac:dyDescent="0.2">
      <c r="B223" s="300"/>
      <c r="C223" s="299"/>
      <c r="F223" s="407">
        <v>5720.62</v>
      </c>
      <c r="G223" s="629" t="s">
        <v>5966</v>
      </c>
      <c r="H223" s="629"/>
      <c r="I223" s="629"/>
      <c r="J223" s="630"/>
      <c r="K223" s="630"/>
      <c r="L223" s="630"/>
      <c r="M223" s="628"/>
    </row>
    <row r="224" spans="2:13" x14ac:dyDescent="0.2">
      <c r="B224" s="300"/>
      <c r="C224" s="299"/>
      <c r="F224" s="407">
        <v>930.32</v>
      </c>
      <c r="G224" s="629" t="s">
        <v>5965</v>
      </c>
      <c r="H224" s="629"/>
      <c r="I224" s="629"/>
      <c r="J224" s="630"/>
      <c r="K224" s="630"/>
      <c r="L224" s="630"/>
      <c r="M224" s="628"/>
    </row>
    <row r="225" spans="2:13" x14ac:dyDescent="0.2">
      <c r="B225" s="300"/>
      <c r="C225" s="299"/>
      <c r="F225" s="407">
        <v>45755.74</v>
      </c>
      <c r="G225" s="629" t="s">
        <v>5964</v>
      </c>
      <c r="H225" s="629"/>
      <c r="I225" s="629"/>
      <c r="J225" s="630"/>
      <c r="K225" s="630"/>
      <c r="L225" s="630"/>
      <c r="M225" s="628"/>
    </row>
    <row r="226" spans="2:13" x14ac:dyDescent="0.2">
      <c r="B226" s="300"/>
      <c r="C226" s="299"/>
      <c r="F226" s="407">
        <v>3000</v>
      </c>
      <c r="G226" s="629" t="s">
        <v>5963</v>
      </c>
      <c r="H226" s="629"/>
      <c r="I226" s="629"/>
      <c r="J226" s="630"/>
      <c r="K226" s="630"/>
      <c r="L226" s="630"/>
      <c r="M226" s="628"/>
    </row>
    <row r="227" spans="2:13" x14ac:dyDescent="0.2">
      <c r="B227" s="300"/>
      <c r="C227" s="299"/>
      <c r="F227" s="407">
        <v>30640.7</v>
      </c>
      <c r="G227" s="629" t="s">
        <v>5962</v>
      </c>
      <c r="H227" s="629"/>
      <c r="I227" s="629"/>
      <c r="J227" s="630"/>
      <c r="K227" s="630"/>
      <c r="L227" s="630"/>
      <c r="M227" s="628"/>
    </row>
    <row r="228" spans="2:13" x14ac:dyDescent="0.2">
      <c r="B228" s="300"/>
      <c r="C228" s="299"/>
      <c r="F228" s="407">
        <v>10000</v>
      </c>
      <c r="G228" s="629" t="s">
        <v>5961</v>
      </c>
      <c r="H228" s="629"/>
      <c r="I228" s="629"/>
      <c r="J228" s="630"/>
      <c r="K228" s="630"/>
      <c r="L228" s="630"/>
      <c r="M228" s="628"/>
    </row>
    <row r="229" spans="2:13" x14ac:dyDescent="0.2">
      <c r="B229" s="300"/>
      <c r="C229" s="299"/>
      <c r="F229" s="407">
        <v>2220.2399999999998</v>
      </c>
      <c r="G229" s="629" t="s">
        <v>5960</v>
      </c>
      <c r="H229" s="629"/>
      <c r="I229" s="629"/>
      <c r="J229" s="630"/>
      <c r="K229" s="630"/>
      <c r="L229" s="630"/>
      <c r="M229" s="628"/>
    </row>
    <row r="230" spans="2:13" x14ac:dyDescent="0.2">
      <c r="B230" s="300"/>
      <c r="C230" s="299"/>
      <c r="F230" s="407">
        <v>2104.75</v>
      </c>
      <c r="G230" s="629" t="s">
        <v>5959</v>
      </c>
      <c r="H230" s="629"/>
      <c r="I230" s="629"/>
      <c r="J230" s="630"/>
      <c r="K230" s="630"/>
      <c r="L230" s="630"/>
      <c r="M230" s="628"/>
    </row>
    <row r="231" spans="2:13" x14ac:dyDescent="0.2">
      <c r="B231" s="300"/>
      <c r="C231" s="299"/>
      <c r="F231" s="407">
        <v>5928</v>
      </c>
      <c r="G231" s="629" t="s">
        <v>5958</v>
      </c>
      <c r="H231" s="629"/>
      <c r="I231" s="629"/>
      <c r="J231" s="630"/>
      <c r="K231" s="630"/>
      <c r="L231" s="630"/>
      <c r="M231" s="628"/>
    </row>
    <row r="232" spans="2:13" x14ac:dyDescent="0.2">
      <c r="B232" s="300"/>
      <c r="C232" s="299"/>
      <c r="F232" s="407">
        <v>29131.57</v>
      </c>
      <c r="G232" s="760" t="s">
        <v>5957</v>
      </c>
      <c r="H232" s="629"/>
      <c r="I232" s="629"/>
      <c r="J232" s="630"/>
      <c r="K232" s="630"/>
      <c r="L232" s="630"/>
      <c r="M232" s="628"/>
    </row>
    <row r="233" spans="2:13" x14ac:dyDescent="0.2">
      <c r="B233" s="300"/>
      <c r="C233" s="299"/>
      <c r="F233" s="407">
        <v>87594.67</v>
      </c>
      <c r="G233" s="629" t="s">
        <v>5956</v>
      </c>
      <c r="H233" s="629"/>
      <c r="I233" s="629"/>
      <c r="J233" s="630"/>
      <c r="K233" s="630"/>
      <c r="L233" s="630"/>
      <c r="M233" s="628"/>
    </row>
    <row r="234" spans="2:13" x14ac:dyDescent="0.2">
      <c r="B234" s="300"/>
      <c r="C234" s="299"/>
      <c r="F234" s="407">
        <v>5459.8</v>
      </c>
      <c r="G234" s="629" t="s">
        <v>5955</v>
      </c>
      <c r="H234" s="629"/>
      <c r="I234" s="629"/>
      <c r="J234" s="630"/>
      <c r="K234" s="630"/>
      <c r="L234" s="630"/>
      <c r="M234" s="628"/>
    </row>
    <row r="235" spans="2:13" x14ac:dyDescent="0.2">
      <c r="B235" s="300"/>
      <c r="C235" s="299"/>
      <c r="F235" s="407">
        <v>1543.22</v>
      </c>
      <c r="G235" s="629" t="s">
        <v>5954</v>
      </c>
      <c r="H235" s="629"/>
      <c r="I235" s="629"/>
      <c r="J235" s="630"/>
      <c r="K235" s="630"/>
      <c r="L235" s="630"/>
      <c r="M235" s="628"/>
    </row>
    <row r="236" spans="2:13" x14ac:dyDescent="0.2">
      <c r="B236" s="300"/>
      <c r="C236" s="299"/>
      <c r="F236" s="407">
        <v>2113.52</v>
      </c>
      <c r="G236" s="629" t="s">
        <v>5953</v>
      </c>
      <c r="H236" s="629"/>
      <c r="I236" s="629"/>
      <c r="J236" s="630"/>
      <c r="K236" s="630"/>
      <c r="L236" s="630"/>
      <c r="M236" s="628"/>
    </row>
    <row r="237" spans="2:13" x14ac:dyDescent="0.2">
      <c r="B237" s="300"/>
      <c r="C237" s="299"/>
      <c r="F237" s="407">
        <v>96310.69</v>
      </c>
      <c r="G237" s="629" t="s">
        <v>5952</v>
      </c>
      <c r="H237" s="629"/>
      <c r="I237" s="629"/>
      <c r="J237" s="630"/>
      <c r="K237" s="630"/>
      <c r="L237" s="630"/>
      <c r="M237" s="628"/>
    </row>
    <row r="238" spans="2:13" x14ac:dyDescent="0.2">
      <c r="B238" s="300"/>
      <c r="C238" s="299"/>
      <c r="F238" s="407">
        <v>5567.6</v>
      </c>
      <c r="G238" s="629" t="s">
        <v>5951</v>
      </c>
      <c r="H238" s="629"/>
      <c r="I238" s="629"/>
      <c r="J238" s="630"/>
      <c r="K238" s="630"/>
      <c r="L238" s="630"/>
      <c r="M238" s="628"/>
    </row>
    <row r="239" spans="2:13" x14ac:dyDescent="0.2">
      <c r="B239" s="300"/>
      <c r="C239" s="299"/>
      <c r="F239" s="407">
        <v>41966.02</v>
      </c>
      <c r="G239" s="629" t="s">
        <v>5950</v>
      </c>
      <c r="H239" s="629"/>
      <c r="I239" s="629"/>
      <c r="J239" s="630"/>
      <c r="K239" s="630"/>
      <c r="L239" s="630"/>
      <c r="M239" s="628"/>
    </row>
    <row r="240" spans="2:13" x14ac:dyDescent="0.2">
      <c r="B240" s="300"/>
      <c r="C240" s="299"/>
      <c r="F240" s="407">
        <v>59833.29</v>
      </c>
      <c r="G240" s="630" t="s">
        <v>5949</v>
      </c>
      <c r="H240" s="629"/>
      <c r="I240" s="629"/>
      <c r="J240" s="630"/>
      <c r="K240" s="630"/>
      <c r="L240" s="630"/>
      <c r="M240" s="628"/>
    </row>
    <row r="241" spans="2:13" x14ac:dyDescent="0.2">
      <c r="B241" s="300"/>
      <c r="C241" s="299"/>
      <c r="F241" s="407">
        <v>19087.66</v>
      </c>
      <c r="G241" s="629" t="s">
        <v>5948</v>
      </c>
      <c r="H241" s="629"/>
      <c r="I241" s="629"/>
      <c r="J241" s="630"/>
      <c r="K241" s="630"/>
      <c r="L241" s="630"/>
      <c r="M241" s="628"/>
    </row>
    <row r="242" spans="2:13" x14ac:dyDescent="0.2">
      <c r="B242" s="300"/>
      <c r="C242" s="299"/>
      <c r="F242" s="407">
        <v>18977.060000000001</v>
      </c>
      <c r="G242" s="629" t="s">
        <v>5947</v>
      </c>
      <c r="H242" s="629"/>
      <c r="I242" s="629"/>
      <c r="J242" s="630"/>
      <c r="K242" s="630"/>
      <c r="L242" s="630"/>
      <c r="M242" s="628"/>
    </row>
    <row r="243" spans="2:13" x14ac:dyDescent="0.2">
      <c r="B243" s="300"/>
      <c r="C243" s="299"/>
      <c r="F243" s="407">
        <v>1805.4</v>
      </c>
      <c r="G243" s="629" t="s">
        <v>5946</v>
      </c>
      <c r="H243" s="629"/>
      <c r="I243" s="629"/>
      <c r="J243" s="630"/>
      <c r="K243" s="630"/>
      <c r="L243" s="630"/>
      <c r="M243" s="628"/>
    </row>
    <row r="244" spans="2:13" x14ac:dyDescent="0.2">
      <c r="B244" s="300"/>
      <c r="C244" s="299"/>
      <c r="F244" s="407">
        <v>3753.58</v>
      </c>
      <c r="G244" s="629" t="s">
        <v>5945</v>
      </c>
      <c r="H244" s="629"/>
      <c r="I244" s="629"/>
      <c r="J244" s="630"/>
      <c r="K244" s="630"/>
      <c r="L244" s="630"/>
      <c r="M244" s="628"/>
    </row>
    <row r="245" spans="2:13" x14ac:dyDescent="0.2">
      <c r="B245" s="300"/>
      <c r="C245" s="299"/>
      <c r="F245" s="407">
        <v>1377.01</v>
      </c>
      <c r="G245" s="629" t="s">
        <v>5944</v>
      </c>
      <c r="H245" s="629"/>
      <c r="I245" s="629"/>
      <c r="J245" s="630"/>
      <c r="K245" s="630"/>
      <c r="L245" s="630"/>
      <c r="M245" s="628"/>
    </row>
    <row r="246" spans="2:13" x14ac:dyDescent="0.2">
      <c r="B246" s="300"/>
      <c r="C246" s="299"/>
      <c r="F246" s="407">
        <v>1377.01</v>
      </c>
      <c r="G246" s="629" t="s">
        <v>5943</v>
      </c>
      <c r="H246" s="629"/>
      <c r="I246" s="629"/>
      <c r="J246" s="630"/>
      <c r="K246" s="630"/>
      <c r="L246" s="630"/>
      <c r="M246" s="628"/>
    </row>
    <row r="247" spans="2:13" x14ac:dyDescent="0.2">
      <c r="B247" s="300"/>
      <c r="C247" s="299"/>
      <c r="F247" s="407">
        <v>10919.08</v>
      </c>
      <c r="G247" s="629" t="s">
        <v>5942</v>
      </c>
      <c r="H247" s="629"/>
      <c r="I247" s="629"/>
      <c r="J247" s="630"/>
      <c r="K247" s="630"/>
      <c r="L247" s="630"/>
      <c r="M247" s="628"/>
    </row>
    <row r="248" spans="2:13" x14ac:dyDescent="0.2">
      <c r="B248" s="300"/>
      <c r="C248" s="299"/>
      <c r="F248" s="407">
        <v>17696.95</v>
      </c>
      <c r="G248" s="629" t="s">
        <v>5941</v>
      </c>
      <c r="H248" s="629"/>
      <c r="I248" s="629"/>
      <c r="J248" s="630"/>
      <c r="K248" s="630"/>
      <c r="L248" s="630"/>
      <c r="M248" s="628"/>
    </row>
    <row r="249" spans="2:13" x14ac:dyDescent="0.2">
      <c r="B249" s="300"/>
      <c r="C249" s="299"/>
      <c r="F249" s="407">
        <v>1805.4</v>
      </c>
      <c r="G249" s="630" t="s">
        <v>5940</v>
      </c>
      <c r="H249" s="629"/>
      <c r="I249" s="629"/>
      <c r="J249" s="630"/>
      <c r="K249" s="630"/>
      <c r="L249" s="630"/>
      <c r="M249" s="628"/>
    </row>
    <row r="250" spans="2:13" x14ac:dyDescent="0.2">
      <c r="B250" s="300"/>
      <c r="C250" s="299"/>
      <c r="F250" s="407">
        <v>8272.16</v>
      </c>
      <c r="G250" s="629" t="s">
        <v>5939</v>
      </c>
      <c r="H250" s="629"/>
      <c r="I250" s="629"/>
      <c r="J250" s="630"/>
      <c r="K250" s="630"/>
      <c r="L250" s="630"/>
      <c r="M250" s="628"/>
    </row>
    <row r="251" spans="2:13" x14ac:dyDescent="0.2">
      <c r="B251" s="300"/>
      <c r="C251" s="299"/>
      <c r="F251" s="407">
        <v>21334.94</v>
      </c>
      <c r="G251" s="629" t="s">
        <v>5938</v>
      </c>
      <c r="H251" s="629"/>
      <c r="I251" s="629"/>
      <c r="J251" s="630"/>
      <c r="K251" s="630"/>
      <c r="L251" s="630"/>
      <c r="M251" s="628"/>
    </row>
    <row r="252" spans="2:13" x14ac:dyDescent="0.2">
      <c r="B252" s="300"/>
      <c r="C252" s="299"/>
      <c r="F252" s="407">
        <v>3932.11</v>
      </c>
      <c r="G252" s="630" t="s">
        <v>5937</v>
      </c>
      <c r="H252" s="629"/>
      <c r="I252" s="629"/>
      <c r="J252" s="630"/>
      <c r="K252" s="630"/>
      <c r="L252" s="630"/>
      <c r="M252" s="628"/>
    </row>
    <row r="253" spans="2:13" x14ac:dyDescent="0.2">
      <c r="B253" s="300"/>
      <c r="C253" s="299"/>
      <c r="F253" s="407">
        <v>3136.49</v>
      </c>
      <c r="G253" s="629" t="s">
        <v>5936</v>
      </c>
      <c r="H253" s="629"/>
      <c r="I253" s="629"/>
      <c r="J253" s="630"/>
      <c r="K253" s="630"/>
      <c r="L253" s="630"/>
      <c r="M253" s="628"/>
    </row>
    <row r="254" spans="2:13" x14ac:dyDescent="0.2">
      <c r="B254" s="300"/>
      <c r="C254" s="299"/>
      <c r="F254" s="407">
        <v>7017.57</v>
      </c>
      <c r="G254" s="629" t="s">
        <v>5935</v>
      </c>
      <c r="H254" s="629"/>
      <c r="I254" s="629"/>
      <c r="J254" s="630"/>
      <c r="K254" s="630"/>
      <c r="L254" s="630"/>
      <c r="M254" s="628"/>
    </row>
    <row r="255" spans="2:13" x14ac:dyDescent="0.2">
      <c r="B255" s="300"/>
      <c r="C255" s="299"/>
      <c r="F255" s="407">
        <v>10119.26</v>
      </c>
      <c r="G255" s="629" t="s">
        <v>5934</v>
      </c>
      <c r="H255" s="629"/>
      <c r="I255" s="629"/>
      <c r="J255" s="630"/>
      <c r="K255" s="630"/>
      <c r="L255" s="630"/>
      <c r="M255" s="628"/>
    </row>
    <row r="256" spans="2:13" x14ac:dyDescent="0.2">
      <c r="B256" s="300"/>
      <c r="C256" s="299"/>
      <c r="F256" s="416">
        <v>6691.61</v>
      </c>
      <c r="G256" s="755" t="s">
        <v>5803</v>
      </c>
      <c r="H256" s="629"/>
      <c r="I256" s="629"/>
      <c r="J256" s="630"/>
      <c r="K256" s="630"/>
      <c r="L256" s="630"/>
      <c r="M256" s="628"/>
    </row>
    <row r="257" spans="2:13" x14ac:dyDescent="0.2">
      <c r="B257" s="300"/>
      <c r="C257" s="299"/>
      <c r="F257" s="407">
        <v>50000</v>
      </c>
      <c r="G257" s="629" t="s">
        <v>5933</v>
      </c>
      <c r="H257" s="629"/>
      <c r="I257" s="629"/>
      <c r="J257" s="630"/>
      <c r="K257" s="630"/>
      <c r="L257" s="630"/>
      <c r="M257" s="628"/>
    </row>
    <row r="258" spans="2:13" x14ac:dyDescent="0.2">
      <c r="B258" s="300"/>
      <c r="C258" s="299"/>
      <c r="F258" s="407">
        <v>110543.5</v>
      </c>
      <c r="G258" s="629" t="s">
        <v>5932</v>
      </c>
      <c r="H258" s="629"/>
      <c r="I258" s="629"/>
      <c r="J258" s="630"/>
      <c r="K258" s="630"/>
      <c r="L258" s="630"/>
      <c r="M258" s="628"/>
    </row>
    <row r="259" spans="2:13" x14ac:dyDescent="0.2">
      <c r="B259" s="300"/>
      <c r="C259" s="299"/>
      <c r="F259" s="407">
        <v>1603.29</v>
      </c>
      <c r="G259" s="629" t="s">
        <v>5931</v>
      </c>
      <c r="H259" s="629"/>
      <c r="I259" s="629"/>
      <c r="J259" s="630"/>
      <c r="K259" s="630"/>
      <c r="L259" s="630"/>
      <c r="M259" s="628"/>
    </row>
    <row r="260" spans="2:13" x14ac:dyDescent="0.2">
      <c r="B260" s="300"/>
      <c r="C260" s="299"/>
      <c r="F260" s="407">
        <v>1864.05</v>
      </c>
      <c r="G260" s="629" t="s">
        <v>5930</v>
      </c>
      <c r="H260" s="629"/>
      <c r="I260" s="629"/>
      <c r="J260" s="630"/>
      <c r="K260" s="630"/>
      <c r="L260" s="630"/>
      <c r="M260" s="628"/>
    </row>
    <row r="261" spans="2:13" x14ac:dyDescent="0.2">
      <c r="B261" s="300"/>
      <c r="C261" s="299"/>
      <c r="F261" s="407">
        <v>1738.33</v>
      </c>
      <c r="G261" s="629" t="s">
        <v>5929</v>
      </c>
      <c r="H261" s="629"/>
      <c r="I261" s="629"/>
      <c r="J261" s="630"/>
      <c r="K261" s="630"/>
      <c r="L261" s="630"/>
      <c r="M261" s="628"/>
    </row>
    <row r="262" spans="2:13" x14ac:dyDescent="0.2">
      <c r="B262" s="300"/>
      <c r="C262" s="299"/>
      <c r="F262" s="407">
        <v>27528.29</v>
      </c>
      <c r="G262" s="629" t="s">
        <v>5928</v>
      </c>
      <c r="H262" s="629"/>
      <c r="I262" s="629"/>
      <c r="J262" s="630"/>
      <c r="K262" s="630"/>
      <c r="L262" s="630"/>
      <c r="M262" s="628"/>
    </row>
    <row r="263" spans="2:13" x14ac:dyDescent="0.2">
      <c r="B263" s="300"/>
      <c r="C263" s="299"/>
      <c r="F263" s="407">
        <v>50703.02</v>
      </c>
      <c r="G263" s="629" t="s">
        <v>5927</v>
      </c>
      <c r="H263" s="629"/>
      <c r="I263" s="629"/>
      <c r="J263" s="630"/>
      <c r="K263" s="630"/>
      <c r="L263" s="630"/>
      <c r="M263" s="628"/>
    </row>
    <row r="264" spans="2:13" x14ac:dyDescent="0.2">
      <c r="B264" s="300"/>
      <c r="C264" s="299"/>
      <c r="F264" s="407">
        <v>37110.92</v>
      </c>
      <c r="G264" s="629" t="s">
        <v>5926</v>
      </c>
      <c r="H264" s="629"/>
      <c r="I264" s="629"/>
      <c r="J264" s="630"/>
      <c r="K264" s="630"/>
      <c r="L264" s="630"/>
      <c r="M264" s="628"/>
    </row>
    <row r="265" spans="2:13" x14ac:dyDescent="0.2">
      <c r="B265" s="300"/>
      <c r="C265" s="299"/>
      <c r="F265" s="407">
        <v>6069.22</v>
      </c>
      <c r="G265" s="629" t="s">
        <v>5925</v>
      </c>
      <c r="H265" s="629"/>
      <c r="I265" s="629"/>
      <c r="J265" s="630"/>
      <c r="K265" s="630"/>
      <c r="L265" s="630"/>
      <c r="M265" s="628"/>
    </row>
    <row r="266" spans="2:13" x14ac:dyDescent="0.2">
      <c r="B266" s="300"/>
      <c r="C266" s="299"/>
      <c r="F266" s="407">
        <v>15366.2</v>
      </c>
      <c r="G266" s="629" t="s">
        <v>5924</v>
      </c>
      <c r="H266" s="629"/>
      <c r="I266" s="629"/>
      <c r="J266" s="630"/>
      <c r="K266" s="630"/>
      <c r="L266" s="630"/>
      <c r="M266" s="628"/>
    </row>
    <row r="267" spans="2:13" x14ac:dyDescent="0.2">
      <c r="B267" s="300"/>
      <c r="C267" s="299"/>
      <c r="F267" s="407">
        <v>2012.29</v>
      </c>
      <c r="G267" s="629" t="s">
        <v>5923</v>
      </c>
      <c r="H267" s="629"/>
      <c r="I267" s="629"/>
      <c r="J267" s="630"/>
      <c r="K267" s="630"/>
      <c r="L267" s="630"/>
      <c r="M267" s="628"/>
    </row>
    <row r="268" spans="2:13" x14ac:dyDescent="0.2">
      <c r="B268" s="300"/>
      <c r="C268" s="299"/>
      <c r="F268" s="407">
        <v>1741.68</v>
      </c>
      <c r="G268" s="629" t="s">
        <v>5922</v>
      </c>
      <c r="H268" s="629"/>
      <c r="I268" s="629"/>
      <c r="J268" s="630"/>
      <c r="K268" s="630"/>
      <c r="L268" s="630"/>
      <c r="M268" s="628"/>
    </row>
    <row r="269" spans="2:13" x14ac:dyDescent="0.2">
      <c r="B269" s="300"/>
      <c r="C269" s="299"/>
      <c r="F269" s="407">
        <v>4880.6400000000003</v>
      </c>
      <c r="G269" s="629" t="s">
        <v>5921</v>
      </c>
      <c r="H269" s="629"/>
      <c r="I269" s="629"/>
      <c r="J269" s="630"/>
      <c r="K269" s="630"/>
      <c r="L269" s="630"/>
      <c r="M269" s="628"/>
    </row>
    <row r="270" spans="2:13" x14ac:dyDescent="0.2">
      <c r="B270" s="300"/>
      <c r="C270" s="299"/>
      <c r="F270" s="407">
        <v>6346.79</v>
      </c>
      <c r="G270" s="629" t="s">
        <v>5920</v>
      </c>
      <c r="H270" s="629"/>
      <c r="I270" s="629"/>
      <c r="J270" s="630"/>
      <c r="K270" s="630"/>
      <c r="L270" s="630"/>
      <c r="M270" s="628"/>
    </row>
    <row r="271" spans="2:13" x14ac:dyDescent="0.2">
      <c r="B271" s="300"/>
      <c r="C271" s="299"/>
      <c r="F271" s="407">
        <v>4880.6400000000003</v>
      </c>
      <c r="G271" s="629" t="s">
        <v>5919</v>
      </c>
      <c r="H271" s="629"/>
      <c r="I271" s="629"/>
      <c r="J271" s="630"/>
      <c r="K271" s="630"/>
      <c r="L271" s="630"/>
      <c r="M271" s="628"/>
    </row>
    <row r="272" spans="2:13" x14ac:dyDescent="0.2">
      <c r="B272" s="300"/>
      <c r="C272" s="299"/>
      <c r="F272" s="407">
        <v>14180.11</v>
      </c>
      <c r="G272" s="630" t="s">
        <v>5918</v>
      </c>
      <c r="H272" s="629"/>
      <c r="I272" s="629"/>
      <c r="J272" s="630"/>
      <c r="K272" s="630"/>
      <c r="L272" s="630"/>
      <c r="M272" s="628"/>
    </row>
    <row r="273" spans="2:13" x14ac:dyDescent="0.2">
      <c r="B273" s="300"/>
      <c r="C273" s="299"/>
      <c r="F273" s="407">
        <v>22202.400000000001</v>
      </c>
      <c r="G273" s="629" t="s">
        <v>5917</v>
      </c>
      <c r="H273" s="629"/>
      <c r="I273" s="629"/>
      <c r="J273" s="630"/>
      <c r="K273" s="630"/>
      <c r="L273" s="630"/>
      <c r="M273" s="628"/>
    </row>
    <row r="274" spans="2:13" x14ac:dyDescent="0.2">
      <c r="B274" s="300"/>
      <c r="C274" s="299"/>
      <c r="F274" s="407">
        <v>5362.03</v>
      </c>
      <c r="G274" s="629" t="s">
        <v>5916</v>
      </c>
      <c r="H274" s="629"/>
      <c r="I274" s="629"/>
      <c r="J274" s="630"/>
      <c r="K274" s="630"/>
      <c r="L274" s="630"/>
      <c r="M274" s="628"/>
    </row>
    <row r="275" spans="2:13" x14ac:dyDescent="0.2">
      <c r="B275" s="300"/>
      <c r="C275" s="299"/>
      <c r="F275" s="407">
        <v>2900.58</v>
      </c>
      <c r="G275" s="629" t="s">
        <v>5915</v>
      </c>
      <c r="H275" s="629"/>
      <c r="I275" s="629"/>
      <c r="J275" s="630"/>
      <c r="K275" s="630"/>
      <c r="L275" s="630"/>
      <c r="M275" s="628"/>
    </row>
    <row r="276" spans="2:13" x14ac:dyDescent="0.2">
      <c r="B276" s="300"/>
      <c r="C276" s="299"/>
      <c r="F276" s="407">
        <v>24416.06</v>
      </c>
      <c r="G276" s="629" t="s">
        <v>5914</v>
      </c>
      <c r="H276" s="629"/>
      <c r="I276" s="629"/>
      <c r="J276" s="630"/>
      <c r="K276" s="630"/>
      <c r="L276" s="630"/>
      <c r="M276" s="628"/>
    </row>
    <row r="277" spans="2:13" x14ac:dyDescent="0.2">
      <c r="B277" s="300"/>
      <c r="C277" s="299"/>
      <c r="F277" s="407">
        <v>1918</v>
      </c>
      <c r="G277" s="629" t="s">
        <v>5913</v>
      </c>
      <c r="H277" s="629"/>
      <c r="I277" s="629"/>
      <c r="J277" s="630"/>
      <c r="K277" s="630"/>
      <c r="L277" s="630"/>
      <c r="M277" s="628"/>
    </row>
    <row r="278" spans="2:13" x14ac:dyDescent="0.2">
      <c r="B278" s="300"/>
      <c r="C278" s="299"/>
      <c r="F278" s="407">
        <v>23741.21</v>
      </c>
      <c r="G278" s="629" t="s">
        <v>5912</v>
      </c>
      <c r="H278" s="629"/>
      <c r="I278" s="629"/>
      <c r="J278" s="630"/>
      <c r="K278" s="630"/>
      <c r="L278" s="630"/>
      <c r="M278" s="628"/>
    </row>
    <row r="279" spans="2:13" x14ac:dyDescent="0.2">
      <c r="B279" s="300"/>
      <c r="C279" s="299"/>
      <c r="F279" s="407">
        <v>13821.27</v>
      </c>
      <c r="G279" s="629" t="s">
        <v>5911</v>
      </c>
      <c r="H279" s="629"/>
      <c r="I279" s="629"/>
      <c r="J279" s="630"/>
      <c r="K279" s="630"/>
      <c r="L279" s="630"/>
      <c r="M279" s="628"/>
    </row>
    <row r="280" spans="2:13" x14ac:dyDescent="0.2">
      <c r="B280" s="300"/>
      <c r="C280" s="299"/>
      <c r="F280" s="407">
        <v>8000.1</v>
      </c>
      <c r="G280" s="629" t="s">
        <v>5910</v>
      </c>
      <c r="H280" s="629"/>
      <c r="I280" s="629"/>
      <c r="J280" s="630"/>
      <c r="K280" s="630"/>
      <c r="L280" s="630"/>
      <c r="M280" s="628"/>
    </row>
    <row r="281" spans="2:13" x14ac:dyDescent="0.2">
      <c r="B281" s="300"/>
      <c r="C281" s="299"/>
      <c r="F281" s="407">
        <v>45755.74</v>
      </c>
      <c r="G281" s="629" t="s">
        <v>5909</v>
      </c>
      <c r="H281" s="629"/>
      <c r="I281" s="629"/>
      <c r="J281" s="630"/>
      <c r="K281" s="630"/>
      <c r="L281" s="630"/>
      <c r="M281" s="628"/>
    </row>
    <row r="282" spans="2:13" x14ac:dyDescent="0.2">
      <c r="B282" s="300"/>
      <c r="C282" s="299"/>
      <c r="F282" s="407">
        <v>18317.84</v>
      </c>
      <c r="G282" s="629" t="s">
        <v>5908</v>
      </c>
      <c r="H282" s="629"/>
      <c r="I282" s="629"/>
      <c r="J282" s="630"/>
      <c r="K282" s="630"/>
      <c r="L282" s="630"/>
      <c r="M282" s="628"/>
    </row>
    <row r="283" spans="2:13" x14ac:dyDescent="0.2">
      <c r="B283" s="300"/>
      <c r="C283" s="299"/>
      <c r="F283" s="407">
        <v>2227.1999999999998</v>
      </c>
      <c r="G283" s="629" t="s">
        <v>5907</v>
      </c>
      <c r="H283" s="629"/>
      <c r="I283" s="629"/>
      <c r="J283" s="630"/>
      <c r="K283" s="630"/>
      <c r="L283" s="630"/>
      <c r="M283" s="628"/>
    </row>
    <row r="284" spans="2:13" x14ac:dyDescent="0.2">
      <c r="B284" s="300"/>
      <c r="C284" s="299"/>
      <c r="F284" s="407">
        <v>1610.54</v>
      </c>
      <c r="G284" s="629" t="s">
        <v>5906</v>
      </c>
      <c r="H284" s="629"/>
      <c r="I284" s="629"/>
      <c r="J284" s="630"/>
      <c r="K284" s="630"/>
      <c r="L284" s="630"/>
      <c r="M284" s="628"/>
    </row>
    <row r="285" spans="2:13" x14ac:dyDescent="0.2">
      <c r="B285" s="300"/>
      <c r="C285" s="299"/>
      <c r="F285" s="407">
        <v>5651.83</v>
      </c>
      <c r="G285" s="629" t="s">
        <v>5905</v>
      </c>
      <c r="H285" s="629"/>
      <c r="I285" s="629"/>
      <c r="J285" s="630"/>
      <c r="K285" s="630"/>
      <c r="L285" s="630"/>
      <c r="M285" s="628"/>
    </row>
    <row r="286" spans="2:13" ht="11.25" customHeight="1" x14ac:dyDescent="0.2">
      <c r="B286" s="300"/>
      <c r="C286" s="299"/>
      <c r="F286" s="407">
        <v>481.09</v>
      </c>
      <c r="G286" s="629" t="s">
        <v>5904</v>
      </c>
      <c r="H286" s="629"/>
      <c r="I286" s="629"/>
      <c r="J286" s="630"/>
      <c r="K286" s="630"/>
      <c r="L286" s="630"/>
      <c r="M286" s="628"/>
    </row>
    <row r="287" spans="2:13" x14ac:dyDescent="0.2">
      <c r="B287" s="300"/>
      <c r="C287" s="299"/>
      <c r="F287" s="407">
        <v>15737.14</v>
      </c>
      <c r="G287" s="629" t="s">
        <v>5903</v>
      </c>
      <c r="H287" s="629"/>
      <c r="I287" s="629"/>
      <c r="J287" s="630"/>
      <c r="K287" s="630"/>
      <c r="L287" s="630"/>
      <c r="M287" s="628"/>
    </row>
    <row r="288" spans="2:13" x14ac:dyDescent="0.2">
      <c r="B288" s="300"/>
      <c r="C288" s="299"/>
      <c r="F288" s="407">
        <v>2574.71</v>
      </c>
      <c r="G288" s="629" t="s">
        <v>5902</v>
      </c>
      <c r="H288" s="629"/>
      <c r="I288" s="629"/>
      <c r="J288" s="630"/>
      <c r="K288" s="630"/>
      <c r="L288" s="630"/>
      <c r="M288" s="628"/>
    </row>
    <row r="289" spans="2:13" x14ac:dyDescent="0.2">
      <c r="B289" s="300"/>
      <c r="C289" s="299"/>
      <c r="F289" s="407">
        <v>9434.7199999999993</v>
      </c>
      <c r="G289" s="629" t="s">
        <v>5901</v>
      </c>
      <c r="H289" s="629"/>
      <c r="I289" s="629"/>
      <c r="J289" s="630"/>
      <c r="K289" s="630"/>
      <c r="L289" s="630"/>
      <c r="M289" s="628"/>
    </row>
    <row r="290" spans="2:13" x14ac:dyDescent="0.2">
      <c r="B290" s="300"/>
      <c r="C290" s="299"/>
      <c r="F290" s="407">
        <v>8586</v>
      </c>
      <c r="G290" s="632" t="s">
        <v>5900</v>
      </c>
      <c r="H290" s="629"/>
      <c r="I290" s="629"/>
      <c r="J290" s="630"/>
      <c r="K290" s="630"/>
      <c r="L290" s="630"/>
      <c r="M290" s="628"/>
    </row>
    <row r="291" spans="2:13" x14ac:dyDescent="0.2">
      <c r="B291" s="300"/>
      <c r="C291" s="299"/>
      <c r="F291" s="407">
        <v>4655.37</v>
      </c>
      <c r="G291" s="629" t="s">
        <v>5899</v>
      </c>
      <c r="H291" s="629"/>
      <c r="I291" s="629"/>
      <c r="J291" s="630"/>
      <c r="K291" s="630"/>
      <c r="L291" s="630"/>
      <c r="M291" s="628"/>
    </row>
    <row r="292" spans="2:13" x14ac:dyDescent="0.2">
      <c r="B292" s="300"/>
      <c r="C292" s="299"/>
      <c r="F292" s="407">
        <v>7565.18</v>
      </c>
      <c r="G292" s="629" t="s">
        <v>5898</v>
      </c>
      <c r="H292" s="629"/>
      <c r="I292" s="629"/>
      <c r="J292" s="630"/>
      <c r="K292" s="630"/>
      <c r="L292" s="630"/>
      <c r="M292" s="628"/>
    </row>
    <row r="293" spans="2:13" x14ac:dyDescent="0.2">
      <c r="B293" s="300"/>
      <c r="C293" s="299"/>
      <c r="F293" s="407">
        <v>886.56</v>
      </c>
      <c r="G293" s="629" t="s">
        <v>5897</v>
      </c>
      <c r="H293" s="629"/>
      <c r="I293" s="629"/>
      <c r="J293" s="630"/>
      <c r="K293" s="630"/>
      <c r="L293" s="630"/>
      <c r="M293" s="628"/>
    </row>
    <row r="294" spans="2:13" x14ac:dyDescent="0.2">
      <c r="B294" s="300"/>
      <c r="C294" s="299"/>
      <c r="F294" s="407">
        <v>5741.21</v>
      </c>
      <c r="G294" s="629" t="s">
        <v>5896</v>
      </c>
      <c r="H294" s="629"/>
      <c r="I294" s="629"/>
      <c r="J294" s="630"/>
      <c r="K294" s="630"/>
      <c r="L294" s="630"/>
      <c r="M294" s="628"/>
    </row>
    <row r="295" spans="2:13" x14ac:dyDescent="0.2">
      <c r="B295" s="300"/>
      <c r="C295" s="299"/>
      <c r="F295" s="407">
        <v>951.26</v>
      </c>
      <c r="G295" s="629" t="s">
        <v>5895</v>
      </c>
      <c r="H295" s="629"/>
      <c r="I295" s="629"/>
      <c r="J295" s="630"/>
      <c r="K295" s="630"/>
      <c r="L295" s="630"/>
      <c r="M295" s="628"/>
    </row>
    <row r="296" spans="2:13" x14ac:dyDescent="0.2">
      <c r="B296" s="300"/>
      <c r="C296" s="299"/>
      <c r="F296" s="407">
        <v>33591.96</v>
      </c>
      <c r="G296" s="629" t="s">
        <v>5894</v>
      </c>
      <c r="H296" s="629"/>
      <c r="I296" s="629"/>
      <c r="J296" s="630"/>
      <c r="K296" s="630"/>
      <c r="L296" s="630"/>
      <c r="M296" s="628"/>
    </row>
    <row r="297" spans="2:13" x14ac:dyDescent="0.2">
      <c r="B297" s="300"/>
      <c r="C297" s="299"/>
      <c r="F297" s="407">
        <v>1839.99</v>
      </c>
      <c r="G297" s="630" t="s">
        <v>5893</v>
      </c>
      <c r="H297" s="629"/>
      <c r="I297" s="629"/>
      <c r="J297" s="630"/>
      <c r="K297" s="630"/>
      <c r="L297" s="630"/>
      <c r="M297" s="628"/>
    </row>
    <row r="298" spans="2:13" x14ac:dyDescent="0.2">
      <c r="B298" s="300"/>
      <c r="C298" s="299"/>
      <c r="F298" s="407">
        <v>14038.18</v>
      </c>
      <c r="G298" s="629" t="s">
        <v>5892</v>
      </c>
      <c r="H298" s="629"/>
      <c r="I298" s="629"/>
      <c r="J298" s="630"/>
      <c r="K298" s="630"/>
      <c r="L298" s="630"/>
      <c r="M298" s="628"/>
    </row>
    <row r="299" spans="2:13" x14ac:dyDescent="0.2">
      <c r="B299" s="300"/>
      <c r="C299" s="299"/>
      <c r="F299" s="407">
        <v>30415.95</v>
      </c>
      <c r="G299" s="629" t="s">
        <v>5891</v>
      </c>
      <c r="H299" s="629"/>
      <c r="I299" s="629"/>
      <c r="J299" s="630"/>
      <c r="K299" s="630"/>
      <c r="L299" s="630"/>
      <c r="M299" s="628"/>
    </row>
    <row r="300" spans="2:13" x14ac:dyDescent="0.2">
      <c r="B300" s="300"/>
      <c r="C300" s="299"/>
      <c r="F300" s="407">
        <v>21503.48</v>
      </c>
      <c r="G300" s="629" t="s">
        <v>5890</v>
      </c>
      <c r="H300" s="629"/>
      <c r="I300" s="629"/>
      <c r="J300" s="630"/>
      <c r="K300" s="630"/>
      <c r="L300" s="630"/>
      <c r="M300" s="628"/>
    </row>
    <row r="301" spans="2:13" x14ac:dyDescent="0.2">
      <c r="B301" s="300"/>
      <c r="C301" s="299"/>
      <c r="F301" s="407">
        <v>5238.8</v>
      </c>
      <c r="G301" s="629" t="s">
        <v>5889</v>
      </c>
      <c r="H301" s="629"/>
      <c r="I301" s="629"/>
      <c r="J301" s="630"/>
      <c r="K301" s="628"/>
      <c r="L301" s="628"/>
      <c r="M301" s="628"/>
    </row>
    <row r="302" spans="2:13" x14ac:dyDescent="0.2">
      <c r="B302" s="300"/>
      <c r="C302" s="299"/>
      <c r="F302" s="407">
        <v>31175.62</v>
      </c>
      <c r="G302" s="629" t="s">
        <v>5888</v>
      </c>
      <c r="H302" s="629"/>
      <c r="I302" s="629"/>
      <c r="J302" s="630"/>
      <c r="K302" s="628"/>
      <c r="L302" s="628"/>
      <c r="M302" s="628"/>
    </row>
    <row r="303" spans="2:13" x14ac:dyDescent="0.2">
      <c r="B303" s="300"/>
      <c r="C303" s="299"/>
      <c r="F303" s="416">
        <v>24416</v>
      </c>
      <c r="G303" s="755" t="s">
        <v>5774</v>
      </c>
      <c r="H303" s="629"/>
      <c r="I303" s="629"/>
      <c r="J303" s="630"/>
      <c r="K303" s="628"/>
      <c r="L303" s="628"/>
      <c r="M303" s="628"/>
    </row>
    <row r="304" spans="2:13" x14ac:dyDescent="0.2">
      <c r="B304" s="300"/>
      <c r="C304" s="299"/>
      <c r="F304" s="407">
        <v>9590.8799999999992</v>
      </c>
      <c r="G304" s="629" t="s">
        <v>5887</v>
      </c>
      <c r="H304" s="629"/>
      <c r="I304" s="629"/>
      <c r="J304" s="630"/>
      <c r="K304" s="628"/>
      <c r="L304" s="628"/>
      <c r="M304" s="628"/>
    </row>
    <row r="305" spans="2:13" x14ac:dyDescent="0.2">
      <c r="B305" s="300"/>
      <c r="C305" s="299"/>
      <c r="F305" s="407">
        <v>25379.23</v>
      </c>
      <c r="G305" s="629" t="s">
        <v>5886</v>
      </c>
      <c r="H305" s="629"/>
      <c r="I305" s="629"/>
      <c r="J305" s="630"/>
      <c r="K305" s="628"/>
      <c r="L305" s="628"/>
      <c r="M305" s="628"/>
    </row>
    <row r="306" spans="2:13" ht="12.75" customHeight="1" x14ac:dyDescent="0.2">
      <c r="B306" s="300"/>
      <c r="C306" s="299"/>
      <c r="F306" s="407">
        <v>16209.66</v>
      </c>
      <c r="G306" s="759" t="s">
        <v>5885</v>
      </c>
      <c r="H306" s="629"/>
      <c r="I306" s="629"/>
      <c r="J306" s="630"/>
      <c r="K306" s="628"/>
      <c r="L306" s="628"/>
      <c r="M306" s="628"/>
    </row>
    <row r="307" spans="2:13" x14ac:dyDescent="0.2">
      <c r="B307" s="300"/>
      <c r="C307" s="299"/>
      <c r="F307" s="407">
        <v>4706.82</v>
      </c>
      <c r="G307" s="629" t="s">
        <v>5884</v>
      </c>
      <c r="H307" s="629"/>
      <c r="I307" s="629"/>
      <c r="J307" s="630"/>
      <c r="K307" s="628"/>
      <c r="L307" s="628"/>
      <c r="M307" s="628"/>
    </row>
    <row r="308" spans="2:13" x14ac:dyDescent="0.2">
      <c r="B308" s="300"/>
      <c r="C308" s="299"/>
      <c r="F308" s="635">
        <v>3209.8</v>
      </c>
      <c r="G308" s="629" t="s">
        <v>5883</v>
      </c>
      <c r="H308" s="629"/>
      <c r="I308" s="629"/>
      <c r="J308" s="630"/>
      <c r="K308" s="628"/>
      <c r="L308" s="628"/>
      <c r="M308" s="628"/>
    </row>
    <row r="309" spans="2:13" x14ac:dyDescent="0.2">
      <c r="B309" s="300"/>
      <c r="C309" s="299"/>
      <c r="F309" s="407">
        <v>2429.33</v>
      </c>
      <c r="G309" s="629" t="s">
        <v>5882</v>
      </c>
      <c r="H309" s="629"/>
      <c r="I309" s="629"/>
      <c r="J309" s="630"/>
      <c r="K309" s="628"/>
      <c r="L309" s="628"/>
      <c r="M309" s="628"/>
    </row>
    <row r="310" spans="2:13" x14ac:dyDescent="0.2">
      <c r="B310" s="300"/>
      <c r="C310" s="299"/>
      <c r="F310" s="407">
        <v>1497.01</v>
      </c>
      <c r="G310" s="629" t="s">
        <v>5881</v>
      </c>
      <c r="H310" s="629"/>
      <c r="I310" s="629"/>
      <c r="J310" s="630"/>
      <c r="K310" s="628"/>
      <c r="L310" s="628"/>
      <c r="M310" s="628"/>
    </row>
    <row r="311" spans="2:13" x14ac:dyDescent="0.2">
      <c r="B311" s="300"/>
      <c r="C311" s="299"/>
      <c r="F311" s="407">
        <v>3433.14</v>
      </c>
      <c r="G311" s="629" t="s">
        <v>5880</v>
      </c>
      <c r="H311" s="629"/>
      <c r="I311" s="629"/>
      <c r="J311" s="630"/>
      <c r="K311" s="628"/>
      <c r="L311" s="628"/>
      <c r="M311" s="628"/>
    </row>
    <row r="312" spans="2:13" x14ac:dyDescent="0.2">
      <c r="B312" s="300"/>
      <c r="C312" s="299"/>
      <c r="F312" s="407">
        <v>1290.52</v>
      </c>
      <c r="G312" s="629" t="s">
        <v>5879</v>
      </c>
      <c r="H312" s="629"/>
      <c r="I312" s="629"/>
      <c r="J312" s="630"/>
      <c r="K312" s="628"/>
      <c r="L312" s="628"/>
      <c r="M312" s="628"/>
    </row>
    <row r="313" spans="2:13" x14ac:dyDescent="0.2">
      <c r="B313" s="300"/>
      <c r="C313" s="299"/>
      <c r="F313" s="407">
        <v>9950.58</v>
      </c>
      <c r="G313" s="629" t="s">
        <v>5878</v>
      </c>
      <c r="H313" s="629"/>
      <c r="I313" s="629"/>
      <c r="J313" s="630"/>
      <c r="K313" s="628"/>
      <c r="L313" s="628"/>
      <c r="M313" s="628"/>
    </row>
    <row r="314" spans="2:13" x14ac:dyDescent="0.2">
      <c r="B314" s="300"/>
      <c r="C314" s="299"/>
      <c r="F314" s="407">
        <v>5000</v>
      </c>
      <c r="G314" s="629" t="s">
        <v>5877</v>
      </c>
      <c r="H314" s="629"/>
      <c r="I314" s="629"/>
      <c r="J314" s="630"/>
      <c r="K314" s="628"/>
      <c r="L314" s="628"/>
      <c r="M314" s="628"/>
    </row>
    <row r="315" spans="2:13" x14ac:dyDescent="0.2">
      <c r="B315" s="300"/>
      <c r="C315" s="299"/>
      <c r="F315" s="407">
        <v>2000</v>
      </c>
      <c r="G315" s="629" t="s">
        <v>5877</v>
      </c>
      <c r="H315" s="629"/>
      <c r="I315" s="629"/>
      <c r="J315" s="630"/>
      <c r="K315" s="628"/>
      <c r="L315" s="628"/>
      <c r="M315" s="628"/>
    </row>
    <row r="316" spans="2:13" x14ac:dyDescent="0.2">
      <c r="B316" s="300"/>
      <c r="C316" s="299"/>
      <c r="F316" s="407">
        <v>89545.39</v>
      </c>
      <c r="G316" s="629" t="s">
        <v>5876</v>
      </c>
      <c r="H316" s="629"/>
      <c r="I316" s="629"/>
      <c r="J316" s="630"/>
      <c r="K316" s="628"/>
      <c r="L316" s="628"/>
      <c r="M316" s="628"/>
    </row>
    <row r="317" spans="2:13" x14ac:dyDescent="0.2">
      <c r="B317" s="300"/>
      <c r="C317" s="299"/>
      <c r="F317" s="407">
        <v>278690.58</v>
      </c>
      <c r="G317" s="629" t="s">
        <v>5875</v>
      </c>
      <c r="H317" s="629"/>
      <c r="I317" s="629"/>
      <c r="J317" s="630"/>
      <c r="K317" s="628"/>
      <c r="L317" s="628"/>
      <c r="M317" s="628"/>
    </row>
    <row r="318" spans="2:13" x14ac:dyDescent="0.2">
      <c r="B318" s="300"/>
      <c r="C318" s="299"/>
      <c r="F318" s="407">
        <v>57425.08</v>
      </c>
      <c r="G318" s="629" t="s">
        <v>5874</v>
      </c>
      <c r="H318" s="629"/>
      <c r="I318" s="629"/>
      <c r="J318" s="630"/>
      <c r="K318" s="628"/>
      <c r="L318" s="628"/>
      <c r="M318" s="628"/>
    </row>
    <row r="319" spans="2:13" x14ac:dyDescent="0.2">
      <c r="B319" s="300"/>
      <c r="C319" s="299"/>
      <c r="F319" s="416">
        <v>40230</v>
      </c>
      <c r="G319" s="755" t="s">
        <v>5803</v>
      </c>
      <c r="H319" s="629"/>
      <c r="I319" s="629"/>
      <c r="J319" s="630"/>
      <c r="K319" s="628"/>
      <c r="L319" s="628"/>
      <c r="M319" s="628"/>
    </row>
    <row r="320" spans="2:13" x14ac:dyDescent="0.2">
      <c r="B320" s="300"/>
      <c r="C320" s="299"/>
      <c r="F320" s="407">
        <v>14491.6</v>
      </c>
      <c r="G320" s="629" t="s">
        <v>5873</v>
      </c>
      <c r="H320" s="629"/>
      <c r="I320" s="629"/>
      <c r="J320" s="630"/>
      <c r="K320" s="628"/>
      <c r="L320" s="628"/>
      <c r="M320" s="628"/>
    </row>
    <row r="321" spans="2:13" x14ac:dyDescent="0.2">
      <c r="B321" s="300"/>
      <c r="C321" s="299"/>
      <c r="F321" s="407">
        <v>3029.69</v>
      </c>
      <c r="G321" s="629" t="s">
        <v>5872</v>
      </c>
      <c r="H321" s="629"/>
      <c r="I321" s="629"/>
      <c r="J321" s="630"/>
      <c r="K321" s="628"/>
      <c r="L321" s="628"/>
      <c r="M321" s="628"/>
    </row>
    <row r="322" spans="2:13" x14ac:dyDescent="0.2">
      <c r="B322" s="300"/>
      <c r="C322" s="299"/>
      <c r="F322" s="407">
        <v>4483.16</v>
      </c>
      <c r="G322" s="629" t="s">
        <v>5871</v>
      </c>
      <c r="H322" s="629"/>
      <c r="I322" s="629"/>
      <c r="J322" s="630"/>
      <c r="K322" s="628"/>
      <c r="L322" s="628"/>
      <c r="M322" s="628"/>
    </row>
    <row r="323" spans="2:13" x14ac:dyDescent="0.2">
      <c r="B323" s="300"/>
      <c r="C323" s="299"/>
      <c r="F323" s="407">
        <v>9226.73</v>
      </c>
      <c r="G323" s="629" t="s">
        <v>5870</v>
      </c>
      <c r="H323" s="629"/>
      <c r="I323" s="629"/>
      <c r="J323" s="630"/>
      <c r="K323" s="628"/>
      <c r="L323" s="628"/>
      <c r="M323" s="628"/>
    </row>
    <row r="324" spans="2:13" x14ac:dyDescent="0.2">
      <c r="B324" s="300"/>
      <c r="C324" s="299"/>
      <c r="F324" s="407">
        <v>3756.64</v>
      </c>
      <c r="G324" s="629" t="s">
        <v>5869</v>
      </c>
      <c r="H324" s="629"/>
      <c r="I324" s="629"/>
      <c r="J324" s="630"/>
      <c r="K324" s="628"/>
      <c r="L324" s="628"/>
      <c r="M324" s="628"/>
    </row>
    <row r="325" spans="2:13" x14ac:dyDescent="0.2">
      <c r="B325" s="300"/>
      <c r="C325" s="299"/>
      <c r="F325" s="407">
        <v>4575.57</v>
      </c>
      <c r="G325" s="629" t="s">
        <v>5868</v>
      </c>
      <c r="H325" s="629"/>
      <c r="I325" s="629"/>
      <c r="J325" s="630"/>
      <c r="K325" s="628"/>
      <c r="L325" s="628"/>
      <c r="M325" s="628"/>
    </row>
    <row r="326" spans="2:13" x14ac:dyDescent="0.2">
      <c r="B326" s="300"/>
      <c r="C326" s="299"/>
      <c r="F326" s="407">
        <v>45755.74</v>
      </c>
      <c r="G326" s="629" t="s">
        <v>5867</v>
      </c>
      <c r="H326" s="629"/>
      <c r="I326" s="629"/>
      <c r="J326" s="630"/>
      <c r="K326" s="628"/>
      <c r="L326" s="628"/>
      <c r="M326" s="628"/>
    </row>
    <row r="327" spans="2:13" x14ac:dyDescent="0.2">
      <c r="B327" s="300"/>
      <c r="C327" s="299"/>
      <c r="F327" s="407">
        <v>12285.31</v>
      </c>
      <c r="G327" s="629" t="s">
        <v>5866</v>
      </c>
      <c r="H327" s="629"/>
      <c r="I327" s="629"/>
      <c r="J327" s="630"/>
      <c r="K327" s="628"/>
      <c r="L327" s="628"/>
      <c r="M327" s="628"/>
    </row>
    <row r="328" spans="2:13" x14ac:dyDescent="0.2">
      <c r="B328" s="300"/>
      <c r="C328" s="299"/>
      <c r="F328" s="407">
        <v>21470.54</v>
      </c>
      <c r="G328" s="629" t="s">
        <v>5865</v>
      </c>
      <c r="H328" s="629"/>
      <c r="I328" s="629"/>
      <c r="J328" s="630"/>
      <c r="K328" s="628"/>
      <c r="L328" s="628"/>
      <c r="M328" s="628"/>
    </row>
    <row r="329" spans="2:13" x14ac:dyDescent="0.2">
      <c r="B329" s="300"/>
      <c r="C329" s="299"/>
      <c r="F329" s="407">
        <v>5991.64</v>
      </c>
      <c r="G329" s="629" t="s">
        <v>5864</v>
      </c>
      <c r="H329" s="629"/>
      <c r="I329" s="629"/>
      <c r="J329" s="630"/>
      <c r="K329" s="628"/>
      <c r="L329" s="628"/>
      <c r="M329" s="628"/>
    </row>
    <row r="330" spans="2:13" x14ac:dyDescent="0.2">
      <c r="B330" s="300"/>
      <c r="C330" s="299"/>
      <c r="F330" s="407">
        <v>127544.34</v>
      </c>
      <c r="G330" s="629" t="s">
        <v>5863</v>
      </c>
      <c r="H330" s="629"/>
      <c r="I330" s="629"/>
      <c r="J330" s="630"/>
      <c r="K330" s="628"/>
      <c r="L330" s="628"/>
      <c r="M330" s="628"/>
    </row>
    <row r="331" spans="2:13" x14ac:dyDescent="0.2">
      <c r="B331" s="300"/>
      <c r="C331" s="299"/>
      <c r="F331" s="407">
        <v>4032.95</v>
      </c>
      <c r="G331" s="629" t="s">
        <v>5862</v>
      </c>
      <c r="H331" s="629"/>
      <c r="I331" s="629"/>
      <c r="J331" s="630"/>
      <c r="K331" s="628"/>
      <c r="L331" s="628"/>
      <c r="M331" s="628"/>
    </row>
    <row r="332" spans="2:13" x14ac:dyDescent="0.2">
      <c r="B332" s="300"/>
      <c r="C332" s="299"/>
      <c r="F332" s="407">
        <v>9029.86</v>
      </c>
      <c r="G332" s="629" t="s">
        <v>5861</v>
      </c>
      <c r="H332" s="629"/>
      <c r="I332" s="629"/>
      <c r="J332" s="630"/>
      <c r="K332" s="628"/>
      <c r="L332" s="628"/>
      <c r="M332" s="628"/>
    </row>
    <row r="333" spans="2:13" x14ac:dyDescent="0.2">
      <c r="B333" s="300"/>
      <c r="C333" s="299"/>
      <c r="F333" s="407">
        <v>9801.52</v>
      </c>
      <c r="G333" s="629" t="s">
        <v>5860</v>
      </c>
      <c r="H333" s="629"/>
      <c r="I333" s="629"/>
      <c r="J333" s="630"/>
      <c r="K333" s="628"/>
      <c r="L333" s="628"/>
      <c r="M333" s="628"/>
    </row>
    <row r="334" spans="2:13" x14ac:dyDescent="0.2">
      <c r="B334" s="300"/>
      <c r="C334" s="299"/>
      <c r="F334" s="407">
        <v>2066.6999999999998</v>
      </c>
      <c r="G334" s="629" t="s">
        <v>5859</v>
      </c>
      <c r="H334" s="629"/>
      <c r="I334" s="629"/>
      <c r="J334" s="630"/>
      <c r="K334" s="628"/>
      <c r="L334" s="628"/>
      <c r="M334" s="628"/>
    </row>
    <row r="335" spans="2:13" x14ac:dyDescent="0.2">
      <c r="B335" s="300"/>
      <c r="C335" s="299"/>
      <c r="F335" s="407">
        <v>150192.63</v>
      </c>
      <c r="G335" s="629" t="s">
        <v>5858</v>
      </c>
      <c r="H335" s="629"/>
      <c r="I335" s="629"/>
      <c r="J335" s="630"/>
      <c r="K335" s="628"/>
      <c r="L335" s="628"/>
      <c r="M335" s="628"/>
    </row>
    <row r="336" spans="2:13" x14ac:dyDescent="0.2">
      <c r="B336" s="300"/>
      <c r="C336" s="299"/>
      <c r="F336" s="407">
        <v>38330.230000000003</v>
      </c>
      <c r="G336" s="629" t="s">
        <v>5857</v>
      </c>
      <c r="H336" s="629"/>
      <c r="I336" s="629"/>
      <c r="J336" s="630"/>
      <c r="K336" s="628"/>
      <c r="L336" s="628"/>
      <c r="M336" s="628"/>
    </row>
    <row r="337" spans="2:13" x14ac:dyDescent="0.2">
      <c r="B337" s="300"/>
      <c r="C337" s="299"/>
      <c r="F337" s="407">
        <v>11309.97</v>
      </c>
      <c r="G337" s="629" t="s">
        <v>5856</v>
      </c>
      <c r="H337" s="629"/>
      <c r="I337" s="629"/>
      <c r="J337" s="630"/>
      <c r="K337" s="628"/>
      <c r="L337" s="628"/>
      <c r="M337" s="628"/>
    </row>
    <row r="338" spans="2:13" x14ac:dyDescent="0.2">
      <c r="B338" s="300"/>
      <c r="C338" s="299"/>
      <c r="F338" s="407">
        <v>274534.40999999997</v>
      </c>
      <c r="G338" s="629" t="s">
        <v>5855</v>
      </c>
      <c r="H338" s="629"/>
      <c r="I338" s="629"/>
      <c r="J338" s="630"/>
      <c r="K338" s="628"/>
      <c r="L338" s="628"/>
      <c r="M338" s="628"/>
    </row>
    <row r="339" spans="2:13" x14ac:dyDescent="0.2">
      <c r="B339" s="300"/>
      <c r="C339" s="299"/>
      <c r="F339" s="407">
        <v>6381.06</v>
      </c>
      <c r="G339" s="629" t="s">
        <v>5854</v>
      </c>
      <c r="H339" s="629"/>
      <c r="I339" s="629"/>
      <c r="J339" s="628"/>
      <c r="K339" s="628"/>
      <c r="L339" s="628"/>
      <c r="M339" s="628"/>
    </row>
    <row r="340" spans="2:13" x14ac:dyDescent="0.2">
      <c r="B340" s="300"/>
      <c r="C340" s="299"/>
      <c r="F340" s="407">
        <v>32014.422999999999</v>
      </c>
      <c r="G340" s="629" t="s">
        <v>5853</v>
      </c>
      <c r="H340" s="629"/>
      <c r="I340" s="629"/>
      <c r="J340" s="628"/>
      <c r="K340" s="628"/>
      <c r="L340" s="628"/>
      <c r="M340" s="628"/>
    </row>
    <row r="341" spans="2:13" x14ac:dyDescent="0.2">
      <c r="B341" s="300"/>
      <c r="C341" s="299"/>
      <c r="F341" s="407">
        <v>43537.06</v>
      </c>
      <c r="G341" s="629" t="s">
        <v>5852</v>
      </c>
      <c r="H341" s="629"/>
      <c r="I341" s="629"/>
      <c r="J341" s="628"/>
      <c r="K341" s="628"/>
      <c r="L341" s="628"/>
      <c r="M341" s="628"/>
    </row>
    <row r="342" spans="2:13" x14ac:dyDescent="0.2">
      <c r="B342" s="300"/>
      <c r="C342" s="299"/>
      <c r="F342" s="407">
        <v>16314.75</v>
      </c>
      <c r="G342" s="629" t="s">
        <v>5851</v>
      </c>
      <c r="H342" s="629"/>
      <c r="I342" s="629"/>
      <c r="J342" s="628"/>
      <c r="K342" s="628"/>
      <c r="L342" s="628"/>
      <c r="M342" s="628"/>
    </row>
    <row r="343" spans="2:13" x14ac:dyDescent="0.2">
      <c r="B343" s="300"/>
      <c r="C343" s="299"/>
      <c r="F343" s="407">
        <v>7645.82</v>
      </c>
      <c r="G343" s="629" t="s">
        <v>5850</v>
      </c>
      <c r="H343" s="629"/>
      <c r="I343" s="629"/>
      <c r="J343" s="628"/>
      <c r="K343" s="628"/>
      <c r="L343" s="628"/>
      <c r="M343" s="628"/>
    </row>
    <row r="344" spans="2:13" x14ac:dyDescent="0.2">
      <c r="B344" s="300"/>
      <c r="C344" s="299"/>
      <c r="F344" s="407">
        <v>39146.68</v>
      </c>
      <c r="G344" s="629" t="s">
        <v>5849</v>
      </c>
      <c r="H344" s="629"/>
      <c r="I344" s="629"/>
      <c r="J344" s="628"/>
      <c r="K344" s="628"/>
      <c r="L344" s="628"/>
      <c r="M344" s="628"/>
    </row>
    <row r="345" spans="2:13" x14ac:dyDescent="0.2">
      <c r="B345" s="300"/>
      <c r="C345" s="299"/>
      <c r="F345" s="407">
        <v>125916.11</v>
      </c>
      <c r="G345" s="629" t="s">
        <v>5848</v>
      </c>
      <c r="H345" s="629"/>
      <c r="I345" s="629"/>
      <c r="J345" s="628"/>
      <c r="K345" s="628"/>
      <c r="L345" s="628"/>
      <c r="M345" s="628"/>
    </row>
    <row r="346" spans="2:13" x14ac:dyDescent="0.2">
      <c r="B346" s="300"/>
      <c r="C346" s="299"/>
      <c r="F346" s="407">
        <v>978.7</v>
      </c>
      <c r="G346" s="629" t="s">
        <v>5847</v>
      </c>
      <c r="H346" s="629"/>
      <c r="I346" s="629"/>
      <c r="J346" s="628"/>
      <c r="K346" s="628"/>
      <c r="L346" s="628"/>
      <c r="M346" s="628"/>
    </row>
    <row r="347" spans="2:13" x14ac:dyDescent="0.2">
      <c r="B347" s="300"/>
      <c r="C347" s="299"/>
      <c r="F347" s="407">
        <v>8350.07</v>
      </c>
      <c r="G347" s="629" t="s">
        <v>5846</v>
      </c>
      <c r="H347" s="629"/>
      <c r="I347" s="629"/>
      <c r="J347" s="628"/>
      <c r="K347" s="628"/>
      <c r="L347" s="628"/>
      <c r="M347" s="628"/>
    </row>
    <row r="348" spans="2:13" x14ac:dyDescent="0.2">
      <c r="B348" s="300"/>
      <c r="C348" s="299"/>
      <c r="F348" s="407">
        <v>340660.25</v>
      </c>
      <c r="G348" s="629" t="s">
        <v>5845</v>
      </c>
      <c r="H348" s="629"/>
      <c r="I348" s="629"/>
      <c r="J348" s="628"/>
      <c r="K348" s="628"/>
      <c r="L348" s="628"/>
      <c r="M348" s="628"/>
    </row>
    <row r="349" spans="2:13" ht="12.75" customHeight="1" x14ac:dyDescent="0.2">
      <c r="B349" s="300"/>
      <c r="C349" s="299"/>
      <c r="F349" s="407">
        <v>22809.32</v>
      </c>
      <c r="G349" s="758" t="s">
        <v>5844</v>
      </c>
      <c r="H349" s="629"/>
      <c r="I349" s="629"/>
      <c r="J349" s="628"/>
      <c r="K349" s="628"/>
      <c r="L349" s="628"/>
      <c r="M349" s="628"/>
    </row>
    <row r="350" spans="2:13" x14ac:dyDescent="0.2">
      <c r="B350" s="300"/>
      <c r="C350" s="299"/>
      <c r="F350" s="407">
        <v>1759.85</v>
      </c>
      <c r="G350" s="629" t="s">
        <v>5843</v>
      </c>
      <c r="H350" s="629"/>
      <c r="I350" s="629"/>
      <c r="J350" s="628"/>
      <c r="K350" s="628"/>
      <c r="L350" s="628"/>
      <c r="M350" s="628"/>
    </row>
    <row r="351" spans="2:13" x14ac:dyDescent="0.2">
      <c r="B351" s="300"/>
      <c r="C351" s="299"/>
      <c r="F351" s="416">
        <v>3654</v>
      </c>
      <c r="G351" s="755" t="s">
        <v>351</v>
      </c>
      <c r="H351" s="629"/>
      <c r="I351" s="629"/>
      <c r="J351" s="628"/>
      <c r="K351" s="628"/>
      <c r="L351" s="628"/>
      <c r="M351" s="628"/>
    </row>
    <row r="352" spans="2:13" x14ac:dyDescent="0.2">
      <c r="B352" s="300"/>
      <c r="C352" s="299"/>
      <c r="F352" s="407">
        <v>1883.94</v>
      </c>
      <c r="G352" s="629" t="s">
        <v>5842</v>
      </c>
      <c r="H352" s="629"/>
      <c r="I352" s="629"/>
      <c r="J352" s="628"/>
      <c r="K352" s="628"/>
      <c r="L352" s="628"/>
      <c r="M352" s="628"/>
    </row>
    <row r="353" spans="2:13" x14ac:dyDescent="0.2">
      <c r="B353" s="300"/>
      <c r="C353" s="299"/>
      <c r="F353" s="407">
        <v>25247.4</v>
      </c>
      <c r="G353" s="629" t="s">
        <v>5841</v>
      </c>
      <c r="H353" s="629"/>
      <c r="I353" s="629"/>
      <c r="J353" s="628"/>
      <c r="K353" s="628"/>
      <c r="L353" s="628"/>
      <c r="M353" s="628"/>
    </row>
    <row r="354" spans="2:13" x14ac:dyDescent="0.2">
      <c r="B354" s="300"/>
      <c r="C354" s="299"/>
      <c r="F354" s="407">
        <v>25000</v>
      </c>
      <c r="G354" s="629" t="s">
        <v>5840</v>
      </c>
      <c r="H354" s="629"/>
      <c r="I354" s="629"/>
      <c r="J354" s="628"/>
      <c r="K354" s="628"/>
      <c r="L354" s="628"/>
      <c r="M354" s="628"/>
    </row>
    <row r="355" spans="2:13" x14ac:dyDescent="0.2">
      <c r="B355" s="300"/>
      <c r="C355" s="299"/>
      <c r="F355" s="407">
        <v>25000</v>
      </c>
      <c r="G355" s="629" t="s">
        <v>5839</v>
      </c>
      <c r="H355" s="629"/>
      <c r="I355" s="629"/>
      <c r="J355" s="628"/>
      <c r="K355" s="628"/>
      <c r="L355" s="628"/>
      <c r="M355" s="628"/>
    </row>
    <row r="356" spans="2:13" x14ac:dyDescent="0.2">
      <c r="B356" s="300"/>
      <c r="C356" s="299"/>
      <c r="F356" s="407">
        <v>25000</v>
      </c>
      <c r="G356" s="629" t="s">
        <v>5838</v>
      </c>
      <c r="H356" s="629"/>
      <c r="I356" s="629"/>
      <c r="J356" s="628"/>
      <c r="K356" s="628"/>
      <c r="L356" s="628"/>
      <c r="M356" s="628"/>
    </row>
    <row r="357" spans="2:13" x14ac:dyDescent="0.2">
      <c r="B357" s="300"/>
      <c r="C357" s="299"/>
      <c r="F357" s="407">
        <v>13900</v>
      </c>
      <c r="G357" s="629" t="s">
        <v>5837</v>
      </c>
      <c r="H357" s="629"/>
      <c r="I357" s="629"/>
      <c r="J357" s="628"/>
      <c r="K357" s="628"/>
      <c r="L357" s="628"/>
      <c r="M357" s="628"/>
    </row>
    <row r="358" spans="2:13" x14ac:dyDescent="0.2">
      <c r="B358" s="300"/>
      <c r="C358" s="299"/>
      <c r="F358" s="407">
        <v>171850</v>
      </c>
      <c r="G358" s="629" t="s">
        <v>5836</v>
      </c>
      <c r="H358" s="629"/>
      <c r="I358" s="629"/>
      <c r="J358" s="628"/>
      <c r="K358" s="628"/>
      <c r="L358" s="628"/>
      <c r="M358" s="628"/>
    </row>
    <row r="359" spans="2:13" x14ac:dyDescent="0.2">
      <c r="B359" s="300"/>
      <c r="C359" s="299"/>
      <c r="F359" s="407">
        <v>15460.16</v>
      </c>
      <c r="G359" s="629" t="s">
        <v>5835</v>
      </c>
      <c r="H359" s="629"/>
      <c r="I359" s="629"/>
      <c r="J359" s="628"/>
      <c r="K359" s="628"/>
      <c r="L359" s="628"/>
      <c r="M359" s="628"/>
    </row>
    <row r="360" spans="2:13" x14ac:dyDescent="0.2">
      <c r="B360" s="300"/>
      <c r="C360" s="299"/>
      <c r="F360" s="407">
        <v>1876.09</v>
      </c>
      <c r="G360" s="629" t="s">
        <v>5834</v>
      </c>
      <c r="H360" s="629"/>
      <c r="I360" s="629"/>
      <c r="J360" s="628"/>
      <c r="K360" s="628"/>
      <c r="L360" s="628"/>
      <c r="M360" s="628"/>
    </row>
    <row r="361" spans="2:13" x14ac:dyDescent="0.2">
      <c r="B361" s="300"/>
      <c r="C361" s="299"/>
      <c r="F361" s="407">
        <v>9195.02</v>
      </c>
      <c r="G361" s="629" t="s">
        <v>5833</v>
      </c>
      <c r="H361" s="629"/>
      <c r="I361" s="629"/>
      <c r="J361" s="628"/>
      <c r="K361" s="628"/>
      <c r="L361" s="628"/>
      <c r="M361" s="628"/>
    </row>
    <row r="362" spans="2:13" x14ac:dyDescent="0.2">
      <c r="B362" s="300"/>
      <c r="C362" s="299"/>
      <c r="F362" s="407">
        <v>10098.959999999999</v>
      </c>
      <c r="G362" s="629" t="s">
        <v>5832</v>
      </c>
      <c r="H362" s="629"/>
      <c r="I362" s="629"/>
      <c r="J362" s="628"/>
      <c r="K362" s="628"/>
      <c r="L362" s="628"/>
      <c r="M362" s="628"/>
    </row>
    <row r="363" spans="2:13" x14ac:dyDescent="0.2">
      <c r="B363" s="300"/>
      <c r="C363" s="299"/>
      <c r="F363" s="407">
        <v>4902.2</v>
      </c>
      <c r="G363" s="629" t="s">
        <v>5831</v>
      </c>
      <c r="H363" s="629"/>
      <c r="I363" s="629"/>
      <c r="J363" s="628"/>
      <c r="K363" s="628"/>
      <c r="L363" s="628"/>
      <c r="M363" s="628"/>
    </row>
    <row r="364" spans="2:13" x14ac:dyDescent="0.2">
      <c r="B364" s="300"/>
      <c r="C364" s="299"/>
      <c r="F364" s="407">
        <v>6347.69</v>
      </c>
      <c r="G364" s="629" t="s">
        <v>5830</v>
      </c>
      <c r="H364" s="629"/>
      <c r="I364" s="629"/>
      <c r="J364" s="628"/>
      <c r="K364" s="628"/>
      <c r="L364" s="628"/>
      <c r="M364" s="628"/>
    </row>
    <row r="365" spans="2:13" x14ac:dyDescent="0.2">
      <c r="B365" s="300"/>
      <c r="C365" s="299"/>
      <c r="F365" s="407">
        <v>2056.56</v>
      </c>
      <c r="G365" s="629" t="s">
        <v>5829</v>
      </c>
      <c r="H365" s="629"/>
      <c r="I365" s="629"/>
      <c r="J365" s="628"/>
      <c r="K365" s="628"/>
      <c r="L365" s="628"/>
      <c r="M365" s="628"/>
    </row>
    <row r="366" spans="2:13" x14ac:dyDescent="0.2">
      <c r="B366" s="300"/>
      <c r="C366" s="299"/>
      <c r="F366" s="407">
        <v>1238.82</v>
      </c>
      <c r="G366" s="629" t="s">
        <v>5828</v>
      </c>
      <c r="H366" s="629"/>
      <c r="I366" s="629"/>
      <c r="J366" s="628"/>
      <c r="K366" s="628"/>
      <c r="L366" s="628"/>
      <c r="M366" s="628"/>
    </row>
    <row r="367" spans="2:13" x14ac:dyDescent="0.2">
      <c r="B367" s="300"/>
      <c r="C367" s="299"/>
      <c r="F367" s="407">
        <v>4575.57</v>
      </c>
      <c r="G367" s="629" t="s">
        <v>5827</v>
      </c>
      <c r="H367" s="629"/>
      <c r="I367" s="629"/>
      <c r="J367" s="628"/>
      <c r="K367" s="628"/>
      <c r="L367" s="628"/>
      <c r="M367" s="628"/>
    </row>
    <row r="368" spans="2:13" x14ac:dyDescent="0.2">
      <c r="B368" s="300"/>
      <c r="C368" s="299"/>
      <c r="F368" s="407">
        <v>2400.29</v>
      </c>
      <c r="G368" s="629" t="s">
        <v>5826</v>
      </c>
      <c r="H368" s="629"/>
      <c r="I368" s="629"/>
      <c r="J368" s="628"/>
      <c r="K368" s="628"/>
      <c r="L368" s="628"/>
      <c r="M368" s="628"/>
    </row>
    <row r="369" spans="2:13" x14ac:dyDescent="0.2">
      <c r="B369" s="300"/>
      <c r="C369" s="299"/>
      <c r="F369" s="407">
        <v>5598.98</v>
      </c>
      <c r="G369" s="629" t="s">
        <v>5825</v>
      </c>
      <c r="H369" s="629"/>
      <c r="I369" s="629"/>
      <c r="J369" s="628"/>
      <c r="K369" s="628"/>
      <c r="L369" s="628"/>
      <c r="M369" s="628"/>
    </row>
    <row r="370" spans="2:13" x14ac:dyDescent="0.2">
      <c r="B370" s="300"/>
      <c r="C370" s="299"/>
      <c r="F370" s="407">
        <v>3546.65</v>
      </c>
      <c r="G370" s="629" t="s">
        <v>5824</v>
      </c>
      <c r="H370" s="629"/>
      <c r="I370" s="629"/>
      <c r="J370" s="628"/>
      <c r="K370" s="628"/>
      <c r="L370" s="628"/>
      <c r="M370" s="628"/>
    </row>
    <row r="371" spans="2:13" x14ac:dyDescent="0.2">
      <c r="B371" s="300"/>
      <c r="C371" s="299"/>
      <c r="F371" s="407">
        <v>5954.99</v>
      </c>
      <c r="G371" s="629" t="s">
        <v>5823</v>
      </c>
      <c r="H371" s="629"/>
      <c r="I371" s="629"/>
      <c r="J371" s="628"/>
      <c r="K371" s="628"/>
      <c r="L371" s="628"/>
      <c r="M371" s="628"/>
    </row>
    <row r="372" spans="2:13" x14ac:dyDescent="0.2">
      <c r="B372" s="300"/>
      <c r="C372" s="299"/>
      <c r="F372" s="407">
        <v>1783.74</v>
      </c>
      <c r="G372" s="629" t="s">
        <v>5822</v>
      </c>
      <c r="H372" s="629"/>
      <c r="I372" s="629"/>
      <c r="J372" s="628"/>
      <c r="K372" s="628"/>
      <c r="L372" s="628"/>
      <c r="M372" s="628"/>
    </row>
    <row r="373" spans="2:13" x14ac:dyDescent="0.2">
      <c r="B373" s="300"/>
      <c r="C373" s="299"/>
      <c r="F373" s="407">
        <v>3732.73</v>
      </c>
      <c r="G373" s="629" t="s">
        <v>5821</v>
      </c>
      <c r="H373" s="629"/>
      <c r="I373" s="629"/>
      <c r="J373" s="628"/>
      <c r="K373" s="628"/>
      <c r="L373" s="628"/>
      <c r="M373" s="628"/>
    </row>
    <row r="374" spans="2:13" x14ac:dyDescent="0.2">
      <c r="B374" s="300"/>
      <c r="C374" s="299"/>
      <c r="F374" s="407">
        <v>3630.95</v>
      </c>
      <c r="G374" s="629" t="s">
        <v>5820</v>
      </c>
      <c r="H374" s="629"/>
      <c r="I374" s="629"/>
      <c r="J374" s="628"/>
      <c r="K374" s="628"/>
      <c r="L374" s="628"/>
      <c r="M374" s="628"/>
    </row>
    <row r="375" spans="2:13" x14ac:dyDescent="0.2">
      <c r="B375" s="300"/>
      <c r="C375" s="299"/>
      <c r="F375" s="407">
        <v>2774.88</v>
      </c>
      <c r="G375" s="629" t="s">
        <v>5819</v>
      </c>
      <c r="H375" s="629"/>
      <c r="I375" s="629"/>
      <c r="J375" s="628"/>
      <c r="K375" s="628"/>
      <c r="L375" s="628"/>
      <c r="M375" s="628"/>
    </row>
    <row r="376" spans="2:13" x14ac:dyDescent="0.2">
      <c r="B376" s="300"/>
      <c r="C376" s="299"/>
      <c r="F376" s="416">
        <v>29826</v>
      </c>
      <c r="G376" s="755" t="s">
        <v>5774</v>
      </c>
      <c r="H376" s="629"/>
      <c r="I376" s="629"/>
      <c r="J376" s="628"/>
      <c r="K376" s="628"/>
      <c r="L376" s="628"/>
      <c r="M376" s="628"/>
    </row>
    <row r="377" spans="2:13" x14ac:dyDescent="0.2">
      <c r="B377" s="300"/>
      <c r="C377" s="299"/>
      <c r="F377" s="407">
        <v>45755.74</v>
      </c>
      <c r="G377" s="629" t="s">
        <v>5818</v>
      </c>
      <c r="H377" s="629"/>
      <c r="I377" s="629"/>
      <c r="J377" s="628"/>
      <c r="K377" s="628"/>
      <c r="L377" s="628"/>
      <c r="M377" s="628"/>
    </row>
    <row r="378" spans="2:13" x14ac:dyDescent="0.2">
      <c r="B378" s="300"/>
      <c r="C378" s="299"/>
      <c r="F378" s="407">
        <v>27454</v>
      </c>
      <c r="G378" s="629" t="s">
        <v>5817</v>
      </c>
      <c r="H378" s="629"/>
      <c r="I378" s="629"/>
      <c r="J378" s="628"/>
      <c r="K378" s="628"/>
      <c r="L378" s="628"/>
      <c r="M378" s="628"/>
    </row>
    <row r="379" spans="2:13" x14ac:dyDescent="0.2">
      <c r="B379" s="300"/>
      <c r="C379" s="299"/>
      <c r="F379" s="407">
        <v>9062.65</v>
      </c>
      <c r="G379" s="629" t="s">
        <v>5816</v>
      </c>
      <c r="H379" s="629"/>
      <c r="I379" s="629"/>
      <c r="J379" s="628"/>
      <c r="K379" s="628"/>
      <c r="L379" s="628"/>
      <c r="M379" s="628"/>
    </row>
    <row r="380" spans="2:13" x14ac:dyDescent="0.2">
      <c r="B380" s="300"/>
      <c r="C380" s="299"/>
      <c r="F380" s="407">
        <v>1741.68</v>
      </c>
      <c r="G380" s="629" t="s">
        <v>5815</v>
      </c>
      <c r="H380" s="629"/>
      <c r="I380" s="629"/>
      <c r="J380" s="628"/>
      <c r="K380" s="628"/>
      <c r="L380" s="628"/>
      <c r="M380" s="628"/>
    </row>
    <row r="381" spans="2:13" x14ac:dyDescent="0.2">
      <c r="B381" s="300"/>
      <c r="C381" s="299"/>
      <c r="F381" s="407">
        <v>4880.6400000000003</v>
      </c>
      <c r="G381" s="629" t="s">
        <v>5814</v>
      </c>
      <c r="H381" s="629"/>
      <c r="I381" s="629"/>
      <c r="J381" s="628"/>
      <c r="K381" s="628"/>
      <c r="L381" s="628"/>
      <c r="M381" s="628"/>
    </row>
    <row r="382" spans="2:13" x14ac:dyDescent="0.2">
      <c r="B382" s="300"/>
      <c r="C382" s="299"/>
      <c r="F382" s="407">
        <v>11213.78</v>
      </c>
      <c r="G382" s="629" t="s">
        <v>5813</v>
      </c>
      <c r="H382" s="629"/>
      <c r="I382" s="629"/>
      <c r="J382" s="628"/>
      <c r="K382" s="628"/>
      <c r="L382" s="628"/>
      <c r="M382" s="628"/>
    </row>
    <row r="383" spans="2:13" x14ac:dyDescent="0.2">
      <c r="B383" s="300"/>
      <c r="C383" s="299"/>
      <c r="F383" s="407">
        <v>1146.3599999999999</v>
      </c>
      <c r="G383" s="629" t="s">
        <v>5812</v>
      </c>
      <c r="H383" s="629"/>
      <c r="I383" s="629"/>
      <c r="J383" s="628"/>
      <c r="K383" s="628"/>
      <c r="L383" s="628"/>
      <c r="M383" s="628"/>
    </row>
    <row r="384" spans="2:13" x14ac:dyDescent="0.2">
      <c r="B384" s="300"/>
      <c r="C384" s="299"/>
      <c r="F384" s="407">
        <v>4880.6400000000003</v>
      </c>
      <c r="G384" s="629" t="s">
        <v>5811</v>
      </c>
      <c r="H384" s="629"/>
      <c r="I384" s="629"/>
      <c r="J384" s="628"/>
      <c r="K384" s="628"/>
      <c r="L384" s="628"/>
      <c r="M384" s="628"/>
    </row>
    <row r="385" spans="2:13" x14ac:dyDescent="0.2">
      <c r="B385" s="300"/>
      <c r="C385" s="299"/>
      <c r="F385" s="407">
        <v>10919.09</v>
      </c>
      <c r="G385" s="629" t="s">
        <v>5810</v>
      </c>
      <c r="H385" s="629"/>
      <c r="I385" s="629"/>
      <c r="J385" s="628"/>
      <c r="K385" s="628"/>
      <c r="L385" s="628"/>
      <c r="M385" s="628"/>
    </row>
    <row r="386" spans="2:13" x14ac:dyDescent="0.2">
      <c r="B386" s="300"/>
      <c r="C386" s="299"/>
      <c r="F386" s="407">
        <v>1328.43</v>
      </c>
      <c r="G386" s="629" t="s">
        <v>5809</v>
      </c>
      <c r="H386" s="629"/>
      <c r="I386" s="629"/>
      <c r="J386" s="628"/>
      <c r="K386" s="628"/>
      <c r="L386" s="628"/>
      <c r="M386" s="628"/>
    </row>
    <row r="387" spans="2:13" x14ac:dyDescent="0.2">
      <c r="B387" s="300"/>
      <c r="C387" s="299"/>
      <c r="F387" s="416">
        <v>3332.34</v>
      </c>
      <c r="G387" s="755" t="s">
        <v>5808</v>
      </c>
      <c r="H387" s="629"/>
      <c r="I387" s="629"/>
      <c r="J387" s="628"/>
      <c r="K387" s="628"/>
      <c r="L387" s="628"/>
      <c r="M387" s="628"/>
    </row>
    <row r="388" spans="2:13" x14ac:dyDescent="0.2">
      <c r="B388" s="300"/>
      <c r="C388" s="299"/>
      <c r="F388" s="407">
        <v>930.32</v>
      </c>
      <c r="G388" s="629" t="s">
        <v>5807</v>
      </c>
      <c r="H388" s="629"/>
      <c r="I388" s="629"/>
      <c r="J388" s="628"/>
      <c r="K388" s="628"/>
      <c r="L388" s="628"/>
      <c r="M388" s="628"/>
    </row>
    <row r="389" spans="2:13" x14ac:dyDescent="0.2">
      <c r="B389" s="300"/>
      <c r="C389" s="299"/>
      <c r="F389" s="407">
        <v>6358.63</v>
      </c>
      <c r="G389" s="629" t="s">
        <v>5806</v>
      </c>
      <c r="H389" s="629"/>
      <c r="I389" s="629"/>
      <c r="J389" s="628"/>
      <c r="K389" s="628"/>
      <c r="L389" s="628"/>
      <c r="M389" s="628"/>
    </row>
    <row r="390" spans="2:13" x14ac:dyDescent="0.2">
      <c r="B390" s="300"/>
      <c r="C390" s="299"/>
      <c r="F390" s="407">
        <v>3123.49</v>
      </c>
      <c r="G390" s="629" t="s">
        <v>5805</v>
      </c>
      <c r="H390" s="629"/>
      <c r="I390" s="629"/>
      <c r="J390" s="628"/>
      <c r="K390" s="628"/>
      <c r="L390" s="628"/>
      <c r="M390" s="628"/>
    </row>
    <row r="391" spans="2:13" x14ac:dyDescent="0.2">
      <c r="B391" s="300"/>
      <c r="C391" s="299"/>
      <c r="F391" s="757">
        <v>3882.14</v>
      </c>
      <c r="G391" s="756" t="s">
        <v>5804</v>
      </c>
      <c r="H391" s="628"/>
      <c r="I391" s="628"/>
      <c r="J391" s="628"/>
      <c r="K391" s="628"/>
      <c r="L391" s="628"/>
      <c r="M391" s="628"/>
    </row>
    <row r="392" spans="2:13" x14ac:dyDescent="0.2">
      <c r="B392" s="300"/>
      <c r="C392" s="299"/>
      <c r="F392" s="416">
        <v>3944.25</v>
      </c>
      <c r="G392" s="755" t="s">
        <v>5803</v>
      </c>
      <c r="H392" s="629"/>
      <c r="I392" s="629"/>
      <c r="J392" s="628"/>
      <c r="K392" s="628"/>
      <c r="L392" s="628"/>
      <c r="M392" s="628"/>
    </row>
    <row r="393" spans="2:13" x14ac:dyDescent="0.2">
      <c r="B393" s="300"/>
      <c r="C393" s="299"/>
      <c r="F393" s="407">
        <v>345503.28</v>
      </c>
      <c r="G393" s="629" t="s">
        <v>5802</v>
      </c>
      <c r="H393" s="629"/>
      <c r="I393" s="629"/>
      <c r="J393" s="628"/>
      <c r="K393" s="628"/>
      <c r="L393" s="628"/>
      <c r="M393" s="628"/>
    </row>
    <row r="394" spans="2:13" x14ac:dyDescent="0.2">
      <c r="B394" s="300"/>
      <c r="C394" s="299"/>
      <c r="F394" s="407">
        <v>22671.53</v>
      </c>
      <c r="G394" s="629" t="s">
        <v>5801</v>
      </c>
      <c r="H394" s="629"/>
      <c r="I394" s="629"/>
      <c r="J394" s="628"/>
      <c r="K394" s="628"/>
      <c r="L394" s="628"/>
      <c r="M394" s="628"/>
    </row>
    <row r="395" spans="2:13" x14ac:dyDescent="0.2">
      <c r="B395" s="300"/>
      <c r="C395" s="299"/>
      <c r="F395" s="407">
        <v>4651.32</v>
      </c>
      <c r="G395" s="629" t="s">
        <v>5800</v>
      </c>
      <c r="H395" s="629"/>
      <c r="I395" s="629"/>
      <c r="J395" s="628"/>
      <c r="K395" s="628"/>
      <c r="L395" s="628"/>
      <c r="M395" s="628"/>
    </row>
    <row r="396" spans="2:13" x14ac:dyDescent="0.2">
      <c r="B396" s="300"/>
      <c r="C396" s="299"/>
      <c r="F396" s="407">
        <v>23482.09</v>
      </c>
      <c r="G396" s="629" t="s">
        <v>5799</v>
      </c>
      <c r="H396" s="629"/>
      <c r="I396" s="629"/>
      <c r="J396" s="628"/>
      <c r="K396" s="628"/>
      <c r="L396" s="628"/>
      <c r="M396" s="628"/>
    </row>
    <row r="397" spans="2:13" x14ac:dyDescent="0.2">
      <c r="B397" s="300"/>
      <c r="C397" s="299"/>
      <c r="F397" s="407">
        <v>915.65</v>
      </c>
      <c r="G397" s="629" t="s">
        <v>5798</v>
      </c>
      <c r="H397" s="629"/>
      <c r="I397" s="629"/>
      <c r="J397" s="628"/>
      <c r="K397" s="628"/>
      <c r="L397" s="628"/>
      <c r="M397" s="628"/>
    </row>
    <row r="398" spans="2:13" x14ac:dyDescent="0.2">
      <c r="B398" s="300"/>
      <c r="C398" s="299"/>
      <c r="F398" s="407">
        <v>8606.92</v>
      </c>
      <c r="G398" s="629" t="s">
        <v>5797</v>
      </c>
      <c r="H398" s="629"/>
      <c r="I398" s="629"/>
      <c r="J398" s="628"/>
      <c r="K398" s="628"/>
      <c r="L398" s="628"/>
      <c r="M398" s="628"/>
    </row>
    <row r="399" spans="2:13" x14ac:dyDescent="0.2">
      <c r="B399" s="300"/>
      <c r="C399" s="299"/>
      <c r="F399" s="407">
        <v>15805.72</v>
      </c>
      <c r="G399" s="629" t="s">
        <v>5796</v>
      </c>
      <c r="H399" s="629"/>
      <c r="I399" s="629"/>
      <c r="J399" s="628"/>
      <c r="K399" s="628"/>
      <c r="L399" s="628"/>
      <c r="M399" s="628"/>
    </row>
    <row r="400" spans="2:13" x14ac:dyDescent="0.2">
      <c r="B400" s="300"/>
      <c r="C400" s="299"/>
      <c r="F400" s="404">
        <v>1442.15</v>
      </c>
      <c r="G400" s="754" t="s">
        <v>5795</v>
      </c>
      <c r="H400" s="629"/>
      <c r="I400" s="629"/>
      <c r="J400" s="628"/>
      <c r="K400" s="628"/>
      <c r="L400" s="628"/>
      <c r="M400" s="628"/>
    </row>
    <row r="401" spans="2:13" x14ac:dyDescent="0.2">
      <c r="B401" s="300"/>
      <c r="C401" s="299"/>
      <c r="F401" s="416">
        <v>50793.81</v>
      </c>
      <c r="G401" s="755" t="s">
        <v>5774</v>
      </c>
      <c r="H401" s="629"/>
      <c r="I401" s="629"/>
      <c r="J401" s="628"/>
      <c r="K401" s="628"/>
      <c r="L401" s="628"/>
      <c r="M401" s="628"/>
    </row>
    <row r="402" spans="2:13" x14ac:dyDescent="0.2">
      <c r="B402" s="300"/>
      <c r="C402" s="299"/>
      <c r="F402" s="407">
        <v>20235.349999999999</v>
      </c>
      <c r="G402" s="629" t="s">
        <v>5794</v>
      </c>
      <c r="H402" s="629"/>
      <c r="I402" s="629"/>
      <c r="J402" s="628"/>
      <c r="K402" s="628"/>
      <c r="L402" s="628"/>
      <c r="M402" s="628"/>
    </row>
    <row r="403" spans="2:13" x14ac:dyDescent="0.2">
      <c r="B403" s="300"/>
      <c r="C403" s="299"/>
      <c r="F403" s="407">
        <v>13908.45</v>
      </c>
      <c r="G403" s="629" t="s">
        <v>5793</v>
      </c>
      <c r="H403" s="629"/>
      <c r="I403" s="629"/>
      <c r="J403" s="628"/>
      <c r="K403" s="628"/>
      <c r="L403" s="628"/>
      <c r="M403" s="628"/>
    </row>
    <row r="404" spans="2:13" x14ac:dyDescent="0.2">
      <c r="B404" s="300"/>
      <c r="C404" s="299"/>
      <c r="F404" s="407">
        <v>13889.86</v>
      </c>
      <c r="G404" s="629" t="s">
        <v>5792</v>
      </c>
      <c r="H404" s="629"/>
      <c r="I404" s="629"/>
      <c r="J404" s="628"/>
      <c r="K404" s="628"/>
      <c r="L404" s="628"/>
      <c r="M404" s="628"/>
    </row>
    <row r="405" spans="2:13" x14ac:dyDescent="0.2">
      <c r="B405" s="300"/>
      <c r="C405" s="299"/>
      <c r="F405" s="407">
        <v>19174.8</v>
      </c>
      <c r="G405" s="629" t="s">
        <v>5791</v>
      </c>
      <c r="H405" s="629"/>
      <c r="I405" s="629"/>
      <c r="J405" s="628"/>
      <c r="K405" s="628"/>
      <c r="L405" s="628"/>
      <c r="M405" s="628"/>
    </row>
    <row r="406" spans="2:13" x14ac:dyDescent="0.2">
      <c r="B406" s="300"/>
      <c r="C406" s="299"/>
      <c r="F406" s="407">
        <v>21991</v>
      </c>
      <c r="G406" s="629" t="s">
        <v>5790</v>
      </c>
      <c r="H406" s="629"/>
      <c r="I406" s="629"/>
      <c r="J406" s="628"/>
      <c r="K406" s="628"/>
      <c r="L406" s="628"/>
      <c r="M406" s="628"/>
    </row>
    <row r="407" spans="2:13" x14ac:dyDescent="0.2">
      <c r="B407" s="300"/>
      <c r="C407" s="299"/>
      <c r="F407" s="407">
        <v>1226.0899999999999</v>
      </c>
      <c r="G407" s="629" t="s">
        <v>5789</v>
      </c>
      <c r="H407" s="629"/>
      <c r="I407" s="629"/>
      <c r="J407" s="628"/>
      <c r="K407" s="628"/>
      <c r="L407" s="628"/>
      <c r="M407" s="628"/>
    </row>
    <row r="408" spans="2:13" x14ac:dyDescent="0.2">
      <c r="B408" s="300"/>
      <c r="C408" s="299"/>
      <c r="F408" s="407">
        <v>1137.8399999999999</v>
      </c>
      <c r="G408" s="629" t="s">
        <v>5788</v>
      </c>
      <c r="H408" s="629"/>
      <c r="I408" s="629"/>
      <c r="J408" s="628"/>
      <c r="K408" s="628"/>
      <c r="L408" s="628"/>
      <c r="M408" s="628"/>
    </row>
    <row r="409" spans="2:13" x14ac:dyDescent="0.2">
      <c r="B409" s="300"/>
      <c r="C409" s="299"/>
      <c r="F409" s="407">
        <v>2340.66</v>
      </c>
      <c r="G409" s="629" t="s">
        <v>5787</v>
      </c>
      <c r="H409" s="629"/>
      <c r="I409" s="629"/>
      <c r="J409" s="628"/>
      <c r="K409" s="628"/>
      <c r="L409" s="628"/>
      <c r="M409" s="628"/>
    </row>
    <row r="410" spans="2:13" x14ac:dyDescent="0.2">
      <c r="B410" s="300"/>
      <c r="C410" s="299"/>
      <c r="F410" s="407">
        <v>5400.01</v>
      </c>
      <c r="G410" s="629" t="s">
        <v>5786</v>
      </c>
      <c r="H410" s="629"/>
      <c r="I410" s="629"/>
      <c r="J410" s="628"/>
      <c r="K410" s="628"/>
      <c r="L410" s="628"/>
      <c r="M410" s="628"/>
    </row>
    <row r="411" spans="2:13" x14ac:dyDescent="0.2">
      <c r="B411" s="300"/>
      <c r="C411" s="299"/>
      <c r="F411" s="407">
        <v>7426.6</v>
      </c>
      <c r="G411" s="629" t="s">
        <v>5785</v>
      </c>
      <c r="H411" s="629"/>
      <c r="I411" s="629"/>
      <c r="J411" s="628"/>
      <c r="K411" s="628"/>
      <c r="L411" s="628"/>
      <c r="M411" s="628"/>
    </row>
    <row r="412" spans="2:13" x14ac:dyDescent="0.2">
      <c r="B412" s="300"/>
      <c r="C412" s="299"/>
      <c r="F412" s="407">
        <v>4646.7700000000004</v>
      </c>
      <c r="G412" s="629" t="s">
        <v>5784</v>
      </c>
      <c r="H412" s="629"/>
      <c r="I412" s="629"/>
      <c r="J412" s="628"/>
      <c r="K412" s="628"/>
      <c r="L412" s="628"/>
      <c r="M412" s="628"/>
    </row>
    <row r="413" spans="2:13" x14ac:dyDescent="0.2">
      <c r="B413" s="300"/>
      <c r="C413" s="299"/>
      <c r="F413" s="407">
        <v>2710.78</v>
      </c>
      <c r="G413" s="629" t="s">
        <v>5783</v>
      </c>
      <c r="H413" s="629"/>
      <c r="I413" s="629"/>
      <c r="J413" s="628"/>
      <c r="K413" s="628"/>
      <c r="L413" s="628"/>
      <c r="M413" s="628"/>
    </row>
    <row r="414" spans="2:13" x14ac:dyDescent="0.2">
      <c r="B414" s="300"/>
      <c r="C414" s="299"/>
      <c r="F414" s="407">
        <v>170844.57</v>
      </c>
      <c r="G414" s="629" t="s">
        <v>5782</v>
      </c>
      <c r="H414" s="629"/>
      <c r="I414" s="629"/>
      <c r="J414" s="628"/>
      <c r="K414" s="628"/>
      <c r="L414" s="628"/>
      <c r="M414" s="628"/>
    </row>
    <row r="415" spans="2:13" x14ac:dyDescent="0.2">
      <c r="B415" s="300"/>
      <c r="C415" s="299"/>
      <c r="F415" s="407">
        <v>41352.589999999997</v>
      </c>
      <c r="G415" s="629" t="s">
        <v>5781</v>
      </c>
      <c r="H415" s="629"/>
      <c r="I415" s="629"/>
      <c r="J415" s="628"/>
      <c r="K415" s="628"/>
      <c r="L415" s="628"/>
      <c r="M415" s="628"/>
    </row>
    <row r="416" spans="2:13" x14ac:dyDescent="0.2">
      <c r="B416" s="300"/>
      <c r="C416" s="299"/>
      <c r="F416" s="407">
        <v>2013.88</v>
      </c>
      <c r="G416" s="629" t="s">
        <v>5780</v>
      </c>
      <c r="H416" s="629"/>
      <c r="I416" s="629"/>
      <c r="J416" s="628"/>
      <c r="K416" s="628"/>
      <c r="L416" s="628"/>
      <c r="M416" s="628"/>
    </row>
    <row r="417" spans="2:13" x14ac:dyDescent="0.2">
      <c r="B417" s="300"/>
      <c r="C417" s="299"/>
      <c r="F417" s="407">
        <v>53930.35</v>
      </c>
      <c r="G417" s="629" t="s">
        <v>5779</v>
      </c>
      <c r="H417" s="629"/>
      <c r="I417" s="629"/>
      <c r="J417" s="628"/>
      <c r="K417" s="628"/>
      <c r="L417" s="628"/>
      <c r="M417" s="628"/>
    </row>
    <row r="418" spans="2:13" x14ac:dyDescent="0.2">
      <c r="B418" s="300"/>
      <c r="C418" s="299"/>
      <c r="F418" s="407">
        <v>14507.57</v>
      </c>
      <c r="G418" s="629" t="s">
        <v>5778</v>
      </c>
      <c r="H418" s="629"/>
      <c r="I418" s="629"/>
      <c r="J418" s="628"/>
      <c r="K418" s="628"/>
      <c r="L418" s="628"/>
      <c r="M418" s="628"/>
    </row>
    <row r="419" spans="2:13" x14ac:dyDescent="0.2">
      <c r="B419" s="300"/>
      <c r="C419" s="299"/>
      <c r="F419" s="407">
        <v>14507.57</v>
      </c>
      <c r="G419" s="629" t="s">
        <v>5778</v>
      </c>
      <c r="H419" s="629"/>
      <c r="I419" s="629"/>
      <c r="J419" s="628"/>
      <c r="K419" s="628"/>
      <c r="L419" s="628"/>
      <c r="M419" s="628"/>
    </row>
    <row r="420" spans="2:13" x14ac:dyDescent="0.2">
      <c r="B420" s="300"/>
      <c r="C420" s="299"/>
      <c r="F420" s="404">
        <v>47157.55</v>
      </c>
      <c r="G420" s="754" t="s">
        <v>5774</v>
      </c>
      <c r="H420" s="629"/>
      <c r="I420" s="629"/>
      <c r="J420" s="628"/>
      <c r="K420" s="628"/>
      <c r="L420" s="628"/>
      <c r="M420" s="628"/>
    </row>
    <row r="421" spans="2:13" x14ac:dyDescent="0.2">
      <c r="B421" s="300"/>
      <c r="C421" s="299"/>
      <c r="F421" s="407">
        <v>91511.47</v>
      </c>
      <c r="G421" s="629" t="s">
        <v>5777</v>
      </c>
      <c r="H421" s="629"/>
      <c r="I421" s="629"/>
      <c r="J421" s="628"/>
      <c r="K421" s="628"/>
      <c r="L421" s="628"/>
      <c r="M421" s="628"/>
    </row>
    <row r="422" spans="2:13" x14ac:dyDescent="0.2">
      <c r="B422" s="300"/>
      <c r="C422" s="299"/>
      <c r="F422" s="407">
        <v>6199.62</v>
      </c>
      <c r="G422" s="629" t="s">
        <v>5776</v>
      </c>
      <c r="H422" s="629"/>
      <c r="I422" s="629"/>
      <c r="J422" s="628"/>
      <c r="K422" s="628"/>
      <c r="L422" s="628"/>
      <c r="M422" s="628"/>
    </row>
    <row r="423" spans="2:13" x14ac:dyDescent="0.2">
      <c r="B423" s="300"/>
      <c r="C423" s="299"/>
      <c r="F423" s="407">
        <v>4640.58</v>
      </c>
      <c r="G423" s="629" t="s">
        <v>5775</v>
      </c>
      <c r="H423" s="629"/>
      <c r="I423" s="629"/>
      <c r="J423" s="628"/>
      <c r="K423" s="628"/>
      <c r="L423" s="628"/>
      <c r="M423" s="628"/>
    </row>
    <row r="424" spans="2:13" x14ac:dyDescent="0.2">
      <c r="B424" s="300"/>
      <c r="C424" s="299"/>
      <c r="F424" s="404">
        <v>18500</v>
      </c>
      <c r="G424" s="754" t="s">
        <v>5774</v>
      </c>
      <c r="H424" s="629"/>
      <c r="I424" s="629"/>
      <c r="J424" s="628"/>
      <c r="K424" s="628"/>
      <c r="L424" s="628"/>
      <c r="M424" s="628"/>
    </row>
    <row r="425" spans="2:13" x14ac:dyDescent="0.2">
      <c r="B425" s="300"/>
      <c r="C425" s="299"/>
      <c r="F425" s="407">
        <v>5049.4799999999996</v>
      </c>
      <c r="G425" s="629" t="s">
        <v>5773</v>
      </c>
      <c r="H425" s="629"/>
      <c r="I425" s="629"/>
      <c r="J425" s="628"/>
      <c r="K425" s="628"/>
      <c r="L425" s="628"/>
      <c r="M425" s="628"/>
    </row>
    <row r="426" spans="2:13" x14ac:dyDescent="0.2">
      <c r="B426" s="300"/>
      <c r="C426" s="299"/>
      <c r="F426" s="407">
        <v>508.87</v>
      </c>
      <c r="G426" s="629" t="s">
        <v>5772</v>
      </c>
      <c r="H426" s="629"/>
      <c r="I426" s="629"/>
      <c r="J426" s="628"/>
      <c r="K426" s="628"/>
      <c r="L426" s="628"/>
      <c r="M426" s="628"/>
    </row>
    <row r="427" spans="2:13" x14ac:dyDescent="0.2">
      <c r="B427" s="300"/>
      <c r="C427" s="299"/>
      <c r="F427" s="407">
        <v>4034.46</v>
      </c>
      <c r="G427" s="629" t="s">
        <v>5771</v>
      </c>
      <c r="H427" s="629"/>
      <c r="I427" s="629"/>
      <c r="J427" s="628"/>
      <c r="K427" s="628"/>
      <c r="L427" s="628"/>
      <c r="M427" s="628"/>
    </row>
    <row r="428" spans="2:13" x14ac:dyDescent="0.2">
      <c r="B428" s="300"/>
      <c r="C428" s="299"/>
      <c r="F428" s="407">
        <v>10674.32</v>
      </c>
      <c r="G428" s="629" t="s">
        <v>5770</v>
      </c>
      <c r="H428" s="629"/>
      <c r="I428" s="629"/>
      <c r="J428" s="628"/>
      <c r="K428" s="628"/>
      <c r="L428" s="628"/>
      <c r="M428" s="628"/>
    </row>
    <row r="429" spans="2:13" x14ac:dyDescent="0.2">
      <c r="B429" s="300"/>
      <c r="C429" s="299"/>
      <c r="F429" s="407">
        <v>2808.85</v>
      </c>
      <c r="G429" s="629" t="s">
        <v>5769</v>
      </c>
      <c r="H429" s="629"/>
      <c r="I429" s="629"/>
      <c r="J429" s="628"/>
      <c r="K429" s="628"/>
      <c r="L429" s="628"/>
      <c r="M429" s="628"/>
    </row>
    <row r="430" spans="2:13" x14ac:dyDescent="0.2">
      <c r="B430" s="300"/>
      <c r="C430" s="299"/>
      <c r="F430" s="407">
        <v>5211.33</v>
      </c>
      <c r="G430" s="629" t="s">
        <v>5768</v>
      </c>
      <c r="H430" s="629"/>
      <c r="I430" s="629"/>
      <c r="J430" s="628"/>
      <c r="K430" s="628"/>
      <c r="L430" s="628"/>
      <c r="M430" s="628"/>
    </row>
    <row r="431" spans="2:13" x14ac:dyDescent="0.2">
      <c r="B431" s="300"/>
      <c r="C431" s="299"/>
      <c r="F431" s="407">
        <v>121.15</v>
      </c>
      <c r="G431" s="629" t="s">
        <v>5767</v>
      </c>
      <c r="H431" s="629"/>
      <c r="I431" s="629"/>
      <c r="J431" s="628"/>
      <c r="K431" s="628"/>
      <c r="L431" s="628"/>
      <c r="M431" s="628"/>
    </row>
    <row r="432" spans="2:13" x14ac:dyDescent="0.2">
      <c r="B432" s="300"/>
      <c r="C432" s="299"/>
      <c r="F432" s="407">
        <v>1233.6300000000001</v>
      </c>
      <c r="G432" s="629" t="s">
        <v>5766</v>
      </c>
      <c r="H432" s="629"/>
      <c r="I432" s="629"/>
      <c r="J432" s="628"/>
      <c r="K432" s="628"/>
      <c r="L432" s="628"/>
      <c r="M432" s="628"/>
    </row>
    <row r="433" spans="2:13" x14ac:dyDescent="0.2">
      <c r="B433" s="300"/>
      <c r="C433" s="299"/>
      <c r="F433" s="407">
        <v>16031.63</v>
      </c>
      <c r="G433" s="629" t="s">
        <v>5765</v>
      </c>
      <c r="H433" s="629"/>
      <c r="I433" s="629"/>
      <c r="J433" s="628"/>
      <c r="K433" s="628"/>
      <c r="L433" s="628"/>
      <c r="M433" s="628"/>
    </row>
    <row r="434" spans="2:13" x14ac:dyDescent="0.2">
      <c r="B434" s="300"/>
      <c r="C434" s="299"/>
      <c r="F434" s="407">
        <v>5750.04</v>
      </c>
      <c r="G434" s="629" t="s">
        <v>5764</v>
      </c>
      <c r="H434" s="629"/>
      <c r="I434" s="629"/>
      <c r="J434" s="628"/>
      <c r="K434" s="628"/>
      <c r="L434" s="628"/>
      <c r="M434" s="628"/>
    </row>
    <row r="435" spans="2:13" x14ac:dyDescent="0.2">
      <c r="B435" s="300"/>
      <c r="C435" s="299"/>
      <c r="F435" s="407">
        <v>32178.959999999999</v>
      </c>
      <c r="G435" s="629" t="s">
        <v>5763</v>
      </c>
      <c r="H435" s="629"/>
      <c r="I435" s="629"/>
      <c r="J435" s="628"/>
      <c r="K435" s="628"/>
      <c r="L435" s="628"/>
      <c r="M435" s="628"/>
    </row>
    <row r="436" spans="2:13" x14ac:dyDescent="0.2">
      <c r="B436" s="300"/>
      <c r="C436" s="299"/>
      <c r="F436" s="407">
        <v>40769.919999999998</v>
      </c>
      <c r="G436" s="629" t="s">
        <v>5762</v>
      </c>
      <c r="H436" s="629"/>
      <c r="I436" s="629"/>
      <c r="J436" s="628"/>
      <c r="K436" s="628"/>
      <c r="L436" s="628"/>
      <c r="M436" s="628"/>
    </row>
    <row r="437" spans="2:13" x14ac:dyDescent="0.2">
      <c r="B437" s="300"/>
      <c r="C437" s="299"/>
      <c r="F437" s="407">
        <v>36604.589999999997</v>
      </c>
      <c r="G437" s="629" t="s">
        <v>5761</v>
      </c>
      <c r="H437" s="629"/>
      <c r="I437" s="629"/>
      <c r="J437" s="628"/>
      <c r="K437" s="628"/>
      <c r="L437" s="628"/>
      <c r="M437" s="628"/>
    </row>
    <row r="438" spans="2:13" x14ac:dyDescent="0.2">
      <c r="B438" s="300"/>
      <c r="C438" s="299"/>
      <c r="F438" s="407">
        <v>26394.87</v>
      </c>
      <c r="G438" s="629" t="s">
        <v>5760</v>
      </c>
      <c r="H438" s="629"/>
      <c r="I438" s="629"/>
      <c r="J438" s="628"/>
      <c r="K438" s="628"/>
      <c r="L438" s="628"/>
      <c r="M438" s="628"/>
    </row>
    <row r="439" spans="2:13" x14ac:dyDescent="0.2">
      <c r="B439" s="300"/>
      <c r="C439" s="299"/>
      <c r="F439" s="407">
        <v>13721.34</v>
      </c>
      <c r="G439" s="629" t="s">
        <v>5759</v>
      </c>
      <c r="H439" s="629"/>
      <c r="I439" s="629"/>
      <c r="J439" s="628"/>
      <c r="K439" s="628"/>
      <c r="L439" s="628"/>
      <c r="M439" s="628"/>
    </row>
    <row r="440" spans="2:13" x14ac:dyDescent="0.2">
      <c r="B440" s="300"/>
      <c r="C440" s="299"/>
      <c r="F440" s="407">
        <v>13836.37</v>
      </c>
      <c r="G440" s="629" t="s">
        <v>5758</v>
      </c>
      <c r="H440" s="629"/>
      <c r="I440" s="629"/>
      <c r="J440" s="628"/>
      <c r="K440" s="628"/>
      <c r="L440" s="628"/>
      <c r="M440" s="628"/>
    </row>
    <row r="441" spans="2:13" x14ac:dyDescent="0.2">
      <c r="B441" s="300"/>
      <c r="C441" s="299"/>
      <c r="F441" s="407">
        <v>27541.77</v>
      </c>
      <c r="G441" s="629" t="s">
        <v>5757</v>
      </c>
      <c r="H441" s="629"/>
      <c r="I441" s="629"/>
      <c r="J441" s="628"/>
      <c r="K441" s="628"/>
      <c r="L441" s="628"/>
      <c r="M441" s="628"/>
    </row>
    <row r="442" spans="2:13" x14ac:dyDescent="0.2">
      <c r="B442" s="300"/>
      <c r="C442" s="299"/>
      <c r="F442" s="407">
        <v>9151.14</v>
      </c>
      <c r="G442" s="629" t="s">
        <v>5756</v>
      </c>
      <c r="H442" s="629"/>
      <c r="I442" s="629"/>
      <c r="J442" s="628"/>
      <c r="K442" s="628"/>
      <c r="L442" s="628"/>
      <c r="M442" s="628"/>
    </row>
    <row r="443" spans="2:13" x14ac:dyDescent="0.2">
      <c r="B443" s="300"/>
      <c r="C443" s="299"/>
      <c r="F443" s="407">
        <v>90511</v>
      </c>
      <c r="G443" s="629" t="s">
        <v>5755</v>
      </c>
      <c r="H443" s="629"/>
      <c r="I443" s="629"/>
      <c r="J443" s="628"/>
      <c r="K443" s="628"/>
      <c r="L443" s="628"/>
      <c r="M443" s="628"/>
    </row>
    <row r="444" spans="2:13" x14ac:dyDescent="0.2">
      <c r="B444" s="300"/>
      <c r="C444" s="299"/>
      <c r="F444" s="407">
        <v>9583.4</v>
      </c>
      <c r="G444" s="629" t="s">
        <v>5754</v>
      </c>
      <c r="H444" s="629"/>
      <c r="I444" s="629"/>
      <c r="J444" s="628"/>
      <c r="K444" s="628"/>
      <c r="L444" s="628"/>
      <c r="M444" s="628"/>
    </row>
    <row r="445" spans="2:13" x14ac:dyDescent="0.2">
      <c r="B445" s="300"/>
      <c r="C445" s="299"/>
      <c r="F445" s="407">
        <v>38127.519999999997</v>
      </c>
      <c r="G445" s="629" t="s">
        <v>5753</v>
      </c>
      <c r="H445" s="629"/>
      <c r="I445" s="629"/>
      <c r="J445" s="628"/>
      <c r="K445" s="628"/>
      <c r="L445" s="628"/>
      <c r="M445" s="628"/>
    </row>
    <row r="446" spans="2:13" x14ac:dyDescent="0.2">
      <c r="B446" s="300"/>
      <c r="C446" s="299"/>
      <c r="F446" s="407">
        <v>40668.730000000003</v>
      </c>
      <c r="G446" s="629" t="s">
        <v>5752</v>
      </c>
      <c r="H446" s="629"/>
      <c r="I446" s="629"/>
      <c r="J446" s="628"/>
      <c r="K446" s="628"/>
      <c r="L446" s="628"/>
      <c r="M446" s="628"/>
    </row>
    <row r="447" spans="2:13" x14ac:dyDescent="0.2">
      <c r="B447" s="300"/>
      <c r="C447" s="299"/>
      <c r="F447" s="407">
        <v>18977.599999999999</v>
      </c>
      <c r="G447" s="629" t="s">
        <v>5751</v>
      </c>
      <c r="H447" s="629"/>
      <c r="I447" s="629"/>
      <c r="J447" s="628"/>
      <c r="K447" s="628"/>
      <c r="L447" s="628"/>
      <c r="M447" s="628"/>
    </row>
    <row r="448" spans="2:13" x14ac:dyDescent="0.2">
      <c r="B448" s="300"/>
      <c r="C448" s="299"/>
      <c r="F448" s="407">
        <v>19174.8</v>
      </c>
      <c r="G448" s="629" t="s">
        <v>5750</v>
      </c>
      <c r="H448" s="629"/>
      <c r="I448" s="629"/>
      <c r="J448" s="628"/>
      <c r="K448" s="628"/>
      <c r="L448" s="628"/>
      <c r="M448" s="628"/>
    </row>
    <row r="449" spans="2:13" x14ac:dyDescent="0.2">
      <c r="B449" s="300"/>
      <c r="C449" s="299"/>
      <c r="F449" s="407">
        <v>3030</v>
      </c>
      <c r="G449" s="629" t="s">
        <v>5749</v>
      </c>
      <c r="H449" s="629"/>
      <c r="I449" s="629"/>
      <c r="J449" s="628"/>
      <c r="K449" s="628"/>
      <c r="L449" s="628"/>
      <c r="M449" s="628"/>
    </row>
    <row r="450" spans="2:13" x14ac:dyDescent="0.2">
      <c r="B450" s="300"/>
      <c r="C450" s="299"/>
      <c r="F450" s="407">
        <v>9072.84</v>
      </c>
      <c r="G450" s="629" t="s">
        <v>5748</v>
      </c>
      <c r="H450" s="629"/>
      <c r="I450" s="629"/>
      <c r="J450" s="628"/>
      <c r="K450" s="628"/>
      <c r="L450" s="628"/>
      <c r="M450" s="628"/>
    </row>
    <row r="451" spans="2:13" x14ac:dyDescent="0.2">
      <c r="B451" s="300"/>
      <c r="C451" s="299"/>
      <c r="F451" s="407">
        <v>10910.07</v>
      </c>
      <c r="G451" s="629" t="s">
        <v>5747</v>
      </c>
      <c r="H451" s="629"/>
      <c r="I451" s="629"/>
      <c r="J451" s="628"/>
      <c r="K451" s="628"/>
      <c r="L451" s="628"/>
      <c r="M451" s="628"/>
    </row>
    <row r="452" spans="2:13" x14ac:dyDescent="0.2">
      <c r="B452" s="300"/>
      <c r="C452" s="299"/>
      <c r="F452" s="407">
        <v>1437.26</v>
      </c>
      <c r="G452" s="629" t="s">
        <v>5746</v>
      </c>
      <c r="H452" s="629"/>
      <c r="I452" s="629"/>
      <c r="J452" s="628"/>
      <c r="K452" s="628"/>
      <c r="L452" s="628"/>
      <c r="M452" s="628"/>
    </row>
    <row r="453" spans="2:13" x14ac:dyDescent="0.2">
      <c r="B453" s="300"/>
      <c r="C453" s="299"/>
      <c r="F453" s="407">
        <v>6056.48</v>
      </c>
      <c r="G453" s="629" t="s">
        <v>5745</v>
      </c>
      <c r="H453" s="629"/>
      <c r="I453" s="629"/>
      <c r="J453" s="628"/>
      <c r="K453" s="628"/>
      <c r="L453" s="628"/>
      <c r="M453" s="628"/>
    </row>
    <row r="454" spans="2:13" x14ac:dyDescent="0.2">
      <c r="B454" s="300"/>
      <c r="C454" s="299"/>
      <c r="F454" s="407"/>
      <c r="G454" s="629"/>
      <c r="H454" s="629"/>
      <c r="I454" s="629"/>
      <c r="J454" s="628"/>
      <c r="K454" s="628"/>
      <c r="L454" s="628"/>
      <c r="M454" s="628"/>
    </row>
    <row r="455" spans="2:13" x14ac:dyDescent="0.2">
      <c r="B455" s="300"/>
      <c r="C455" s="299"/>
      <c r="F455" s="407"/>
      <c r="G455" s="629"/>
      <c r="H455" s="629"/>
      <c r="I455" s="629"/>
      <c r="J455" s="628"/>
      <c r="K455" s="628"/>
      <c r="L455" s="628"/>
      <c r="M455" s="628"/>
    </row>
    <row r="456" spans="2:13" x14ac:dyDescent="0.2">
      <c r="B456" s="300"/>
      <c r="C456" s="299"/>
      <c r="F456" s="407"/>
      <c r="G456" s="629"/>
      <c r="H456" s="629"/>
      <c r="I456" s="629"/>
      <c r="J456" s="628"/>
      <c r="K456" s="628"/>
      <c r="L456" s="628"/>
      <c r="M456" s="628"/>
    </row>
    <row r="457" spans="2:13" x14ac:dyDescent="0.2">
      <c r="B457" s="300"/>
      <c r="C457" s="299"/>
      <c r="F457" s="407"/>
      <c r="G457" s="629"/>
      <c r="H457" s="629"/>
      <c r="I457" s="629"/>
      <c r="J457" s="628"/>
      <c r="K457" s="628"/>
      <c r="L457" s="628"/>
      <c r="M457" s="628"/>
    </row>
    <row r="458" spans="2:13" x14ac:dyDescent="0.2">
      <c r="B458" s="300"/>
      <c r="C458" s="299"/>
      <c r="G458" s="295"/>
      <c r="H458" s="295"/>
      <c r="I458" s="295"/>
    </row>
    <row r="459" spans="2:13" x14ac:dyDescent="0.2">
      <c r="B459" s="300"/>
      <c r="C459" s="299"/>
      <c r="G459" s="295"/>
      <c r="H459" s="295"/>
      <c r="I459" s="295"/>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ht="15.75" customHeight="1" thickBot="1" x14ac:dyDescent="0.25">
      <c r="B560" s="300"/>
      <c r="C560" s="299"/>
      <c r="E560" s="302">
        <f>SUM(E9:E210)</f>
        <v>8766893.3200000003</v>
      </c>
      <c r="F560" s="301">
        <f>SUM(F8:F559)</f>
        <v>8789760.4529999997</v>
      </c>
      <c r="G560" s="296"/>
      <c r="H560" s="295"/>
      <c r="I560" s="295"/>
    </row>
    <row r="561" spans="2:9" ht="15.75" customHeight="1" thickTop="1" x14ac:dyDescent="0.2">
      <c r="B561" s="300"/>
      <c r="C561" s="299"/>
      <c r="E561" s="290">
        <f>F560-E560</f>
        <v>22867.132999999449</v>
      </c>
      <c r="F561" s="297"/>
      <c r="G561" s="296"/>
      <c r="H561" s="295"/>
      <c r="I561" s="295"/>
    </row>
    <row r="562" spans="2:9" ht="15.75" customHeight="1" x14ac:dyDescent="0.2">
      <c r="B562" s="300"/>
      <c r="C562" s="299"/>
      <c r="F562" s="297"/>
      <c r="G562" s="296"/>
      <c r="H562" s="290"/>
      <c r="I562" s="295"/>
    </row>
    <row r="563" spans="2:9" ht="15.75" customHeight="1" x14ac:dyDescent="0.2">
      <c r="B563" s="300"/>
      <c r="C563" s="299"/>
      <c r="F563" s="297"/>
      <c r="G563" s="296"/>
      <c r="H563" s="295"/>
      <c r="I563" s="295"/>
    </row>
    <row r="564" spans="2:9" ht="15.75" customHeight="1" x14ac:dyDescent="0.2">
      <c r="B564" s="288"/>
      <c r="C564" s="288"/>
      <c r="D564" s="293"/>
      <c r="F564" s="297"/>
      <c r="G564" s="296"/>
      <c r="H564" s="295"/>
      <c r="I564" s="295"/>
    </row>
    <row r="565" spans="2:9" ht="15.75" customHeight="1" x14ac:dyDescent="0.2">
      <c r="B565" s="288"/>
      <c r="C565" s="288"/>
      <c r="D565" s="293"/>
      <c r="F565" s="297"/>
      <c r="G565" s="296"/>
      <c r="H565" s="295"/>
      <c r="I565" s="295"/>
    </row>
    <row r="566" spans="2:9" ht="15.75" customHeight="1" x14ac:dyDescent="0.2">
      <c r="B566" s="288"/>
      <c r="C566" s="288"/>
      <c r="D566" s="298"/>
      <c r="F566" s="297"/>
      <c r="G566" s="296"/>
      <c r="H566" s="295"/>
      <c r="I566" s="295"/>
    </row>
    <row r="567" spans="2:9" ht="15.75" customHeight="1" x14ac:dyDescent="0.2">
      <c r="B567" s="288"/>
      <c r="C567" s="288"/>
      <c r="D567" s="293"/>
      <c r="F567" s="297"/>
      <c r="G567" s="296"/>
      <c r="H567" s="295"/>
      <c r="I567" s="295"/>
    </row>
    <row r="568" spans="2:9" ht="15.75" customHeight="1" x14ac:dyDescent="0.2">
      <c r="B568" s="288"/>
      <c r="C568" s="288"/>
      <c r="D568" s="293"/>
      <c r="G568" s="295"/>
      <c r="H568" s="295"/>
      <c r="I568" s="295"/>
    </row>
    <row r="569" spans="2:9" ht="15.75" customHeight="1" x14ac:dyDescent="0.2">
      <c r="B569" s="288"/>
      <c r="C569" s="288"/>
      <c r="D569" s="293"/>
      <c r="G569" s="295"/>
    </row>
    <row r="570" spans="2:9" ht="15.75" customHeight="1" x14ac:dyDescent="0.2">
      <c r="B570" s="288"/>
      <c r="C570" s="288"/>
      <c r="D570" s="293"/>
      <c r="G570" s="295"/>
    </row>
    <row r="571" spans="2:9" ht="15.75" customHeight="1" x14ac:dyDescent="0.2">
      <c r="B571" s="288"/>
      <c r="C571" s="288"/>
    </row>
    <row r="572" spans="2:9" ht="15.75" customHeight="1" x14ac:dyDescent="0.2">
      <c r="B572" s="288"/>
      <c r="C572" s="288"/>
      <c r="D572" s="293"/>
      <c r="G572" s="294"/>
    </row>
    <row r="573" spans="2:9" ht="15.75" customHeight="1" x14ac:dyDescent="0.2">
      <c r="B573" s="288"/>
      <c r="C573" s="288"/>
      <c r="D573" s="293"/>
    </row>
    <row r="574" spans="2:9" ht="15.75" customHeight="1" x14ac:dyDescent="0.2">
      <c r="B574" s="288"/>
      <c r="C574" s="288"/>
      <c r="D574" s="293"/>
    </row>
    <row r="575" spans="2:9" ht="15.75" customHeight="1" x14ac:dyDescent="0.2">
      <c r="B575" s="288"/>
      <c r="C575" s="288"/>
      <c r="D575" s="293"/>
    </row>
    <row r="576" spans="2:9" ht="15.75" customHeight="1" x14ac:dyDescent="0.2">
      <c r="B576" s="288"/>
      <c r="C576" s="288"/>
      <c r="D576" s="293"/>
    </row>
    <row r="577" spans="2:7" ht="15.75" customHeight="1" x14ac:dyDescent="0.2">
      <c r="B577" s="288"/>
      <c r="C577" s="288"/>
    </row>
    <row r="578" spans="2:7" ht="15.75" customHeight="1" x14ac:dyDescent="0.2">
      <c r="D578" s="293"/>
    </row>
    <row r="579" spans="2:7" ht="15.75" customHeight="1" x14ac:dyDescent="0.2">
      <c r="B579" s="288"/>
      <c r="C579" s="288"/>
      <c r="D579" s="293"/>
    </row>
    <row r="580" spans="2:7" ht="15.75" customHeight="1" x14ac:dyDescent="0.2">
      <c r="B580" s="288"/>
      <c r="C580" s="288"/>
      <c r="F580" s="292"/>
      <c r="G580" s="288"/>
    </row>
    <row r="581" spans="2:7" ht="15.75" customHeight="1" x14ac:dyDescent="0.2">
      <c r="F581" s="292"/>
      <c r="G581" s="28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89" customFormat="1" x14ac:dyDescent="0.2">
      <c r="A671" s="288"/>
      <c r="D671" s="291"/>
      <c r="E671" s="290"/>
      <c r="F671" s="290"/>
      <c r="H671" s="288"/>
      <c r="I671" s="288"/>
      <c r="J671" s="288"/>
      <c r="K671" s="288"/>
      <c r="L671" s="288"/>
      <c r="M671" s="288"/>
      <c r="N671" s="288"/>
      <c r="O671" s="288"/>
      <c r="P671" s="288"/>
      <c r="Q671" s="288"/>
      <c r="R671" s="288"/>
      <c r="S671" s="288"/>
      <c r="T671" s="288"/>
      <c r="U671" s="288"/>
      <c r="V671" s="288"/>
      <c r="W671" s="288"/>
      <c r="X671" s="288"/>
      <c r="Y671" s="288"/>
      <c r="Z671" s="288"/>
      <c r="AA671" s="288"/>
      <c r="AB671" s="288"/>
      <c r="AC671" s="288"/>
      <c r="AD671" s="288"/>
      <c r="AE671" s="288"/>
      <c r="AF671" s="288"/>
      <c r="AG671" s="288"/>
      <c r="AH671" s="288"/>
      <c r="AI671" s="288"/>
      <c r="AJ671" s="288"/>
      <c r="AK671" s="288"/>
      <c r="AL671" s="288"/>
      <c r="AM671" s="288"/>
      <c r="AN671" s="288"/>
      <c r="AO671" s="288"/>
      <c r="AP671" s="288"/>
      <c r="AQ671" s="288"/>
      <c r="AR671" s="288"/>
      <c r="AS671" s="288"/>
      <c r="AT671" s="288"/>
      <c r="AU671" s="288"/>
      <c r="AV671" s="288"/>
      <c r="AW671" s="288"/>
      <c r="AX671" s="288"/>
      <c r="AY671" s="288"/>
      <c r="AZ671" s="288"/>
      <c r="BA671" s="288"/>
      <c r="BB671" s="288"/>
      <c r="BC671" s="288"/>
      <c r="BD671" s="288"/>
      <c r="BE671" s="288"/>
      <c r="BF671" s="288"/>
      <c r="BG671" s="288"/>
      <c r="BH671" s="288"/>
      <c r="BI671" s="288"/>
      <c r="BJ671" s="288"/>
      <c r="BK671" s="288"/>
      <c r="BL671" s="288"/>
      <c r="BM671" s="288"/>
      <c r="BN671" s="288"/>
      <c r="BO671" s="288"/>
      <c r="BP671" s="288"/>
      <c r="BQ671" s="288"/>
      <c r="BR671" s="288"/>
      <c r="BS671" s="288"/>
      <c r="BT671" s="288"/>
      <c r="BU671" s="288"/>
      <c r="BV671" s="288"/>
      <c r="BW671" s="288"/>
      <c r="BX671" s="288"/>
      <c r="BY671" s="288"/>
      <c r="BZ671" s="288"/>
      <c r="CA671" s="288"/>
      <c r="CB671" s="288"/>
      <c r="CC671" s="288"/>
      <c r="CD671" s="288"/>
      <c r="CE671" s="288"/>
      <c r="CF671" s="288"/>
      <c r="CG671" s="288"/>
      <c r="CH671" s="288"/>
      <c r="CI671" s="288"/>
      <c r="CJ671" s="288"/>
      <c r="CK671" s="288"/>
      <c r="CL671" s="288"/>
      <c r="CM671" s="288"/>
      <c r="CN671" s="288"/>
      <c r="CO671" s="288"/>
      <c r="CP671" s="288"/>
      <c r="CQ671" s="288"/>
      <c r="CR671" s="288"/>
      <c r="CS671" s="288"/>
      <c r="CT671" s="288"/>
      <c r="CU671" s="288"/>
      <c r="CV671" s="288"/>
      <c r="CW671" s="288"/>
      <c r="CX671" s="288"/>
      <c r="CY671" s="288"/>
      <c r="CZ671" s="288"/>
      <c r="DA671" s="288"/>
      <c r="DB671" s="288"/>
      <c r="DC671" s="288"/>
      <c r="DD671" s="288"/>
      <c r="DE671" s="288"/>
      <c r="DF671" s="288"/>
      <c r="DG671" s="288"/>
      <c r="DH671" s="288"/>
      <c r="DI671" s="288"/>
      <c r="DJ671" s="288"/>
      <c r="DK671" s="288"/>
      <c r="DL671" s="288"/>
      <c r="DM671" s="288"/>
      <c r="DN671" s="288"/>
      <c r="DO671" s="288"/>
      <c r="DP671" s="288"/>
      <c r="DQ671" s="288"/>
      <c r="DR671" s="288"/>
      <c r="DS671" s="288"/>
      <c r="DT671" s="288"/>
      <c r="DU671" s="288"/>
      <c r="DV671" s="288"/>
      <c r="DW671" s="288"/>
      <c r="DX671" s="288"/>
      <c r="DY671" s="288"/>
      <c r="DZ671" s="288"/>
      <c r="EA671" s="288"/>
      <c r="EB671" s="288"/>
      <c r="EC671" s="288"/>
      <c r="ED671" s="288"/>
      <c r="EE671" s="288"/>
      <c r="EF671" s="288"/>
      <c r="EG671" s="288"/>
      <c r="EH671" s="288"/>
      <c r="EI671" s="288"/>
      <c r="EJ671" s="288"/>
      <c r="EK671" s="288"/>
      <c r="EL671" s="288"/>
      <c r="EM671" s="288"/>
      <c r="EN671" s="288"/>
      <c r="EO671" s="288"/>
      <c r="EP671" s="288"/>
      <c r="EQ671" s="288"/>
      <c r="ER671" s="288"/>
      <c r="ES671" s="288"/>
      <c r="ET671" s="288"/>
      <c r="EU671" s="288"/>
      <c r="EV671" s="288"/>
      <c r="EW671" s="288"/>
      <c r="EX671" s="288"/>
      <c r="EY671" s="288"/>
      <c r="EZ671" s="288"/>
      <c r="FA671" s="288"/>
      <c r="FB671" s="288"/>
      <c r="FC671" s="288"/>
      <c r="FD671" s="288"/>
      <c r="FE671" s="288"/>
      <c r="FF671" s="288"/>
      <c r="FG671" s="288"/>
      <c r="FH671" s="288"/>
      <c r="FI671" s="288"/>
      <c r="FJ671" s="288"/>
      <c r="FK671" s="288"/>
      <c r="FL671" s="288"/>
      <c r="FM671" s="288"/>
      <c r="FN671" s="288"/>
      <c r="FO671" s="288"/>
      <c r="FP671" s="288"/>
      <c r="FQ671" s="288"/>
      <c r="FR671" s="288"/>
      <c r="FS671" s="288"/>
      <c r="FT671" s="288"/>
      <c r="FU671" s="288"/>
      <c r="FV671" s="288"/>
      <c r="FW671" s="288"/>
      <c r="FX671" s="288"/>
      <c r="FY671" s="288"/>
      <c r="FZ671" s="288"/>
      <c r="GA671" s="288"/>
      <c r="GB671" s="288"/>
      <c r="GC671" s="288"/>
      <c r="GD671" s="288"/>
      <c r="GE671" s="288"/>
      <c r="GF671" s="288"/>
      <c r="GG671" s="288"/>
      <c r="GH671" s="288"/>
      <c r="GI671" s="288"/>
      <c r="GJ671" s="288"/>
      <c r="GK671" s="288"/>
      <c r="GL671" s="288"/>
      <c r="GM671" s="288"/>
      <c r="GN671" s="288"/>
      <c r="GO671" s="288"/>
      <c r="GP671" s="288"/>
      <c r="GQ671" s="288"/>
      <c r="GR671" s="288"/>
      <c r="GS671" s="288"/>
      <c r="GT671" s="288"/>
      <c r="GU671" s="288"/>
      <c r="GV671" s="288"/>
      <c r="GW671" s="288"/>
      <c r="GX671" s="288"/>
      <c r="GY671" s="288"/>
      <c r="GZ671" s="288"/>
    </row>
    <row r="672" spans="1:208" s="290" customFormat="1" x14ac:dyDescent="0.2">
      <c r="A672" s="288"/>
      <c r="B672" s="289"/>
      <c r="C672" s="289"/>
      <c r="D672" s="291"/>
      <c r="G672" s="289"/>
      <c r="H672" s="288"/>
      <c r="I672" s="288"/>
      <c r="J672" s="288"/>
      <c r="K672" s="288"/>
      <c r="L672" s="288"/>
      <c r="M672" s="288"/>
      <c r="N672" s="288"/>
      <c r="O672" s="288"/>
      <c r="P672" s="288"/>
      <c r="Q672" s="288"/>
      <c r="R672" s="288"/>
      <c r="S672" s="288"/>
      <c r="T672" s="288"/>
      <c r="U672" s="288"/>
      <c r="V672" s="288"/>
      <c r="W672" s="288"/>
      <c r="X672" s="288"/>
      <c r="Y672" s="288"/>
      <c r="Z672" s="288"/>
      <c r="AA672" s="288"/>
      <c r="AB672" s="288"/>
      <c r="AC672" s="288"/>
      <c r="AD672" s="288"/>
      <c r="AE672" s="288"/>
      <c r="AF672" s="288"/>
      <c r="AG672" s="288"/>
      <c r="AH672" s="288"/>
      <c r="AI672" s="288"/>
      <c r="AJ672" s="288"/>
      <c r="AK672" s="288"/>
      <c r="AL672" s="288"/>
      <c r="AM672" s="288"/>
      <c r="AN672" s="288"/>
      <c r="AO672" s="288"/>
      <c r="AP672" s="288"/>
      <c r="AQ672" s="288"/>
      <c r="AR672" s="288"/>
      <c r="AS672" s="288"/>
      <c r="AT672" s="288"/>
      <c r="AU672" s="288"/>
      <c r="AV672" s="288"/>
      <c r="AW672" s="288"/>
      <c r="AX672" s="288"/>
      <c r="AY672" s="288"/>
      <c r="AZ672" s="288"/>
      <c r="BA672" s="288"/>
      <c r="BB672" s="288"/>
      <c r="BC672" s="288"/>
      <c r="BD672" s="288"/>
      <c r="BE672" s="288"/>
      <c r="BF672" s="288"/>
      <c r="BG672" s="288"/>
      <c r="BH672" s="288"/>
      <c r="BI672" s="288"/>
      <c r="BJ672" s="288"/>
      <c r="BK672" s="288"/>
      <c r="BL672" s="288"/>
      <c r="BM672" s="288"/>
      <c r="BN672" s="288"/>
      <c r="BO672" s="288"/>
      <c r="BP672" s="288"/>
      <c r="BQ672" s="288"/>
      <c r="BR672" s="288"/>
      <c r="BS672" s="288"/>
      <c r="BT672" s="288"/>
      <c r="BU672" s="288"/>
      <c r="BV672" s="288"/>
      <c r="BW672" s="288"/>
      <c r="BX672" s="288"/>
      <c r="BY672" s="288"/>
      <c r="BZ672" s="288"/>
      <c r="CA672" s="288"/>
      <c r="CB672" s="288"/>
      <c r="CC672" s="288"/>
      <c r="CD672" s="288"/>
      <c r="CE672" s="288"/>
      <c r="CF672" s="288"/>
      <c r="CG672" s="288"/>
      <c r="CH672" s="288"/>
      <c r="CI672" s="288"/>
      <c r="CJ672" s="288"/>
      <c r="CK672" s="288"/>
      <c r="CL672" s="288"/>
      <c r="CM672" s="288"/>
      <c r="CN672" s="288"/>
      <c r="CO672" s="288"/>
      <c r="CP672" s="288"/>
      <c r="CQ672" s="288"/>
      <c r="CR672" s="288"/>
      <c r="CS672" s="288"/>
      <c r="CT672" s="288"/>
      <c r="CU672" s="288"/>
      <c r="CV672" s="288"/>
      <c r="CW672" s="288"/>
      <c r="CX672" s="288"/>
      <c r="CY672" s="288"/>
      <c r="CZ672" s="288"/>
      <c r="DA672" s="288"/>
      <c r="DB672" s="288"/>
      <c r="DC672" s="288"/>
      <c r="DD672" s="288"/>
      <c r="DE672" s="288"/>
      <c r="DF672" s="288"/>
      <c r="DG672" s="288"/>
      <c r="DH672" s="288"/>
      <c r="DI672" s="288"/>
      <c r="DJ672" s="288"/>
      <c r="DK672" s="288"/>
      <c r="DL672" s="288"/>
      <c r="DM672" s="288"/>
      <c r="DN672" s="288"/>
      <c r="DO672" s="288"/>
      <c r="DP672" s="288"/>
      <c r="DQ672" s="288"/>
      <c r="DR672" s="288"/>
      <c r="DS672" s="288"/>
      <c r="DT672" s="288"/>
      <c r="DU672" s="288"/>
      <c r="DV672" s="288"/>
      <c r="DW672" s="288"/>
      <c r="DX672" s="288"/>
      <c r="DY672" s="288"/>
      <c r="DZ672" s="288"/>
      <c r="EA672" s="288"/>
      <c r="EB672" s="288"/>
      <c r="EC672" s="288"/>
      <c r="ED672" s="288"/>
      <c r="EE672" s="288"/>
      <c r="EF672" s="288"/>
      <c r="EG672" s="288"/>
      <c r="EH672" s="288"/>
      <c r="EI672" s="288"/>
      <c r="EJ672" s="288"/>
      <c r="EK672" s="288"/>
      <c r="EL672" s="288"/>
      <c r="EM672" s="288"/>
      <c r="EN672" s="288"/>
      <c r="EO672" s="288"/>
      <c r="EP672" s="288"/>
      <c r="EQ672" s="288"/>
      <c r="ER672" s="288"/>
      <c r="ES672" s="288"/>
      <c r="ET672" s="288"/>
      <c r="EU672" s="288"/>
      <c r="EV672" s="288"/>
      <c r="EW672" s="288"/>
      <c r="EX672" s="288"/>
      <c r="EY672" s="288"/>
      <c r="EZ672" s="288"/>
      <c r="FA672" s="288"/>
      <c r="FB672" s="288"/>
      <c r="FC672" s="288"/>
      <c r="FD672" s="288"/>
      <c r="FE672" s="288"/>
      <c r="FF672" s="288"/>
      <c r="FG672" s="288"/>
      <c r="FH672" s="288"/>
      <c r="FI672" s="288"/>
      <c r="FJ672" s="288"/>
      <c r="FK672" s="288"/>
      <c r="FL672" s="288"/>
      <c r="FM672" s="288"/>
      <c r="FN672" s="288"/>
      <c r="FO672" s="288"/>
      <c r="FP672" s="288"/>
      <c r="FQ672" s="288"/>
      <c r="FR672" s="288"/>
      <c r="FS672" s="288"/>
      <c r="FT672" s="288"/>
      <c r="FU672" s="288"/>
      <c r="FV672" s="288"/>
      <c r="FW672" s="288"/>
      <c r="FX672" s="288"/>
      <c r="FY672" s="288"/>
      <c r="FZ672" s="288"/>
      <c r="GA672" s="288"/>
      <c r="GB672" s="288"/>
      <c r="GC672" s="288"/>
      <c r="GD672" s="288"/>
      <c r="GE672" s="288"/>
      <c r="GF672" s="288"/>
      <c r="GG672" s="288"/>
      <c r="GH672" s="288"/>
      <c r="GI672" s="288"/>
      <c r="GJ672" s="288"/>
      <c r="GK672" s="288"/>
      <c r="GL672" s="288"/>
      <c r="GM672" s="288"/>
      <c r="GN672" s="288"/>
      <c r="GO672" s="288"/>
      <c r="GP672" s="288"/>
      <c r="GQ672" s="288"/>
      <c r="GR672" s="288"/>
      <c r="GS672" s="288"/>
      <c r="GT672" s="288"/>
      <c r="GU672" s="288"/>
      <c r="GV672" s="288"/>
      <c r="GW672" s="288"/>
      <c r="GX672" s="288"/>
      <c r="GY672" s="288"/>
      <c r="GZ672" s="288"/>
    </row>
    <row r="673" spans="1:208" s="290" customFormat="1" x14ac:dyDescent="0.2">
      <c r="A673" s="288"/>
      <c r="B673" s="289"/>
      <c r="C673" s="289"/>
      <c r="D673" s="291"/>
      <c r="G673" s="289"/>
      <c r="H673" s="288"/>
      <c r="I673" s="288"/>
      <c r="J673" s="288"/>
      <c r="K673" s="288"/>
      <c r="L673" s="288"/>
      <c r="M673" s="288"/>
      <c r="N673" s="288"/>
      <c r="O673" s="288"/>
      <c r="P673" s="288"/>
      <c r="Q673" s="288"/>
      <c r="R673" s="288"/>
      <c r="S673" s="288"/>
      <c r="T673" s="288"/>
      <c r="U673" s="288"/>
      <c r="V673" s="288"/>
      <c r="W673" s="288"/>
      <c r="X673" s="288"/>
      <c r="Y673" s="288"/>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sheetData>
  <pageMargins left="0.70866141732283472" right="0.55118110236220474" top="0.31496062992125984" bottom="0.39370078740157483" header="0.31496062992125984" footer="0.31496062992125984"/>
  <pageSetup paperSize="9" scale="65"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FCC5-B78C-49A4-9214-85BBD7E4DA40}">
  <sheetPr codeName="Hoja50"/>
  <dimension ref="A1:HA386"/>
  <sheetViews>
    <sheetView workbookViewId="0">
      <selection activeCell="C50" sqref="C50"/>
    </sheetView>
  </sheetViews>
  <sheetFormatPr baseColWidth="10" defaultColWidth="10.83203125" defaultRowHeight="14" x14ac:dyDescent="0.2"/>
  <cols>
    <col min="1" max="1" width="2.83203125" style="321" customWidth="1"/>
    <col min="2" max="2" width="10.83203125" style="322"/>
    <col min="3" max="3" width="56.5" style="322" customWidth="1"/>
    <col min="4" max="4" width="10.83203125" style="324"/>
    <col min="5" max="5" width="17.1640625" style="323" customWidth="1"/>
    <col min="6" max="6" width="17.33203125" style="323" hidden="1" customWidth="1"/>
    <col min="7" max="7" width="72.83203125" style="322" hidden="1" customWidth="1"/>
    <col min="8" max="8" width="12" style="321" hidden="1" customWidth="1"/>
    <col min="9" max="9" width="2" style="321" hidden="1" customWidth="1"/>
    <col min="10" max="12" width="11" style="321" hidden="1" customWidth="1"/>
    <col min="13" max="36" width="0" style="321" hidden="1" customWidth="1"/>
    <col min="37" max="16384" width="10.83203125" style="321"/>
  </cols>
  <sheetData>
    <row r="1" spans="2:9" ht="19" x14ac:dyDescent="0.25">
      <c r="B1" s="365"/>
      <c r="C1" s="769" t="s">
        <v>893</v>
      </c>
    </row>
    <row r="2" spans="2:9" ht="19" x14ac:dyDescent="0.25">
      <c r="B2" s="365"/>
      <c r="C2" s="769" t="s">
        <v>1030</v>
      </c>
    </row>
    <row r="3" spans="2:9" ht="19" x14ac:dyDescent="0.25">
      <c r="B3" s="365"/>
      <c r="C3" s="770" t="s">
        <v>5600</v>
      </c>
    </row>
    <row r="4" spans="2:9" ht="15" thickBot="1" x14ac:dyDescent="0.25">
      <c r="B4" s="365"/>
      <c r="C4" s="332"/>
    </row>
    <row r="5" spans="2:9" x14ac:dyDescent="0.2">
      <c r="B5" s="364"/>
      <c r="C5" s="363"/>
      <c r="D5" s="362" t="s">
        <v>890</v>
      </c>
      <c r="E5" s="361" t="s">
        <v>889</v>
      </c>
      <c r="F5" s="360"/>
    </row>
    <row r="6" spans="2:9" x14ac:dyDescent="0.2">
      <c r="B6" s="359" t="s">
        <v>44</v>
      </c>
      <c r="C6" s="332" t="s">
        <v>888</v>
      </c>
      <c r="D6" s="324" t="s">
        <v>887</v>
      </c>
      <c r="E6" s="358" t="s">
        <v>886</v>
      </c>
      <c r="F6" s="357" t="s">
        <v>885</v>
      </c>
    </row>
    <row r="7" spans="2:9" ht="15" thickBot="1" x14ac:dyDescent="0.25">
      <c r="B7" s="356"/>
      <c r="C7" s="355"/>
      <c r="D7" s="354" t="s">
        <v>884</v>
      </c>
      <c r="E7" s="353"/>
      <c r="F7" s="352"/>
      <c r="G7" s="345"/>
      <c r="H7" s="328"/>
      <c r="I7" s="328"/>
    </row>
    <row r="8" spans="2:9" x14ac:dyDescent="0.2">
      <c r="B8" s="333"/>
      <c r="C8" s="332" t="s">
        <v>1029</v>
      </c>
      <c r="F8" s="334">
        <v>59871.16</v>
      </c>
      <c r="G8" s="768"/>
      <c r="H8" s="328"/>
      <c r="I8" s="328"/>
    </row>
    <row r="9" spans="2:9" x14ac:dyDescent="0.2">
      <c r="B9" s="333">
        <v>45110</v>
      </c>
      <c r="C9" s="772" t="s">
        <v>5601</v>
      </c>
      <c r="D9" s="324" t="s">
        <v>745</v>
      </c>
      <c r="E9" s="323">
        <v>1873.27</v>
      </c>
      <c r="F9" s="323">
        <v>11229.11</v>
      </c>
      <c r="G9" s="345" t="s">
        <v>5602</v>
      </c>
    </row>
    <row r="10" spans="2:9" x14ac:dyDescent="0.2">
      <c r="B10" s="333">
        <v>45110</v>
      </c>
      <c r="C10" s="772" t="s">
        <v>5603</v>
      </c>
      <c r="D10" s="324" t="s">
        <v>745</v>
      </c>
      <c r="E10" s="323">
        <v>15236</v>
      </c>
      <c r="F10" s="323">
        <v>25000</v>
      </c>
      <c r="G10" s="345" t="s">
        <v>4016</v>
      </c>
    </row>
    <row r="11" spans="2:9" ht="15" x14ac:dyDescent="0.2">
      <c r="B11" s="333">
        <v>45110</v>
      </c>
      <c r="C11" s="255" t="s">
        <v>5604</v>
      </c>
      <c r="D11" s="324" t="s">
        <v>745</v>
      </c>
      <c r="E11" s="323">
        <v>76319.86</v>
      </c>
      <c r="F11" s="323">
        <v>11304.16</v>
      </c>
      <c r="G11" s="345" t="s">
        <v>5605</v>
      </c>
    </row>
    <row r="12" spans="2:9" x14ac:dyDescent="0.2">
      <c r="B12" s="333">
        <v>45112</v>
      </c>
      <c r="C12" s="332" t="s">
        <v>5606</v>
      </c>
      <c r="D12" s="324" t="s">
        <v>745</v>
      </c>
      <c r="E12" s="323">
        <v>45000</v>
      </c>
      <c r="F12" s="323">
        <v>1500</v>
      </c>
      <c r="G12" s="345" t="s">
        <v>5607</v>
      </c>
    </row>
    <row r="13" spans="2:9" x14ac:dyDescent="0.2">
      <c r="B13" s="333">
        <v>45112</v>
      </c>
      <c r="C13" s="339" t="s">
        <v>5608</v>
      </c>
      <c r="D13" s="324" t="s">
        <v>745</v>
      </c>
      <c r="E13" s="323">
        <v>1506.84</v>
      </c>
      <c r="F13" s="323">
        <v>7210</v>
      </c>
      <c r="G13" s="345" t="s">
        <v>5609</v>
      </c>
    </row>
    <row r="14" spans="2:9" x14ac:dyDescent="0.2">
      <c r="B14" s="333">
        <v>45112</v>
      </c>
      <c r="C14" s="772" t="s">
        <v>5610</v>
      </c>
      <c r="D14" s="324" t="s">
        <v>745</v>
      </c>
      <c r="E14" s="323">
        <v>40000</v>
      </c>
      <c r="F14" s="323">
        <v>50000</v>
      </c>
      <c r="G14" s="345" t="s">
        <v>4016</v>
      </c>
    </row>
    <row r="15" spans="2:9" x14ac:dyDescent="0.2">
      <c r="B15" s="333">
        <v>45114</v>
      </c>
      <c r="C15" s="332" t="s">
        <v>5611</v>
      </c>
      <c r="D15" s="324" t="s">
        <v>745</v>
      </c>
      <c r="E15" s="323">
        <v>300754.84999999998</v>
      </c>
      <c r="F15" s="323">
        <v>15900</v>
      </c>
      <c r="G15" s="345" t="s">
        <v>5612</v>
      </c>
    </row>
    <row r="16" spans="2:9" x14ac:dyDescent="0.2">
      <c r="B16" s="333">
        <v>45114</v>
      </c>
      <c r="C16" s="772" t="s">
        <v>5613</v>
      </c>
      <c r="D16" s="324" t="s">
        <v>745</v>
      </c>
      <c r="E16" s="323">
        <v>948.86</v>
      </c>
      <c r="F16" s="323">
        <v>10000</v>
      </c>
      <c r="G16" s="345" t="s">
        <v>5614</v>
      </c>
    </row>
    <row r="17" spans="2:12" x14ac:dyDescent="0.2">
      <c r="B17" s="333">
        <v>45114</v>
      </c>
      <c r="C17" s="332" t="s">
        <v>5610</v>
      </c>
      <c r="D17" s="324" t="s">
        <v>745</v>
      </c>
      <c r="E17" s="323">
        <v>750000</v>
      </c>
      <c r="F17" s="323">
        <v>3000</v>
      </c>
      <c r="G17" s="345" t="s">
        <v>4818</v>
      </c>
    </row>
    <row r="18" spans="2:12" x14ac:dyDescent="0.2">
      <c r="B18" s="333">
        <v>45114</v>
      </c>
      <c r="C18" s="332" t="s">
        <v>5615</v>
      </c>
      <c r="D18" s="324" t="s">
        <v>745</v>
      </c>
      <c r="E18" s="486">
        <v>6803.4</v>
      </c>
      <c r="F18" s="323">
        <v>44961.65</v>
      </c>
      <c r="G18" s="345" t="s">
        <v>5616</v>
      </c>
    </row>
    <row r="19" spans="2:12" x14ac:dyDescent="0.2">
      <c r="B19" s="333">
        <v>45117</v>
      </c>
      <c r="C19" s="332" t="s">
        <v>5617</v>
      </c>
      <c r="D19" s="324" t="s">
        <v>745</v>
      </c>
      <c r="E19" s="323">
        <v>4608</v>
      </c>
      <c r="F19" s="323">
        <v>5173.43</v>
      </c>
      <c r="G19" s="345" t="s">
        <v>5618</v>
      </c>
    </row>
    <row r="20" spans="2:12" x14ac:dyDescent="0.2">
      <c r="B20" s="333">
        <v>45117</v>
      </c>
      <c r="C20" s="339" t="s">
        <v>5619</v>
      </c>
      <c r="D20" s="324" t="s">
        <v>745</v>
      </c>
      <c r="E20" s="323">
        <v>10440</v>
      </c>
      <c r="F20" s="323">
        <v>41607.49</v>
      </c>
      <c r="G20" s="345" t="s">
        <v>5620</v>
      </c>
    </row>
    <row r="21" spans="2:12" x14ac:dyDescent="0.2">
      <c r="B21" s="333">
        <v>45118</v>
      </c>
      <c r="C21" s="339" t="s">
        <v>5621</v>
      </c>
      <c r="D21" s="324" t="s">
        <v>745</v>
      </c>
      <c r="E21" s="323">
        <v>1740</v>
      </c>
      <c r="F21" s="323">
        <v>1000</v>
      </c>
      <c r="G21" s="345" t="s">
        <v>5622</v>
      </c>
      <c r="H21" s="328"/>
      <c r="I21" s="328"/>
    </row>
    <row r="22" spans="2:12" x14ac:dyDescent="0.2">
      <c r="B22" s="333">
        <v>45118</v>
      </c>
      <c r="C22" s="332" t="s">
        <v>5610</v>
      </c>
      <c r="D22" s="324" t="s">
        <v>745</v>
      </c>
      <c r="E22" s="323">
        <v>55654.41</v>
      </c>
      <c r="F22" s="323">
        <v>58629.42</v>
      </c>
      <c r="G22" s="345" t="s">
        <v>5623</v>
      </c>
      <c r="H22" s="328"/>
      <c r="I22" s="328"/>
    </row>
    <row r="23" spans="2:12" x14ac:dyDescent="0.2">
      <c r="B23" s="333">
        <v>45119</v>
      </c>
      <c r="C23" s="332" t="s">
        <v>5624</v>
      </c>
      <c r="D23" s="324" t="s">
        <v>745</v>
      </c>
      <c r="E23" s="323">
        <v>167655.15</v>
      </c>
      <c r="F23" s="323">
        <v>48161.98</v>
      </c>
      <c r="G23" s="345" t="s">
        <v>5625</v>
      </c>
      <c r="H23" s="328"/>
      <c r="I23" s="328"/>
    </row>
    <row r="24" spans="2:12" x14ac:dyDescent="0.2">
      <c r="B24" s="333">
        <v>45120</v>
      </c>
      <c r="C24" s="772" t="s">
        <v>5626</v>
      </c>
      <c r="D24" s="324" t="s">
        <v>745</v>
      </c>
      <c r="E24" s="323">
        <v>6677.58</v>
      </c>
      <c r="F24" s="323">
        <v>1253.0999999999999</v>
      </c>
      <c r="G24" s="345" t="s">
        <v>5627</v>
      </c>
      <c r="H24" s="328"/>
      <c r="I24" s="328"/>
    </row>
    <row r="25" spans="2:12" x14ac:dyDescent="0.2">
      <c r="B25" s="333">
        <v>45121</v>
      </c>
      <c r="C25" s="332" t="s">
        <v>5628</v>
      </c>
      <c r="D25" s="324" t="s">
        <v>745</v>
      </c>
      <c r="E25" s="323">
        <v>6021.25</v>
      </c>
      <c r="F25" s="323">
        <v>19752.55</v>
      </c>
      <c r="G25" s="345" t="s">
        <v>5629</v>
      </c>
      <c r="H25" s="328"/>
      <c r="I25" s="328"/>
    </row>
    <row r="26" spans="2:12" x14ac:dyDescent="0.2">
      <c r="B26" s="333">
        <v>45121</v>
      </c>
      <c r="C26" s="339" t="s">
        <v>5630</v>
      </c>
      <c r="D26" s="324" t="s">
        <v>745</v>
      </c>
      <c r="E26" s="323">
        <v>650</v>
      </c>
      <c r="F26" s="323">
        <v>728831.55</v>
      </c>
      <c r="G26" s="345" t="s">
        <v>5631</v>
      </c>
      <c r="H26" s="328"/>
      <c r="I26" s="328"/>
    </row>
    <row r="27" spans="2:12" x14ac:dyDescent="0.2">
      <c r="B27" s="333">
        <v>45121</v>
      </c>
      <c r="C27" s="332" t="s">
        <v>5632</v>
      </c>
      <c r="D27" s="324" t="s">
        <v>745</v>
      </c>
      <c r="E27" s="323">
        <v>3111.6</v>
      </c>
      <c r="F27" s="323">
        <v>8872.02</v>
      </c>
      <c r="G27" s="345" t="s">
        <v>5633</v>
      </c>
      <c r="H27" s="328"/>
      <c r="I27" s="328"/>
    </row>
    <row r="28" spans="2:12" x14ac:dyDescent="0.2">
      <c r="B28" s="333">
        <v>45121</v>
      </c>
      <c r="C28" s="332" t="s">
        <v>5610</v>
      </c>
      <c r="D28" s="324" t="s">
        <v>745</v>
      </c>
      <c r="E28" s="323">
        <v>689586.22</v>
      </c>
      <c r="F28" s="323">
        <v>1585.06</v>
      </c>
      <c r="G28" s="345" t="s">
        <v>5634</v>
      </c>
      <c r="H28" s="328"/>
      <c r="I28" s="328"/>
      <c r="K28" s="348"/>
      <c r="L28" s="347"/>
    </row>
    <row r="29" spans="2:12" x14ac:dyDescent="0.2">
      <c r="B29" s="333">
        <v>45121</v>
      </c>
      <c r="C29" s="332" t="s">
        <v>5610</v>
      </c>
      <c r="D29" s="324" t="s">
        <v>745</v>
      </c>
      <c r="E29" s="323">
        <v>680000</v>
      </c>
      <c r="F29" s="323">
        <v>7244.28</v>
      </c>
      <c r="G29" s="345" t="s">
        <v>5635</v>
      </c>
      <c r="H29" s="328"/>
      <c r="I29" s="328"/>
      <c r="K29" s="347"/>
    </row>
    <row r="30" spans="2:12" ht="13.5" customHeight="1" x14ac:dyDescent="0.2">
      <c r="B30" s="333">
        <v>45124</v>
      </c>
      <c r="C30" s="339" t="s">
        <v>5636</v>
      </c>
      <c r="D30" s="324" t="s">
        <v>745</v>
      </c>
      <c r="E30" s="486">
        <v>12277.44</v>
      </c>
      <c r="F30" s="337">
        <v>3359.42</v>
      </c>
      <c r="G30" s="345" t="s">
        <v>5637</v>
      </c>
      <c r="H30" s="328"/>
      <c r="I30" s="328"/>
    </row>
    <row r="31" spans="2:12" ht="11.25" customHeight="1" x14ac:dyDescent="0.2">
      <c r="B31" s="333">
        <v>45125</v>
      </c>
      <c r="C31" s="332" t="s">
        <v>5638</v>
      </c>
      <c r="D31" s="324" t="s">
        <v>745</v>
      </c>
      <c r="E31" s="323">
        <v>10382</v>
      </c>
      <c r="F31" s="337">
        <v>7582.89</v>
      </c>
      <c r="G31" s="345" t="s">
        <v>5639</v>
      </c>
      <c r="H31" s="328"/>
      <c r="I31" s="328"/>
    </row>
    <row r="32" spans="2:12" ht="14.25" customHeight="1" x14ac:dyDescent="0.2">
      <c r="B32" s="333">
        <v>45125</v>
      </c>
      <c r="C32" s="339" t="s">
        <v>5640</v>
      </c>
      <c r="D32" s="324" t="s">
        <v>745</v>
      </c>
      <c r="E32" s="323">
        <v>6090</v>
      </c>
      <c r="F32" s="337">
        <v>100989.6</v>
      </c>
      <c r="G32" s="345" t="s">
        <v>5641</v>
      </c>
      <c r="H32" s="328"/>
      <c r="I32" s="328"/>
    </row>
    <row r="33" spans="2:9" ht="14.25" customHeight="1" x14ac:dyDescent="0.2">
      <c r="B33" s="333">
        <v>45125</v>
      </c>
      <c r="C33" s="772" t="s">
        <v>5642</v>
      </c>
      <c r="D33" s="324" t="s">
        <v>745</v>
      </c>
      <c r="E33" s="323">
        <v>19720</v>
      </c>
      <c r="F33" s="337">
        <v>10602.4</v>
      </c>
      <c r="G33" s="345" t="s">
        <v>5643</v>
      </c>
      <c r="H33" s="328"/>
      <c r="I33" s="328"/>
    </row>
    <row r="34" spans="2:9" ht="14.25" customHeight="1" x14ac:dyDescent="0.2">
      <c r="B34" s="333">
        <v>45126</v>
      </c>
      <c r="C34" s="339" t="s">
        <v>6289</v>
      </c>
      <c r="D34" s="324" t="s">
        <v>745</v>
      </c>
      <c r="E34" s="323">
        <v>10440</v>
      </c>
      <c r="F34" s="337">
        <v>7168.1</v>
      </c>
      <c r="G34" s="345" t="s">
        <v>5644</v>
      </c>
      <c r="H34" s="328"/>
      <c r="I34" s="328"/>
    </row>
    <row r="35" spans="2:9" ht="14.25" customHeight="1" x14ac:dyDescent="0.2">
      <c r="B35" s="333">
        <v>45127</v>
      </c>
      <c r="C35" s="339" t="s">
        <v>5645</v>
      </c>
      <c r="D35" s="324" t="s">
        <v>745</v>
      </c>
      <c r="E35" s="323">
        <v>1392</v>
      </c>
      <c r="F35" s="337">
        <v>2701.79</v>
      </c>
      <c r="G35" s="345" t="s">
        <v>5646</v>
      </c>
      <c r="H35" s="328"/>
      <c r="I35" s="328"/>
    </row>
    <row r="36" spans="2:9" ht="14.25" customHeight="1" x14ac:dyDescent="0.2">
      <c r="B36" s="333">
        <v>45128</v>
      </c>
      <c r="C36" s="772" t="s">
        <v>5647</v>
      </c>
      <c r="D36" s="324" t="s">
        <v>745</v>
      </c>
      <c r="E36" s="323">
        <v>18114.150000000001</v>
      </c>
      <c r="F36" s="337">
        <v>39245.699999999997</v>
      </c>
      <c r="G36" s="345" t="s">
        <v>5648</v>
      </c>
      <c r="H36" s="328"/>
      <c r="I36" s="328"/>
    </row>
    <row r="37" spans="2:9" ht="14.25" customHeight="1" x14ac:dyDescent="0.2">
      <c r="B37" s="333">
        <v>45128</v>
      </c>
      <c r="C37" s="332" t="s">
        <v>5649</v>
      </c>
      <c r="D37" s="324" t="s">
        <v>745</v>
      </c>
      <c r="E37" s="323">
        <v>13992.07</v>
      </c>
      <c r="F37" s="337">
        <v>1489.96</v>
      </c>
      <c r="G37" s="345" t="s">
        <v>5650</v>
      </c>
      <c r="H37" s="328"/>
      <c r="I37" s="328"/>
    </row>
    <row r="38" spans="2:9" ht="14.25" customHeight="1" x14ac:dyDescent="0.2">
      <c r="B38" s="333">
        <v>45128</v>
      </c>
      <c r="C38" s="332" t="s">
        <v>5610</v>
      </c>
      <c r="D38" s="324" t="s">
        <v>745</v>
      </c>
      <c r="E38" s="323">
        <v>500000</v>
      </c>
      <c r="F38" s="337">
        <v>1300</v>
      </c>
      <c r="G38" s="345" t="s">
        <v>5622</v>
      </c>
      <c r="H38" s="328"/>
      <c r="I38" s="328"/>
    </row>
    <row r="39" spans="2:9" ht="14.25" customHeight="1" x14ac:dyDescent="0.2">
      <c r="B39" s="333">
        <v>45131</v>
      </c>
      <c r="C39" s="772" t="s">
        <v>5651</v>
      </c>
      <c r="D39" s="324" t="s">
        <v>745</v>
      </c>
      <c r="E39" s="323">
        <v>6761.64</v>
      </c>
      <c r="F39" s="337">
        <v>46562.400000000001</v>
      </c>
      <c r="G39" s="345" t="s">
        <v>5652</v>
      </c>
      <c r="H39" s="328"/>
      <c r="I39" s="328"/>
    </row>
    <row r="40" spans="2:9" ht="14.25" customHeight="1" x14ac:dyDescent="0.2">
      <c r="B40" s="333">
        <v>45132</v>
      </c>
      <c r="C40" s="772" t="s">
        <v>5653</v>
      </c>
      <c r="D40" s="324" t="s">
        <v>745</v>
      </c>
      <c r="E40" s="486">
        <v>6681.6</v>
      </c>
      <c r="F40" s="337">
        <v>1561.74</v>
      </c>
      <c r="G40" s="345" t="s">
        <v>5654</v>
      </c>
      <c r="H40" s="328"/>
      <c r="I40" s="328"/>
    </row>
    <row r="41" spans="2:9" ht="14.25" customHeight="1" x14ac:dyDescent="0.2">
      <c r="B41" s="333">
        <v>45132</v>
      </c>
      <c r="C41" s="772" t="s">
        <v>5655</v>
      </c>
      <c r="D41" s="324" t="s">
        <v>745</v>
      </c>
      <c r="E41" s="486">
        <v>1887.9</v>
      </c>
      <c r="F41" s="337">
        <v>8848.59</v>
      </c>
      <c r="G41" s="345" t="s">
        <v>5656</v>
      </c>
      <c r="H41" s="328"/>
      <c r="I41" s="328"/>
    </row>
    <row r="42" spans="2:9" ht="14.25" customHeight="1" x14ac:dyDescent="0.2">
      <c r="B42" s="333">
        <v>45133</v>
      </c>
      <c r="C42" s="772" t="s">
        <v>5657</v>
      </c>
      <c r="D42" s="324" t="s">
        <v>745</v>
      </c>
      <c r="E42" s="323">
        <v>205629.73</v>
      </c>
      <c r="F42" s="337">
        <v>599</v>
      </c>
      <c r="G42" s="345" t="s">
        <v>5658</v>
      </c>
      <c r="H42" s="328"/>
      <c r="I42" s="328"/>
    </row>
    <row r="43" spans="2:9" ht="14.25" customHeight="1" x14ac:dyDescent="0.2">
      <c r="B43" s="333">
        <v>45135</v>
      </c>
      <c r="C43" s="332" t="s">
        <v>5659</v>
      </c>
      <c r="D43" s="324" t="s">
        <v>745</v>
      </c>
      <c r="E43" s="323">
        <v>6021.25</v>
      </c>
      <c r="F43" s="337">
        <v>95.84</v>
      </c>
      <c r="G43" s="345" t="s">
        <v>5660</v>
      </c>
      <c r="H43" s="328"/>
      <c r="I43" s="328"/>
    </row>
    <row r="44" spans="2:9" ht="14.25" customHeight="1" x14ac:dyDescent="0.2">
      <c r="B44" s="333">
        <v>45135</v>
      </c>
      <c r="C44" s="339" t="s">
        <v>5661</v>
      </c>
      <c r="D44" s="324" t="s">
        <v>745</v>
      </c>
      <c r="E44" s="323">
        <v>3111.6</v>
      </c>
      <c r="F44" s="337">
        <v>200000</v>
      </c>
      <c r="G44" s="345" t="s">
        <v>4016</v>
      </c>
      <c r="H44" s="328"/>
      <c r="I44" s="328"/>
    </row>
    <row r="45" spans="2:9" ht="14.25" customHeight="1" x14ac:dyDescent="0.2">
      <c r="B45" s="333">
        <v>45135</v>
      </c>
      <c r="C45" s="332" t="s">
        <v>5662</v>
      </c>
      <c r="D45" s="324" t="s">
        <v>745</v>
      </c>
      <c r="E45" s="323">
        <v>723907.89</v>
      </c>
      <c r="F45" s="337">
        <v>18199.96</v>
      </c>
      <c r="G45" s="345" t="s">
        <v>5663</v>
      </c>
      <c r="H45" s="328"/>
      <c r="I45" s="328"/>
    </row>
    <row r="46" spans="2:9" ht="14.25" customHeight="1" x14ac:dyDescent="0.2">
      <c r="B46" s="333">
        <v>45135</v>
      </c>
      <c r="C46" s="332" t="s">
        <v>5664</v>
      </c>
      <c r="D46" s="324" t="s">
        <v>745</v>
      </c>
      <c r="E46" s="323">
        <v>42292.22</v>
      </c>
      <c r="F46" s="337">
        <v>14083.57</v>
      </c>
      <c r="G46" s="345" t="s">
        <v>5665</v>
      </c>
      <c r="H46" s="328"/>
      <c r="I46" s="328"/>
    </row>
    <row r="47" spans="2:9" ht="14.25" customHeight="1" x14ac:dyDescent="0.2">
      <c r="B47" s="333">
        <v>45135</v>
      </c>
      <c r="C47" s="332" t="s">
        <v>5666</v>
      </c>
      <c r="D47" s="324" t="s">
        <v>745</v>
      </c>
      <c r="E47" s="323">
        <v>265000</v>
      </c>
      <c r="F47" s="337">
        <v>40477.22</v>
      </c>
      <c r="G47" s="345" t="s">
        <v>5667</v>
      </c>
      <c r="H47" s="328"/>
      <c r="I47" s="328"/>
    </row>
    <row r="48" spans="2:9" ht="14.25" customHeight="1" x14ac:dyDescent="0.2">
      <c r="B48" s="333">
        <v>45135</v>
      </c>
      <c r="C48" s="332" t="s">
        <v>5668</v>
      </c>
      <c r="D48" s="324" t="s">
        <v>745</v>
      </c>
      <c r="E48" s="323">
        <v>84685.87</v>
      </c>
      <c r="F48" s="337">
        <v>20670.919999999998</v>
      </c>
      <c r="G48" s="345" t="s">
        <v>5669</v>
      </c>
      <c r="H48" s="328"/>
      <c r="I48" s="328"/>
    </row>
    <row r="49" spans="2:9" ht="14.25" customHeight="1" x14ac:dyDescent="0.2">
      <c r="B49" s="333">
        <v>45138</v>
      </c>
      <c r="C49" s="332" t="s">
        <v>5610</v>
      </c>
      <c r="D49" s="324" t="s">
        <v>745</v>
      </c>
      <c r="E49" s="323">
        <v>257817.65</v>
      </c>
      <c r="F49" s="337">
        <v>478761.34</v>
      </c>
      <c r="G49" s="345" t="s">
        <v>5670</v>
      </c>
      <c r="H49" s="328"/>
      <c r="I49" s="328"/>
    </row>
    <row r="50" spans="2:9" ht="14.25" customHeight="1" x14ac:dyDescent="0.2">
      <c r="B50" s="333">
        <v>45138</v>
      </c>
      <c r="C50" s="332" t="s">
        <v>5671</v>
      </c>
      <c r="D50" s="324" t="s">
        <v>745</v>
      </c>
      <c r="E50" s="323">
        <v>3100</v>
      </c>
      <c r="F50" s="337">
        <v>5527.19</v>
      </c>
      <c r="G50" s="345" t="s">
        <v>5672</v>
      </c>
      <c r="H50" s="328"/>
      <c r="I50" s="328"/>
    </row>
    <row r="51" spans="2:9" ht="14.25" customHeight="1" x14ac:dyDescent="0.2">
      <c r="B51" s="333">
        <v>45138</v>
      </c>
      <c r="C51" s="332" t="s">
        <v>5673</v>
      </c>
      <c r="D51" s="324" t="s">
        <v>745</v>
      </c>
      <c r="E51" s="323">
        <v>30000</v>
      </c>
      <c r="F51" s="337">
        <v>15138</v>
      </c>
      <c r="G51" s="345" t="s">
        <v>5674</v>
      </c>
      <c r="H51" s="328"/>
      <c r="I51" s="328"/>
    </row>
    <row r="52" spans="2:9" ht="14.25" customHeight="1" x14ac:dyDescent="0.2">
      <c r="B52" s="333">
        <v>45138</v>
      </c>
      <c r="C52" s="332" t="s">
        <v>5675</v>
      </c>
      <c r="D52" s="324" t="s">
        <v>745</v>
      </c>
      <c r="E52" s="323">
        <v>599</v>
      </c>
      <c r="F52" s="337">
        <v>13889.85</v>
      </c>
      <c r="G52" s="345" t="s">
        <v>5676</v>
      </c>
      <c r="H52" s="328"/>
      <c r="I52" s="328"/>
    </row>
    <row r="53" spans="2:9" ht="14.25" customHeight="1" x14ac:dyDescent="0.2">
      <c r="B53" s="333">
        <v>45138</v>
      </c>
      <c r="C53" s="332" t="s">
        <v>5677</v>
      </c>
      <c r="D53" s="324" t="s">
        <v>745</v>
      </c>
      <c r="E53" s="323">
        <v>95.84</v>
      </c>
      <c r="F53" s="337">
        <v>2000</v>
      </c>
      <c r="G53" s="345" t="s">
        <v>5607</v>
      </c>
      <c r="H53" s="328"/>
      <c r="I53" s="328"/>
    </row>
    <row r="54" spans="2:9" ht="14.25" customHeight="1" x14ac:dyDescent="0.2">
      <c r="B54" s="333"/>
      <c r="C54" s="332"/>
      <c r="F54" s="337">
        <v>500</v>
      </c>
      <c r="G54" s="345" t="s">
        <v>4883</v>
      </c>
      <c r="H54" s="328"/>
      <c r="I54" s="328"/>
    </row>
    <row r="55" spans="2:9" ht="14.25" customHeight="1" x14ac:dyDescent="0.2">
      <c r="B55" s="333"/>
      <c r="C55" s="332"/>
      <c r="F55" s="337">
        <v>1142.53</v>
      </c>
      <c r="G55" s="345" t="s">
        <v>5678</v>
      </c>
      <c r="H55" s="328"/>
      <c r="I55" s="328"/>
    </row>
    <row r="56" spans="2:9" ht="14.25" customHeight="1" x14ac:dyDescent="0.2">
      <c r="B56" s="333"/>
      <c r="C56" s="332"/>
      <c r="F56" s="337">
        <v>680000</v>
      </c>
      <c r="G56" s="255" t="s">
        <v>4505</v>
      </c>
      <c r="H56" s="328"/>
      <c r="I56" s="328"/>
    </row>
    <row r="57" spans="2:9" ht="14.25" customHeight="1" x14ac:dyDescent="0.2">
      <c r="B57" s="333"/>
      <c r="C57" s="332"/>
      <c r="F57" s="337">
        <v>13506.82</v>
      </c>
      <c r="G57" s="345" t="s">
        <v>5679</v>
      </c>
      <c r="H57" s="328"/>
      <c r="I57" s="328"/>
    </row>
    <row r="58" spans="2:9" ht="14.25" customHeight="1" x14ac:dyDescent="0.2">
      <c r="B58" s="333"/>
      <c r="C58" s="332"/>
      <c r="F58" s="337">
        <v>5301.2</v>
      </c>
      <c r="G58" s="345" t="s">
        <v>5680</v>
      </c>
      <c r="H58" s="328"/>
      <c r="I58" s="328"/>
    </row>
    <row r="59" spans="2:9" ht="14.25" customHeight="1" x14ac:dyDescent="0.2">
      <c r="B59" s="333"/>
      <c r="C59" s="332"/>
      <c r="F59" s="337">
        <v>5301.2</v>
      </c>
      <c r="G59" s="345" t="s">
        <v>5681</v>
      </c>
      <c r="H59" s="328"/>
      <c r="I59" s="328"/>
    </row>
    <row r="60" spans="2:9" ht="14.25" customHeight="1" x14ac:dyDescent="0.2">
      <c r="B60" s="333"/>
      <c r="C60" s="332"/>
      <c r="F60" s="337">
        <v>5333.68</v>
      </c>
      <c r="G60" s="345" t="s">
        <v>5682</v>
      </c>
      <c r="H60" s="328"/>
      <c r="I60" s="328"/>
    </row>
    <row r="61" spans="2:9" ht="14.25" customHeight="1" x14ac:dyDescent="0.2">
      <c r="B61" s="333"/>
      <c r="C61" s="332"/>
      <c r="F61" s="337">
        <v>5538.64</v>
      </c>
      <c r="G61" s="345" t="s">
        <v>5683</v>
      </c>
      <c r="H61" s="328"/>
      <c r="I61" s="328"/>
    </row>
    <row r="62" spans="2:9" ht="14.25" customHeight="1" x14ac:dyDescent="0.2">
      <c r="B62" s="333"/>
      <c r="C62" s="332"/>
      <c r="F62" s="337">
        <v>27453.439999999999</v>
      </c>
      <c r="G62" s="345" t="s">
        <v>5684</v>
      </c>
      <c r="H62" s="328"/>
      <c r="I62" s="328"/>
    </row>
    <row r="63" spans="2:9" ht="14.25" customHeight="1" x14ac:dyDescent="0.2">
      <c r="B63" s="333"/>
      <c r="C63" s="332"/>
      <c r="F63" s="337">
        <v>2069.56</v>
      </c>
      <c r="G63" s="345" t="s">
        <v>5685</v>
      </c>
      <c r="H63" s="328"/>
      <c r="I63" s="328"/>
    </row>
    <row r="64" spans="2:9" ht="14.25" customHeight="1" x14ac:dyDescent="0.2">
      <c r="B64" s="333"/>
      <c r="C64" s="332"/>
      <c r="F64" s="337">
        <v>14236.74</v>
      </c>
      <c r="G64" s="345" t="s">
        <v>5686</v>
      </c>
      <c r="H64" s="328"/>
      <c r="I64" s="328"/>
    </row>
    <row r="65" spans="2:9" ht="14.25" customHeight="1" x14ac:dyDescent="0.2">
      <c r="B65" s="333"/>
      <c r="C65" s="332"/>
      <c r="F65" s="337">
        <v>19395.259999999998</v>
      </c>
      <c r="G65" s="345" t="s">
        <v>5687</v>
      </c>
      <c r="H65" s="328"/>
      <c r="I65" s="328"/>
    </row>
    <row r="66" spans="2:9" ht="14.25" customHeight="1" x14ac:dyDescent="0.2">
      <c r="B66" s="333"/>
      <c r="C66" s="332"/>
      <c r="F66" s="337">
        <v>25000</v>
      </c>
      <c r="G66" s="345" t="s">
        <v>5688</v>
      </c>
      <c r="H66" s="328"/>
      <c r="I66" s="328"/>
    </row>
    <row r="67" spans="2:9" ht="14.25" customHeight="1" x14ac:dyDescent="0.2">
      <c r="B67" s="333"/>
      <c r="C67" s="332"/>
      <c r="F67" s="337">
        <v>25841.31</v>
      </c>
      <c r="G67" s="345" t="s">
        <v>5689</v>
      </c>
      <c r="H67" s="328"/>
      <c r="I67" s="328"/>
    </row>
    <row r="68" spans="2:9" ht="14.25" customHeight="1" x14ac:dyDescent="0.2">
      <c r="B68" s="333"/>
      <c r="C68" s="332"/>
      <c r="F68" s="337">
        <v>2408.7199999999998</v>
      </c>
      <c r="G68" s="345" t="s">
        <v>5690</v>
      </c>
      <c r="H68" s="328"/>
      <c r="I68" s="328"/>
    </row>
    <row r="69" spans="2:9" ht="14.25" customHeight="1" x14ac:dyDescent="0.2">
      <c r="B69" s="333"/>
      <c r="C69" s="332"/>
      <c r="F69" s="343">
        <v>15500</v>
      </c>
      <c r="G69" s="345" t="s">
        <v>5691</v>
      </c>
      <c r="H69" s="328"/>
      <c r="I69" s="328"/>
    </row>
    <row r="70" spans="2:9" ht="14.25" customHeight="1" x14ac:dyDescent="0.2">
      <c r="B70" s="333"/>
      <c r="C70" s="332"/>
      <c r="F70" s="337">
        <v>5000</v>
      </c>
      <c r="G70" s="345" t="s">
        <v>5614</v>
      </c>
      <c r="H70" s="328"/>
      <c r="I70" s="328"/>
    </row>
    <row r="71" spans="2:9" ht="14.25" customHeight="1" x14ac:dyDescent="0.2">
      <c r="B71" s="333"/>
      <c r="C71" s="332"/>
      <c r="F71" s="337">
        <v>4000</v>
      </c>
      <c r="G71" s="345" t="s">
        <v>5691</v>
      </c>
      <c r="H71" s="328"/>
      <c r="I71" s="328"/>
    </row>
    <row r="72" spans="2:9" ht="14.25" customHeight="1" x14ac:dyDescent="0.2">
      <c r="B72" s="333"/>
      <c r="C72" s="332"/>
      <c r="F72" s="337">
        <v>38823</v>
      </c>
      <c r="G72" s="345" t="s">
        <v>5692</v>
      </c>
      <c r="H72" s="328"/>
      <c r="I72" s="328"/>
    </row>
    <row r="73" spans="2:9" ht="14.25" customHeight="1" x14ac:dyDescent="0.2">
      <c r="B73" s="333"/>
      <c r="C73" s="332"/>
      <c r="F73" s="337">
        <v>36606.6</v>
      </c>
      <c r="G73" s="345" t="s">
        <v>5693</v>
      </c>
      <c r="H73" s="328"/>
      <c r="I73" s="328"/>
    </row>
    <row r="74" spans="2:9" ht="14.25" customHeight="1" x14ac:dyDescent="0.2">
      <c r="B74" s="333"/>
      <c r="C74" s="332"/>
      <c r="F74" s="337">
        <v>171053.87</v>
      </c>
      <c r="G74" s="345" t="s">
        <v>5694</v>
      </c>
      <c r="H74" s="328"/>
      <c r="I74" s="328"/>
    </row>
    <row r="75" spans="2:9" ht="14.25" customHeight="1" x14ac:dyDescent="0.2">
      <c r="B75" s="333"/>
      <c r="C75" s="332"/>
      <c r="F75" s="337">
        <v>4578.2299999999996</v>
      </c>
      <c r="G75" s="345" t="s">
        <v>5695</v>
      </c>
      <c r="H75" s="328"/>
      <c r="I75" s="328"/>
    </row>
    <row r="76" spans="2:9" ht="14.25" customHeight="1" x14ac:dyDescent="0.2">
      <c r="B76" s="333"/>
      <c r="C76" s="332"/>
      <c r="F76" s="337">
        <v>1503.36</v>
      </c>
      <c r="G76" s="345" t="s">
        <v>5696</v>
      </c>
      <c r="H76" s="328"/>
      <c r="I76" s="328"/>
    </row>
    <row r="77" spans="2:9" ht="14.25" customHeight="1" x14ac:dyDescent="0.2">
      <c r="B77" s="333"/>
      <c r="C77" s="332"/>
      <c r="F77" s="337">
        <v>5507.03</v>
      </c>
      <c r="G77" s="345" t="s">
        <v>5697</v>
      </c>
      <c r="H77" s="328"/>
      <c r="I77" s="328"/>
    </row>
    <row r="78" spans="2:9" ht="14.25" customHeight="1" x14ac:dyDescent="0.2">
      <c r="B78" s="333"/>
      <c r="C78" s="332"/>
      <c r="F78" s="337">
        <v>620</v>
      </c>
      <c r="G78" s="345" t="s">
        <v>5698</v>
      </c>
      <c r="H78" s="328"/>
      <c r="I78" s="328"/>
    </row>
    <row r="79" spans="2:9" ht="14.25" customHeight="1" x14ac:dyDescent="0.2">
      <c r="B79" s="333"/>
      <c r="C79" s="332"/>
      <c r="F79" s="337">
        <v>862.62</v>
      </c>
      <c r="G79" s="345" t="s">
        <v>5699</v>
      </c>
      <c r="H79" s="328"/>
      <c r="I79" s="328"/>
    </row>
    <row r="80" spans="2:9" ht="14.25" customHeight="1" x14ac:dyDescent="0.2">
      <c r="B80" s="333"/>
      <c r="C80" s="332"/>
      <c r="F80" s="337">
        <v>2816.09</v>
      </c>
      <c r="G80" s="345" t="s">
        <v>4818</v>
      </c>
      <c r="H80" s="328"/>
      <c r="I80" s="328"/>
    </row>
    <row r="81" spans="2:9" ht="14.25" customHeight="1" x14ac:dyDescent="0.2">
      <c r="B81" s="333"/>
      <c r="C81" s="332"/>
      <c r="F81" s="337">
        <v>2601.9299999999998</v>
      </c>
      <c r="G81" s="345" t="s">
        <v>5700</v>
      </c>
      <c r="H81" s="328"/>
      <c r="I81" s="328"/>
    </row>
    <row r="82" spans="2:9" ht="14.25" customHeight="1" x14ac:dyDescent="0.2">
      <c r="B82" s="333"/>
      <c r="C82" s="332"/>
      <c r="F82" s="337">
        <v>6628.52</v>
      </c>
      <c r="G82" s="345" t="s">
        <v>5701</v>
      </c>
      <c r="H82" s="328"/>
      <c r="I82" s="328"/>
    </row>
    <row r="83" spans="2:9" ht="14.25" customHeight="1" x14ac:dyDescent="0.2">
      <c r="B83" s="333"/>
      <c r="C83" s="332"/>
      <c r="F83" s="337">
        <v>34138.800000000003</v>
      </c>
      <c r="G83" s="345" t="s">
        <v>5702</v>
      </c>
      <c r="H83" s="328"/>
      <c r="I83" s="328"/>
    </row>
    <row r="84" spans="2:9" ht="14.25" customHeight="1" x14ac:dyDescent="0.2">
      <c r="B84" s="333"/>
      <c r="C84" s="332"/>
      <c r="F84" s="337">
        <v>1561.74</v>
      </c>
      <c r="G84" s="345" t="s">
        <v>5703</v>
      </c>
      <c r="H84" s="328"/>
      <c r="I84" s="328"/>
    </row>
    <row r="85" spans="2:9" ht="14.25" customHeight="1" x14ac:dyDescent="0.2">
      <c r="B85" s="333"/>
      <c r="C85" s="332"/>
      <c r="F85" s="337">
        <v>13300</v>
      </c>
      <c r="G85" s="345" t="s">
        <v>5704</v>
      </c>
      <c r="H85" s="328"/>
      <c r="I85" s="328"/>
    </row>
    <row r="86" spans="2:9" ht="14.25" customHeight="1" x14ac:dyDescent="0.2">
      <c r="B86" s="333"/>
      <c r="C86" s="332"/>
      <c r="F86" s="337">
        <v>47429.62</v>
      </c>
      <c r="G86" s="345" t="s">
        <v>5705</v>
      </c>
      <c r="H86" s="328"/>
      <c r="I86" s="328"/>
    </row>
    <row r="87" spans="2:9" ht="14.25" customHeight="1" x14ac:dyDescent="0.2">
      <c r="B87" s="333"/>
      <c r="C87" s="332"/>
      <c r="F87" s="337">
        <v>19673.04</v>
      </c>
      <c r="G87" s="345" t="s">
        <v>5706</v>
      </c>
      <c r="H87" s="328"/>
      <c r="I87" s="328"/>
    </row>
    <row r="88" spans="2:9" ht="14.25" customHeight="1" x14ac:dyDescent="0.2">
      <c r="B88" s="333"/>
      <c r="C88" s="332"/>
      <c r="F88" s="337">
        <v>23168.73</v>
      </c>
      <c r="G88" s="345" t="s">
        <v>5707</v>
      </c>
      <c r="H88" s="328"/>
      <c r="I88" s="328"/>
    </row>
    <row r="89" spans="2:9" ht="14.25" customHeight="1" x14ac:dyDescent="0.2">
      <c r="B89" s="333"/>
      <c r="C89" s="332"/>
      <c r="F89" s="337">
        <v>514627.96</v>
      </c>
      <c r="G89" s="345" t="s">
        <v>5708</v>
      </c>
      <c r="H89" s="328"/>
      <c r="I89" s="328"/>
    </row>
    <row r="90" spans="2:9" ht="14.25" customHeight="1" x14ac:dyDescent="0.2">
      <c r="B90" s="333"/>
      <c r="C90" s="332"/>
      <c r="F90" s="337">
        <v>20000</v>
      </c>
      <c r="G90" s="345" t="s">
        <v>5691</v>
      </c>
      <c r="H90" s="328"/>
      <c r="I90" s="328"/>
    </row>
    <row r="91" spans="2:9" ht="14.25" customHeight="1" x14ac:dyDescent="0.2">
      <c r="B91" s="333"/>
      <c r="C91" s="332"/>
      <c r="F91" s="337">
        <v>25273.68</v>
      </c>
      <c r="G91" s="345" t="s">
        <v>5709</v>
      </c>
      <c r="H91" s="328"/>
      <c r="I91" s="328"/>
    </row>
    <row r="92" spans="2:9" ht="15.75" customHeight="1" x14ac:dyDescent="0.2">
      <c r="B92" s="333"/>
      <c r="C92" s="332"/>
      <c r="F92" s="337">
        <v>45755.74</v>
      </c>
      <c r="G92" s="345" t="s">
        <v>5710</v>
      </c>
      <c r="H92" s="328"/>
      <c r="I92" s="328"/>
    </row>
    <row r="93" spans="2:9" ht="11.25" customHeight="1" x14ac:dyDescent="0.2">
      <c r="B93" s="333"/>
      <c r="C93" s="332"/>
      <c r="F93" s="337">
        <v>21204.799999999999</v>
      </c>
      <c r="G93" s="345" t="s">
        <v>5711</v>
      </c>
      <c r="H93" s="328"/>
      <c r="I93" s="328"/>
    </row>
    <row r="94" spans="2:9" ht="14.25" customHeight="1" x14ac:dyDescent="0.2">
      <c r="B94" s="333"/>
      <c r="C94" s="332"/>
      <c r="F94" s="337">
        <v>2000</v>
      </c>
      <c r="G94" s="345" t="s">
        <v>5685</v>
      </c>
      <c r="H94" s="328"/>
      <c r="I94" s="328"/>
    </row>
    <row r="95" spans="2:9" ht="12.75" customHeight="1" x14ac:dyDescent="0.2">
      <c r="B95" s="333"/>
      <c r="C95" s="332"/>
      <c r="F95" s="337">
        <v>6206.55</v>
      </c>
      <c r="G95" s="345" t="s">
        <v>5712</v>
      </c>
      <c r="H95" s="328"/>
      <c r="I95" s="328"/>
    </row>
    <row r="96" spans="2:9" ht="15.75" customHeight="1" x14ac:dyDescent="0.2">
      <c r="B96" s="333"/>
      <c r="C96" s="332"/>
      <c r="F96" s="337">
        <v>2408.7199999999998</v>
      </c>
      <c r="G96" s="345" t="s">
        <v>5713</v>
      </c>
      <c r="H96" s="328"/>
      <c r="I96" s="328"/>
    </row>
    <row r="97" spans="2:9" ht="15.75" customHeight="1" x14ac:dyDescent="0.2">
      <c r="B97" s="333"/>
      <c r="C97" s="332"/>
      <c r="F97" s="337">
        <v>1142.53</v>
      </c>
      <c r="G97" s="345" t="s">
        <v>5714</v>
      </c>
      <c r="H97" s="328"/>
      <c r="I97" s="328"/>
    </row>
    <row r="98" spans="2:9" ht="15.75" customHeight="1" x14ac:dyDescent="0.2">
      <c r="B98" s="333"/>
      <c r="C98" s="332"/>
      <c r="F98" s="337">
        <v>5049.4799999999996</v>
      </c>
      <c r="G98" s="345" t="s">
        <v>5715</v>
      </c>
      <c r="H98" s="328"/>
      <c r="I98" s="328"/>
    </row>
    <row r="99" spans="2:9" ht="12.75" customHeight="1" x14ac:dyDescent="0.2">
      <c r="B99" s="333"/>
      <c r="C99" s="332"/>
      <c r="F99" s="337">
        <v>10311.82</v>
      </c>
      <c r="G99" s="345" t="s">
        <v>5716</v>
      </c>
      <c r="H99" s="328"/>
      <c r="I99" s="328"/>
    </row>
    <row r="100" spans="2:9" ht="12.75" customHeight="1" x14ac:dyDescent="0.2">
      <c r="B100" s="333"/>
      <c r="C100" s="332"/>
      <c r="F100" s="337">
        <v>33283.370000000003</v>
      </c>
      <c r="G100" s="345" t="s">
        <v>5717</v>
      </c>
      <c r="H100" s="328"/>
      <c r="I100" s="328"/>
    </row>
    <row r="101" spans="2:9" ht="12.75" customHeight="1" x14ac:dyDescent="0.2">
      <c r="B101" s="333"/>
      <c r="C101" s="332"/>
      <c r="F101" s="337">
        <v>6500</v>
      </c>
      <c r="G101" s="345" t="s">
        <v>4813</v>
      </c>
      <c r="H101" s="328"/>
      <c r="I101" s="328"/>
    </row>
    <row r="102" spans="2:9" ht="12.75" customHeight="1" x14ac:dyDescent="0.2">
      <c r="B102" s="333"/>
      <c r="C102" s="332"/>
      <c r="F102" s="337">
        <v>5433.96</v>
      </c>
      <c r="G102" s="345" t="s">
        <v>5718</v>
      </c>
      <c r="H102" s="328"/>
      <c r="I102" s="328"/>
    </row>
    <row r="103" spans="2:9" ht="12.75" customHeight="1" x14ac:dyDescent="0.2">
      <c r="B103" s="333"/>
      <c r="C103" s="332"/>
      <c r="F103" s="337">
        <v>1142.53</v>
      </c>
      <c r="G103" s="345" t="s">
        <v>5719</v>
      </c>
      <c r="H103" s="328"/>
      <c r="I103" s="328"/>
    </row>
    <row r="104" spans="2:9" ht="14.25" customHeight="1" x14ac:dyDescent="0.2">
      <c r="B104" s="333"/>
      <c r="C104" s="332"/>
      <c r="F104" s="337">
        <v>1073.3900000000001</v>
      </c>
      <c r="G104" s="345" t="s">
        <v>5720</v>
      </c>
      <c r="H104" s="328"/>
      <c r="I104" s="328"/>
    </row>
    <row r="105" spans="2:9" ht="15.75" customHeight="1" x14ac:dyDescent="0.2">
      <c r="B105" s="333"/>
      <c r="C105" s="332"/>
      <c r="F105" s="337">
        <v>13916.77</v>
      </c>
      <c r="G105" s="345" t="s">
        <v>5721</v>
      </c>
      <c r="H105" s="328"/>
      <c r="I105" s="328"/>
    </row>
    <row r="106" spans="2:9" ht="15.75" customHeight="1" x14ac:dyDescent="0.2">
      <c r="B106" s="333"/>
      <c r="C106" s="332"/>
      <c r="F106" s="337">
        <v>3318.21</v>
      </c>
      <c r="G106" s="345" t="s">
        <v>5722</v>
      </c>
      <c r="H106" s="328"/>
      <c r="I106" s="328"/>
    </row>
    <row r="107" spans="2:9" ht="15.75" customHeight="1" x14ac:dyDescent="0.2">
      <c r="B107" s="333"/>
      <c r="C107" s="332"/>
      <c r="F107" s="337">
        <v>3318.21</v>
      </c>
      <c r="G107" s="345" t="s">
        <v>5723</v>
      </c>
      <c r="H107" s="328"/>
      <c r="I107" s="328"/>
    </row>
    <row r="108" spans="2:9" ht="15.75" customHeight="1" x14ac:dyDescent="0.2">
      <c r="B108" s="333"/>
      <c r="C108" s="332"/>
      <c r="F108" s="337">
        <v>15148.44</v>
      </c>
      <c r="G108" s="345" t="s">
        <v>5724</v>
      </c>
      <c r="H108" s="328"/>
      <c r="I108" s="328"/>
    </row>
    <row r="109" spans="2:9" ht="15.75" customHeight="1" x14ac:dyDescent="0.2">
      <c r="B109" s="333"/>
      <c r="C109" s="332"/>
      <c r="F109" s="337">
        <v>4776.71</v>
      </c>
      <c r="G109" s="345" t="s">
        <v>5725</v>
      </c>
      <c r="H109" s="328"/>
      <c r="I109" s="328"/>
    </row>
    <row r="110" spans="2:9" ht="15.75" customHeight="1" x14ac:dyDescent="0.2">
      <c r="B110" s="333"/>
      <c r="C110" s="332"/>
      <c r="F110" s="337">
        <v>10602.4</v>
      </c>
      <c r="G110" s="345" t="s">
        <v>5726</v>
      </c>
      <c r="H110" s="328"/>
      <c r="I110" s="328"/>
    </row>
    <row r="111" spans="2:9" ht="15.75" customHeight="1" x14ac:dyDescent="0.2">
      <c r="B111" s="333"/>
      <c r="C111" s="332"/>
      <c r="F111" s="337">
        <v>44626.38</v>
      </c>
      <c r="G111" s="345" t="s">
        <v>5727</v>
      </c>
      <c r="H111" s="328"/>
      <c r="I111" s="328"/>
    </row>
    <row r="112" spans="2:9" ht="15.75" customHeight="1" x14ac:dyDescent="0.2">
      <c r="B112" s="333"/>
      <c r="C112" s="332"/>
      <c r="F112" s="337">
        <v>4561.91</v>
      </c>
      <c r="G112" s="345" t="s">
        <v>5728</v>
      </c>
      <c r="H112" s="328"/>
      <c r="I112" s="328"/>
    </row>
    <row r="113" spans="2:9" ht="15.75" customHeight="1" x14ac:dyDescent="0.2">
      <c r="B113" s="333"/>
      <c r="C113" s="332"/>
      <c r="F113" s="337">
        <v>126679.9</v>
      </c>
      <c r="G113" s="345" t="s">
        <v>5729</v>
      </c>
      <c r="H113" s="328"/>
      <c r="I113" s="328"/>
    </row>
    <row r="114" spans="2:9" ht="15.75" customHeight="1" x14ac:dyDescent="0.2">
      <c r="B114" s="333"/>
      <c r="C114" s="332"/>
      <c r="F114" s="337">
        <v>454808.42</v>
      </c>
      <c r="G114" s="345" t="s">
        <v>5730</v>
      </c>
      <c r="H114" s="328"/>
      <c r="I114" s="328"/>
    </row>
    <row r="115" spans="2:9" ht="15.75" customHeight="1" x14ac:dyDescent="0.2">
      <c r="B115" s="333"/>
      <c r="C115" s="332"/>
      <c r="F115" s="337">
        <v>32063.86</v>
      </c>
      <c r="G115" s="345" t="s">
        <v>5731</v>
      </c>
      <c r="H115" s="328"/>
      <c r="I115" s="328"/>
    </row>
    <row r="116" spans="2:9" ht="15.75" customHeight="1" x14ac:dyDescent="0.2">
      <c r="B116" s="333"/>
      <c r="C116" s="332"/>
      <c r="F116" s="337">
        <v>22757.34</v>
      </c>
      <c r="G116" s="345" t="s">
        <v>5732</v>
      </c>
      <c r="H116" s="328"/>
      <c r="I116" s="328"/>
    </row>
    <row r="117" spans="2:9" ht="15.75" customHeight="1" x14ac:dyDescent="0.2">
      <c r="B117" s="333"/>
      <c r="C117" s="332"/>
      <c r="F117" s="337">
        <v>8391.7000000000007</v>
      </c>
      <c r="G117" s="345" t="s">
        <v>5733</v>
      </c>
      <c r="H117" s="328"/>
      <c r="I117" s="328"/>
    </row>
    <row r="118" spans="2:9" ht="15.75" customHeight="1" x14ac:dyDescent="0.2">
      <c r="B118" s="333"/>
      <c r="C118" s="332"/>
      <c r="F118" s="337">
        <v>668.82</v>
      </c>
      <c r="G118" s="345" t="s">
        <v>5734</v>
      </c>
      <c r="H118" s="328"/>
      <c r="I118" s="328"/>
    </row>
    <row r="119" spans="2:9" ht="15.75" customHeight="1" x14ac:dyDescent="0.2">
      <c r="B119" s="333"/>
      <c r="C119" s="332"/>
      <c r="F119" s="337">
        <v>1009.9</v>
      </c>
      <c r="G119" s="345" t="s">
        <v>5735</v>
      </c>
      <c r="H119" s="328"/>
      <c r="I119" s="328"/>
    </row>
    <row r="120" spans="2:9" ht="15.75" customHeight="1" x14ac:dyDescent="0.2">
      <c r="B120" s="333"/>
      <c r="C120" s="332"/>
      <c r="F120" s="337">
        <v>5049.4799999999996</v>
      </c>
      <c r="G120" s="345" t="s">
        <v>5736</v>
      </c>
      <c r="H120" s="328"/>
      <c r="I120" s="328"/>
    </row>
    <row r="121" spans="2:9" ht="15.75" customHeight="1" x14ac:dyDescent="0.2">
      <c r="B121" s="333"/>
      <c r="C121" s="332"/>
      <c r="F121" s="337">
        <v>3427.59</v>
      </c>
      <c r="G121" s="345" t="s">
        <v>5737</v>
      </c>
      <c r="H121" s="328"/>
      <c r="I121" s="328"/>
    </row>
    <row r="122" spans="2:9" ht="15.75" customHeight="1" x14ac:dyDescent="0.2">
      <c r="B122" s="333"/>
      <c r="C122" s="332"/>
      <c r="F122" s="337">
        <v>10098.959999999999</v>
      </c>
      <c r="G122" s="345" t="s">
        <v>5738</v>
      </c>
      <c r="H122" s="328"/>
      <c r="I122" s="328"/>
    </row>
    <row r="123" spans="2:9" ht="13.5" customHeight="1" x14ac:dyDescent="0.2">
      <c r="B123" s="333"/>
      <c r="C123" s="332"/>
      <c r="F123" s="337">
        <v>20000</v>
      </c>
      <c r="G123" s="345" t="s">
        <v>5688</v>
      </c>
      <c r="H123" s="328"/>
      <c r="I123" s="328"/>
    </row>
    <row r="124" spans="2:9" ht="13.5" customHeight="1" x14ac:dyDescent="0.2">
      <c r="B124" s="333"/>
      <c r="C124" s="332"/>
      <c r="F124" s="337">
        <v>13299.88</v>
      </c>
      <c r="G124" s="345" t="s">
        <v>5739</v>
      </c>
      <c r="H124" s="328"/>
      <c r="I124" s="328"/>
    </row>
    <row r="125" spans="2:9" ht="13.5" customHeight="1" x14ac:dyDescent="0.2">
      <c r="B125" s="333"/>
      <c r="C125" s="332"/>
      <c r="F125" s="337">
        <v>104533.04</v>
      </c>
      <c r="G125" s="345" t="s">
        <v>5740</v>
      </c>
      <c r="H125" s="328"/>
      <c r="I125" s="328"/>
    </row>
    <row r="126" spans="2:9" ht="13.5" customHeight="1" x14ac:dyDescent="0.2">
      <c r="B126" s="333"/>
      <c r="C126" s="332"/>
      <c r="F126" s="337">
        <v>115724.43</v>
      </c>
      <c r="G126" s="345" t="s">
        <v>5741</v>
      </c>
      <c r="H126" s="328"/>
      <c r="I126" s="328"/>
    </row>
    <row r="127" spans="2:9" ht="13.5" customHeight="1" x14ac:dyDescent="0.2">
      <c r="B127" s="333"/>
      <c r="C127" s="332"/>
      <c r="F127" s="337">
        <v>1009.9</v>
      </c>
      <c r="G127" s="345" t="s">
        <v>5742</v>
      </c>
      <c r="H127" s="328"/>
      <c r="I127" s="328"/>
    </row>
    <row r="128" spans="2:9" ht="13.5" customHeight="1" x14ac:dyDescent="0.2">
      <c r="B128" s="333"/>
      <c r="C128" s="332"/>
      <c r="F128" s="337">
        <v>3500</v>
      </c>
      <c r="G128" s="345" t="s">
        <v>5691</v>
      </c>
      <c r="H128" s="328"/>
      <c r="I128" s="328"/>
    </row>
    <row r="129" spans="2:9" ht="13.5" customHeight="1" x14ac:dyDescent="0.2">
      <c r="B129" s="333"/>
      <c r="C129" s="332"/>
      <c r="F129" s="337">
        <v>1217.73</v>
      </c>
      <c r="G129" s="345" t="s">
        <v>5743</v>
      </c>
      <c r="H129" s="328"/>
      <c r="I129" s="328"/>
    </row>
    <row r="130" spans="2:9" ht="13.5" customHeight="1" x14ac:dyDescent="0.2">
      <c r="B130" s="333"/>
      <c r="C130" s="332"/>
      <c r="F130" s="337">
        <v>12500</v>
      </c>
      <c r="G130" s="345" t="s">
        <v>5744</v>
      </c>
      <c r="H130" s="328"/>
      <c r="I130" s="328"/>
    </row>
    <row r="131" spans="2:9" ht="13.5" customHeight="1" x14ac:dyDescent="0.2">
      <c r="B131" s="333"/>
      <c r="C131" s="332"/>
      <c r="F131" s="337"/>
      <c r="G131" s="345"/>
      <c r="H131" s="328"/>
      <c r="I131" s="328"/>
    </row>
    <row r="132" spans="2:9" ht="13.5" customHeight="1" x14ac:dyDescent="0.2">
      <c r="B132" s="333"/>
      <c r="C132" s="332"/>
      <c r="F132" s="337"/>
      <c r="G132" s="345"/>
      <c r="H132" s="328"/>
      <c r="I132" s="328"/>
    </row>
    <row r="133" spans="2:9" ht="13.5" customHeight="1" x14ac:dyDescent="0.2">
      <c r="B133" s="333"/>
      <c r="C133" s="332"/>
      <c r="F133" s="337"/>
      <c r="G133" s="345"/>
      <c r="H133" s="328"/>
      <c r="I133" s="328"/>
    </row>
    <row r="134" spans="2:9" ht="13.5" customHeight="1" x14ac:dyDescent="0.2">
      <c r="B134" s="333"/>
      <c r="C134" s="332"/>
      <c r="F134" s="337"/>
      <c r="G134" s="345"/>
      <c r="H134" s="328"/>
      <c r="I134" s="328"/>
    </row>
    <row r="135" spans="2:9" ht="13.5" customHeight="1" x14ac:dyDescent="0.2">
      <c r="B135" s="333"/>
      <c r="C135" s="332"/>
      <c r="F135" s="337"/>
      <c r="G135" s="345"/>
      <c r="H135" s="328"/>
      <c r="I135" s="328"/>
    </row>
    <row r="136" spans="2:9" ht="13.5" customHeight="1" x14ac:dyDescent="0.2">
      <c r="B136" s="333"/>
      <c r="C136" s="332"/>
      <c r="F136" s="337"/>
      <c r="G136" s="345"/>
      <c r="H136" s="328"/>
      <c r="I136" s="328"/>
    </row>
    <row r="137" spans="2:9" ht="13.5" customHeight="1" x14ac:dyDescent="0.2">
      <c r="B137" s="333"/>
      <c r="C137" s="332"/>
      <c r="F137" s="337"/>
      <c r="G137" s="345"/>
      <c r="H137" s="328"/>
      <c r="I137" s="328"/>
    </row>
    <row r="138" spans="2:9" ht="13.5" customHeight="1" x14ac:dyDescent="0.2">
      <c r="B138" s="333"/>
      <c r="C138" s="332"/>
      <c r="F138" s="337"/>
      <c r="G138" s="345"/>
      <c r="H138" s="328"/>
      <c r="I138" s="328"/>
    </row>
    <row r="139" spans="2:9" ht="13.5" customHeight="1" x14ac:dyDescent="0.2">
      <c r="B139" s="333"/>
      <c r="C139" s="332"/>
      <c r="F139" s="337"/>
      <c r="G139" s="345"/>
      <c r="H139" s="328"/>
      <c r="I139" s="328"/>
    </row>
    <row r="140" spans="2:9" ht="13.5" customHeight="1" x14ac:dyDescent="0.2">
      <c r="B140" s="333"/>
      <c r="C140" s="332"/>
      <c r="F140" s="337"/>
      <c r="G140" s="345"/>
      <c r="H140" s="328"/>
      <c r="I140" s="328"/>
    </row>
    <row r="141" spans="2:9" ht="13.5" customHeight="1" x14ac:dyDescent="0.2">
      <c r="B141" s="333"/>
      <c r="C141" s="332"/>
      <c r="F141" s="337"/>
      <c r="G141" s="345"/>
      <c r="H141" s="328"/>
      <c r="I141" s="328"/>
    </row>
    <row r="142" spans="2:9" ht="13.5" customHeight="1" x14ac:dyDescent="0.2">
      <c r="B142" s="333"/>
      <c r="C142" s="332"/>
      <c r="F142" s="337"/>
      <c r="G142" s="345"/>
      <c r="H142" s="328"/>
      <c r="I142" s="328"/>
    </row>
    <row r="143" spans="2:9" ht="13.5" customHeight="1" x14ac:dyDescent="0.2">
      <c r="B143" s="333"/>
      <c r="C143" s="332"/>
      <c r="F143" s="337"/>
      <c r="G143" s="345"/>
      <c r="H143" s="328"/>
      <c r="I143" s="328"/>
    </row>
    <row r="144" spans="2:9" ht="13.5" customHeight="1" x14ac:dyDescent="0.2">
      <c r="B144" s="333"/>
      <c r="C144" s="332"/>
      <c r="F144" s="337"/>
      <c r="G144" s="345"/>
      <c r="H144" s="328"/>
      <c r="I144" s="328"/>
    </row>
    <row r="145" spans="2:9" ht="13.5" customHeight="1" x14ac:dyDescent="0.2">
      <c r="B145" s="333"/>
      <c r="C145" s="332"/>
      <c r="F145" s="337"/>
      <c r="G145" s="345"/>
      <c r="H145" s="328"/>
      <c r="I145" s="328"/>
    </row>
    <row r="146" spans="2:9" ht="13.5" customHeight="1" x14ac:dyDescent="0.2">
      <c r="B146" s="333"/>
      <c r="C146" s="332"/>
      <c r="F146" s="337"/>
      <c r="G146" s="345"/>
      <c r="H146" s="328"/>
      <c r="I146" s="328"/>
    </row>
    <row r="147" spans="2:9" ht="13.5" customHeight="1" x14ac:dyDescent="0.2">
      <c r="B147" s="333"/>
      <c r="C147" s="332"/>
      <c r="F147" s="337"/>
      <c r="G147" s="345"/>
      <c r="H147" s="328"/>
      <c r="I147" s="328"/>
    </row>
    <row r="148" spans="2:9" ht="13.5" customHeight="1" x14ac:dyDescent="0.2">
      <c r="B148" s="333"/>
      <c r="C148" s="332"/>
      <c r="F148" s="337"/>
      <c r="G148" s="345"/>
      <c r="H148" s="328"/>
      <c r="I148" s="328"/>
    </row>
    <row r="149" spans="2:9" ht="13.5" customHeight="1" x14ac:dyDescent="0.2">
      <c r="B149" s="333"/>
      <c r="C149" s="332"/>
      <c r="F149" s="337"/>
      <c r="G149" s="345"/>
      <c r="H149" s="328"/>
      <c r="I149" s="328"/>
    </row>
    <row r="150" spans="2:9" ht="13.5" customHeight="1" x14ac:dyDescent="0.2">
      <c r="B150" s="333"/>
      <c r="C150" s="332"/>
      <c r="F150" s="337"/>
      <c r="G150" s="345"/>
      <c r="H150" s="328"/>
      <c r="I150" s="328"/>
    </row>
    <row r="151" spans="2:9" ht="13.5" customHeight="1" x14ac:dyDescent="0.2">
      <c r="B151" s="333"/>
      <c r="C151" s="332"/>
      <c r="F151" s="337"/>
      <c r="G151" s="345"/>
      <c r="H151" s="328"/>
      <c r="I151" s="328"/>
    </row>
    <row r="152" spans="2:9" ht="13.5" customHeight="1" x14ac:dyDescent="0.2">
      <c r="B152" s="333"/>
      <c r="C152" s="332"/>
      <c r="F152" s="337"/>
      <c r="G152" s="345"/>
      <c r="H152" s="328"/>
      <c r="I152" s="328"/>
    </row>
    <row r="153" spans="2:9" ht="13.5" customHeight="1" x14ac:dyDescent="0.2">
      <c r="B153" s="333"/>
      <c r="C153" s="332"/>
      <c r="F153" s="337"/>
      <c r="G153" s="345"/>
      <c r="H153" s="328"/>
      <c r="I153" s="328"/>
    </row>
    <row r="154" spans="2:9" ht="13.5" customHeight="1" x14ac:dyDescent="0.2">
      <c r="B154" s="333"/>
      <c r="C154" s="332"/>
      <c r="F154" s="337"/>
      <c r="G154" s="345"/>
      <c r="H154" s="328"/>
      <c r="I154" s="328"/>
    </row>
    <row r="155" spans="2:9" ht="13.5" customHeight="1" x14ac:dyDescent="0.2">
      <c r="B155" s="333"/>
      <c r="C155" s="332"/>
      <c r="F155" s="337"/>
      <c r="G155" s="345"/>
      <c r="H155" s="328"/>
      <c r="I155" s="328"/>
    </row>
    <row r="156" spans="2:9" ht="13.5" customHeight="1" x14ac:dyDescent="0.2">
      <c r="B156" s="333"/>
      <c r="C156" s="332"/>
      <c r="F156" s="337"/>
      <c r="G156" s="345"/>
      <c r="H156" s="328"/>
      <c r="I156" s="328"/>
    </row>
    <row r="157" spans="2:9" ht="13.5" customHeight="1" x14ac:dyDescent="0.2">
      <c r="B157" s="333"/>
      <c r="C157" s="332"/>
      <c r="F157" s="337"/>
      <c r="G157" s="345"/>
      <c r="H157" s="328"/>
      <c r="I157" s="328"/>
    </row>
    <row r="158" spans="2:9" ht="13.5" customHeight="1" x14ac:dyDescent="0.2">
      <c r="B158" s="333"/>
      <c r="C158" s="332"/>
      <c r="F158" s="337"/>
      <c r="G158" s="345"/>
      <c r="H158" s="328"/>
      <c r="I158" s="328"/>
    </row>
    <row r="159" spans="2:9" ht="13.5" customHeight="1" x14ac:dyDescent="0.2">
      <c r="B159" s="333"/>
      <c r="C159" s="332"/>
      <c r="F159" s="337"/>
      <c r="G159" s="345"/>
      <c r="H159" s="328"/>
      <c r="I159" s="328"/>
    </row>
    <row r="160" spans="2:9" ht="13.5" customHeight="1" x14ac:dyDescent="0.2">
      <c r="B160" s="333"/>
      <c r="C160" s="332"/>
      <c r="F160" s="337"/>
      <c r="G160" s="345"/>
      <c r="H160" s="328"/>
      <c r="I160" s="328"/>
    </row>
    <row r="161" spans="2:9" ht="13.5" customHeight="1" x14ac:dyDescent="0.2">
      <c r="B161" s="333"/>
      <c r="C161" s="332"/>
      <c r="F161" s="337"/>
      <c r="G161" s="345"/>
      <c r="H161" s="328"/>
      <c r="I161" s="328"/>
    </row>
    <row r="162" spans="2:9" ht="13.5" customHeight="1" x14ac:dyDescent="0.2">
      <c r="B162" s="333"/>
      <c r="C162" s="332"/>
      <c r="F162" s="337"/>
      <c r="G162" s="345"/>
      <c r="H162" s="328"/>
      <c r="I162" s="328"/>
    </row>
    <row r="163" spans="2:9" ht="13.5" customHeight="1" x14ac:dyDescent="0.2">
      <c r="B163" s="333"/>
      <c r="C163" s="332"/>
      <c r="F163" s="337"/>
      <c r="G163" s="345"/>
      <c r="H163" s="328"/>
      <c r="I163" s="328"/>
    </row>
    <row r="164" spans="2:9" ht="13.5" customHeight="1" x14ac:dyDescent="0.2">
      <c r="B164" s="333"/>
      <c r="C164" s="332"/>
      <c r="F164" s="337"/>
      <c r="G164" s="345"/>
      <c r="H164" s="328"/>
      <c r="I164" s="328"/>
    </row>
    <row r="165" spans="2:9" ht="13.5" customHeight="1" x14ac:dyDescent="0.2">
      <c r="B165" s="333"/>
      <c r="C165" s="332"/>
      <c r="F165" s="337"/>
      <c r="G165" s="345"/>
      <c r="H165" s="328"/>
      <c r="I165" s="328"/>
    </row>
    <row r="166" spans="2:9" ht="13.5" customHeight="1" x14ac:dyDescent="0.2">
      <c r="B166" s="333"/>
      <c r="C166" s="332"/>
      <c r="F166" s="337"/>
      <c r="G166" s="345"/>
      <c r="H166" s="328"/>
      <c r="I166" s="328"/>
    </row>
    <row r="167" spans="2:9" ht="13.5" customHeight="1" x14ac:dyDescent="0.2">
      <c r="B167" s="333"/>
      <c r="C167" s="332"/>
      <c r="F167" s="337"/>
      <c r="G167" s="345"/>
      <c r="H167" s="328"/>
      <c r="I167" s="328"/>
    </row>
    <row r="168" spans="2:9" ht="13.5" customHeight="1" x14ac:dyDescent="0.2">
      <c r="B168" s="333"/>
      <c r="C168" s="332"/>
      <c r="F168" s="337"/>
      <c r="G168" s="345"/>
      <c r="H168" s="328"/>
      <c r="I168" s="328"/>
    </row>
    <row r="169" spans="2:9" ht="13.5" customHeight="1" x14ac:dyDescent="0.2">
      <c r="B169" s="333"/>
      <c r="C169" s="332"/>
      <c r="F169" s="337"/>
      <c r="G169" s="345"/>
      <c r="H169" s="328"/>
      <c r="I169" s="328"/>
    </row>
    <row r="170" spans="2:9" ht="13.5" customHeight="1" x14ac:dyDescent="0.2">
      <c r="B170" s="333"/>
      <c r="C170" s="332"/>
      <c r="F170" s="337"/>
      <c r="G170" s="345"/>
      <c r="H170" s="328"/>
      <c r="I170" s="328"/>
    </row>
    <row r="171" spans="2:9" ht="13.5" customHeight="1" x14ac:dyDescent="0.2">
      <c r="B171" s="333"/>
      <c r="C171" s="332"/>
      <c r="F171" s="337"/>
      <c r="G171" s="345"/>
      <c r="H171" s="328"/>
      <c r="I171" s="328"/>
    </row>
    <row r="172" spans="2:9" ht="13.5" customHeight="1" x14ac:dyDescent="0.2">
      <c r="B172" s="333"/>
      <c r="C172" s="332"/>
      <c r="F172" s="337"/>
      <c r="G172" s="345"/>
      <c r="H172" s="328"/>
      <c r="I172" s="328"/>
    </row>
    <row r="173" spans="2:9" ht="13.5" customHeight="1" x14ac:dyDescent="0.2">
      <c r="B173" s="333"/>
      <c r="C173" s="332"/>
      <c r="F173" s="337"/>
      <c r="G173" s="345"/>
      <c r="H173" s="328"/>
      <c r="I173" s="328"/>
    </row>
    <row r="174" spans="2:9" ht="13.5" customHeight="1" x14ac:dyDescent="0.2">
      <c r="B174" s="333"/>
      <c r="C174" s="332"/>
      <c r="F174" s="337"/>
      <c r="G174" s="345"/>
      <c r="H174" s="328"/>
      <c r="I174" s="328"/>
    </row>
    <row r="175" spans="2:9" ht="13.5" customHeight="1" x14ac:dyDescent="0.2">
      <c r="B175" s="333"/>
      <c r="C175" s="332"/>
      <c r="F175" s="337"/>
      <c r="G175" s="345"/>
      <c r="H175" s="328"/>
      <c r="I175" s="328"/>
    </row>
    <row r="176" spans="2:9" ht="13.5" customHeight="1" x14ac:dyDescent="0.2">
      <c r="B176" s="333"/>
      <c r="C176" s="332"/>
      <c r="F176" s="337"/>
      <c r="G176" s="345"/>
      <c r="H176" s="328"/>
      <c r="I176" s="328"/>
    </row>
    <row r="177" spans="2:9" ht="13.5" customHeight="1" x14ac:dyDescent="0.2">
      <c r="B177" s="333"/>
      <c r="C177" s="332"/>
      <c r="F177" s="337"/>
      <c r="G177" s="345"/>
      <c r="H177" s="328"/>
      <c r="I177" s="328"/>
    </row>
    <row r="178" spans="2:9" ht="13.5" customHeight="1" x14ac:dyDescent="0.2">
      <c r="B178" s="333"/>
      <c r="C178" s="332"/>
      <c r="F178" s="337"/>
      <c r="G178" s="345"/>
      <c r="H178" s="328"/>
      <c r="I178" s="328"/>
    </row>
    <row r="179" spans="2:9" ht="13.5" customHeight="1" x14ac:dyDescent="0.2">
      <c r="B179" s="333"/>
      <c r="C179" s="332"/>
      <c r="F179" s="337"/>
      <c r="G179" s="345"/>
      <c r="H179" s="328"/>
      <c r="I179" s="328"/>
    </row>
    <row r="180" spans="2:9" ht="13.5" customHeight="1" x14ac:dyDescent="0.2">
      <c r="B180" s="333"/>
      <c r="C180" s="332"/>
      <c r="F180" s="337"/>
      <c r="G180" s="345"/>
      <c r="H180" s="328"/>
      <c r="I180" s="328"/>
    </row>
    <row r="181" spans="2:9" ht="13.5" customHeight="1" x14ac:dyDescent="0.2">
      <c r="B181" s="333"/>
      <c r="C181" s="332"/>
      <c r="F181" s="337"/>
      <c r="G181" s="345"/>
      <c r="H181" s="328"/>
      <c r="I181" s="328"/>
    </row>
    <row r="182" spans="2:9" ht="13.5" customHeight="1" x14ac:dyDescent="0.2">
      <c r="B182" s="333"/>
      <c r="C182" s="332"/>
      <c r="F182" s="337"/>
      <c r="G182" s="345"/>
      <c r="H182" s="328"/>
      <c r="I182" s="328"/>
    </row>
    <row r="183" spans="2:9" ht="13.5" customHeight="1" x14ac:dyDescent="0.2">
      <c r="B183" s="333"/>
      <c r="C183" s="332"/>
      <c r="F183" s="337"/>
      <c r="G183" s="345"/>
      <c r="H183" s="328"/>
      <c r="I183" s="328"/>
    </row>
    <row r="184" spans="2:9" ht="13.5" customHeight="1" x14ac:dyDescent="0.2">
      <c r="B184" s="333"/>
      <c r="C184" s="332"/>
      <c r="F184" s="337"/>
      <c r="G184" s="345"/>
      <c r="H184" s="328"/>
      <c r="I184" s="328"/>
    </row>
    <row r="185" spans="2:9" ht="13.5" customHeight="1" x14ac:dyDescent="0.2">
      <c r="B185" s="333"/>
      <c r="C185" s="332"/>
      <c r="F185" s="337"/>
      <c r="G185" s="345"/>
      <c r="H185" s="328"/>
      <c r="I185" s="328"/>
    </row>
    <row r="186" spans="2:9" ht="13.5" customHeight="1" x14ac:dyDescent="0.2">
      <c r="B186" s="333"/>
      <c r="C186" s="332"/>
      <c r="F186" s="337"/>
      <c r="G186" s="345"/>
      <c r="H186" s="328"/>
      <c r="I186" s="328"/>
    </row>
    <row r="187" spans="2:9" ht="13.5" customHeight="1" x14ac:dyDescent="0.2">
      <c r="B187" s="333"/>
      <c r="C187" s="332"/>
      <c r="F187" s="337"/>
      <c r="G187" s="345"/>
      <c r="H187" s="328"/>
      <c r="I187" s="328"/>
    </row>
    <row r="188" spans="2:9" ht="13.5" customHeight="1" x14ac:dyDescent="0.2">
      <c r="B188" s="333"/>
      <c r="C188" s="332"/>
      <c r="F188" s="337"/>
      <c r="G188" s="345"/>
      <c r="H188" s="328"/>
      <c r="I188" s="328"/>
    </row>
    <row r="189" spans="2:9" ht="13.5" customHeight="1" x14ac:dyDescent="0.2">
      <c r="B189" s="333"/>
      <c r="C189" s="332"/>
      <c r="F189" s="337"/>
      <c r="G189" s="345"/>
      <c r="H189" s="328"/>
      <c r="I189" s="328"/>
    </row>
    <row r="190" spans="2:9" ht="13.5" customHeight="1" x14ac:dyDescent="0.2">
      <c r="B190" s="333"/>
      <c r="C190" s="332"/>
      <c r="F190" s="337"/>
      <c r="G190" s="345"/>
      <c r="H190" s="328"/>
      <c r="I190" s="328"/>
    </row>
    <row r="191" spans="2:9" ht="15.75" customHeight="1" x14ac:dyDescent="0.2">
      <c r="B191" s="333"/>
      <c r="C191" s="332"/>
      <c r="F191" s="337"/>
      <c r="G191" s="345"/>
      <c r="H191" s="328"/>
      <c r="I191" s="328"/>
    </row>
    <row r="192" spans="2:9" ht="15.75" customHeight="1" x14ac:dyDescent="0.2">
      <c r="B192" s="333"/>
      <c r="C192" s="332"/>
      <c r="F192" s="337"/>
      <c r="G192" s="345"/>
      <c r="H192" s="328"/>
      <c r="I192" s="328"/>
    </row>
    <row r="193" spans="2:9" ht="15.75" customHeight="1" x14ac:dyDescent="0.2">
      <c r="B193" s="333"/>
      <c r="C193" s="332"/>
      <c r="F193" s="337"/>
      <c r="G193" s="345"/>
      <c r="H193" s="328"/>
      <c r="I193" s="328"/>
    </row>
    <row r="194" spans="2:9" ht="15.75" customHeight="1" x14ac:dyDescent="0.2">
      <c r="B194" s="333"/>
      <c r="C194" s="332"/>
      <c r="F194" s="337"/>
      <c r="G194" s="345"/>
      <c r="H194" s="328"/>
      <c r="I194" s="328"/>
    </row>
    <row r="195" spans="2:9" ht="15.75" customHeight="1" x14ac:dyDescent="0.2">
      <c r="B195" s="333"/>
      <c r="C195" s="332"/>
      <c r="F195" s="337"/>
      <c r="G195" s="345"/>
      <c r="H195" s="328"/>
      <c r="I195" s="328"/>
    </row>
    <row r="196" spans="2:9" ht="15.75" customHeight="1" x14ac:dyDescent="0.2">
      <c r="B196" s="333"/>
      <c r="C196" s="332"/>
      <c r="F196" s="337"/>
      <c r="G196" s="345"/>
      <c r="H196" s="328"/>
      <c r="I196" s="328"/>
    </row>
    <row r="197" spans="2:9" ht="15.75" customHeight="1" x14ac:dyDescent="0.2">
      <c r="B197" s="333"/>
      <c r="C197" s="332"/>
      <c r="F197" s="337"/>
      <c r="G197" s="345"/>
      <c r="H197" s="328"/>
      <c r="I197" s="328"/>
    </row>
    <row r="198" spans="2:9" ht="15.75" customHeight="1" x14ac:dyDescent="0.2">
      <c r="B198" s="333"/>
      <c r="C198" s="332"/>
      <c r="F198" s="337"/>
      <c r="G198" s="345"/>
      <c r="H198" s="328"/>
      <c r="I198" s="328"/>
    </row>
    <row r="199" spans="2:9" ht="15.75" customHeight="1" x14ac:dyDescent="0.2">
      <c r="B199" s="333"/>
      <c r="C199" s="332"/>
      <c r="F199" s="337"/>
      <c r="G199" s="345"/>
      <c r="H199" s="328"/>
      <c r="I199" s="328"/>
    </row>
    <row r="200" spans="2:9" ht="15.75" customHeight="1" x14ac:dyDescent="0.2">
      <c r="B200" s="333"/>
      <c r="C200" s="332"/>
      <c r="F200" s="337"/>
      <c r="G200" s="345"/>
      <c r="H200" s="328"/>
      <c r="I200" s="328"/>
    </row>
    <row r="201" spans="2:9" ht="15.75" customHeight="1" x14ac:dyDescent="0.2">
      <c r="B201" s="333"/>
      <c r="C201" s="332"/>
      <c r="F201" s="337"/>
      <c r="G201" s="345"/>
      <c r="H201" s="328"/>
      <c r="I201" s="328"/>
    </row>
    <row r="202" spans="2:9" ht="15.75" customHeight="1" x14ac:dyDescent="0.2">
      <c r="B202" s="333"/>
      <c r="C202" s="332"/>
      <c r="F202" s="337"/>
      <c r="G202" s="345"/>
      <c r="H202" s="328"/>
      <c r="I202" s="328"/>
    </row>
    <row r="203" spans="2:9" ht="15.75" customHeight="1" x14ac:dyDescent="0.2">
      <c r="B203" s="333"/>
      <c r="C203" s="332"/>
      <c r="F203" s="337"/>
      <c r="G203" s="345"/>
      <c r="H203" s="328"/>
      <c r="I203" s="328"/>
    </row>
    <row r="204" spans="2:9" ht="15.75" customHeight="1" x14ac:dyDescent="0.2">
      <c r="B204" s="333"/>
      <c r="C204" s="332"/>
      <c r="F204" s="337"/>
      <c r="G204" s="345"/>
      <c r="H204" s="328"/>
      <c r="I204" s="328"/>
    </row>
    <row r="205" spans="2:9" ht="15.75" customHeight="1" x14ac:dyDescent="0.2">
      <c r="B205" s="333"/>
      <c r="C205" s="332"/>
      <c r="F205" s="337"/>
      <c r="G205" s="345"/>
      <c r="H205" s="328"/>
      <c r="I205" s="328"/>
    </row>
    <row r="206" spans="2:9" ht="15.75" customHeight="1" x14ac:dyDescent="0.2">
      <c r="B206" s="333"/>
      <c r="C206" s="332"/>
      <c r="F206" s="337"/>
      <c r="G206" s="345"/>
      <c r="H206" s="328"/>
      <c r="I206" s="328"/>
    </row>
    <row r="207" spans="2:9" ht="15.75" customHeight="1" x14ac:dyDescent="0.2">
      <c r="B207" s="333"/>
      <c r="C207" s="332"/>
      <c r="F207" s="337"/>
      <c r="G207" s="345"/>
      <c r="H207" s="328"/>
      <c r="I207" s="328"/>
    </row>
    <row r="208" spans="2:9" ht="15.75" customHeight="1" x14ac:dyDescent="0.2">
      <c r="B208" s="333"/>
      <c r="C208" s="332"/>
      <c r="F208" s="337"/>
      <c r="G208" s="345"/>
      <c r="H208" s="328"/>
      <c r="I208" s="328"/>
    </row>
    <row r="209" spans="2:9" ht="15.75" customHeight="1" x14ac:dyDescent="0.2">
      <c r="B209" s="333"/>
      <c r="C209" s="332"/>
      <c r="F209" s="337"/>
      <c r="G209" s="345"/>
      <c r="H209" s="328"/>
      <c r="I209" s="328"/>
    </row>
    <row r="210" spans="2:9" ht="15.75" customHeight="1" x14ac:dyDescent="0.2">
      <c r="B210" s="333"/>
      <c r="C210" s="332"/>
      <c r="F210" s="337"/>
      <c r="G210" s="345"/>
      <c r="H210" s="328"/>
      <c r="I210" s="328"/>
    </row>
    <row r="211" spans="2:9" ht="15.75" customHeight="1" x14ac:dyDescent="0.2">
      <c r="B211" s="333"/>
      <c r="C211" s="332"/>
      <c r="F211" s="337"/>
      <c r="G211" s="345"/>
      <c r="H211" s="328"/>
      <c r="I211" s="328"/>
    </row>
    <row r="212" spans="2:9" ht="15.75" customHeight="1" x14ac:dyDescent="0.2">
      <c r="B212" s="333"/>
      <c r="C212" s="332"/>
      <c r="F212" s="337"/>
      <c r="G212" s="345"/>
      <c r="H212" s="328"/>
      <c r="I212" s="328"/>
    </row>
    <row r="213" spans="2:9" ht="15.75" customHeight="1" x14ac:dyDescent="0.2">
      <c r="B213" s="333"/>
      <c r="C213" s="332"/>
      <c r="F213" s="337"/>
      <c r="G213" s="345"/>
      <c r="H213" s="328"/>
      <c r="I213" s="328"/>
    </row>
    <row r="214" spans="2:9" ht="15.75" customHeight="1" x14ac:dyDescent="0.2">
      <c r="B214" s="333"/>
      <c r="C214" s="332"/>
      <c r="F214" s="337"/>
      <c r="G214" s="345"/>
      <c r="H214" s="328"/>
      <c r="I214" s="328"/>
    </row>
    <row r="215" spans="2:9" ht="15.75" customHeight="1" x14ac:dyDescent="0.2">
      <c r="B215" s="333"/>
      <c r="C215" s="332"/>
      <c r="F215" s="337"/>
      <c r="G215" s="345"/>
      <c r="H215" s="328"/>
      <c r="I215" s="328"/>
    </row>
    <row r="216" spans="2:9" ht="11.25" customHeight="1" x14ac:dyDescent="0.2">
      <c r="B216" s="333"/>
      <c r="C216" s="332"/>
      <c r="F216" s="337"/>
      <c r="G216" s="345"/>
      <c r="H216" s="328"/>
      <c r="I216" s="328"/>
    </row>
    <row r="217" spans="2:9" ht="15.75" customHeight="1" x14ac:dyDescent="0.2">
      <c r="B217" s="333"/>
      <c r="C217" s="332"/>
      <c r="F217" s="337"/>
      <c r="G217" s="345"/>
      <c r="H217" s="328"/>
      <c r="I217" s="328"/>
    </row>
    <row r="218" spans="2:9" ht="15.75" customHeight="1" x14ac:dyDescent="0.2">
      <c r="B218" s="333"/>
      <c r="C218" s="332"/>
      <c r="F218" s="337"/>
      <c r="G218" s="345"/>
      <c r="H218" s="328"/>
      <c r="I218" s="328"/>
    </row>
    <row r="219" spans="2:9" ht="15.75" customHeight="1" x14ac:dyDescent="0.2">
      <c r="B219" s="333"/>
      <c r="C219" s="332"/>
      <c r="F219" s="337"/>
      <c r="G219" s="345"/>
      <c r="H219" s="328"/>
      <c r="I219" s="328"/>
    </row>
    <row r="220" spans="2:9" ht="15.75" customHeight="1" x14ac:dyDescent="0.2">
      <c r="B220" s="333"/>
      <c r="C220" s="332"/>
      <c r="F220" s="337"/>
      <c r="G220" s="345"/>
      <c r="H220" s="328"/>
      <c r="I220" s="328"/>
    </row>
    <row r="221" spans="2:9" ht="15.75" customHeight="1" x14ac:dyDescent="0.2">
      <c r="B221" s="333"/>
      <c r="C221" s="332"/>
      <c r="F221" s="337"/>
      <c r="G221" s="345"/>
      <c r="H221" s="328"/>
      <c r="I221" s="328"/>
    </row>
    <row r="222" spans="2:9" ht="15.75" customHeight="1" x14ac:dyDescent="0.2">
      <c r="B222" s="333"/>
      <c r="C222" s="332"/>
      <c r="F222" s="337"/>
      <c r="G222" s="345"/>
      <c r="H222" s="328"/>
      <c r="I222" s="328"/>
    </row>
    <row r="223" spans="2:9" ht="15.75" customHeight="1" x14ac:dyDescent="0.2">
      <c r="B223" s="333"/>
      <c r="C223" s="332"/>
      <c r="F223" s="337"/>
      <c r="G223" s="345"/>
      <c r="H223" s="328"/>
      <c r="I223" s="328"/>
    </row>
    <row r="224" spans="2:9" ht="15.75" customHeight="1" x14ac:dyDescent="0.2">
      <c r="B224" s="333"/>
      <c r="C224" s="332"/>
      <c r="F224" s="337"/>
      <c r="G224" s="345"/>
      <c r="H224" s="328"/>
      <c r="I224" s="328"/>
    </row>
    <row r="225" spans="2:9" ht="15.75" customHeight="1" x14ac:dyDescent="0.2">
      <c r="B225" s="333"/>
      <c r="C225" s="332"/>
      <c r="F225" s="337"/>
      <c r="G225" s="345"/>
      <c r="H225" s="328"/>
      <c r="I225" s="328"/>
    </row>
    <row r="226" spans="2:9" ht="15.75" customHeight="1" x14ac:dyDescent="0.2">
      <c r="B226" s="333"/>
      <c r="C226" s="332"/>
      <c r="F226" s="337"/>
      <c r="G226" s="345"/>
      <c r="H226" s="328"/>
      <c r="I226" s="328"/>
    </row>
    <row r="227" spans="2:9" ht="15.75" customHeight="1" x14ac:dyDescent="0.2">
      <c r="B227" s="333"/>
      <c r="C227" s="332"/>
      <c r="F227" s="337"/>
      <c r="G227" s="345"/>
      <c r="H227" s="328"/>
      <c r="I227" s="328"/>
    </row>
    <row r="228" spans="2:9" ht="15.75" customHeight="1" x14ac:dyDescent="0.2">
      <c r="B228" s="333"/>
      <c r="C228" s="332"/>
      <c r="F228" s="337"/>
      <c r="G228" s="345"/>
      <c r="H228" s="328"/>
      <c r="I228" s="328"/>
    </row>
    <row r="229" spans="2:9" ht="15.75" customHeight="1" x14ac:dyDescent="0.2">
      <c r="B229" s="333"/>
      <c r="C229" s="332"/>
      <c r="F229" s="337"/>
      <c r="G229" s="345"/>
      <c r="H229" s="328"/>
      <c r="I229" s="328"/>
    </row>
    <row r="230" spans="2:9" ht="15.75" customHeight="1" x14ac:dyDescent="0.2">
      <c r="B230" s="333"/>
      <c r="C230" s="332"/>
      <c r="F230" s="337"/>
      <c r="G230" s="345"/>
      <c r="H230" s="328"/>
      <c r="I230" s="328"/>
    </row>
    <row r="231" spans="2:9" ht="15.75" customHeight="1" x14ac:dyDescent="0.2">
      <c r="B231" s="333"/>
      <c r="C231" s="332"/>
      <c r="F231" s="337"/>
      <c r="G231" s="345"/>
      <c r="H231" s="328"/>
      <c r="I231" s="328"/>
    </row>
    <row r="232" spans="2:9" ht="15.75" customHeight="1" x14ac:dyDescent="0.2">
      <c r="B232" s="333"/>
      <c r="C232" s="332"/>
      <c r="F232" s="337"/>
      <c r="G232" s="345"/>
      <c r="H232" s="328"/>
      <c r="I232" s="328"/>
    </row>
    <row r="233" spans="2:9" ht="15.75" customHeight="1" x14ac:dyDescent="0.2">
      <c r="B233" s="333"/>
      <c r="C233" s="332"/>
      <c r="F233" s="337"/>
      <c r="G233" s="345"/>
      <c r="H233" s="328"/>
      <c r="I233" s="328"/>
    </row>
    <row r="234" spans="2:9" ht="15.75" customHeight="1" x14ac:dyDescent="0.2">
      <c r="B234" s="333"/>
      <c r="C234" s="332"/>
      <c r="F234" s="337"/>
      <c r="G234" s="345"/>
      <c r="H234" s="328"/>
      <c r="I234" s="328"/>
    </row>
    <row r="235" spans="2:9" ht="15.75" customHeight="1" x14ac:dyDescent="0.2">
      <c r="B235" s="333"/>
      <c r="C235" s="332"/>
      <c r="F235" s="337"/>
      <c r="G235" s="345"/>
      <c r="H235" s="328"/>
      <c r="I235" s="328"/>
    </row>
    <row r="236" spans="2:9" ht="15.75" customHeight="1" x14ac:dyDescent="0.2">
      <c r="B236" s="333"/>
      <c r="C236" s="332"/>
      <c r="F236" s="337"/>
      <c r="G236" s="345"/>
      <c r="H236" s="328"/>
      <c r="I236" s="328"/>
    </row>
    <row r="237" spans="2:9" ht="15.75" customHeight="1" x14ac:dyDescent="0.2">
      <c r="B237" s="333"/>
      <c r="C237" s="332"/>
      <c r="F237" s="337"/>
      <c r="G237" s="345"/>
      <c r="H237" s="328"/>
      <c r="I237" s="328"/>
    </row>
    <row r="238" spans="2:9" ht="15.75" customHeight="1" x14ac:dyDescent="0.2">
      <c r="B238" s="333"/>
      <c r="C238" s="332"/>
      <c r="F238" s="337"/>
      <c r="G238" s="345"/>
      <c r="H238" s="328"/>
      <c r="I238" s="328"/>
    </row>
    <row r="239" spans="2:9" ht="15.75" customHeight="1" x14ac:dyDescent="0.2">
      <c r="B239" s="333"/>
      <c r="C239" s="332"/>
      <c r="F239" s="337"/>
      <c r="G239" s="345"/>
      <c r="H239" s="328"/>
      <c r="I239" s="328"/>
    </row>
    <row r="240" spans="2:9" ht="15.75" customHeight="1" x14ac:dyDescent="0.2">
      <c r="B240" s="333"/>
      <c r="C240" s="332"/>
      <c r="F240" s="337"/>
      <c r="G240" s="345"/>
      <c r="H240" s="328"/>
      <c r="I240" s="328"/>
    </row>
    <row r="241" spans="2:9" ht="15.75" customHeight="1" x14ac:dyDescent="0.2">
      <c r="B241" s="333"/>
      <c r="C241" s="332"/>
      <c r="F241" s="337"/>
      <c r="G241" s="345"/>
      <c r="H241" s="328"/>
      <c r="I241" s="328"/>
    </row>
    <row r="242" spans="2:9" ht="15.75" customHeight="1" x14ac:dyDescent="0.2">
      <c r="B242" s="333"/>
      <c r="C242" s="332"/>
      <c r="F242" s="337"/>
      <c r="G242" s="345"/>
      <c r="H242" s="328"/>
      <c r="I242" s="328"/>
    </row>
    <row r="243" spans="2:9" ht="15.75" customHeight="1" x14ac:dyDescent="0.2">
      <c r="B243" s="333"/>
      <c r="C243" s="332"/>
      <c r="F243" s="337"/>
      <c r="G243" s="345"/>
      <c r="H243" s="328"/>
      <c r="I243" s="328"/>
    </row>
    <row r="244" spans="2:9" ht="15.75" customHeight="1" x14ac:dyDescent="0.2">
      <c r="B244" s="333"/>
      <c r="C244" s="332"/>
      <c r="F244" s="337"/>
      <c r="G244" s="345"/>
      <c r="H244" s="328"/>
      <c r="I244" s="328"/>
    </row>
    <row r="245" spans="2:9" ht="15.75" customHeight="1" x14ac:dyDescent="0.2">
      <c r="B245" s="333"/>
      <c r="C245" s="332"/>
      <c r="F245" s="337"/>
      <c r="G245" s="345"/>
      <c r="H245" s="328"/>
      <c r="I245" s="328"/>
    </row>
    <row r="246" spans="2:9" ht="15.75" customHeight="1" x14ac:dyDescent="0.2">
      <c r="B246" s="333"/>
      <c r="C246" s="332"/>
      <c r="F246" s="337"/>
      <c r="G246" s="345"/>
      <c r="H246" s="328"/>
      <c r="I246" s="328"/>
    </row>
    <row r="247" spans="2:9" ht="15.75" customHeight="1" x14ac:dyDescent="0.2">
      <c r="B247" s="333"/>
      <c r="C247" s="332"/>
      <c r="F247" s="337"/>
      <c r="G247" s="345"/>
      <c r="H247" s="328"/>
      <c r="I247" s="328"/>
    </row>
    <row r="248" spans="2:9" ht="15.75" customHeight="1" x14ac:dyDescent="0.2">
      <c r="B248" s="333"/>
      <c r="C248" s="332"/>
      <c r="F248" s="337"/>
      <c r="G248" s="345"/>
      <c r="H248" s="328"/>
      <c r="I248" s="328"/>
    </row>
    <row r="249" spans="2:9" ht="15.75" customHeight="1" x14ac:dyDescent="0.2">
      <c r="B249" s="333"/>
      <c r="C249" s="332"/>
      <c r="F249" s="337"/>
      <c r="G249" s="339"/>
      <c r="H249" s="338"/>
      <c r="I249" s="328"/>
    </row>
    <row r="250" spans="2:9" ht="15.75" customHeight="1" x14ac:dyDescent="0.2">
      <c r="B250" s="333"/>
      <c r="C250" s="332"/>
      <c r="G250" s="345"/>
      <c r="H250" s="328"/>
      <c r="I250" s="328"/>
    </row>
    <row r="251" spans="2:9" ht="15.75" customHeight="1" x14ac:dyDescent="0.2">
      <c r="B251" s="333"/>
      <c r="C251" s="332"/>
      <c r="F251" s="337"/>
      <c r="G251" s="345"/>
      <c r="H251" s="328"/>
      <c r="I251" s="328"/>
    </row>
    <row r="252" spans="2:9" ht="15.75" customHeight="1" x14ac:dyDescent="0.2">
      <c r="B252" s="333"/>
      <c r="C252" s="332"/>
      <c r="F252" s="337"/>
      <c r="G252" s="345"/>
      <c r="H252" s="328"/>
      <c r="I252" s="328"/>
    </row>
    <row r="253" spans="2:9" ht="15.75" customHeight="1" x14ac:dyDescent="0.2">
      <c r="B253" s="333"/>
      <c r="C253" s="332"/>
      <c r="F253" s="337"/>
      <c r="G253" s="345"/>
      <c r="H253" s="328"/>
      <c r="I253" s="328"/>
    </row>
    <row r="254" spans="2:9" ht="15.75" customHeight="1" x14ac:dyDescent="0.2">
      <c r="B254" s="333"/>
      <c r="C254" s="332"/>
      <c r="F254" s="337"/>
      <c r="G254" s="345"/>
      <c r="H254" s="328"/>
      <c r="I254" s="328"/>
    </row>
    <row r="255" spans="2:9" ht="15.75" customHeight="1" x14ac:dyDescent="0.2">
      <c r="B255" s="333"/>
      <c r="C255" s="332"/>
      <c r="F255" s="337"/>
      <c r="G255" s="345"/>
      <c r="H255" s="328"/>
      <c r="I255" s="328"/>
    </row>
    <row r="256" spans="2:9" ht="15.75" customHeight="1" x14ac:dyDescent="0.2">
      <c r="B256" s="333"/>
      <c r="C256" s="332"/>
      <c r="F256" s="337"/>
      <c r="G256" s="345"/>
      <c r="H256" s="328"/>
      <c r="I256" s="328"/>
    </row>
    <row r="257" spans="2:9" ht="15.75" customHeight="1" x14ac:dyDescent="0.2">
      <c r="B257" s="333"/>
      <c r="C257" s="332"/>
      <c r="F257" s="337"/>
      <c r="G257" s="345"/>
      <c r="H257" s="328"/>
      <c r="I257" s="328"/>
    </row>
    <row r="258" spans="2:9" ht="15.75" customHeight="1" x14ac:dyDescent="0.2">
      <c r="B258" s="333"/>
      <c r="C258" s="332"/>
      <c r="F258" s="337"/>
      <c r="G258" s="345"/>
      <c r="H258" s="328"/>
      <c r="I258" s="328"/>
    </row>
    <row r="259" spans="2:9" ht="15.75" customHeight="1" x14ac:dyDescent="0.2">
      <c r="B259" s="333"/>
      <c r="C259" s="332"/>
      <c r="F259" s="337"/>
      <c r="G259" s="345"/>
      <c r="H259" s="328"/>
      <c r="I259" s="328"/>
    </row>
    <row r="260" spans="2:9" ht="15.75" customHeight="1" x14ac:dyDescent="0.2">
      <c r="B260" s="333"/>
      <c r="C260" s="332"/>
      <c r="F260" s="337"/>
      <c r="G260" s="345"/>
      <c r="H260" s="328"/>
      <c r="I260" s="328"/>
    </row>
    <row r="261" spans="2:9" ht="15.75" customHeight="1" x14ac:dyDescent="0.2">
      <c r="B261" s="333"/>
      <c r="C261" s="332"/>
      <c r="F261" s="337"/>
      <c r="G261" s="345"/>
      <c r="H261" s="328"/>
      <c r="I261" s="328"/>
    </row>
    <row r="262" spans="2:9" ht="15.75" customHeight="1" x14ac:dyDescent="0.2">
      <c r="B262" s="333"/>
      <c r="C262" s="332"/>
      <c r="F262" s="337"/>
      <c r="G262" s="345"/>
      <c r="H262" s="328"/>
      <c r="I262" s="328"/>
    </row>
    <row r="263" spans="2:9" ht="15.75" customHeight="1" x14ac:dyDescent="0.2">
      <c r="B263" s="333"/>
      <c r="C263" s="332"/>
      <c r="F263" s="337"/>
      <c r="G263" s="345"/>
      <c r="H263" s="328"/>
      <c r="I263" s="328"/>
    </row>
    <row r="264" spans="2:9" ht="15.75" customHeight="1" x14ac:dyDescent="0.2">
      <c r="B264" s="333"/>
      <c r="C264" s="332"/>
      <c r="F264" s="337"/>
      <c r="G264" s="345"/>
      <c r="H264" s="328"/>
      <c r="I264" s="328"/>
    </row>
    <row r="265" spans="2:9" ht="15.75" customHeight="1" x14ac:dyDescent="0.2">
      <c r="B265" s="333"/>
      <c r="C265" s="332"/>
      <c r="F265" s="337"/>
      <c r="G265" s="345"/>
      <c r="H265" s="328"/>
      <c r="I265" s="328"/>
    </row>
    <row r="266" spans="2:9" ht="15.75" customHeight="1" x14ac:dyDescent="0.2">
      <c r="B266" s="333"/>
      <c r="C266" s="332"/>
      <c r="F266" s="337"/>
      <c r="G266" s="345"/>
      <c r="H266" s="328"/>
      <c r="I266" s="328"/>
    </row>
    <row r="267" spans="2:9" ht="15.75" customHeight="1" x14ac:dyDescent="0.2">
      <c r="B267" s="333"/>
      <c r="C267" s="332"/>
      <c r="F267" s="337"/>
      <c r="G267" s="345"/>
      <c r="H267" s="328"/>
      <c r="I267" s="328"/>
    </row>
    <row r="268" spans="2:9" ht="15.75" customHeight="1" x14ac:dyDescent="0.2">
      <c r="B268" s="333"/>
      <c r="C268" s="332"/>
      <c r="F268" s="337"/>
      <c r="G268" s="345"/>
      <c r="H268" s="328"/>
      <c r="I268" s="328"/>
    </row>
    <row r="269" spans="2:9" ht="15.75" customHeight="1" x14ac:dyDescent="0.2">
      <c r="B269" s="333"/>
      <c r="C269" s="332"/>
      <c r="F269" s="337"/>
      <c r="G269" s="345"/>
      <c r="H269" s="328"/>
      <c r="I269" s="328"/>
    </row>
    <row r="270" spans="2:9" ht="15.75" customHeight="1" x14ac:dyDescent="0.2">
      <c r="B270" s="333"/>
      <c r="C270" s="332"/>
      <c r="F270" s="337"/>
      <c r="G270" s="345"/>
      <c r="H270" s="328"/>
      <c r="I270" s="328"/>
    </row>
    <row r="271" spans="2:9" ht="15.75" customHeight="1" x14ac:dyDescent="0.2">
      <c r="B271" s="333"/>
      <c r="C271" s="332"/>
      <c r="F271" s="337"/>
      <c r="G271" s="345"/>
      <c r="H271" s="328"/>
      <c r="I271" s="328"/>
    </row>
    <row r="272" spans="2:9" ht="15.75" customHeight="1" thickBot="1" x14ac:dyDescent="0.25">
      <c r="B272" s="333"/>
      <c r="C272" s="332"/>
      <c r="E272" s="336">
        <f>SUM(E9:E260)</f>
        <v>5094587.1399999997</v>
      </c>
      <c r="F272" s="335">
        <f>SUM(F8:F260)</f>
        <v>5209769.2300000032</v>
      </c>
      <c r="G272" s="345"/>
      <c r="H272" s="328"/>
      <c r="I272" s="328"/>
    </row>
    <row r="273" spans="2:9" ht="15.75" customHeight="1" thickTop="1" x14ac:dyDescent="0.2">
      <c r="B273" s="333"/>
      <c r="C273" s="332"/>
      <c r="E273" s="334">
        <f>F272-E272</f>
        <v>115182.09000000358</v>
      </c>
      <c r="F273" s="771"/>
      <c r="G273" s="345"/>
      <c r="H273" s="328"/>
      <c r="I273" s="328"/>
    </row>
    <row r="274" spans="2:9" ht="15.75" customHeight="1" x14ac:dyDescent="0.2">
      <c r="B274" s="333"/>
      <c r="C274" s="332"/>
      <c r="F274" s="771"/>
      <c r="G274" s="345"/>
      <c r="H274" s="323"/>
      <c r="I274" s="328"/>
    </row>
    <row r="275" spans="2:9" ht="15.75" customHeight="1" x14ac:dyDescent="0.2">
      <c r="B275" s="333"/>
      <c r="C275" s="332"/>
      <c r="F275" s="771"/>
      <c r="G275" s="345"/>
      <c r="H275" s="328"/>
      <c r="I275" s="328"/>
    </row>
    <row r="276" spans="2:9" ht="15.75" customHeight="1" x14ac:dyDescent="0.2">
      <c r="B276" s="321"/>
      <c r="C276" s="321"/>
      <c r="D276" s="326"/>
      <c r="F276" s="771"/>
      <c r="G276" s="345"/>
      <c r="H276" s="328"/>
      <c r="I276" s="328"/>
    </row>
    <row r="277" spans="2:9" ht="15.75" customHeight="1" x14ac:dyDescent="0.2">
      <c r="B277" s="321"/>
      <c r="C277" s="321"/>
      <c r="D277" s="326"/>
      <c r="F277" s="771"/>
      <c r="G277" s="345"/>
      <c r="H277" s="328"/>
      <c r="I277" s="328"/>
    </row>
    <row r="278" spans="2:9" ht="15.75" customHeight="1" x14ac:dyDescent="0.2">
      <c r="B278" s="321"/>
      <c r="C278" s="321"/>
      <c r="D278" s="331"/>
      <c r="F278" s="771"/>
      <c r="G278" s="345"/>
      <c r="H278" s="328"/>
      <c r="I278" s="328"/>
    </row>
    <row r="279" spans="2:9" ht="15.75" customHeight="1" x14ac:dyDescent="0.2">
      <c r="B279" s="321"/>
      <c r="C279" s="321"/>
      <c r="D279" s="326"/>
      <c r="F279" s="771"/>
      <c r="G279" s="345"/>
      <c r="H279" s="328"/>
      <c r="I279" s="328"/>
    </row>
    <row r="280" spans="2:9" ht="15.75" customHeight="1" x14ac:dyDescent="0.2">
      <c r="B280" s="321"/>
      <c r="C280" s="321"/>
      <c r="D280" s="326"/>
      <c r="G280" s="345"/>
      <c r="H280" s="328"/>
      <c r="I280" s="328"/>
    </row>
    <row r="281" spans="2:9" ht="15.75" customHeight="1" x14ac:dyDescent="0.2">
      <c r="B281" s="321"/>
      <c r="C281" s="321"/>
      <c r="D281" s="326"/>
      <c r="G281" s="345"/>
    </row>
    <row r="282" spans="2:9" ht="15.75" customHeight="1" x14ac:dyDescent="0.2">
      <c r="B282" s="321"/>
      <c r="C282" s="321"/>
      <c r="D282" s="326"/>
      <c r="G282" s="345"/>
    </row>
    <row r="283" spans="2:9" ht="15.75" customHeight="1" x14ac:dyDescent="0.2">
      <c r="B283" s="321"/>
      <c r="C283" s="321"/>
    </row>
    <row r="284" spans="2:9" ht="15.75" customHeight="1" x14ac:dyDescent="0.2">
      <c r="B284" s="321"/>
      <c r="C284" s="321"/>
      <c r="D284" s="326"/>
    </row>
    <row r="285" spans="2:9" ht="15.75" customHeight="1" x14ac:dyDescent="0.2">
      <c r="B285" s="321"/>
      <c r="C285" s="321"/>
      <c r="D285" s="326"/>
    </row>
    <row r="286" spans="2:9" ht="15.75" customHeight="1" x14ac:dyDescent="0.2">
      <c r="B286" s="321"/>
      <c r="C286" s="321"/>
      <c r="D286" s="326"/>
    </row>
    <row r="287" spans="2:9" ht="15.75" customHeight="1" x14ac:dyDescent="0.2">
      <c r="B287" s="321"/>
      <c r="C287" s="321"/>
      <c r="D287" s="326"/>
    </row>
    <row r="288" spans="2:9" ht="15.75" customHeight="1" x14ac:dyDescent="0.2">
      <c r="B288" s="321"/>
      <c r="C288" s="321"/>
      <c r="D288" s="326"/>
    </row>
    <row r="289" spans="2:7" ht="15.75" customHeight="1" x14ac:dyDescent="0.2">
      <c r="B289" s="321"/>
      <c r="C289" s="321"/>
    </row>
    <row r="290" spans="2:7" ht="15.75" customHeight="1" x14ac:dyDescent="0.2">
      <c r="D290" s="326"/>
      <c r="E290" s="325"/>
    </row>
    <row r="291" spans="2:7" ht="15.75" customHeight="1" x14ac:dyDescent="0.2">
      <c r="B291" s="321"/>
      <c r="C291" s="321"/>
      <c r="D291" s="326"/>
    </row>
    <row r="292" spans="2:7" ht="15.75" customHeight="1" x14ac:dyDescent="0.2">
      <c r="B292" s="321"/>
      <c r="C292" s="321"/>
      <c r="E292" s="321"/>
      <c r="F292" s="325"/>
      <c r="G292" s="321"/>
    </row>
    <row r="293" spans="2:7" ht="15.75" customHeight="1" x14ac:dyDescent="0.2">
      <c r="E293" s="321"/>
      <c r="F293" s="325"/>
      <c r="G293" s="321"/>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22" customFormat="1" x14ac:dyDescent="0.2">
      <c r="A383" s="321"/>
      <c r="D383" s="324"/>
      <c r="E383" s="323"/>
      <c r="F383" s="323"/>
      <c r="H383" s="321"/>
      <c r="I383" s="321"/>
      <c r="J383" s="321"/>
      <c r="K383" s="321"/>
      <c r="L383" s="321"/>
      <c r="M383" s="321"/>
      <c r="N383" s="321"/>
      <c r="O383" s="321"/>
      <c r="P383" s="321"/>
      <c r="Q383" s="321"/>
      <c r="R383" s="321"/>
      <c r="S383" s="321"/>
      <c r="T383" s="321"/>
      <c r="U383" s="321"/>
      <c r="V383" s="321"/>
      <c r="W383" s="321"/>
      <c r="X383" s="321"/>
      <c r="Y383" s="321"/>
      <c r="Z383" s="321"/>
      <c r="AA383" s="321"/>
      <c r="AB383" s="321"/>
      <c r="AC383" s="321"/>
      <c r="AD383" s="321"/>
      <c r="AE383" s="321"/>
      <c r="AF383" s="321"/>
      <c r="AG383" s="321"/>
      <c r="AH383" s="321"/>
      <c r="AI383" s="321"/>
      <c r="AJ383" s="321"/>
      <c r="AK383" s="321"/>
      <c r="AL383" s="321"/>
      <c r="AM383" s="321"/>
      <c r="AN383" s="321"/>
      <c r="AO383" s="321"/>
      <c r="AP383" s="321"/>
      <c r="AQ383" s="321"/>
      <c r="AR383" s="321"/>
      <c r="AS383" s="321"/>
      <c r="AT383" s="321"/>
      <c r="AU383" s="321"/>
      <c r="AV383" s="321"/>
      <c r="AW383" s="321"/>
      <c r="AX383" s="321"/>
      <c r="AY383" s="321"/>
      <c r="AZ383" s="321"/>
      <c r="BA383" s="321"/>
      <c r="BB383" s="321"/>
      <c r="BC383" s="321"/>
      <c r="BD383" s="321"/>
      <c r="BE383" s="321"/>
      <c r="BF383" s="321"/>
      <c r="BG383" s="321"/>
      <c r="BH383" s="321"/>
      <c r="BI383" s="321"/>
      <c r="BJ383" s="321"/>
      <c r="BK383" s="321"/>
      <c r="BL383" s="321"/>
      <c r="BM383" s="321"/>
      <c r="BN383" s="321"/>
      <c r="BO383" s="321"/>
      <c r="BP383" s="321"/>
      <c r="BQ383" s="321"/>
      <c r="BR383" s="321"/>
      <c r="BS383" s="321"/>
      <c r="BT383" s="321"/>
      <c r="BU383" s="321"/>
      <c r="BV383" s="321"/>
      <c r="BW383" s="321"/>
      <c r="BX383" s="321"/>
      <c r="BY383" s="321"/>
      <c r="BZ383" s="321"/>
      <c r="CA383" s="321"/>
      <c r="CB383" s="321"/>
      <c r="CC383" s="321"/>
      <c r="CD383" s="321"/>
      <c r="CE383" s="321"/>
      <c r="CF383" s="321"/>
      <c r="CG383" s="321"/>
      <c r="CH383" s="321"/>
      <c r="CI383" s="321"/>
      <c r="CJ383" s="321"/>
      <c r="CK383" s="321"/>
      <c r="CL383" s="321"/>
      <c r="CM383" s="321"/>
      <c r="CN383" s="321"/>
      <c r="CO383" s="321"/>
      <c r="CP383" s="321"/>
      <c r="CQ383" s="321"/>
      <c r="CR383" s="321"/>
      <c r="CS383" s="321"/>
      <c r="CT383" s="321"/>
      <c r="CU383" s="321"/>
      <c r="CV383" s="321"/>
      <c r="CW383" s="321"/>
      <c r="CX383" s="321"/>
      <c r="CY383" s="321"/>
      <c r="CZ383" s="321"/>
      <c r="DA383" s="321"/>
      <c r="DB383" s="321"/>
      <c r="DC383" s="321"/>
      <c r="DD383" s="321"/>
      <c r="DE383" s="321"/>
      <c r="DF383" s="321"/>
      <c r="DG383" s="321"/>
      <c r="DH383" s="321"/>
      <c r="DI383" s="321"/>
      <c r="DJ383" s="321"/>
      <c r="DK383" s="321"/>
      <c r="DL383" s="321"/>
      <c r="DM383" s="321"/>
      <c r="DN383" s="321"/>
      <c r="DO383" s="321"/>
      <c r="DP383" s="321"/>
      <c r="DQ383" s="321"/>
      <c r="DR383" s="321"/>
      <c r="DS383" s="321"/>
      <c r="DT383" s="321"/>
      <c r="DU383" s="321"/>
      <c r="DV383" s="321"/>
      <c r="DW383" s="321"/>
      <c r="DX383" s="321"/>
      <c r="DY383" s="321"/>
      <c r="DZ383" s="321"/>
      <c r="EA383" s="321"/>
      <c r="EB383" s="321"/>
      <c r="EC383" s="321"/>
      <c r="ED383" s="321"/>
      <c r="EE383" s="321"/>
      <c r="EF383" s="321"/>
      <c r="EG383" s="321"/>
      <c r="EH383" s="321"/>
      <c r="EI383" s="321"/>
      <c r="EJ383" s="321"/>
      <c r="EK383" s="321"/>
      <c r="EL383" s="321"/>
      <c r="EM383" s="321"/>
      <c r="EN383" s="321"/>
      <c r="EO383" s="321"/>
      <c r="EP383" s="321"/>
      <c r="EQ383" s="321"/>
      <c r="ER383" s="321"/>
      <c r="ES383" s="321"/>
      <c r="ET383" s="321"/>
      <c r="EU383" s="321"/>
      <c r="EV383" s="321"/>
      <c r="EW383" s="321"/>
      <c r="EX383" s="321"/>
      <c r="EY383" s="321"/>
      <c r="EZ383" s="321"/>
      <c r="FA383" s="321"/>
      <c r="FB383" s="321"/>
      <c r="FC383" s="321"/>
      <c r="FD383" s="321"/>
      <c r="FE383" s="321"/>
      <c r="FF383" s="321"/>
      <c r="FG383" s="321"/>
      <c r="FH383" s="321"/>
      <c r="FI383" s="321"/>
      <c r="FJ383" s="321"/>
      <c r="FK383" s="321"/>
      <c r="FL383" s="321"/>
      <c r="FM383" s="321"/>
      <c r="FN383" s="321"/>
      <c r="FO383" s="321"/>
      <c r="FP383" s="321"/>
      <c r="FQ383" s="321"/>
      <c r="FR383" s="321"/>
      <c r="FS383" s="321"/>
      <c r="FT383" s="321"/>
      <c r="FU383" s="321"/>
      <c r="FV383" s="321"/>
      <c r="FW383" s="321"/>
      <c r="FX383" s="321"/>
      <c r="FY383" s="321"/>
      <c r="FZ383" s="321"/>
      <c r="GA383" s="321"/>
      <c r="GB383" s="321"/>
      <c r="GC383" s="321"/>
      <c r="GD383" s="321"/>
      <c r="GE383" s="321"/>
      <c r="GF383" s="321"/>
      <c r="GG383" s="321"/>
      <c r="GH383" s="321"/>
      <c r="GI383" s="321"/>
      <c r="GJ383" s="321"/>
      <c r="GK383" s="321"/>
      <c r="GL383" s="321"/>
      <c r="GM383" s="321"/>
      <c r="GN383" s="321"/>
      <c r="GO383" s="321"/>
      <c r="GP383" s="321"/>
      <c r="GQ383" s="321"/>
      <c r="GR383" s="321"/>
      <c r="GS383" s="321"/>
      <c r="GT383" s="321"/>
      <c r="GU383" s="321"/>
      <c r="GV383" s="321"/>
      <c r="GW383" s="321"/>
      <c r="GX383" s="321"/>
      <c r="GY383" s="321"/>
      <c r="GZ383" s="321"/>
      <c r="HA383" s="321"/>
    </row>
    <row r="384" spans="1:209" s="323" customFormat="1" x14ac:dyDescent="0.2">
      <c r="A384" s="321"/>
      <c r="B384" s="322"/>
      <c r="C384" s="322"/>
      <c r="D384" s="324"/>
      <c r="G384" s="322"/>
      <c r="H384" s="321"/>
      <c r="I384" s="321"/>
      <c r="J384" s="321"/>
      <c r="K384" s="321"/>
      <c r="L384" s="321"/>
      <c r="M384" s="321"/>
      <c r="N384" s="321"/>
      <c r="O384" s="321"/>
      <c r="P384" s="321"/>
      <c r="Q384" s="321"/>
      <c r="R384" s="321"/>
      <c r="S384" s="321"/>
      <c r="T384" s="321"/>
      <c r="U384" s="321"/>
      <c r="V384" s="321"/>
      <c r="W384" s="321"/>
      <c r="X384" s="321"/>
      <c r="Y384" s="321"/>
      <c r="Z384" s="321"/>
      <c r="AA384" s="321"/>
      <c r="AB384" s="321"/>
      <c r="AC384" s="321"/>
      <c r="AD384" s="321"/>
      <c r="AE384" s="321"/>
      <c r="AF384" s="321"/>
      <c r="AG384" s="321"/>
      <c r="AH384" s="321"/>
      <c r="AI384" s="321"/>
      <c r="AJ384" s="321"/>
      <c r="AK384" s="321"/>
      <c r="AL384" s="321"/>
      <c r="AM384" s="321"/>
      <c r="AN384" s="321"/>
      <c r="AO384" s="321"/>
      <c r="AP384" s="321"/>
      <c r="AQ384" s="321"/>
      <c r="AR384" s="321"/>
      <c r="AS384" s="321"/>
      <c r="AT384" s="321"/>
      <c r="AU384" s="321"/>
      <c r="AV384" s="321"/>
      <c r="AW384" s="321"/>
      <c r="AX384" s="321"/>
      <c r="AY384" s="321"/>
      <c r="AZ384" s="321"/>
      <c r="BA384" s="321"/>
      <c r="BB384" s="321"/>
      <c r="BC384" s="321"/>
      <c r="BD384" s="321"/>
      <c r="BE384" s="321"/>
      <c r="BF384" s="321"/>
      <c r="BG384" s="321"/>
      <c r="BH384" s="321"/>
      <c r="BI384" s="321"/>
      <c r="BJ384" s="321"/>
      <c r="BK384" s="321"/>
      <c r="BL384" s="321"/>
      <c r="BM384" s="321"/>
      <c r="BN384" s="321"/>
      <c r="BO384" s="321"/>
      <c r="BP384" s="321"/>
      <c r="BQ384" s="321"/>
      <c r="BR384" s="321"/>
      <c r="BS384" s="321"/>
      <c r="BT384" s="321"/>
      <c r="BU384" s="321"/>
      <c r="BV384" s="321"/>
      <c r="BW384" s="321"/>
      <c r="BX384" s="321"/>
      <c r="BY384" s="321"/>
      <c r="BZ384" s="321"/>
      <c r="CA384" s="321"/>
      <c r="CB384" s="321"/>
      <c r="CC384" s="321"/>
      <c r="CD384" s="321"/>
      <c r="CE384" s="321"/>
      <c r="CF384" s="321"/>
      <c r="CG384" s="321"/>
      <c r="CH384" s="321"/>
      <c r="CI384" s="321"/>
      <c r="CJ384" s="321"/>
      <c r="CK384" s="321"/>
      <c r="CL384" s="321"/>
      <c r="CM384" s="321"/>
      <c r="CN384" s="321"/>
      <c r="CO384" s="321"/>
      <c r="CP384" s="321"/>
      <c r="CQ384" s="321"/>
      <c r="CR384" s="321"/>
      <c r="CS384" s="321"/>
      <c r="CT384" s="321"/>
      <c r="CU384" s="321"/>
      <c r="CV384" s="321"/>
      <c r="CW384" s="321"/>
      <c r="CX384" s="321"/>
      <c r="CY384" s="321"/>
      <c r="CZ384" s="321"/>
      <c r="DA384" s="321"/>
      <c r="DB384" s="321"/>
      <c r="DC384" s="321"/>
      <c r="DD384" s="321"/>
      <c r="DE384" s="321"/>
      <c r="DF384" s="321"/>
      <c r="DG384" s="321"/>
      <c r="DH384" s="321"/>
      <c r="DI384" s="321"/>
      <c r="DJ384" s="321"/>
      <c r="DK384" s="321"/>
      <c r="DL384" s="321"/>
      <c r="DM384" s="321"/>
      <c r="DN384" s="321"/>
      <c r="DO384" s="321"/>
      <c r="DP384" s="321"/>
      <c r="DQ384" s="321"/>
      <c r="DR384" s="321"/>
      <c r="DS384" s="321"/>
      <c r="DT384" s="321"/>
      <c r="DU384" s="321"/>
      <c r="DV384" s="321"/>
      <c r="DW384" s="321"/>
      <c r="DX384" s="321"/>
      <c r="DY384" s="321"/>
      <c r="DZ384" s="321"/>
      <c r="EA384" s="321"/>
      <c r="EB384" s="321"/>
      <c r="EC384" s="321"/>
      <c r="ED384" s="321"/>
      <c r="EE384" s="321"/>
      <c r="EF384" s="321"/>
      <c r="EG384" s="321"/>
      <c r="EH384" s="321"/>
      <c r="EI384" s="321"/>
      <c r="EJ384" s="321"/>
      <c r="EK384" s="321"/>
      <c r="EL384" s="321"/>
      <c r="EM384" s="321"/>
      <c r="EN384" s="321"/>
      <c r="EO384" s="321"/>
      <c r="EP384" s="321"/>
      <c r="EQ384" s="321"/>
      <c r="ER384" s="321"/>
      <c r="ES384" s="321"/>
      <c r="ET384" s="321"/>
      <c r="EU384" s="321"/>
      <c r="EV384" s="321"/>
      <c r="EW384" s="321"/>
      <c r="EX384" s="321"/>
      <c r="EY384" s="321"/>
      <c r="EZ384" s="321"/>
      <c r="FA384" s="321"/>
      <c r="FB384" s="321"/>
      <c r="FC384" s="321"/>
      <c r="FD384" s="321"/>
      <c r="FE384" s="321"/>
      <c r="FF384" s="321"/>
      <c r="FG384" s="321"/>
      <c r="FH384" s="321"/>
      <c r="FI384" s="321"/>
      <c r="FJ384" s="321"/>
      <c r="FK384" s="321"/>
      <c r="FL384" s="321"/>
      <c r="FM384" s="321"/>
      <c r="FN384" s="321"/>
      <c r="FO384" s="321"/>
      <c r="FP384" s="321"/>
      <c r="FQ384" s="321"/>
      <c r="FR384" s="321"/>
      <c r="FS384" s="321"/>
      <c r="FT384" s="321"/>
      <c r="FU384" s="321"/>
      <c r="FV384" s="321"/>
      <c r="FW384" s="321"/>
      <c r="FX384" s="321"/>
      <c r="FY384" s="321"/>
      <c r="FZ384" s="321"/>
      <c r="GA384" s="321"/>
      <c r="GB384" s="321"/>
      <c r="GC384" s="321"/>
      <c r="GD384" s="321"/>
      <c r="GE384" s="321"/>
      <c r="GF384" s="321"/>
      <c r="GG384" s="321"/>
      <c r="GH384" s="321"/>
      <c r="GI384" s="321"/>
      <c r="GJ384" s="321"/>
      <c r="GK384" s="321"/>
      <c r="GL384" s="321"/>
      <c r="GM384" s="321"/>
      <c r="GN384" s="321"/>
      <c r="GO384" s="321"/>
      <c r="GP384" s="321"/>
      <c r="GQ384" s="321"/>
      <c r="GR384" s="321"/>
      <c r="GS384" s="321"/>
      <c r="GT384" s="321"/>
      <c r="GU384" s="321"/>
      <c r="GV384" s="321"/>
      <c r="GW384" s="321"/>
      <c r="GX384" s="321"/>
      <c r="GY384" s="321"/>
      <c r="GZ384" s="321"/>
      <c r="HA384" s="321"/>
    </row>
    <row r="385" spans="1:209" s="323" customFormat="1" x14ac:dyDescent="0.2">
      <c r="A385" s="321"/>
      <c r="B385" s="322"/>
      <c r="C385" s="322"/>
      <c r="D385" s="324"/>
      <c r="G385" s="322"/>
      <c r="H385" s="321"/>
      <c r="I385" s="321"/>
      <c r="J385" s="321"/>
      <c r="K385" s="321"/>
      <c r="L385" s="321"/>
      <c r="M385" s="321"/>
      <c r="N385" s="321"/>
      <c r="O385" s="321"/>
      <c r="P385" s="321"/>
      <c r="Q385" s="321"/>
      <c r="R385" s="321"/>
      <c r="S385" s="321"/>
      <c r="T385" s="321"/>
      <c r="U385" s="321"/>
      <c r="V385" s="321"/>
      <c r="W385" s="321"/>
      <c r="X385" s="321"/>
      <c r="Y385" s="321"/>
      <c r="Z385" s="321"/>
      <c r="AA385" s="321"/>
      <c r="AB385" s="321"/>
      <c r="AC385" s="321"/>
      <c r="AD385" s="321"/>
      <c r="AE385" s="321"/>
      <c r="AF385" s="321"/>
      <c r="AG385" s="321"/>
      <c r="AH385" s="321"/>
      <c r="AI385" s="321"/>
      <c r="AJ385" s="321"/>
      <c r="AK385" s="321"/>
      <c r="AL385" s="321"/>
      <c r="AM385" s="321"/>
      <c r="AN385" s="321"/>
      <c r="AO385" s="321"/>
      <c r="AP385" s="321"/>
      <c r="AQ385" s="321"/>
      <c r="AR385" s="321"/>
      <c r="AS385" s="321"/>
      <c r="AT385" s="321"/>
      <c r="AU385" s="321"/>
      <c r="AV385" s="321"/>
      <c r="AW385" s="321"/>
      <c r="AX385" s="321"/>
      <c r="AY385" s="321"/>
      <c r="AZ385" s="321"/>
      <c r="BA385" s="321"/>
      <c r="BB385" s="321"/>
      <c r="BC385" s="321"/>
      <c r="BD385" s="321"/>
      <c r="BE385" s="321"/>
      <c r="BF385" s="321"/>
      <c r="BG385" s="321"/>
      <c r="BH385" s="321"/>
      <c r="BI385" s="321"/>
      <c r="BJ385" s="321"/>
      <c r="BK385" s="321"/>
      <c r="BL385" s="321"/>
      <c r="BM385" s="321"/>
      <c r="BN385" s="321"/>
      <c r="BO385" s="321"/>
      <c r="BP385" s="321"/>
      <c r="BQ385" s="321"/>
      <c r="BR385" s="321"/>
      <c r="BS385" s="321"/>
      <c r="BT385" s="321"/>
      <c r="BU385" s="321"/>
      <c r="BV385" s="321"/>
      <c r="BW385" s="321"/>
      <c r="BX385" s="321"/>
      <c r="BY385" s="321"/>
      <c r="BZ385" s="321"/>
      <c r="CA385" s="321"/>
      <c r="CB385" s="321"/>
      <c r="CC385" s="321"/>
      <c r="CD385" s="321"/>
      <c r="CE385" s="321"/>
      <c r="CF385" s="321"/>
      <c r="CG385" s="321"/>
      <c r="CH385" s="321"/>
      <c r="CI385" s="321"/>
      <c r="CJ385" s="321"/>
      <c r="CK385" s="321"/>
      <c r="CL385" s="321"/>
      <c r="CM385" s="321"/>
      <c r="CN385" s="321"/>
      <c r="CO385" s="321"/>
      <c r="CP385" s="321"/>
      <c r="CQ385" s="321"/>
      <c r="CR385" s="321"/>
      <c r="CS385" s="321"/>
      <c r="CT385" s="321"/>
      <c r="CU385" s="321"/>
      <c r="CV385" s="321"/>
      <c r="CW385" s="321"/>
      <c r="CX385" s="321"/>
      <c r="CY385" s="321"/>
      <c r="CZ385" s="321"/>
      <c r="DA385" s="321"/>
      <c r="DB385" s="321"/>
      <c r="DC385" s="321"/>
      <c r="DD385" s="321"/>
      <c r="DE385" s="321"/>
      <c r="DF385" s="321"/>
      <c r="DG385" s="321"/>
      <c r="DH385" s="321"/>
      <c r="DI385" s="321"/>
      <c r="DJ385" s="321"/>
      <c r="DK385" s="321"/>
      <c r="DL385" s="321"/>
      <c r="DM385" s="321"/>
      <c r="DN385" s="321"/>
      <c r="DO385" s="321"/>
      <c r="DP385" s="321"/>
      <c r="DQ385" s="321"/>
      <c r="DR385" s="321"/>
      <c r="DS385" s="321"/>
      <c r="DT385" s="321"/>
      <c r="DU385" s="321"/>
      <c r="DV385" s="321"/>
      <c r="DW385" s="321"/>
      <c r="DX385" s="321"/>
      <c r="DY385" s="321"/>
      <c r="DZ385" s="321"/>
      <c r="EA385" s="321"/>
      <c r="EB385" s="321"/>
      <c r="EC385" s="321"/>
      <c r="ED385" s="321"/>
      <c r="EE385" s="321"/>
      <c r="EF385" s="321"/>
      <c r="EG385" s="321"/>
      <c r="EH385" s="321"/>
      <c r="EI385" s="321"/>
      <c r="EJ385" s="321"/>
      <c r="EK385" s="321"/>
      <c r="EL385" s="321"/>
      <c r="EM385" s="321"/>
      <c r="EN385" s="321"/>
      <c r="EO385" s="321"/>
      <c r="EP385" s="321"/>
      <c r="EQ385" s="321"/>
      <c r="ER385" s="321"/>
      <c r="ES385" s="321"/>
      <c r="ET385" s="321"/>
      <c r="EU385" s="321"/>
      <c r="EV385" s="321"/>
      <c r="EW385" s="321"/>
      <c r="EX385" s="321"/>
      <c r="EY385" s="321"/>
      <c r="EZ385" s="321"/>
      <c r="FA385" s="321"/>
      <c r="FB385" s="321"/>
      <c r="FC385" s="321"/>
      <c r="FD385" s="321"/>
      <c r="FE385" s="321"/>
      <c r="FF385" s="321"/>
      <c r="FG385" s="321"/>
      <c r="FH385" s="321"/>
      <c r="FI385" s="321"/>
      <c r="FJ385" s="321"/>
      <c r="FK385" s="321"/>
      <c r="FL385" s="321"/>
      <c r="FM385" s="321"/>
      <c r="FN385" s="321"/>
      <c r="FO385" s="321"/>
      <c r="FP385" s="321"/>
      <c r="FQ385" s="321"/>
      <c r="FR385" s="321"/>
      <c r="FS385" s="321"/>
      <c r="FT385" s="321"/>
      <c r="FU385" s="321"/>
      <c r="FV385" s="321"/>
      <c r="FW385" s="321"/>
      <c r="FX385" s="321"/>
      <c r="FY385" s="321"/>
      <c r="FZ385" s="321"/>
      <c r="GA385" s="321"/>
      <c r="GB385" s="321"/>
      <c r="GC385" s="321"/>
      <c r="GD385" s="321"/>
      <c r="GE385" s="321"/>
      <c r="GF385" s="321"/>
      <c r="GG385" s="321"/>
      <c r="GH385" s="321"/>
      <c r="GI385" s="321"/>
      <c r="GJ385" s="321"/>
      <c r="GK385" s="321"/>
      <c r="GL385" s="321"/>
      <c r="GM385" s="321"/>
      <c r="GN385" s="321"/>
      <c r="GO385" s="321"/>
      <c r="GP385" s="321"/>
      <c r="GQ385" s="321"/>
      <c r="GR385" s="321"/>
      <c r="GS385" s="321"/>
      <c r="GT385" s="321"/>
      <c r="GU385" s="321"/>
      <c r="GV385" s="321"/>
      <c r="GW385" s="321"/>
      <c r="GX385" s="321"/>
      <c r="GY385" s="321"/>
      <c r="GZ385" s="321"/>
      <c r="HA385" s="321"/>
    </row>
    <row r="386" spans="1:209" s="323" customFormat="1" x14ac:dyDescent="0.2">
      <c r="A386" s="321"/>
      <c r="B386" s="322"/>
      <c r="C386" s="322"/>
      <c r="D386" s="324"/>
      <c r="G386" s="322"/>
      <c r="H386" s="321"/>
      <c r="I386" s="321"/>
      <c r="J386" s="321"/>
      <c r="K386" s="321"/>
      <c r="L386" s="321"/>
      <c r="M386" s="321"/>
      <c r="N386" s="321"/>
      <c r="O386" s="321"/>
      <c r="P386" s="321"/>
      <c r="Q386" s="321"/>
      <c r="R386" s="321"/>
      <c r="S386" s="321"/>
      <c r="T386" s="321"/>
      <c r="U386" s="321"/>
      <c r="V386" s="321"/>
      <c r="W386" s="321"/>
      <c r="X386" s="321"/>
      <c r="Y386" s="321"/>
      <c r="Z386" s="321"/>
      <c r="AA386" s="321"/>
      <c r="AB386" s="321"/>
      <c r="AC386" s="321"/>
      <c r="AD386" s="321"/>
      <c r="AE386" s="321"/>
      <c r="AF386" s="321"/>
      <c r="AG386" s="321"/>
      <c r="AH386" s="321"/>
      <c r="AI386" s="321"/>
      <c r="AJ386" s="321"/>
      <c r="AK386" s="321"/>
      <c r="AL386" s="321"/>
      <c r="AM386" s="321"/>
      <c r="AN386" s="321"/>
      <c r="AO386" s="321"/>
      <c r="AP386" s="321"/>
      <c r="AQ386" s="321"/>
      <c r="AR386" s="321"/>
      <c r="AS386" s="321"/>
      <c r="AT386" s="321"/>
      <c r="AU386" s="321"/>
      <c r="AV386" s="321"/>
      <c r="AW386" s="321"/>
      <c r="AX386" s="321"/>
      <c r="AY386" s="321"/>
      <c r="AZ386" s="321"/>
      <c r="BA386" s="321"/>
      <c r="BB386" s="321"/>
      <c r="BC386" s="321"/>
      <c r="BD386" s="321"/>
      <c r="BE386" s="321"/>
      <c r="BF386" s="321"/>
      <c r="BG386" s="321"/>
      <c r="BH386" s="321"/>
      <c r="BI386" s="321"/>
      <c r="BJ386" s="321"/>
      <c r="BK386" s="321"/>
      <c r="BL386" s="321"/>
      <c r="BM386" s="321"/>
      <c r="BN386" s="321"/>
      <c r="BO386" s="321"/>
      <c r="BP386" s="321"/>
      <c r="BQ386" s="321"/>
      <c r="BR386" s="321"/>
      <c r="BS386" s="321"/>
      <c r="BT386" s="321"/>
      <c r="BU386" s="321"/>
      <c r="BV386" s="321"/>
      <c r="BW386" s="321"/>
      <c r="BX386" s="321"/>
      <c r="BY386" s="321"/>
      <c r="BZ386" s="321"/>
      <c r="CA386" s="321"/>
      <c r="CB386" s="321"/>
      <c r="CC386" s="321"/>
      <c r="CD386" s="321"/>
      <c r="CE386" s="321"/>
      <c r="CF386" s="321"/>
      <c r="CG386" s="321"/>
      <c r="CH386" s="321"/>
      <c r="CI386" s="321"/>
      <c r="CJ386" s="321"/>
      <c r="CK386" s="321"/>
      <c r="CL386" s="321"/>
      <c r="CM386" s="321"/>
      <c r="CN386" s="321"/>
      <c r="CO386" s="321"/>
      <c r="CP386" s="321"/>
      <c r="CQ386" s="321"/>
      <c r="CR386" s="321"/>
      <c r="CS386" s="321"/>
      <c r="CT386" s="321"/>
      <c r="CU386" s="321"/>
      <c r="CV386" s="321"/>
      <c r="CW386" s="321"/>
      <c r="CX386" s="321"/>
      <c r="CY386" s="321"/>
      <c r="CZ386" s="321"/>
      <c r="DA386" s="321"/>
      <c r="DB386" s="321"/>
      <c r="DC386" s="321"/>
      <c r="DD386" s="321"/>
      <c r="DE386" s="321"/>
      <c r="DF386" s="321"/>
      <c r="DG386" s="321"/>
      <c r="DH386" s="321"/>
      <c r="DI386" s="321"/>
      <c r="DJ386" s="321"/>
      <c r="DK386" s="321"/>
      <c r="DL386" s="321"/>
      <c r="DM386" s="321"/>
      <c r="DN386" s="321"/>
      <c r="DO386" s="321"/>
      <c r="DP386" s="321"/>
      <c r="DQ386" s="321"/>
      <c r="DR386" s="321"/>
      <c r="DS386" s="321"/>
      <c r="DT386" s="321"/>
      <c r="DU386" s="321"/>
      <c r="DV386" s="321"/>
      <c r="DW386" s="321"/>
      <c r="DX386" s="321"/>
      <c r="DY386" s="321"/>
      <c r="DZ386" s="321"/>
      <c r="EA386" s="321"/>
      <c r="EB386" s="321"/>
      <c r="EC386" s="321"/>
      <c r="ED386" s="321"/>
      <c r="EE386" s="321"/>
      <c r="EF386" s="321"/>
      <c r="EG386" s="321"/>
      <c r="EH386" s="321"/>
      <c r="EI386" s="321"/>
      <c r="EJ386" s="321"/>
      <c r="EK386" s="321"/>
      <c r="EL386" s="321"/>
      <c r="EM386" s="321"/>
      <c r="EN386" s="321"/>
      <c r="EO386" s="321"/>
      <c r="EP386" s="321"/>
      <c r="EQ386" s="321"/>
      <c r="ER386" s="321"/>
      <c r="ES386" s="321"/>
      <c r="ET386" s="321"/>
      <c r="EU386" s="321"/>
      <c r="EV386" s="321"/>
      <c r="EW386" s="321"/>
      <c r="EX386" s="321"/>
      <c r="EY386" s="321"/>
      <c r="EZ386" s="321"/>
      <c r="FA386" s="321"/>
      <c r="FB386" s="321"/>
      <c r="FC386" s="321"/>
      <c r="FD386" s="321"/>
      <c r="FE386" s="321"/>
      <c r="FF386" s="321"/>
      <c r="FG386" s="321"/>
      <c r="FH386" s="321"/>
      <c r="FI386" s="321"/>
      <c r="FJ386" s="321"/>
      <c r="FK386" s="321"/>
      <c r="FL386" s="321"/>
      <c r="FM386" s="321"/>
      <c r="FN386" s="321"/>
      <c r="FO386" s="321"/>
      <c r="FP386" s="321"/>
      <c r="FQ386" s="321"/>
      <c r="FR386" s="321"/>
      <c r="FS386" s="321"/>
      <c r="FT386" s="321"/>
      <c r="FU386" s="321"/>
      <c r="FV386" s="321"/>
      <c r="FW386" s="321"/>
      <c r="FX386" s="321"/>
      <c r="FY386" s="321"/>
      <c r="FZ386" s="321"/>
      <c r="GA386" s="321"/>
      <c r="GB386" s="321"/>
      <c r="GC386" s="321"/>
      <c r="GD386" s="321"/>
      <c r="GE386" s="321"/>
      <c r="GF386" s="321"/>
      <c r="GG386" s="321"/>
      <c r="GH386" s="321"/>
      <c r="GI386" s="321"/>
      <c r="GJ386" s="321"/>
      <c r="GK386" s="321"/>
      <c r="GL386" s="321"/>
      <c r="GM386" s="321"/>
      <c r="GN386" s="321"/>
      <c r="GO386" s="321"/>
      <c r="GP386" s="321"/>
      <c r="GQ386" s="321"/>
      <c r="GR386" s="321"/>
      <c r="GS386" s="321"/>
      <c r="GT386" s="321"/>
      <c r="GU386" s="321"/>
      <c r="GV386" s="321"/>
      <c r="GW386" s="321"/>
      <c r="GX386" s="321"/>
      <c r="GY386" s="321"/>
      <c r="GZ386" s="321"/>
      <c r="HA386" s="321"/>
    </row>
  </sheetData>
  <pageMargins left="0.7" right="0.7" top="0.75" bottom="0.75" header="0.3" footer="0.3"/>
  <pageSetup orientation="portrait" horizontalDpi="0"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A56-6327-4CC5-B26C-418296F61CFD}">
  <sheetPr codeName="Hoja68"/>
  <dimension ref="A1:GZ676"/>
  <sheetViews>
    <sheetView topLeftCell="A4" zoomScaleNormal="100" workbookViewId="0">
      <selection activeCell="C33" sqref="C33"/>
    </sheetView>
  </sheetViews>
  <sheetFormatPr baseColWidth="10" defaultColWidth="10.83203125" defaultRowHeight="14" x14ac:dyDescent="0.2"/>
  <cols>
    <col min="1" max="1" width="2.83203125" style="288" customWidth="1"/>
    <col min="2" max="2" width="10.83203125" style="289"/>
    <col min="3" max="3" width="69.33203125" style="289" customWidth="1"/>
    <col min="4" max="4" width="8.1640625" style="291" customWidth="1"/>
    <col min="5" max="5" width="14.1640625" style="290" customWidth="1"/>
    <col min="6" max="6" width="14.1640625" style="290" hidden="1" customWidth="1"/>
    <col min="7" max="7" width="26.5" style="289" hidden="1" customWidth="1"/>
    <col min="8" max="8" width="12" style="288" hidden="1" customWidth="1"/>
    <col min="9" max="9" width="2" style="288" hidden="1" customWidth="1"/>
    <col min="10" max="10" width="12" style="288" hidden="1" customWidth="1"/>
    <col min="11" max="12" width="0" style="288" hidden="1" customWidth="1"/>
    <col min="13" max="13" width="44.6640625" style="288" hidden="1" customWidth="1"/>
    <col min="14" max="35" width="0" style="288" hidden="1" customWidth="1"/>
    <col min="36" max="16384" width="10.83203125" style="288"/>
  </cols>
  <sheetData>
    <row r="1" spans="2:19" ht="19" x14ac:dyDescent="0.25">
      <c r="B1" s="318"/>
      <c r="C1" s="320" t="s">
        <v>893</v>
      </c>
    </row>
    <row r="2" spans="2:19" ht="19" x14ac:dyDescent="0.25">
      <c r="B2" s="318"/>
      <c r="C2" s="320" t="s">
        <v>892</v>
      </c>
    </row>
    <row r="3" spans="2:19" ht="19" x14ac:dyDescent="0.25">
      <c r="B3" s="318"/>
      <c r="C3" s="319" t="s">
        <v>7000</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19916.62</v>
      </c>
      <c r="G8" s="295"/>
      <c r="H8" s="295"/>
      <c r="I8" s="295"/>
    </row>
    <row r="9" spans="2:19" x14ac:dyDescent="0.2">
      <c r="B9" s="300">
        <v>45139</v>
      </c>
      <c r="C9" s="299" t="s">
        <v>4517</v>
      </c>
      <c r="D9" s="291" t="s">
        <v>806</v>
      </c>
      <c r="E9" s="484">
        <v>299</v>
      </c>
      <c r="F9" s="407">
        <v>18850.560000000001</v>
      </c>
      <c r="G9" s="629" t="s">
        <v>6999</v>
      </c>
      <c r="H9" s="629"/>
      <c r="I9" s="629"/>
      <c r="J9" s="630"/>
      <c r="K9" s="630"/>
      <c r="L9" s="630"/>
    </row>
    <row r="10" spans="2:19" x14ac:dyDescent="0.2">
      <c r="B10" s="300">
        <v>45139</v>
      </c>
      <c r="C10" s="299" t="s">
        <v>4207</v>
      </c>
      <c r="D10" s="291" t="s">
        <v>806</v>
      </c>
      <c r="E10" s="290">
        <v>47.84</v>
      </c>
      <c r="F10" s="407">
        <v>19651.55</v>
      </c>
      <c r="G10" s="629" t="s">
        <v>6998</v>
      </c>
      <c r="H10" s="629"/>
      <c r="I10" s="629"/>
      <c r="J10" s="630"/>
      <c r="K10" s="630"/>
      <c r="L10" s="630"/>
    </row>
    <row r="11" spans="2:19" x14ac:dyDescent="0.2">
      <c r="B11" s="300">
        <v>45139</v>
      </c>
      <c r="C11" s="299" t="s">
        <v>3612</v>
      </c>
      <c r="D11" s="291" t="s">
        <v>806</v>
      </c>
      <c r="E11" s="484">
        <v>230.12</v>
      </c>
      <c r="F11" s="407">
        <v>161600</v>
      </c>
      <c r="G11" s="629" t="s">
        <v>6997</v>
      </c>
      <c r="H11" s="629"/>
      <c r="I11" s="629"/>
      <c r="J11" s="630"/>
      <c r="K11" s="630"/>
      <c r="L11" s="630"/>
      <c r="M11" s="628"/>
    </row>
    <row r="12" spans="2:19" x14ac:dyDescent="0.2">
      <c r="B12" s="300">
        <v>45139</v>
      </c>
      <c r="C12" s="299" t="s">
        <v>4207</v>
      </c>
      <c r="D12" s="291" t="s">
        <v>806</v>
      </c>
      <c r="E12" s="290">
        <v>36.82</v>
      </c>
      <c r="F12" s="407">
        <v>4607</v>
      </c>
      <c r="G12" s="629" t="s">
        <v>6996</v>
      </c>
      <c r="H12" s="629"/>
      <c r="I12" s="629"/>
      <c r="J12" s="630"/>
      <c r="K12" s="630"/>
      <c r="L12" s="630"/>
      <c r="M12" s="628"/>
    </row>
    <row r="13" spans="2:19" x14ac:dyDescent="0.2">
      <c r="B13" s="300">
        <v>45139</v>
      </c>
      <c r="C13" s="299" t="s">
        <v>4517</v>
      </c>
      <c r="D13" s="291" t="s">
        <v>806</v>
      </c>
      <c r="E13" s="484">
        <v>299</v>
      </c>
      <c r="F13" s="407">
        <v>1000</v>
      </c>
      <c r="G13" s="629" t="s">
        <v>6920</v>
      </c>
      <c r="H13" s="629"/>
      <c r="I13" s="629"/>
      <c r="J13" s="630"/>
      <c r="K13" s="630"/>
      <c r="L13" s="630"/>
      <c r="M13" s="628"/>
    </row>
    <row r="14" spans="2:19" x14ac:dyDescent="0.2">
      <c r="B14" s="300">
        <v>45139</v>
      </c>
      <c r="C14" s="299" t="s">
        <v>4207</v>
      </c>
      <c r="D14" s="291" t="s">
        <v>806</v>
      </c>
      <c r="E14" s="290">
        <v>47.84</v>
      </c>
      <c r="F14" s="407">
        <v>4575.57</v>
      </c>
      <c r="G14" s="629" t="s">
        <v>6995</v>
      </c>
      <c r="H14" s="629"/>
      <c r="I14" s="629"/>
      <c r="J14" s="630"/>
      <c r="K14" s="630"/>
      <c r="L14" s="630"/>
      <c r="M14" s="628"/>
    </row>
    <row r="15" spans="2:19" x14ac:dyDescent="0.2">
      <c r="B15" s="300">
        <v>45139</v>
      </c>
      <c r="C15" s="299" t="s">
        <v>3606</v>
      </c>
      <c r="D15" s="291" t="s">
        <v>806</v>
      </c>
      <c r="E15" s="484">
        <v>2.8</v>
      </c>
      <c r="F15" s="407">
        <v>5540.29</v>
      </c>
      <c r="G15" s="640" t="s">
        <v>6994</v>
      </c>
      <c r="H15" s="407"/>
      <c r="I15" s="407"/>
      <c r="J15" s="407"/>
      <c r="K15" s="407"/>
      <c r="L15" s="407"/>
      <c r="M15" s="407"/>
      <c r="N15" s="639"/>
      <c r="O15" s="629"/>
      <c r="P15" s="629"/>
      <c r="Q15" s="630"/>
      <c r="R15" s="630"/>
      <c r="S15" s="630"/>
    </row>
    <row r="16" spans="2:19" x14ac:dyDescent="0.2">
      <c r="B16" s="300">
        <v>45139</v>
      </c>
      <c r="C16" s="289" t="s">
        <v>4207</v>
      </c>
      <c r="D16" s="291" t="s">
        <v>806</v>
      </c>
      <c r="E16" s="290">
        <v>0.45</v>
      </c>
      <c r="F16" s="407">
        <v>7753.5</v>
      </c>
      <c r="G16" s="629" t="s">
        <v>6993</v>
      </c>
      <c r="H16" s="629"/>
      <c r="I16" s="629"/>
      <c r="J16" s="630"/>
      <c r="K16" s="630"/>
      <c r="L16" s="630"/>
      <c r="M16" s="628"/>
    </row>
    <row r="17" spans="2:15" x14ac:dyDescent="0.2">
      <c r="B17" s="637">
        <v>45139</v>
      </c>
      <c r="C17" s="634" t="s">
        <v>6992</v>
      </c>
      <c r="D17" s="291" t="s">
        <v>745</v>
      </c>
      <c r="E17" s="477">
        <v>30899</v>
      </c>
      <c r="F17" s="407">
        <v>4520.6499999999996</v>
      </c>
      <c r="G17" s="629" t="s">
        <v>6991</v>
      </c>
      <c r="H17" s="629"/>
      <c r="I17" s="629"/>
      <c r="J17" s="630"/>
      <c r="K17" s="630"/>
      <c r="L17" s="630"/>
      <c r="M17" s="628"/>
    </row>
    <row r="18" spans="2:15" x14ac:dyDescent="0.2">
      <c r="B18" s="300">
        <v>45139</v>
      </c>
      <c r="C18" s="299" t="s">
        <v>3602</v>
      </c>
      <c r="D18" s="291" t="s">
        <v>806</v>
      </c>
      <c r="E18" s="290">
        <v>36304.339999999997</v>
      </c>
      <c r="F18" s="407">
        <v>272669.53000000003</v>
      </c>
      <c r="G18" s="630" t="s">
        <v>6990</v>
      </c>
      <c r="H18" s="629"/>
      <c r="I18" s="629"/>
      <c r="J18" s="630"/>
      <c r="K18" s="630"/>
      <c r="L18" s="630"/>
      <c r="M18" s="628"/>
    </row>
    <row r="19" spans="2:15" x14ac:dyDescent="0.2">
      <c r="B19" s="637">
        <v>45141</v>
      </c>
      <c r="C19" s="634" t="s">
        <v>351</v>
      </c>
      <c r="D19" s="633" t="s">
        <v>745</v>
      </c>
      <c r="E19" s="407">
        <v>662044.03</v>
      </c>
      <c r="F19" s="407">
        <v>24232.44</v>
      </c>
      <c r="G19" s="630" t="s">
        <v>6989</v>
      </c>
      <c r="H19" s="629"/>
      <c r="I19" s="629"/>
      <c r="J19" s="630"/>
      <c r="K19" s="630"/>
      <c r="L19" s="630"/>
      <c r="M19" s="628"/>
    </row>
    <row r="20" spans="2:15" x14ac:dyDescent="0.2">
      <c r="B20" s="300">
        <v>45142</v>
      </c>
      <c r="C20" s="634" t="s">
        <v>4517</v>
      </c>
      <c r="D20" s="291" t="s">
        <v>806</v>
      </c>
      <c r="E20" s="657">
        <v>33.03</v>
      </c>
      <c r="F20" s="407">
        <v>167695.67999999999</v>
      </c>
      <c r="G20" s="629" t="s">
        <v>6988</v>
      </c>
      <c r="H20" s="629"/>
      <c r="I20" s="629"/>
      <c r="J20" s="630"/>
      <c r="K20" s="630"/>
      <c r="L20" s="630"/>
      <c r="M20" s="628"/>
    </row>
    <row r="21" spans="2:15" x14ac:dyDescent="0.2">
      <c r="B21" s="300">
        <v>45142</v>
      </c>
      <c r="C21" s="299" t="s">
        <v>4207</v>
      </c>
      <c r="D21" s="291" t="s">
        <v>6937</v>
      </c>
      <c r="E21" s="290">
        <v>5.28</v>
      </c>
      <c r="F21" s="407">
        <v>1.6</v>
      </c>
      <c r="G21" s="629" t="s">
        <v>6987</v>
      </c>
      <c r="H21" s="629"/>
      <c r="I21" s="629"/>
      <c r="J21" s="630"/>
      <c r="K21" s="630"/>
      <c r="L21" s="630"/>
      <c r="M21" s="628"/>
    </row>
    <row r="22" spans="2:15" x14ac:dyDescent="0.2">
      <c r="B22" s="637">
        <v>45142</v>
      </c>
      <c r="C22" s="634" t="s">
        <v>6983</v>
      </c>
      <c r="D22" s="291" t="s">
        <v>745</v>
      </c>
      <c r="E22" s="404">
        <v>1482.73</v>
      </c>
      <c r="F22" s="407">
        <v>11334.85</v>
      </c>
      <c r="G22" s="629" t="s">
        <v>6986</v>
      </c>
      <c r="H22" s="629"/>
      <c r="I22" s="629"/>
      <c r="J22" s="630"/>
      <c r="K22" s="630"/>
      <c r="L22" s="630"/>
      <c r="M22" s="628"/>
    </row>
    <row r="23" spans="2:15" x14ac:dyDescent="0.2">
      <c r="B23" s="300">
        <v>45142</v>
      </c>
      <c r="C23" s="634" t="s">
        <v>6985</v>
      </c>
      <c r="D23" s="633" t="s">
        <v>745</v>
      </c>
      <c r="E23" s="407">
        <v>1177.55</v>
      </c>
      <c r="F23" s="407">
        <v>6778.35</v>
      </c>
      <c r="G23" s="629" t="s">
        <v>6984</v>
      </c>
      <c r="H23" s="629"/>
      <c r="I23" s="629"/>
      <c r="J23" s="630"/>
      <c r="K23" s="630"/>
      <c r="L23" s="630"/>
      <c r="M23" s="628"/>
    </row>
    <row r="24" spans="2:15" x14ac:dyDescent="0.2">
      <c r="B24" s="300">
        <v>45142</v>
      </c>
      <c r="C24" s="634" t="s">
        <v>6983</v>
      </c>
      <c r="D24" s="291" t="s">
        <v>745</v>
      </c>
      <c r="E24" s="404">
        <v>117.27</v>
      </c>
      <c r="F24" s="407">
        <v>115435.62</v>
      </c>
      <c r="G24" s="295" t="s">
        <v>6982</v>
      </c>
      <c r="H24" s="629"/>
      <c r="I24" s="629"/>
      <c r="J24" s="630"/>
      <c r="K24" s="630"/>
      <c r="L24" s="630"/>
      <c r="M24" s="628"/>
    </row>
    <row r="25" spans="2:15" x14ac:dyDescent="0.2">
      <c r="B25" s="637">
        <v>45142</v>
      </c>
      <c r="C25" s="634" t="s">
        <v>6981</v>
      </c>
      <c r="D25" s="291" t="s">
        <v>745</v>
      </c>
      <c r="E25" s="536">
        <v>4900</v>
      </c>
      <c r="F25" s="407">
        <v>1835.09</v>
      </c>
      <c r="G25" s="629" t="s">
        <v>6980</v>
      </c>
      <c r="H25" s="629"/>
      <c r="I25" s="629"/>
      <c r="J25" s="630"/>
      <c r="K25" s="630"/>
      <c r="L25" s="630"/>
      <c r="M25" s="628"/>
    </row>
    <row r="26" spans="2:15" x14ac:dyDescent="0.2">
      <c r="B26" s="300">
        <v>45142</v>
      </c>
      <c r="C26" s="299" t="s">
        <v>6979</v>
      </c>
      <c r="D26" s="291" t="s">
        <v>745</v>
      </c>
      <c r="E26" s="290">
        <v>22511.06</v>
      </c>
      <c r="F26" s="407">
        <v>1615.76</v>
      </c>
      <c r="G26" s="629" t="s">
        <v>6978</v>
      </c>
      <c r="H26" s="629"/>
      <c r="I26" s="629"/>
      <c r="J26" s="630"/>
      <c r="K26" s="630"/>
      <c r="L26" s="638"/>
      <c r="M26" s="628"/>
    </row>
    <row r="27" spans="2:15" x14ac:dyDescent="0.2">
      <c r="B27" s="637">
        <v>45145</v>
      </c>
      <c r="C27" s="634" t="s">
        <v>6977</v>
      </c>
      <c r="D27" s="291" t="s">
        <v>745</v>
      </c>
      <c r="E27" s="404">
        <v>3800</v>
      </c>
      <c r="F27" s="407">
        <v>10676.41</v>
      </c>
      <c r="G27" s="629" t="s">
        <v>6976</v>
      </c>
      <c r="H27" s="629"/>
      <c r="I27" s="629"/>
      <c r="J27" s="630"/>
      <c r="K27" s="630"/>
      <c r="L27" s="637"/>
      <c r="M27" s="634"/>
      <c r="N27" s="291"/>
      <c r="O27" s="290"/>
    </row>
    <row r="28" spans="2:15" x14ac:dyDescent="0.2">
      <c r="B28" s="300">
        <v>45145</v>
      </c>
      <c r="C28" s="299" t="s">
        <v>6975</v>
      </c>
      <c r="D28" s="291" t="s">
        <v>745</v>
      </c>
      <c r="E28" s="404">
        <v>10191.540000000001</v>
      </c>
      <c r="F28" s="407">
        <v>4165.46</v>
      </c>
      <c r="G28" s="629" t="s">
        <v>6974</v>
      </c>
      <c r="H28" s="629"/>
      <c r="I28" s="629"/>
      <c r="J28" s="630"/>
      <c r="K28" s="630"/>
      <c r="L28" s="630"/>
      <c r="M28" s="628"/>
    </row>
    <row r="29" spans="2:15" x14ac:dyDescent="0.2">
      <c r="B29" s="637">
        <v>45145</v>
      </c>
      <c r="C29" s="634" t="s">
        <v>6973</v>
      </c>
      <c r="D29" s="291" t="s">
        <v>745</v>
      </c>
      <c r="E29" s="536">
        <v>3580</v>
      </c>
      <c r="F29" s="407">
        <v>54752</v>
      </c>
      <c r="G29" s="629" t="s">
        <v>6972</v>
      </c>
      <c r="H29" s="629"/>
      <c r="I29" s="629"/>
      <c r="J29" s="630"/>
      <c r="K29" s="630"/>
      <c r="L29" s="630"/>
      <c r="M29" s="628"/>
    </row>
    <row r="30" spans="2:15" x14ac:dyDescent="0.2">
      <c r="B30" s="300">
        <v>45145</v>
      </c>
      <c r="C30" s="634" t="s">
        <v>4517</v>
      </c>
      <c r="D30" s="633" t="s">
        <v>806</v>
      </c>
      <c r="E30" s="484">
        <v>202.83</v>
      </c>
      <c r="F30" s="407">
        <v>6265.52</v>
      </c>
      <c r="G30" s="629" t="s">
        <v>6971</v>
      </c>
      <c r="H30" s="629"/>
      <c r="I30" s="629"/>
      <c r="J30" s="630"/>
      <c r="K30" s="630"/>
      <c r="L30" s="630"/>
      <c r="M30" s="628"/>
    </row>
    <row r="31" spans="2:15" x14ac:dyDescent="0.2">
      <c r="B31" s="300">
        <v>45145</v>
      </c>
      <c r="C31" s="634" t="s">
        <v>4207</v>
      </c>
      <c r="D31" s="633" t="s">
        <v>806</v>
      </c>
      <c r="E31" s="407">
        <v>32.450000000000003</v>
      </c>
      <c r="F31" s="407">
        <v>14139.67</v>
      </c>
      <c r="G31" s="629" t="s">
        <v>6970</v>
      </c>
      <c r="H31" s="629"/>
      <c r="I31" s="629"/>
      <c r="J31" s="630"/>
      <c r="K31" s="630"/>
      <c r="L31" s="630"/>
      <c r="M31" s="628"/>
    </row>
    <row r="32" spans="2:15" x14ac:dyDescent="0.2">
      <c r="B32" s="300">
        <v>45145</v>
      </c>
      <c r="C32" s="289" t="s">
        <v>4181</v>
      </c>
      <c r="D32" s="633" t="s">
        <v>806</v>
      </c>
      <c r="E32" s="290">
        <v>28007.38</v>
      </c>
      <c r="F32" s="407">
        <v>9303.2000000000007</v>
      </c>
      <c r="G32" s="629" t="s">
        <v>6969</v>
      </c>
      <c r="H32" s="629"/>
      <c r="I32" s="629"/>
      <c r="J32" s="630"/>
      <c r="K32" s="630"/>
      <c r="L32" s="630"/>
      <c r="M32" s="628"/>
    </row>
    <row r="33" spans="2:37" x14ac:dyDescent="0.2">
      <c r="B33" s="300">
        <v>45145</v>
      </c>
      <c r="C33" s="289" t="s">
        <v>5416</v>
      </c>
      <c r="D33" s="291" t="s">
        <v>806</v>
      </c>
      <c r="E33" s="481">
        <v>7707.69</v>
      </c>
      <c r="F33" s="407">
        <v>10421.61</v>
      </c>
      <c r="G33" s="629" t="s">
        <v>6968</v>
      </c>
      <c r="H33" s="629"/>
      <c r="I33" s="629"/>
      <c r="J33" s="630"/>
      <c r="K33" s="630"/>
      <c r="L33" s="630"/>
      <c r="M33" s="628"/>
    </row>
    <row r="34" spans="2:37" x14ac:dyDescent="0.2">
      <c r="B34" s="300">
        <v>45145</v>
      </c>
      <c r="C34" s="289" t="s">
        <v>6967</v>
      </c>
      <c r="D34" s="633" t="s">
        <v>806</v>
      </c>
      <c r="E34" s="290">
        <v>1115.81</v>
      </c>
      <c r="F34" s="407">
        <v>930.32</v>
      </c>
      <c r="G34" s="629" t="s">
        <v>6966</v>
      </c>
      <c r="H34" s="629"/>
      <c r="I34" s="629"/>
      <c r="J34" s="630"/>
      <c r="K34" s="630"/>
      <c r="L34" s="630"/>
      <c r="M34" s="628"/>
    </row>
    <row r="35" spans="2:37" x14ac:dyDescent="0.2">
      <c r="B35" s="300">
        <v>45145</v>
      </c>
      <c r="C35" s="289" t="s">
        <v>6965</v>
      </c>
      <c r="D35" s="633" t="s">
        <v>745</v>
      </c>
      <c r="E35" s="404">
        <v>7487.08</v>
      </c>
      <c r="F35" s="407">
        <v>1661.12</v>
      </c>
      <c r="G35" s="629" t="s">
        <v>6964</v>
      </c>
      <c r="H35" s="629"/>
      <c r="I35" s="629"/>
      <c r="J35" s="630"/>
      <c r="K35" s="630"/>
      <c r="L35" s="630"/>
      <c r="M35" s="628"/>
    </row>
    <row r="36" spans="2:37" x14ac:dyDescent="0.2">
      <c r="B36" s="637">
        <v>45145</v>
      </c>
      <c r="C36" s="630" t="s">
        <v>6963</v>
      </c>
      <c r="D36" s="633" t="s">
        <v>745</v>
      </c>
      <c r="E36" s="416">
        <v>26945.05</v>
      </c>
      <c r="F36" s="407">
        <v>330.61</v>
      </c>
      <c r="G36" s="629" t="s">
        <v>6962</v>
      </c>
      <c r="H36" s="629"/>
      <c r="I36" s="629"/>
      <c r="J36" s="630"/>
      <c r="K36" s="630"/>
      <c r="L36" s="630"/>
      <c r="M36" s="628"/>
      <c r="AJ36" s="288">
        <f>+E36*0.55</f>
        <v>14819.7775</v>
      </c>
      <c r="AK36" s="288">
        <f>+E36*0.45</f>
        <v>12125.272499999999</v>
      </c>
    </row>
    <row r="37" spans="2:37" x14ac:dyDescent="0.2">
      <c r="B37" s="300">
        <v>45146</v>
      </c>
      <c r="C37" s="289" t="s">
        <v>4517</v>
      </c>
      <c r="D37" s="633" t="s">
        <v>806</v>
      </c>
      <c r="E37" s="484">
        <v>46.5</v>
      </c>
      <c r="F37" s="407">
        <v>71616.259999999995</v>
      </c>
      <c r="G37" s="629" t="s">
        <v>6961</v>
      </c>
      <c r="H37" s="629"/>
      <c r="I37" s="629"/>
      <c r="J37" s="630"/>
      <c r="K37" s="630"/>
      <c r="L37" s="630"/>
      <c r="M37" s="628"/>
    </row>
    <row r="38" spans="2:37" x14ac:dyDescent="0.2">
      <c r="B38" s="300">
        <v>45146</v>
      </c>
      <c r="C38" s="289" t="s">
        <v>4207</v>
      </c>
      <c r="D38" s="633" t="s">
        <v>806</v>
      </c>
      <c r="E38" s="290">
        <v>7.44</v>
      </c>
      <c r="F38" s="407">
        <v>1714.75</v>
      </c>
      <c r="G38" s="295" t="s">
        <v>6960</v>
      </c>
      <c r="H38" s="629"/>
      <c r="I38" s="629"/>
      <c r="J38" s="630"/>
      <c r="K38" s="630"/>
      <c r="L38" s="630"/>
      <c r="M38" s="628"/>
    </row>
    <row r="39" spans="2:37" x14ac:dyDescent="0.2">
      <c r="B39" s="300">
        <v>45146</v>
      </c>
      <c r="C39" s="289" t="s">
        <v>6959</v>
      </c>
      <c r="D39" s="633" t="s">
        <v>745</v>
      </c>
      <c r="E39" s="290">
        <v>9020.36</v>
      </c>
      <c r="F39" s="407">
        <v>138188.5</v>
      </c>
      <c r="G39" s="629" t="s">
        <v>6958</v>
      </c>
      <c r="H39" s="629"/>
      <c r="I39" s="629"/>
      <c r="J39" s="630"/>
      <c r="K39" s="630"/>
      <c r="L39" s="630"/>
      <c r="M39" s="628"/>
    </row>
    <row r="40" spans="2:37" x14ac:dyDescent="0.2">
      <c r="B40" s="300">
        <v>45148</v>
      </c>
      <c r="C40" s="289" t="s">
        <v>4517</v>
      </c>
      <c r="D40" s="633" t="s">
        <v>806</v>
      </c>
      <c r="E40" s="484">
        <v>354.57</v>
      </c>
      <c r="F40" s="407">
        <v>7423.88</v>
      </c>
      <c r="G40" s="629" t="s">
        <v>6957</v>
      </c>
      <c r="H40" s="629"/>
      <c r="I40" s="629"/>
      <c r="J40" s="630"/>
      <c r="K40" s="630"/>
      <c r="L40" s="630"/>
      <c r="M40" s="628"/>
    </row>
    <row r="41" spans="2:37" x14ac:dyDescent="0.2">
      <c r="B41" s="300">
        <v>45148</v>
      </c>
      <c r="C41" s="289" t="s">
        <v>4207</v>
      </c>
      <c r="D41" s="633" t="s">
        <v>806</v>
      </c>
      <c r="E41" s="290">
        <v>56.73</v>
      </c>
      <c r="F41" s="407">
        <v>3778.7</v>
      </c>
      <c r="G41" s="629" t="s">
        <v>6956</v>
      </c>
      <c r="H41" s="629"/>
      <c r="I41" s="629"/>
      <c r="J41" s="630"/>
      <c r="K41" s="630"/>
      <c r="L41" s="630"/>
      <c r="M41" s="628"/>
    </row>
    <row r="42" spans="2:37" x14ac:dyDescent="0.2">
      <c r="B42" s="300">
        <v>45149</v>
      </c>
      <c r="C42" s="299" t="s">
        <v>4517</v>
      </c>
      <c r="D42" s="633" t="s">
        <v>806</v>
      </c>
      <c r="E42" s="484">
        <v>28.66</v>
      </c>
      <c r="F42" s="407">
        <v>4399.3</v>
      </c>
      <c r="G42" s="629" t="s">
        <v>6955</v>
      </c>
      <c r="H42" s="629"/>
      <c r="I42" s="629"/>
      <c r="J42" s="630"/>
      <c r="K42" s="630"/>
      <c r="L42" s="630"/>
      <c r="M42" s="628"/>
    </row>
    <row r="43" spans="2:37" x14ac:dyDescent="0.2">
      <c r="B43" s="300">
        <v>45149</v>
      </c>
      <c r="C43" s="299" t="s">
        <v>4207</v>
      </c>
      <c r="D43" s="633" t="s">
        <v>806</v>
      </c>
      <c r="E43" s="290">
        <v>4.59</v>
      </c>
      <c r="F43" s="407">
        <v>5315.84</v>
      </c>
      <c r="G43" s="629" t="s">
        <v>6954</v>
      </c>
      <c r="H43" s="629"/>
      <c r="I43" s="629"/>
      <c r="J43" s="630"/>
      <c r="K43" s="630"/>
      <c r="L43" s="630"/>
      <c r="M43" s="628"/>
    </row>
    <row r="44" spans="2:37" x14ac:dyDescent="0.2">
      <c r="B44" s="300">
        <v>45149</v>
      </c>
      <c r="C44" s="634" t="s">
        <v>6953</v>
      </c>
      <c r="D44" s="291" t="s">
        <v>745</v>
      </c>
      <c r="E44" s="482">
        <v>24381.55</v>
      </c>
      <c r="F44" s="407">
        <v>12684.53</v>
      </c>
      <c r="G44" s="629" t="s">
        <v>6952</v>
      </c>
      <c r="H44" s="629"/>
      <c r="I44" s="629"/>
      <c r="J44" s="630"/>
      <c r="K44" s="630"/>
      <c r="L44" s="630"/>
      <c r="M44" s="628"/>
    </row>
    <row r="45" spans="2:37" x14ac:dyDescent="0.2">
      <c r="B45" s="637">
        <v>45152</v>
      </c>
      <c r="C45" s="634" t="s">
        <v>6077</v>
      </c>
      <c r="D45" s="633" t="s">
        <v>745</v>
      </c>
      <c r="E45" s="536">
        <v>4073</v>
      </c>
      <c r="F45" s="407">
        <v>3336.76</v>
      </c>
      <c r="G45" s="629" t="s">
        <v>6951</v>
      </c>
      <c r="H45" s="629"/>
      <c r="I45" s="629"/>
      <c r="J45" s="630"/>
      <c r="K45" s="630"/>
      <c r="L45" s="630"/>
      <c r="M45" s="628"/>
    </row>
    <row r="46" spans="2:37" x14ac:dyDescent="0.2">
      <c r="B46" s="300">
        <v>45152</v>
      </c>
      <c r="C46" s="299" t="s">
        <v>4517</v>
      </c>
      <c r="D46" s="633" t="s">
        <v>806</v>
      </c>
      <c r="E46" s="484">
        <v>410.33</v>
      </c>
      <c r="F46" s="407">
        <v>190.16</v>
      </c>
      <c r="G46" s="629" t="s">
        <v>6950</v>
      </c>
      <c r="H46" s="629"/>
      <c r="I46" s="629"/>
      <c r="J46" s="630"/>
      <c r="K46" s="630"/>
      <c r="L46" s="630"/>
      <c r="M46" s="628"/>
    </row>
    <row r="47" spans="2:37" x14ac:dyDescent="0.2">
      <c r="B47" s="300">
        <v>45152</v>
      </c>
      <c r="C47" s="299" t="s">
        <v>4207</v>
      </c>
      <c r="D47" s="633" t="s">
        <v>806</v>
      </c>
      <c r="E47" s="290">
        <v>65.650000000000006</v>
      </c>
      <c r="F47" s="407">
        <v>2565.04</v>
      </c>
      <c r="G47" s="629" t="s">
        <v>6949</v>
      </c>
      <c r="H47" s="629"/>
      <c r="I47" s="629"/>
      <c r="J47" s="630"/>
      <c r="K47" s="630"/>
      <c r="L47" s="630"/>
      <c r="M47" s="628"/>
    </row>
    <row r="48" spans="2:37" x14ac:dyDescent="0.2">
      <c r="B48" s="300">
        <v>45152</v>
      </c>
      <c r="C48" s="299" t="s">
        <v>6948</v>
      </c>
      <c r="D48" s="633" t="s">
        <v>745</v>
      </c>
      <c r="E48" s="290">
        <v>9492.94</v>
      </c>
      <c r="F48" s="407">
        <v>20781.27</v>
      </c>
      <c r="G48" s="629" t="s">
        <v>6947</v>
      </c>
      <c r="H48" s="629"/>
      <c r="I48" s="629"/>
      <c r="J48" s="630"/>
      <c r="K48" s="630"/>
      <c r="L48" s="630"/>
      <c r="M48" s="628"/>
    </row>
    <row r="49" spans="2:37" x14ac:dyDescent="0.2">
      <c r="B49" s="300">
        <v>45153</v>
      </c>
      <c r="C49" s="299" t="s">
        <v>6946</v>
      </c>
      <c r="D49" s="633" t="s">
        <v>745</v>
      </c>
      <c r="E49" s="290">
        <v>65688.27</v>
      </c>
      <c r="F49" s="407">
        <v>843.6</v>
      </c>
      <c r="G49" s="629" t="s">
        <v>6945</v>
      </c>
      <c r="H49" s="629"/>
      <c r="I49" s="629"/>
      <c r="J49" s="630"/>
      <c r="K49" s="630"/>
      <c r="L49" s="630"/>
      <c r="M49" s="628"/>
    </row>
    <row r="50" spans="2:37" x14ac:dyDescent="0.2">
      <c r="B50" s="300">
        <v>45153</v>
      </c>
      <c r="C50" s="634" t="s">
        <v>817</v>
      </c>
      <c r="D50" s="633">
        <v>1253</v>
      </c>
      <c r="E50" s="407">
        <v>8980</v>
      </c>
      <c r="F50" s="635">
        <v>3355.92</v>
      </c>
      <c r="G50" s="629" t="s">
        <v>6944</v>
      </c>
      <c r="H50" s="629"/>
      <c r="I50" s="629"/>
      <c r="J50" s="630"/>
      <c r="K50" s="630"/>
      <c r="L50" s="630"/>
      <c r="M50" s="628"/>
      <c r="AJ50" s="288">
        <f>+E50*0.6</f>
        <v>5388</v>
      </c>
      <c r="AK50" s="288">
        <f>+E50*0.4</f>
        <v>3592</v>
      </c>
    </row>
    <row r="51" spans="2:37" x14ac:dyDescent="0.2">
      <c r="B51" s="300">
        <v>45153</v>
      </c>
      <c r="C51" s="634" t="s">
        <v>4517</v>
      </c>
      <c r="D51" s="633" t="s">
        <v>806</v>
      </c>
      <c r="E51" s="535">
        <v>432.1</v>
      </c>
      <c r="F51" s="407">
        <v>2220.2399999999998</v>
      </c>
      <c r="G51" s="629" t="s">
        <v>6943</v>
      </c>
      <c r="H51" s="629"/>
      <c r="I51" s="629"/>
      <c r="J51" s="630"/>
      <c r="K51" s="630"/>
      <c r="L51" s="630"/>
      <c r="M51" s="628"/>
    </row>
    <row r="52" spans="2:37" x14ac:dyDescent="0.2">
      <c r="B52" s="300">
        <v>45153</v>
      </c>
      <c r="C52" s="299" t="s">
        <v>4207</v>
      </c>
      <c r="D52" s="633" t="s">
        <v>806</v>
      </c>
      <c r="E52" s="290">
        <v>69.14</v>
      </c>
      <c r="F52" s="407">
        <v>15423.96</v>
      </c>
      <c r="G52" s="629" t="s">
        <v>6942</v>
      </c>
      <c r="H52" s="629"/>
      <c r="I52" s="629"/>
      <c r="J52" s="630"/>
      <c r="K52" s="630"/>
      <c r="L52" s="630"/>
      <c r="M52" s="628"/>
    </row>
    <row r="53" spans="2:37" x14ac:dyDescent="0.2">
      <c r="B53" s="300">
        <v>45153</v>
      </c>
      <c r="C53" s="299" t="s">
        <v>6146</v>
      </c>
      <c r="D53" s="633" t="s">
        <v>6937</v>
      </c>
      <c r="E53" s="290">
        <v>6982.81</v>
      </c>
      <c r="F53" s="407">
        <v>9567.6299999999992</v>
      </c>
      <c r="G53" s="629" t="s">
        <v>6941</v>
      </c>
      <c r="H53" s="629"/>
      <c r="I53" s="629"/>
      <c r="J53" s="630"/>
      <c r="K53" s="630"/>
      <c r="L53" s="630"/>
      <c r="M53" s="628"/>
    </row>
    <row r="54" spans="2:37" x14ac:dyDescent="0.2">
      <c r="B54" s="300">
        <v>45153</v>
      </c>
      <c r="C54" s="634" t="s">
        <v>6144</v>
      </c>
      <c r="D54" s="633" t="s">
        <v>806</v>
      </c>
      <c r="E54" s="290">
        <v>6982.81</v>
      </c>
      <c r="F54" s="407">
        <v>4575.57</v>
      </c>
      <c r="G54" s="295" t="s">
        <v>6940</v>
      </c>
      <c r="H54" s="629"/>
      <c r="I54" s="629"/>
      <c r="J54" s="630"/>
      <c r="K54" s="630"/>
      <c r="L54" s="630"/>
      <c r="M54" s="628"/>
    </row>
    <row r="55" spans="2:37" x14ac:dyDescent="0.2">
      <c r="B55" s="300">
        <v>45153</v>
      </c>
      <c r="C55" s="299" t="s">
        <v>6142</v>
      </c>
      <c r="D55" s="633" t="s">
        <v>806</v>
      </c>
      <c r="E55" s="290">
        <v>6982.81</v>
      </c>
      <c r="F55" s="407">
        <v>19626.72</v>
      </c>
      <c r="G55" s="629" t="s">
        <v>6939</v>
      </c>
      <c r="H55" s="629"/>
      <c r="I55" s="629"/>
      <c r="J55" s="630"/>
      <c r="K55" s="630"/>
      <c r="L55" s="630"/>
      <c r="M55" s="628"/>
    </row>
    <row r="56" spans="2:37" x14ac:dyDescent="0.2">
      <c r="B56" s="300">
        <v>45153</v>
      </c>
      <c r="C56" s="634" t="s">
        <v>6140</v>
      </c>
      <c r="D56" s="633" t="s">
        <v>806</v>
      </c>
      <c r="E56" s="290">
        <v>6982.81</v>
      </c>
      <c r="F56" s="407">
        <v>28870</v>
      </c>
      <c r="G56" s="629" t="s">
        <v>6938</v>
      </c>
      <c r="H56" s="629"/>
      <c r="I56" s="629"/>
      <c r="J56" s="630"/>
      <c r="K56" s="630"/>
      <c r="L56" s="630"/>
      <c r="M56" s="628"/>
    </row>
    <row r="57" spans="2:37" x14ac:dyDescent="0.2">
      <c r="B57" s="300">
        <v>45153</v>
      </c>
      <c r="C57" s="299" t="s">
        <v>6138</v>
      </c>
      <c r="D57" s="633" t="s">
        <v>6937</v>
      </c>
      <c r="E57" s="290">
        <v>6982.81</v>
      </c>
      <c r="F57" s="407">
        <v>6165.18</v>
      </c>
      <c r="G57" s="295" t="s">
        <v>6936</v>
      </c>
      <c r="H57" s="629"/>
      <c r="I57" s="629"/>
      <c r="J57" s="630"/>
      <c r="K57" s="630"/>
      <c r="L57" s="630"/>
      <c r="M57" s="628"/>
    </row>
    <row r="58" spans="2:37" x14ac:dyDescent="0.2">
      <c r="B58" s="300">
        <v>45154</v>
      </c>
      <c r="C58" s="299" t="s">
        <v>4517</v>
      </c>
      <c r="D58" s="633" t="s">
        <v>806</v>
      </c>
      <c r="E58" s="484">
        <v>492.31</v>
      </c>
      <c r="F58" s="407">
        <v>26459.13</v>
      </c>
      <c r="G58" s="629" t="s">
        <v>6935</v>
      </c>
      <c r="H58" s="629"/>
      <c r="I58" s="629"/>
      <c r="J58" s="630"/>
      <c r="K58" s="630"/>
      <c r="L58" s="630"/>
      <c r="M58" s="628"/>
    </row>
    <row r="59" spans="2:37" x14ac:dyDescent="0.2">
      <c r="B59" s="300">
        <v>45154</v>
      </c>
      <c r="C59" s="289" t="s">
        <v>4207</v>
      </c>
      <c r="D59" s="633" t="s">
        <v>806</v>
      </c>
      <c r="E59" s="290">
        <v>78.77</v>
      </c>
      <c r="F59" s="407">
        <v>5046.51</v>
      </c>
      <c r="G59" s="629" t="s">
        <v>6934</v>
      </c>
      <c r="H59" s="629"/>
      <c r="I59" s="629"/>
      <c r="J59" s="630"/>
      <c r="K59" s="630"/>
      <c r="L59" s="630"/>
      <c r="M59" s="628"/>
    </row>
    <row r="60" spans="2:37" x14ac:dyDescent="0.2">
      <c r="B60" s="300">
        <v>45155</v>
      </c>
      <c r="C60" s="299" t="s">
        <v>2993</v>
      </c>
      <c r="D60" s="633" t="s">
        <v>745</v>
      </c>
      <c r="E60" s="290">
        <v>169539.13</v>
      </c>
      <c r="F60" s="407">
        <v>1844.69</v>
      </c>
      <c r="G60" s="629" t="s">
        <v>6933</v>
      </c>
      <c r="H60" s="629"/>
      <c r="I60" s="629"/>
      <c r="J60" s="630"/>
      <c r="K60" s="630"/>
      <c r="L60" s="630"/>
      <c r="M60" s="628"/>
    </row>
    <row r="61" spans="2:37" x14ac:dyDescent="0.2">
      <c r="B61" s="300">
        <v>45155</v>
      </c>
      <c r="C61" s="299" t="s">
        <v>6932</v>
      </c>
      <c r="D61" s="633" t="s">
        <v>745</v>
      </c>
      <c r="E61" s="482">
        <v>25108</v>
      </c>
      <c r="F61" s="407">
        <v>2079.4499999999998</v>
      </c>
      <c r="G61" s="629" t="s">
        <v>6931</v>
      </c>
      <c r="H61" s="629"/>
      <c r="I61" s="629"/>
      <c r="J61" s="630"/>
      <c r="K61" s="630"/>
      <c r="L61" s="630"/>
      <c r="M61" s="628"/>
    </row>
    <row r="62" spans="2:37" x14ac:dyDescent="0.2">
      <c r="B62" s="300">
        <v>45156</v>
      </c>
      <c r="C62" s="634" t="s">
        <v>4517</v>
      </c>
      <c r="D62" s="633" t="s">
        <v>806</v>
      </c>
      <c r="E62" s="484">
        <v>13.26</v>
      </c>
      <c r="F62" s="407">
        <v>2505.6</v>
      </c>
      <c r="G62" s="760" t="s">
        <v>6930</v>
      </c>
      <c r="H62" s="629"/>
      <c r="I62" s="629"/>
      <c r="J62" s="630"/>
      <c r="K62" s="630"/>
      <c r="L62" s="630"/>
      <c r="M62" s="628"/>
    </row>
    <row r="63" spans="2:37" x14ac:dyDescent="0.2">
      <c r="B63" s="300">
        <v>45156</v>
      </c>
      <c r="C63" s="634" t="s">
        <v>4207</v>
      </c>
      <c r="D63" s="633" t="s">
        <v>806</v>
      </c>
      <c r="E63" s="407">
        <v>2.12</v>
      </c>
      <c r="F63" s="407">
        <v>11033.35</v>
      </c>
      <c r="G63" s="760" t="s">
        <v>6929</v>
      </c>
      <c r="H63" s="629"/>
      <c r="I63" s="629"/>
      <c r="J63" s="630"/>
      <c r="K63" s="630"/>
      <c r="L63" s="630"/>
      <c r="M63" s="628"/>
    </row>
    <row r="64" spans="2:37" x14ac:dyDescent="0.2">
      <c r="B64" s="300">
        <v>45156</v>
      </c>
      <c r="C64" s="634" t="s">
        <v>5408</v>
      </c>
      <c r="D64" s="633" t="s">
        <v>745</v>
      </c>
      <c r="E64" s="407">
        <v>2000</v>
      </c>
      <c r="F64" s="407">
        <v>8341.92</v>
      </c>
      <c r="G64" s="629" t="s">
        <v>6926</v>
      </c>
      <c r="H64" s="629"/>
      <c r="I64" s="629"/>
      <c r="J64" s="630"/>
      <c r="K64" s="630"/>
      <c r="L64" s="630"/>
      <c r="M64" s="628"/>
    </row>
    <row r="65" spans="1:13" x14ac:dyDescent="0.2">
      <c r="B65" s="300">
        <v>45159</v>
      </c>
      <c r="C65" s="634" t="s">
        <v>6928</v>
      </c>
      <c r="D65" s="633" t="s">
        <v>745</v>
      </c>
      <c r="E65" s="536">
        <v>2426.4899999999998</v>
      </c>
      <c r="F65" s="635">
        <v>2849.04</v>
      </c>
      <c r="G65" s="629" t="s">
        <v>6927</v>
      </c>
      <c r="H65" s="629"/>
      <c r="I65" s="629"/>
      <c r="J65" s="630"/>
      <c r="K65" s="630"/>
      <c r="L65" s="630"/>
      <c r="M65" s="628"/>
    </row>
    <row r="66" spans="1:13" x14ac:dyDescent="0.2">
      <c r="B66" s="300">
        <v>45159</v>
      </c>
      <c r="C66" s="634" t="s">
        <v>351</v>
      </c>
      <c r="D66" s="633" t="s">
        <v>745</v>
      </c>
      <c r="E66" s="407">
        <v>1238171.03</v>
      </c>
      <c r="F66" s="635">
        <v>8341.92</v>
      </c>
      <c r="G66" s="629" t="s">
        <v>6926</v>
      </c>
      <c r="H66" s="629"/>
      <c r="I66" s="629"/>
      <c r="J66" s="630"/>
      <c r="K66" s="630"/>
      <c r="L66" s="630"/>
      <c r="M66" s="628"/>
    </row>
    <row r="67" spans="1:13" x14ac:dyDescent="0.2">
      <c r="B67" s="300">
        <v>45160</v>
      </c>
      <c r="C67" s="634" t="s">
        <v>4517</v>
      </c>
      <c r="D67" s="633" t="s">
        <v>806</v>
      </c>
      <c r="E67" s="484">
        <v>51.86</v>
      </c>
      <c r="F67" s="407">
        <v>2771.55</v>
      </c>
      <c r="G67" s="629" t="s">
        <v>6925</v>
      </c>
      <c r="H67" s="629"/>
      <c r="I67" s="629"/>
      <c r="J67" s="630"/>
      <c r="K67" s="630"/>
      <c r="L67" s="630"/>
      <c r="M67" s="628"/>
    </row>
    <row r="68" spans="1:13" x14ac:dyDescent="0.2">
      <c r="B68" s="300">
        <v>45160</v>
      </c>
      <c r="C68" s="299" t="s">
        <v>4207</v>
      </c>
      <c r="D68" s="633" t="s">
        <v>745</v>
      </c>
      <c r="E68" s="290">
        <v>8.3000000000000007</v>
      </c>
      <c r="F68" s="407">
        <v>20487.48</v>
      </c>
      <c r="G68" s="629" t="s">
        <v>6924</v>
      </c>
      <c r="H68" s="629"/>
      <c r="I68" s="629"/>
      <c r="J68" s="630"/>
      <c r="K68" s="630"/>
      <c r="L68" s="630"/>
      <c r="M68" s="628"/>
    </row>
    <row r="69" spans="1:13" x14ac:dyDescent="0.2">
      <c r="B69" s="300">
        <v>45160</v>
      </c>
      <c r="C69" s="634" t="s">
        <v>6922</v>
      </c>
      <c r="D69" s="633" t="s">
        <v>745</v>
      </c>
      <c r="E69" s="477">
        <v>32165</v>
      </c>
      <c r="F69" s="407">
        <v>61389.52</v>
      </c>
      <c r="G69" s="629" t="s">
        <v>6923</v>
      </c>
      <c r="H69" s="629"/>
      <c r="I69" s="629"/>
      <c r="J69" s="630"/>
      <c r="K69" s="630"/>
      <c r="L69" s="630"/>
      <c r="M69" s="628"/>
    </row>
    <row r="70" spans="1:13" x14ac:dyDescent="0.2">
      <c r="B70" s="300">
        <v>45160</v>
      </c>
      <c r="C70" s="299" t="s">
        <v>6922</v>
      </c>
      <c r="D70" s="633" t="s">
        <v>745</v>
      </c>
      <c r="E70" s="477">
        <v>1480</v>
      </c>
      <c r="F70" s="407">
        <v>5488.03</v>
      </c>
      <c r="G70" s="629" t="s">
        <v>6921</v>
      </c>
      <c r="H70" s="629"/>
      <c r="I70" s="629"/>
      <c r="J70" s="630"/>
      <c r="K70" s="630"/>
      <c r="L70" s="630"/>
      <c r="M70" s="628"/>
    </row>
    <row r="71" spans="1:13" x14ac:dyDescent="0.2">
      <c r="A71" s="304"/>
      <c r="B71" s="300">
        <v>45161</v>
      </c>
      <c r="C71" s="634" t="s">
        <v>4517</v>
      </c>
      <c r="D71" s="633" t="s">
        <v>806</v>
      </c>
      <c r="E71" s="484">
        <v>494.05</v>
      </c>
      <c r="F71" s="407">
        <v>1171.52</v>
      </c>
      <c r="G71" s="629" t="s">
        <v>6920</v>
      </c>
      <c r="H71" s="629"/>
      <c r="I71" s="629"/>
      <c r="J71" s="630"/>
      <c r="K71" s="630"/>
      <c r="L71" s="630"/>
      <c r="M71" s="628"/>
    </row>
    <row r="72" spans="1:13" x14ac:dyDescent="0.2">
      <c r="B72" s="300">
        <v>45161</v>
      </c>
      <c r="C72" s="299" t="s">
        <v>4207</v>
      </c>
      <c r="D72" s="633" t="s">
        <v>806</v>
      </c>
      <c r="E72" s="290">
        <v>79.05</v>
      </c>
      <c r="F72" s="407">
        <v>58507.5</v>
      </c>
      <c r="G72" s="629" t="s">
        <v>6919</v>
      </c>
      <c r="H72" s="629"/>
      <c r="I72" s="629"/>
      <c r="J72" s="630"/>
      <c r="K72" s="630"/>
      <c r="L72" s="630"/>
      <c r="M72" s="628"/>
    </row>
    <row r="73" spans="1:13" x14ac:dyDescent="0.2">
      <c r="B73" s="300">
        <v>45161</v>
      </c>
      <c r="C73" s="299" t="s">
        <v>351</v>
      </c>
      <c r="D73" s="633" t="s">
        <v>745</v>
      </c>
      <c r="E73" s="290">
        <v>2481703.96</v>
      </c>
      <c r="F73" s="407">
        <v>2667.98</v>
      </c>
      <c r="G73" s="629" t="s">
        <v>6918</v>
      </c>
      <c r="H73" s="629"/>
      <c r="I73" s="629"/>
      <c r="J73" s="630"/>
      <c r="K73" s="630"/>
      <c r="L73" s="630"/>
      <c r="M73" s="628"/>
    </row>
    <row r="74" spans="1:13" x14ac:dyDescent="0.2">
      <c r="B74" s="300">
        <v>45162</v>
      </c>
      <c r="C74" s="634" t="s">
        <v>4517</v>
      </c>
      <c r="D74" s="633" t="s">
        <v>806</v>
      </c>
      <c r="E74" s="484">
        <v>9.06</v>
      </c>
      <c r="F74" s="407">
        <v>16532.3</v>
      </c>
      <c r="G74" s="629" t="s">
        <v>6917</v>
      </c>
      <c r="H74" s="629"/>
      <c r="I74" s="629"/>
      <c r="J74" s="630"/>
      <c r="K74" s="630"/>
      <c r="L74" s="630"/>
      <c r="M74" s="628"/>
    </row>
    <row r="75" spans="1:13" x14ac:dyDescent="0.2">
      <c r="B75" s="300">
        <v>45162</v>
      </c>
      <c r="C75" s="634" t="s">
        <v>4207</v>
      </c>
      <c r="D75" s="633" t="s">
        <v>806</v>
      </c>
      <c r="E75" s="407">
        <v>1.45</v>
      </c>
      <c r="F75" s="407">
        <v>80694.5</v>
      </c>
      <c r="G75" s="629" t="s">
        <v>6916</v>
      </c>
      <c r="H75" s="629"/>
      <c r="I75" s="629"/>
      <c r="J75" s="630"/>
      <c r="K75" s="630"/>
      <c r="L75" s="630"/>
      <c r="M75" s="628"/>
    </row>
    <row r="76" spans="1:13" x14ac:dyDescent="0.2">
      <c r="B76" s="300">
        <v>45162</v>
      </c>
      <c r="C76" s="299" t="s">
        <v>6915</v>
      </c>
      <c r="D76" s="633" t="s">
        <v>745</v>
      </c>
      <c r="E76" s="826">
        <v>2000</v>
      </c>
      <c r="F76" s="407">
        <v>4178.1400000000003</v>
      </c>
      <c r="G76" s="629" t="s">
        <v>6914</v>
      </c>
      <c r="H76" s="629"/>
      <c r="I76" s="629"/>
      <c r="J76" s="630"/>
      <c r="K76" s="630"/>
      <c r="L76" s="630"/>
      <c r="M76" s="628"/>
    </row>
    <row r="77" spans="1:13" x14ac:dyDescent="0.2">
      <c r="B77" s="300">
        <v>45163</v>
      </c>
      <c r="C77" s="299" t="s">
        <v>4517</v>
      </c>
      <c r="D77" s="633" t="s">
        <v>745</v>
      </c>
      <c r="E77" s="484">
        <v>10.07</v>
      </c>
      <c r="F77" s="407">
        <v>17205.14</v>
      </c>
      <c r="G77" s="629" t="s">
        <v>6913</v>
      </c>
      <c r="H77" s="629"/>
      <c r="I77" s="629"/>
      <c r="J77" s="630"/>
      <c r="K77" s="630"/>
      <c r="L77" s="630"/>
      <c r="M77" s="628"/>
    </row>
    <row r="78" spans="1:13" x14ac:dyDescent="0.2">
      <c r="B78" s="300">
        <v>45163</v>
      </c>
      <c r="C78" s="299" t="s">
        <v>4207</v>
      </c>
      <c r="D78" s="633" t="s">
        <v>806</v>
      </c>
      <c r="E78" s="290">
        <v>1.61</v>
      </c>
      <c r="F78" s="407">
        <v>14083.57</v>
      </c>
      <c r="G78" s="629" t="s">
        <v>6912</v>
      </c>
      <c r="H78" s="629"/>
      <c r="I78" s="629"/>
      <c r="J78" s="630"/>
      <c r="K78" s="630"/>
      <c r="L78" s="630"/>
      <c r="M78" s="628"/>
    </row>
    <row r="79" spans="1:13" x14ac:dyDescent="0.2">
      <c r="B79" s="300">
        <v>45163</v>
      </c>
      <c r="C79" s="299" t="s">
        <v>6911</v>
      </c>
      <c r="D79" s="633" t="s">
        <v>745</v>
      </c>
      <c r="E79" s="482">
        <v>31619.35</v>
      </c>
      <c r="F79" s="407">
        <v>2133.7399999999998</v>
      </c>
      <c r="G79" s="629" t="s">
        <v>6910</v>
      </c>
      <c r="H79" s="629"/>
      <c r="I79" s="629"/>
      <c r="J79" s="630"/>
      <c r="K79" s="630"/>
      <c r="L79" s="630"/>
      <c r="M79" s="628"/>
    </row>
    <row r="80" spans="1:13" x14ac:dyDescent="0.2">
      <c r="B80" s="300">
        <v>45163</v>
      </c>
      <c r="C80" s="299" t="s">
        <v>2993</v>
      </c>
      <c r="D80" s="633" t="s">
        <v>745</v>
      </c>
      <c r="E80" s="290">
        <v>125620.77</v>
      </c>
      <c r="F80" s="407">
        <v>9020</v>
      </c>
      <c r="G80" s="629" t="s">
        <v>6909</v>
      </c>
      <c r="H80" s="629"/>
      <c r="I80" s="629"/>
      <c r="J80" s="630"/>
      <c r="K80" s="630"/>
      <c r="L80" s="630"/>
      <c r="M80" s="628"/>
    </row>
    <row r="81" spans="2:13" x14ac:dyDescent="0.2">
      <c r="B81" s="300">
        <v>45163</v>
      </c>
      <c r="C81" s="634" t="s">
        <v>351</v>
      </c>
      <c r="D81" s="633" t="s">
        <v>745</v>
      </c>
      <c r="E81" s="407">
        <v>1299989.23</v>
      </c>
      <c r="F81" s="407">
        <v>4696.55</v>
      </c>
      <c r="G81" s="629" t="s">
        <v>6908</v>
      </c>
      <c r="H81" s="629"/>
      <c r="I81" s="629"/>
      <c r="J81" s="630"/>
      <c r="K81" s="630"/>
      <c r="L81" s="630"/>
      <c r="M81" s="628"/>
    </row>
    <row r="82" spans="2:13" x14ac:dyDescent="0.2">
      <c r="B82" s="300">
        <v>45166</v>
      </c>
      <c r="C82" s="634" t="s">
        <v>6907</v>
      </c>
      <c r="D82" s="633" t="s">
        <v>745</v>
      </c>
      <c r="E82" s="536">
        <v>4447</v>
      </c>
      <c r="F82" s="407">
        <v>8848.59</v>
      </c>
      <c r="G82" s="629" t="s">
        <v>6906</v>
      </c>
      <c r="H82" s="629"/>
      <c r="I82" s="629"/>
      <c r="J82" s="630"/>
      <c r="K82" s="630"/>
      <c r="L82" s="630"/>
      <c r="M82" s="628"/>
    </row>
    <row r="83" spans="2:13" ht="12.75" customHeight="1" x14ac:dyDescent="0.2">
      <c r="B83" s="300">
        <v>45166</v>
      </c>
      <c r="C83" s="634" t="s">
        <v>4517</v>
      </c>
      <c r="D83" s="633" t="s">
        <v>806</v>
      </c>
      <c r="E83" s="484">
        <v>88.06</v>
      </c>
      <c r="F83" s="407">
        <v>19643.689999999999</v>
      </c>
      <c r="G83" s="629" t="s">
        <v>6905</v>
      </c>
      <c r="H83" s="629"/>
      <c r="I83" s="629"/>
      <c r="J83" s="630"/>
      <c r="K83" s="630"/>
      <c r="L83" s="630"/>
      <c r="M83" s="628"/>
    </row>
    <row r="84" spans="2:13" x14ac:dyDescent="0.2">
      <c r="B84" s="300" t="s">
        <v>6904</v>
      </c>
      <c r="C84" s="634" t="s">
        <v>4207</v>
      </c>
      <c r="D84" s="633" t="s">
        <v>806</v>
      </c>
      <c r="E84" s="290">
        <v>14.09</v>
      </c>
      <c r="F84" s="407">
        <v>4788.96</v>
      </c>
      <c r="G84" s="629" t="s">
        <v>6903</v>
      </c>
      <c r="H84" s="629"/>
      <c r="I84" s="629"/>
      <c r="J84" s="630"/>
      <c r="K84" s="630"/>
      <c r="L84" s="630"/>
      <c r="M84" s="628"/>
    </row>
    <row r="85" spans="2:13" x14ac:dyDescent="0.2">
      <c r="B85" s="300">
        <v>45166</v>
      </c>
      <c r="C85" s="299" t="s">
        <v>4517</v>
      </c>
      <c r="D85" s="633" t="s">
        <v>806</v>
      </c>
      <c r="E85" s="484">
        <v>32.869999999999997</v>
      </c>
      <c r="F85" s="407">
        <v>11001.44</v>
      </c>
      <c r="G85" s="629" t="s">
        <v>6902</v>
      </c>
      <c r="H85" s="629"/>
      <c r="I85" s="629"/>
      <c r="J85" s="630"/>
      <c r="K85" s="630"/>
      <c r="L85" s="630"/>
      <c r="M85" s="628"/>
    </row>
    <row r="86" spans="2:13" x14ac:dyDescent="0.2">
      <c r="B86" s="300">
        <v>45166</v>
      </c>
      <c r="C86" s="299" t="s">
        <v>4207</v>
      </c>
      <c r="D86" s="633" t="s">
        <v>806</v>
      </c>
      <c r="E86" s="290">
        <v>5.26</v>
      </c>
      <c r="F86" s="407">
        <v>2052.4499999999998</v>
      </c>
      <c r="G86" s="629" t="s">
        <v>6901</v>
      </c>
      <c r="H86" s="629"/>
      <c r="I86" s="629"/>
      <c r="J86" s="630"/>
      <c r="K86" s="630"/>
      <c r="L86" s="630"/>
      <c r="M86" s="628"/>
    </row>
    <row r="87" spans="2:13" x14ac:dyDescent="0.2">
      <c r="B87" s="300">
        <v>45166</v>
      </c>
      <c r="C87" s="634" t="s">
        <v>6900</v>
      </c>
      <c r="D87" s="633" t="s">
        <v>745</v>
      </c>
      <c r="E87" s="826">
        <v>12900</v>
      </c>
      <c r="F87" s="407">
        <v>19368.599999999999</v>
      </c>
      <c r="G87" s="629" t="s">
        <v>6899</v>
      </c>
      <c r="H87" s="629"/>
      <c r="I87" s="629"/>
      <c r="J87" s="630"/>
      <c r="K87" s="630"/>
      <c r="L87" s="630"/>
      <c r="M87" s="628"/>
    </row>
    <row r="88" spans="2:13" x14ac:dyDescent="0.2">
      <c r="B88" s="300">
        <v>45166</v>
      </c>
      <c r="C88" s="634" t="s">
        <v>4177</v>
      </c>
      <c r="D88" s="633" t="s">
        <v>806</v>
      </c>
      <c r="E88" s="407">
        <v>27004.94</v>
      </c>
      <c r="F88" s="407">
        <v>6014.75</v>
      </c>
      <c r="G88" s="629" t="s">
        <v>6898</v>
      </c>
      <c r="H88" s="629"/>
      <c r="I88" s="629"/>
      <c r="J88" s="630"/>
      <c r="K88" s="630"/>
      <c r="L88" s="630"/>
      <c r="M88" s="628"/>
    </row>
    <row r="89" spans="2:13" x14ac:dyDescent="0.2">
      <c r="B89" s="300">
        <v>45167</v>
      </c>
      <c r="C89" s="299" t="s">
        <v>4517</v>
      </c>
      <c r="D89" s="633" t="s">
        <v>806</v>
      </c>
      <c r="E89" s="484">
        <v>24.95</v>
      </c>
      <c r="F89" s="407">
        <v>2028.55</v>
      </c>
      <c r="G89" s="629" t="s">
        <v>6897</v>
      </c>
      <c r="H89" s="629"/>
      <c r="I89" s="629"/>
      <c r="J89" s="630"/>
      <c r="K89" s="630"/>
      <c r="L89" s="630"/>
      <c r="M89" s="628"/>
    </row>
    <row r="90" spans="2:13" x14ac:dyDescent="0.2">
      <c r="B90" s="300">
        <v>45167</v>
      </c>
      <c r="C90" s="634" t="s">
        <v>4207</v>
      </c>
      <c r="D90" s="633" t="s">
        <v>806</v>
      </c>
      <c r="E90" s="290">
        <v>3.99</v>
      </c>
      <c r="F90" s="407">
        <v>3129.49</v>
      </c>
      <c r="G90" s="629" t="s">
        <v>6896</v>
      </c>
      <c r="H90" s="629"/>
      <c r="I90" s="629"/>
      <c r="J90" s="630"/>
      <c r="K90" s="630"/>
      <c r="L90" s="630"/>
      <c r="M90" s="628"/>
    </row>
    <row r="91" spans="2:13" x14ac:dyDescent="0.2">
      <c r="B91" s="300">
        <v>45167</v>
      </c>
      <c r="C91" s="634" t="s">
        <v>6895</v>
      </c>
      <c r="D91" s="633" t="s">
        <v>745</v>
      </c>
      <c r="E91" s="407">
        <v>7000</v>
      </c>
      <c r="F91" s="407">
        <v>16604.59</v>
      </c>
      <c r="G91" s="629" t="s">
        <v>6847</v>
      </c>
      <c r="H91" s="629"/>
      <c r="I91" s="629"/>
      <c r="J91" s="630"/>
      <c r="K91" s="630"/>
      <c r="L91" s="630"/>
      <c r="M91" s="628"/>
    </row>
    <row r="92" spans="2:13" x14ac:dyDescent="0.2">
      <c r="B92" s="300">
        <v>45168</v>
      </c>
      <c r="C92" s="634" t="s">
        <v>6894</v>
      </c>
      <c r="D92" s="633" t="s">
        <v>745</v>
      </c>
      <c r="E92" s="407">
        <v>5800.01</v>
      </c>
      <c r="F92" s="407">
        <v>14552.04</v>
      </c>
      <c r="G92" s="629" t="s">
        <v>6893</v>
      </c>
      <c r="H92" s="629"/>
      <c r="I92" s="629"/>
      <c r="J92" s="630"/>
      <c r="K92" s="630"/>
      <c r="L92" s="630"/>
      <c r="M92" s="628"/>
    </row>
    <row r="93" spans="2:13" x14ac:dyDescent="0.2">
      <c r="B93" s="300">
        <v>45168</v>
      </c>
      <c r="C93" s="299" t="s">
        <v>6892</v>
      </c>
      <c r="D93" s="633" t="s">
        <v>745</v>
      </c>
      <c r="E93" s="407">
        <v>68699.87</v>
      </c>
      <c r="F93" s="407">
        <v>13120.43</v>
      </c>
      <c r="G93" s="630" t="s">
        <v>6891</v>
      </c>
      <c r="H93" s="628"/>
      <c r="I93" s="628"/>
      <c r="J93" s="628"/>
      <c r="K93" s="628"/>
      <c r="L93" s="628"/>
      <c r="M93" s="628"/>
    </row>
    <row r="94" spans="2:13" x14ac:dyDescent="0.2">
      <c r="B94" s="300">
        <v>45168</v>
      </c>
      <c r="C94" s="289" t="s">
        <v>6890</v>
      </c>
      <c r="D94" s="633" t="s">
        <v>745</v>
      </c>
      <c r="E94" s="290">
        <v>6000</v>
      </c>
      <c r="F94" s="407">
        <v>5441.69</v>
      </c>
      <c r="G94" s="630" t="s">
        <v>6889</v>
      </c>
      <c r="H94" s="628"/>
      <c r="I94" s="628"/>
      <c r="J94" s="628"/>
      <c r="K94" s="628"/>
      <c r="L94" s="628"/>
      <c r="M94" s="628"/>
    </row>
    <row r="95" spans="2:13" x14ac:dyDescent="0.2">
      <c r="B95" s="300">
        <v>45168</v>
      </c>
      <c r="C95" s="299" t="s">
        <v>351</v>
      </c>
      <c r="D95" s="633" t="s">
        <v>745</v>
      </c>
      <c r="E95" s="290">
        <v>925024.68</v>
      </c>
      <c r="F95" s="407">
        <v>9880.34</v>
      </c>
      <c r="G95" s="630" t="s">
        <v>6888</v>
      </c>
      <c r="H95" s="628"/>
      <c r="I95" s="628"/>
      <c r="J95" s="628"/>
      <c r="K95" s="628"/>
      <c r="L95" s="628"/>
      <c r="M95" s="628"/>
    </row>
    <row r="96" spans="2:13" x14ac:dyDescent="0.2">
      <c r="B96" s="300">
        <v>45168</v>
      </c>
      <c r="C96" s="299" t="s">
        <v>6081</v>
      </c>
      <c r="D96" s="633" t="s">
        <v>806</v>
      </c>
      <c r="E96" s="484">
        <v>1020</v>
      </c>
      <c r="F96" s="407">
        <v>26764.6</v>
      </c>
      <c r="G96" s="630" t="s">
        <v>6887</v>
      </c>
      <c r="H96" s="628"/>
      <c r="I96" s="628"/>
      <c r="J96" s="628"/>
      <c r="K96" s="628"/>
      <c r="L96" s="628"/>
      <c r="M96" s="628"/>
    </row>
    <row r="97" spans="2:13" x14ac:dyDescent="0.2">
      <c r="B97" s="300">
        <v>45168</v>
      </c>
      <c r="C97" s="299" t="s">
        <v>4207</v>
      </c>
      <c r="D97" s="633" t="s">
        <v>806</v>
      </c>
      <c r="E97" s="290">
        <v>163.19999999999999</v>
      </c>
      <c r="F97" s="407">
        <v>20911.669999999998</v>
      </c>
      <c r="G97" s="630" t="s">
        <v>6886</v>
      </c>
      <c r="H97" s="628"/>
      <c r="I97" s="628"/>
      <c r="J97" s="628"/>
      <c r="K97" s="628"/>
      <c r="L97" s="628"/>
      <c r="M97" s="628"/>
    </row>
    <row r="98" spans="2:13" x14ac:dyDescent="0.2">
      <c r="B98" s="300">
        <v>45169</v>
      </c>
      <c r="C98" s="299" t="s">
        <v>4517</v>
      </c>
      <c r="D98" s="633" t="s">
        <v>806</v>
      </c>
      <c r="E98" s="484">
        <v>6.74</v>
      </c>
      <c r="F98" s="407">
        <v>4575.57</v>
      </c>
      <c r="G98" s="630" t="s">
        <v>6885</v>
      </c>
      <c r="H98" s="628"/>
      <c r="I98" s="628"/>
      <c r="J98" s="628"/>
      <c r="K98" s="628"/>
      <c r="L98" s="628"/>
      <c r="M98" s="628"/>
    </row>
    <row r="99" spans="2:13" x14ac:dyDescent="0.2">
      <c r="B99" s="300">
        <v>45169</v>
      </c>
      <c r="C99" s="634" t="s">
        <v>4207</v>
      </c>
      <c r="D99" s="633" t="s">
        <v>806</v>
      </c>
      <c r="E99" s="407">
        <v>1.08</v>
      </c>
      <c r="F99" s="407">
        <v>1805.4</v>
      </c>
      <c r="G99" s="630" t="s">
        <v>6884</v>
      </c>
      <c r="H99" s="628"/>
      <c r="I99" s="628"/>
      <c r="J99" s="628"/>
      <c r="K99" s="628"/>
      <c r="L99" s="628"/>
      <c r="M99" s="628"/>
    </row>
    <row r="100" spans="2:13" x14ac:dyDescent="0.2">
      <c r="B100" s="300">
        <v>45169</v>
      </c>
      <c r="C100" s="634" t="s">
        <v>4517</v>
      </c>
      <c r="D100" s="633" t="s">
        <v>806</v>
      </c>
      <c r="E100" s="484">
        <v>65.94</v>
      </c>
      <c r="F100" s="407">
        <v>30211.52</v>
      </c>
      <c r="G100" s="630" t="s">
        <v>6868</v>
      </c>
      <c r="H100" s="629"/>
      <c r="I100" s="629"/>
      <c r="J100" s="630"/>
      <c r="K100" s="630"/>
      <c r="L100" s="630"/>
      <c r="M100" s="628"/>
    </row>
    <row r="101" spans="2:13" x14ac:dyDescent="0.2">
      <c r="B101" s="300">
        <v>45169</v>
      </c>
      <c r="C101" s="634" t="s">
        <v>4207</v>
      </c>
      <c r="D101" s="633" t="s">
        <v>806</v>
      </c>
      <c r="E101" s="407">
        <v>10.55</v>
      </c>
      <c r="F101" s="407">
        <v>14864.3</v>
      </c>
      <c r="G101" s="630" t="s">
        <v>6883</v>
      </c>
      <c r="H101" s="629"/>
      <c r="I101" s="629"/>
      <c r="J101" s="630"/>
      <c r="K101" s="630"/>
      <c r="L101" s="630"/>
      <c r="M101" s="628"/>
    </row>
    <row r="102" spans="2:13" x14ac:dyDescent="0.2">
      <c r="B102" s="300">
        <v>45169</v>
      </c>
      <c r="C102" s="634" t="s">
        <v>6882</v>
      </c>
      <c r="D102" s="633" t="s">
        <v>745</v>
      </c>
      <c r="E102" s="482">
        <v>28394.04</v>
      </c>
      <c r="F102" s="407">
        <v>33913.19</v>
      </c>
      <c r="G102" s="629" t="s">
        <v>6881</v>
      </c>
      <c r="H102" s="629"/>
      <c r="I102" s="629"/>
      <c r="J102" s="630"/>
      <c r="K102" s="630"/>
      <c r="L102" s="630"/>
      <c r="M102" s="628"/>
    </row>
    <row r="103" spans="2:13" x14ac:dyDescent="0.2">
      <c r="B103" s="300">
        <v>45169</v>
      </c>
      <c r="C103" s="630" t="s">
        <v>6880</v>
      </c>
      <c r="D103" s="633" t="s">
        <v>745</v>
      </c>
      <c r="E103" s="407">
        <v>55640.52</v>
      </c>
      <c r="F103" s="407">
        <v>6741.11</v>
      </c>
      <c r="G103" s="629" t="s">
        <v>6879</v>
      </c>
      <c r="H103" s="629"/>
      <c r="I103" s="629"/>
      <c r="J103" s="630"/>
      <c r="K103" s="630"/>
      <c r="L103" s="630"/>
      <c r="M103" s="628"/>
    </row>
    <row r="104" spans="2:13" x14ac:dyDescent="0.2">
      <c r="B104" s="300">
        <v>45169</v>
      </c>
      <c r="C104" s="634" t="s">
        <v>6878</v>
      </c>
      <c r="D104" s="633" t="s">
        <v>745</v>
      </c>
      <c r="E104" s="407">
        <v>266000</v>
      </c>
      <c r="F104" s="407">
        <v>3758.4</v>
      </c>
      <c r="G104" s="629" t="s">
        <v>6877</v>
      </c>
      <c r="H104" s="629"/>
      <c r="I104" s="629"/>
      <c r="J104" s="630"/>
      <c r="K104" s="630"/>
      <c r="L104" s="630"/>
      <c r="M104" s="628"/>
    </row>
    <row r="105" spans="2:13" x14ac:dyDescent="0.2">
      <c r="B105" s="300">
        <v>45169</v>
      </c>
      <c r="C105" s="634" t="s">
        <v>6073</v>
      </c>
      <c r="D105" s="633" t="s">
        <v>745</v>
      </c>
      <c r="E105" s="407">
        <v>100000</v>
      </c>
      <c r="F105" s="407">
        <v>3749.03</v>
      </c>
      <c r="G105" s="629" t="s">
        <v>6876</v>
      </c>
      <c r="H105" s="629"/>
      <c r="I105" s="629"/>
      <c r="J105" s="630"/>
      <c r="K105" s="630"/>
      <c r="L105" s="630"/>
      <c r="M105" s="628"/>
    </row>
    <row r="106" spans="2:13" x14ac:dyDescent="0.2">
      <c r="B106" s="300">
        <v>45169</v>
      </c>
      <c r="C106" s="634" t="s">
        <v>6875</v>
      </c>
      <c r="D106" s="633" t="s">
        <v>745</v>
      </c>
      <c r="E106" s="407">
        <v>615.79999999999995</v>
      </c>
      <c r="F106" s="407">
        <v>35814.699999999997</v>
      </c>
      <c r="G106" s="629" t="s">
        <v>6874</v>
      </c>
      <c r="H106" s="629"/>
      <c r="I106" s="629"/>
      <c r="J106" s="630"/>
      <c r="K106" s="630"/>
      <c r="L106" s="630"/>
      <c r="M106" s="628"/>
    </row>
    <row r="107" spans="2:13" x14ac:dyDescent="0.2">
      <c r="B107" s="300">
        <v>45169</v>
      </c>
      <c r="C107" s="634" t="s">
        <v>351</v>
      </c>
      <c r="D107" s="633" t="s">
        <v>745</v>
      </c>
      <c r="E107" s="407">
        <v>356394.36</v>
      </c>
      <c r="F107" s="407">
        <v>4209.5</v>
      </c>
      <c r="G107" s="629" t="s">
        <v>6873</v>
      </c>
      <c r="H107" s="629"/>
      <c r="I107" s="629"/>
      <c r="J107" s="630"/>
      <c r="K107" s="630"/>
      <c r="L107" s="630"/>
      <c r="M107" s="628"/>
    </row>
    <row r="108" spans="2:13" x14ac:dyDescent="0.2">
      <c r="B108" s="300">
        <v>45169</v>
      </c>
      <c r="C108" s="634" t="s">
        <v>3471</v>
      </c>
      <c r="D108" s="633" t="s">
        <v>806</v>
      </c>
      <c r="E108" s="484">
        <v>2750</v>
      </c>
      <c r="F108" s="407">
        <v>2458.2199999999998</v>
      </c>
      <c r="G108" s="629" t="s">
        <v>6872</v>
      </c>
      <c r="H108" s="629"/>
      <c r="I108" s="629"/>
      <c r="J108" s="630"/>
      <c r="K108" s="630"/>
      <c r="L108" s="630"/>
      <c r="M108" s="628"/>
    </row>
    <row r="109" spans="2:13" x14ac:dyDescent="0.2">
      <c r="B109" s="300">
        <v>45169</v>
      </c>
      <c r="C109" s="299" t="s">
        <v>4207</v>
      </c>
      <c r="D109" s="633" t="s">
        <v>806</v>
      </c>
      <c r="E109" s="290">
        <v>440</v>
      </c>
      <c r="F109" s="407">
        <v>245.83</v>
      </c>
      <c r="G109" s="629" t="s">
        <v>6872</v>
      </c>
      <c r="H109" s="629"/>
      <c r="I109" s="629"/>
      <c r="J109" s="630"/>
      <c r="K109" s="630"/>
      <c r="L109" s="630"/>
      <c r="M109" s="628"/>
    </row>
    <row r="110" spans="2:13" x14ac:dyDescent="0.2">
      <c r="B110" s="300">
        <v>45169</v>
      </c>
      <c r="C110" s="299" t="s">
        <v>2993</v>
      </c>
      <c r="D110" s="633" t="s">
        <v>745</v>
      </c>
      <c r="E110" s="290">
        <v>200000</v>
      </c>
      <c r="F110" s="407">
        <v>40008.400000000001</v>
      </c>
      <c r="G110" s="629" t="s">
        <v>6871</v>
      </c>
      <c r="H110" s="629"/>
      <c r="I110" s="629"/>
      <c r="J110" s="630"/>
      <c r="K110" s="630"/>
      <c r="L110" s="630"/>
      <c r="M110" s="628"/>
    </row>
    <row r="111" spans="2:13" x14ac:dyDescent="0.2">
      <c r="B111" s="300">
        <v>45169</v>
      </c>
      <c r="C111" s="299" t="s">
        <v>6169</v>
      </c>
      <c r="D111" s="633" t="s">
        <v>745</v>
      </c>
      <c r="E111" s="290">
        <v>112000</v>
      </c>
      <c r="F111" s="407">
        <v>3854.5</v>
      </c>
      <c r="G111" s="629" t="s">
        <v>6870</v>
      </c>
      <c r="H111" s="629"/>
      <c r="I111" s="629"/>
      <c r="J111" s="630"/>
      <c r="K111" s="630"/>
      <c r="L111" s="630"/>
      <c r="M111" s="628"/>
    </row>
    <row r="112" spans="2:13" x14ac:dyDescent="0.2">
      <c r="B112" s="300">
        <v>45169</v>
      </c>
      <c r="C112" s="299" t="s">
        <v>6869</v>
      </c>
      <c r="D112" s="633" t="s">
        <v>745</v>
      </c>
      <c r="E112" s="482">
        <v>214743.44</v>
      </c>
      <c r="F112" s="407">
        <v>793.86</v>
      </c>
      <c r="G112" s="629" t="s">
        <v>6868</v>
      </c>
      <c r="H112" s="629"/>
      <c r="I112" s="629"/>
      <c r="J112" s="630"/>
      <c r="K112" s="630"/>
      <c r="L112" s="630"/>
      <c r="M112" s="628"/>
    </row>
    <row r="113" spans="2:13" x14ac:dyDescent="0.2">
      <c r="B113" s="300">
        <v>45169</v>
      </c>
      <c r="C113" s="634" t="s">
        <v>6169</v>
      </c>
      <c r="D113" s="633" t="s">
        <v>745</v>
      </c>
      <c r="E113" s="407">
        <v>30000</v>
      </c>
      <c r="F113" s="407">
        <v>3624.39</v>
      </c>
      <c r="G113" s="629" t="s">
        <v>6867</v>
      </c>
      <c r="H113" s="629"/>
      <c r="I113" s="629"/>
      <c r="J113" s="630"/>
      <c r="K113" s="630"/>
      <c r="L113" s="630"/>
      <c r="M113" s="628"/>
    </row>
    <row r="114" spans="2:13" x14ac:dyDescent="0.2">
      <c r="B114" s="300">
        <v>45169</v>
      </c>
      <c r="C114" s="299" t="s">
        <v>351</v>
      </c>
      <c r="D114" s="633" t="s">
        <v>745</v>
      </c>
      <c r="E114" s="290">
        <v>60000</v>
      </c>
      <c r="F114" s="407">
        <v>37379.339999999997</v>
      </c>
      <c r="G114" s="629" t="s">
        <v>6866</v>
      </c>
      <c r="H114" s="629"/>
      <c r="I114" s="629"/>
      <c r="J114" s="630"/>
      <c r="K114" s="630"/>
      <c r="L114" s="630"/>
      <c r="M114" s="628"/>
    </row>
    <row r="115" spans="2:13" x14ac:dyDescent="0.2">
      <c r="B115" s="300"/>
      <c r="C115" s="634"/>
      <c r="D115" s="633"/>
      <c r="F115" s="407">
        <v>6870.21</v>
      </c>
      <c r="G115" s="629" t="s">
        <v>6865</v>
      </c>
      <c r="H115" s="629"/>
      <c r="I115" s="629"/>
      <c r="J115" s="630"/>
      <c r="K115" s="630"/>
      <c r="L115" s="630"/>
      <c r="M115" s="628"/>
    </row>
    <row r="116" spans="2:13" x14ac:dyDescent="0.2">
      <c r="B116" s="300"/>
      <c r="C116" s="634"/>
      <c r="D116" s="633"/>
      <c r="F116" s="407">
        <v>10385.4</v>
      </c>
      <c r="G116" s="629" t="s">
        <v>6864</v>
      </c>
      <c r="H116" s="629"/>
      <c r="I116" s="629"/>
      <c r="J116" s="630"/>
      <c r="K116" s="630"/>
      <c r="L116" s="630"/>
      <c r="M116" s="628"/>
    </row>
    <row r="117" spans="2:13" x14ac:dyDescent="0.2">
      <c r="B117" s="300"/>
      <c r="C117" s="299"/>
      <c r="D117" s="633"/>
      <c r="F117" s="407">
        <v>26385.360000000001</v>
      </c>
      <c r="G117" s="629" t="s">
        <v>6863</v>
      </c>
      <c r="H117" s="629"/>
      <c r="I117" s="629"/>
      <c r="J117" s="630"/>
      <c r="K117" s="630"/>
      <c r="L117" s="630"/>
      <c r="M117" s="628"/>
    </row>
    <row r="118" spans="2:13" x14ac:dyDescent="0.2">
      <c r="B118" s="300"/>
      <c r="C118" s="299"/>
      <c r="D118" s="633"/>
      <c r="F118" s="407">
        <v>2523.46</v>
      </c>
      <c r="G118" s="629" t="s">
        <v>6862</v>
      </c>
      <c r="H118" s="629"/>
      <c r="I118" s="629"/>
      <c r="J118" s="630"/>
      <c r="K118" s="630"/>
      <c r="L118" s="630"/>
      <c r="M118" s="628"/>
    </row>
    <row r="119" spans="2:13" x14ac:dyDescent="0.2">
      <c r="B119" s="300"/>
      <c r="C119" s="299"/>
      <c r="D119" s="633"/>
      <c r="F119" s="407">
        <v>2895.07</v>
      </c>
      <c r="G119" s="629" t="s">
        <v>6861</v>
      </c>
      <c r="H119" s="629"/>
      <c r="I119" s="629"/>
      <c r="J119" s="630"/>
      <c r="K119" s="630"/>
      <c r="L119" s="630"/>
      <c r="M119" s="628"/>
    </row>
    <row r="120" spans="2:13" x14ac:dyDescent="0.2">
      <c r="B120" s="300"/>
      <c r="C120" s="299"/>
      <c r="D120" s="633"/>
      <c r="F120" s="407">
        <v>4439.83</v>
      </c>
      <c r="G120" s="629" t="s">
        <v>6860</v>
      </c>
      <c r="H120" s="629"/>
      <c r="I120" s="629"/>
      <c r="J120" s="630"/>
      <c r="K120" s="630"/>
      <c r="L120" s="630"/>
      <c r="M120" s="628"/>
    </row>
    <row r="121" spans="2:13" x14ac:dyDescent="0.2">
      <c r="B121" s="300"/>
      <c r="C121" s="299"/>
      <c r="D121" s="633"/>
      <c r="F121" s="407">
        <v>10567.6</v>
      </c>
      <c r="G121" s="629" t="s">
        <v>6859</v>
      </c>
      <c r="H121" s="629"/>
      <c r="I121" s="629"/>
      <c r="J121" s="630"/>
      <c r="K121" s="630"/>
      <c r="L121" s="630"/>
      <c r="M121" s="628"/>
    </row>
    <row r="122" spans="2:13" x14ac:dyDescent="0.2">
      <c r="B122" s="300"/>
      <c r="C122" s="299"/>
      <c r="D122" s="633"/>
      <c r="F122" s="407">
        <v>1407.07</v>
      </c>
      <c r="G122" s="629" t="s">
        <v>6858</v>
      </c>
      <c r="H122" s="629"/>
      <c r="I122" s="629"/>
      <c r="J122" s="630"/>
      <c r="K122" s="630"/>
      <c r="L122" s="630"/>
      <c r="M122" s="628"/>
    </row>
    <row r="123" spans="2:13" x14ac:dyDescent="0.2">
      <c r="B123" s="300"/>
      <c r="C123" s="299"/>
      <c r="D123" s="633"/>
      <c r="F123" s="407">
        <v>92038.47</v>
      </c>
      <c r="G123" s="629" t="s">
        <v>6857</v>
      </c>
      <c r="H123" s="629"/>
      <c r="I123" s="629"/>
      <c r="J123" s="630"/>
      <c r="K123" s="630"/>
      <c r="L123" s="630"/>
      <c r="M123" s="628"/>
    </row>
    <row r="124" spans="2:13" x14ac:dyDescent="0.2">
      <c r="B124" s="300"/>
      <c r="C124" s="299"/>
      <c r="D124" s="633"/>
      <c r="F124" s="407">
        <v>170230.34</v>
      </c>
      <c r="G124" s="629" t="s">
        <v>6856</v>
      </c>
      <c r="H124" s="629"/>
      <c r="I124" s="629"/>
      <c r="J124" s="630"/>
      <c r="K124" s="630"/>
      <c r="L124" s="630"/>
      <c r="M124" s="628"/>
    </row>
    <row r="125" spans="2:13" x14ac:dyDescent="0.2">
      <c r="B125" s="300"/>
      <c r="C125" s="299"/>
      <c r="D125" s="633"/>
      <c r="F125" s="407">
        <v>14145</v>
      </c>
      <c r="G125" s="629" t="s">
        <v>6855</v>
      </c>
      <c r="H125" s="629"/>
      <c r="I125" s="629"/>
      <c r="J125" s="630"/>
      <c r="K125" s="630"/>
      <c r="L125" s="630"/>
      <c r="M125" s="628"/>
    </row>
    <row r="126" spans="2:13" x14ac:dyDescent="0.2">
      <c r="B126" s="300"/>
      <c r="C126" s="299"/>
      <c r="D126" s="633"/>
      <c r="F126" s="407">
        <v>12555.88</v>
      </c>
      <c r="G126" s="630" t="s">
        <v>6854</v>
      </c>
      <c r="H126" s="629"/>
      <c r="I126" s="629"/>
      <c r="J126" s="630"/>
      <c r="K126" s="630"/>
      <c r="L126" s="630"/>
      <c r="M126" s="628"/>
    </row>
    <row r="127" spans="2:13" x14ac:dyDescent="0.2">
      <c r="B127" s="300"/>
      <c r="C127" s="299"/>
      <c r="D127" s="633"/>
      <c r="F127" s="407">
        <v>18506</v>
      </c>
      <c r="G127" s="629" t="s">
        <v>6853</v>
      </c>
      <c r="H127" s="629"/>
      <c r="I127" s="629"/>
      <c r="J127" s="630"/>
      <c r="K127" s="630"/>
      <c r="L127" s="630"/>
      <c r="M127" s="628"/>
    </row>
    <row r="128" spans="2:13" x14ac:dyDescent="0.2">
      <c r="B128" s="300"/>
      <c r="C128" s="299"/>
      <c r="D128" s="633"/>
      <c r="F128" s="407">
        <v>1166.5899999999999</v>
      </c>
      <c r="G128" s="630" t="s">
        <v>6852</v>
      </c>
      <c r="H128" s="629"/>
      <c r="I128" s="629"/>
      <c r="J128" s="630"/>
      <c r="K128" s="630"/>
      <c r="L128" s="630"/>
      <c r="M128" s="628"/>
    </row>
    <row r="129" spans="2:13" x14ac:dyDescent="0.2">
      <c r="B129" s="300"/>
      <c r="C129" s="299"/>
      <c r="D129" s="633"/>
      <c r="F129" s="407">
        <v>29868.44</v>
      </c>
      <c r="G129" s="629" t="s">
        <v>6851</v>
      </c>
      <c r="H129" s="629"/>
      <c r="I129" s="629"/>
      <c r="J129" s="630"/>
      <c r="K129" s="630"/>
      <c r="L129" s="630"/>
      <c r="M129" s="628"/>
    </row>
    <row r="130" spans="2:13" x14ac:dyDescent="0.2">
      <c r="B130" s="300"/>
      <c r="D130" s="633"/>
      <c r="F130" s="407">
        <v>5527.4</v>
      </c>
      <c r="G130" s="629" t="s">
        <v>6850</v>
      </c>
      <c r="H130" s="629"/>
      <c r="I130" s="629"/>
      <c r="J130" s="630"/>
      <c r="K130" s="630"/>
      <c r="L130" s="630"/>
      <c r="M130" s="628"/>
    </row>
    <row r="131" spans="2:13" x14ac:dyDescent="0.2">
      <c r="B131" s="300"/>
      <c r="C131" s="299"/>
      <c r="D131" s="633"/>
      <c r="F131" s="407">
        <v>13764.14</v>
      </c>
      <c r="G131" s="629" t="s">
        <v>6849</v>
      </c>
      <c r="H131" s="629"/>
      <c r="I131" s="629"/>
      <c r="J131" s="630"/>
      <c r="K131" s="630"/>
      <c r="L131" s="630"/>
      <c r="M131" s="628"/>
    </row>
    <row r="132" spans="2:13" x14ac:dyDescent="0.2">
      <c r="B132" s="300"/>
      <c r="C132" s="299"/>
      <c r="D132" s="633"/>
      <c r="F132" s="407">
        <v>15489.72</v>
      </c>
      <c r="G132" s="629" t="s">
        <v>6848</v>
      </c>
      <c r="H132" s="629"/>
      <c r="I132" s="629"/>
      <c r="J132" s="630"/>
      <c r="K132" s="630"/>
      <c r="L132" s="630"/>
      <c r="M132" s="628"/>
    </row>
    <row r="133" spans="2:13" x14ac:dyDescent="0.2">
      <c r="B133" s="300"/>
      <c r="D133" s="633"/>
      <c r="F133" s="407">
        <v>20000</v>
      </c>
      <c r="G133" s="630" t="s">
        <v>6847</v>
      </c>
      <c r="H133" s="629"/>
      <c r="I133" s="629"/>
      <c r="J133" s="630"/>
      <c r="K133" s="630"/>
      <c r="L133" s="630"/>
      <c r="M133" s="628"/>
    </row>
    <row r="134" spans="2:13" x14ac:dyDescent="0.2">
      <c r="B134" s="300"/>
      <c r="C134" s="299"/>
      <c r="D134" s="633"/>
      <c r="F134" s="407">
        <v>15095.56</v>
      </c>
      <c r="G134" s="629" t="s">
        <v>6846</v>
      </c>
      <c r="H134" s="629"/>
      <c r="I134" s="629"/>
      <c r="J134" s="630"/>
      <c r="K134" s="630"/>
      <c r="L134" s="630"/>
      <c r="M134" s="628"/>
    </row>
    <row r="135" spans="2:13" x14ac:dyDescent="0.2">
      <c r="B135" s="300"/>
      <c r="C135" s="299"/>
      <c r="D135" s="633"/>
      <c r="F135" s="407">
        <v>4992.08</v>
      </c>
      <c r="G135" s="629" t="s">
        <v>6845</v>
      </c>
      <c r="H135" s="629"/>
      <c r="I135" s="629"/>
      <c r="J135" s="630"/>
      <c r="K135" s="630"/>
      <c r="L135" s="630"/>
      <c r="M135" s="628"/>
    </row>
    <row r="136" spans="2:13" x14ac:dyDescent="0.2">
      <c r="B136" s="300"/>
      <c r="C136" s="299"/>
      <c r="D136" s="633"/>
      <c r="F136" s="407">
        <v>41447.18</v>
      </c>
      <c r="G136" s="629" t="s">
        <v>6844</v>
      </c>
      <c r="H136" s="629"/>
      <c r="I136" s="629"/>
      <c r="J136" s="630"/>
      <c r="K136" s="630"/>
      <c r="L136" s="630"/>
      <c r="M136" s="628"/>
    </row>
    <row r="137" spans="2:13" x14ac:dyDescent="0.2">
      <c r="B137" s="300"/>
      <c r="C137" s="299"/>
      <c r="D137" s="633"/>
      <c r="F137" s="407">
        <v>31474.51</v>
      </c>
      <c r="G137" s="629" t="s">
        <v>6843</v>
      </c>
      <c r="H137" s="629"/>
      <c r="I137" s="629"/>
      <c r="J137" s="630"/>
      <c r="K137" s="630"/>
      <c r="L137" s="630"/>
      <c r="M137" s="628"/>
    </row>
    <row r="138" spans="2:13" x14ac:dyDescent="0.2">
      <c r="B138" s="300"/>
      <c r="C138" s="299"/>
      <c r="D138" s="633"/>
      <c r="F138" s="407">
        <v>8676.7999999999993</v>
      </c>
      <c r="G138" s="629" t="s">
        <v>6842</v>
      </c>
      <c r="H138" s="629"/>
      <c r="I138" s="629"/>
      <c r="J138" s="630"/>
      <c r="K138" s="630"/>
      <c r="L138" s="630"/>
      <c r="M138" s="628"/>
    </row>
    <row r="139" spans="2:13" x14ac:dyDescent="0.2">
      <c r="B139" s="300"/>
      <c r="C139" s="299"/>
      <c r="D139" s="633"/>
      <c r="F139" s="407">
        <v>10674.32</v>
      </c>
      <c r="G139" s="629" t="s">
        <v>6841</v>
      </c>
      <c r="H139" s="629"/>
      <c r="I139" s="629"/>
      <c r="J139" s="630"/>
      <c r="K139" s="630"/>
      <c r="L139" s="630"/>
      <c r="M139" s="628"/>
    </row>
    <row r="140" spans="2:13" x14ac:dyDescent="0.2">
      <c r="B140" s="300"/>
      <c r="C140" s="299"/>
      <c r="D140" s="633"/>
      <c r="F140" s="407">
        <v>5737.68</v>
      </c>
      <c r="G140" s="629" t="s">
        <v>6840</v>
      </c>
      <c r="H140" s="629"/>
      <c r="I140" s="629"/>
      <c r="J140" s="630"/>
      <c r="K140" s="630"/>
      <c r="L140" s="630"/>
      <c r="M140" s="628"/>
    </row>
    <row r="141" spans="2:13" x14ac:dyDescent="0.2">
      <c r="B141" s="300"/>
      <c r="C141" s="299"/>
      <c r="D141" s="633"/>
      <c r="F141" s="407">
        <v>11602.32</v>
      </c>
      <c r="G141" s="629" t="s">
        <v>6839</v>
      </c>
      <c r="H141" s="629"/>
      <c r="I141" s="629"/>
      <c r="J141" s="630"/>
      <c r="K141" s="630"/>
      <c r="L141" s="630"/>
      <c r="M141" s="628"/>
    </row>
    <row r="142" spans="2:13" x14ac:dyDescent="0.2">
      <c r="B142" s="300"/>
      <c r="C142" s="299"/>
      <c r="D142" s="633"/>
      <c r="F142" s="407">
        <v>29246.76</v>
      </c>
      <c r="G142" s="760" t="s">
        <v>6838</v>
      </c>
      <c r="H142" s="629"/>
      <c r="I142" s="629"/>
      <c r="J142" s="630"/>
      <c r="K142" s="630"/>
      <c r="L142" s="630"/>
      <c r="M142" s="628"/>
    </row>
    <row r="143" spans="2:13" x14ac:dyDescent="0.2">
      <c r="B143" s="300"/>
      <c r="C143" s="299"/>
      <c r="D143" s="633"/>
      <c r="F143" s="407">
        <v>2848</v>
      </c>
      <c r="G143" s="629" t="s">
        <v>6837</v>
      </c>
      <c r="H143" s="629"/>
      <c r="I143" s="629"/>
      <c r="J143" s="630"/>
      <c r="K143" s="630"/>
      <c r="L143" s="630"/>
      <c r="M143" s="628"/>
    </row>
    <row r="144" spans="2:13" x14ac:dyDescent="0.2">
      <c r="B144" s="300"/>
      <c r="C144" s="299"/>
      <c r="D144" s="633"/>
      <c r="F144" s="407">
        <v>7483.27</v>
      </c>
      <c r="G144" s="630" t="s">
        <v>6836</v>
      </c>
      <c r="H144" s="628"/>
      <c r="I144" s="628"/>
      <c r="J144" s="628"/>
      <c r="K144" s="630"/>
      <c r="L144" s="630"/>
      <c r="M144" s="628"/>
    </row>
    <row r="145" spans="2:13" x14ac:dyDescent="0.2">
      <c r="B145" s="300"/>
      <c r="C145" s="299"/>
      <c r="D145" s="633"/>
      <c r="F145" s="407">
        <v>3798</v>
      </c>
      <c r="G145" s="629" t="s">
        <v>6835</v>
      </c>
      <c r="H145" s="629"/>
      <c r="I145" s="629"/>
      <c r="J145" s="630"/>
      <c r="K145" s="630"/>
      <c r="L145" s="630"/>
      <c r="M145" s="628"/>
    </row>
    <row r="146" spans="2:13" x14ac:dyDescent="0.2">
      <c r="B146" s="300"/>
      <c r="C146" s="299"/>
      <c r="D146" s="633"/>
      <c r="F146" s="407">
        <v>6947.02</v>
      </c>
      <c r="G146" s="629" t="s">
        <v>6834</v>
      </c>
      <c r="H146" s="629"/>
      <c r="I146" s="629"/>
      <c r="J146" s="630"/>
      <c r="K146" s="630"/>
      <c r="L146" s="630"/>
      <c r="M146" s="628"/>
    </row>
    <row r="147" spans="2:13" x14ac:dyDescent="0.2">
      <c r="B147" s="300"/>
      <c r="C147" s="299"/>
      <c r="D147" s="633"/>
      <c r="F147" s="407">
        <v>2811.14</v>
      </c>
      <c r="G147" s="629" t="s">
        <v>6833</v>
      </c>
      <c r="H147" s="629"/>
      <c r="I147" s="629"/>
      <c r="J147" s="630"/>
      <c r="K147" s="630"/>
      <c r="L147" s="630"/>
      <c r="M147" s="628"/>
    </row>
    <row r="148" spans="2:13" x14ac:dyDescent="0.2">
      <c r="B148" s="300"/>
      <c r="C148" s="299"/>
      <c r="D148" s="633"/>
      <c r="F148" s="407">
        <v>13076.45</v>
      </c>
      <c r="G148" s="629" t="s">
        <v>6832</v>
      </c>
      <c r="H148" s="629"/>
      <c r="I148" s="629"/>
      <c r="J148" s="630"/>
      <c r="K148" s="630"/>
      <c r="L148" s="630"/>
      <c r="M148" s="628"/>
    </row>
    <row r="149" spans="2:13" x14ac:dyDescent="0.2">
      <c r="B149" s="300"/>
      <c r="C149" s="299"/>
      <c r="D149" s="633"/>
      <c r="F149" s="407">
        <v>43646.69</v>
      </c>
      <c r="G149" s="629" t="s">
        <v>6831</v>
      </c>
      <c r="H149" s="629"/>
      <c r="I149" s="629"/>
      <c r="J149" s="630"/>
      <c r="K149" s="630"/>
      <c r="L149" s="630"/>
      <c r="M149" s="628"/>
    </row>
    <row r="150" spans="2:13" x14ac:dyDescent="0.2">
      <c r="B150" s="300"/>
      <c r="C150" s="299"/>
      <c r="D150" s="633"/>
      <c r="F150" s="407">
        <v>87348.87</v>
      </c>
      <c r="G150" s="629" t="s">
        <v>6830</v>
      </c>
      <c r="H150" s="629"/>
      <c r="I150" s="629"/>
      <c r="J150" s="630"/>
      <c r="K150" s="630"/>
      <c r="L150" s="630"/>
      <c r="M150" s="628"/>
    </row>
    <row r="151" spans="2:13" x14ac:dyDescent="0.2">
      <c r="B151" s="300"/>
      <c r="C151" s="299"/>
      <c r="D151" s="633"/>
      <c r="F151" s="407">
        <v>7920.34</v>
      </c>
      <c r="G151" s="629" t="s">
        <v>6829</v>
      </c>
      <c r="H151" s="629"/>
      <c r="I151" s="629"/>
      <c r="J151" s="630"/>
      <c r="K151" s="630"/>
      <c r="L151" s="630"/>
      <c r="M151" s="628"/>
    </row>
    <row r="152" spans="2:13" x14ac:dyDescent="0.2">
      <c r="B152" s="300"/>
      <c r="C152" s="299"/>
      <c r="D152" s="633"/>
      <c r="F152" s="407">
        <v>2144.09</v>
      </c>
      <c r="G152" s="629" t="s">
        <v>6828</v>
      </c>
      <c r="H152" s="629"/>
      <c r="I152" s="629"/>
      <c r="J152" s="630"/>
      <c r="K152" s="630"/>
      <c r="L152" s="630"/>
      <c r="M152" s="628"/>
    </row>
    <row r="153" spans="2:13" x14ac:dyDescent="0.2">
      <c r="B153" s="300"/>
      <c r="C153" s="299"/>
      <c r="D153" s="633"/>
      <c r="F153" s="407">
        <v>27909.599999999999</v>
      </c>
      <c r="G153" s="629" t="s">
        <v>6827</v>
      </c>
      <c r="H153" s="629"/>
      <c r="I153" s="629"/>
      <c r="J153" s="630"/>
      <c r="K153" s="630"/>
      <c r="L153" s="630"/>
      <c r="M153" s="628"/>
    </row>
    <row r="154" spans="2:13" x14ac:dyDescent="0.2">
      <c r="B154" s="300"/>
      <c r="C154" s="299"/>
      <c r="D154" s="633"/>
      <c r="F154" s="407">
        <v>10843.72</v>
      </c>
      <c r="G154" s="629" t="s">
        <v>6826</v>
      </c>
      <c r="H154" s="629"/>
      <c r="I154" s="629"/>
      <c r="J154" s="630"/>
      <c r="K154" s="630"/>
      <c r="L154" s="630"/>
      <c r="M154" s="628"/>
    </row>
    <row r="155" spans="2:13" x14ac:dyDescent="0.2">
      <c r="B155" s="300"/>
      <c r="C155" s="299"/>
      <c r="D155" s="633"/>
      <c r="F155" s="407">
        <v>7724.63</v>
      </c>
      <c r="G155" s="629" t="s">
        <v>6825</v>
      </c>
      <c r="H155" s="629"/>
      <c r="I155" s="629"/>
      <c r="J155" s="630"/>
      <c r="K155" s="630"/>
      <c r="L155" s="630"/>
      <c r="M155" s="628"/>
    </row>
    <row r="156" spans="2:13" x14ac:dyDescent="0.2">
      <c r="B156" s="300"/>
      <c r="C156" s="299"/>
      <c r="D156" s="633"/>
      <c r="F156" s="407">
        <v>4446.01</v>
      </c>
      <c r="G156" s="629" t="s">
        <v>6824</v>
      </c>
      <c r="H156" s="629"/>
      <c r="I156" s="629"/>
      <c r="J156" s="630"/>
      <c r="K156" s="630"/>
      <c r="L156" s="630"/>
      <c r="M156" s="628"/>
    </row>
    <row r="157" spans="2:13" x14ac:dyDescent="0.2">
      <c r="B157" s="300"/>
      <c r="C157" s="299"/>
      <c r="D157" s="633"/>
      <c r="F157" s="407">
        <v>30288.74</v>
      </c>
      <c r="G157" s="629" t="s">
        <v>6823</v>
      </c>
      <c r="H157" s="629"/>
      <c r="I157" s="629"/>
      <c r="J157" s="630"/>
      <c r="K157" s="630"/>
      <c r="L157" s="630"/>
      <c r="M157" s="628"/>
    </row>
    <row r="158" spans="2:13" x14ac:dyDescent="0.2">
      <c r="B158" s="300"/>
      <c r="C158" s="299"/>
      <c r="D158" s="633"/>
      <c r="F158" s="407">
        <v>39721.65</v>
      </c>
      <c r="G158" s="629" t="s">
        <v>6822</v>
      </c>
      <c r="H158" s="629"/>
      <c r="I158" s="629"/>
      <c r="J158" s="630"/>
      <c r="K158" s="630"/>
      <c r="L158" s="630"/>
      <c r="M158" s="628"/>
    </row>
    <row r="159" spans="2:13" x14ac:dyDescent="0.2">
      <c r="B159" s="300"/>
      <c r="C159" s="299"/>
      <c r="D159" s="633"/>
      <c r="F159" s="407">
        <v>5940.01</v>
      </c>
      <c r="G159" s="629" t="s">
        <v>6821</v>
      </c>
      <c r="H159" s="629"/>
      <c r="I159" s="629"/>
      <c r="J159" s="630"/>
      <c r="K159" s="630"/>
      <c r="L159" s="630"/>
      <c r="M159" s="628"/>
    </row>
    <row r="160" spans="2:13" x14ac:dyDescent="0.2">
      <c r="B160" s="300"/>
      <c r="C160" s="299"/>
      <c r="D160" s="633"/>
      <c r="F160" s="407">
        <v>14385.38</v>
      </c>
      <c r="G160" s="629" t="s">
        <v>6820</v>
      </c>
      <c r="H160" s="629"/>
      <c r="I160" s="629"/>
      <c r="J160" s="630"/>
      <c r="K160" s="630"/>
      <c r="L160" s="630"/>
      <c r="M160" s="628"/>
    </row>
    <row r="161" spans="2:13" x14ac:dyDescent="0.2">
      <c r="B161" s="300"/>
      <c r="C161" s="299"/>
      <c r="D161" s="633"/>
      <c r="F161" s="407">
        <v>10100</v>
      </c>
      <c r="G161" s="629" t="s">
        <v>6819</v>
      </c>
      <c r="H161" s="629"/>
      <c r="I161" s="629"/>
      <c r="J161" s="630"/>
      <c r="K161" s="630"/>
      <c r="L161" s="630"/>
      <c r="M161" s="628"/>
    </row>
    <row r="162" spans="2:13" x14ac:dyDescent="0.2">
      <c r="B162" s="300"/>
      <c r="D162" s="633"/>
      <c r="F162" s="407">
        <v>6355.4</v>
      </c>
      <c r="G162" s="629" t="s">
        <v>6818</v>
      </c>
      <c r="H162" s="629"/>
      <c r="I162" s="629"/>
      <c r="J162" s="630"/>
      <c r="K162" s="630"/>
      <c r="L162" s="630"/>
      <c r="M162" s="628"/>
    </row>
    <row r="163" spans="2:13" x14ac:dyDescent="0.2">
      <c r="B163" s="300"/>
      <c r="C163" s="299"/>
      <c r="F163" s="407">
        <v>32445.09</v>
      </c>
      <c r="G163" s="629" t="s">
        <v>6817</v>
      </c>
      <c r="H163" s="629"/>
      <c r="I163" s="629"/>
      <c r="J163" s="630"/>
      <c r="K163" s="630"/>
      <c r="L163" s="630"/>
      <c r="M163" s="628"/>
    </row>
    <row r="164" spans="2:13" x14ac:dyDescent="0.2">
      <c r="B164" s="300"/>
      <c r="C164" s="299"/>
      <c r="F164" s="407">
        <v>1853.87</v>
      </c>
      <c r="G164" s="629" t="s">
        <v>6816</v>
      </c>
      <c r="H164" s="629"/>
      <c r="I164" s="629"/>
      <c r="J164" s="630"/>
      <c r="K164" s="630"/>
      <c r="L164" s="630"/>
      <c r="M164" s="628"/>
    </row>
    <row r="165" spans="2:13" x14ac:dyDescent="0.2">
      <c r="B165" s="300"/>
      <c r="C165" s="299"/>
      <c r="F165" s="407">
        <v>3095.48</v>
      </c>
      <c r="G165" s="629" t="s">
        <v>6815</v>
      </c>
      <c r="H165" s="629"/>
      <c r="I165" s="629"/>
      <c r="J165" s="630"/>
      <c r="K165" s="630"/>
      <c r="L165" s="630"/>
      <c r="M165" s="628"/>
    </row>
    <row r="166" spans="2:13" x14ac:dyDescent="0.2">
      <c r="B166" s="300"/>
      <c r="C166" s="299"/>
      <c r="F166" s="407">
        <v>127780.7</v>
      </c>
      <c r="G166" s="629" t="s">
        <v>6814</v>
      </c>
      <c r="H166" s="629"/>
      <c r="I166" s="629"/>
      <c r="J166" s="630"/>
      <c r="K166" s="630"/>
      <c r="L166" s="630"/>
      <c r="M166" s="628"/>
    </row>
    <row r="167" spans="2:13" x14ac:dyDescent="0.2">
      <c r="B167" s="300"/>
      <c r="C167" s="299"/>
      <c r="F167" s="407">
        <v>50032.5</v>
      </c>
      <c r="G167" s="629" t="s">
        <v>6813</v>
      </c>
      <c r="H167" s="629"/>
      <c r="I167" s="629"/>
      <c r="J167" s="630"/>
      <c r="K167" s="630"/>
      <c r="L167" s="630"/>
      <c r="M167" s="628"/>
    </row>
    <row r="168" spans="2:13" x14ac:dyDescent="0.2">
      <c r="B168" s="300"/>
      <c r="C168" s="299"/>
      <c r="F168" s="407">
        <v>1528.96</v>
      </c>
      <c r="G168" s="629" t="s">
        <v>6811</v>
      </c>
      <c r="H168" s="629"/>
      <c r="I168" s="629"/>
      <c r="J168" s="630"/>
      <c r="K168" s="630"/>
      <c r="L168" s="630"/>
      <c r="M168" s="628"/>
    </row>
    <row r="169" spans="2:13" x14ac:dyDescent="0.2">
      <c r="B169" s="300"/>
      <c r="C169" s="299"/>
      <c r="F169" s="407">
        <v>8950.49</v>
      </c>
      <c r="G169" s="629" t="s">
        <v>6812</v>
      </c>
      <c r="H169" s="629"/>
      <c r="I169" s="629"/>
      <c r="J169" s="630"/>
      <c r="K169" s="630"/>
      <c r="L169" s="630"/>
      <c r="M169" s="628"/>
    </row>
    <row r="170" spans="2:13" x14ac:dyDescent="0.2">
      <c r="B170" s="300"/>
      <c r="C170" s="299"/>
      <c r="F170" s="407">
        <v>13730</v>
      </c>
      <c r="G170" s="629" t="s">
        <v>6811</v>
      </c>
      <c r="H170" s="629"/>
      <c r="I170" s="629"/>
      <c r="J170" s="630"/>
      <c r="K170" s="630"/>
      <c r="L170" s="630"/>
      <c r="M170" s="628"/>
    </row>
    <row r="171" spans="2:13" x14ac:dyDescent="0.2">
      <c r="B171" s="300"/>
      <c r="C171" s="299"/>
      <c r="F171" s="407">
        <v>2000</v>
      </c>
      <c r="G171" s="629" t="s">
        <v>6810</v>
      </c>
      <c r="H171" s="629"/>
      <c r="I171" s="629"/>
      <c r="J171" s="630"/>
      <c r="K171" s="630"/>
      <c r="L171" s="630"/>
      <c r="M171" s="628"/>
    </row>
    <row r="172" spans="2:13" x14ac:dyDescent="0.2">
      <c r="B172" s="300"/>
      <c r="C172" s="299"/>
      <c r="F172" s="407">
        <v>1312.27</v>
      </c>
      <c r="G172" s="629" t="s">
        <v>6809</v>
      </c>
      <c r="H172" s="629"/>
      <c r="I172" s="629"/>
      <c r="J172" s="630"/>
      <c r="K172" s="630"/>
      <c r="L172" s="630"/>
      <c r="M172" s="628"/>
    </row>
    <row r="173" spans="2:13" x14ac:dyDescent="0.2">
      <c r="B173" s="300"/>
      <c r="C173" s="299"/>
      <c r="F173" s="407">
        <v>7120</v>
      </c>
      <c r="G173" s="629" t="s">
        <v>6808</v>
      </c>
      <c r="H173" s="629"/>
      <c r="I173" s="629"/>
      <c r="J173" s="630"/>
      <c r="K173" s="630"/>
      <c r="L173" s="630"/>
      <c r="M173" s="628"/>
    </row>
    <row r="174" spans="2:13" x14ac:dyDescent="0.2">
      <c r="B174" s="300"/>
      <c r="C174" s="299"/>
      <c r="F174" s="407">
        <v>7000</v>
      </c>
      <c r="G174" s="629" t="s">
        <v>6807</v>
      </c>
      <c r="H174" s="629"/>
      <c r="I174" s="629"/>
      <c r="J174" s="630"/>
      <c r="K174" s="630"/>
      <c r="L174" s="630"/>
      <c r="M174" s="628"/>
    </row>
    <row r="175" spans="2:13" x14ac:dyDescent="0.2">
      <c r="B175" s="300"/>
      <c r="C175" s="299"/>
      <c r="F175" s="407">
        <v>49727.78</v>
      </c>
      <c r="G175" s="629" t="s">
        <v>6806</v>
      </c>
      <c r="H175" s="629"/>
      <c r="I175" s="629"/>
      <c r="J175" s="630"/>
      <c r="K175" s="630"/>
      <c r="L175" s="630"/>
      <c r="M175" s="628"/>
    </row>
    <row r="176" spans="2:13" x14ac:dyDescent="0.2">
      <c r="B176" s="300"/>
      <c r="C176" s="299"/>
      <c r="F176" s="407">
        <v>20230.21</v>
      </c>
      <c r="G176" s="629" t="s">
        <v>6805</v>
      </c>
      <c r="H176" s="629"/>
      <c r="I176" s="629"/>
      <c r="J176" s="630"/>
      <c r="K176" s="630"/>
      <c r="L176" s="630"/>
      <c r="M176" s="628"/>
    </row>
    <row r="177" spans="2:13" x14ac:dyDescent="0.2">
      <c r="B177" s="300"/>
      <c r="C177" s="299"/>
      <c r="F177" s="407">
        <v>4926.78</v>
      </c>
      <c r="G177" s="629" t="s">
        <v>6804</v>
      </c>
      <c r="H177" s="629"/>
      <c r="I177" s="629"/>
      <c r="J177" s="630"/>
      <c r="K177" s="630"/>
      <c r="L177" s="630"/>
      <c r="M177" s="628"/>
    </row>
    <row r="178" spans="2:13" x14ac:dyDescent="0.2">
      <c r="B178" s="300"/>
      <c r="C178" s="299"/>
      <c r="F178" s="407">
        <v>12112.95</v>
      </c>
      <c r="G178" s="629" t="s">
        <v>6803</v>
      </c>
      <c r="H178" s="629"/>
      <c r="I178" s="629"/>
      <c r="J178" s="630"/>
      <c r="K178" s="630"/>
      <c r="L178" s="630"/>
      <c r="M178" s="628"/>
    </row>
    <row r="179" spans="2:13" x14ac:dyDescent="0.2">
      <c r="B179" s="300"/>
      <c r="C179" s="299"/>
      <c r="F179" s="407">
        <v>1038.01</v>
      </c>
      <c r="G179" s="629" t="s">
        <v>6790</v>
      </c>
      <c r="H179" s="629"/>
      <c r="I179" s="629"/>
      <c r="J179" s="630"/>
      <c r="K179" s="630"/>
      <c r="L179" s="630"/>
      <c r="M179" s="628"/>
    </row>
    <row r="180" spans="2:13" x14ac:dyDescent="0.2">
      <c r="B180" s="300"/>
      <c r="C180" s="299"/>
      <c r="F180" s="407">
        <v>5622.29</v>
      </c>
      <c r="G180" s="629" t="s">
        <v>6802</v>
      </c>
      <c r="H180" s="629"/>
      <c r="I180" s="629"/>
      <c r="J180" s="630"/>
      <c r="K180" s="630"/>
      <c r="L180" s="630"/>
      <c r="M180" s="628"/>
    </row>
    <row r="181" spans="2:13" x14ac:dyDescent="0.2">
      <c r="B181" s="300"/>
      <c r="C181" s="299"/>
      <c r="F181" s="407">
        <v>5968.25</v>
      </c>
      <c r="G181" s="629" t="s">
        <v>6801</v>
      </c>
      <c r="H181" s="629"/>
      <c r="I181" s="629"/>
      <c r="J181" s="630"/>
      <c r="K181" s="630"/>
      <c r="L181" s="630"/>
      <c r="M181" s="628"/>
    </row>
    <row r="182" spans="2:13" x14ac:dyDescent="0.2">
      <c r="B182" s="300"/>
      <c r="C182" s="299"/>
      <c r="F182" s="407">
        <v>33816.019999999997</v>
      </c>
      <c r="G182" s="629" t="s">
        <v>6800</v>
      </c>
      <c r="H182" s="629"/>
      <c r="I182" s="629"/>
      <c r="J182" s="630"/>
      <c r="K182" s="630"/>
      <c r="L182" s="630"/>
      <c r="M182" s="628"/>
    </row>
    <row r="183" spans="2:13" x14ac:dyDescent="0.2">
      <c r="B183" s="300"/>
      <c r="C183" s="299"/>
      <c r="F183" s="407">
        <v>10543.19</v>
      </c>
      <c r="G183" s="295" t="s">
        <v>6799</v>
      </c>
      <c r="H183" s="629"/>
      <c r="I183" s="629"/>
      <c r="J183" s="630"/>
      <c r="K183" s="630"/>
      <c r="L183" s="630"/>
      <c r="M183" s="628"/>
    </row>
    <row r="184" spans="2:13" x14ac:dyDescent="0.2">
      <c r="B184" s="300"/>
      <c r="C184" s="299"/>
      <c r="F184" s="407">
        <v>1835.17</v>
      </c>
      <c r="G184" s="630" t="s">
        <v>6798</v>
      </c>
      <c r="H184" s="629"/>
      <c r="I184" s="629"/>
      <c r="J184" s="630"/>
      <c r="K184" s="630"/>
      <c r="L184" s="630"/>
      <c r="M184" s="628"/>
    </row>
    <row r="185" spans="2:13" x14ac:dyDescent="0.2">
      <c r="B185" s="300"/>
      <c r="C185" s="299"/>
      <c r="F185" s="407">
        <v>6265.52</v>
      </c>
      <c r="G185" s="295" t="s">
        <v>6797</v>
      </c>
      <c r="H185" s="629"/>
      <c r="I185" s="629"/>
      <c r="J185" s="630"/>
      <c r="K185" s="630"/>
      <c r="L185" s="630"/>
      <c r="M185" s="628"/>
    </row>
    <row r="186" spans="2:13" x14ac:dyDescent="0.2">
      <c r="B186" s="300"/>
      <c r="C186" s="299"/>
      <c r="F186" s="407">
        <v>18127.34</v>
      </c>
      <c r="G186" s="629" t="s">
        <v>6796</v>
      </c>
      <c r="H186" s="629"/>
      <c r="I186" s="629"/>
      <c r="J186" s="630"/>
      <c r="K186" s="630"/>
      <c r="L186" s="630"/>
      <c r="M186" s="628"/>
    </row>
    <row r="187" spans="2:13" x14ac:dyDescent="0.2">
      <c r="B187" s="300"/>
      <c r="C187" s="299"/>
      <c r="F187" s="407">
        <v>1056.76</v>
      </c>
      <c r="G187" s="629" t="s">
        <v>6795</v>
      </c>
      <c r="H187" s="629"/>
      <c r="I187" s="629"/>
      <c r="J187" s="630"/>
      <c r="K187" s="630"/>
      <c r="L187" s="630"/>
      <c r="M187" s="628"/>
    </row>
    <row r="188" spans="2:13" x14ac:dyDescent="0.2">
      <c r="B188" s="300"/>
      <c r="C188" s="299"/>
      <c r="F188" s="407">
        <v>2113.52</v>
      </c>
      <c r="G188" s="629" t="s">
        <v>6794</v>
      </c>
      <c r="H188" s="629"/>
      <c r="I188" s="629"/>
      <c r="J188" s="630"/>
      <c r="K188" s="630"/>
      <c r="L188" s="630"/>
      <c r="M188" s="628"/>
    </row>
    <row r="189" spans="2:13" x14ac:dyDescent="0.2">
      <c r="B189" s="300"/>
      <c r="C189" s="299"/>
      <c r="F189" s="407">
        <v>1056.76</v>
      </c>
      <c r="G189" s="629" t="s">
        <v>6793</v>
      </c>
      <c r="H189" s="629"/>
      <c r="I189" s="629"/>
      <c r="J189" s="630"/>
      <c r="K189" s="630"/>
      <c r="L189" s="630"/>
      <c r="M189" s="628"/>
    </row>
    <row r="190" spans="2:13" x14ac:dyDescent="0.2">
      <c r="B190" s="300"/>
      <c r="C190" s="299"/>
      <c r="F190" s="407">
        <v>1056.76</v>
      </c>
      <c r="G190" s="629" t="s">
        <v>6792</v>
      </c>
      <c r="H190" s="629"/>
      <c r="I190" s="629"/>
      <c r="J190" s="630"/>
      <c r="K190" s="630"/>
      <c r="L190" s="630"/>
      <c r="M190" s="628"/>
    </row>
    <row r="191" spans="2:13" x14ac:dyDescent="0.2">
      <c r="B191" s="300"/>
      <c r="C191" s="299"/>
      <c r="F191" s="407">
        <v>5569.62</v>
      </c>
      <c r="G191" s="629" t="s">
        <v>6791</v>
      </c>
      <c r="H191" s="629"/>
      <c r="I191" s="629"/>
      <c r="J191" s="630"/>
      <c r="K191" s="630"/>
      <c r="L191" s="630"/>
      <c r="M191" s="628"/>
    </row>
    <row r="192" spans="2:13" x14ac:dyDescent="0.2">
      <c r="B192" s="300"/>
      <c r="C192" s="299"/>
      <c r="F192" s="407">
        <v>104.52</v>
      </c>
      <c r="G192" s="629" t="s">
        <v>6790</v>
      </c>
      <c r="H192" s="629"/>
      <c r="I192" s="629"/>
      <c r="J192" s="630"/>
      <c r="K192" s="630"/>
      <c r="L192" s="630"/>
      <c r="M192" s="628"/>
    </row>
    <row r="193" spans="2:13" x14ac:dyDescent="0.2">
      <c r="B193" s="300"/>
      <c r="C193" s="299"/>
      <c r="F193" s="407">
        <v>10111.370000000001</v>
      </c>
      <c r="G193" s="629" t="s">
        <v>6789</v>
      </c>
      <c r="H193" s="629"/>
      <c r="I193" s="629"/>
      <c r="J193" s="630"/>
      <c r="K193" s="630"/>
      <c r="L193" s="630"/>
      <c r="M193" s="628"/>
    </row>
    <row r="194" spans="2:13" x14ac:dyDescent="0.2">
      <c r="B194" s="300"/>
      <c r="C194" s="299"/>
      <c r="F194" s="407">
        <v>41695.519999999997</v>
      </c>
      <c r="G194" s="629" t="s">
        <v>6788</v>
      </c>
      <c r="H194" s="629"/>
      <c r="I194" s="629"/>
      <c r="J194" s="630"/>
      <c r="K194" s="630"/>
      <c r="L194" s="630"/>
      <c r="M194" s="628"/>
    </row>
    <row r="195" spans="2:13" x14ac:dyDescent="0.2">
      <c r="B195" s="300"/>
      <c r="C195" s="299"/>
      <c r="F195" s="407">
        <v>5420.93</v>
      </c>
      <c r="G195" s="629" t="s">
        <v>6787</v>
      </c>
      <c r="H195" s="629"/>
      <c r="I195" s="629"/>
      <c r="J195" s="630"/>
      <c r="K195" s="630"/>
      <c r="L195" s="630"/>
      <c r="M195" s="628"/>
    </row>
    <row r="196" spans="2:13" x14ac:dyDescent="0.2">
      <c r="B196" s="300"/>
      <c r="C196" s="299"/>
      <c r="F196" s="407">
        <v>5715.76</v>
      </c>
      <c r="G196" s="629" t="s">
        <v>6786</v>
      </c>
      <c r="H196" s="629"/>
      <c r="I196" s="629"/>
      <c r="J196" s="630"/>
      <c r="K196" s="630"/>
      <c r="L196" s="630"/>
      <c r="M196" s="628"/>
    </row>
    <row r="197" spans="2:13" x14ac:dyDescent="0.2">
      <c r="B197" s="300"/>
      <c r="C197" s="299"/>
      <c r="F197" s="407">
        <v>614.35</v>
      </c>
      <c r="G197" s="630" t="s">
        <v>6785</v>
      </c>
      <c r="H197" s="628"/>
      <c r="I197" s="629"/>
      <c r="J197" s="630"/>
      <c r="K197" s="630"/>
      <c r="L197" s="630"/>
      <c r="M197" s="628"/>
    </row>
    <row r="198" spans="2:13" x14ac:dyDescent="0.2">
      <c r="B198" s="300"/>
      <c r="C198" s="299"/>
      <c r="F198" s="407">
        <v>2521.12</v>
      </c>
      <c r="G198" s="629" t="s">
        <v>6784</v>
      </c>
      <c r="H198" s="629"/>
      <c r="I198" s="629"/>
      <c r="J198" s="630"/>
      <c r="K198" s="630"/>
      <c r="L198" s="630"/>
      <c r="M198" s="628"/>
    </row>
    <row r="199" spans="2:13" x14ac:dyDescent="0.2">
      <c r="B199" s="300"/>
      <c r="C199" s="299"/>
      <c r="F199" s="407">
        <v>1461.16</v>
      </c>
      <c r="G199" s="629" t="s">
        <v>6783</v>
      </c>
      <c r="H199" s="629"/>
      <c r="I199" s="629"/>
      <c r="J199" s="630"/>
      <c r="K199" s="630"/>
      <c r="L199" s="630"/>
      <c r="M199" s="628"/>
    </row>
    <row r="200" spans="2:13" x14ac:dyDescent="0.2">
      <c r="B200" s="300"/>
      <c r="C200" s="299"/>
      <c r="F200" s="407">
        <v>3187.08</v>
      </c>
      <c r="G200" s="761" t="s">
        <v>6782</v>
      </c>
      <c r="H200" s="629"/>
      <c r="I200" s="629"/>
      <c r="J200" s="630"/>
      <c r="K200" s="630"/>
      <c r="L200" s="630"/>
      <c r="M200" s="628"/>
    </row>
    <row r="201" spans="2:13" x14ac:dyDescent="0.2">
      <c r="B201" s="300"/>
      <c r="C201" s="299"/>
      <c r="F201" s="407">
        <v>11199.51</v>
      </c>
      <c r="G201" s="629" t="s">
        <v>6781</v>
      </c>
      <c r="H201" s="629"/>
      <c r="I201" s="629"/>
      <c r="J201" s="630"/>
      <c r="K201" s="630"/>
      <c r="L201" s="630"/>
      <c r="M201" s="628"/>
    </row>
    <row r="202" spans="2:13" x14ac:dyDescent="0.2">
      <c r="B202" s="300"/>
      <c r="C202" s="299"/>
      <c r="F202" s="407">
        <v>10674.32</v>
      </c>
      <c r="G202" s="629" t="s">
        <v>6780</v>
      </c>
      <c r="H202" s="629"/>
      <c r="I202" s="629"/>
      <c r="J202" s="630"/>
      <c r="K202" s="630"/>
      <c r="L202" s="630"/>
      <c r="M202" s="628"/>
    </row>
    <row r="203" spans="2:13" x14ac:dyDescent="0.2">
      <c r="B203" s="300"/>
      <c r="C203" s="299"/>
      <c r="F203" s="407">
        <v>2086.0700000000002</v>
      </c>
      <c r="G203" s="629" t="s">
        <v>6779</v>
      </c>
      <c r="H203" s="629"/>
      <c r="I203" s="629"/>
      <c r="J203" s="630"/>
      <c r="K203" s="630"/>
      <c r="L203" s="630"/>
      <c r="M203" s="628"/>
    </row>
    <row r="204" spans="2:13" x14ac:dyDescent="0.2">
      <c r="B204" s="300"/>
      <c r="C204" s="299"/>
      <c r="F204" s="407">
        <v>4227.04</v>
      </c>
      <c r="G204" s="629" t="s">
        <v>6778</v>
      </c>
      <c r="H204" s="629"/>
      <c r="I204" s="629"/>
      <c r="J204" s="630"/>
      <c r="K204" s="630"/>
      <c r="L204" s="630"/>
      <c r="M204" s="628"/>
    </row>
    <row r="205" spans="2:13" x14ac:dyDescent="0.2">
      <c r="B205" s="300"/>
      <c r="C205" s="299"/>
      <c r="F205" s="407">
        <v>5283.8</v>
      </c>
      <c r="G205" s="629" t="s">
        <v>6777</v>
      </c>
      <c r="H205" s="629"/>
      <c r="I205" s="629"/>
      <c r="J205" s="630"/>
      <c r="K205" s="630"/>
      <c r="L205" s="630"/>
      <c r="M205" s="628"/>
    </row>
    <row r="206" spans="2:13" x14ac:dyDescent="0.2">
      <c r="B206" s="300"/>
      <c r="C206" s="299"/>
      <c r="F206" s="407">
        <v>6120</v>
      </c>
      <c r="G206" s="629" t="s">
        <v>6776</v>
      </c>
      <c r="H206" s="629"/>
      <c r="I206" s="629"/>
      <c r="J206" s="630"/>
      <c r="K206" s="630"/>
      <c r="L206" s="630"/>
      <c r="M206" s="628"/>
    </row>
    <row r="207" spans="2:13" x14ac:dyDescent="0.2">
      <c r="B207" s="300"/>
      <c r="C207" s="299"/>
      <c r="F207" s="407">
        <v>1339.66</v>
      </c>
      <c r="G207" s="629" t="s">
        <v>6775</v>
      </c>
      <c r="H207" s="629"/>
      <c r="I207" s="629"/>
      <c r="J207" s="630"/>
      <c r="K207" s="630"/>
      <c r="L207" s="630"/>
      <c r="M207" s="628"/>
    </row>
    <row r="208" spans="2:13" x14ac:dyDescent="0.2">
      <c r="B208" s="300"/>
      <c r="C208" s="299"/>
      <c r="F208" s="407">
        <v>5571.94</v>
      </c>
      <c r="G208" s="629" t="s">
        <v>6774</v>
      </c>
      <c r="H208" s="629"/>
      <c r="I208" s="629"/>
      <c r="J208" s="630"/>
      <c r="K208" s="630"/>
      <c r="L208" s="630"/>
      <c r="M208" s="628"/>
    </row>
    <row r="209" spans="2:13" x14ac:dyDescent="0.2">
      <c r="B209" s="300"/>
      <c r="C209" s="299"/>
      <c r="F209" s="407">
        <v>11632.36</v>
      </c>
      <c r="G209" s="629" t="s">
        <v>6773</v>
      </c>
      <c r="H209" s="629"/>
      <c r="I209" s="629"/>
      <c r="J209" s="630"/>
      <c r="K209" s="630"/>
      <c r="L209" s="630"/>
      <c r="M209" s="628"/>
    </row>
    <row r="210" spans="2:13" x14ac:dyDescent="0.2">
      <c r="B210" s="300"/>
      <c r="C210" s="299"/>
      <c r="F210" s="407">
        <v>1602.31</v>
      </c>
      <c r="G210" s="629" t="s">
        <v>6772</v>
      </c>
      <c r="H210" s="629"/>
      <c r="I210" s="629"/>
      <c r="J210" s="630"/>
      <c r="K210" s="630"/>
      <c r="L210" s="630"/>
      <c r="M210" s="628"/>
    </row>
    <row r="211" spans="2:13" x14ac:dyDescent="0.2">
      <c r="B211" s="300"/>
      <c r="C211" s="299"/>
      <c r="F211" s="407">
        <v>59566</v>
      </c>
      <c r="G211" s="629" t="s">
        <v>6771</v>
      </c>
      <c r="H211" s="629"/>
      <c r="I211" s="629"/>
      <c r="J211" s="630"/>
      <c r="K211" s="630"/>
      <c r="L211" s="630"/>
      <c r="M211" s="628"/>
    </row>
    <row r="212" spans="2:13" x14ac:dyDescent="0.2">
      <c r="B212" s="300"/>
      <c r="C212" s="299"/>
      <c r="F212" s="407">
        <v>5622.28</v>
      </c>
      <c r="G212" s="629" t="s">
        <v>6770</v>
      </c>
      <c r="H212" s="629"/>
      <c r="I212" s="629"/>
      <c r="J212" s="630"/>
      <c r="K212" s="630"/>
      <c r="L212" s="630"/>
      <c r="M212" s="628"/>
    </row>
    <row r="213" spans="2:13" x14ac:dyDescent="0.2">
      <c r="B213" s="300"/>
      <c r="C213" s="299"/>
      <c r="F213" s="407">
        <v>6113.83</v>
      </c>
      <c r="G213" s="629" t="s">
        <v>6769</v>
      </c>
      <c r="H213" s="629"/>
      <c r="I213" s="629"/>
      <c r="J213" s="630"/>
      <c r="K213" s="630"/>
      <c r="L213" s="630"/>
      <c r="M213" s="628"/>
    </row>
    <row r="214" spans="2:13" x14ac:dyDescent="0.2">
      <c r="B214" s="300"/>
      <c r="C214" s="299"/>
      <c r="F214" s="407">
        <v>813.25</v>
      </c>
      <c r="G214" s="629" t="s">
        <v>6768</v>
      </c>
      <c r="H214" s="629"/>
      <c r="I214" s="629"/>
      <c r="J214" s="630"/>
      <c r="K214" s="630"/>
      <c r="L214" s="630"/>
      <c r="M214" s="628"/>
    </row>
    <row r="215" spans="2:13" x14ac:dyDescent="0.2">
      <c r="B215" s="300"/>
      <c r="C215" s="299"/>
      <c r="F215" s="407">
        <v>13360.1</v>
      </c>
      <c r="G215" s="629" t="s">
        <v>6767</v>
      </c>
      <c r="H215" s="629"/>
      <c r="I215" s="629"/>
      <c r="J215" s="630"/>
      <c r="K215" s="630"/>
      <c r="L215" s="630"/>
      <c r="M215" s="628"/>
    </row>
    <row r="216" spans="2:13" x14ac:dyDescent="0.2">
      <c r="B216" s="300"/>
      <c r="C216" s="299"/>
      <c r="F216" s="407">
        <v>97095.7</v>
      </c>
      <c r="G216" s="629" t="s">
        <v>6766</v>
      </c>
      <c r="H216" s="629"/>
      <c r="I216" s="629"/>
      <c r="J216" s="630"/>
      <c r="K216" s="630"/>
      <c r="L216" s="630"/>
      <c r="M216" s="628"/>
    </row>
    <row r="217" spans="2:13" x14ac:dyDescent="0.2">
      <c r="B217" s="300"/>
      <c r="C217" s="299"/>
      <c r="F217" s="407">
        <v>2656.03</v>
      </c>
      <c r="G217" s="629" t="s">
        <v>6765</v>
      </c>
      <c r="H217" s="629"/>
      <c r="I217" s="629"/>
      <c r="J217" s="630"/>
      <c r="K217" s="630"/>
      <c r="L217" s="630"/>
      <c r="M217" s="628"/>
    </row>
    <row r="218" spans="2:13" x14ac:dyDescent="0.2">
      <c r="B218" s="300"/>
      <c r="C218" s="299"/>
      <c r="F218" s="407">
        <v>2336.29</v>
      </c>
      <c r="G218" s="629" t="s">
        <v>6764</v>
      </c>
      <c r="H218" s="629"/>
      <c r="I218" s="629"/>
      <c r="J218" s="630"/>
      <c r="K218" s="630"/>
      <c r="L218" s="630"/>
      <c r="M218" s="628"/>
    </row>
    <row r="219" spans="2:13" x14ac:dyDescent="0.2">
      <c r="B219" s="300"/>
      <c r="C219" s="299"/>
      <c r="F219" s="407">
        <v>1523.52</v>
      </c>
      <c r="G219" s="629" t="s">
        <v>6763</v>
      </c>
      <c r="H219" s="629"/>
      <c r="I219" s="629"/>
      <c r="J219" s="630"/>
      <c r="K219" s="630"/>
      <c r="L219" s="630"/>
      <c r="M219" s="628"/>
    </row>
    <row r="220" spans="2:13" x14ac:dyDescent="0.2">
      <c r="B220" s="300"/>
      <c r="C220" s="299"/>
      <c r="F220" s="407">
        <v>11837.52</v>
      </c>
      <c r="G220" s="629" t="s">
        <v>6762</v>
      </c>
      <c r="H220" s="629"/>
      <c r="I220" s="629"/>
      <c r="J220" s="630"/>
      <c r="K220" s="630"/>
      <c r="L220" s="630"/>
      <c r="M220" s="628"/>
    </row>
    <row r="221" spans="2:13" x14ac:dyDescent="0.2">
      <c r="B221" s="300"/>
      <c r="C221" s="299"/>
      <c r="F221" s="407">
        <v>3483.35</v>
      </c>
      <c r="G221" s="629" t="s">
        <v>6761</v>
      </c>
      <c r="H221" s="629"/>
      <c r="I221" s="629"/>
      <c r="J221" s="630"/>
      <c r="K221" s="630"/>
      <c r="L221" s="630"/>
      <c r="M221" s="628"/>
    </row>
    <row r="222" spans="2:13" x14ac:dyDescent="0.2">
      <c r="B222" s="300"/>
      <c r="C222" s="299"/>
      <c r="F222" s="407">
        <v>26034.53</v>
      </c>
      <c r="G222" s="629" t="s">
        <v>6760</v>
      </c>
      <c r="H222" s="629"/>
      <c r="I222" s="629"/>
      <c r="J222" s="630"/>
      <c r="K222" s="630"/>
      <c r="L222" s="630"/>
      <c r="M222" s="628"/>
    </row>
    <row r="223" spans="2:13" x14ac:dyDescent="0.2">
      <c r="B223" s="300"/>
      <c r="C223" s="299"/>
      <c r="F223" s="407">
        <v>17367.89</v>
      </c>
      <c r="G223" s="629" t="s">
        <v>6759</v>
      </c>
      <c r="H223" s="629"/>
      <c r="I223" s="629"/>
      <c r="J223" s="630"/>
      <c r="K223" s="630"/>
      <c r="L223" s="630"/>
      <c r="M223" s="628"/>
    </row>
    <row r="224" spans="2:13" x14ac:dyDescent="0.2">
      <c r="B224" s="300"/>
      <c r="C224" s="299"/>
      <c r="F224" s="407">
        <v>19174.8</v>
      </c>
      <c r="G224" s="629" t="s">
        <v>6758</v>
      </c>
      <c r="H224" s="629"/>
      <c r="I224" s="629"/>
      <c r="J224" s="630"/>
      <c r="K224" s="630"/>
      <c r="L224" s="630"/>
      <c r="M224" s="628"/>
    </row>
    <row r="225" spans="2:13" x14ac:dyDescent="0.2">
      <c r="B225" s="300"/>
      <c r="C225" s="299"/>
      <c r="F225" s="407">
        <v>22147.16</v>
      </c>
      <c r="G225" s="629" t="s">
        <v>6757</v>
      </c>
      <c r="H225" s="629"/>
      <c r="I225" s="629"/>
      <c r="J225" s="630"/>
      <c r="K225" s="630"/>
      <c r="L225" s="630"/>
      <c r="M225" s="628"/>
    </row>
    <row r="226" spans="2:13" x14ac:dyDescent="0.2">
      <c r="B226" s="300"/>
      <c r="C226" s="299"/>
      <c r="F226" s="407">
        <v>14507.57</v>
      </c>
      <c r="G226" s="629" t="s">
        <v>6756</v>
      </c>
      <c r="H226" s="629"/>
      <c r="I226" s="629"/>
      <c r="J226" s="630"/>
      <c r="K226" s="630"/>
      <c r="L226" s="630"/>
      <c r="M226" s="628"/>
    </row>
    <row r="227" spans="2:13" x14ac:dyDescent="0.2">
      <c r="B227" s="300"/>
      <c r="C227" s="299"/>
      <c r="F227" s="407">
        <v>20000</v>
      </c>
      <c r="G227" s="629" t="s">
        <v>6683</v>
      </c>
      <c r="H227" s="629"/>
      <c r="I227" s="629"/>
      <c r="J227" s="630"/>
      <c r="K227" s="630"/>
      <c r="L227" s="630"/>
      <c r="M227" s="628"/>
    </row>
    <row r="228" spans="2:13" x14ac:dyDescent="0.2">
      <c r="B228" s="300"/>
      <c r="C228" s="299"/>
      <c r="F228" s="407">
        <v>7715.58</v>
      </c>
      <c r="G228" s="629" t="s">
        <v>6755</v>
      </c>
      <c r="H228" s="629"/>
      <c r="I228" s="629"/>
      <c r="J228" s="630"/>
      <c r="K228" s="630"/>
      <c r="L228" s="630"/>
      <c r="M228" s="628"/>
    </row>
    <row r="229" spans="2:13" x14ac:dyDescent="0.2">
      <c r="B229" s="300"/>
      <c r="C229" s="299"/>
      <c r="F229" s="407">
        <v>4382.4799999999996</v>
      </c>
      <c r="G229" s="629" t="s">
        <v>6754</v>
      </c>
      <c r="H229" s="629"/>
      <c r="I229" s="629"/>
      <c r="J229" s="630"/>
      <c r="K229" s="630"/>
      <c r="L229" s="630"/>
      <c r="M229" s="628"/>
    </row>
    <row r="230" spans="2:13" x14ac:dyDescent="0.2">
      <c r="B230" s="300"/>
      <c r="C230" s="299"/>
      <c r="F230" s="407">
        <v>19174.8</v>
      </c>
      <c r="G230" s="629" t="s">
        <v>6753</v>
      </c>
      <c r="H230" s="629"/>
      <c r="I230" s="629"/>
      <c r="J230" s="630"/>
      <c r="K230" s="630"/>
      <c r="L230" s="630"/>
      <c r="M230" s="628"/>
    </row>
    <row r="231" spans="2:13" x14ac:dyDescent="0.2">
      <c r="B231" s="300"/>
      <c r="C231" s="299"/>
      <c r="F231" s="407">
        <v>10122.26</v>
      </c>
      <c r="G231" s="629" t="s">
        <v>6752</v>
      </c>
      <c r="H231" s="629"/>
      <c r="I231" s="629"/>
      <c r="J231" s="630"/>
      <c r="K231" s="630"/>
      <c r="L231" s="630"/>
      <c r="M231" s="628"/>
    </row>
    <row r="232" spans="2:13" x14ac:dyDescent="0.2">
      <c r="B232" s="300"/>
      <c r="C232" s="299"/>
      <c r="F232" s="407">
        <v>6958.87</v>
      </c>
      <c r="G232" s="629" t="s">
        <v>6751</v>
      </c>
      <c r="H232" s="629"/>
      <c r="I232" s="629"/>
      <c r="J232" s="630"/>
      <c r="K232" s="630"/>
      <c r="L232" s="630"/>
      <c r="M232" s="628"/>
    </row>
    <row r="233" spans="2:13" x14ac:dyDescent="0.2">
      <c r="B233" s="300"/>
      <c r="C233" s="299"/>
      <c r="F233" s="407">
        <v>930.32</v>
      </c>
      <c r="G233" s="760" t="s">
        <v>6750</v>
      </c>
      <c r="H233" s="629"/>
      <c r="I233" s="629"/>
      <c r="J233" s="630"/>
      <c r="K233" s="630"/>
      <c r="L233" s="630"/>
      <c r="M233" s="628"/>
    </row>
    <row r="234" spans="2:13" x14ac:dyDescent="0.2">
      <c r="B234" s="300"/>
      <c r="C234" s="299"/>
      <c r="F234" s="407">
        <v>3111.82</v>
      </c>
      <c r="G234" s="629" t="s">
        <v>6749</v>
      </c>
      <c r="H234" s="629"/>
      <c r="I234" s="629"/>
      <c r="J234" s="630"/>
      <c r="K234" s="630"/>
      <c r="L234" s="630"/>
      <c r="M234" s="628"/>
    </row>
    <row r="235" spans="2:13" x14ac:dyDescent="0.2">
      <c r="B235" s="300"/>
      <c r="C235" s="299"/>
      <c r="F235" s="407">
        <v>5000</v>
      </c>
      <c r="G235" s="629" t="s">
        <v>6598</v>
      </c>
      <c r="H235" s="629"/>
      <c r="I235" s="629"/>
      <c r="J235" s="630"/>
      <c r="K235" s="630"/>
      <c r="L235" s="630"/>
      <c r="M235" s="628"/>
    </row>
    <row r="236" spans="2:13" x14ac:dyDescent="0.2">
      <c r="B236" s="300"/>
      <c r="C236" s="299"/>
      <c r="F236" s="407">
        <v>2000</v>
      </c>
      <c r="G236" s="629" t="s">
        <v>6598</v>
      </c>
      <c r="H236" s="629"/>
      <c r="I236" s="629"/>
      <c r="J236" s="630"/>
      <c r="K236" s="630"/>
      <c r="L236" s="630"/>
      <c r="M236" s="628"/>
    </row>
    <row r="237" spans="2:13" x14ac:dyDescent="0.2">
      <c r="B237" s="300"/>
      <c r="C237" s="299"/>
      <c r="F237" s="407">
        <v>4961.93</v>
      </c>
      <c r="G237" s="629" t="s">
        <v>6748</v>
      </c>
      <c r="H237" s="629"/>
      <c r="I237" s="629"/>
      <c r="J237" s="630"/>
      <c r="K237" s="630"/>
      <c r="L237" s="630"/>
      <c r="M237" s="628"/>
    </row>
    <row r="238" spans="2:13" x14ac:dyDescent="0.2">
      <c r="B238" s="300"/>
      <c r="C238" s="299"/>
      <c r="F238" s="407">
        <v>7865.08</v>
      </c>
      <c r="G238" s="629" t="s">
        <v>6747</v>
      </c>
      <c r="H238" s="629"/>
      <c r="I238" s="629"/>
      <c r="J238" s="630"/>
      <c r="K238" s="630"/>
      <c r="L238" s="630"/>
      <c r="M238" s="628"/>
    </row>
    <row r="239" spans="2:13" x14ac:dyDescent="0.2">
      <c r="B239" s="300"/>
      <c r="C239" s="299"/>
      <c r="F239" s="407">
        <v>30000</v>
      </c>
      <c r="G239" s="629" t="s">
        <v>6746</v>
      </c>
      <c r="H239" s="629"/>
      <c r="I239" s="629"/>
      <c r="J239" s="630"/>
      <c r="K239" s="630"/>
      <c r="L239" s="630"/>
      <c r="M239" s="628"/>
    </row>
    <row r="240" spans="2:13" x14ac:dyDescent="0.2">
      <c r="B240" s="300"/>
      <c r="C240" s="299"/>
      <c r="F240" s="407">
        <v>84571</v>
      </c>
      <c r="G240" s="629" t="s">
        <v>6745</v>
      </c>
      <c r="H240" s="629"/>
      <c r="I240" s="629"/>
      <c r="J240" s="630"/>
      <c r="K240" s="630"/>
      <c r="L240" s="630"/>
      <c r="M240" s="628"/>
    </row>
    <row r="241" spans="2:13" x14ac:dyDescent="0.2">
      <c r="B241" s="300"/>
      <c r="C241" s="299"/>
      <c r="F241" s="407">
        <v>4039.58</v>
      </c>
      <c r="G241" s="630" t="s">
        <v>6744</v>
      </c>
      <c r="H241" s="629"/>
      <c r="I241" s="629"/>
      <c r="J241" s="630"/>
      <c r="K241" s="630"/>
      <c r="L241" s="630"/>
      <c r="M241" s="628"/>
    </row>
    <row r="242" spans="2:13" x14ac:dyDescent="0.2">
      <c r="B242" s="300"/>
      <c r="C242" s="299"/>
      <c r="F242" s="407">
        <v>17334.84</v>
      </c>
      <c r="G242" s="629" t="s">
        <v>6743</v>
      </c>
      <c r="H242" s="629"/>
      <c r="I242" s="629"/>
      <c r="J242" s="630"/>
      <c r="K242" s="630"/>
      <c r="L242" s="630"/>
      <c r="M242" s="628"/>
    </row>
    <row r="243" spans="2:13" x14ac:dyDescent="0.2">
      <c r="B243" s="300"/>
      <c r="C243" s="299"/>
      <c r="F243" s="407">
        <v>21589.94</v>
      </c>
      <c r="G243" s="629" t="s">
        <v>6742</v>
      </c>
      <c r="H243" s="629"/>
      <c r="I243" s="629"/>
      <c r="J243" s="630"/>
      <c r="K243" s="630"/>
      <c r="L243" s="630"/>
      <c r="M243" s="628"/>
    </row>
    <row r="244" spans="2:13" x14ac:dyDescent="0.2">
      <c r="B244" s="300"/>
      <c r="C244" s="299"/>
      <c r="F244" s="407">
        <v>20972.799999999999</v>
      </c>
      <c r="G244" s="629" t="s">
        <v>6741</v>
      </c>
      <c r="H244" s="629"/>
      <c r="I244" s="629"/>
      <c r="J244" s="630"/>
      <c r="K244" s="630"/>
      <c r="L244" s="630"/>
      <c r="M244" s="628"/>
    </row>
    <row r="245" spans="2:13" x14ac:dyDescent="0.2">
      <c r="B245" s="300"/>
      <c r="C245" s="299"/>
      <c r="F245" s="407">
        <v>25247.4</v>
      </c>
      <c r="G245" s="629" t="s">
        <v>6740</v>
      </c>
      <c r="H245" s="629"/>
      <c r="I245" s="629"/>
      <c r="J245" s="630"/>
      <c r="K245" s="630"/>
      <c r="L245" s="630"/>
      <c r="M245" s="628"/>
    </row>
    <row r="246" spans="2:13" x14ac:dyDescent="0.2">
      <c r="B246" s="300"/>
      <c r="C246" s="299"/>
      <c r="F246" s="407">
        <v>22079.64</v>
      </c>
      <c r="G246" s="629" t="s">
        <v>6739</v>
      </c>
      <c r="H246" s="629"/>
      <c r="I246" s="629"/>
      <c r="J246" s="630"/>
      <c r="K246" s="630"/>
      <c r="L246" s="630"/>
      <c r="M246" s="628"/>
    </row>
    <row r="247" spans="2:13" x14ac:dyDescent="0.2">
      <c r="B247" s="300"/>
      <c r="C247" s="299"/>
      <c r="F247" s="407">
        <v>5238.0200000000004</v>
      </c>
      <c r="G247" s="629" t="s">
        <v>6738</v>
      </c>
      <c r="H247" s="629"/>
      <c r="I247" s="629"/>
      <c r="J247" s="630"/>
      <c r="K247" s="630"/>
      <c r="L247" s="630"/>
      <c r="M247" s="628"/>
    </row>
    <row r="248" spans="2:13" x14ac:dyDescent="0.2">
      <c r="B248" s="300"/>
      <c r="C248" s="299"/>
      <c r="F248" s="407">
        <v>10098.959999999999</v>
      </c>
      <c r="G248" s="629" t="s">
        <v>6737</v>
      </c>
      <c r="H248" s="629"/>
      <c r="I248" s="629"/>
      <c r="J248" s="630"/>
      <c r="K248" s="630"/>
      <c r="L248" s="630"/>
      <c r="M248" s="628"/>
    </row>
    <row r="249" spans="2:13" x14ac:dyDescent="0.2">
      <c r="B249" s="300"/>
      <c r="C249" s="299"/>
      <c r="F249" s="407">
        <v>21552.94</v>
      </c>
      <c r="G249" s="629" t="s">
        <v>6736</v>
      </c>
      <c r="H249" s="629"/>
      <c r="I249" s="629"/>
      <c r="J249" s="630"/>
      <c r="K249" s="630"/>
      <c r="L249" s="630"/>
      <c r="M249" s="628"/>
    </row>
    <row r="250" spans="2:13" x14ac:dyDescent="0.2">
      <c r="B250" s="300"/>
      <c r="C250" s="299"/>
      <c r="F250" s="407">
        <v>15991.36</v>
      </c>
      <c r="G250" s="630" t="s">
        <v>6735</v>
      </c>
      <c r="H250" s="629"/>
      <c r="I250" s="629"/>
      <c r="J250" s="630"/>
      <c r="K250" s="630"/>
      <c r="L250" s="630"/>
      <c r="M250" s="628"/>
    </row>
    <row r="251" spans="2:13" x14ac:dyDescent="0.2">
      <c r="B251" s="300"/>
      <c r="C251" s="299"/>
      <c r="F251" s="407">
        <v>23659.68</v>
      </c>
      <c r="G251" s="629" t="s">
        <v>6734</v>
      </c>
      <c r="H251" s="629"/>
      <c r="I251" s="629"/>
      <c r="J251" s="630"/>
      <c r="K251" s="630"/>
      <c r="L251" s="630"/>
      <c r="M251" s="628"/>
    </row>
    <row r="252" spans="2:13" x14ac:dyDescent="0.2">
      <c r="B252" s="300"/>
      <c r="C252" s="299"/>
      <c r="F252" s="407">
        <v>21183.4</v>
      </c>
      <c r="G252" s="629" t="s">
        <v>6733</v>
      </c>
      <c r="H252" s="629"/>
      <c r="I252" s="629"/>
      <c r="J252" s="630"/>
      <c r="K252" s="630"/>
      <c r="L252" s="630"/>
      <c r="M252" s="628"/>
    </row>
    <row r="253" spans="2:13" x14ac:dyDescent="0.2">
      <c r="B253" s="300"/>
      <c r="C253" s="299"/>
      <c r="F253" s="407">
        <v>21885.4</v>
      </c>
      <c r="G253" s="630" t="s">
        <v>6732</v>
      </c>
      <c r="H253" s="629"/>
      <c r="I253" s="629"/>
      <c r="J253" s="630"/>
      <c r="K253" s="630"/>
      <c r="L253" s="630"/>
      <c r="M253" s="628"/>
    </row>
    <row r="254" spans="2:13" x14ac:dyDescent="0.2">
      <c r="B254" s="300"/>
      <c r="C254" s="299"/>
      <c r="F254" s="407">
        <v>2821.22</v>
      </c>
      <c r="G254" s="629" t="s">
        <v>6731</v>
      </c>
      <c r="H254" s="629"/>
      <c r="I254" s="629"/>
      <c r="J254" s="630"/>
      <c r="K254" s="630"/>
      <c r="L254" s="630"/>
      <c r="M254" s="628"/>
    </row>
    <row r="255" spans="2:13" x14ac:dyDescent="0.2">
      <c r="B255" s="300"/>
      <c r="C255" s="299"/>
      <c r="F255" s="407">
        <v>4031.86</v>
      </c>
      <c r="G255" s="629" t="s">
        <v>6730</v>
      </c>
      <c r="H255" s="629"/>
      <c r="I255" s="629"/>
      <c r="J255" s="630"/>
      <c r="K255" s="630"/>
      <c r="L255" s="630"/>
      <c r="M255" s="628"/>
    </row>
    <row r="256" spans="2:13" x14ac:dyDescent="0.2">
      <c r="B256" s="300"/>
      <c r="C256" s="299"/>
      <c r="F256" s="407">
        <v>757</v>
      </c>
      <c r="G256" s="629" t="s">
        <v>6729</v>
      </c>
      <c r="H256" s="629"/>
      <c r="I256" s="629"/>
      <c r="J256" s="630"/>
      <c r="K256" s="630"/>
      <c r="L256" s="630"/>
      <c r="M256" s="628"/>
    </row>
    <row r="257" spans="2:13" x14ac:dyDescent="0.2">
      <c r="B257" s="300"/>
      <c r="C257" s="299"/>
      <c r="F257" s="407">
        <v>2327.37</v>
      </c>
      <c r="G257" s="629" t="s">
        <v>6728</v>
      </c>
      <c r="H257" s="629"/>
      <c r="I257" s="629"/>
      <c r="J257" s="630"/>
      <c r="K257" s="630"/>
      <c r="L257" s="630"/>
      <c r="M257" s="628"/>
    </row>
    <row r="258" spans="2:13" x14ac:dyDescent="0.2">
      <c r="B258" s="300"/>
      <c r="C258" s="299"/>
      <c r="F258" s="407">
        <v>13506.82</v>
      </c>
      <c r="G258" s="629" t="s">
        <v>6727</v>
      </c>
      <c r="H258" s="629"/>
      <c r="I258" s="629"/>
      <c r="J258" s="630"/>
      <c r="K258" s="630"/>
      <c r="L258" s="630"/>
      <c r="M258" s="628"/>
    </row>
    <row r="259" spans="2:13" x14ac:dyDescent="0.2">
      <c r="B259" s="300"/>
      <c r="C259" s="299"/>
      <c r="F259" s="407">
        <v>5283.8</v>
      </c>
      <c r="G259" s="629" t="s">
        <v>6726</v>
      </c>
      <c r="H259" s="629"/>
      <c r="I259" s="629"/>
      <c r="J259" s="630"/>
      <c r="K259" s="630"/>
      <c r="L259" s="630"/>
      <c r="M259" s="628"/>
    </row>
    <row r="260" spans="2:13" x14ac:dyDescent="0.2">
      <c r="B260" s="300"/>
      <c r="C260" s="299"/>
      <c r="F260" s="407">
        <v>34460</v>
      </c>
      <c r="G260" s="629" t="s">
        <v>6725</v>
      </c>
      <c r="H260" s="629"/>
      <c r="I260" s="629"/>
      <c r="J260" s="630"/>
      <c r="K260" s="630"/>
      <c r="L260" s="630"/>
      <c r="M260" s="628"/>
    </row>
    <row r="261" spans="2:13" x14ac:dyDescent="0.2">
      <c r="B261" s="300"/>
      <c r="C261" s="299"/>
      <c r="F261" s="407">
        <v>6341.37</v>
      </c>
      <c r="G261" s="629" t="s">
        <v>6724</v>
      </c>
      <c r="H261" s="629"/>
      <c r="I261" s="629"/>
      <c r="J261" s="630"/>
      <c r="K261" s="630"/>
      <c r="L261" s="630"/>
      <c r="M261" s="628"/>
    </row>
    <row r="262" spans="2:13" x14ac:dyDescent="0.2">
      <c r="B262" s="300"/>
      <c r="C262" s="299"/>
      <c r="E262" s="407"/>
      <c r="F262" s="407">
        <v>0.01</v>
      </c>
      <c r="G262" s="629" t="s">
        <v>6717</v>
      </c>
      <c r="H262" s="629"/>
      <c r="I262" s="629"/>
      <c r="J262" s="630"/>
      <c r="K262" s="630"/>
      <c r="L262" s="630"/>
      <c r="M262" s="628"/>
    </row>
    <row r="263" spans="2:13" x14ac:dyDescent="0.2">
      <c r="B263" s="300"/>
      <c r="C263" s="299"/>
      <c r="F263" s="407">
        <v>1523.52</v>
      </c>
      <c r="G263" s="629" t="s">
        <v>6723</v>
      </c>
      <c r="H263" s="629"/>
      <c r="I263" s="629"/>
      <c r="J263" s="630"/>
      <c r="K263" s="630"/>
      <c r="L263" s="630"/>
      <c r="M263" s="628"/>
    </row>
    <row r="264" spans="2:13" x14ac:dyDescent="0.2">
      <c r="B264" s="300"/>
      <c r="C264" s="299"/>
      <c r="F264" s="407">
        <v>11855.32</v>
      </c>
      <c r="G264" s="629" t="s">
        <v>6722</v>
      </c>
      <c r="H264" s="629"/>
      <c r="I264" s="629"/>
      <c r="J264" s="630"/>
      <c r="K264" s="630"/>
      <c r="L264" s="630"/>
      <c r="M264" s="628"/>
    </row>
    <row r="265" spans="2:13" x14ac:dyDescent="0.2">
      <c r="B265" s="300"/>
      <c r="C265" s="299"/>
      <c r="F265" s="407">
        <v>0.23</v>
      </c>
      <c r="G265" s="629" t="s">
        <v>6717</v>
      </c>
      <c r="H265" s="629"/>
      <c r="I265" s="629"/>
      <c r="J265" s="630"/>
      <c r="K265" s="630"/>
      <c r="L265" s="630"/>
      <c r="M265" s="628"/>
    </row>
    <row r="266" spans="2:13" x14ac:dyDescent="0.2">
      <c r="B266" s="300"/>
      <c r="C266" s="299"/>
      <c r="F266" s="407">
        <v>60777.16</v>
      </c>
      <c r="G266" s="629" t="s">
        <v>6721</v>
      </c>
      <c r="H266" s="629"/>
      <c r="I266" s="629"/>
      <c r="J266" s="630"/>
      <c r="K266" s="630"/>
      <c r="L266" s="630"/>
      <c r="M266" s="628"/>
    </row>
    <row r="267" spans="2:13" x14ac:dyDescent="0.2">
      <c r="B267" s="300"/>
      <c r="C267" s="299"/>
      <c r="F267" s="407">
        <v>90555.4</v>
      </c>
      <c r="G267" s="629" t="s">
        <v>6720</v>
      </c>
      <c r="H267" s="629"/>
      <c r="I267" s="629"/>
      <c r="J267" s="630"/>
      <c r="K267" s="630"/>
      <c r="L267" s="630"/>
      <c r="M267" s="628"/>
    </row>
    <row r="268" spans="2:13" x14ac:dyDescent="0.2">
      <c r="B268" s="300"/>
      <c r="C268" s="299"/>
      <c r="F268" s="407">
        <v>23802.93</v>
      </c>
      <c r="G268" s="629" t="s">
        <v>6719</v>
      </c>
      <c r="H268" s="629"/>
      <c r="I268" s="629"/>
      <c r="J268" s="630"/>
      <c r="K268" s="630"/>
      <c r="L268" s="630"/>
      <c r="M268" s="628"/>
    </row>
    <row r="269" spans="2:13" x14ac:dyDescent="0.2">
      <c r="B269" s="300"/>
      <c r="C269" s="299"/>
      <c r="F269" s="407">
        <v>152520.23000000001</v>
      </c>
      <c r="G269" s="629" t="s">
        <v>6718</v>
      </c>
      <c r="H269" s="629"/>
      <c r="I269" s="629"/>
      <c r="J269" s="630"/>
      <c r="K269" s="630"/>
      <c r="L269" s="630"/>
      <c r="M269" s="628"/>
    </row>
    <row r="270" spans="2:13" x14ac:dyDescent="0.2">
      <c r="B270" s="300"/>
      <c r="C270" s="299"/>
      <c r="F270" s="407">
        <v>0.05</v>
      </c>
      <c r="G270" s="629" t="s">
        <v>6717</v>
      </c>
      <c r="H270" s="629"/>
      <c r="I270" s="629"/>
      <c r="J270" s="630"/>
      <c r="K270" s="630"/>
      <c r="L270" s="630"/>
      <c r="M270" s="628"/>
    </row>
    <row r="271" spans="2:13" x14ac:dyDescent="0.2">
      <c r="B271" s="300"/>
      <c r="C271" s="299"/>
      <c r="F271" s="407">
        <v>25966.6</v>
      </c>
      <c r="G271" s="629" t="s">
        <v>6716</v>
      </c>
      <c r="H271" s="629"/>
      <c r="I271" s="629"/>
      <c r="J271" s="630"/>
      <c r="K271" s="630"/>
      <c r="L271" s="630"/>
      <c r="M271" s="628"/>
    </row>
    <row r="272" spans="2:13" x14ac:dyDescent="0.2">
      <c r="B272" s="300"/>
      <c r="C272" s="299"/>
      <c r="F272" s="407">
        <v>6168.13</v>
      </c>
      <c r="G272" s="629" t="s">
        <v>6715</v>
      </c>
      <c r="H272" s="629"/>
      <c r="I272" s="629"/>
      <c r="J272" s="630"/>
      <c r="K272" s="630"/>
      <c r="L272" s="630"/>
      <c r="M272" s="628"/>
    </row>
    <row r="273" spans="2:13" x14ac:dyDescent="0.2">
      <c r="B273" s="300"/>
      <c r="C273" s="299"/>
      <c r="F273" s="407">
        <v>6085.65</v>
      </c>
      <c r="G273" s="629" t="s">
        <v>6714</v>
      </c>
      <c r="H273" s="629"/>
      <c r="I273" s="629"/>
      <c r="J273" s="630"/>
      <c r="K273" s="630"/>
      <c r="L273" s="630"/>
      <c r="M273" s="628"/>
    </row>
    <row r="274" spans="2:13" x14ac:dyDescent="0.2">
      <c r="B274" s="300"/>
      <c r="C274" s="299"/>
      <c r="F274" s="407">
        <v>11629</v>
      </c>
      <c r="G274" s="630" t="s">
        <v>6713</v>
      </c>
      <c r="H274" s="629"/>
      <c r="I274" s="629"/>
      <c r="J274" s="630"/>
      <c r="K274" s="630"/>
      <c r="L274" s="630"/>
      <c r="M274" s="628"/>
    </row>
    <row r="275" spans="2:13" x14ac:dyDescent="0.2">
      <c r="B275" s="300"/>
      <c r="C275" s="299"/>
      <c r="F275" s="407">
        <v>21369.05</v>
      </c>
      <c r="G275" s="629" t="s">
        <v>6712</v>
      </c>
      <c r="H275" s="629"/>
      <c r="I275" s="629"/>
      <c r="J275" s="630"/>
      <c r="K275" s="630"/>
      <c r="L275" s="630"/>
      <c r="M275" s="628"/>
    </row>
    <row r="276" spans="2:13" x14ac:dyDescent="0.2">
      <c r="B276" s="300"/>
      <c r="C276" s="299"/>
      <c r="F276" s="407">
        <v>6280.39</v>
      </c>
      <c r="G276" s="629" t="s">
        <v>6711</v>
      </c>
      <c r="H276" s="629"/>
      <c r="I276" s="629"/>
      <c r="J276" s="630"/>
      <c r="K276" s="630"/>
      <c r="L276" s="630"/>
      <c r="M276" s="628"/>
    </row>
    <row r="277" spans="2:13" x14ac:dyDescent="0.2">
      <c r="B277" s="300"/>
      <c r="C277" s="299"/>
      <c r="F277" s="407">
        <v>49903.29</v>
      </c>
      <c r="G277" s="629" t="s">
        <v>6710</v>
      </c>
      <c r="H277" s="629"/>
      <c r="I277" s="629"/>
      <c r="J277" s="630"/>
      <c r="K277" s="630"/>
      <c r="L277" s="630"/>
      <c r="M277" s="628"/>
    </row>
    <row r="278" spans="2:13" x14ac:dyDescent="0.2">
      <c r="B278" s="300"/>
      <c r="C278" s="299"/>
      <c r="F278" s="407">
        <v>99640</v>
      </c>
      <c r="G278" s="629" t="s">
        <v>6709</v>
      </c>
      <c r="H278" s="629"/>
      <c r="I278" s="629"/>
      <c r="J278" s="630"/>
      <c r="K278" s="630"/>
      <c r="L278" s="630"/>
      <c r="M278" s="628"/>
    </row>
    <row r="279" spans="2:13" x14ac:dyDescent="0.2">
      <c r="B279" s="300"/>
      <c r="C279" s="299"/>
      <c r="F279" s="407">
        <v>3662.58</v>
      </c>
      <c r="G279" s="629" t="s">
        <v>6708</v>
      </c>
      <c r="H279" s="629"/>
      <c r="I279" s="629"/>
      <c r="J279" s="630"/>
      <c r="K279" s="630"/>
      <c r="L279" s="630"/>
      <c r="M279" s="628"/>
    </row>
    <row r="280" spans="2:13" x14ac:dyDescent="0.2">
      <c r="B280" s="300"/>
      <c r="C280" s="299"/>
      <c r="F280" s="407">
        <v>4024.69</v>
      </c>
      <c r="G280" s="629" t="s">
        <v>6707</v>
      </c>
      <c r="H280" s="629"/>
      <c r="I280" s="629"/>
      <c r="J280" s="630"/>
      <c r="K280" s="630"/>
      <c r="L280" s="630"/>
      <c r="M280" s="628"/>
    </row>
    <row r="281" spans="2:13" x14ac:dyDescent="0.2">
      <c r="B281" s="300"/>
      <c r="C281" s="299"/>
      <c r="F281" s="407">
        <v>9258.0300000000007</v>
      </c>
      <c r="G281" s="629" t="s">
        <v>6706</v>
      </c>
      <c r="H281" s="629"/>
      <c r="I281" s="629"/>
      <c r="J281" s="630"/>
      <c r="K281" s="630"/>
      <c r="L281" s="630"/>
      <c r="M281" s="628"/>
    </row>
    <row r="282" spans="2:13" x14ac:dyDescent="0.2">
      <c r="B282" s="300"/>
      <c r="C282" s="299"/>
      <c r="F282" s="407">
        <v>2666.79</v>
      </c>
      <c r="G282" s="629" t="s">
        <v>6705</v>
      </c>
      <c r="H282" s="629"/>
      <c r="I282" s="629"/>
      <c r="J282" s="630"/>
      <c r="K282" s="630"/>
      <c r="L282" s="630"/>
      <c r="M282" s="628"/>
    </row>
    <row r="283" spans="2:13" x14ac:dyDescent="0.2">
      <c r="B283" s="300"/>
      <c r="C283" s="299"/>
      <c r="F283" s="407">
        <v>6362.66</v>
      </c>
      <c r="G283" s="629" t="s">
        <v>6704</v>
      </c>
      <c r="H283" s="629"/>
      <c r="I283" s="629"/>
      <c r="J283" s="630"/>
      <c r="K283" s="630"/>
      <c r="L283" s="630"/>
      <c r="M283" s="628"/>
    </row>
    <row r="284" spans="2:13" x14ac:dyDescent="0.2">
      <c r="B284" s="300"/>
      <c r="C284" s="299"/>
      <c r="F284" s="407">
        <v>5478.9</v>
      </c>
      <c r="G284" s="629" t="s">
        <v>6613</v>
      </c>
      <c r="H284" s="629"/>
      <c r="I284" s="629"/>
      <c r="J284" s="630"/>
      <c r="K284" s="630"/>
      <c r="L284" s="630"/>
      <c r="M284" s="628"/>
    </row>
    <row r="285" spans="2:13" x14ac:dyDescent="0.2">
      <c r="B285" s="300"/>
      <c r="C285" s="299"/>
      <c r="F285" s="407">
        <v>40664.29</v>
      </c>
      <c r="G285" s="629" t="s">
        <v>6703</v>
      </c>
      <c r="H285" s="629"/>
      <c r="I285" s="629"/>
      <c r="J285" s="630"/>
      <c r="K285" s="630"/>
      <c r="L285" s="630"/>
      <c r="M285" s="628"/>
    </row>
    <row r="286" spans="2:13" x14ac:dyDescent="0.2">
      <c r="B286" s="300"/>
      <c r="C286" s="299"/>
      <c r="F286" s="407">
        <v>5801.16</v>
      </c>
      <c r="G286" s="629" t="s">
        <v>6702</v>
      </c>
      <c r="H286" s="629"/>
      <c r="I286" s="629"/>
      <c r="J286" s="630"/>
      <c r="K286" s="630"/>
      <c r="L286" s="630"/>
      <c r="M286" s="628"/>
    </row>
    <row r="287" spans="2:13" x14ac:dyDescent="0.2">
      <c r="B287" s="300"/>
      <c r="C287" s="299"/>
      <c r="F287" s="407">
        <v>10500</v>
      </c>
      <c r="G287" s="629" t="s">
        <v>6701</v>
      </c>
      <c r="H287" s="629"/>
      <c r="I287" s="629"/>
      <c r="J287" s="630"/>
      <c r="K287" s="630"/>
      <c r="L287" s="630"/>
      <c r="M287" s="628"/>
    </row>
    <row r="288" spans="2:13" ht="11.25" customHeight="1" x14ac:dyDescent="0.2">
      <c r="B288" s="300"/>
      <c r="C288" s="299"/>
      <c r="F288" s="407">
        <v>12897.11</v>
      </c>
      <c r="G288" s="629" t="s">
        <v>6700</v>
      </c>
      <c r="H288" s="629"/>
      <c r="I288" s="629"/>
      <c r="J288" s="630"/>
      <c r="K288" s="630"/>
      <c r="L288" s="630"/>
      <c r="M288" s="628"/>
    </row>
    <row r="289" spans="2:13" x14ac:dyDescent="0.2">
      <c r="B289" s="300"/>
      <c r="C289" s="299"/>
      <c r="F289" s="407">
        <v>139728.79</v>
      </c>
      <c r="G289" s="629" t="s">
        <v>6699</v>
      </c>
      <c r="H289" s="629"/>
      <c r="I289" s="629"/>
      <c r="J289" s="630"/>
      <c r="K289" s="630"/>
      <c r="L289" s="630"/>
      <c r="M289" s="628"/>
    </row>
    <row r="290" spans="2:13" x14ac:dyDescent="0.2">
      <c r="B290" s="300"/>
      <c r="C290" s="299"/>
      <c r="F290" s="407">
        <v>6710.43</v>
      </c>
      <c r="G290" s="629" t="s">
        <v>6698</v>
      </c>
      <c r="H290" s="629"/>
      <c r="I290" s="629"/>
      <c r="J290" s="630"/>
      <c r="K290" s="630"/>
      <c r="L290" s="630"/>
      <c r="M290" s="628"/>
    </row>
    <row r="291" spans="2:13" x14ac:dyDescent="0.2">
      <c r="B291" s="300"/>
      <c r="C291" s="299"/>
      <c r="F291" s="407">
        <v>14083.57</v>
      </c>
      <c r="G291" s="629" t="s">
        <v>6697</v>
      </c>
      <c r="H291" s="629"/>
      <c r="I291" s="629"/>
      <c r="J291" s="630"/>
      <c r="K291" s="630"/>
      <c r="L291" s="630"/>
      <c r="M291" s="628"/>
    </row>
    <row r="292" spans="2:13" x14ac:dyDescent="0.2">
      <c r="B292" s="300"/>
      <c r="C292" s="299"/>
      <c r="F292" s="407">
        <v>915.65</v>
      </c>
      <c r="G292" s="632" t="s">
        <v>6696</v>
      </c>
      <c r="H292" s="629"/>
      <c r="I292" s="629"/>
      <c r="J292" s="630"/>
      <c r="K292" s="630"/>
      <c r="L292" s="630"/>
      <c r="M292" s="628"/>
    </row>
    <row r="293" spans="2:13" x14ac:dyDescent="0.2">
      <c r="B293" s="300"/>
      <c r="C293" s="299"/>
      <c r="F293" s="407">
        <v>20197.919999999998</v>
      </c>
      <c r="G293" s="629" t="s">
        <v>6695</v>
      </c>
      <c r="H293" s="629"/>
      <c r="I293" s="629"/>
      <c r="J293" s="630"/>
      <c r="K293" s="630"/>
      <c r="L293" s="630"/>
      <c r="M293" s="628"/>
    </row>
    <row r="294" spans="2:13" x14ac:dyDescent="0.2">
      <c r="B294" s="300"/>
      <c r="C294" s="299"/>
      <c r="F294" s="407">
        <v>4228.58</v>
      </c>
      <c r="G294" s="629" t="s">
        <v>6694</v>
      </c>
      <c r="H294" s="629"/>
      <c r="I294" s="629"/>
      <c r="J294" s="630"/>
      <c r="K294" s="630"/>
      <c r="L294" s="630"/>
      <c r="M294" s="628"/>
    </row>
    <row r="295" spans="2:13" x14ac:dyDescent="0.2">
      <c r="B295" s="300"/>
      <c r="C295" s="299"/>
      <c r="F295" s="407">
        <v>30296.880000000001</v>
      </c>
      <c r="G295" s="629" t="s">
        <v>6693</v>
      </c>
      <c r="H295" s="629"/>
      <c r="I295" s="629"/>
      <c r="J295" s="630"/>
      <c r="K295" s="630"/>
      <c r="L295" s="630"/>
      <c r="M295" s="628"/>
    </row>
    <row r="296" spans="2:13" x14ac:dyDescent="0.2">
      <c r="B296" s="300"/>
      <c r="C296" s="299"/>
      <c r="F296" s="407">
        <v>3438.32</v>
      </c>
      <c r="G296" s="629" t="s">
        <v>6692</v>
      </c>
      <c r="H296" s="629"/>
      <c r="I296" s="629"/>
      <c r="J296" s="630"/>
      <c r="K296" s="630"/>
      <c r="L296" s="630"/>
      <c r="M296" s="628"/>
    </row>
    <row r="297" spans="2:13" x14ac:dyDescent="0.2">
      <c r="B297" s="300"/>
      <c r="C297" s="299"/>
      <c r="F297" s="407">
        <v>38158.26</v>
      </c>
      <c r="G297" s="629" t="s">
        <v>6691</v>
      </c>
      <c r="H297" s="629"/>
      <c r="I297" s="629"/>
      <c r="J297" s="630"/>
      <c r="K297" s="630"/>
      <c r="L297" s="630"/>
      <c r="M297" s="628"/>
    </row>
    <row r="298" spans="2:13" x14ac:dyDescent="0.2">
      <c r="B298" s="300"/>
      <c r="C298" s="299"/>
      <c r="F298" s="407">
        <v>915.65</v>
      </c>
      <c r="G298" s="629" t="s">
        <v>6690</v>
      </c>
      <c r="H298" s="629"/>
      <c r="I298" s="629"/>
      <c r="J298" s="630"/>
      <c r="K298" s="630"/>
      <c r="L298" s="630"/>
      <c r="M298" s="628"/>
    </row>
    <row r="299" spans="2:13" x14ac:dyDescent="0.2">
      <c r="B299" s="300"/>
      <c r="C299" s="299"/>
      <c r="F299" s="407">
        <v>55043.83</v>
      </c>
      <c r="G299" s="630" t="s">
        <v>6689</v>
      </c>
      <c r="H299" s="629"/>
      <c r="I299" s="629"/>
      <c r="J299" s="630"/>
      <c r="K299" s="630"/>
      <c r="L299" s="630"/>
      <c r="M299" s="628"/>
    </row>
    <row r="300" spans="2:13" x14ac:dyDescent="0.2">
      <c r="B300" s="300"/>
      <c r="C300" s="299"/>
      <c r="F300" s="407">
        <v>27453.439999999999</v>
      </c>
      <c r="G300" s="629" t="s">
        <v>6688</v>
      </c>
      <c r="H300" s="629"/>
      <c r="I300" s="629"/>
      <c r="J300" s="630"/>
      <c r="K300" s="630"/>
      <c r="L300" s="630"/>
      <c r="M300" s="628"/>
    </row>
    <row r="301" spans="2:13" x14ac:dyDescent="0.2">
      <c r="B301" s="300"/>
      <c r="C301" s="299"/>
      <c r="F301" s="407">
        <v>10098.959999999999</v>
      </c>
      <c r="G301" s="629" t="s">
        <v>6687</v>
      </c>
      <c r="H301" s="629"/>
      <c r="I301" s="629"/>
      <c r="J301" s="630"/>
      <c r="K301" s="630"/>
      <c r="L301" s="630"/>
      <c r="M301" s="628"/>
    </row>
    <row r="302" spans="2:13" x14ac:dyDescent="0.2">
      <c r="B302" s="300"/>
      <c r="C302" s="299"/>
      <c r="F302" s="407">
        <v>42263.12</v>
      </c>
      <c r="G302" s="629" t="s">
        <v>6686</v>
      </c>
      <c r="H302" s="629"/>
      <c r="I302" s="629"/>
      <c r="J302" s="630"/>
      <c r="K302" s="630"/>
      <c r="L302" s="630"/>
      <c r="M302" s="628"/>
    </row>
    <row r="303" spans="2:13" x14ac:dyDescent="0.2">
      <c r="B303" s="300"/>
      <c r="C303" s="299"/>
      <c r="F303" s="407">
        <v>1034.17</v>
      </c>
      <c r="G303" s="629" t="s">
        <v>6685</v>
      </c>
      <c r="H303" s="629"/>
      <c r="I303" s="629"/>
      <c r="J303" s="630"/>
      <c r="K303" s="628"/>
      <c r="L303" s="628"/>
      <c r="M303" s="628"/>
    </row>
    <row r="304" spans="2:13" x14ac:dyDescent="0.2">
      <c r="B304" s="300"/>
      <c r="C304" s="299"/>
      <c r="F304" s="407">
        <v>5050</v>
      </c>
      <c r="G304" s="629" t="s">
        <v>6684</v>
      </c>
      <c r="H304" s="629"/>
      <c r="I304" s="629"/>
      <c r="J304" s="630"/>
      <c r="K304" s="628"/>
      <c r="L304" s="628"/>
      <c r="M304" s="628"/>
    </row>
    <row r="305" spans="2:13" x14ac:dyDescent="0.2">
      <c r="B305" s="300"/>
      <c r="C305" s="299"/>
      <c r="F305" s="407">
        <v>25755.74</v>
      </c>
      <c r="G305" s="629" t="s">
        <v>6683</v>
      </c>
      <c r="H305" s="629"/>
      <c r="I305" s="629"/>
      <c r="J305" s="630"/>
      <c r="K305" s="628"/>
      <c r="L305" s="628"/>
      <c r="M305" s="628"/>
    </row>
    <row r="306" spans="2:13" x14ac:dyDescent="0.2">
      <c r="B306" s="300"/>
      <c r="C306" s="299"/>
      <c r="F306" s="407">
        <v>30531.43</v>
      </c>
      <c r="G306" s="629" t="s">
        <v>6682</v>
      </c>
      <c r="H306" s="629"/>
      <c r="I306" s="629"/>
      <c r="J306" s="630"/>
      <c r="K306" s="628"/>
      <c r="L306" s="628"/>
      <c r="M306" s="628"/>
    </row>
    <row r="307" spans="2:13" x14ac:dyDescent="0.2">
      <c r="B307" s="300"/>
      <c r="C307" s="299"/>
      <c r="F307" s="407">
        <v>14337.62</v>
      </c>
      <c r="G307" s="629" t="s">
        <v>6681</v>
      </c>
      <c r="H307" s="629"/>
      <c r="I307" s="629"/>
      <c r="J307" s="630"/>
      <c r="K307" s="628"/>
      <c r="L307" s="628"/>
      <c r="M307" s="628"/>
    </row>
    <row r="308" spans="2:13" ht="12.75" customHeight="1" x14ac:dyDescent="0.2">
      <c r="B308" s="300"/>
      <c r="C308" s="299"/>
      <c r="F308" s="407">
        <v>6085.14</v>
      </c>
      <c r="G308" s="759" t="s">
        <v>6680</v>
      </c>
      <c r="H308" s="629"/>
      <c r="I308" s="629"/>
      <c r="J308" s="630"/>
      <c r="K308" s="628"/>
      <c r="L308" s="628"/>
      <c r="M308" s="628"/>
    </row>
    <row r="309" spans="2:13" x14ac:dyDescent="0.2">
      <c r="B309" s="300"/>
      <c r="C309" s="299"/>
      <c r="F309" s="407">
        <v>1017.39</v>
      </c>
      <c r="G309" s="629" t="s">
        <v>6679</v>
      </c>
      <c r="H309" s="629"/>
      <c r="I309" s="629"/>
      <c r="J309" s="630"/>
      <c r="K309" s="628"/>
      <c r="L309" s="628"/>
      <c r="M309" s="628"/>
    </row>
    <row r="310" spans="2:13" x14ac:dyDescent="0.2">
      <c r="B310" s="300"/>
      <c r="C310" s="299"/>
      <c r="F310" s="635">
        <v>5049.4799999999996</v>
      </c>
      <c r="G310" s="629" t="s">
        <v>6678</v>
      </c>
      <c r="H310" s="629"/>
      <c r="I310" s="629"/>
      <c r="J310" s="630"/>
      <c r="K310" s="628"/>
      <c r="L310" s="628"/>
      <c r="M310" s="628"/>
    </row>
    <row r="311" spans="2:13" x14ac:dyDescent="0.2">
      <c r="B311" s="300"/>
      <c r="C311" s="299"/>
      <c r="F311" s="407">
        <v>2171.52</v>
      </c>
      <c r="G311" s="629" t="s">
        <v>6677</v>
      </c>
      <c r="H311" s="629"/>
      <c r="I311" s="629"/>
      <c r="J311" s="630"/>
      <c r="K311" s="628"/>
      <c r="L311" s="628"/>
      <c r="M311" s="628"/>
    </row>
    <row r="312" spans="2:13" x14ac:dyDescent="0.2">
      <c r="B312" s="300"/>
      <c r="C312" s="299"/>
      <c r="F312" s="407">
        <v>100989.6</v>
      </c>
      <c r="G312" s="629" t="s">
        <v>6676</v>
      </c>
      <c r="H312" s="629"/>
      <c r="I312" s="629"/>
      <c r="J312" s="630"/>
      <c r="K312" s="628"/>
      <c r="L312" s="628"/>
      <c r="M312" s="628"/>
    </row>
    <row r="313" spans="2:13" x14ac:dyDescent="0.2">
      <c r="B313" s="300"/>
      <c r="C313" s="299"/>
      <c r="F313" s="407">
        <v>12760</v>
      </c>
      <c r="G313" s="629" t="s">
        <v>6675</v>
      </c>
      <c r="H313" s="629"/>
      <c r="I313" s="629"/>
      <c r="J313" s="630"/>
      <c r="K313" s="628"/>
      <c r="L313" s="628"/>
      <c r="M313" s="628"/>
    </row>
    <row r="314" spans="2:13" x14ac:dyDescent="0.2">
      <c r="B314" s="300"/>
      <c r="C314" s="299"/>
      <c r="F314" s="407">
        <v>360000</v>
      </c>
      <c r="G314" s="629" t="s">
        <v>6674</v>
      </c>
      <c r="H314" s="629"/>
      <c r="I314" s="629"/>
      <c r="J314" s="630"/>
      <c r="K314" s="628"/>
      <c r="L314" s="628"/>
      <c r="M314" s="628"/>
    </row>
    <row r="315" spans="2:13" x14ac:dyDescent="0.2">
      <c r="B315" s="300"/>
      <c r="C315" s="299"/>
      <c r="F315" s="407">
        <v>15472.08</v>
      </c>
      <c r="G315" s="629" t="s">
        <v>6673</v>
      </c>
      <c r="H315" s="629"/>
      <c r="I315" s="629"/>
      <c r="J315" s="630"/>
      <c r="K315" s="628"/>
      <c r="L315" s="628"/>
      <c r="M315" s="628"/>
    </row>
    <row r="316" spans="2:13" x14ac:dyDescent="0.2">
      <c r="B316" s="300"/>
      <c r="C316" s="299"/>
      <c r="F316" s="407">
        <v>52198.76</v>
      </c>
      <c r="G316" s="629" t="s">
        <v>6672</v>
      </c>
      <c r="H316" s="629"/>
      <c r="I316" s="629"/>
      <c r="J316" s="630"/>
      <c r="K316" s="628"/>
      <c r="L316" s="628"/>
      <c r="M316" s="628"/>
    </row>
    <row r="317" spans="2:13" x14ac:dyDescent="0.2">
      <c r="B317" s="300"/>
      <c r="C317" s="299"/>
      <c r="F317" s="407">
        <v>50494.8</v>
      </c>
      <c r="G317" s="629" t="s">
        <v>6671</v>
      </c>
      <c r="H317" s="629"/>
      <c r="I317" s="629"/>
      <c r="J317" s="630"/>
      <c r="K317" s="628"/>
      <c r="L317" s="628"/>
      <c r="M317" s="628"/>
    </row>
    <row r="318" spans="2:13" x14ac:dyDescent="0.2">
      <c r="B318" s="300"/>
      <c r="C318" s="299"/>
      <c r="F318" s="407">
        <v>24341.53</v>
      </c>
      <c r="G318" s="629" t="s">
        <v>6670</v>
      </c>
      <c r="H318" s="629"/>
      <c r="I318" s="629"/>
      <c r="J318" s="630"/>
      <c r="K318" s="628"/>
      <c r="L318" s="628"/>
      <c r="M318" s="628"/>
    </row>
    <row r="319" spans="2:13" x14ac:dyDescent="0.2">
      <c r="B319" s="300"/>
      <c r="C319" s="299"/>
      <c r="F319" s="407">
        <v>5049.4799999999996</v>
      </c>
      <c r="G319" s="629" t="s">
        <v>6669</v>
      </c>
      <c r="H319" s="629"/>
      <c r="I319" s="629"/>
      <c r="J319" s="630"/>
      <c r="K319" s="628"/>
      <c r="L319" s="628"/>
      <c r="M319" s="628"/>
    </row>
    <row r="320" spans="2:13" x14ac:dyDescent="0.2">
      <c r="B320" s="300"/>
      <c r="C320" s="299"/>
      <c r="F320" s="407">
        <v>8574.4699999999993</v>
      </c>
      <c r="G320" s="629" t="s">
        <v>6668</v>
      </c>
      <c r="H320" s="629"/>
      <c r="I320" s="629"/>
      <c r="J320" s="630"/>
      <c r="K320" s="628"/>
      <c r="L320" s="628"/>
      <c r="M320" s="628"/>
    </row>
    <row r="321" spans="2:13" x14ac:dyDescent="0.2">
      <c r="B321" s="300"/>
      <c r="C321" s="299"/>
      <c r="F321" s="407">
        <v>3351.43</v>
      </c>
      <c r="G321" s="629" t="s">
        <v>6667</v>
      </c>
      <c r="H321" s="629"/>
      <c r="I321" s="629"/>
      <c r="J321" s="630"/>
      <c r="K321" s="628"/>
      <c r="L321" s="628"/>
      <c r="M321" s="628"/>
    </row>
    <row r="322" spans="2:13" x14ac:dyDescent="0.2">
      <c r="B322" s="300"/>
      <c r="C322" s="299"/>
      <c r="F322" s="407">
        <v>159019.19</v>
      </c>
      <c r="G322" s="629" t="s">
        <v>6666</v>
      </c>
      <c r="H322" s="629"/>
      <c r="I322" s="629"/>
      <c r="J322" s="630"/>
      <c r="K322" s="628"/>
      <c r="L322" s="628"/>
      <c r="M322" s="628"/>
    </row>
    <row r="323" spans="2:13" x14ac:dyDescent="0.2">
      <c r="B323" s="300"/>
      <c r="C323" s="299"/>
      <c r="F323" s="407">
        <v>5245.75</v>
      </c>
      <c r="G323" s="629" t="s">
        <v>6665</v>
      </c>
      <c r="H323" s="629"/>
      <c r="I323" s="629"/>
      <c r="J323" s="630"/>
      <c r="K323" s="628"/>
      <c r="L323" s="628"/>
      <c r="M323" s="628"/>
    </row>
    <row r="324" spans="2:13" x14ac:dyDescent="0.2">
      <c r="B324" s="300"/>
      <c r="C324" s="299"/>
      <c r="F324" s="407">
        <v>26038.32</v>
      </c>
      <c r="G324" s="629" t="s">
        <v>6664</v>
      </c>
      <c r="H324" s="629"/>
      <c r="I324" s="629"/>
      <c r="J324" s="630"/>
      <c r="K324" s="628"/>
      <c r="L324" s="628"/>
      <c r="M324" s="628"/>
    </row>
    <row r="325" spans="2:13" x14ac:dyDescent="0.2">
      <c r="B325" s="300"/>
      <c r="C325" s="299"/>
      <c r="F325" s="407">
        <v>38207.11</v>
      </c>
      <c r="G325" s="629" t="s">
        <v>6663</v>
      </c>
      <c r="H325" s="629"/>
      <c r="I325" s="629"/>
      <c r="J325" s="630"/>
      <c r="K325" s="628"/>
      <c r="L325" s="628"/>
      <c r="M325" s="628"/>
    </row>
    <row r="326" spans="2:13" x14ac:dyDescent="0.2">
      <c r="B326" s="300"/>
      <c r="C326" s="299"/>
      <c r="F326" s="407">
        <v>10098.959999999999</v>
      </c>
      <c r="G326" s="629" t="s">
        <v>6662</v>
      </c>
      <c r="H326" s="629"/>
      <c r="I326" s="629"/>
      <c r="J326" s="630"/>
      <c r="K326" s="628"/>
      <c r="L326" s="628"/>
      <c r="M326" s="628"/>
    </row>
    <row r="327" spans="2:13" x14ac:dyDescent="0.2">
      <c r="B327" s="300"/>
      <c r="C327" s="299"/>
      <c r="F327" s="407">
        <v>5059.2</v>
      </c>
      <c r="G327" s="629" t="s">
        <v>6661</v>
      </c>
      <c r="H327" s="629"/>
      <c r="I327" s="629"/>
      <c r="J327" s="630"/>
      <c r="K327" s="628"/>
      <c r="L327" s="628"/>
      <c r="M327" s="628"/>
    </row>
    <row r="328" spans="2:13" x14ac:dyDescent="0.2">
      <c r="B328" s="300"/>
      <c r="C328" s="299"/>
      <c r="F328" s="407">
        <v>5107.25</v>
      </c>
      <c r="G328" s="629" t="s">
        <v>6660</v>
      </c>
      <c r="H328" s="629"/>
      <c r="I328" s="629"/>
      <c r="J328" s="630"/>
      <c r="K328" s="628"/>
      <c r="L328" s="628"/>
      <c r="M328" s="628"/>
    </row>
    <row r="329" spans="2:13" x14ac:dyDescent="0.2">
      <c r="B329" s="300"/>
      <c r="C329" s="299"/>
      <c r="F329" s="407">
        <v>109462.65</v>
      </c>
      <c r="G329" s="629" t="s">
        <v>6659</v>
      </c>
      <c r="H329" s="629"/>
      <c r="I329" s="629"/>
      <c r="J329" s="630"/>
      <c r="K329" s="628"/>
      <c r="L329" s="628"/>
      <c r="M329" s="628"/>
    </row>
    <row r="330" spans="2:13" x14ac:dyDescent="0.2">
      <c r="B330" s="300"/>
      <c r="C330" s="299"/>
      <c r="F330" s="407">
        <v>24987.360000000001</v>
      </c>
      <c r="G330" s="629" t="s">
        <v>6658</v>
      </c>
      <c r="H330" s="629"/>
      <c r="I330" s="629"/>
      <c r="J330" s="630"/>
      <c r="K330" s="628"/>
      <c r="L330" s="628"/>
      <c r="M330" s="628"/>
    </row>
    <row r="331" spans="2:13" x14ac:dyDescent="0.2">
      <c r="B331" s="300"/>
      <c r="C331" s="299"/>
      <c r="F331" s="407">
        <v>4850.68</v>
      </c>
      <c r="G331" s="629" t="s">
        <v>6657</v>
      </c>
      <c r="H331" s="629"/>
      <c r="I331" s="629"/>
      <c r="J331" s="630"/>
      <c r="K331" s="628"/>
      <c r="L331" s="628"/>
      <c r="M331" s="628"/>
    </row>
    <row r="332" spans="2:13" x14ac:dyDescent="0.2">
      <c r="B332" s="300"/>
      <c r="C332" s="299"/>
      <c r="F332" s="407">
        <v>5000</v>
      </c>
      <c r="G332" s="629" t="s">
        <v>6656</v>
      </c>
      <c r="H332" s="629"/>
      <c r="I332" s="629"/>
      <c r="J332" s="630"/>
      <c r="K332" s="628"/>
      <c r="L332" s="628"/>
      <c r="M332" s="628"/>
    </row>
    <row r="333" spans="2:13" x14ac:dyDescent="0.2">
      <c r="B333" s="300"/>
      <c r="C333" s="299"/>
      <c r="F333" s="407">
        <v>147.01</v>
      </c>
      <c r="G333" s="629" t="s">
        <v>6655</v>
      </c>
      <c r="H333" s="629"/>
      <c r="I333" s="629"/>
      <c r="J333" s="630"/>
      <c r="K333" s="628"/>
      <c r="L333" s="628"/>
      <c r="M333" s="628"/>
    </row>
    <row r="334" spans="2:13" x14ac:dyDescent="0.2">
      <c r="B334" s="300"/>
      <c r="C334" s="299"/>
      <c r="F334" s="407">
        <v>930.32</v>
      </c>
      <c r="G334" s="629" t="s">
        <v>6654</v>
      </c>
      <c r="H334" s="629"/>
      <c r="I334" s="629"/>
      <c r="J334" s="630"/>
      <c r="K334" s="628"/>
      <c r="L334" s="628"/>
      <c r="M334" s="628"/>
    </row>
    <row r="335" spans="2:13" x14ac:dyDescent="0.2">
      <c r="B335" s="300"/>
      <c r="C335" s="299"/>
      <c r="F335" s="407">
        <v>1009</v>
      </c>
      <c r="G335" s="629" t="s">
        <v>6653</v>
      </c>
      <c r="H335" s="629"/>
      <c r="I335" s="629"/>
      <c r="J335" s="630"/>
      <c r="K335" s="628"/>
      <c r="L335" s="628"/>
      <c r="M335" s="628"/>
    </row>
    <row r="336" spans="2:13" x14ac:dyDescent="0.2">
      <c r="B336" s="300"/>
      <c r="C336" s="299"/>
      <c r="F336" s="407">
        <v>5049.41</v>
      </c>
      <c r="G336" s="629" t="s">
        <v>6652</v>
      </c>
      <c r="H336" s="629"/>
      <c r="I336" s="629"/>
      <c r="J336" s="630"/>
      <c r="K336" s="628"/>
      <c r="L336" s="628"/>
      <c r="M336" s="628"/>
    </row>
    <row r="337" spans="2:13" x14ac:dyDescent="0.2">
      <c r="B337" s="300"/>
      <c r="C337" s="299"/>
      <c r="F337" s="407">
        <v>8895.5499999999993</v>
      </c>
      <c r="G337" s="629" t="s">
        <v>6651</v>
      </c>
      <c r="H337" s="629"/>
      <c r="I337" s="629"/>
      <c r="J337" s="630"/>
      <c r="K337" s="628"/>
      <c r="L337" s="628"/>
      <c r="M337" s="628"/>
    </row>
    <row r="338" spans="2:13" x14ac:dyDescent="0.2">
      <c r="B338" s="300"/>
      <c r="C338" s="299"/>
      <c r="F338" s="407">
        <v>3319.97</v>
      </c>
      <c r="G338" s="629" t="s">
        <v>6651</v>
      </c>
      <c r="H338" s="629"/>
      <c r="I338" s="629"/>
      <c r="J338" s="630"/>
      <c r="K338" s="628"/>
      <c r="L338" s="628"/>
      <c r="M338" s="628"/>
    </row>
    <row r="339" spans="2:13" x14ac:dyDescent="0.2">
      <c r="B339" s="300"/>
      <c r="C339" s="299"/>
      <c r="F339" s="407">
        <v>2884.92</v>
      </c>
      <c r="G339" s="629" t="s">
        <v>6650</v>
      </c>
      <c r="H339" s="629"/>
      <c r="I339" s="629"/>
      <c r="J339" s="630"/>
      <c r="K339" s="628"/>
      <c r="L339" s="628"/>
      <c r="M339" s="628"/>
    </row>
    <row r="340" spans="2:13" x14ac:dyDescent="0.2">
      <c r="B340" s="300"/>
      <c r="C340" s="299"/>
      <c r="F340" s="407">
        <v>22326.1</v>
      </c>
      <c r="G340" s="629" t="s">
        <v>6649</v>
      </c>
      <c r="H340" s="629"/>
      <c r="I340" s="629"/>
      <c r="J340" s="630"/>
      <c r="K340" s="628"/>
      <c r="L340" s="628"/>
      <c r="M340" s="628"/>
    </row>
    <row r="341" spans="2:13" x14ac:dyDescent="0.2">
      <c r="B341" s="300"/>
      <c r="C341" s="299"/>
      <c r="F341" s="407">
        <v>5050</v>
      </c>
      <c r="G341" s="629" t="s">
        <v>6648</v>
      </c>
      <c r="H341" s="629"/>
      <c r="I341" s="629"/>
      <c r="J341" s="628"/>
      <c r="K341" s="628"/>
      <c r="L341" s="628"/>
      <c r="M341" s="628"/>
    </row>
    <row r="342" spans="2:13" x14ac:dyDescent="0.2">
      <c r="B342" s="300"/>
      <c r="C342" s="299"/>
      <c r="F342" s="407">
        <v>10140.6</v>
      </c>
      <c r="G342" s="629" t="s">
        <v>6647</v>
      </c>
      <c r="H342" s="629"/>
      <c r="I342" s="629"/>
      <c r="J342" s="628"/>
      <c r="K342" s="628"/>
      <c r="L342" s="628"/>
      <c r="M342" s="628"/>
    </row>
    <row r="343" spans="2:13" x14ac:dyDescent="0.2">
      <c r="B343" s="300"/>
      <c r="C343" s="299"/>
      <c r="F343" s="407">
        <v>3021</v>
      </c>
      <c r="G343" s="629" t="s">
        <v>6646</v>
      </c>
      <c r="H343" s="629"/>
      <c r="I343" s="629"/>
      <c r="J343" s="628"/>
      <c r="K343" s="628"/>
      <c r="L343" s="628"/>
      <c r="M343" s="628"/>
    </row>
    <row r="344" spans="2:13" x14ac:dyDescent="0.2">
      <c r="B344" s="300"/>
      <c r="C344" s="299"/>
      <c r="F344" s="407">
        <v>10674.34</v>
      </c>
      <c r="G344" s="629" t="s">
        <v>6645</v>
      </c>
      <c r="H344" s="629"/>
      <c r="I344" s="629"/>
      <c r="J344" s="628"/>
      <c r="K344" s="628"/>
      <c r="L344" s="628"/>
      <c r="M344" s="628"/>
    </row>
    <row r="345" spans="2:13" x14ac:dyDescent="0.2">
      <c r="B345" s="300"/>
      <c r="C345" s="299"/>
      <c r="F345" s="407">
        <v>36604.589999999997</v>
      </c>
      <c r="G345" s="629" t="s">
        <v>6644</v>
      </c>
      <c r="H345" s="629"/>
      <c r="I345" s="629"/>
      <c r="J345" s="628"/>
      <c r="K345" s="628"/>
      <c r="L345" s="628"/>
      <c r="M345" s="628"/>
    </row>
    <row r="346" spans="2:13" x14ac:dyDescent="0.2">
      <c r="B346" s="300"/>
      <c r="C346" s="299"/>
      <c r="F346" s="407">
        <v>36116</v>
      </c>
      <c r="G346" s="629" t="s">
        <v>6643</v>
      </c>
      <c r="H346" s="629"/>
      <c r="I346" s="629"/>
      <c r="J346" s="628"/>
      <c r="K346" s="628"/>
      <c r="L346" s="628"/>
      <c r="M346" s="628"/>
    </row>
    <row r="347" spans="2:13" x14ac:dyDescent="0.2">
      <c r="B347" s="300"/>
      <c r="C347" s="299"/>
      <c r="F347" s="407">
        <v>17031.61</v>
      </c>
      <c r="G347" s="629" t="s">
        <v>6642</v>
      </c>
      <c r="H347" s="629"/>
      <c r="I347" s="629"/>
      <c r="J347" s="628"/>
      <c r="K347" s="628"/>
      <c r="L347" s="628"/>
      <c r="M347" s="628"/>
    </row>
    <row r="348" spans="2:13" x14ac:dyDescent="0.2">
      <c r="B348" s="300"/>
      <c r="C348" s="299"/>
      <c r="F348" s="407">
        <v>1817.22</v>
      </c>
      <c r="G348" s="629" t="s">
        <v>6641</v>
      </c>
      <c r="H348" s="629"/>
      <c r="I348" s="629"/>
      <c r="J348" s="628"/>
      <c r="K348" s="628"/>
      <c r="L348" s="628"/>
      <c r="M348" s="628"/>
    </row>
    <row r="349" spans="2:13" x14ac:dyDescent="0.2">
      <c r="B349" s="300"/>
      <c r="C349" s="299"/>
      <c r="F349" s="407">
        <v>2019.79</v>
      </c>
      <c r="G349" s="629" t="s">
        <v>6640</v>
      </c>
      <c r="H349" s="629"/>
      <c r="I349" s="629"/>
      <c r="J349" s="628"/>
      <c r="K349" s="628"/>
      <c r="L349" s="628"/>
      <c r="M349" s="628"/>
    </row>
    <row r="350" spans="2:13" x14ac:dyDescent="0.2">
      <c r="B350" s="300"/>
      <c r="C350" s="299"/>
      <c r="F350" s="407">
        <v>1635.96</v>
      </c>
      <c r="G350" s="629" t="s">
        <v>6639</v>
      </c>
      <c r="H350" s="629"/>
      <c r="I350" s="629"/>
      <c r="J350" s="628"/>
      <c r="K350" s="628"/>
      <c r="L350" s="628"/>
      <c r="M350" s="628"/>
    </row>
    <row r="351" spans="2:13" ht="12.75" customHeight="1" x14ac:dyDescent="0.2">
      <c r="B351" s="300"/>
      <c r="C351" s="299"/>
      <c r="F351" s="407">
        <v>13821.27</v>
      </c>
      <c r="G351" s="758" t="s">
        <v>6638</v>
      </c>
      <c r="H351" s="629"/>
      <c r="I351" s="629"/>
      <c r="J351" s="628"/>
      <c r="K351" s="628"/>
      <c r="L351" s="628"/>
      <c r="M351" s="628"/>
    </row>
    <row r="352" spans="2:13" x14ac:dyDescent="0.2">
      <c r="B352" s="300"/>
      <c r="C352" s="299"/>
      <c r="F352" s="407">
        <v>4850.68</v>
      </c>
      <c r="G352" s="629" t="s">
        <v>6637</v>
      </c>
      <c r="H352" s="629"/>
      <c r="I352" s="629"/>
      <c r="J352" s="628"/>
      <c r="K352" s="628"/>
      <c r="L352" s="628"/>
      <c r="M352" s="628"/>
    </row>
    <row r="353" spans="2:13" x14ac:dyDescent="0.2">
      <c r="B353" s="300"/>
      <c r="C353" s="299"/>
      <c r="F353" s="407">
        <v>2869.57</v>
      </c>
      <c r="G353" s="629" t="s">
        <v>6636</v>
      </c>
      <c r="H353" s="629"/>
      <c r="I353" s="629"/>
      <c r="J353" s="628"/>
      <c r="K353" s="628"/>
      <c r="L353" s="628"/>
      <c r="M353" s="628"/>
    </row>
    <row r="354" spans="2:13" x14ac:dyDescent="0.2">
      <c r="B354" s="300"/>
      <c r="C354" s="299"/>
      <c r="F354" s="407">
        <v>5049.4799999999996</v>
      </c>
      <c r="G354" s="629" t="s">
        <v>6635</v>
      </c>
      <c r="H354" s="629"/>
      <c r="I354" s="629"/>
      <c r="J354" s="628"/>
      <c r="K354" s="628"/>
      <c r="L354" s="628"/>
      <c r="M354" s="628"/>
    </row>
    <row r="355" spans="2:13" x14ac:dyDescent="0.2">
      <c r="B355" s="300"/>
      <c r="C355" s="299"/>
      <c r="F355" s="407">
        <v>1432.46</v>
      </c>
      <c r="G355" s="629" t="s">
        <v>6634</v>
      </c>
      <c r="H355" s="629"/>
      <c r="I355" s="629"/>
      <c r="J355" s="628"/>
      <c r="K355" s="628"/>
      <c r="L355" s="628"/>
      <c r="M355" s="628"/>
    </row>
    <row r="356" spans="2:13" x14ac:dyDescent="0.2">
      <c r="B356" s="300"/>
      <c r="C356" s="299"/>
      <c r="F356" s="407">
        <v>2519.6999999999998</v>
      </c>
      <c r="G356" s="629" t="s">
        <v>6633</v>
      </c>
      <c r="H356" s="629"/>
      <c r="I356" s="629"/>
      <c r="J356" s="628"/>
      <c r="K356" s="628"/>
      <c r="L356" s="628"/>
      <c r="M356" s="628"/>
    </row>
    <row r="357" spans="2:13" x14ac:dyDescent="0.2">
      <c r="B357" s="300"/>
      <c r="C357" s="299"/>
      <c r="F357" s="407">
        <v>2019.79</v>
      </c>
      <c r="G357" s="629" t="s">
        <v>6632</v>
      </c>
      <c r="H357" s="629"/>
      <c r="I357" s="629"/>
      <c r="J357" s="628"/>
      <c r="K357" s="628"/>
      <c r="L357" s="628"/>
      <c r="M357" s="628"/>
    </row>
    <row r="358" spans="2:13" x14ac:dyDescent="0.2">
      <c r="B358" s="300"/>
      <c r="C358" s="299"/>
      <c r="F358" s="407">
        <v>7844.04</v>
      </c>
      <c r="G358" s="629" t="s">
        <v>6631</v>
      </c>
      <c r="H358" s="629"/>
      <c r="I358" s="629"/>
      <c r="J358" s="628"/>
      <c r="K358" s="628"/>
      <c r="L358" s="628"/>
      <c r="M358" s="628"/>
    </row>
    <row r="359" spans="2:13" x14ac:dyDescent="0.2">
      <c r="B359" s="300"/>
      <c r="C359" s="299"/>
      <c r="F359" s="407">
        <v>30121.16</v>
      </c>
      <c r="G359" s="629" t="s">
        <v>6630</v>
      </c>
      <c r="H359" s="629"/>
      <c r="I359" s="629"/>
      <c r="J359" s="628"/>
      <c r="K359" s="628"/>
      <c r="L359" s="628"/>
      <c r="M359" s="628"/>
    </row>
    <row r="360" spans="2:13" x14ac:dyDescent="0.2">
      <c r="B360" s="300"/>
      <c r="C360" s="299"/>
      <c r="F360" s="407">
        <v>45755.74</v>
      </c>
      <c r="G360" s="629" t="s">
        <v>6629</v>
      </c>
      <c r="H360" s="629"/>
      <c r="I360" s="629"/>
      <c r="J360" s="628"/>
      <c r="K360" s="628"/>
      <c r="L360" s="628"/>
      <c r="M360" s="628"/>
    </row>
    <row r="361" spans="2:13" x14ac:dyDescent="0.2">
      <c r="B361" s="300"/>
      <c r="C361" s="299"/>
      <c r="F361" s="407">
        <v>62556.81</v>
      </c>
      <c r="G361" s="629" t="s">
        <v>6628</v>
      </c>
      <c r="H361" s="629"/>
      <c r="I361" s="629"/>
      <c r="J361" s="628"/>
      <c r="K361" s="628"/>
      <c r="L361" s="628"/>
      <c r="M361" s="628"/>
    </row>
    <row r="362" spans="2:13" x14ac:dyDescent="0.2">
      <c r="B362" s="300"/>
      <c r="C362" s="299"/>
      <c r="F362" s="407">
        <v>15533.68</v>
      </c>
      <c r="G362" s="629" t="s">
        <v>6627</v>
      </c>
      <c r="H362" s="629"/>
      <c r="I362" s="629"/>
      <c r="J362" s="628"/>
      <c r="K362" s="628"/>
      <c r="L362" s="628"/>
      <c r="M362" s="628"/>
    </row>
    <row r="363" spans="2:13" x14ac:dyDescent="0.2">
      <c r="B363" s="300"/>
      <c r="C363" s="299"/>
      <c r="F363" s="407">
        <v>1093.6500000000001</v>
      </c>
      <c r="G363" s="629" t="s">
        <v>6626</v>
      </c>
      <c r="H363" s="629"/>
      <c r="I363" s="629"/>
      <c r="J363" s="628"/>
      <c r="K363" s="628"/>
      <c r="L363" s="628"/>
      <c r="M363" s="628"/>
    </row>
    <row r="364" spans="2:13" x14ac:dyDescent="0.2">
      <c r="B364" s="300"/>
      <c r="C364" s="299"/>
      <c r="F364" s="407">
        <v>2175.06</v>
      </c>
      <c r="G364" s="629" t="s">
        <v>6625</v>
      </c>
      <c r="H364" s="629"/>
      <c r="I364" s="629"/>
      <c r="J364" s="628"/>
      <c r="K364" s="628"/>
      <c r="L364" s="628"/>
      <c r="M364" s="628"/>
    </row>
    <row r="365" spans="2:13" x14ac:dyDescent="0.2">
      <c r="B365" s="300"/>
      <c r="C365" s="299"/>
      <c r="F365" s="407">
        <v>97090.62</v>
      </c>
      <c r="G365" s="629" t="s">
        <v>6624</v>
      </c>
      <c r="H365" s="629"/>
      <c r="I365" s="629"/>
      <c r="J365" s="628"/>
      <c r="K365" s="628"/>
      <c r="L365" s="628"/>
      <c r="M365" s="628"/>
    </row>
    <row r="366" spans="2:13" x14ac:dyDescent="0.2">
      <c r="B366" s="300"/>
      <c r="C366" s="299"/>
      <c r="F366" s="407">
        <v>20000</v>
      </c>
      <c r="G366" s="629" t="s">
        <v>6623</v>
      </c>
      <c r="H366" s="629"/>
      <c r="I366" s="629"/>
      <c r="J366" s="628"/>
      <c r="K366" s="628"/>
      <c r="L366" s="628"/>
      <c r="M366" s="628"/>
    </row>
    <row r="367" spans="2:13" x14ac:dyDescent="0.2">
      <c r="B367" s="300"/>
      <c r="C367" s="299"/>
      <c r="F367" s="407">
        <v>6181.15</v>
      </c>
      <c r="G367" s="629" t="s">
        <v>6622</v>
      </c>
      <c r="H367" s="629"/>
      <c r="I367" s="629"/>
      <c r="J367" s="628"/>
      <c r="K367" s="628"/>
      <c r="L367" s="628"/>
      <c r="M367" s="628"/>
    </row>
    <row r="368" spans="2:13" x14ac:dyDescent="0.2">
      <c r="B368" s="300"/>
      <c r="C368" s="299"/>
      <c r="F368" s="407">
        <v>21970</v>
      </c>
      <c r="G368" s="629" t="s">
        <v>6621</v>
      </c>
      <c r="H368" s="629"/>
      <c r="I368" s="629"/>
      <c r="J368" s="628"/>
      <c r="K368" s="628"/>
      <c r="L368" s="628"/>
      <c r="M368" s="628"/>
    </row>
    <row r="369" spans="2:13" x14ac:dyDescent="0.2">
      <c r="B369" s="300"/>
      <c r="C369" s="299"/>
      <c r="F369" s="407">
        <v>2413.21</v>
      </c>
      <c r="G369" s="629" t="s">
        <v>6620</v>
      </c>
      <c r="H369" s="629"/>
      <c r="I369" s="629"/>
      <c r="J369" s="628"/>
      <c r="K369" s="628"/>
      <c r="L369" s="628"/>
      <c r="M369" s="628"/>
    </row>
    <row r="370" spans="2:13" x14ac:dyDescent="0.2">
      <c r="B370" s="300"/>
      <c r="C370" s="299"/>
      <c r="F370" s="407">
        <v>4523.95</v>
      </c>
      <c r="G370" s="629" t="s">
        <v>6619</v>
      </c>
      <c r="H370" s="629"/>
      <c r="I370" s="629"/>
      <c r="J370" s="628"/>
      <c r="K370" s="628"/>
      <c r="L370" s="628"/>
      <c r="M370" s="628"/>
    </row>
    <row r="371" spans="2:13" x14ac:dyDescent="0.2">
      <c r="B371" s="300"/>
      <c r="C371" s="299"/>
      <c r="F371" s="407">
        <v>14337.62</v>
      </c>
      <c r="G371" s="629" t="s">
        <v>6618</v>
      </c>
      <c r="H371" s="629"/>
      <c r="I371" s="629"/>
      <c r="J371" s="628"/>
      <c r="K371" s="628"/>
      <c r="L371" s="628"/>
      <c r="M371" s="628"/>
    </row>
    <row r="372" spans="2:13" x14ac:dyDescent="0.2">
      <c r="B372" s="300"/>
      <c r="C372" s="299"/>
      <c r="F372" s="407">
        <v>1419.72</v>
      </c>
      <c r="G372" s="629" t="s">
        <v>6617</v>
      </c>
      <c r="H372" s="629"/>
      <c r="I372" s="629"/>
      <c r="J372" s="628"/>
      <c r="K372" s="628"/>
      <c r="L372" s="628"/>
      <c r="M372" s="628"/>
    </row>
    <row r="373" spans="2:13" x14ac:dyDescent="0.2">
      <c r="B373" s="300"/>
      <c r="C373" s="299"/>
      <c r="F373" s="407">
        <v>6717.67</v>
      </c>
      <c r="G373" s="629" t="s">
        <v>6616</v>
      </c>
      <c r="H373" s="629"/>
      <c r="I373" s="629"/>
      <c r="J373" s="628"/>
      <c r="K373" s="628"/>
      <c r="L373" s="628"/>
      <c r="M373" s="628"/>
    </row>
    <row r="374" spans="2:13" x14ac:dyDescent="0.2">
      <c r="B374" s="300"/>
      <c r="C374" s="299"/>
      <c r="F374" s="407">
        <v>3562.62</v>
      </c>
      <c r="G374" s="629" t="s">
        <v>6615</v>
      </c>
      <c r="H374" s="629"/>
      <c r="I374" s="629"/>
      <c r="J374" s="628"/>
      <c r="K374" s="628"/>
      <c r="L374" s="628"/>
      <c r="M374" s="628"/>
    </row>
    <row r="375" spans="2:13" x14ac:dyDescent="0.2">
      <c r="B375" s="300"/>
      <c r="C375" s="299"/>
      <c r="F375" s="407">
        <v>53624.88</v>
      </c>
      <c r="G375" s="629" t="s">
        <v>6614</v>
      </c>
      <c r="H375" s="629"/>
      <c r="I375" s="629"/>
      <c r="J375" s="628"/>
      <c r="K375" s="628"/>
      <c r="L375" s="628"/>
      <c r="M375" s="628"/>
    </row>
    <row r="376" spans="2:13" x14ac:dyDescent="0.2">
      <c r="B376" s="300"/>
      <c r="C376" s="299"/>
      <c r="F376" s="407">
        <v>5478.9</v>
      </c>
      <c r="G376" s="629" t="s">
        <v>6613</v>
      </c>
      <c r="H376" s="629"/>
      <c r="I376" s="629"/>
      <c r="J376" s="628"/>
      <c r="K376" s="628"/>
      <c r="L376" s="628"/>
      <c r="M376" s="628"/>
    </row>
    <row r="377" spans="2:13" x14ac:dyDescent="0.2">
      <c r="B377" s="300"/>
      <c r="C377" s="299"/>
      <c r="F377" s="407">
        <v>4871.5200000000004</v>
      </c>
      <c r="G377" s="629" t="s">
        <v>6612</v>
      </c>
      <c r="H377" s="629"/>
      <c r="I377" s="629"/>
      <c r="J377" s="628"/>
      <c r="K377" s="628"/>
      <c r="L377" s="628"/>
      <c r="M377" s="628"/>
    </row>
    <row r="378" spans="2:13" x14ac:dyDescent="0.2">
      <c r="B378" s="300"/>
      <c r="C378" s="299"/>
      <c r="F378" s="407">
        <v>72846</v>
      </c>
      <c r="G378" s="629" t="s">
        <v>6611</v>
      </c>
      <c r="H378" s="629"/>
      <c r="I378" s="629"/>
      <c r="J378" s="628"/>
      <c r="K378" s="628"/>
      <c r="L378" s="628"/>
      <c r="M378" s="628"/>
    </row>
    <row r="379" spans="2:13" x14ac:dyDescent="0.2">
      <c r="B379" s="300"/>
      <c r="C379" s="299"/>
      <c r="F379" s="407">
        <v>480315.49</v>
      </c>
      <c r="G379" s="629" t="s">
        <v>6610</v>
      </c>
      <c r="H379" s="629"/>
      <c r="I379" s="629"/>
      <c r="J379" s="628"/>
      <c r="K379" s="628"/>
      <c r="L379" s="628"/>
      <c r="M379" s="628"/>
    </row>
    <row r="380" spans="2:13" x14ac:dyDescent="0.2">
      <c r="B380" s="300"/>
      <c r="C380" s="299"/>
      <c r="F380" s="407">
        <v>10098.959999999999</v>
      </c>
      <c r="G380" s="629" t="s">
        <v>6609</v>
      </c>
      <c r="H380" s="629"/>
      <c r="I380" s="629"/>
      <c r="J380" s="628"/>
      <c r="K380" s="628"/>
      <c r="L380" s="628"/>
      <c r="M380" s="628"/>
    </row>
    <row r="381" spans="2:13" x14ac:dyDescent="0.2">
      <c r="B381" s="300"/>
      <c r="C381" s="299"/>
      <c r="F381" s="407">
        <v>5252.43</v>
      </c>
      <c r="G381" s="629" t="s">
        <v>6608</v>
      </c>
      <c r="H381" s="629"/>
      <c r="I381" s="629"/>
      <c r="J381" s="628"/>
      <c r="K381" s="628"/>
      <c r="L381" s="628"/>
      <c r="M381" s="628"/>
    </row>
    <row r="382" spans="2:13" x14ac:dyDescent="0.2">
      <c r="B382" s="300"/>
      <c r="C382" s="299"/>
      <c r="F382" s="407">
        <v>2019.79</v>
      </c>
      <c r="G382" s="629" t="s">
        <v>6607</v>
      </c>
      <c r="H382" s="629"/>
      <c r="I382" s="629"/>
      <c r="J382" s="628"/>
      <c r="K382" s="628"/>
      <c r="L382" s="628"/>
      <c r="M382" s="628"/>
    </row>
    <row r="383" spans="2:13" x14ac:dyDescent="0.2">
      <c r="B383" s="300"/>
      <c r="C383" s="299"/>
      <c r="F383" s="407">
        <v>4176</v>
      </c>
      <c r="G383" s="629" t="s">
        <v>6606</v>
      </c>
      <c r="H383" s="629"/>
      <c r="I383" s="629"/>
      <c r="J383" s="628"/>
      <c r="K383" s="628"/>
      <c r="L383" s="628"/>
      <c r="M383" s="628"/>
    </row>
    <row r="384" spans="2:13" x14ac:dyDescent="0.2">
      <c r="B384" s="300"/>
      <c r="C384" s="299"/>
      <c r="F384" s="407">
        <v>855</v>
      </c>
      <c r="G384" s="629" t="s">
        <v>6605</v>
      </c>
      <c r="H384" s="629"/>
      <c r="I384" s="629"/>
      <c r="J384" s="628"/>
      <c r="K384" s="628"/>
      <c r="L384" s="628"/>
      <c r="M384" s="628"/>
    </row>
    <row r="385" spans="2:13" x14ac:dyDescent="0.2">
      <c r="B385" s="300"/>
      <c r="C385" s="299"/>
      <c r="F385" s="407">
        <v>9332.6200000000008</v>
      </c>
      <c r="G385" s="629" t="s">
        <v>6604</v>
      </c>
      <c r="H385" s="629"/>
      <c r="I385" s="629"/>
      <c r="J385" s="628"/>
      <c r="K385" s="628"/>
      <c r="L385" s="628"/>
      <c r="M385" s="628"/>
    </row>
    <row r="386" spans="2:13" x14ac:dyDescent="0.2">
      <c r="B386" s="300"/>
      <c r="C386" s="299"/>
      <c r="F386" s="407">
        <v>22144.42</v>
      </c>
      <c r="G386" s="629" t="s">
        <v>6603</v>
      </c>
      <c r="H386" s="629"/>
      <c r="I386" s="629"/>
      <c r="J386" s="628"/>
      <c r="K386" s="628"/>
      <c r="L386" s="628"/>
      <c r="M386" s="628"/>
    </row>
    <row r="387" spans="2:13" x14ac:dyDescent="0.2">
      <c r="B387" s="300"/>
      <c r="C387" s="299"/>
      <c r="F387" s="407">
        <v>210683.81</v>
      </c>
      <c r="G387" s="629" t="s">
        <v>6602</v>
      </c>
      <c r="H387" s="629"/>
      <c r="I387" s="629"/>
      <c r="J387" s="628"/>
      <c r="K387" s="628"/>
      <c r="L387" s="628"/>
      <c r="M387" s="628"/>
    </row>
    <row r="388" spans="2:13" x14ac:dyDescent="0.2">
      <c r="B388" s="300"/>
      <c r="C388" s="299"/>
      <c r="F388" s="407">
        <v>5224.68</v>
      </c>
      <c r="G388" s="629" t="s">
        <v>6601</v>
      </c>
      <c r="H388" s="629"/>
      <c r="I388" s="629"/>
      <c r="J388" s="628"/>
      <c r="K388" s="628"/>
      <c r="L388" s="628"/>
      <c r="M388" s="628"/>
    </row>
    <row r="389" spans="2:13" x14ac:dyDescent="0.2">
      <c r="B389" s="300"/>
      <c r="C389" s="299"/>
      <c r="F389" s="407">
        <v>20344.689999999999</v>
      </c>
      <c r="G389" s="629" t="s">
        <v>6600</v>
      </c>
      <c r="H389" s="629"/>
      <c r="I389" s="629"/>
      <c r="J389" s="628"/>
      <c r="K389" s="628"/>
      <c r="L389" s="628"/>
      <c r="M389" s="628"/>
    </row>
    <row r="390" spans="2:13" x14ac:dyDescent="0.2">
      <c r="B390" s="300"/>
      <c r="C390" s="299"/>
      <c r="F390" s="407">
        <v>9476.5</v>
      </c>
      <c r="G390" s="629" t="s">
        <v>6599</v>
      </c>
      <c r="H390" s="629"/>
      <c r="I390" s="629"/>
      <c r="J390" s="628"/>
      <c r="K390" s="628"/>
      <c r="L390" s="628"/>
      <c r="M390" s="628"/>
    </row>
    <row r="391" spans="2:13" x14ac:dyDescent="0.2">
      <c r="B391" s="300"/>
      <c r="C391" s="299"/>
      <c r="F391" s="407">
        <v>681.12</v>
      </c>
      <c r="G391" s="629" t="s">
        <v>6598</v>
      </c>
      <c r="H391" s="629"/>
      <c r="I391" s="629"/>
      <c r="J391" s="628"/>
      <c r="K391" s="628"/>
      <c r="L391" s="628"/>
      <c r="M391" s="628"/>
    </row>
    <row r="392" spans="2:13" x14ac:dyDescent="0.2">
      <c r="B392" s="300"/>
      <c r="C392" s="299"/>
      <c r="F392" s="407">
        <v>6660.52</v>
      </c>
      <c r="G392" s="629" t="s">
        <v>6597</v>
      </c>
      <c r="H392" s="629"/>
      <c r="I392" s="629"/>
      <c r="J392" s="628"/>
      <c r="K392" s="628"/>
      <c r="L392" s="628"/>
      <c r="M392" s="628"/>
    </row>
    <row r="393" spans="2:13" x14ac:dyDescent="0.2">
      <c r="B393" s="300"/>
      <c r="C393" s="299"/>
      <c r="F393" s="635">
        <v>100944.56</v>
      </c>
      <c r="G393" s="825" t="s">
        <v>6596</v>
      </c>
      <c r="H393" s="628"/>
      <c r="I393" s="628"/>
      <c r="J393" s="628"/>
      <c r="K393" s="628"/>
      <c r="L393" s="628"/>
      <c r="M393" s="628"/>
    </row>
    <row r="394" spans="2:13" x14ac:dyDescent="0.2">
      <c r="B394" s="300"/>
      <c r="C394" s="299"/>
      <c r="F394" s="407">
        <v>3041.2</v>
      </c>
      <c r="G394" s="629" t="s">
        <v>6595</v>
      </c>
      <c r="H394" s="629"/>
      <c r="I394" s="629"/>
      <c r="J394" s="628"/>
      <c r="K394" s="628"/>
      <c r="L394" s="628"/>
      <c r="M394" s="628"/>
    </row>
    <row r="395" spans="2:13" x14ac:dyDescent="0.2">
      <c r="B395" s="300"/>
      <c r="C395" s="299"/>
      <c r="E395" s="407"/>
      <c r="F395" s="407">
        <v>4056.07</v>
      </c>
      <c r="G395" s="629" t="s">
        <v>6594</v>
      </c>
      <c r="H395" s="629"/>
      <c r="I395" s="629"/>
      <c r="J395" s="628"/>
      <c r="K395" s="628"/>
      <c r="L395" s="628"/>
      <c r="M395" s="628"/>
    </row>
    <row r="396" spans="2:13" x14ac:dyDescent="0.2">
      <c r="B396" s="300"/>
      <c r="C396" s="299"/>
      <c r="F396" s="407">
        <v>985.54</v>
      </c>
      <c r="G396" s="629" t="s">
        <v>6593</v>
      </c>
      <c r="H396" s="629"/>
      <c r="I396" s="629"/>
      <c r="J396" s="628"/>
      <c r="K396" s="628"/>
      <c r="L396" s="628"/>
      <c r="M396" s="628"/>
    </row>
    <row r="397" spans="2:13" x14ac:dyDescent="0.2">
      <c r="B397" s="300"/>
      <c r="C397" s="299"/>
      <c r="F397" s="407">
        <v>80791.679999999993</v>
      </c>
      <c r="G397" s="629" t="s">
        <v>6592</v>
      </c>
      <c r="H397" s="629"/>
      <c r="I397" s="629"/>
      <c r="J397" s="628"/>
      <c r="K397" s="628"/>
      <c r="L397" s="628"/>
      <c r="M397" s="628"/>
    </row>
    <row r="398" spans="2:13" x14ac:dyDescent="0.2">
      <c r="B398" s="300"/>
      <c r="C398" s="299"/>
      <c r="F398" s="407">
        <v>3035.76</v>
      </c>
      <c r="G398" s="629" t="s">
        <v>6591</v>
      </c>
      <c r="H398" s="629"/>
      <c r="I398" s="629"/>
      <c r="J398" s="628"/>
      <c r="K398" s="628"/>
      <c r="L398" s="628"/>
      <c r="M398" s="628"/>
    </row>
    <row r="399" spans="2:13" x14ac:dyDescent="0.2">
      <c r="B399" s="300"/>
      <c r="C399" s="299"/>
      <c r="F399" s="407">
        <v>13387.28</v>
      </c>
      <c r="G399" s="629" t="s">
        <v>6590</v>
      </c>
      <c r="H399" s="629"/>
      <c r="I399" s="629"/>
      <c r="J399" s="628"/>
      <c r="K399" s="628"/>
      <c r="L399" s="628"/>
      <c r="M399" s="628"/>
    </row>
    <row r="400" spans="2:13" x14ac:dyDescent="0.2">
      <c r="B400" s="300"/>
      <c r="C400" s="299"/>
      <c r="F400" s="407">
        <v>29396.880000000001</v>
      </c>
      <c r="G400" s="629" t="s">
        <v>6589</v>
      </c>
      <c r="H400" s="629"/>
      <c r="I400" s="629"/>
      <c r="J400" s="628"/>
      <c r="K400" s="628"/>
      <c r="L400" s="628"/>
      <c r="M400" s="628"/>
    </row>
    <row r="401" spans="2:13" x14ac:dyDescent="0.2">
      <c r="B401" s="300"/>
      <c r="C401" s="299"/>
      <c r="F401" s="407">
        <v>32280.19</v>
      </c>
      <c r="G401" s="629" t="s">
        <v>6588</v>
      </c>
      <c r="H401" s="629"/>
      <c r="I401" s="629"/>
      <c r="J401" s="628"/>
      <c r="K401" s="628"/>
      <c r="L401" s="628"/>
      <c r="M401" s="628"/>
    </row>
    <row r="402" spans="2:13" x14ac:dyDescent="0.2">
      <c r="B402" s="300"/>
      <c r="C402" s="299"/>
      <c r="F402" s="407">
        <v>25869.4</v>
      </c>
      <c r="G402" s="629" t="s">
        <v>6587</v>
      </c>
      <c r="H402" s="629"/>
      <c r="I402" s="629"/>
      <c r="J402" s="628"/>
      <c r="K402" s="628"/>
      <c r="L402" s="628"/>
      <c r="M402" s="628"/>
    </row>
    <row r="403" spans="2:13" x14ac:dyDescent="0.2">
      <c r="B403" s="300"/>
      <c r="C403" s="299"/>
      <c r="F403" s="407">
        <v>17072.37</v>
      </c>
      <c r="G403" s="629" t="s">
        <v>6586</v>
      </c>
      <c r="H403" s="629"/>
      <c r="I403" s="629"/>
      <c r="J403" s="628"/>
      <c r="K403" s="628"/>
      <c r="L403" s="628"/>
      <c r="M403" s="628"/>
    </row>
    <row r="404" spans="2:13" x14ac:dyDescent="0.2">
      <c r="B404" s="300"/>
      <c r="C404" s="299"/>
      <c r="F404" s="407">
        <v>6395.99</v>
      </c>
      <c r="G404" s="629" t="s">
        <v>6585</v>
      </c>
      <c r="H404" s="629"/>
      <c r="I404" s="629"/>
      <c r="J404" s="628"/>
      <c r="K404" s="628"/>
      <c r="L404" s="628"/>
      <c r="M404" s="628"/>
    </row>
    <row r="405" spans="2:13" x14ac:dyDescent="0.2">
      <c r="B405" s="300"/>
      <c r="C405" s="299"/>
      <c r="F405" s="407">
        <v>16039.25</v>
      </c>
      <c r="G405" s="629" t="s">
        <v>6584</v>
      </c>
      <c r="H405" s="629"/>
      <c r="I405" s="629"/>
      <c r="J405" s="628"/>
      <c r="K405" s="628"/>
      <c r="L405" s="628"/>
      <c r="M405" s="628"/>
    </row>
    <row r="406" spans="2:13" x14ac:dyDescent="0.2">
      <c r="B406" s="300"/>
      <c r="C406" s="299"/>
      <c r="F406" s="407">
        <v>16988.71</v>
      </c>
      <c r="G406" s="629" t="s">
        <v>6583</v>
      </c>
      <c r="H406" s="629"/>
      <c r="I406" s="629"/>
      <c r="J406" s="628"/>
      <c r="K406" s="628"/>
      <c r="L406" s="628"/>
      <c r="M406" s="628"/>
    </row>
    <row r="407" spans="2:13" x14ac:dyDescent="0.2">
      <c r="B407" s="300"/>
      <c r="C407" s="299"/>
      <c r="F407" s="407">
        <v>47337.47</v>
      </c>
      <c r="G407" s="629" t="s">
        <v>6582</v>
      </c>
      <c r="H407" s="629"/>
      <c r="I407" s="629"/>
      <c r="J407" s="628"/>
      <c r="K407" s="628"/>
      <c r="L407" s="628"/>
      <c r="M407" s="628"/>
    </row>
    <row r="408" spans="2:13" x14ac:dyDescent="0.2">
      <c r="B408" s="300"/>
      <c r="C408" s="299"/>
      <c r="F408" s="407">
        <v>13244.64</v>
      </c>
      <c r="G408" s="629" t="s">
        <v>6581</v>
      </c>
      <c r="H408" s="629"/>
      <c r="I408" s="629"/>
      <c r="J408" s="628"/>
      <c r="K408" s="628"/>
      <c r="L408" s="628"/>
      <c r="M408" s="628"/>
    </row>
    <row r="409" spans="2:13" x14ac:dyDescent="0.2">
      <c r="B409" s="300"/>
      <c r="C409" s="299"/>
      <c r="F409" s="407">
        <v>5049.4799999999996</v>
      </c>
      <c r="G409" s="629" t="s">
        <v>6580</v>
      </c>
      <c r="H409" s="629"/>
      <c r="I409" s="629"/>
      <c r="J409" s="628"/>
      <c r="K409" s="628"/>
      <c r="L409" s="628"/>
      <c r="M409" s="628"/>
    </row>
    <row r="410" spans="2:13" x14ac:dyDescent="0.2">
      <c r="B410" s="300"/>
      <c r="C410" s="299"/>
      <c r="F410" s="407">
        <v>6260.7</v>
      </c>
      <c r="G410" s="629" t="s">
        <v>6579</v>
      </c>
      <c r="H410" s="629"/>
      <c r="I410" s="629"/>
      <c r="J410" s="628"/>
      <c r="K410" s="628"/>
      <c r="L410" s="628"/>
      <c r="M410" s="628"/>
    </row>
    <row r="411" spans="2:13" x14ac:dyDescent="0.2">
      <c r="B411" s="300"/>
      <c r="C411" s="299"/>
      <c r="F411" s="407">
        <v>158650.95000000001</v>
      </c>
      <c r="G411" s="629" t="s">
        <v>6578</v>
      </c>
      <c r="H411" s="629"/>
      <c r="I411" s="629"/>
      <c r="J411" s="628"/>
      <c r="K411" s="628"/>
      <c r="L411" s="628"/>
      <c r="M411" s="628"/>
    </row>
    <row r="412" spans="2:13" x14ac:dyDescent="0.2">
      <c r="B412" s="300"/>
      <c r="C412" s="299"/>
      <c r="F412" s="407">
        <v>37060.74</v>
      </c>
      <c r="G412" s="629" t="s">
        <v>6577</v>
      </c>
      <c r="H412" s="629"/>
      <c r="I412" s="629"/>
      <c r="J412" s="628"/>
      <c r="K412" s="628"/>
      <c r="L412" s="628"/>
      <c r="M412" s="628"/>
    </row>
    <row r="413" spans="2:13" x14ac:dyDescent="0.2">
      <c r="B413" s="300"/>
      <c r="C413" s="299"/>
      <c r="F413" s="407">
        <v>700</v>
      </c>
      <c r="G413" s="629" t="s">
        <v>6576</v>
      </c>
      <c r="H413" s="629"/>
      <c r="I413" s="629"/>
      <c r="J413" s="628"/>
      <c r="K413" s="628"/>
      <c r="L413" s="628"/>
      <c r="M413" s="628"/>
    </row>
    <row r="414" spans="2:13" x14ac:dyDescent="0.2">
      <c r="B414" s="300"/>
      <c r="C414" s="299"/>
      <c r="F414" s="407">
        <v>10211.02</v>
      </c>
      <c r="G414" s="629" t="s">
        <v>6575</v>
      </c>
      <c r="H414" s="629"/>
      <c r="I414" s="629"/>
      <c r="J414" s="628"/>
      <c r="K414" s="628"/>
      <c r="L414" s="628"/>
      <c r="M414" s="628"/>
    </row>
    <row r="415" spans="2:13" x14ac:dyDescent="0.2">
      <c r="B415" s="300"/>
      <c r="C415" s="299"/>
      <c r="F415" s="407">
        <v>45755.74</v>
      </c>
      <c r="G415" s="629" t="s">
        <v>6574</v>
      </c>
      <c r="H415" s="629"/>
      <c r="I415" s="629"/>
      <c r="J415" s="628"/>
      <c r="K415" s="628"/>
      <c r="L415" s="628"/>
      <c r="M415" s="628"/>
    </row>
    <row r="416" spans="2:13" x14ac:dyDescent="0.2">
      <c r="B416" s="300"/>
      <c r="C416" s="299"/>
      <c r="F416" s="407">
        <v>3436.64</v>
      </c>
      <c r="G416" s="629" t="s">
        <v>6573</v>
      </c>
      <c r="H416" s="629"/>
      <c r="I416" s="629"/>
      <c r="J416" s="628"/>
      <c r="K416" s="628"/>
      <c r="L416" s="628"/>
      <c r="M416" s="628"/>
    </row>
    <row r="417" spans="2:13" x14ac:dyDescent="0.2">
      <c r="B417" s="300"/>
      <c r="C417" s="299"/>
      <c r="F417" s="407">
        <v>22217.71</v>
      </c>
      <c r="G417" s="629" t="s">
        <v>6572</v>
      </c>
      <c r="H417" s="629"/>
      <c r="I417" s="629"/>
      <c r="J417" s="628"/>
      <c r="K417" s="628"/>
      <c r="L417" s="628"/>
      <c r="M417" s="628"/>
    </row>
    <row r="418" spans="2:13" x14ac:dyDescent="0.2">
      <c r="B418" s="300"/>
      <c r="C418" s="299"/>
      <c r="F418" s="407">
        <v>2242.87</v>
      </c>
      <c r="G418" s="629" t="s">
        <v>6571</v>
      </c>
      <c r="H418" s="629"/>
      <c r="I418" s="629"/>
      <c r="J418" s="628"/>
      <c r="K418" s="628"/>
      <c r="L418" s="628"/>
      <c r="M418" s="628"/>
    </row>
    <row r="419" spans="2:13" x14ac:dyDescent="0.2">
      <c r="B419" s="300"/>
      <c r="C419" s="299"/>
      <c r="F419" s="407">
        <v>199143.66</v>
      </c>
      <c r="G419" s="629" t="s">
        <v>6570</v>
      </c>
      <c r="H419" s="629"/>
      <c r="I419" s="629"/>
      <c r="J419" s="628"/>
      <c r="K419" s="628"/>
      <c r="L419" s="628"/>
      <c r="M419" s="628"/>
    </row>
    <row r="420" spans="2:13" x14ac:dyDescent="0.2">
      <c r="B420" s="300"/>
      <c r="C420" s="299"/>
      <c r="F420" s="407">
        <v>57889.96</v>
      </c>
      <c r="G420" s="629" t="s">
        <v>6569</v>
      </c>
      <c r="H420" s="629"/>
      <c r="I420" s="629"/>
      <c r="J420" s="628"/>
      <c r="K420" s="628"/>
      <c r="L420" s="628"/>
      <c r="M420" s="628"/>
    </row>
    <row r="421" spans="2:13" x14ac:dyDescent="0.2">
      <c r="B421" s="300"/>
      <c r="C421" s="299"/>
      <c r="F421" s="407">
        <v>52136.51</v>
      </c>
      <c r="G421" s="629" t="s">
        <v>6568</v>
      </c>
      <c r="H421" s="629"/>
      <c r="I421" s="629"/>
      <c r="J421" s="628"/>
      <c r="K421" s="628"/>
      <c r="L421" s="628"/>
      <c r="M421" s="628"/>
    </row>
    <row r="422" spans="2:13" x14ac:dyDescent="0.2">
      <c r="B422" s="300"/>
      <c r="C422" s="299"/>
      <c r="F422" s="407">
        <v>2162.9499999999998</v>
      </c>
      <c r="G422" s="629" t="s">
        <v>6567</v>
      </c>
      <c r="H422" s="629"/>
      <c r="I422" s="629"/>
      <c r="J422" s="628"/>
      <c r="K422" s="628"/>
      <c r="L422" s="628"/>
      <c r="M422" s="628"/>
    </row>
    <row r="423" spans="2:13" x14ac:dyDescent="0.2">
      <c r="B423" s="300"/>
      <c r="C423" s="299"/>
      <c r="F423" s="407">
        <v>37284.57</v>
      </c>
      <c r="G423" s="629" t="s">
        <v>6566</v>
      </c>
      <c r="H423" s="629"/>
      <c r="I423" s="629"/>
      <c r="J423" s="628"/>
      <c r="K423" s="628"/>
      <c r="L423" s="628"/>
      <c r="M423" s="628"/>
    </row>
    <row r="424" spans="2:13" x14ac:dyDescent="0.2">
      <c r="B424" s="300"/>
      <c r="C424" s="299"/>
      <c r="F424" s="407">
        <v>1056.76</v>
      </c>
      <c r="G424" s="629" t="s">
        <v>6565</v>
      </c>
      <c r="H424" s="629"/>
      <c r="I424" s="629"/>
      <c r="J424" s="628"/>
      <c r="K424" s="628"/>
      <c r="L424" s="628"/>
      <c r="M424" s="628"/>
    </row>
    <row r="425" spans="2:13" x14ac:dyDescent="0.2">
      <c r="B425" s="300"/>
      <c r="C425" s="299"/>
      <c r="F425" s="407">
        <v>11210</v>
      </c>
      <c r="G425" s="629" t="s">
        <v>6564</v>
      </c>
      <c r="H425" s="629"/>
      <c r="I425" s="629"/>
      <c r="J425" s="628"/>
      <c r="K425" s="628"/>
      <c r="L425" s="628"/>
      <c r="M425" s="628"/>
    </row>
    <row r="426" spans="2:13" x14ac:dyDescent="0.2">
      <c r="B426" s="300"/>
      <c r="C426" s="299"/>
      <c r="F426" s="407">
        <v>47237.4</v>
      </c>
      <c r="G426" s="629" t="s">
        <v>6563</v>
      </c>
      <c r="H426" s="629"/>
      <c r="I426" s="629"/>
      <c r="J426" s="628"/>
      <c r="K426" s="628"/>
      <c r="L426" s="628"/>
      <c r="M426" s="628"/>
    </row>
    <row r="427" spans="2:13" x14ac:dyDescent="0.2">
      <c r="B427" s="300"/>
      <c r="C427" s="299"/>
      <c r="F427" s="407">
        <v>6451.93</v>
      </c>
      <c r="G427" s="629" t="s">
        <v>6562</v>
      </c>
      <c r="H427" s="629"/>
      <c r="I427" s="629"/>
      <c r="J427" s="628"/>
      <c r="K427" s="628"/>
      <c r="L427" s="628"/>
      <c r="M427" s="628"/>
    </row>
    <row r="428" spans="2:13" x14ac:dyDescent="0.2">
      <c r="B428" s="300"/>
      <c r="C428" s="299"/>
      <c r="F428" s="407">
        <v>209000</v>
      </c>
      <c r="G428" s="629" t="s">
        <v>6561</v>
      </c>
      <c r="H428" s="629"/>
      <c r="I428" s="629"/>
      <c r="J428" s="628"/>
      <c r="K428" s="628"/>
      <c r="L428" s="628"/>
      <c r="M428" s="628"/>
    </row>
    <row r="429" spans="2:13" x14ac:dyDescent="0.2">
      <c r="B429" s="300"/>
      <c r="C429" s="299"/>
      <c r="F429" s="407">
        <v>10211.02</v>
      </c>
      <c r="G429" s="629" t="s">
        <v>6560</v>
      </c>
      <c r="H429" s="629"/>
      <c r="I429" s="629"/>
      <c r="J429" s="628"/>
      <c r="K429" s="628"/>
      <c r="L429" s="628"/>
      <c r="M429" s="628"/>
    </row>
    <row r="430" spans="2:13" x14ac:dyDescent="0.2">
      <c r="B430" s="300"/>
      <c r="C430" s="299"/>
      <c r="F430" s="407">
        <v>40008.400000000001</v>
      </c>
      <c r="G430" s="629" t="s">
        <v>6559</v>
      </c>
      <c r="H430" s="629"/>
      <c r="I430" s="629"/>
      <c r="J430" s="628"/>
      <c r="K430" s="628"/>
      <c r="L430" s="628"/>
      <c r="M430" s="628"/>
    </row>
    <row r="431" spans="2:13" x14ac:dyDescent="0.2">
      <c r="B431" s="300"/>
      <c r="C431" s="299"/>
      <c r="F431" s="407">
        <v>10098.959999999999</v>
      </c>
      <c r="G431" s="629" t="s">
        <v>6558</v>
      </c>
      <c r="H431" s="629"/>
      <c r="I431" s="629"/>
      <c r="J431" s="628"/>
      <c r="K431" s="628"/>
      <c r="L431" s="628"/>
      <c r="M431" s="628"/>
    </row>
    <row r="432" spans="2:13" x14ac:dyDescent="0.2">
      <c r="B432" s="300"/>
      <c r="C432" s="299"/>
      <c r="F432" s="407">
        <v>902.46</v>
      </c>
      <c r="G432" s="629" t="s">
        <v>6557</v>
      </c>
      <c r="H432" s="629"/>
      <c r="I432" s="629"/>
      <c r="J432" s="628"/>
      <c r="K432" s="628"/>
      <c r="L432" s="628"/>
      <c r="M432" s="628"/>
    </row>
    <row r="433" spans="2:13" x14ac:dyDescent="0.2">
      <c r="B433" s="300"/>
      <c r="C433" s="299"/>
      <c r="F433" s="407"/>
      <c r="G433" s="629"/>
      <c r="H433" s="629"/>
      <c r="I433" s="629"/>
      <c r="J433" s="628"/>
      <c r="K433" s="628"/>
      <c r="L433" s="628"/>
      <c r="M433" s="628"/>
    </row>
    <row r="434" spans="2:13" x14ac:dyDescent="0.2">
      <c r="B434" s="300"/>
      <c r="C434" s="299"/>
      <c r="F434" s="407"/>
      <c r="G434" s="629"/>
      <c r="H434" s="629"/>
      <c r="I434" s="629"/>
      <c r="J434" s="628"/>
      <c r="K434" s="628"/>
      <c r="L434" s="628"/>
      <c r="M434" s="628"/>
    </row>
    <row r="435" spans="2:13" x14ac:dyDescent="0.2">
      <c r="B435" s="300"/>
      <c r="C435" s="299"/>
      <c r="F435" s="407"/>
      <c r="G435" s="629"/>
      <c r="H435" s="629"/>
      <c r="I435" s="629"/>
      <c r="J435" s="628"/>
      <c r="K435" s="628"/>
      <c r="L435" s="628"/>
      <c r="M435" s="628"/>
    </row>
    <row r="436" spans="2:13" x14ac:dyDescent="0.2">
      <c r="B436" s="300"/>
      <c r="C436" s="299"/>
      <c r="F436" s="407"/>
      <c r="G436" s="629"/>
      <c r="H436" s="629"/>
      <c r="I436" s="629"/>
      <c r="J436" s="628"/>
      <c r="K436" s="628"/>
      <c r="L436" s="628"/>
      <c r="M436" s="628"/>
    </row>
    <row r="437" spans="2:13" x14ac:dyDescent="0.2">
      <c r="B437" s="300"/>
      <c r="C437" s="299"/>
      <c r="F437" s="407"/>
      <c r="G437" s="629"/>
      <c r="H437" s="629"/>
      <c r="I437" s="629"/>
      <c r="J437" s="628"/>
      <c r="K437" s="628"/>
      <c r="L437" s="628"/>
      <c r="M437" s="628"/>
    </row>
    <row r="438" spans="2:13" x14ac:dyDescent="0.2">
      <c r="B438" s="300"/>
      <c r="C438" s="299"/>
      <c r="F438" s="407"/>
      <c r="G438" s="629"/>
      <c r="H438" s="629"/>
      <c r="I438" s="629"/>
      <c r="J438" s="628"/>
      <c r="K438" s="628"/>
      <c r="L438" s="628"/>
      <c r="M438" s="628"/>
    </row>
    <row r="439" spans="2:13" x14ac:dyDescent="0.2">
      <c r="B439" s="300"/>
      <c r="C439" s="299"/>
      <c r="F439" s="407"/>
      <c r="G439" s="629"/>
      <c r="H439" s="629"/>
      <c r="I439" s="629"/>
      <c r="J439" s="628"/>
      <c r="K439" s="628"/>
      <c r="L439" s="628"/>
      <c r="M439" s="628"/>
    </row>
    <row r="440" spans="2:13" x14ac:dyDescent="0.2">
      <c r="B440" s="300"/>
      <c r="C440" s="299"/>
      <c r="F440" s="407"/>
      <c r="G440" s="629"/>
      <c r="H440" s="629"/>
      <c r="I440" s="629"/>
      <c r="J440" s="628"/>
      <c r="K440" s="628"/>
      <c r="L440" s="628"/>
      <c r="M440" s="628"/>
    </row>
    <row r="441" spans="2:13" x14ac:dyDescent="0.2">
      <c r="B441" s="300"/>
      <c r="C441" s="299"/>
      <c r="F441" s="407"/>
      <c r="G441" s="629"/>
      <c r="H441" s="629"/>
      <c r="I441" s="629"/>
      <c r="J441" s="628"/>
      <c r="K441" s="628"/>
      <c r="L441" s="628"/>
      <c r="M441" s="628"/>
    </row>
    <row r="442" spans="2:13" x14ac:dyDescent="0.2">
      <c r="B442" s="300"/>
      <c r="C442" s="299"/>
      <c r="F442" s="407"/>
      <c r="G442" s="629"/>
      <c r="H442" s="629"/>
      <c r="I442" s="629"/>
      <c r="J442" s="628"/>
      <c r="K442" s="628"/>
      <c r="L442" s="628"/>
      <c r="M442" s="628"/>
    </row>
    <row r="443" spans="2:13" x14ac:dyDescent="0.2">
      <c r="B443" s="300"/>
      <c r="C443" s="299"/>
      <c r="F443" s="407"/>
      <c r="G443" s="629"/>
      <c r="H443" s="629"/>
      <c r="I443" s="629"/>
      <c r="J443" s="628"/>
      <c r="K443" s="628"/>
      <c r="L443" s="628"/>
      <c r="M443" s="628"/>
    </row>
    <row r="444" spans="2:13" x14ac:dyDescent="0.2">
      <c r="B444" s="300"/>
      <c r="C444" s="299"/>
      <c r="F444" s="407"/>
      <c r="G444" s="629"/>
      <c r="H444" s="629"/>
      <c r="I444" s="629"/>
      <c r="J444" s="628"/>
      <c r="K444" s="628"/>
      <c r="L444" s="628"/>
      <c r="M444" s="628"/>
    </row>
    <row r="445" spans="2:13" x14ac:dyDescent="0.2">
      <c r="B445" s="300"/>
      <c r="C445" s="299"/>
      <c r="F445" s="407"/>
      <c r="G445" s="629"/>
      <c r="H445" s="629"/>
      <c r="I445" s="629"/>
      <c r="J445" s="628"/>
      <c r="K445" s="628"/>
      <c r="L445" s="628"/>
      <c r="M445" s="628"/>
    </row>
    <row r="446" spans="2:13" x14ac:dyDescent="0.2">
      <c r="B446" s="300"/>
      <c r="C446" s="299"/>
      <c r="F446" s="407"/>
      <c r="G446" s="629"/>
      <c r="H446" s="629"/>
      <c r="I446" s="629"/>
      <c r="J446" s="628"/>
      <c r="K446" s="628"/>
      <c r="L446" s="628"/>
      <c r="M446" s="628"/>
    </row>
    <row r="447" spans="2:13" x14ac:dyDescent="0.2">
      <c r="B447" s="300"/>
      <c r="C447" s="299"/>
      <c r="F447" s="407"/>
      <c r="G447" s="629"/>
      <c r="H447" s="629"/>
      <c r="I447" s="629"/>
      <c r="J447" s="628"/>
      <c r="K447" s="628"/>
      <c r="L447" s="628"/>
      <c r="M447" s="628"/>
    </row>
    <row r="448" spans="2:13" x14ac:dyDescent="0.2">
      <c r="B448" s="300"/>
      <c r="C448" s="299"/>
      <c r="F448" s="407"/>
      <c r="G448" s="629"/>
      <c r="H448" s="629"/>
      <c r="I448" s="629"/>
      <c r="J448" s="628"/>
      <c r="K448" s="628"/>
      <c r="L448" s="628"/>
      <c r="M448" s="628"/>
    </row>
    <row r="449" spans="2:13" x14ac:dyDescent="0.2">
      <c r="B449" s="300"/>
      <c r="C449" s="299"/>
      <c r="F449" s="407"/>
      <c r="G449" s="629"/>
      <c r="H449" s="629"/>
      <c r="I449" s="629"/>
      <c r="J449" s="628"/>
      <c r="K449" s="628"/>
      <c r="L449" s="628"/>
      <c r="M449" s="628"/>
    </row>
    <row r="450" spans="2:13" x14ac:dyDescent="0.2">
      <c r="B450" s="300"/>
      <c r="C450" s="299"/>
      <c r="F450" s="407"/>
      <c r="G450" s="629"/>
      <c r="H450" s="629"/>
      <c r="I450" s="629"/>
      <c r="J450" s="628"/>
      <c r="K450" s="628"/>
      <c r="L450" s="628"/>
      <c r="M450" s="628"/>
    </row>
    <row r="451" spans="2:13" x14ac:dyDescent="0.2">
      <c r="B451" s="300"/>
      <c r="C451" s="299"/>
      <c r="F451" s="407"/>
      <c r="G451" s="629"/>
      <c r="H451" s="629"/>
      <c r="I451" s="629"/>
      <c r="J451" s="628"/>
      <c r="K451" s="628"/>
      <c r="L451" s="628"/>
      <c r="M451" s="628"/>
    </row>
    <row r="452" spans="2:13" x14ac:dyDescent="0.2">
      <c r="B452" s="300"/>
      <c r="C452" s="299"/>
      <c r="F452" s="407"/>
      <c r="G452" s="629"/>
      <c r="H452" s="629"/>
      <c r="I452" s="629"/>
      <c r="J452" s="628"/>
      <c r="K452" s="628"/>
      <c r="L452" s="628"/>
      <c r="M452" s="628"/>
    </row>
    <row r="453" spans="2:13" x14ac:dyDescent="0.2">
      <c r="B453" s="300"/>
      <c r="C453" s="299"/>
      <c r="F453" s="407"/>
      <c r="G453" s="629"/>
      <c r="H453" s="629"/>
      <c r="I453" s="629"/>
      <c r="J453" s="628"/>
      <c r="K453" s="628"/>
      <c r="L453" s="628"/>
      <c r="M453" s="628"/>
    </row>
    <row r="454" spans="2:13" x14ac:dyDescent="0.2">
      <c r="B454" s="300"/>
      <c r="C454" s="299"/>
      <c r="F454" s="407"/>
      <c r="G454" s="629"/>
      <c r="H454" s="629"/>
      <c r="I454" s="629"/>
      <c r="J454" s="628"/>
      <c r="K454" s="628"/>
      <c r="L454" s="628"/>
      <c r="M454" s="628"/>
    </row>
    <row r="455" spans="2:13" x14ac:dyDescent="0.2">
      <c r="B455" s="300"/>
      <c r="C455" s="299"/>
      <c r="F455" s="407"/>
      <c r="G455" s="629"/>
      <c r="H455" s="629"/>
      <c r="I455" s="629"/>
      <c r="J455" s="628"/>
      <c r="K455" s="628"/>
      <c r="L455" s="628"/>
      <c r="M455" s="628"/>
    </row>
    <row r="456" spans="2:13" x14ac:dyDescent="0.2">
      <c r="B456" s="300"/>
      <c r="C456" s="299"/>
      <c r="F456" s="407"/>
      <c r="G456" s="629"/>
      <c r="H456" s="629"/>
      <c r="I456" s="629"/>
      <c r="J456" s="628"/>
      <c r="K456" s="628"/>
      <c r="L456" s="628"/>
      <c r="M456" s="628"/>
    </row>
    <row r="457" spans="2:13" x14ac:dyDescent="0.2">
      <c r="B457" s="300"/>
      <c r="C457" s="299"/>
      <c r="F457" s="407"/>
      <c r="G457" s="629"/>
      <c r="H457" s="629"/>
      <c r="I457" s="629"/>
      <c r="J457" s="628"/>
      <c r="K457" s="628"/>
      <c r="L457" s="628"/>
      <c r="M457" s="628"/>
    </row>
    <row r="458" spans="2:13" x14ac:dyDescent="0.2">
      <c r="B458" s="300"/>
      <c r="C458" s="299"/>
      <c r="F458" s="407"/>
      <c r="G458" s="629"/>
      <c r="H458" s="629"/>
      <c r="I458" s="629"/>
      <c r="J458" s="628"/>
      <c r="K458" s="628"/>
      <c r="L458" s="628"/>
      <c r="M458" s="628"/>
    </row>
    <row r="459" spans="2:13" x14ac:dyDescent="0.2">
      <c r="B459" s="300"/>
      <c r="C459" s="299"/>
      <c r="F459" s="407"/>
      <c r="G459" s="629"/>
      <c r="H459" s="629"/>
      <c r="I459" s="629"/>
      <c r="J459" s="628"/>
      <c r="K459" s="628"/>
      <c r="L459" s="628"/>
      <c r="M459" s="628"/>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ht="15.75" customHeight="1" thickBot="1" x14ac:dyDescent="0.25">
      <c r="B562" s="300"/>
      <c r="C562" s="299"/>
      <c r="E562" s="302">
        <f>SUM(E9:E211)</f>
        <v>8905890.1299999971</v>
      </c>
      <c r="F562" s="301">
        <f>SUM(F8:F561)</f>
        <v>9475502.8000000045</v>
      </c>
      <c r="G562" s="296"/>
      <c r="H562" s="295"/>
      <c r="I562" s="295"/>
    </row>
    <row r="563" spans="2:10" ht="15.75" customHeight="1" thickTop="1" x14ac:dyDescent="0.2">
      <c r="B563" s="300"/>
      <c r="C563" s="299"/>
      <c r="E563" s="290">
        <f>F562-E562</f>
        <v>569612.67000000738</v>
      </c>
      <c r="F563" s="297"/>
      <c r="G563" s="296"/>
      <c r="H563" s="295"/>
      <c r="I563" s="295"/>
      <c r="J563" s="292"/>
    </row>
    <row r="564" spans="2:10" ht="15.75" customHeight="1" x14ac:dyDescent="0.2">
      <c r="B564" s="300"/>
      <c r="C564" s="299"/>
      <c r="F564" s="297"/>
      <c r="G564" s="296"/>
      <c r="H564" s="290"/>
      <c r="I564" s="295"/>
    </row>
    <row r="565" spans="2:10" ht="15.75" customHeight="1" x14ac:dyDescent="0.2">
      <c r="B565" s="300"/>
      <c r="C565" s="299"/>
      <c r="F565" s="297"/>
      <c r="G565" s="296"/>
      <c r="H565" s="295"/>
      <c r="I565" s="295"/>
    </row>
    <row r="566" spans="2:10" ht="15.75" customHeight="1" x14ac:dyDescent="0.2">
      <c r="B566" s="288"/>
      <c r="C566" s="288"/>
      <c r="D566" s="293"/>
      <c r="F566" s="297"/>
      <c r="G566" s="296"/>
      <c r="H566" s="295"/>
      <c r="I566" s="295"/>
    </row>
    <row r="567" spans="2:10" ht="15.75" customHeight="1" x14ac:dyDescent="0.2">
      <c r="B567" s="288"/>
      <c r="C567" s="288"/>
      <c r="D567" s="293"/>
      <c r="F567" s="297"/>
      <c r="G567" s="296"/>
      <c r="H567" s="295"/>
      <c r="I567" s="295"/>
    </row>
    <row r="568" spans="2:10" ht="15.75" customHeight="1" x14ac:dyDescent="0.2">
      <c r="B568" s="288"/>
      <c r="C568" s="288"/>
      <c r="D568" s="298"/>
      <c r="F568" s="297"/>
      <c r="G568" s="296"/>
      <c r="H568" s="295"/>
      <c r="I568" s="295"/>
    </row>
    <row r="569" spans="2:10" ht="15.75" customHeight="1" x14ac:dyDescent="0.2">
      <c r="B569" s="288"/>
      <c r="C569" s="288"/>
      <c r="D569" s="293"/>
      <c r="F569" s="297"/>
      <c r="G569" s="296"/>
      <c r="H569" s="295"/>
      <c r="I569" s="295"/>
    </row>
    <row r="570" spans="2:10" ht="15.75" customHeight="1" x14ac:dyDescent="0.2">
      <c r="B570" s="288"/>
      <c r="C570" s="288"/>
      <c r="D570" s="293"/>
      <c r="G570" s="295"/>
      <c r="H570" s="295"/>
      <c r="I570" s="295"/>
    </row>
    <row r="571" spans="2:10" ht="15.75" customHeight="1" x14ac:dyDescent="0.2">
      <c r="B571" s="288"/>
      <c r="C571" s="288"/>
      <c r="D571" s="293"/>
      <c r="G571" s="295"/>
    </row>
    <row r="572" spans="2:10" ht="15.75" customHeight="1" x14ac:dyDescent="0.2">
      <c r="B572" s="288"/>
      <c r="C572" s="288"/>
      <c r="D572" s="293"/>
      <c r="G572" s="295"/>
    </row>
    <row r="573" spans="2:10" ht="15.75" customHeight="1" x14ac:dyDescent="0.2">
      <c r="B573" s="288"/>
      <c r="C573" s="288"/>
    </row>
    <row r="574" spans="2:10" ht="15.75" customHeight="1" x14ac:dyDescent="0.2">
      <c r="B574" s="288"/>
      <c r="C574" s="288"/>
      <c r="D574" s="293"/>
      <c r="G574" s="294"/>
    </row>
    <row r="575" spans="2:10" ht="15.75" customHeight="1" x14ac:dyDescent="0.2">
      <c r="B575" s="288"/>
      <c r="C575" s="288"/>
      <c r="D575" s="293"/>
    </row>
    <row r="576" spans="2:10" ht="15.75" customHeight="1" x14ac:dyDescent="0.2">
      <c r="B576" s="288"/>
      <c r="C576" s="288"/>
      <c r="D576" s="293"/>
    </row>
    <row r="577" spans="2:7" ht="15.75" customHeight="1" x14ac:dyDescent="0.2">
      <c r="B577" s="288"/>
      <c r="C577" s="288"/>
      <c r="D577" s="293"/>
    </row>
    <row r="578" spans="2:7" ht="15.75" customHeight="1" x14ac:dyDescent="0.2">
      <c r="B578" s="288"/>
      <c r="C578" s="288"/>
      <c r="D578" s="293"/>
    </row>
    <row r="579" spans="2:7" ht="15.75" customHeight="1" x14ac:dyDescent="0.2">
      <c r="B579" s="288"/>
      <c r="C579" s="288"/>
    </row>
    <row r="580" spans="2:7" ht="15.75" customHeight="1" x14ac:dyDescent="0.2">
      <c r="D580" s="293"/>
    </row>
    <row r="581" spans="2:7" ht="15.75" customHeight="1" x14ac:dyDescent="0.2">
      <c r="B581" s="288"/>
      <c r="C581" s="288"/>
      <c r="D581" s="293"/>
    </row>
    <row r="582" spans="2:7" ht="15.75" customHeight="1" x14ac:dyDescent="0.2">
      <c r="B582" s="288"/>
      <c r="C582" s="288"/>
      <c r="F582" s="292"/>
      <c r="G582" s="288"/>
    </row>
    <row r="583" spans="2:7" ht="15.75" customHeight="1" x14ac:dyDescent="0.2">
      <c r="F583" s="292"/>
      <c r="G583" s="288"/>
    </row>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63" ht="15.75" customHeight="1" x14ac:dyDescent="0.2"/>
    <row r="673" spans="1:208" s="289" customFormat="1" x14ac:dyDescent="0.2">
      <c r="A673" s="288"/>
      <c r="D673" s="291"/>
      <c r="E673" s="290"/>
      <c r="F673" s="290"/>
      <c r="H673" s="288"/>
      <c r="I673" s="288"/>
      <c r="J673" s="288"/>
      <c r="K673" s="288"/>
      <c r="L673" s="288"/>
      <c r="M673" s="288"/>
      <c r="N673" s="288"/>
      <c r="O673" s="288"/>
      <c r="P673" s="288"/>
      <c r="Q673" s="288"/>
      <c r="R673" s="288"/>
      <c r="S673" s="288"/>
      <c r="T673" s="288"/>
      <c r="U673" s="288"/>
      <c r="V673" s="288"/>
      <c r="W673" s="288"/>
      <c r="X673" s="288"/>
      <c r="Y673" s="288"/>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row r="675" spans="1:208" s="290" customFormat="1" x14ac:dyDescent="0.2">
      <c r="A675" s="288"/>
      <c r="B675" s="289"/>
      <c r="C675" s="289"/>
      <c r="D675" s="291"/>
      <c r="G675" s="289"/>
      <c r="H675" s="288"/>
      <c r="I675" s="288"/>
      <c r="J675" s="288"/>
      <c r="K675" s="288"/>
      <c r="L675" s="288"/>
      <c r="M675" s="288"/>
      <c r="N675" s="288"/>
      <c r="O675" s="288"/>
      <c r="P675" s="288"/>
      <c r="Q675" s="288"/>
      <c r="R675" s="288"/>
      <c r="S675" s="288"/>
      <c r="T675" s="288"/>
      <c r="U675" s="288"/>
      <c r="V675" s="288"/>
      <c r="W675" s="288"/>
      <c r="X675" s="288"/>
      <c r="Y675" s="288"/>
      <c r="Z675" s="288"/>
      <c r="AA675" s="288"/>
      <c r="AB675" s="288"/>
      <c r="AC675" s="288"/>
      <c r="AD675" s="288"/>
      <c r="AE675" s="288"/>
      <c r="AF675" s="288"/>
      <c r="AG675" s="288"/>
      <c r="AH675" s="288"/>
      <c r="AI675" s="288"/>
      <c r="AJ675" s="288"/>
      <c r="AK675" s="288"/>
      <c r="AL675" s="288"/>
      <c r="AM675" s="288"/>
      <c r="AN675" s="288"/>
      <c r="AO675" s="288"/>
      <c r="AP675" s="288"/>
      <c r="AQ675" s="288"/>
      <c r="AR675" s="288"/>
      <c r="AS675" s="288"/>
      <c r="AT675" s="288"/>
      <c r="AU675" s="288"/>
      <c r="AV675" s="288"/>
      <c r="AW675" s="288"/>
      <c r="AX675" s="288"/>
      <c r="AY675" s="288"/>
      <c r="AZ675" s="288"/>
      <c r="BA675" s="288"/>
      <c r="BB675" s="288"/>
      <c r="BC675" s="288"/>
      <c r="BD675" s="288"/>
      <c r="BE675" s="288"/>
      <c r="BF675" s="288"/>
      <c r="BG675" s="288"/>
      <c r="BH675" s="288"/>
      <c r="BI675" s="288"/>
      <c r="BJ675" s="288"/>
      <c r="BK675" s="288"/>
      <c r="BL675" s="288"/>
      <c r="BM675" s="288"/>
      <c r="BN675" s="288"/>
      <c r="BO675" s="288"/>
      <c r="BP675" s="288"/>
      <c r="BQ675" s="288"/>
      <c r="BR675" s="288"/>
      <c r="BS675" s="288"/>
      <c r="BT675" s="288"/>
      <c r="BU675" s="288"/>
      <c r="BV675" s="288"/>
      <c r="BW675" s="288"/>
      <c r="BX675" s="288"/>
      <c r="BY675" s="288"/>
      <c r="BZ675" s="288"/>
      <c r="CA675" s="288"/>
      <c r="CB675" s="288"/>
      <c r="CC675" s="288"/>
      <c r="CD675" s="288"/>
      <c r="CE675" s="288"/>
      <c r="CF675" s="288"/>
      <c r="CG675" s="288"/>
      <c r="CH675" s="288"/>
      <c r="CI675" s="288"/>
      <c r="CJ675" s="288"/>
      <c r="CK675" s="288"/>
      <c r="CL675" s="288"/>
      <c r="CM675" s="288"/>
      <c r="CN675" s="288"/>
      <c r="CO675" s="288"/>
      <c r="CP675" s="288"/>
      <c r="CQ675" s="288"/>
      <c r="CR675" s="288"/>
      <c r="CS675" s="288"/>
      <c r="CT675" s="288"/>
      <c r="CU675" s="288"/>
      <c r="CV675" s="288"/>
      <c r="CW675" s="288"/>
      <c r="CX675" s="288"/>
      <c r="CY675" s="288"/>
      <c r="CZ675" s="288"/>
      <c r="DA675" s="288"/>
      <c r="DB675" s="288"/>
      <c r="DC675" s="288"/>
      <c r="DD675" s="288"/>
      <c r="DE675" s="288"/>
      <c r="DF675" s="288"/>
      <c r="DG675" s="288"/>
      <c r="DH675" s="288"/>
      <c r="DI675" s="288"/>
      <c r="DJ675" s="288"/>
      <c r="DK675" s="288"/>
      <c r="DL675" s="288"/>
      <c r="DM675" s="288"/>
      <c r="DN675" s="288"/>
      <c r="DO675" s="288"/>
      <c r="DP675" s="288"/>
      <c r="DQ675" s="288"/>
      <c r="DR675" s="288"/>
      <c r="DS675" s="288"/>
      <c r="DT675" s="288"/>
      <c r="DU675" s="288"/>
      <c r="DV675" s="288"/>
      <c r="DW675" s="288"/>
      <c r="DX675" s="288"/>
      <c r="DY675" s="288"/>
      <c r="DZ675" s="288"/>
      <c r="EA675" s="288"/>
      <c r="EB675" s="288"/>
      <c r="EC675" s="288"/>
      <c r="ED675" s="288"/>
      <c r="EE675" s="288"/>
      <c r="EF675" s="288"/>
      <c r="EG675" s="288"/>
      <c r="EH675" s="288"/>
      <c r="EI675" s="288"/>
      <c r="EJ675" s="288"/>
      <c r="EK675" s="288"/>
      <c r="EL675" s="288"/>
      <c r="EM675" s="288"/>
      <c r="EN675" s="288"/>
      <c r="EO675" s="288"/>
      <c r="EP675" s="288"/>
      <c r="EQ675" s="288"/>
      <c r="ER675" s="288"/>
      <c r="ES675" s="288"/>
      <c r="ET675" s="288"/>
      <c r="EU675" s="288"/>
      <c r="EV675" s="288"/>
      <c r="EW675" s="288"/>
      <c r="EX675" s="288"/>
      <c r="EY675" s="288"/>
      <c r="EZ675" s="288"/>
      <c r="FA675" s="288"/>
      <c r="FB675" s="288"/>
      <c r="FC675" s="288"/>
      <c r="FD675" s="288"/>
      <c r="FE675" s="288"/>
      <c r="FF675" s="288"/>
      <c r="FG675" s="288"/>
      <c r="FH675" s="288"/>
      <c r="FI675" s="288"/>
      <c r="FJ675" s="288"/>
      <c r="FK675" s="288"/>
      <c r="FL675" s="288"/>
      <c r="FM675" s="288"/>
      <c r="FN675" s="288"/>
      <c r="FO675" s="288"/>
      <c r="FP675" s="288"/>
      <c r="FQ675" s="288"/>
      <c r="FR675" s="288"/>
      <c r="FS675" s="288"/>
      <c r="FT675" s="288"/>
      <c r="FU675" s="288"/>
      <c r="FV675" s="288"/>
      <c r="FW675" s="288"/>
      <c r="FX675" s="288"/>
      <c r="FY675" s="288"/>
      <c r="FZ675" s="288"/>
      <c r="GA675" s="288"/>
      <c r="GB675" s="288"/>
      <c r="GC675" s="288"/>
      <c r="GD675" s="288"/>
      <c r="GE675" s="288"/>
      <c r="GF675" s="288"/>
      <c r="GG675" s="288"/>
      <c r="GH675" s="288"/>
      <c r="GI675" s="288"/>
      <c r="GJ675" s="288"/>
      <c r="GK675" s="288"/>
      <c r="GL675" s="288"/>
      <c r="GM675" s="288"/>
      <c r="GN675" s="288"/>
      <c r="GO675" s="288"/>
      <c r="GP675" s="288"/>
      <c r="GQ675" s="288"/>
      <c r="GR675" s="288"/>
      <c r="GS675" s="288"/>
      <c r="GT675" s="288"/>
      <c r="GU675" s="288"/>
      <c r="GV675" s="288"/>
      <c r="GW675" s="288"/>
      <c r="GX675" s="288"/>
      <c r="GY675" s="288"/>
      <c r="GZ675" s="288"/>
    </row>
    <row r="676" spans="1:208" s="290" customFormat="1" x14ac:dyDescent="0.2">
      <c r="A676" s="288"/>
      <c r="B676" s="289"/>
      <c r="C676" s="289"/>
      <c r="D676" s="291"/>
      <c r="G676" s="289"/>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sheetData>
  <pageMargins left="0.70866141732283472" right="0.55118110236220474" top="0.31496062992125984" bottom="0.39370078740157483" header="0.31496062992125984" footer="0.31496062992125984"/>
  <pageSetup paperSize="9" scale="65"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8F60-9CC7-40A8-AE3B-BFEE7A4A0420}">
  <sheetPr codeName="Hoja69"/>
  <dimension ref="A1:HA378"/>
  <sheetViews>
    <sheetView topLeftCell="A34" workbookViewId="0">
      <selection activeCell="E58" sqref="E58"/>
    </sheetView>
  </sheetViews>
  <sheetFormatPr baseColWidth="10" defaultColWidth="10.83203125" defaultRowHeight="14" x14ac:dyDescent="0.2"/>
  <cols>
    <col min="1" max="1" width="2.83203125" style="779" customWidth="1"/>
    <col min="2" max="2" width="10.83203125" style="780"/>
    <col min="3" max="3" width="59.6640625" style="780" customWidth="1"/>
    <col min="4" max="4" width="10.83203125" style="782"/>
    <col min="5" max="5" width="17.1640625" style="781" customWidth="1"/>
    <col min="6" max="6" width="17.33203125" style="781" hidden="1" customWidth="1"/>
    <col min="7" max="7" width="45.33203125" style="780" hidden="1" customWidth="1"/>
    <col min="8" max="8" width="12" style="779" hidden="1" customWidth="1"/>
    <col min="9" max="9" width="2" style="321" hidden="1" customWidth="1"/>
    <col min="10" max="12" width="11" style="321" hidden="1" customWidth="1"/>
    <col min="13" max="33" width="0" style="321" hidden="1" customWidth="1"/>
    <col min="34" max="16384" width="10.83203125" style="321"/>
  </cols>
  <sheetData>
    <row r="1" spans="2:9" ht="18" x14ac:dyDescent="0.2">
      <c r="B1" s="822"/>
      <c r="C1" s="824" t="s">
        <v>893</v>
      </c>
    </row>
    <row r="2" spans="2:9" ht="18" x14ac:dyDescent="0.2">
      <c r="B2" s="822"/>
      <c r="C2" s="824" t="s">
        <v>1030</v>
      </c>
    </row>
    <row r="3" spans="2:9" ht="18" x14ac:dyDescent="0.2">
      <c r="B3" s="822"/>
      <c r="C3" s="823" t="s">
        <v>6556</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328"/>
    </row>
    <row r="8" spans="2:9" x14ac:dyDescent="0.2">
      <c r="B8" s="792"/>
      <c r="C8" s="791" t="s">
        <v>1029</v>
      </c>
      <c r="F8" s="808">
        <v>115182.09</v>
      </c>
      <c r="G8" s="793"/>
      <c r="H8" s="787"/>
      <c r="I8" s="328"/>
    </row>
    <row r="9" spans="2:9" x14ac:dyDescent="0.2">
      <c r="B9" s="792">
        <v>45139</v>
      </c>
      <c r="C9" s="791" t="s">
        <v>6555</v>
      </c>
      <c r="D9" s="782" t="s">
        <v>745</v>
      </c>
      <c r="E9" s="827">
        <v>8448.98</v>
      </c>
      <c r="F9" s="781">
        <v>3487.81</v>
      </c>
      <c r="G9" s="787" t="s">
        <v>6554</v>
      </c>
    </row>
    <row r="10" spans="2:9" x14ac:dyDescent="0.2">
      <c r="B10" s="792">
        <v>45140</v>
      </c>
      <c r="C10" s="791" t="s">
        <v>6553</v>
      </c>
      <c r="D10" s="782" t="s">
        <v>745</v>
      </c>
      <c r="E10" s="781">
        <v>1952.44</v>
      </c>
      <c r="F10" s="781">
        <v>9822.68</v>
      </c>
      <c r="G10" s="787" t="s">
        <v>6552</v>
      </c>
    </row>
    <row r="11" spans="2:9" x14ac:dyDescent="0.2">
      <c r="B11" s="792">
        <v>45141</v>
      </c>
      <c r="C11" s="791" t="s">
        <v>6513</v>
      </c>
      <c r="D11" s="782" t="s">
        <v>745</v>
      </c>
      <c r="E11" s="781">
        <v>500000</v>
      </c>
      <c r="F11" s="781">
        <v>58500</v>
      </c>
      <c r="G11" s="787" t="s">
        <v>5744</v>
      </c>
    </row>
    <row r="12" spans="2:9" x14ac:dyDescent="0.2">
      <c r="B12" s="792">
        <v>45141</v>
      </c>
      <c r="C12" s="791" t="s">
        <v>6551</v>
      </c>
      <c r="D12" s="782" t="s">
        <v>745</v>
      </c>
      <c r="E12" s="827">
        <v>9604.7999999999993</v>
      </c>
      <c r="F12" s="781">
        <v>6021.8</v>
      </c>
      <c r="G12" s="787" t="s">
        <v>6550</v>
      </c>
    </row>
    <row r="13" spans="2:9" x14ac:dyDescent="0.2">
      <c r="B13" s="792">
        <v>45141</v>
      </c>
      <c r="C13" s="791" t="s">
        <v>6549</v>
      </c>
      <c r="D13" s="782" t="s">
        <v>745</v>
      </c>
      <c r="E13" s="781">
        <v>1508</v>
      </c>
      <c r="F13" s="781">
        <v>12043.5</v>
      </c>
      <c r="G13" s="787" t="s">
        <v>6548</v>
      </c>
    </row>
    <row r="14" spans="2:9" ht="15" x14ac:dyDescent="0.2">
      <c r="B14" s="792">
        <v>45141</v>
      </c>
      <c r="C14" s="373" t="s">
        <v>5604</v>
      </c>
      <c r="D14" s="782" t="s">
        <v>745</v>
      </c>
      <c r="E14" s="781">
        <v>76319.88</v>
      </c>
      <c r="F14" s="781">
        <v>50000</v>
      </c>
      <c r="G14" s="787" t="s">
        <v>5744</v>
      </c>
    </row>
    <row r="15" spans="2:9" x14ac:dyDescent="0.2">
      <c r="B15" s="792">
        <v>45142</v>
      </c>
      <c r="C15" s="791" t="s">
        <v>6547</v>
      </c>
      <c r="D15" s="782" t="s">
        <v>745</v>
      </c>
      <c r="E15" s="781">
        <v>4587.9399999999996</v>
      </c>
      <c r="F15" s="789">
        <v>45755.74</v>
      </c>
      <c r="G15" s="787" t="s">
        <v>6546</v>
      </c>
    </row>
    <row r="16" spans="2:9" ht="15" x14ac:dyDescent="0.2">
      <c r="B16" s="792">
        <v>45145</v>
      </c>
      <c r="C16" t="s">
        <v>6545</v>
      </c>
      <c r="D16" s="782" t="s">
        <v>745</v>
      </c>
      <c r="E16" s="781">
        <v>56650.02</v>
      </c>
      <c r="F16" s="781">
        <v>19771.27</v>
      </c>
      <c r="G16" s="787" t="s">
        <v>6544</v>
      </c>
    </row>
    <row r="17" spans="2:12" x14ac:dyDescent="0.2">
      <c r="B17" s="792">
        <v>45145</v>
      </c>
      <c r="C17" s="791" t="s">
        <v>6543</v>
      </c>
      <c r="D17" s="782" t="s">
        <v>745</v>
      </c>
      <c r="E17" s="781">
        <v>6250</v>
      </c>
      <c r="F17" s="781">
        <v>57966.17</v>
      </c>
      <c r="G17" s="787" t="s">
        <v>6542</v>
      </c>
    </row>
    <row r="18" spans="2:12" x14ac:dyDescent="0.2">
      <c r="B18" s="792">
        <v>45145</v>
      </c>
      <c r="C18" s="791" t="s">
        <v>6541</v>
      </c>
      <c r="D18" s="782" t="s">
        <v>745</v>
      </c>
      <c r="E18" s="781">
        <v>4795</v>
      </c>
      <c r="F18" s="781">
        <v>15138</v>
      </c>
      <c r="G18" s="787" t="s">
        <v>6540</v>
      </c>
    </row>
    <row r="19" spans="2:12" ht="14.25" customHeight="1" x14ac:dyDescent="0.2">
      <c r="B19" s="792">
        <v>45145</v>
      </c>
      <c r="C19" s="791" t="s">
        <v>6522</v>
      </c>
      <c r="D19" s="782" t="s">
        <v>745</v>
      </c>
      <c r="E19" s="781">
        <v>8266</v>
      </c>
      <c r="F19" s="781">
        <v>810</v>
      </c>
      <c r="G19" s="787" t="s">
        <v>6452</v>
      </c>
    </row>
    <row r="20" spans="2:12" x14ac:dyDescent="0.2">
      <c r="B20" s="792">
        <v>45146</v>
      </c>
      <c r="C20" s="791" t="s">
        <v>6539</v>
      </c>
      <c r="D20" s="782" t="s">
        <v>745</v>
      </c>
      <c r="E20" s="781">
        <v>413.27</v>
      </c>
      <c r="F20" s="781">
        <v>500</v>
      </c>
      <c r="G20" s="787" t="s">
        <v>6494</v>
      </c>
      <c r="H20" s="787"/>
      <c r="I20" s="328"/>
    </row>
    <row r="21" spans="2:12" x14ac:dyDescent="0.2">
      <c r="B21" s="792">
        <v>45146</v>
      </c>
      <c r="C21" s="791" t="s">
        <v>6538</v>
      </c>
      <c r="D21" s="782" t="s">
        <v>745</v>
      </c>
      <c r="E21" s="781">
        <v>17592.560000000001</v>
      </c>
      <c r="F21" s="781">
        <v>4587.9399999999996</v>
      </c>
      <c r="G21" s="787" t="s">
        <v>6537</v>
      </c>
      <c r="H21" s="787"/>
      <c r="I21" s="328"/>
    </row>
    <row r="22" spans="2:12" x14ac:dyDescent="0.2">
      <c r="B22" s="792">
        <v>45146</v>
      </c>
      <c r="C22" s="791" t="s">
        <v>6536</v>
      </c>
      <c r="D22" s="782" t="s">
        <v>745</v>
      </c>
      <c r="E22" s="781">
        <v>5449.67</v>
      </c>
      <c r="F22" s="781">
        <v>1561.74</v>
      </c>
      <c r="G22" s="787" t="s">
        <v>6535</v>
      </c>
      <c r="H22" s="787"/>
      <c r="I22" s="328"/>
    </row>
    <row r="23" spans="2:12" x14ac:dyDescent="0.2">
      <c r="B23" s="792">
        <v>45148</v>
      </c>
      <c r="C23" s="791" t="s">
        <v>6513</v>
      </c>
      <c r="D23" s="782" t="s">
        <v>745</v>
      </c>
      <c r="E23" s="781">
        <v>148867.32</v>
      </c>
      <c r="F23" s="807">
        <v>10602.4</v>
      </c>
      <c r="G23" s="804" t="s">
        <v>6534</v>
      </c>
      <c r="H23" s="787"/>
      <c r="I23" s="328"/>
    </row>
    <row r="24" spans="2:12" x14ac:dyDescent="0.2">
      <c r="B24" s="792">
        <v>45149</v>
      </c>
      <c r="C24" s="791" t="s">
        <v>6533</v>
      </c>
      <c r="D24" s="782" t="s">
        <v>745</v>
      </c>
      <c r="E24" s="781">
        <v>8291.17</v>
      </c>
      <c r="F24" s="781">
        <v>516989.42</v>
      </c>
      <c r="G24" s="787" t="s">
        <v>6532</v>
      </c>
      <c r="H24" s="787"/>
      <c r="I24" s="328"/>
    </row>
    <row r="25" spans="2:12" x14ac:dyDescent="0.2">
      <c r="B25" s="792">
        <v>45149</v>
      </c>
      <c r="C25" s="791" t="s">
        <v>6531</v>
      </c>
      <c r="D25" s="782" t="s">
        <v>745</v>
      </c>
      <c r="E25" s="781">
        <v>9860</v>
      </c>
      <c r="F25" s="781">
        <v>74468.960000000006</v>
      </c>
      <c r="G25" s="787" t="s">
        <v>6530</v>
      </c>
      <c r="H25" s="787"/>
      <c r="I25" s="328"/>
    </row>
    <row r="26" spans="2:12" x14ac:dyDescent="0.2">
      <c r="B26" s="792">
        <v>45149</v>
      </c>
      <c r="C26" s="791" t="s">
        <v>6529</v>
      </c>
      <c r="D26" s="782" t="s">
        <v>745</v>
      </c>
      <c r="E26" s="781">
        <v>6352.22</v>
      </c>
      <c r="F26" s="781">
        <v>12000.03</v>
      </c>
      <c r="G26" s="787" t="s">
        <v>5744</v>
      </c>
      <c r="H26" s="787"/>
      <c r="I26" s="328"/>
    </row>
    <row r="27" spans="2:12" x14ac:dyDescent="0.2">
      <c r="B27" s="792">
        <v>45152</v>
      </c>
      <c r="C27" s="791" t="s">
        <v>6528</v>
      </c>
      <c r="D27" s="782" t="s">
        <v>745</v>
      </c>
      <c r="E27" s="781">
        <v>172056.72</v>
      </c>
      <c r="F27" s="781">
        <v>28167.14</v>
      </c>
      <c r="G27" s="787" t="s">
        <v>6527</v>
      </c>
      <c r="H27" s="787"/>
      <c r="I27" s="328"/>
      <c r="K27" s="348"/>
      <c r="L27" s="347"/>
    </row>
    <row r="28" spans="2:12" x14ac:dyDescent="0.2">
      <c r="B28" s="792">
        <v>45152</v>
      </c>
      <c r="C28" s="95" t="s">
        <v>5608</v>
      </c>
      <c r="D28" s="782" t="s">
        <v>745</v>
      </c>
      <c r="E28" s="781">
        <v>5621.25</v>
      </c>
      <c r="F28" s="781">
        <v>599</v>
      </c>
      <c r="G28" s="787" t="s">
        <v>5658</v>
      </c>
      <c r="H28" s="787"/>
      <c r="I28" s="328"/>
      <c r="K28" s="347"/>
    </row>
    <row r="29" spans="2:12" ht="13.5" customHeight="1" x14ac:dyDescent="0.2">
      <c r="B29" s="792">
        <v>45152</v>
      </c>
      <c r="C29" s="791" t="s">
        <v>6526</v>
      </c>
      <c r="D29" s="782" t="s">
        <v>745</v>
      </c>
      <c r="E29" s="828">
        <v>100000</v>
      </c>
      <c r="F29" s="797">
        <v>95.84</v>
      </c>
      <c r="G29" s="787" t="s">
        <v>5660</v>
      </c>
      <c r="H29" s="787"/>
      <c r="I29" s="328"/>
    </row>
    <row r="30" spans="2:12" ht="13.5" customHeight="1" x14ac:dyDescent="0.2">
      <c r="B30" s="792">
        <v>45152</v>
      </c>
      <c r="C30" s="791" t="s">
        <v>6513</v>
      </c>
      <c r="D30" s="782" t="s">
        <v>745</v>
      </c>
      <c r="E30" s="781">
        <v>603382.59</v>
      </c>
      <c r="F30" s="797">
        <v>15000</v>
      </c>
      <c r="G30" s="787" t="s">
        <v>5688</v>
      </c>
      <c r="H30" s="787"/>
      <c r="I30" s="328"/>
    </row>
    <row r="31" spans="2:12" ht="14.25" customHeight="1" x14ac:dyDescent="0.2">
      <c r="B31" s="792">
        <v>45153</v>
      </c>
      <c r="C31" s="791" t="s">
        <v>6497</v>
      </c>
      <c r="D31" s="782" t="s">
        <v>745</v>
      </c>
      <c r="E31" s="781">
        <v>3111.6</v>
      </c>
      <c r="F31" s="797">
        <v>981.09</v>
      </c>
      <c r="G31" s="787" t="s">
        <v>6525</v>
      </c>
      <c r="H31" s="787"/>
      <c r="I31" s="328"/>
    </row>
    <row r="32" spans="2:12" ht="14.25" customHeight="1" x14ac:dyDescent="0.2">
      <c r="B32" s="792">
        <v>45153</v>
      </c>
      <c r="C32" s="791" t="s">
        <v>6524</v>
      </c>
      <c r="D32" s="782" t="s">
        <v>745</v>
      </c>
      <c r="E32" s="781">
        <v>2784</v>
      </c>
      <c r="F32" s="797">
        <v>4240.96</v>
      </c>
      <c r="G32" s="787" t="s">
        <v>6523</v>
      </c>
      <c r="H32" s="787"/>
      <c r="I32" s="328"/>
    </row>
    <row r="33" spans="2:9" ht="14.25" customHeight="1" x14ac:dyDescent="0.2">
      <c r="B33" s="792">
        <v>45153</v>
      </c>
      <c r="C33" s="791" t="s">
        <v>6522</v>
      </c>
      <c r="D33" s="782" t="s">
        <v>745</v>
      </c>
      <c r="E33" s="781">
        <v>384</v>
      </c>
      <c r="F33" s="797">
        <v>6489.74</v>
      </c>
      <c r="G33" s="787" t="s">
        <v>6521</v>
      </c>
      <c r="H33" s="787"/>
      <c r="I33" s="328"/>
    </row>
    <row r="34" spans="2:9" ht="14.25" customHeight="1" x14ac:dyDescent="0.2">
      <c r="B34" s="792">
        <v>45153</v>
      </c>
      <c r="C34" s="791" t="s">
        <v>6520</v>
      </c>
      <c r="D34" s="782" t="s">
        <v>745</v>
      </c>
      <c r="E34" s="827">
        <v>20137.599999999999</v>
      </c>
      <c r="F34" s="797">
        <v>10602.4</v>
      </c>
      <c r="G34" s="787" t="s">
        <v>6519</v>
      </c>
      <c r="H34" s="787"/>
      <c r="I34" s="328"/>
    </row>
    <row r="35" spans="2:9" ht="14.25" customHeight="1" x14ac:dyDescent="0.2">
      <c r="B35" s="792">
        <v>45153</v>
      </c>
      <c r="C35" s="791" t="s">
        <v>6513</v>
      </c>
      <c r="D35" s="782" t="s">
        <v>745</v>
      </c>
      <c r="E35" s="781">
        <v>121108.18</v>
      </c>
      <c r="F35" s="797">
        <v>184135.75</v>
      </c>
      <c r="G35" s="787" t="s">
        <v>6518</v>
      </c>
      <c r="H35" s="787"/>
      <c r="I35" s="328"/>
    </row>
    <row r="36" spans="2:9" ht="14.25" customHeight="1" x14ac:dyDescent="0.2">
      <c r="B36" s="792">
        <v>45156</v>
      </c>
      <c r="C36" s="791" t="s">
        <v>6517</v>
      </c>
      <c r="D36" s="782" t="s">
        <v>745</v>
      </c>
      <c r="E36" s="781">
        <v>13992.07</v>
      </c>
      <c r="F36" s="797">
        <v>4140.6000000000004</v>
      </c>
      <c r="G36" s="787" t="s">
        <v>6516</v>
      </c>
      <c r="H36" s="787"/>
      <c r="I36" s="328"/>
    </row>
    <row r="37" spans="2:9" ht="14.25" customHeight="1" x14ac:dyDescent="0.2">
      <c r="B37" s="792">
        <v>45156</v>
      </c>
      <c r="C37" s="791" t="s">
        <v>6515</v>
      </c>
      <c r="D37" s="782" t="s">
        <v>745</v>
      </c>
      <c r="E37" s="781">
        <v>17423.22</v>
      </c>
      <c r="F37" s="797">
        <v>67125.75</v>
      </c>
      <c r="G37" s="787" t="s">
        <v>6514</v>
      </c>
      <c r="H37" s="787"/>
      <c r="I37" s="328"/>
    </row>
    <row r="38" spans="2:9" ht="14.25" customHeight="1" x14ac:dyDescent="0.2">
      <c r="B38" s="792">
        <v>45161</v>
      </c>
      <c r="C38" s="791" t="s">
        <v>6513</v>
      </c>
      <c r="D38" s="782" t="s">
        <v>745</v>
      </c>
      <c r="E38" s="781">
        <v>1000000</v>
      </c>
      <c r="F38" s="801">
        <v>624440.67000000004</v>
      </c>
      <c r="G38" s="806" t="s">
        <v>6512</v>
      </c>
      <c r="H38" s="787"/>
      <c r="I38" s="328"/>
    </row>
    <row r="39" spans="2:9" ht="14.25" customHeight="1" x14ac:dyDescent="0.2">
      <c r="B39" s="792">
        <v>45162</v>
      </c>
      <c r="C39" s="791" t="s">
        <v>6511</v>
      </c>
      <c r="D39" s="782" t="s">
        <v>745</v>
      </c>
      <c r="E39" s="829">
        <v>15000</v>
      </c>
      <c r="F39" s="801">
        <v>5414.74</v>
      </c>
      <c r="G39" s="787" t="s">
        <v>6510</v>
      </c>
      <c r="H39" s="787"/>
      <c r="I39" s="328"/>
    </row>
    <row r="40" spans="2:9" ht="14.25" customHeight="1" x14ac:dyDescent="0.2">
      <c r="B40" s="792">
        <v>45163</v>
      </c>
      <c r="C40" s="791" t="s">
        <v>6509</v>
      </c>
      <c r="D40" s="782" t="s">
        <v>745</v>
      </c>
      <c r="E40" s="781">
        <v>9309</v>
      </c>
      <c r="F40" s="801">
        <v>8000</v>
      </c>
      <c r="G40" s="787" t="s">
        <v>5614</v>
      </c>
      <c r="H40" s="787"/>
      <c r="I40" s="328"/>
    </row>
    <row r="41" spans="2:9" ht="14.25" customHeight="1" x14ac:dyDescent="0.2">
      <c r="B41" s="792">
        <v>45163</v>
      </c>
      <c r="C41" s="791" t="s">
        <v>6508</v>
      </c>
      <c r="D41" s="782" t="s">
        <v>745</v>
      </c>
      <c r="E41" s="781">
        <v>3151.83</v>
      </c>
      <c r="F41" s="797">
        <v>5000</v>
      </c>
      <c r="G41" s="787" t="s">
        <v>5691</v>
      </c>
      <c r="H41" s="787"/>
      <c r="I41" s="328"/>
    </row>
    <row r="42" spans="2:9" ht="14.25" customHeight="1" x14ac:dyDescent="0.2">
      <c r="B42" s="792">
        <v>45163</v>
      </c>
      <c r="C42" s="791" t="s">
        <v>6507</v>
      </c>
      <c r="D42" s="782" t="s">
        <v>745</v>
      </c>
      <c r="E42" s="781">
        <v>1035.3800000000001</v>
      </c>
      <c r="F42" s="797">
        <v>50540.55</v>
      </c>
      <c r="G42" s="787" t="s">
        <v>6506</v>
      </c>
      <c r="H42" s="787"/>
      <c r="I42" s="328"/>
    </row>
    <row r="43" spans="2:9" ht="14.25" customHeight="1" x14ac:dyDescent="0.2">
      <c r="B43" s="792">
        <v>45163</v>
      </c>
      <c r="C43" s="791" t="s">
        <v>6505</v>
      </c>
      <c r="D43" s="782" t="s">
        <v>745</v>
      </c>
      <c r="E43" s="781">
        <v>8291.17</v>
      </c>
      <c r="F43" s="797">
        <v>30197.3</v>
      </c>
      <c r="G43" s="787" t="s">
        <v>6504</v>
      </c>
      <c r="H43" s="787"/>
      <c r="I43" s="328"/>
    </row>
    <row r="44" spans="2:9" ht="14.25" customHeight="1" x14ac:dyDescent="0.2">
      <c r="B44" s="792">
        <v>45163</v>
      </c>
      <c r="C44" s="791" t="s">
        <v>6503</v>
      </c>
      <c r="D44" s="782" t="s">
        <v>745</v>
      </c>
      <c r="E44" s="781">
        <v>13625.88</v>
      </c>
      <c r="F44" s="801">
        <v>8443.7999999999993</v>
      </c>
      <c r="G44" s="787" t="s">
        <v>6502</v>
      </c>
      <c r="H44" s="787"/>
      <c r="I44" s="328"/>
    </row>
    <row r="45" spans="2:9" ht="14.25" customHeight="1" x14ac:dyDescent="0.2">
      <c r="B45" s="792">
        <v>45166</v>
      </c>
      <c r="C45" s="791" t="s">
        <v>6501</v>
      </c>
      <c r="D45" s="782" t="s">
        <v>745</v>
      </c>
      <c r="E45" s="781">
        <v>1</v>
      </c>
      <c r="F45" s="797">
        <v>15789.03</v>
      </c>
      <c r="G45" s="787" t="s">
        <v>6500</v>
      </c>
      <c r="H45" s="787"/>
      <c r="I45" s="328"/>
    </row>
    <row r="46" spans="2:9" ht="14.25" customHeight="1" x14ac:dyDescent="0.2">
      <c r="B46" s="792">
        <v>45166</v>
      </c>
      <c r="C46" s="95" t="s">
        <v>6499</v>
      </c>
      <c r="D46" s="805" t="s">
        <v>745</v>
      </c>
      <c r="E46" s="781">
        <v>184928.84</v>
      </c>
      <c r="F46" s="797">
        <v>14083.57</v>
      </c>
      <c r="G46" s="787" t="s">
        <v>6498</v>
      </c>
      <c r="H46" s="787"/>
      <c r="I46" s="328"/>
    </row>
    <row r="47" spans="2:9" ht="14.25" customHeight="1" x14ac:dyDescent="0.2">
      <c r="B47" s="792">
        <v>45168</v>
      </c>
      <c r="C47" s="95" t="s">
        <v>6497</v>
      </c>
      <c r="D47" s="805" t="s">
        <v>745</v>
      </c>
      <c r="E47" s="781">
        <v>3111.6</v>
      </c>
      <c r="F47" s="797">
        <v>1514.03</v>
      </c>
      <c r="G47" s="787" t="s">
        <v>6496</v>
      </c>
      <c r="H47" s="787"/>
      <c r="I47" s="328"/>
    </row>
    <row r="48" spans="2:9" ht="14.25" customHeight="1" x14ac:dyDescent="0.2">
      <c r="B48" s="792">
        <v>45168</v>
      </c>
      <c r="C48" s="95" t="s">
        <v>6495</v>
      </c>
      <c r="D48" s="782" t="s">
        <v>745</v>
      </c>
      <c r="E48" s="781">
        <v>5621.25</v>
      </c>
      <c r="F48" s="797">
        <v>1285.06</v>
      </c>
      <c r="G48" s="787" t="s">
        <v>6494</v>
      </c>
      <c r="H48" s="787"/>
      <c r="I48" s="328"/>
    </row>
    <row r="49" spans="2:9" ht="14.25" customHeight="1" x14ac:dyDescent="0.2">
      <c r="B49" s="792">
        <v>45168</v>
      </c>
      <c r="C49" s="95" t="s">
        <v>6493</v>
      </c>
      <c r="D49" s="805" t="s">
        <v>745</v>
      </c>
      <c r="E49" s="781">
        <v>5000</v>
      </c>
      <c r="F49" s="797">
        <v>10098.959999999999</v>
      </c>
      <c r="G49" s="787" t="s">
        <v>6492</v>
      </c>
      <c r="H49" s="787"/>
      <c r="I49" s="328"/>
    </row>
    <row r="50" spans="2:9" ht="14.25" customHeight="1" x14ac:dyDescent="0.2">
      <c r="B50" s="792">
        <v>45169</v>
      </c>
      <c r="C50" s="791" t="s">
        <v>6491</v>
      </c>
      <c r="D50" s="782" t="s">
        <v>745</v>
      </c>
      <c r="E50" s="781">
        <v>27000</v>
      </c>
      <c r="F50" s="797">
        <v>6021.8</v>
      </c>
      <c r="G50" s="787" t="s">
        <v>6490</v>
      </c>
      <c r="H50" s="787"/>
      <c r="I50" s="328"/>
    </row>
    <row r="51" spans="2:9" ht="14.25" customHeight="1" x14ac:dyDescent="0.2">
      <c r="B51" s="792">
        <v>45169</v>
      </c>
      <c r="C51" s="791" t="s">
        <v>6489</v>
      </c>
      <c r="D51" s="782" t="s">
        <v>745</v>
      </c>
      <c r="E51" s="781">
        <v>3100</v>
      </c>
      <c r="F51" s="797">
        <v>1675.42</v>
      </c>
      <c r="G51" s="787" t="s">
        <v>6488</v>
      </c>
      <c r="H51" s="787"/>
      <c r="I51" s="328"/>
    </row>
    <row r="52" spans="2:9" ht="14.25" customHeight="1" x14ac:dyDescent="0.2">
      <c r="B52" s="792">
        <v>45169</v>
      </c>
      <c r="C52" s="791" t="s">
        <v>6487</v>
      </c>
      <c r="D52" s="782" t="s">
        <v>745</v>
      </c>
      <c r="E52" s="827">
        <v>44057.96</v>
      </c>
      <c r="F52" s="797">
        <v>1019.79</v>
      </c>
      <c r="G52" s="787" t="s">
        <v>6439</v>
      </c>
      <c r="H52" s="787"/>
      <c r="I52" s="328"/>
    </row>
    <row r="53" spans="2:9" ht="14.25" customHeight="1" x14ac:dyDescent="0.2">
      <c r="B53" s="792">
        <v>45169</v>
      </c>
      <c r="C53" s="791" t="s">
        <v>6486</v>
      </c>
      <c r="D53" s="782" t="s">
        <v>745</v>
      </c>
      <c r="E53" s="781">
        <v>191375.68</v>
      </c>
      <c r="F53" s="797">
        <v>14549.21</v>
      </c>
      <c r="G53" s="787" t="s">
        <v>6485</v>
      </c>
      <c r="H53" s="787"/>
      <c r="I53" s="328"/>
    </row>
    <row r="54" spans="2:9" ht="14.25" customHeight="1" x14ac:dyDescent="0.2">
      <c r="B54" s="792">
        <v>45169</v>
      </c>
      <c r="C54" s="791" t="s">
        <v>6484</v>
      </c>
      <c r="D54" s="782" t="s">
        <v>745</v>
      </c>
      <c r="E54" s="781">
        <v>241828.46</v>
      </c>
      <c r="F54" s="797">
        <v>15095.56</v>
      </c>
      <c r="G54" s="804" t="s">
        <v>6483</v>
      </c>
      <c r="H54" s="787"/>
      <c r="I54" s="328"/>
    </row>
    <row r="55" spans="2:9" ht="14.25" customHeight="1" x14ac:dyDescent="0.2">
      <c r="B55" s="792">
        <v>45169</v>
      </c>
      <c r="C55" s="791" t="s">
        <v>6482</v>
      </c>
      <c r="D55" s="782" t="s">
        <v>745</v>
      </c>
      <c r="E55" s="781">
        <v>29428.78</v>
      </c>
      <c r="F55" s="797">
        <v>38692.78</v>
      </c>
      <c r="G55" s="787" t="s">
        <v>6481</v>
      </c>
      <c r="H55" s="787"/>
      <c r="I55" s="328"/>
    </row>
    <row r="56" spans="2:9" ht="14.25" customHeight="1" x14ac:dyDescent="0.2">
      <c r="B56" s="792">
        <v>45169</v>
      </c>
      <c r="C56" s="791" t="s">
        <v>6480</v>
      </c>
      <c r="D56" s="782" t="s">
        <v>745</v>
      </c>
      <c r="E56" s="781">
        <v>81875.12</v>
      </c>
      <c r="F56" s="797">
        <v>5000</v>
      </c>
      <c r="G56" s="787" t="s">
        <v>5691</v>
      </c>
      <c r="H56" s="787"/>
      <c r="I56" s="328"/>
    </row>
    <row r="57" spans="2:9" ht="14.25" customHeight="1" x14ac:dyDescent="0.2">
      <c r="B57" s="792">
        <v>45169</v>
      </c>
      <c r="C57" s="791" t="s">
        <v>6479</v>
      </c>
      <c r="D57" s="782" t="s">
        <v>745</v>
      </c>
      <c r="E57" s="781">
        <v>19720</v>
      </c>
      <c r="F57" s="801">
        <v>2288.06</v>
      </c>
      <c r="G57" s="787" t="s">
        <v>6478</v>
      </c>
      <c r="H57" s="787"/>
      <c r="I57" s="328"/>
    </row>
    <row r="58" spans="2:9" ht="14.25" customHeight="1" x14ac:dyDescent="0.2">
      <c r="B58" s="792">
        <v>45169</v>
      </c>
      <c r="C58" s="791" t="s">
        <v>6477</v>
      </c>
      <c r="D58" s="782" t="s">
        <v>745</v>
      </c>
      <c r="E58" s="781">
        <v>5481</v>
      </c>
      <c r="F58" s="797">
        <v>4000</v>
      </c>
      <c r="G58" s="787" t="s">
        <v>5614</v>
      </c>
      <c r="H58" s="787"/>
      <c r="I58" s="328"/>
    </row>
    <row r="59" spans="2:9" ht="14.25" customHeight="1" x14ac:dyDescent="0.2">
      <c r="B59" s="792"/>
      <c r="C59" s="791"/>
      <c r="F59" s="797">
        <v>700</v>
      </c>
      <c r="G59" s="787" t="s">
        <v>6452</v>
      </c>
      <c r="H59" s="787"/>
      <c r="I59" s="328"/>
    </row>
    <row r="60" spans="2:9" ht="14.25" customHeight="1" x14ac:dyDescent="0.2">
      <c r="B60" s="792"/>
      <c r="C60" s="791"/>
      <c r="F60" s="797">
        <v>36564.01</v>
      </c>
      <c r="G60" s="787" t="s">
        <v>6476</v>
      </c>
      <c r="H60" s="787"/>
      <c r="I60" s="328"/>
    </row>
    <row r="61" spans="2:9" ht="14.25" customHeight="1" x14ac:dyDescent="0.2">
      <c r="B61" s="792"/>
      <c r="C61" s="791"/>
      <c r="F61" s="797">
        <v>487403.92</v>
      </c>
      <c r="G61" s="787" t="s">
        <v>6475</v>
      </c>
      <c r="H61" s="787"/>
      <c r="I61" s="328"/>
    </row>
    <row r="62" spans="2:9" ht="14.25" customHeight="1" x14ac:dyDescent="0.2">
      <c r="B62" s="792"/>
      <c r="C62" s="791"/>
      <c r="F62" s="797">
        <v>65535.02</v>
      </c>
      <c r="G62" s="787" t="s">
        <v>6474</v>
      </c>
      <c r="H62" s="787"/>
      <c r="I62" s="328"/>
    </row>
    <row r="63" spans="2:9" ht="14.25" customHeight="1" x14ac:dyDescent="0.2">
      <c r="B63" s="792"/>
      <c r="C63" s="791"/>
      <c r="F63" s="797">
        <v>25213.53</v>
      </c>
      <c r="G63" s="787" t="s">
        <v>6473</v>
      </c>
      <c r="H63" s="787"/>
      <c r="I63" s="328"/>
    </row>
    <row r="64" spans="2:9" ht="14.25" customHeight="1" x14ac:dyDescent="0.2">
      <c r="B64" s="792"/>
      <c r="C64" s="791"/>
      <c r="F64" s="797">
        <v>45756</v>
      </c>
      <c r="G64" s="787" t="s">
        <v>6472</v>
      </c>
      <c r="H64" s="787"/>
      <c r="I64" s="328"/>
    </row>
    <row r="65" spans="2:9" ht="14.25" customHeight="1" x14ac:dyDescent="0.2">
      <c r="B65" s="792"/>
      <c r="C65" s="791"/>
      <c r="F65" s="797">
        <v>3742.11</v>
      </c>
      <c r="G65" s="787" t="s">
        <v>6471</v>
      </c>
      <c r="H65" s="787"/>
      <c r="I65" s="328"/>
    </row>
    <row r="66" spans="2:9" ht="14.25" customHeight="1" x14ac:dyDescent="0.2">
      <c r="B66" s="792"/>
      <c r="C66" s="791"/>
      <c r="F66" s="797">
        <v>2869.56</v>
      </c>
      <c r="G66" s="787" t="s">
        <v>6470</v>
      </c>
      <c r="H66" s="787"/>
      <c r="I66" s="328"/>
    </row>
    <row r="67" spans="2:9" ht="14.25" customHeight="1" x14ac:dyDescent="0.2">
      <c r="B67" s="792"/>
      <c r="C67" s="791"/>
      <c r="F67" s="797">
        <v>9464.44</v>
      </c>
      <c r="G67" s="787" t="s">
        <v>6469</v>
      </c>
      <c r="H67" s="787"/>
      <c r="I67" s="328"/>
    </row>
    <row r="68" spans="2:9" ht="14.25" customHeight="1" x14ac:dyDescent="0.2">
      <c r="B68" s="792"/>
      <c r="C68" s="791"/>
      <c r="F68" s="797">
        <v>10024.200000000001</v>
      </c>
      <c r="G68" s="787" t="s">
        <v>6468</v>
      </c>
      <c r="H68" s="787"/>
      <c r="I68" s="328"/>
    </row>
    <row r="69" spans="2:9" ht="14.25" customHeight="1" x14ac:dyDescent="0.2">
      <c r="B69" s="792"/>
      <c r="C69" s="791"/>
      <c r="F69" s="797">
        <v>13109.18</v>
      </c>
      <c r="G69" s="787" t="s">
        <v>5688</v>
      </c>
      <c r="H69" s="787"/>
      <c r="I69" s="328"/>
    </row>
    <row r="70" spans="2:9" ht="14.25" customHeight="1" x14ac:dyDescent="0.2">
      <c r="B70" s="792"/>
      <c r="C70" s="791"/>
      <c r="F70" s="797">
        <v>7894.51</v>
      </c>
      <c r="G70" s="787" t="s">
        <v>6467</v>
      </c>
      <c r="H70" s="787"/>
      <c r="I70" s="328"/>
    </row>
    <row r="71" spans="2:9" ht="14.25" customHeight="1" x14ac:dyDescent="0.2">
      <c r="B71" s="792"/>
      <c r="C71" s="791"/>
      <c r="F71" s="797">
        <v>609.51</v>
      </c>
      <c r="G71" s="787" t="s">
        <v>6466</v>
      </c>
      <c r="H71" s="787"/>
      <c r="I71" s="328"/>
    </row>
    <row r="72" spans="2:9" ht="14.25" customHeight="1" x14ac:dyDescent="0.2">
      <c r="B72" s="792"/>
      <c r="C72" s="791"/>
      <c r="F72" s="797">
        <v>1253.0999999999999</v>
      </c>
      <c r="G72" s="787" t="s">
        <v>6465</v>
      </c>
      <c r="H72" s="787"/>
      <c r="I72" s="328"/>
    </row>
    <row r="73" spans="2:9" ht="14.25" customHeight="1" x14ac:dyDescent="0.2">
      <c r="B73" s="792"/>
      <c r="C73" s="791"/>
      <c r="F73" s="797">
        <v>2967.12</v>
      </c>
      <c r="G73" s="787" t="s">
        <v>6464</v>
      </c>
      <c r="H73" s="787"/>
      <c r="I73" s="328"/>
    </row>
    <row r="74" spans="2:9" ht="14.25" customHeight="1" x14ac:dyDescent="0.2">
      <c r="B74" s="792"/>
      <c r="C74" s="791"/>
      <c r="F74" s="801">
        <v>65000</v>
      </c>
      <c r="G74" s="787" t="s">
        <v>6463</v>
      </c>
      <c r="H74" s="787"/>
      <c r="I74" s="328"/>
    </row>
    <row r="75" spans="2:9" ht="14.25" customHeight="1" x14ac:dyDescent="0.2">
      <c r="B75" s="792"/>
      <c r="C75" s="791"/>
      <c r="F75" s="797">
        <v>2869.56</v>
      </c>
      <c r="G75" s="787" t="s">
        <v>6462</v>
      </c>
      <c r="H75" s="787"/>
      <c r="I75" s="328"/>
    </row>
    <row r="76" spans="2:9" ht="14.25" customHeight="1" x14ac:dyDescent="0.2">
      <c r="B76" s="792"/>
      <c r="C76" s="791"/>
      <c r="F76" s="797">
        <v>3000</v>
      </c>
      <c r="G76" s="787" t="s">
        <v>5614</v>
      </c>
      <c r="H76" s="787"/>
      <c r="I76" s="328"/>
    </row>
    <row r="77" spans="2:9" ht="14.25" customHeight="1" x14ac:dyDescent="0.2">
      <c r="B77" s="792"/>
      <c r="C77" s="791"/>
      <c r="F77" s="797">
        <v>1000</v>
      </c>
      <c r="G77" s="787" t="s">
        <v>6437</v>
      </c>
      <c r="H77" s="787"/>
      <c r="I77" s="328"/>
    </row>
    <row r="78" spans="2:9" ht="14.25" customHeight="1" x14ac:dyDescent="0.2">
      <c r="B78" s="792"/>
      <c r="C78" s="791"/>
      <c r="F78" s="797">
        <v>2019.79</v>
      </c>
      <c r="G78" s="787" t="s">
        <v>6461</v>
      </c>
      <c r="H78" s="787"/>
      <c r="I78" s="328"/>
    </row>
    <row r="79" spans="2:9" ht="14.25" customHeight="1" x14ac:dyDescent="0.2">
      <c r="B79" s="792"/>
      <c r="C79" s="791"/>
      <c r="F79" s="797">
        <v>3029.69</v>
      </c>
      <c r="G79" s="787" t="s">
        <v>6460</v>
      </c>
      <c r="H79" s="787"/>
      <c r="I79" s="328"/>
    </row>
    <row r="80" spans="2:9" ht="14.25" customHeight="1" x14ac:dyDescent="0.2">
      <c r="B80" s="792"/>
      <c r="C80" s="791"/>
      <c r="F80" s="797">
        <v>2000</v>
      </c>
      <c r="G80" s="787" t="s">
        <v>6427</v>
      </c>
      <c r="H80" s="787"/>
      <c r="I80" s="328"/>
    </row>
    <row r="81" spans="2:9" ht="14.25" customHeight="1" x14ac:dyDescent="0.2">
      <c r="B81" s="792"/>
      <c r="C81" s="791"/>
      <c r="F81" s="797">
        <v>2000</v>
      </c>
      <c r="G81" s="787" t="s">
        <v>6435</v>
      </c>
      <c r="H81" s="787"/>
      <c r="I81" s="328"/>
    </row>
    <row r="82" spans="2:9" ht="14.25" customHeight="1" x14ac:dyDescent="0.2">
      <c r="B82" s="792"/>
      <c r="C82" s="791"/>
      <c r="F82" s="797">
        <v>7247</v>
      </c>
      <c r="G82" s="787" t="s">
        <v>5691</v>
      </c>
      <c r="H82" s="787"/>
      <c r="I82" s="328"/>
    </row>
    <row r="83" spans="2:9" ht="14.25" customHeight="1" x14ac:dyDescent="0.2">
      <c r="B83" s="792"/>
      <c r="C83" s="791"/>
      <c r="F83" s="803">
        <v>5060.0200000000004</v>
      </c>
      <c r="G83" s="802" t="s">
        <v>6459</v>
      </c>
      <c r="H83" s="787"/>
      <c r="I83" s="328"/>
    </row>
    <row r="84" spans="2:9" ht="14.25" customHeight="1" x14ac:dyDescent="0.2">
      <c r="B84" s="792"/>
      <c r="C84" s="791"/>
      <c r="F84" s="797">
        <v>4129.99</v>
      </c>
      <c r="G84" s="787" t="s">
        <v>6458</v>
      </c>
      <c r="H84" s="787"/>
      <c r="I84" s="328"/>
    </row>
    <row r="85" spans="2:9" ht="14.25" customHeight="1" x14ac:dyDescent="0.2">
      <c r="B85" s="792"/>
      <c r="C85" s="791"/>
      <c r="F85" s="797">
        <v>26974.59</v>
      </c>
      <c r="G85" s="787" t="s">
        <v>6457</v>
      </c>
      <c r="H85" s="787"/>
      <c r="I85" s="328"/>
    </row>
    <row r="86" spans="2:9" ht="14.25" customHeight="1" x14ac:dyDescent="0.2">
      <c r="B86" s="792"/>
      <c r="C86" s="791"/>
      <c r="F86" s="797">
        <v>1009.96</v>
      </c>
      <c r="G86" s="787" t="s">
        <v>6456</v>
      </c>
      <c r="H86" s="787"/>
      <c r="I86" s="328"/>
    </row>
    <row r="87" spans="2:9" ht="14.25" customHeight="1" x14ac:dyDescent="0.2">
      <c r="B87" s="792"/>
      <c r="C87" s="791"/>
      <c r="F87" s="797">
        <v>1009.96</v>
      </c>
      <c r="G87" s="787" t="s">
        <v>6455</v>
      </c>
      <c r="H87" s="787"/>
      <c r="I87" s="328"/>
    </row>
    <row r="88" spans="2:9" ht="14.25" customHeight="1" x14ac:dyDescent="0.2">
      <c r="B88" s="792"/>
      <c r="C88" s="791"/>
      <c r="F88" s="797">
        <v>2019</v>
      </c>
      <c r="G88" s="787" t="s">
        <v>6454</v>
      </c>
      <c r="H88" s="787"/>
      <c r="I88" s="328"/>
    </row>
    <row r="89" spans="2:9" ht="14.25" customHeight="1" x14ac:dyDescent="0.2">
      <c r="B89" s="792"/>
      <c r="C89" s="791"/>
      <c r="F89" s="797">
        <v>23102.18</v>
      </c>
      <c r="G89" s="787" t="s">
        <v>6453</v>
      </c>
      <c r="H89" s="787"/>
      <c r="I89" s="328"/>
    </row>
    <row r="90" spans="2:9" ht="14.25" customHeight="1" x14ac:dyDescent="0.2">
      <c r="B90" s="792"/>
      <c r="C90" s="791"/>
      <c r="F90" s="797">
        <v>155.06</v>
      </c>
      <c r="G90" s="787" t="s">
        <v>6452</v>
      </c>
      <c r="H90" s="787"/>
      <c r="I90" s="328"/>
    </row>
    <row r="91" spans="2:9" ht="14.25" customHeight="1" x14ac:dyDescent="0.2">
      <c r="B91" s="792"/>
      <c r="C91" s="791"/>
      <c r="F91" s="797">
        <v>150</v>
      </c>
      <c r="G91" s="787" t="s">
        <v>6451</v>
      </c>
      <c r="H91" s="787"/>
      <c r="I91" s="328"/>
    </row>
    <row r="92" spans="2:9" ht="15.75" customHeight="1" x14ac:dyDescent="0.2">
      <c r="B92" s="792"/>
      <c r="C92" s="791"/>
      <c r="F92" s="797">
        <v>76105.95</v>
      </c>
      <c r="G92" s="787" t="s">
        <v>6450</v>
      </c>
      <c r="H92" s="787"/>
      <c r="I92" s="328"/>
    </row>
    <row r="93" spans="2:9" ht="15" customHeight="1" x14ac:dyDescent="0.2">
      <c r="B93" s="792"/>
      <c r="C93" s="791"/>
      <c r="F93" s="797">
        <v>15789.03</v>
      </c>
      <c r="G93" s="787" t="s">
        <v>6449</v>
      </c>
      <c r="H93" s="787"/>
      <c r="I93" s="328"/>
    </row>
    <row r="94" spans="2:9" ht="16.5" customHeight="1" x14ac:dyDescent="0.2">
      <c r="B94" s="792"/>
      <c r="C94" s="791"/>
      <c r="F94" s="801">
        <v>20000</v>
      </c>
      <c r="G94" s="787" t="s">
        <v>6444</v>
      </c>
      <c r="H94" s="787"/>
      <c r="I94" s="328"/>
    </row>
    <row r="95" spans="2:9" ht="12.75" customHeight="1" x14ac:dyDescent="0.2">
      <c r="B95" s="792"/>
      <c r="C95" s="791"/>
      <c r="F95" s="797">
        <v>17416.54</v>
      </c>
      <c r="G95" s="787" t="s">
        <v>6448</v>
      </c>
      <c r="H95" s="787"/>
      <c r="I95" s="328"/>
    </row>
    <row r="96" spans="2:9" ht="15.75" customHeight="1" x14ac:dyDescent="0.2">
      <c r="B96" s="792"/>
      <c r="C96" s="791"/>
      <c r="F96" s="797">
        <v>1142.53</v>
      </c>
      <c r="G96" s="787" t="s">
        <v>6447</v>
      </c>
      <c r="H96" s="787"/>
      <c r="I96" s="328"/>
    </row>
    <row r="97" spans="2:9" ht="15.75" customHeight="1" x14ac:dyDescent="0.2">
      <c r="B97" s="792"/>
      <c r="C97" s="791"/>
      <c r="F97" s="797">
        <v>126881.23</v>
      </c>
      <c r="G97" s="787" t="s">
        <v>6446</v>
      </c>
      <c r="H97" s="787"/>
      <c r="I97" s="328"/>
    </row>
    <row r="98" spans="2:9" ht="12.75" customHeight="1" x14ac:dyDescent="0.2">
      <c r="B98" s="792"/>
      <c r="C98" s="791"/>
      <c r="F98" s="801">
        <v>50494.8</v>
      </c>
      <c r="G98" s="787" t="s">
        <v>6445</v>
      </c>
      <c r="H98" s="787"/>
      <c r="I98" s="328"/>
    </row>
    <row r="99" spans="2:9" ht="12.75" customHeight="1" x14ac:dyDescent="0.2">
      <c r="B99" s="792"/>
      <c r="C99" s="791"/>
      <c r="F99" s="797">
        <v>15000</v>
      </c>
      <c r="G99" s="787" t="s">
        <v>6444</v>
      </c>
      <c r="H99" s="787"/>
      <c r="I99" s="328"/>
    </row>
    <row r="100" spans="2:9" ht="12.75" customHeight="1" x14ac:dyDescent="0.2">
      <c r="B100" s="792"/>
      <c r="C100" s="791"/>
      <c r="F100" s="797">
        <v>989.6</v>
      </c>
      <c r="G100" s="787" t="s">
        <v>6444</v>
      </c>
      <c r="H100" s="787"/>
      <c r="I100" s="328"/>
    </row>
    <row r="101" spans="2:9" ht="14.25" customHeight="1" x14ac:dyDescent="0.2">
      <c r="B101" s="792"/>
      <c r="C101" s="791"/>
      <c r="F101" s="797">
        <v>2011.72</v>
      </c>
      <c r="G101" s="787" t="s">
        <v>6443</v>
      </c>
      <c r="H101" s="787"/>
      <c r="I101" s="328"/>
    </row>
    <row r="102" spans="2:9" ht="15.75" customHeight="1" x14ac:dyDescent="0.2">
      <c r="B102" s="792"/>
      <c r="C102" s="791"/>
      <c r="F102" s="797">
        <v>2646.21</v>
      </c>
      <c r="G102" s="787" t="s">
        <v>6442</v>
      </c>
      <c r="H102" s="787"/>
      <c r="I102" s="328"/>
    </row>
    <row r="103" spans="2:9" ht="15.75" customHeight="1" x14ac:dyDescent="0.2">
      <c r="B103" s="792"/>
      <c r="C103" s="791"/>
      <c r="F103" s="797">
        <v>1561.74</v>
      </c>
      <c r="G103" s="787" t="s">
        <v>6441</v>
      </c>
      <c r="H103" s="787"/>
      <c r="I103" s="328"/>
    </row>
    <row r="104" spans="2:9" ht="15.75" customHeight="1" x14ac:dyDescent="0.2">
      <c r="B104" s="792"/>
      <c r="C104" s="791"/>
      <c r="F104" s="797">
        <v>25247.4</v>
      </c>
      <c r="G104" s="787" t="s">
        <v>6440</v>
      </c>
      <c r="H104" s="787"/>
      <c r="I104" s="328"/>
    </row>
    <row r="105" spans="2:9" ht="15.75" customHeight="1" x14ac:dyDescent="0.2">
      <c r="B105" s="792"/>
      <c r="C105" s="791"/>
      <c r="F105" s="797">
        <v>1000</v>
      </c>
      <c r="G105" s="787" t="s">
        <v>6439</v>
      </c>
      <c r="H105" s="787"/>
      <c r="I105" s="328"/>
    </row>
    <row r="106" spans="2:9" ht="15.75" customHeight="1" x14ac:dyDescent="0.2">
      <c r="B106" s="792"/>
      <c r="C106" s="791"/>
      <c r="F106" s="797">
        <v>2157.84</v>
      </c>
      <c r="G106" s="787" t="s">
        <v>6438</v>
      </c>
      <c r="H106" s="787"/>
      <c r="I106" s="328"/>
    </row>
    <row r="107" spans="2:9" ht="15.75" customHeight="1" x14ac:dyDescent="0.2">
      <c r="B107" s="792"/>
      <c r="C107" s="791"/>
      <c r="F107" s="797">
        <v>1029.69</v>
      </c>
      <c r="G107" s="787" t="s">
        <v>6437</v>
      </c>
      <c r="H107" s="787"/>
      <c r="I107" s="328"/>
    </row>
    <row r="108" spans="2:9" ht="15.75" customHeight="1" x14ac:dyDescent="0.2">
      <c r="B108" s="792"/>
      <c r="C108" s="791"/>
      <c r="F108" s="797">
        <v>2019.79</v>
      </c>
      <c r="G108" s="787" t="s">
        <v>6436</v>
      </c>
      <c r="H108" s="787"/>
      <c r="I108" s="328"/>
    </row>
    <row r="109" spans="2:9" ht="15.75" customHeight="1" x14ac:dyDescent="0.2">
      <c r="B109" s="792"/>
      <c r="C109" s="791"/>
      <c r="F109" s="797">
        <v>2848.8</v>
      </c>
      <c r="G109" s="787" t="s">
        <v>6435</v>
      </c>
      <c r="H109" s="787"/>
      <c r="I109" s="328"/>
    </row>
    <row r="110" spans="2:9" ht="15.75" customHeight="1" x14ac:dyDescent="0.2">
      <c r="B110" s="792"/>
      <c r="C110" s="791"/>
      <c r="F110" s="797">
        <v>65123.4</v>
      </c>
      <c r="G110" s="787" t="s">
        <v>6434</v>
      </c>
      <c r="H110" s="787"/>
      <c r="I110" s="328"/>
    </row>
    <row r="111" spans="2:9" ht="15.75" customHeight="1" x14ac:dyDescent="0.2">
      <c r="B111" s="792"/>
      <c r="C111" s="791"/>
      <c r="F111" s="797">
        <v>125708.83</v>
      </c>
      <c r="G111" s="787" t="s">
        <v>6433</v>
      </c>
      <c r="H111" s="787"/>
      <c r="I111" s="328"/>
    </row>
    <row r="112" spans="2:9" ht="15.75" customHeight="1" x14ac:dyDescent="0.2">
      <c r="B112" s="792"/>
      <c r="C112" s="791"/>
      <c r="F112" s="797">
        <v>4039.58</v>
      </c>
      <c r="G112" s="787" t="s">
        <v>6432</v>
      </c>
      <c r="H112" s="787"/>
      <c r="I112" s="328"/>
    </row>
    <row r="113" spans="2:9" ht="15.75" customHeight="1" x14ac:dyDescent="0.2">
      <c r="B113" s="792"/>
      <c r="C113" s="791"/>
      <c r="F113" s="797">
        <v>35328.089999999997</v>
      </c>
      <c r="G113" s="787" t="s">
        <v>6431</v>
      </c>
      <c r="H113" s="787"/>
      <c r="I113" s="328"/>
    </row>
    <row r="114" spans="2:9" ht="15.75" customHeight="1" x14ac:dyDescent="0.2">
      <c r="B114" s="792"/>
      <c r="C114" s="791"/>
      <c r="F114" s="797">
        <v>12316.65</v>
      </c>
      <c r="G114" s="787" t="s">
        <v>6430</v>
      </c>
      <c r="H114" s="787"/>
      <c r="I114" s="328"/>
    </row>
    <row r="115" spans="2:9" ht="13.5" customHeight="1" x14ac:dyDescent="0.2">
      <c r="B115" s="792"/>
      <c r="C115" s="791"/>
      <c r="F115" s="797">
        <v>13916.77</v>
      </c>
      <c r="G115" s="787" t="s">
        <v>6429</v>
      </c>
      <c r="H115" s="787"/>
      <c r="I115" s="328"/>
    </row>
    <row r="116" spans="2:9" ht="13.5" customHeight="1" x14ac:dyDescent="0.2">
      <c r="B116" s="792"/>
      <c r="C116" s="791"/>
      <c r="F116" s="797">
        <v>500</v>
      </c>
      <c r="G116" s="787" t="s">
        <v>6428</v>
      </c>
      <c r="H116" s="787"/>
      <c r="I116" s="328"/>
    </row>
    <row r="117" spans="2:9" ht="13.5" customHeight="1" x14ac:dyDescent="0.2">
      <c r="B117" s="792"/>
      <c r="C117" s="791"/>
      <c r="F117" s="797">
        <v>1100</v>
      </c>
      <c r="G117" s="787" t="s">
        <v>5691</v>
      </c>
      <c r="H117" s="787"/>
      <c r="I117" s="328"/>
    </row>
    <row r="118" spans="2:9" ht="13.5" customHeight="1" x14ac:dyDescent="0.2">
      <c r="B118" s="792"/>
      <c r="C118" s="791"/>
      <c r="F118" s="797">
        <v>4000</v>
      </c>
      <c r="G118" s="787" t="s">
        <v>6427</v>
      </c>
      <c r="H118" s="787"/>
      <c r="I118" s="328"/>
    </row>
    <row r="119" spans="2:9" ht="13.5" customHeight="1" x14ac:dyDescent="0.2">
      <c r="B119" s="792"/>
      <c r="C119" s="791"/>
      <c r="F119" s="797">
        <v>4000</v>
      </c>
      <c r="G119" s="787" t="s">
        <v>6426</v>
      </c>
      <c r="H119" s="787"/>
      <c r="I119" s="328"/>
    </row>
    <row r="120" spans="2:9" ht="13.5" customHeight="1" x14ac:dyDescent="0.2">
      <c r="B120" s="792"/>
      <c r="C120" s="791"/>
      <c r="F120" s="797">
        <v>5049.4799999999996</v>
      </c>
      <c r="G120" s="787" t="s">
        <v>6425</v>
      </c>
      <c r="H120" s="787"/>
      <c r="I120" s="328"/>
    </row>
    <row r="121" spans="2:9" ht="13.5" customHeight="1" x14ac:dyDescent="0.2">
      <c r="B121" s="792"/>
      <c r="C121" s="791"/>
      <c r="F121" s="797">
        <v>4224.59</v>
      </c>
      <c r="G121" s="787" t="s">
        <v>6424</v>
      </c>
      <c r="H121" s="787"/>
      <c r="I121" s="328"/>
    </row>
    <row r="122" spans="2:9" ht="13.5" customHeight="1" x14ac:dyDescent="0.2">
      <c r="B122" s="792"/>
      <c r="C122" s="791"/>
      <c r="F122" s="797">
        <v>17691.09</v>
      </c>
      <c r="G122" s="787" t="s">
        <v>6423</v>
      </c>
      <c r="H122" s="787"/>
      <c r="I122" s="328"/>
    </row>
    <row r="123" spans="2:9" ht="13.5" customHeight="1" x14ac:dyDescent="0.2">
      <c r="B123" s="792"/>
      <c r="C123" s="791"/>
      <c r="F123" s="797">
        <v>112000</v>
      </c>
      <c r="G123" s="787" t="s">
        <v>4016</v>
      </c>
      <c r="H123" s="787"/>
      <c r="I123" s="328"/>
    </row>
    <row r="124" spans="2:9" ht="13.5" customHeight="1" x14ac:dyDescent="0.2">
      <c r="B124" s="792"/>
      <c r="C124" s="791"/>
      <c r="F124" s="797">
        <v>30000</v>
      </c>
      <c r="G124" s="787" t="s">
        <v>4016</v>
      </c>
      <c r="H124" s="787"/>
      <c r="I124" s="328"/>
    </row>
    <row r="125" spans="2:9" ht="13.5" customHeight="1" x14ac:dyDescent="0.2">
      <c r="B125" s="792"/>
      <c r="C125" s="791"/>
      <c r="F125" s="797"/>
      <c r="G125" s="787"/>
      <c r="H125" s="787"/>
      <c r="I125" s="328"/>
    </row>
    <row r="126" spans="2:9" ht="13.5" customHeight="1" x14ac:dyDescent="0.2">
      <c r="B126" s="792"/>
      <c r="C126" s="791"/>
      <c r="F126" s="797"/>
      <c r="G126" s="787"/>
      <c r="H126" s="787"/>
      <c r="I126" s="328"/>
    </row>
    <row r="127" spans="2:9" ht="13.5" customHeight="1" x14ac:dyDescent="0.2">
      <c r="B127" s="792"/>
      <c r="C127" s="791"/>
      <c r="F127" s="797"/>
      <c r="G127" s="787"/>
      <c r="H127" s="787"/>
      <c r="I127" s="328"/>
    </row>
    <row r="128" spans="2:9" ht="13.5" customHeight="1" x14ac:dyDescent="0.2">
      <c r="B128" s="792"/>
      <c r="C128" s="791"/>
      <c r="F128" s="797"/>
      <c r="G128" s="787"/>
      <c r="H128" s="787"/>
      <c r="I128" s="328"/>
    </row>
    <row r="129" spans="2:9" ht="13.5" customHeight="1" x14ac:dyDescent="0.2">
      <c r="B129" s="792"/>
      <c r="C129" s="791"/>
      <c r="F129" s="797"/>
      <c r="G129" s="787"/>
      <c r="H129" s="787"/>
      <c r="I129" s="328"/>
    </row>
    <row r="130" spans="2:9" ht="13.5" customHeight="1" x14ac:dyDescent="0.2">
      <c r="B130" s="792"/>
      <c r="C130" s="791"/>
      <c r="F130" s="797"/>
      <c r="G130" s="787"/>
      <c r="H130" s="787"/>
      <c r="I130" s="328"/>
    </row>
    <row r="131" spans="2:9" ht="13.5" customHeight="1" x14ac:dyDescent="0.2">
      <c r="B131" s="792"/>
      <c r="C131" s="791"/>
      <c r="F131" s="797"/>
      <c r="G131" s="787"/>
      <c r="H131" s="787"/>
      <c r="I131" s="328"/>
    </row>
    <row r="132" spans="2:9" ht="13.5" customHeight="1" x14ac:dyDescent="0.2">
      <c r="B132" s="792"/>
      <c r="C132" s="791"/>
      <c r="F132" s="797"/>
      <c r="G132" s="787"/>
      <c r="H132" s="787"/>
      <c r="I132" s="328"/>
    </row>
    <row r="133" spans="2:9" ht="13.5" customHeight="1" x14ac:dyDescent="0.2">
      <c r="B133" s="792"/>
      <c r="C133" s="791"/>
      <c r="F133" s="797"/>
      <c r="G133" s="787"/>
      <c r="H133" s="787"/>
      <c r="I133" s="328"/>
    </row>
    <row r="134" spans="2:9" ht="13.5" customHeight="1" x14ac:dyDescent="0.2">
      <c r="B134" s="792"/>
      <c r="C134" s="791"/>
      <c r="F134" s="797"/>
      <c r="G134" s="787"/>
      <c r="H134" s="787"/>
      <c r="I134" s="328"/>
    </row>
    <row r="135" spans="2:9" ht="13.5" customHeight="1" x14ac:dyDescent="0.2">
      <c r="B135" s="792"/>
      <c r="C135" s="791"/>
      <c r="F135" s="797"/>
      <c r="G135" s="787"/>
      <c r="H135" s="787"/>
      <c r="I135" s="328"/>
    </row>
    <row r="136" spans="2:9" ht="13.5" customHeight="1" x14ac:dyDescent="0.2">
      <c r="B136" s="792"/>
      <c r="C136" s="791"/>
      <c r="F136" s="797"/>
      <c r="G136" s="787"/>
      <c r="H136" s="787"/>
      <c r="I136" s="328"/>
    </row>
    <row r="137" spans="2:9" ht="13.5" customHeight="1" x14ac:dyDescent="0.2">
      <c r="B137" s="792"/>
      <c r="C137" s="791"/>
      <c r="F137" s="797"/>
      <c r="G137" s="787"/>
      <c r="H137" s="787"/>
      <c r="I137" s="328"/>
    </row>
    <row r="138" spans="2:9" ht="13.5" customHeight="1" x14ac:dyDescent="0.2">
      <c r="B138" s="792"/>
      <c r="C138" s="791"/>
      <c r="F138" s="797"/>
      <c r="G138" s="787"/>
      <c r="H138" s="787"/>
      <c r="I138" s="328"/>
    </row>
    <row r="139" spans="2:9" ht="13.5" customHeight="1" x14ac:dyDescent="0.2">
      <c r="B139" s="792"/>
      <c r="C139" s="791"/>
      <c r="F139" s="797"/>
      <c r="G139" s="787"/>
      <c r="H139" s="787"/>
      <c r="I139" s="328"/>
    </row>
    <row r="140" spans="2:9" ht="13.5" customHeight="1" x14ac:dyDescent="0.2">
      <c r="B140" s="792"/>
      <c r="C140" s="791"/>
      <c r="F140" s="797"/>
      <c r="G140" s="787"/>
      <c r="H140" s="787"/>
      <c r="I140" s="328"/>
    </row>
    <row r="141" spans="2:9" ht="13.5" customHeight="1" x14ac:dyDescent="0.2">
      <c r="B141" s="792"/>
      <c r="C141" s="791"/>
      <c r="F141" s="797"/>
      <c r="G141" s="787"/>
      <c r="H141" s="787"/>
      <c r="I141" s="328"/>
    </row>
    <row r="142" spans="2:9" ht="13.5" customHeight="1" x14ac:dyDescent="0.2">
      <c r="B142" s="792"/>
      <c r="C142" s="791"/>
      <c r="F142" s="797"/>
      <c r="G142" s="787"/>
      <c r="H142" s="787"/>
      <c r="I142" s="328"/>
    </row>
    <row r="143" spans="2:9" ht="13.5" customHeight="1" x14ac:dyDescent="0.2">
      <c r="B143" s="792"/>
      <c r="C143" s="791"/>
      <c r="F143" s="797"/>
      <c r="G143" s="787"/>
      <c r="H143" s="787"/>
      <c r="I143" s="328"/>
    </row>
    <row r="144" spans="2:9" ht="13.5" customHeight="1" x14ac:dyDescent="0.2">
      <c r="B144" s="792"/>
      <c r="C144" s="791"/>
      <c r="F144" s="797"/>
      <c r="G144" s="787"/>
      <c r="H144" s="787"/>
      <c r="I144" s="328"/>
    </row>
    <row r="145" spans="2:9" ht="13.5" customHeight="1" x14ac:dyDescent="0.2">
      <c r="B145" s="792"/>
      <c r="C145" s="791"/>
      <c r="F145" s="797"/>
      <c r="G145" s="787"/>
      <c r="H145" s="787"/>
      <c r="I145" s="328"/>
    </row>
    <row r="146" spans="2:9" ht="13.5" customHeight="1" x14ac:dyDescent="0.2">
      <c r="B146" s="792"/>
      <c r="C146" s="791"/>
      <c r="F146" s="797"/>
      <c r="G146" s="787"/>
      <c r="H146" s="787"/>
      <c r="I146" s="328"/>
    </row>
    <row r="147" spans="2:9" ht="13.5" customHeight="1" x14ac:dyDescent="0.2">
      <c r="B147" s="792"/>
      <c r="C147" s="791"/>
      <c r="F147" s="797"/>
      <c r="G147" s="800"/>
      <c r="H147" s="787"/>
      <c r="I147" s="328"/>
    </row>
    <row r="148" spans="2:9" ht="13.5" customHeight="1" x14ac:dyDescent="0.2">
      <c r="B148" s="792"/>
      <c r="C148" s="791"/>
      <c r="F148" s="797"/>
      <c r="G148" s="787"/>
      <c r="H148" s="787"/>
      <c r="I148" s="328"/>
    </row>
    <row r="149" spans="2:9" ht="13.5" customHeight="1" x14ac:dyDescent="0.2">
      <c r="B149" s="792"/>
      <c r="C149" s="791"/>
      <c r="F149" s="797"/>
      <c r="G149" s="787"/>
      <c r="H149" s="787"/>
      <c r="I149" s="328"/>
    </row>
    <row r="150" spans="2:9" ht="13.5" customHeight="1" x14ac:dyDescent="0.2">
      <c r="B150" s="792"/>
      <c r="C150" s="791"/>
      <c r="F150" s="797"/>
      <c r="G150" s="787"/>
      <c r="H150" s="787"/>
      <c r="I150" s="328"/>
    </row>
    <row r="151" spans="2:9" ht="13.5" customHeight="1" x14ac:dyDescent="0.2">
      <c r="B151" s="792"/>
      <c r="C151" s="791"/>
      <c r="F151" s="797"/>
      <c r="G151" s="787"/>
      <c r="H151" s="787"/>
      <c r="I151" s="328"/>
    </row>
    <row r="152" spans="2:9" ht="13.5" customHeight="1" x14ac:dyDescent="0.2">
      <c r="B152" s="792"/>
      <c r="C152" s="791"/>
      <c r="F152" s="797"/>
      <c r="G152" s="787"/>
      <c r="H152" s="787"/>
      <c r="I152" s="328"/>
    </row>
    <row r="153" spans="2:9" ht="13.5" customHeight="1" x14ac:dyDescent="0.2">
      <c r="B153" s="792"/>
      <c r="C153" s="791"/>
      <c r="F153" s="797"/>
      <c r="G153" s="787"/>
      <c r="H153" s="787"/>
      <c r="I153" s="328"/>
    </row>
    <row r="154" spans="2:9" ht="13.5" customHeight="1" x14ac:dyDescent="0.2">
      <c r="B154" s="792"/>
      <c r="C154" s="791"/>
      <c r="F154" s="797"/>
      <c r="G154" s="787"/>
      <c r="H154" s="787"/>
      <c r="I154" s="328"/>
    </row>
    <row r="155" spans="2:9" ht="13.5" customHeight="1" x14ac:dyDescent="0.2">
      <c r="B155" s="792"/>
      <c r="C155" s="791"/>
      <c r="F155" s="797"/>
      <c r="G155" s="787"/>
      <c r="H155" s="787"/>
      <c r="I155" s="328"/>
    </row>
    <row r="156" spans="2:9" ht="13.5" customHeight="1" x14ac:dyDescent="0.2">
      <c r="B156" s="792"/>
      <c r="C156" s="791"/>
      <c r="F156" s="797"/>
      <c r="G156" s="787"/>
      <c r="H156" s="787"/>
      <c r="I156" s="328"/>
    </row>
    <row r="157" spans="2:9" ht="13.5" customHeight="1" x14ac:dyDescent="0.2">
      <c r="B157" s="792"/>
      <c r="C157" s="791"/>
      <c r="F157" s="797"/>
      <c r="G157" s="787"/>
      <c r="H157" s="787"/>
      <c r="I157" s="328"/>
    </row>
    <row r="158" spans="2:9" ht="13.5" customHeight="1" x14ac:dyDescent="0.2">
      <c r="B158" s="792"/>
      <c r="C158" s="791"/>
      <c r="F158" s="797"/>
      <c r="G158" s="787"/>
      <c r="H158" s="787"/>
      <c r="I158" s="328"/>
    </row>
    <row r="159" spans="2:9" ht="13.5" customHeight="1" x14ac:dyDescent="0.2">
      <c r="B159" s="792"/>
      <c r="C159" s="791"/>
      <c r="F159" s="797"/>
      <c r="G159" s="787"/>
      <c r="H159" s="787"/>
      <c r="I159" s="328"/>
    </row>
    <row r="160" spans="2:9" ht="13.5" customHeight="1" x14ac:dyDescent="0.2">
      <c r="B160" s="792"/>
      <c r="C160" s="791"/>
      <c r="F160" s="797"/>
      <c r="G160" s="787"/>
      <c r="H160" s="787"/>
      <c r="I160" s="328"/>
    </row>
    <row r="161" spans="2:9" ht="13.5" customHeight="1" x14ac:dyDescent="0.2">
      <c r="B161" s="792"/>
      <c r="C161" s="791"/>
      <c r="F161" s="797"/>
      <c r="G161" s="787"/>
      <c r="H161" s="787"/>
      <c r="I161" s="328"/>
    </row>
    <row r="162" spans="2:9" ht="13.5" customHeight="1" x14ac:dyDescent="0.2">
      <c r="B162" s="792"/>
      <c r="C162" s="791"/>
      <c r="F162" s="797"/>
      <c r="G162" s="787"/>
      <c r="H162" s="787"/>
      <c r="I162" s="328"/>
    </row>
    <row r="163" spans="2:9" ht="13.5" customHeight="1" x14ac:dyDescent="0.2">
      <c r="B163" s="792"/>
      <c r="C163" s="791"/>
      <c r="F163" s="797"/>
      <c r="G163" s="787"/>
      <c r="H163" s="787"/>
      <c r="I163" s="328"/>
    </row>
    <row r="164" spans="2:9" ht="13.5" customHeight="1" x14ac:dyDescent="0.2">
      <c r="B164" s="792"/>
      <c r="C164" s="791"/>
      <c r="F164" s="797"/>
      <c r="G164" s="787"/>
      <c r="H164" s="787"/>
      <c r="I164" s="328"/>
    </row>
    <row r="165" spans="2:9" ht="13.5" customHeight="1" x14ac:dyDescent="0.2">
      <c r="B165" s="792"/>
      <c r="C165" s="791"/>
      <c r="F165" s="797"/>
      <c r="G165" s="787"/>
      <c r="H165" s="787"/>
      <c r="I165" s="328"/>
    </row>
    <row r="166" spans="2:9" ht="13.5" customHeight="1" x14ac:dyDescent="0.2">
      <c r="B166" s="792"/>
      <c r="C166" s="791"/>
      <c r="F166" s="797"/>
      <c r="G166" s="787"/>
      <c r="H166" s="787"/>
      <c r="I166" s="328"/>
    </row>
    <row r="167" spans="2:9" ht="13.5" customHeight="1" x14ac:dyDescent="0.2">
      <c r="B167" s="792"/>
      <c r="C167" s="791"/>
      <c r="F167" s="797"/>
      <c r="G167" s="787"/>
      <c r="H167" s="787"/>
      <c r="I167" s="328"/>
    </row>
    <row r="168" spans="2:9" ht="13.5" customHeight="1" x14ac:dyDescent="0.2">
      <c r="B168" s="792"/>
      <c r="C168" s="791"/>
      <c r="F168" s="797"/>
      <c r="G168" s="787"/>
      <c r="H168" s="787"/>
      <c r="I168" s="328"/>
    </row>
    <row r="169" spans="2:9" ht="13.5" customHeight="1" x14ac:dyDescent="0.2">
      <c r="B169" s="792"/>
      <c r="C169" s="791"/>
      <c r="F169" s="797"/>
      <c r="G169" s="787"/>
      <c r="H169" s="787"/>
      <c r="I169" s="328"/>
    </row>
    <row r="170" spans="2:9" ht="13.5" customHeight="1" x14ac:dyDescent="0.2">
      <c r="B170" s="792"/>
      <c r="C170" s="791"/>
      <c r="F170" s="797"/>
      <c r="G170" s="787"/>
      <c r="H170" s="787"/>
      <c r="I170" s="328"/>
    </row>
    <row r="171" spans="2:9" ht="13.5" customHeight="1" x14ac:dyDescent="0.2">
      <c r="B171" s="792"/>
      <c r="C171" s="791"/>
      <c r="F171" s="797"/>
      <c r="G171" s="787"/>
      <c r="H171" s="787"/>
      <c r="I171" s="328"/>
    </row>
    <row r="172" spans="2:9" ht="13.5" customHeight="1" x14ac:dyDescent="0.2">
      <c r="B172" s="792"/>
      <c r="C172" s="791"/>
      <c r="F172" s="797"/>
      <c r="G172" s="787"/>
      <c r="H172" s="787"/>
      <c r="I172" s="328"/>
    </row>
    <row r="173" spans="2:9" ht="13.5" customHeight="1" x14ac:dyDescent="0.2">
      <c r="B173" s="792"/>
      <c r="C173" s="791"/>
      <c r="F173" s="797"/>
      <c r="G173" s="787"/>
      <c r="H173" s="787"/>
      <c r="I173" s="328"/>
    </row>
    <row r="174" spans="2:9" ht="13.5" customHeight="1" x14ac:dyDescent="0.2">
      <c r="B174" s="792"/>
      <c r="C174" s="791"/>
      <c r="F174" s="797"/>
      <c r="G174" s="787"/>
      <c r="H174" s="787"/>
      <c r="I174" s="328"/>
    </row>
    <row r="175" spans="2:9" ht="13.5" customHeight="1" x14ac:dyDescent="0.2">
      <c r="B175" s="792"/>
      <c r="C175" s="791"/>
      <c r="F175" s="797"/>
      <c r="G175" s="787"/>
      <c r="H175" s="787"/>
      <c r="I175" s="328"/>
    </row>
    <row r="176" spans="2:9" ht="13.5" customHeight="1" x14ac:dyDescent="0.2">
      <c r="B176" s="792"/>
      <c r="C176" s="791"/>
      <c r="F176" s="797"/>
      <c r="G176" s="787"/>
      <c r="H176" s="787"/>
      <c r="I176" s="328"/>
    </row>
    <row r="177" spans="2:9" ht="13.5" customHeight="1" x14ac:dyDescent="0.2">
      <c r="B177" s="792"/>
      <c r="C177" s="791"/>
      <c r="F177" s="797"/>
      <c r="G177" s="787"/>
      <c r="H177" s="787"/>
      <c r="I177" s="328"/>
    </row>
    <row r="178" spans="2:9" ht="13.5" customHeight="1" x14ac:dyDescent="0.2">
      <c r="B178" s="792"/>
      <c r="C178" s="791"/>
      <c r="F178" s="797"/>
      <c r="G178" s="787"/>
      <c r="H178" s="787"/>
      <c r="I178" s="328"/>
    </row>
    <row r="179" spans="2:9" ht="13.5" customHeight="1" x14ac:dyDescent="0.2">
      <c r="B179" s="792"/>
      <c r="C179" s="791"/>
      <c r="F179" s="797"/>
      <c r="G179" s="787"/>
      <c r="H179" s="787"/>
      <c r="I179" s="328"/>
    </row>
    <row r="180" spans="2:9" ht="13.5" customHeight="1" x14ac:dyDescent="0.2">
      <c r="B180" s="792"/>
      <c r="C180" s="791"/>
      <c r="F180" s="797"/>
      <c r="G180" s="787"/>
      <c r="H180" s="787"/>
      <c r="I180" s="328"/>
    </row>
    <row r="181" spans="2:9" ht="13.5" customHeight="1" x14ac:dyDescent="0.2">
      <c r="B181" s="792"/>
      <c r="C181" s="791"/>
      <c r="F181" s="797"/>
      <c r="G181" s="787"/>
      <c r="H181" s="787"/>
      <c r="I181" s="328"/>
    </row>
    <row r="182" spans="2:9" ht="13.5" customHeight="1" x14ac:dyDescent="0.2">
      <c r="B182" s="792"/>
      <c r="C182" s="791"/>
      <c r="F182" s="797"/>
      <c r="G182" s="787"/>
      <c r="H182" s="787"/>
      <c r="I182" s="328"/>
    </row>
    <row r="183" spans="2:9" ht="15.75" customHeight="1" x14ac:dyDescent="0.2">
      <c r="B183" s="792"/>
      <c r="C183" s="791"/>
      <c r="F183" s="797"/>
      <c r="G183" s="787"/>
      <c r="H183" s="787"/>
      <c r="I183" s="328"/>
    </row>
    <row r="184" spans="2:9" ht="15.75" customHeight="1" x14ac:dyDescent="0.2">
      <c r="B184" s="792"/>
      <c r="C184" s="791"/>
      <c r="F184" s="797"/>
      <c r="G184" s="787"/>
      <c r="H184" s="787"/>
      <c r="I184" s="328"/>
    </row>
    <row r="185" spans="2:9" ht="15.75" customHeight="1" x14ac:dyDescent="0.2">
      <c r="B185" s="792"/>
      <c r="C185" s="791"/>
      <c r="F185" s="797"/>
      <c r="G185" s="787"/>
      <c r="H185" s="787"/>
      <c r="I185" s="328"/>
    </row>
    <row r="186" spans="2:9" ht="15.75" customHeight="1" x14ac:dyDescent="0.2">
      <c r="B186" s="792"/>
      <c r="C186" s="791"/>
      <c r="F186" s="797"/>
      <c r="G186" s="787"/>
      <c r="H186" s="787"/>
      <c r="I186" s="328"/>
    </row>
    <row r="187" spans="2:9" ht="15.75" customHeight="1" x14ac:dyDescent="0.2">
      <c r="B187" s="792"/>
      <c r="C187" s="791"/>
      <c r="F187" s="797"/>
      <c r="G187" s="787"/>
      <c r="H187" s="787"/>
      <c r="I187" s="328"/>
    </row>
    <row r="188" spans="2:9" ht="15.75" customHeight="1" x14ac:dyDescent="0.2">
      <c r="B188" s="792"/>
      <c r="C188" s="791"/>
      <c r="F188" s="797"/>
      <c r="G188" s="787"/>
      <c r="H188" s="787"/>
      <c r="I188" s="328"/>
    </row>
    <row r="189" spans="2:9" ht="15.75" customHeight="1" x14ac:dyDescent="0.2">
      <c r="B189" s="792"/>
      <c r="C189" s="791"/>
      <c r="F189" s="797"/>
      <c r="G189" s="787"/>
      <c r="H189" s="787"/>
      <c r="I189" s="328"/>
    </row>
    <row r="190" spans="2:9" ht="15.75" customHeight="1" x14ac:dyDescent="0.2">
      <c r="B190" s="792"/>
      <c r="C190" s="791"/>
      <c r="F190" s="797"/>
      <c r="G190" s="787"/>
      <c r="H190" s="787"/>
      <c r="I190" s="328"/>
    </row>
    <row r="191" spans="2:9" ht="15.75" customHeight="1" x14ac:dyDescent="0.2">
      <c r="B191" s="792"/>
      <c r="C191" s="791"/>
      <c r="F191" s="797"/>
      <c r="G191" s="787"/>
      <c r="H191" s="787"/>
      <c r="I191" s="328"/>
    </row>
    <row r="192" spans="2:9" ht="15.75" customHeight="1" x14ac:dyDescent="0.2">
      <c r="B192" s="792"/>
      <c r="C192" s="791"/>
      <c r="F192" s="797"/>
      <c r="G192" s="787"/>
      <c r="H192" s="787"/>
      <c r="I192" s="328"/>
    </row>
    <row r="193" spans="2:9" ht="15.75" customHeight="1" x14ac:dyDescent="0.2">
      <c r="B193" s="792"/>
      <c r="C193" s="791"/>
      <c r="F193" s="797"/>
      <c r="G193" s="787"/>
      <c r="H193" s="787"/>
      <c r="I193" s="328"/>
    </row>
    <row r="194" spans="2:9" ht="15.75" customHeight="1" x14ac:dyDescent="0.2">
      <c r="B194" s="792"/>
      <c r="C194" s="791"/>
      <c r="F194" s="797"/>
      <c r="G194" s="787"/>
      <c r="H194" s="787"/>
      <c r="I194" s="328"/>
    </row>
    <row r="195" spans="2:9" ht="15.75" customHeight="1" x14ac:dyDescent="0.2">
      <c r="B195" s="792"/>
      <c r="C195" s="791"/>
      <c r="F195" s="797"/>
      <c r="G195" s="787"/>
      <c r="H195" s="787"/>
      <c r="I195" s="328"/>
    </row>
    <row r="196" spans="2:9" ht="15.75" customHeight="1" x14ac:dyDescent="0.2">
      <c r="B196" s="792"/>
      <c r="C196" s="791"/>
      <c r="F196" s="797"/>
      <c r="G196" s="787"/>
      <c r="H196" s="787"/>
      <c r="I196" s="328"/>
    </row>
    <row r="197" spans="2:9" ht="15.75" customHeight="1" x14ac:dyDescent="0.2">
      <c r="B197" s="792"/>
      <c r="C197" s="791"/>
      <c r="F197" s="797"/>
      <c r="G197" s="787"/>
      <c r="H197" s="787"/>
      <c r="I197" s="328"/>
    </row>
    <row r="198" spans="2:9" ht="15.75" customHeight="1" x14ac:dyDescent="0.2">
      <c r="B198" s="792"/>
      <c r="C198" s="791"/>
      <c r="F198" s="797"/>
      <c r="G198" s="787"/>
      <c r="H198" s="787"/>
      <c r="I198" s="328"/>
    </row>
    <row r="199" spans="2:9" ht="15.75" customHeight="1" x14ac:dyDescent="0.2">
      <c r="B199" s="792"/>
      <c r="C199" s="791"/>
      <c r="F199" s="797"/>
      <c r="G199" s="787"/>
      <c r="H199" s="787"/>
      <c r="I199" s="328"/>
    </row>
    <row r="200" spans="2:9" ht="15.75" customHeight="1" x14ac:dyDescent="0.2">
      <c r="B200" s="792"/>
      <c r="C200" s="791"/>
      <c r="F200" s="797"/>
      <c r="G200" s="787"/>
      <c r="H200" s="787"/>
      <c r="I200" s="328"/>
    </row>
    <row r="201" spans="2:9" ht="15.75" customHeight="1" x14ac:dyDescent="0.2">
      <c r="B201" s="792"/>
      <c r="C201" s="791"/>
      <c r="F201" s="797"/>
      <c r="G201" s="787"/>
      <c r="H201" s="787"/>
      <c r="I201" s="328"/>
    </row>
    <row r="202" spans="2:9" ht="15.75" customHeight="1" x14ac:dyDescent="0.2">
      <c r="B202" s="792"/>
      <c r="C202" s="791"/>
      <c r="F202" s="797"/>
      <c r="G202" s="787"/>
      <c r="H202" s="787"/>
      <c r="I202" s="328"/>
    </row>
    <row r="203" spans="2:9" ht="15.75" customHeight="1" x14ac:dyDescent="0.2">
      <c r="B203" s="792"/>
      <c r="C203" s="791"/>
      <c r="F203" s="797"/>
      <c r="G203" s="787"/>
      <c r="H203" s="787"/>
      <c r="I203" s="328"/>
    </row>
    <row r="204" spans="2:9" ht="15.75" customHeight="1" x14ac:dyDescent="0.2">
      <c r="B204" s="792"/>
      <c r="C204" s="791"/>
      <c r="F204" s="797"/>
      <c r="G204" s="787"/>
      <c r="H204" s="787"/>
      <c r="I204" s="328"/>
    </row>
    <row r="205" spans="2:9" ht="15.75" customHeight="1" x14ac:dyDescent="0.2">
      <c r="B205" s="792"/>
      <c r="C205" s="791"/>
      <c r="F205" s="797"/>
      <c r="G205" s="787"/>
      <c r="H205" s="787"/>
      <c r="I205" s="328"/>
    </row>
    <row r="206" spans="2:9" ht="15.75" customHeight="1" x14ac:dyDescent="0.2">
      <c r="B206" s="792"/>
      <c r="C206" s="791"/>
      <c r="F206" s="797"/>
      <c r="G206" s="787"/>
      <c r="H206" s="787"/>
      <c r="I206" s="328"/>
    </row>
    <row r="207" spans="2:9" ht="15.75" customHeight="1" x14ac:dyDescent="0.2">
      <c r="B207" s="792"/>
      <c r="C207" s="791"/>
      <c r="F207" s="797"/>
      <c r="G207" s="787"/>
      <c r="H207" s="787"/>
      <c r="I207" s="328"/>
    </row>
    <row r="208" spans="2:9" ht="11.25" customHeight="1" x14ac:dyDescent="0.2">
      <c r="B208" s="792"/>
      <c r="C208" s="791"/>
      <c r="F208" s="797"/>
      <c r="G208" s="787"/>
      <c r="H208" s="787"/>
      <c r="I208" s="328"/>
    </row>
    <row r="209" spans="2:9" ht="15.75" customHeight="1" x14ac:dyDescent="0.2">
      <c r="B209" s="792"/>
      <c r="C209" s="791"/>
      <c r="F209" s="797"/>
      <c r="G209" s="787"/>
      <c r="H209" s="787"/>
      <c r="I209" s="328"/>
    </row>
    <row r="210" spans="2:9" ht="15.75" customHeight="1" x14ac:dyDescent="0.2">
      <c r="B210" s="792"/>
      <c r="C210" s="791"/>
      <c r="F210" s="797"/>
      <c r="G210" s="787"/>
      <c r="H210" s="787"/>
      <c r="I210" s="328"/>
    </row>
    <row r="211" spans="2:9" ht="15.75" customHeight="1" x14ac:dyDescent="0.2">
      <c r="B211" s="792"/>
      <c r="C211" s="791"/>
      <c r="F211" s="797"/>
      <c r="G211" s="787"/>
      <c r="H211" s="787"/>
      <c r="I211" s="328"/>
    </row>
    <row r="212" spans="2:9" ht="15.75" customHeight="1" x14ac:dyDescent="0.2">
      <c r="B212" s="792"/>
      <c r="C212" s="791"/>
      <c r="F212" s="797"/>
      <c r="G212" s="787"/>
      <c r="H212" s="787"/>
      <c r="I212" s="328"/>
    </row>
    <row r="213" spans="2:9" ht="15.75" customHeight="1" x14ac:dyDescent="0.2">
      <c r="B213" s="792"/>
      <c r="C213" s="791"/>
      <c r="F213" s="797"/>
      <c r="G213" s="787"/>
      <c r="H213" s="787"/>
      <c r="I213" s="328"/>
    </row>
    <row r="214" spans="2:9" ht="15.75" customHeight="1" x14ac:dyDescent="0.2">
      <c r="B214" s="792"/>
      <c r="C214" s="791"/>
      <c r="F214" s="797"/>
      <c r="G214" s="787"/>
      <c r="H214" s="787"/>
      <c r="I214" s="328"/>
    </row>
    <row r="215" spans="2:9" ht="15.75" customHeight="1" x14ac:dyDescent="0.2">
      <c r="B215" s="792"/>
      <c r="C215" s="791"/>
      <c r="F215" s="797"/>
      <c r="G215" s="787"/>
      <c r="H215" s="787"/>
      <c r="I215" s="328"/>
    </row>
    <row r="216" spans="2:9" ht="15.75" customHeight="1" x14ac:dyDescent="0.2">
      <c r="B216" s="792"/>
      <c r="C216" s="791"/>
      <c r="F216" s="797"/>
      <c r="G216" s="787"/>
      <c r="H216" s="787"/>
      <c r="I216" s="328"/>
    </row>
    <row r="217" spans="2:9" ht="15.75" customHeight="1" x14ac:dyDescent="0.2">
      <c r="B217" s="792"/>
      <c r="C217" s="791"/>
      <c r="F217" s="797"/>
      <c r="G217" s="787"/>
      <c r="H217" s="787"/>
      <c r="I217" s="328"/>
    </row>
    <row r="218" spans="2:9" ht="15.75" customHeight="1" x14ac:dyDescent="0.2">
      <c r="B218" s="792"/>
      <c r="C218" s="791"/>
      <c r="F218" s="797"/>
      <c r="G218" s="787"/>
      <c r="H218" s="787"/>
      <c r="I218" s="328"/>
    </row>
    <row r="219" spans="2:9" ht="15.75" customHeight="1" x14ac:dyDescent="0.2">
      <c r="B219" s="792"/>
      <c r="C219" s="791"/>
      <c r="F219" s="797"/>
      <c r="G219" s="787"/>
      <c r="H219" s="787"/>
      <c r="I219" s="328"/>
    </row>
    <row r="220" spans="2:9" ht="15.75" customHeight="1" x14ac:dyDescent="0.2">
      <c r="B220" s="792"/>
      <c r="C220" s="791"/>
      <c r="F220" s="797"/>
      <c r="G220" s="787"/>
      <c r="H220" s="787"/>
      <c r="I220" s="328"/>
    </row>
    <row r="221" spans="2:9" ht="15.75" customHeight="1" x14ac:dyDescent="0.2">
      <c r="B221" s="792"/>
      <c r="C221" s="791"/>
      <c r="F221" s="797"/>
      <c r="G221" s="787"/>
      <c r="H221" s="787"/>
      <c r="I221" s="328"/>
    </row>
    <row r="222" spans="2:9" ht="15.75" customHeight="1" x14ac:dyDescent="0.2">
      <c r="B222" s="792"/>
      <c r="C222" s="791"/>
      <c r="F222" s="797"/>
      <c r="G222" s="787"/>
      <c r="H222" s="787"/>
      <c r="I222" s="328"/>
    </row>
    <row r="223" spans="2:9" ht="15.75" customHeight="1" x14ac:dyDescent="0.2">
      <c r="B223" s="792"/>
      <c r="C223" s="791"/>
      <c r="F223" s="797"/>
      <c r="G223" s="787"/>
      <c r="H223" s="787"/>
      <c r="I223" s="328"/>
    </row>
    <row r="224" spans="2:9" ht="15.75" customHeight="1" x14ac:dyDescent="0.2">
      <c r="B224" s="792"/>
      <c r="C224" s="791"/>
      <c r="F224" s="797"/>
      <c r="G224" s="787"/>
      <c r="H224" s="787"/>
      <c r="I224" s="328"/>
    </row>
    <row r="225" spans="2:9" ht="15.75" customHeight="1" x14ac:dyDescent="0.2">
      <c r="B225" s="792"/>
      <c r="C225" s="791"/>
      <c r="F225" s="797"/>
      <c r="G225" s="787"/>
      <c r="H225" s="787"/>
      <c r="I225" s="328"/>
    </row>
    <row r="226" spans="2:9" ht="15.75" customHeight="1" x14ac:dyDescent="0.2">
      <c r="B226" s="792"/>
      <c r="C226" s="791"/>
      <c r="F226" s="797"/>
      <c r="G226" s="787"/>
      <c r="H226" s="787"/>
      <c r="I226" s="328"/>
    </row>
    <row r="227" spans="2:9" ht="15.75" customHeight="1" x14ac:dyDescent="0.2">
      <c r="B227" s="792"/>
      <c r="C227" s="791"/>
      <c r="F227" s="797"/>
      <c r="G227" s="787"/>
      <c r="H227" s="787"/>
      <c r="I227" s="328"/>
    </row>
    <row r="228" spans="2:9" ht="15.75" customHeight="1" x14ac:dyDescent="0.2">
      <c r="B228" s="792"/>
      <c r="C228" s="791"/>
      <c r="F228" s="797"/>
      <c r="G228" s="787"/>
      <c r="H228" s="787"/>
      <c r="I228" s="328"/>
    </row>
    <row r="229" spans="2:9" ht="15.75" customHeight="1" x14ac:dyDescent="0.2">
      <c r="B229" s="792"/>
      <c r="C229" s="791"/>
      <c r="F229" s="797"/>
      <c r="G229" s="787"/>
      <c r="H229" s="787"/>
      <c r="I229" s="328"/>
    </row>
    <row r="230" spans="2:9" ht="15.75" customHeight="1" x14ac:dyDescent="0.2">
      <c r="B230" s="792"/>
      <c r="C230" s="791"/>
      <c r="F230" s="797"/>
      <c r="G230" s="787"/>
      <c r="H230" s="787"/>
      <c r="I230" s="328"/>
    </row>
    <row r="231" spans="2:9" ht="15.75" customHeight="1" x14ac:dyDescent="0.2">
      <c r="B231" s="792"/>
      <c r="C231" s="791"/>
      <c r="F231" s="797"/>
      <c r="G231" s="787"/>
      <c r="H231" s="787"/>
      <c r="I231" s="328"/>
    </row>
    <row r="232" spans="2:9" ht="15.75" customHeight="1" x14ac:dyDescent="0.2">
      <c r="B232" s="792"/>
      <c r="C232" s="791"/>
      <c r="F232" s="797"/>
      <c r="G232" s="787"/>
      <c r="H232" s="787"/>
      <c r="I232" s="328"/>
    </row>
    <row r="233" spans="2:9" ht="15.75" customHeight="1" x14ac:dyDescent="0.2">
      <c r="B233" s="792"/>
      <c r="C233" s="791"/>
      <c r="F233" s="797"/>
      <c r="G233" s="787"/>
      <c r="H233" s="787"/>
      <c r="I233" s="328"/>
    </row>
    <row r="234" spans="2:9" ht="15.75" customHeight="1" x14ac:dyDescent="0.2">
      <c r="B234" s="792"/>
      <c r="C234" s="791"/>
      <c r="F234" s="797"/>
      <c r="G234" s="787"/>
      <c r="H234" s="787"/>
      <c r="I234" s="328"/>
    </row>
    <row r="235" spans="2:9" ht="15.75" customHeight="1" x14ac:dyDescent="0.2">
      <c r="B235" s="792"/>
      <c r="C235" s="791"/>
      <c r="F235" s="797"/>
      <c r="G235" s="787"/>
      <c r="H235" s="787"/>
      <c r="I235" s="328"/>
    </row>
    <row r="236" spans="2:9" ht="15.75" customHeight="1" x14ac:dyDescent="0.2">
      <c r="B236" s="792"/>
      <c r="C236" s="791"/>
      <c r="F236" s="797"/>
      <c r="G236" s="787"/>
      <c r="H236" s="787"/>
      <c r="I236" s="328"/>
    </row>
    <row r="237" spans="2:9" ht="15.75" customHeight="1" x14ac:dyDescent="0.2">
      <c r="B237" s="792"/>
      <c r="C237" s="791"/>
      <c r="F237" s="797"/>
      <c r="G237" s="787"/>
      <c r="H237" s="787"/>
      <c r="I237" s="328"/>
    </row>
    <row r="238" spans="2:9" ht="15.75" customHeight="1" x14ac:dyDescent="0.2">
      <c r="B238" s="792"/>
      <c r="C238" s="791"/>
      <c r="F238" s="797"/>
      <c r="G238" s="787"/>
      <c r="H238" s="787"/>
      <c r="I238" s="328"/>
    </row>
    <row r="239" spans="2:9" ht="15.75" customHeight="1" x14ac:dyDescent="0.2">
      <c r="B239" s="792"/>
      <c r="C239" s="791"/>
      <c r="F239" s="797"/>
      <c r="G239" s="787"/>
      <c r="H239" s="787"/>
      <c r="I239" s="328"/>
    </row>
    <row r="240" spans="2:9" ht="15.75" customHeight="1" x14ac:dyDescent="0.2">
      <c r="B240" s="792"/>
      <c r="C240" s="791"/>
      <c r="F240" s="797"/>
      <c r="G240" s="787"/>
      <c r="H240" s="787"/>
      <c r="I240" s="328"/>
    </row>
    <row r="241" spans="2:9" ht="15.75" customHeight="1" x14ac:dyDescent="0.2">
      <c r="B241" s="792"/>
      <c r="C241" s="791"/>
      <c r="F241" s="797"/>
      <c r="G241" s="799"/>
      <c r="H241" s="798"/>
      <c r="I241" s="328"/>
    </row>
    <row r="242" spans="2:9" ht="15.75" customHeight="1" x14ac:dyDescent="0.2">
      <c r="B242" s="792"/>
      <c r="C242" s="791"/>
      <c r="G242" s="787"/>
      <c r="H242" s="787"/>
      <c r="I242" s="328"/>
    </row>
    <row r="243" spans="2:9" ht="15.75" customHeight="1" x14ac:dyDescent="0.2">
      <c r="B243" s="792"/>
      <c r="C243" s="791"/>
      <c r="F243" s="797"/>
      <c r="G243" s="787"/>
      <c r="H243" s="787"/>
      <c r="I243" s="328"/>
    </row>
    <row r="244" spans="2:9" ht="15.75" customHeight="1" x14ac:dyDescent="0.2">
      <c r="B244" s="792"/>
      <c r="C244" s="791"/>
      <c r="F244" s="797"/>
      <c r="G244" s="787"/>
      <c r="H244" s="787"/>
      <c r="I244" s="328"/>
    </row>
    <row r="245" spans="2:9" ht="15.75" customHeight="1" x14ac:dyDescent="0.2">
      <c r="B245" s="792"/>
      <c r="C245" s="791"/>
      <c r="F245" s="797"/>
      <c r="G245" s="787"/>
      <c r="H245" s="787"/>
      <c r="I245" s="328"/>
    </row>
    <row r="246" spans="2:9" ht="15.75" customHeight="1" x14ac:dyDescent="0.2">
      <c r="B246" s="792"/>
      <c r="C246" s="791"/>
      <c r="F246" s="797"/>
      <c r="G246" s="787"/>
      <c r="H246" s="787"/>
      <c r="I246" s="328"/>
    </row>
    <row r="247" spans="2:9" ht="15.75" customHeight="1" x14ac:dyDescent="0.2">
      <c r="B247" s="792"/>
      <c r="C247" s="791"/>
      <c r="F247" s="797"/>
      <c r="G247" s="787"/>
      <c r="H247" s="787"/>
      <c r="I247" s="328"/>
    </row>
    <row r="248" spans="2:9" ht="15.75" customHeight="1" x14ac:dyDescent="0.2">
      <c r="B248" s="792"/>
      <c r="C248" s="791"/>
      <c r="F248" s="797"/>
      <c r="G248" s="787"/>
      <c r="H248" s="787"/>
      <c r="I248" s="328"/>
    </row>
    <row r="249" spans="2:9" ht="15.75" customHeight="1" x14ac:dyDescent="0.2">
      <c r="B249" s="792"/>
      <c r="C249" s="791"/>
      <c r="F249" s="797"/>
      <c r="G249" s="787"/>
      <c r="H249" s="787"/>
      <c r="I249" s="328"/>
    </row>
    <row r="250" spans="2:9" ht="15.75" customHeight="1" x14ac:dyDescent="0.2">
      <c r="B250" s="792"/>
      <c r="C250" s="791"/>
      <c r="F250" s="797"/>
      <c r="G250" s="787"/>
      <c r="H250" s="787"/>
      <c r="I250" s="328"/>
    </row>
    <row r="251" spans="2:9" ht="15.75" customHeight="1" x14ac:dyDescent="0.2">
      <c r="B251" s="792"/>
      <c r="C251" s="791"/>
      <c r="F251" s="797"/>
      <c r="G251" s="787"/>
      <c r="H251" s="787"/>
      <c r="I251" s="328"/>
    </row>
    <row r="252" spans="2:9" ht="15.75" customHeight="1" x14ac:dyDescent="0.2">
      <c r="B252" s="792"/>
      <c r="C252" s="791"/>
      <c r="F252" s="797"/>
      <c r="G252" s="787"/>
      <c r="H252" s="787"/>
      <c r="I252" s="328"/>
    </row>
    <row r="253" spans="2:9" ht="15.75" customHeight="1" x14ac:dyDescent="0.2">
      <c r="B253" s="792"/>
      <c r="C253" s="791"/>
      <c r="F253" s="797"/>
      <c r="G253" s="787"/>
      <c r="H253" s="787"/>
      <c r="I253" s="328"/>
    </row>
    <row r="254" spans="2:9" ht="15.75" customHeight="1" x14ac:dyDescent="0.2">
      <c r="B254" s="792"/>
      <c r="C254" s="791"/>
      <c r="F254" s="797"/>
      <c r="G254" s="787"/>
      <c r="H254" s="787"/>
      <c r="I254" s="328"/>
    </row>
    <row r="255" spans="2:9" ht="15.75" customHeight="1" x14ac:dyDescent="0.2">
      <c r="B255" s="792"/>
      <c r="C255" s="791"/>
      <c r="F255" s="797"/>
      <c r="G255" s="787"/>
      <c r="H255" s="787"/>
      <c r="I255" s="328"/>
    </row>
    <row r="256" spans="2:9" ht="15.75" customHeight="1" x14ac:dyDescent="0.2">
      <c r="B256" s="792"/>
      <c r="C256" s="791"/>
      <c r="F256" s="797"/>
      <c r="G256" s="787"/>
      <c r="H256" s="787"/>
      <c r="I256" s="328"/>
    </row>
    <row r="257" spans="2:9" ht="15.75" customHeight="1" x14ac:dyDescent="0.2">
      <c r="B257" s="792"/>
      <c r="C257" s="791"/>
      <c r="F257" s="797"/>
      <c r="G257" s="787"/>
      <c r="H257" s="787"/>
      <c r="I257" s="328"/>
    </row>
    <row r="258" spans="2:9" ht="15.75" customHeight="1" x14ac:dyDescent="0.2">
      <c r="B258" s="792"/>
      <c r="C258" s="791"/>
      <c r="F258" s="797"/>
      <c r="G258" s="787"/>
      <c r="H258" s="787"/>
      <c r="I258" s="328"/>
    </row>
    <row r="259" spans="2:9" ht="15.75" customHeight="1" x14ac:dyDescent="0.2">
      <c r="B259" s="792"/>
      <c r="C259" s="791"/>
      <c r="F259" s="797"/>
      <c r="G259" s="787"/>
      <c r="H259" s="787"/>
      <c r="I259" s="328"/>
    </row>
    <row r="260" spans="2:9" ht="15.75" customHeight="1" x14ac:dyDescent="0.2">
      <c r="B260" s="792"/>
      <c r="C260" s="791"/>
      <c r="F260" s="797"/>
      <c r="G260" s="787"/>
      <c r="H260" s="787"/>
      <c r="I260" s="328"/>
    </row>
    <row r="261" spans="2:9" ht="15.75" customHeight="1" x14ac:dyDescent="0.2">
      <c r="B261" s="792"/>
      <c r="C261" s="791"/>
      <c r="F261" s="797"/>
      <c r="G261" s="787"/>
      <c r="H261" s="787"/>
      <c r="I261" s="328"/>
    </row>
    <row r="262" spans="2:9" ht="15.75" customHeight="1" x14ac:dyDescent="0.2">
      <c r="B262" s="792"/>
      <c r="C262" s="791"/>
      <c r="F262" s="797"/>
      <c r="G262" s="787"/>
      <c r="H262" s="787"/>
      <c r="I262" s="328"/>
    </row>
    <row r="263" spans="2:9" ht="15.75" customHeight="1" x14ac:dyDescent="0.2">
      <c r="B263" s="792"/>
      <c r="C263" s="791"/>
      <c r="F263" s="797"/>
      <c r="G263" s="787"/>
      <c r="H263" s="787"/>
      <c r="I263" s="328"/>
    </row>
    <row r="264" spans="2:9" ht="15.75" customHeight="1" thickBot="1" x14ac:dyDescent="0.25">
      <c r="B264" s="792"/>
      <c r="C264" s="791"/>
      <c r="E264" s="796">
        <f>SUM(E9:E258)</f>
        <v>3828153.4499999997</v>
      </c>
      <c r="F264" s="795">
        <f>SUM(F8:F252)</f>
        <v>3864162.5099999988</v>
      </c>
      <c r="G264" s="788"/>
      <c r="H264" s="787"/>
      <c r="I264" s="328"/>
    </row>
    <row r="265" spans="2:9" ht="15.75" customHeight="1" thickTop="1" x14ac:dyDescent="0.2">
      <c r="B265" s="792"/>
      <c r="C265" s="791"/>
      <c r="E265" s="794">
        <f>F264-E264</f>
        <v>36009.059999999125</v>
      </c>
      <c r="F265" s="789"/>
      <c r="G265" s="788"/>
      <c r="H265" s="787"/>
      <c r="I265" s="328"/>
    </row>
    <row r="266" spans="2:9" ht="15.75" customHeight="1" x14ac:dyDescent="0.2">
      <c r="B266" s="792"/>
      <c r="C266" s="791"/>
      <c r="F266" s="789"/>
      <c r="G266" s="788"/>
      <c r="H266" s="793"/>
      <c r="I266" s="328"/>
    </row>
    <row r="267" spans="2:9" ht="15.75" customHeight="1" x14ac:dyDescent="0.2">
      <c r="B267" s="792"/>
      <c r="C267" s="791"/>
      <c r="F267" s="789"/>
      <c r="G267" s="788"/>
      <c r="H267" s="787"/>
      <c r="I267" s="328"/>
    </row>
    <row r="268" spans="2:9" ht="15.75" customHeight="1" x14ac:dyDescent="0.2">
      <c r="B268" s="779"/>
      <c r="C268" s="779"/>
      <c r="D268" s="785"/>
      <c r="F268" s="789"/>
      <c r="G268" s="788"/>
      <c r="H268" s="787"/>
      <c r="I268" s="328"/>
    </row>
    <row r="269" spans="2:9" ht="15.75" customHeight="1" x14ac:dyDescent="0.2">
      <c r="B269" s="779"/>
      <c r="C269" s="779"/>
      <c r="D269" s="785"/>
      <c r="F269" s="789"/>
      <c r="G269" s="788"/>
      <c r="H269" s="787"/>
      <c r="I269" s="328"/>
    </row>
    <row r="270" spans="2:9" ht="15.75" customHeight="1" x14ac:dyDescent="0.2">
      <c r="B270" s="779"/>
      <c r="C270" s="779"/>
      <c r="D270" s="790"/>
      <c r="F270" s="789"/>
      <c r="G270" s="788"/>
      <c r="H270" s="787"/>
      <c r="I270" s="328"/>
    </row>
    <row r="271" spans="2:9" ht="15.75" customHeight="1" x14ac:dyDescent="0.2">
      <c r="B271" s="779"/>
      <c r="C271" s="779"/>
      <c r="D271" s="785"/>
      <c r="F271" s="789"/>
      <c r="G271" s="788"/>
      <c r="H271" s="787"/>
      <c r="I271" s="328"/>
    </row>
    <row r="272" spans="2:9" ht="15.75" customHeight="1" x14ac:dyDescent="0.2">
      <c r="B272" s="779"/>
      <c r="C272" s="779"/>
      <c r="D272" s="785"/>
      <c r="G272" s="787"/>
      <c r="H272" s="787"/>
      <c r="I272" s="328"/>
    </row>
    <row r="273" spans="2:7" ht="15.75" customHeight="1" x14ac:dyDescent="0.2">
      <c r="B273" s="779"/>
      <c r="C273" s="779"/>
      <c r="D273" s="785"/>
      <c r="G273" s="787"/>
    </row>
    <row r="274" spans="2:7" ht="15.75" customHeight="1" x14ac:dyDescent="0.2">
      <c r="B274" s="779"/>
      <c r="C274" s="779"/>
      <c r="D274" s="785"/>
      <c r="G274" s="787"/>
    </row>
    <row r="275" spans="2:7" ht="15.75" customHeight="1" x14ac:dyDescent="0.2">
      <c r="B275" s="779"/>
      <c r="C275" s="779"/>
    </row>
    <row r="276" spans="2:7" ht="15.75" customHeight="1" x14ac:dyDescent="0.2">
      <c r="B276" s="779"/>
      <c r="C276" s="779"/>
      <c r="D276" s="785"/>
      <c r="G276" s="786"/>
    </row>
    <row r="277" spans="2:7" ht="15.75" customHeight="1" x14ac:dyDescent="0.2">
      <c r="B277" s="779"/>
      <c r="C277" s="779"/>
      <c r="D277" s="785"/>
    </row>
    <row r="278" spans="2:7" ht="15.75" customHeight="1" x14ac:dyDescent="0.2">
      <c r="B278" s="779"/>
      <c r="C278" s="779"/>
      <c r="D278" s="785"/>
    </row>
    <row r="279" spans="2:7" ht="15.75" customHeight="1" x14ac:dyDescent="0.2">
      <c r="B279" s="779"/>
      <c r="C279" s="779"/>
      <c r="D279" s="785"/>
    </row>
    <row r="280" spans="2:7" ht="15.75" customHeight="1" x14ac:dyDescent="0.2">
      <c r="B280" s="779"/>
      <c r="C280" s="779"/>
      <c r="D280" s="785"/>
    </row>
    <row r="281" spans="2:7" ht="15.75" customHeight="1" x14ac:dyDescent="0.2">
      <c r="B281" s="779"/>
      <c r="C281" s="779"/>
    </row>
    <row r="282" spans="2:7" ht="15.75" customHeight="1" x14ac:dyDescent="0.2">
      <c r="D282" s="785"/>
      <c r="E282" s="783"/>
    </row>
    <row r="283" spans="2:7" ht="15.75" customHeight="1" x14ac:dyDescent="0.2">
      <c r="B283" s="779"/>
      <c r="C283" s="779"/>
      <c r="D283" s="785"/>
    </row>
    <row r="284" spans="2:7" ht="15.75" customHeight="1" x14ac:dyDescent="0.2">
      <c r="B284" s="779"/>
      <c r="C284" s="779"/>
      <c r="E284" s="784"/>
      <c r="F284" s="783"/>
      <c r="G284" s="779"/>
    </row>
    <row r="285" spans="2:7" ht="15.75" customHeight="1" x14ac:dyDescent="0.2">
      <c r="E285" s="784"/>
      <c r="F285" s="783"/>
      <c r="G285" s="779"/>
    </row>
    <row r="286" spans="2:7" ht="15.75" customHeight="1" x14ac:dyDescent="0.2"/>
    <row r="287" spans="2:7" ht="15.75" customHeight="1" x14ac:dyDescent="0.2"/>
    <row r="288" spans="2:7"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65" ht="15.75" customHeight="1" x14ac:dyDescent="0.2"/>
    <row r="375" spans="1:209" s="322" customFormat="1" x14ac:dyDescent="0.2">
      <c r="A375" s="779"/>
      <c r="B375" s="780"/>
      <c r="C375" s="780"/>
      <c r="D375" s="782"/>
      <c r="E375" s="781"/>
      <c r="F375" s="781"/>
      <c r="G375" s="780"/>
      <c r="H375" s="779"/>
      <c r="I375" s="321"/>
      <c r="J375" s="321"/>
      <c r="K375" s="321"/>
      <c r="L375" s="321"/>
      <c r="M375" s="321"/>
      <c r="N375" s="321"/>
      <c r="O375" s="321"/>
      <c r="P375" s="321"/>
      <c r="Q375" s="321"/>
      <c r="R375" s="321"/>
      <c r="S375" s="321"/>
      <c r="T375" s="321"/>
      <c r="U375" s="321"/>
      <c r="V375" s="321"/>
      <c r="W375" s="321"/>
      <c r="X375" s="321"/>
      <c r="Y375" s="321"/>
      <c r="Z375" s="321"/>
      <c r="AA375" s="321"/>
      <c r="AB375" s="321"/>
      <c r="AC375" s="321"/>
      <c r="AD375" s="321"/>
      <c r="AE375" s="321"/>
      <c r="AF375" s="321"/>
      <c r="AG375" s="321"/>
      <c r="AH375" s="321"/>
      <c r="AI375" s="321"/>
      <c r="AJ375" s="321"/>
      <c r="AK375" s="321"/>
      <c r="AL375" s="321"/>
      <c r="AM375" s="321"/>
      <c r="AN375" s="321"/>
      <c r="AO375" s="321"/>
      <c r="AP375" s="321"/>
      <c r="AQ375" s="321"/>
      <c r="AR375" s="321"/>
      <c r="AS375" s="321"/>
      <c r="AT375" s="321"/>
      <c r="AU375" s="321"/>
      <c r="AV375" s="321"/>
      <c r="AW375" s="321"/>
      <c r="AX375" s="321"/>
      <c r="AY375" s="321"/>
      <c r="AZ375" s="321"/>
      <c r="BA375" s="321"/>
      <c r="BB375" s="321"/>
      <c r="BC375" s="321"/>
      <c r="BD375" s="321"/>
      <c r="BE375" s="321"/>
      <c r="BF375" s="321"/>
      <c r="BG375" s="321"/>
      <c r="BH375" s="321"/>
      <c r="BI375" s="321"/>
      <c r="BJ375" s="321"/>
      <c r="BK375" s="321"/>
      <c r="BL375" s="321"/>
      <c r="BM375" s="321"/>
      <c r="BN375" s="321"/>
      <c r="BO375" s="321"/>
      <c r="BP375" s="321"/>
      <c r="BQ375" s="321"/>
      <c r="BR375" s="321"/>
      <c r="BS375" s="321"/>
      <c r="BT375" s="321"/>
      <c r="BU375" s="321"/>
      <c r="BV375" s="321"/>
      <c r="BW375" s="321"/>
      <c r="BX375" s="321"/>
      <c r="BY375" s="321"/>
      <c r="BZ375" s="321"/>
      <c r="CA375" s="321"/>
      <c r="CB375" s="321"/>
      <c r="CC375" s="321"/>
      <c r="CD375" s="321"/>
      <c r="CE375" s="321"/>
      <c r="CF375" s="321"/>
      <c r="CG375" s="321"/>
      <c r="CH375" s="321"/>
      <c r="CI375" s="321"/>
      <c r="CJ375" s="321"/>
      <c r="CK375" s="321"/>
      <c r="CL375" s="321"/>
      <c r="CM375" s="321"/>
      <c r="CN375" s="321"/>
      <c r="CO375" s="321"/>
      <c r="CP375" s="321"/>
      <c r="CQ375" s="321"/>
      <c r="CR375" s="321"/>
      <c r="CS375" s="321"/>
      <c r="CT375" s="321"/>
      <c r="CU375" s="321"/>
      <c r="CV375" s="321"/>
      <c r="CW375" s="321"/>
      <c r="CX375" s="321"/>
      <c r="CY375" s="321"/>
      <c r="CZ375" s="321"/>
      <c r="DA375" s="321"/>
      <c r="DB375" s="321"/>
      <c r="DC375" s="321"/>
      <c r="DD375" s="321"/>
      <c r="DE375" s="321"/>
      <c r="DF375" s="321"/>
      <c r="DG375" s="321"/>
      <c r="DH375" s="321"/>
      <c r="DI375" s="321"/>
      <c r="DJ375" s="321"/>
      <c r="DK375" s="321"/>
      <c r="DL375" s="321"/>
      <c r="DM375" s="321"/>
      <c r="DN375" s="321"/>
      <c r="DO375" s="321"/>
      <c r="DP375" s="321"/>
      <c r="DQ375" s="321"/>
      <c r="DR375" s="321"/>
      <c r="DS375" s="321"/>
      <c r="DT375" s="321"/>
      <c r="DU375" s="321"/>
      <c r="DV375" s="321"/>
      <c r="DW375" s="321"/>
      <c r="DX375" s="321"/>
      <c r="DY375" s="321"/>
      <c r="DZ375" s="321"/>
      <c r="EA375" s="321"/>
      <c r="EB375" s="321"/>
      <c r="EC375" s="321"/>
      <c r="ED375" s="321"/>
      <c r="EE375" s="321"/>
      <c r="EF375" s="321"/>
      <c r="EG375" s="321"/>
      <c r="EH375" s="321"/>
      <c r="EI375" s="321"/>
      <c r="EJ375" s="321"/>
      <c r="EK375" s="321"/>
      <c r="EL375" s="321"/>
      <c r="EM375" s="321"/>
      <c r="EN375" s="321"/>
      <c r="EO375" s="321"/>
      <c r="EP375" s="321"/>
      <c r="EQ375" s="321"/>
      <c r="ER375" s="321"/>
      <c r="ES375" s="321"/>
      <c r="ET375" s="321"/>
      <c r="EU375" s="321"/>
      <c r="EV375" s="321"/>
      <c r="EW375" s="321"/>
      <c r="EX375" s="321"/>
      <c r="EY375" s="321"/>
      <c r="EZ375" s="321"/>
      <c r="FA375" s="321"/>
      <c r="FB375" s="321"/>
      <c r="FC375" s="321"/>
      <c r="FD375" s="321"/>
      <c r="FE375" s="321"/>
      <c r="FF375" s="321"/>
      <c r="FG375" s="321"/>
      <c r="FH375" s="321"/>
      <c r="FI375" s="321"/>
      <c r="FJ375" s="321"/>
      <c r="FK375" s="321"/>
      <c r="FL375" s="321"/>
      <c r="FM375" s="321"/>
      <c r="FN375" s="321"/>
      <c r="FO375" s="321"/>
      <c r="FP375" s="321"/>
      <c r="FQ375" s="321"/>
      <c r="FR375" s="321"/>
      <c r="FS375" s="321"/>
      <c r="FT375" s="321"/>
      <c r="FU375" s="321"/>
      <c r="FV375" s="321"/>
      <c r="FW375" s="321"/>
      <c r="FX375" s="321"/>
      <c r="FY375" s="321"/>
      <c r="FZ375" s="321"/>
      <c r="GA375" s="321"/>
      <c r="GB375" s="321"/>
      <c r="GC375" s="321"/>
      <c r="GD375" s="321"/>
      <c r="GE375" s="321"/>
      <c r="GF375" s="321"/>
      <c r="GG375" s="321"/>
      <c r="GH375" s="321"/>
      <c r="GI375" s="321"/>
      <c r="GJ375" s="321"/>
      <c r="GK375" s="321"/>
      <c r="GL375" s="321"/>
      <c r="GM375" s="321"/>
      <c r="GN375" s="321"/>
      <c r="GO375" s="321"/>
      <c r="GP375" s="321"/>
      <c r="GQ375" s="321"/>
      <c r="GR375" s="321"/>
      <c r="GS375" s="321"/>
      <c r="GT375" s="321"/>
      <c r="GU375" s="321"/>
      <c r="GV375" s="321"/>
      <c r="GW375" s="321"/>
      <c r="GX375" s="321"/>
      <c r="GY375" s="321"/>
      <c r="GZ375" s="321"/>
      <c r="HA375" s="321"/>
    </row>
    <row r="376" spans="1:209" s="323" customFormat="1" x14ac:dyDescent="0.2">
      <c r="A376" s="779"/>
      <c r="B376" s="780"/>
      <c r="C376" s="780"/>
      <c r="D376" s="782"/>
      <c r="E376" s="781"/>
      <c r="F376" s="781"/>
      <c r="G376" s="780"/>
      <c r="H376" s="779"/>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779"/>
      <c r="B377" s="780"/>
      <c r="C377" s="780"/>
      <c r="D377" s="782"/>
      <c r="E377" s="781"/>
      <c r="F377" s="781"/>
      <c r="G377" s="780"/>
      <c r="H377" s="779"/>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779"/>
      <c r="B378" s="780"/>
      <c r="C378" s="780"/>
      <c r="D378" s="782"/>
      <c r="E378" s="781"/>
      <c r="F378" s="781"/>
      <c r="G378" s="780"/>
      <c r="H378" s="779"/>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sheetData>
  <pageMargins left="0.7" right="0.7" top="0.75" bottom="0.75" header="0.3" footer="0.3"/>
  <pageSetup orientation="portrait" horizontalDpi="0"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16A9-6AA0-40C2-84DB-99C3455E9916}">
  <sheetPr codeName="Hoja70"/>
  <dimension ref="A1:HA153"/>
  <sheetViews>
    <sheetView workbookViewId="0">
      <selection activeCell="X23" sqref="X23"/>
    </sheetView>
  </sheetViews>
  <sheetFormatPr baseColWidth="10" defaultColWidth="10.83203125" defaultRowHeight="14" x14ac:dyDescent="0.2"/>
  <cols>
    <col min="1" max="1" width="2.83203125" style="779" customWidth="1"/>
    <col min="2" max="2" width="10.83203125" style="780"/>
    <col min="3" max="3" width="56.5" style="780" customWidth="1"/>
    <col min="4" max="4" width="10.83203125" style="782"/>
    <col min="5" max="5" width="17.1640625" style="781" customWidth="1"/>
    <col min="6" max="6" width="17.33203125" style="781" hidden="1" customWidth="1"/>
    <col min="7" max="7" width="17.33203125" style="780" hidden="1" customWidth="1"/>
    <col min="8" max="8" width="12" style="779" hidden="1" customWidth="1"/>
    <col min="9" max="9" width="2" style="779" hidden="1" customWidth="1"/>
    <col min="10" max="11" width="11" style="779" hidden="1" customWidth="1"/>
    <col min="12" max="12" width="11" style="321" hidden="1" customWidth="1"/>
    <col min="13" max="19" width="0" style="321" hidden="1" customWidth="1"/>
    <col min="20" max="16384" width="10.83203125" style="321"/>
  </cols>
  <sheetData>
    <row r="1" spans="2:9" ht="18" x14ac:dyDescent="0.2">
      <c r="B1" s="822"/>
      <c r="C1" s="824" t="s">
        <v>893</v>
      </c>
    </row>
    <row r="2" spans="2:9" ht="18" x14ac:dyDescent="0.2">
      <c r="B2" s="822"/>
      <c r="C2" s="824" t="s">
        <v>1030</v>
      </c>
    </row>
    <row r="3" spans="2:9" ht="18" x14ac:dyDescent="0.2">
      <c r="B3" s="822"/>
      <c r="C3" s="823" t="s">
        <v>7116</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787"/>
    </row>
    <row r="8" spans="2:9" x14ac:dyDescent="0.2">
      <c r="B8" s="792"/>
      <c r="C8" s="791" t="s">
        <v>1029</v>
      </c>
      <c r="F8" s="794">
        <v>36009.06</v>
      </c>
      <c r="G8" s="793"/>
      <c r="H8" s="787"/>
      <c r="I8" s="787"/>
    </row>
    <row r="9" spans="2:9" x14ac:dyDescent="0.2">
      <c r="B9" s="792">
        <v>45173</v>
      </c>
      <c r="C9" s="791" t="s">
        <v>7117</v>
      </c>
      <c r="D9" s="782" t="s">
        <v>745</v>
      </c>
      <c r="E9" s="781">
        <v>56056.14</v>
      </c>
      <c r="F9" s="781">
        <v>5049.4799999999996</v>
      </c>
      <c r="G9" s="787" t="s">
        <v>7118</v>
      </c>
    </row>
    <row r="10" spans="2:9" x14ac:dyDescent="0.2">
      <c r="B10" s="792">
        <v>45173</v>
      </c>
      <c r="C10" s="791" t="s">
        <v>7119</v>
      </c>
      <c r="D10" s="782" t="s">
        <v>745</v>
      </c>
      <c r="E10" s="781">
        <v>7803</v>
      </c>
      <c r="F10" s="781">
        <v>5049.4799999999996</v>
      </c>
      <c r="G10" s="787" t="s">
        <v>7120</v>
      </c>
    </row>
    <row r="11" spans="2:9" x14ac:dyDescent="0.2">
      <c r="B11" s="792">
        <v>45173</v>
      </c>
      <c r="C11" s="791" t="s">
        <v>7121</v>
      </c>
      <c r="D11" s="782" t="s">
        <v>745</v>
      </c>
      <c r="E11" s="781">
        <v>13992.07</v>
      </c>
      <c r="F11" s="781">
        <v>5049.4799999999996</v>
      </c>
      <c r="G11" s="787" t="s">
        <v>7122</v>
      </c>
    </row>
    <row r="12" spans="2:9" x14ac:dyDescent="0.2">
      <c r="B12" s="792">
        <v>45173</v>
      </c>
      <c r="C12" s="791" t="s">
        <v>7575</v>
      </c>
      <c r="D12" s="782" t="s">
        <v>745</v>
      </c>
      <c r="E12" s="781">
        <v>45000</v>
      </c>
      <c r="F12" s="781">
        <v>5049.4799999999996</v>
      </c>
      <c r="G12" s="787" t="s">
        <v>7123</v>
      </c>
    </row>
    <row r="13" spans="2:9" x14ac:dyDescent="0.2">
      <c r="B13" s="792">
        <v>45173</v>
      </c>
      <c r="C13" s="791" t="s">
        <v>991</v>
      </c>
      <c r="D13" s="782" t="s">
        <v>745</v>
      </c>
      <c r="E13" s="781">
        <v>18809.400000000001</v>
      </c>
      <c r="F13" s="781">
        <v>1227.6199999999999</v>
      </c>
      <c r="G13" s="787" t="s">
        <v>7124</v>
      </c>
    </row>
    <row r="14" spans="2:9" x14ac:dyDescent="0.2">
      <c r="B14" s="792">
        <v>45173</v>
      </c>
      <c r="C14" s="791" t="s">
        <v>7125</v>
      </c>
      <c r="D14" s="782" t="s">
        <v>745</v>
      </c>
      <c r="E14" s="781">
        <v>76319.87</v>
      </c>
      <c r="F14" s="807">
        <v>1561.74</v>
      </c>
      <c r="G14" s="787" t="s">
        <v>7126</v>
      </c>
    </row>
    <row r="15" spans="2:9" ht="11.25" customHeight="1" x14ac:dyDescent="0.2">
      <c r="B15" s="792">
        <v>45174</v>
      </c>
      <c r="C15" s="791" t="s">
        <v>7127</v>
      </c>
      <c r="D15" s="782" t="s">
        <v>745</v>
      </c>
      <c r="E15" s="781">
        <v>3200</v>
      </c>
      <c r="F15" s="781">
        <v>402501.81</v>
      </c>
      <c r="G15" s="787" t="s">
        <v>7128</v>
      </c>
    </row>
    <row r="16" spans="2:9" ht="12.75" customHeight="1" x14ac:dyDescent="0.2">
      <c r="B16" s="792">
        <v>45174</v>
      </c>
      <c r="C16" s="791" t="s">
        <v>1020</v>
      </c>
      <c r="D16" s="782" t="s">
        <v>745</v>
      </c>
      <c r="E16" s="781">
        <v>4832</v>
      </c>
      <c r="F16" s="781">
        <v>2466.5300000000002</v>
      </c>
      <c r="G16" s="787" t="s">
        <v>7129</v>
      </c>
    </row>
    <row r="17" spans="2:12" x14ac:dyDescent="0.2">
      <c r="B17" s="792">
        <v>45175</v>
      </c>
      <c r="C17" s="791" t="s">
        <v>7130</v>
      </c>
      <c r="D17" s="805" t="s">
        <v>745</v>
      </c>
      <c r="E17" s="781">
        <v>1786.98</v>
      </c>
      <c r="F17" s="781">
        <v>6204.15</v>
      </c>
      <c r="G17" s="787" t="s">
        <v>7131</v>
      </c>
    </row>
    <row r="18" spans="2:12" x14ac:dyDescent="0.2">
      <c r="B18" s="792">
        <v>45176</v>
      </c>
      <c r="C18" s="791" t="s">
        <v>3693</v>
      </c>
      <c r="D18" s="805" t="s">
        <v>745</v>
      </c>
      <c r="E18" s="781">
        <v>7918.16</v>
      </c>
      <c r="F18" s="807">
        <v>1017.39</v>
      </c>
      <c r="G18" s="804" t="s">
        <v>7132</v>
      </c>
    </row>
    <row r="19" spans="2:12" x14ac:dyDescent="0.2">
      <c r="B19" s="792">
        <v>45176</v>
      </c>
      <c r="C19" s="791" t="s">
        <v>351</v>
      </c>
      <c r="D19" s="782" t="s">
        <v>745</v>
      </c>
      <c r="E19" s="781">
        <v>703381.38</v>
      </c>
      <c r="F19" s="781">
        <v>56491.81</v>
      </c>
      <c r="G19" s="787" t="s">
        <v>7133</v>
      </c>
    </row>
    <row r="20" spans="2:12" x14ac:dyDescent="0.2">
      <c r="B20" s="792">
        <v>45182</v>
      </c>
      <c r="C20" s="791" t="s">
        <v>7134</v>
      </c>
      <c r="D20" s="782" t="s">
        <v>745</v>
      </c>
      <c r="E20" s="781">
        <v>172098.74</v>
      </c>
      <c r="F20" s="781">
        <v>880</v>
      </c>
      <c r="G20" s="800" t="s">
        <v>7135</v>
      </c>
    </row>
    <row r="21" spans="2:12" x14ac:dyDescent="0.2">
      <c r="B21" s="792">
        <v>45183</v>
      </c>
      <c r="C21" s="791" t="s">
        <v>7136</v>
      </c>
      <c r="D21" s="782" t="s">
        <v>745</v>
      </c>
      <c r="E21" s="781">
        <v>4616.8</v>
      </c>
      <c r="F21" s="781">
        <v>4587.9399999999996</v>
      </c>
      <c r="G21" s="787" t="s">
        <v>7137</v>
      </c>
    </row>
    <row r="22" spans="2:12" x14ac:dyDescent="0.2">
      <c r="B22" s="792">
        <v>45184</v>
      </c>
      <c r="C22" s="791" t="s">
        <v>7130</v>
      </c>
      <c r="D22" s="782" t="s">
        <v>745</v>
      </c>
      <c r="E22" s="781">
        <v>3111.6</v>
      </c>
      <c r="F22" s="781">
        <v>32082.37</v>
      </c>
      <c r="G22" s="787" t="s">
        <v>7138</v>
      </c>
      <c r="H22" s="787"/>
      <c r="I22" s="787"/>
    </row>
    <row r="23" spans="2:12" ht="12.75" customHeight="1" x14ac:dyDescent="0.2">
      <c r="B23" s="792">
        <v>45184</v>
      </c>
      <c r="C23" s="791" t="s">
        <v>7130</v>
      </c>
      <c r="D23" s="782" t="s">
        <v>745</v>
      </c>
      <c r="E23" s="781">
        <v>5600.89</v>
      </c>
      <c r="F23" s="781">
        <v>1500</v>
      </c>
      <c r="G23" s="787" t="s">
        <v>5691</v>
      </c>
      <c r="H23" s="787"/>
      <c r="I23" s="787"/>
    </row>
    <row r="24" spans="2:12" ht="12" customHeight="1" x14ac:dyDescent="0.2">
      <c r="B24" s="792">
        <v>45184</v>
      </c>
      <c r="C24" s="791" t="s">
        <v>7130</v>
      </c>
      <c r="D24" s="782" t="s">
        <v>745</v>
      </c>
      <c r="E24" s="781">
        <v>2426.7600000000002</v>
      </c>
      <c r="F24" s="781">
        <v>9169.2900000000009</v>
      </c>
      <c r="G24" s="787" t="s">
        <v>7139</v>
      </c>
      <c r="H24" s="787"/>
      <c r="I24" s="787"/>
    </row>
    <row r="25" spans="2:12" ht="11.25" customHeight="1" x14ac:dyDescent="0.2">
      <c r="B25" s="792">
        <v>45184</v>
      </c>
      <c r="C25" s="791" t="s">
        <v>7130</v>
      </c>
      <c r="D25" s="782" t="s">
        <v>745</v>
      </c>
      <c r="E25" s="781">
        <v>622.35</v>
      </c>
      <c r="F25" s="781">
        <v>1000</v>
      </c>
      <c r="G25" s="787" t="s">
        <v>6437</v>
      </c>
      <c r="H25" s="787"/>
      <c r="I25" s="787"/>
    </row>
    <row r="26" spans="2:12" x14ac:dyDescent="0.2">
      <c r="B26" s="792">
        <v>45187</v>
      </c>
      <c r="C26" s="791" t="s">
        <v>7140</v>
      </c>
      <c r="D26" s="782" t="s">
        <v>745</v>
      </c>
      <c r="E26" s="781">
        <v>1561.14</v>
      </c>
      <c r="F26" s="781">
        <v>382.23</v>
      </c>
      <c r="G26" s="787" t="s">
        <v>7141</v>
      </c>
      <c r="H26" s="787"/>
      <c r="I26" s="787"/>
    </row>
    <row r="27" spans="2:12" x14ac:dyDescent="0.2">
      <c r="B27" s="792">
        <v>45189</v>
      </c>
      <c r="C27" s="791" t="s">
        <v>351</v>
      </c>
      <c r="D27" s="782" t="s">
        <v>745</v>
      </c>
      <c r="E27" s="781">
        <v>330114.09999999998</v>
      </c>
      <c r="F27" s="781">
        <v>3029.69</v>
      </c>
      <c r="G27" s="787" t="s">
        <v>7142</v>
      </c>
      <c r="H27" s="787"/>
      <c r="I27" s="787"/>
    </row>
    <row r="28" spans="2:12" x14ac:dyDescent="0.2">
      <c r="B28" s="792">
        <v>45191</v>
      </c>
      <c r="C28" s="791" t="s">
        <v>7143</v>
      </c>
      <c r="D28" s="782" t="s">
        <v>745</v>
      </c>
      <c r="E28" s="781">
        <v>580</v>
      </c>
      <c r="F28" s="781">
        <v>3000</v>
      </c>
      <c r="G28" s="787" t="s">
        <v>6427</v>
      </c>
      <c r="H28" s="787"/>
      <c r="I28" s="787"/>
    </row>
    <row r="29" spans="2:12" x14ac:dyDescent="0.2">
      <c r="B29" s="792">
        <v>45191</v>
      </c>
      <c r="C29" s="791" t="s">
        <v>7144</v>
      </c>
      <c r="D29" s="782" t="s">
        <v>745</v>
      </c>
      <c r="E29" s="781">
        <v>480652.22</v>
      </c>
      <c r="F29" s="781">
        <v>26557.33</v>
      </c>
      <c r="G29" s="787" t="s">
        <v>7145</v>
      </c>
      <c r="H29" s="787"/>
      <c r="I29" s="787"/>
      <c r="K29" s="854"/>
      <c r="L29" s="347"/>
    </row>
    <row r="30" spans="2:12" x14ac:dyDescent="0.2">
      <c r="B30" s="792">
        <v>45197</v>
      </c>
      <c r="C30" s="791" t="s">
        <v>7146</v>
      </c>
      <c r="D30" s="782" t="s">
        <v>745</v>
      </c>
      <c r="E30" s="781">
        <v>6616</v>
      </c>
      <c r="F30" s="781">
        <v>375690.7</v>
      </c>
      <c r="G30" s="787" t="s">
        <v>7147</v>
      </c>
      <c r="H30" s="787"/>
      <c r="I30" s="787"/>
      <c r="K30" s="855"/>
    </row>
    <row r="31" spans="2:12" ht="13.5" customHeight="1" x14ac:dyDescent="0.2">
      <c r="B31" s="792">
        <v>45197</v>
      </c>
      <c r="C31" s="791" t="s">
        <v>7134</v>
      </c>
      <c r="D31" s="782" t="s">
        <v>745</v>
      </c>
      <c r="E31" s="781">
        <v>164406.42000000001</v>
      </c>
      <c r="F31" s="856">
        <v>27630.45</v>
      </c>
      <c r="G31" s="787" t="s">
        <v>7148</v>
      </c>
      <c r="H31" s="787"/>
      <c r="I31" s="787"/>
    </row>
    <row r="32" spans="2:12" ht="13.5" customHeight="1" x14ac:dyDescent="0.2">
      <c r="B32" s="792">
        <v>45198</v>
      </c>
      <c r="C32" s="791" t="s">
        <v>7130</v>
      </c>
      <c r="D32" s="782" t="s">
        <v>745</v>
      </c>
      <c r="E32" s="781">
        <v>3111.6</v>
      </c>
      <c r="F32" s="856">
        <v>3636.6</v>
      </c>
      <c r="G32" s="787" t="s">
        <v>7149</v>
      </c>
      <c r="H32" s="787"/>
      <c r="I32" s="787"/>
    </row>
    <row r="33" spans="2:209" ht="14.25" customHeight="1" x14ac:dyDescent="0.2">
      <c r="B33" s="792">
        <v>45198</v>
      </c>
      <c r="C33" s="791" t="s">
        <v>7130</v>
      </c>
      <c r="D33" s="782" t="s">
        <v>745</v>
      </c>
      <c r="E33" s="781">
        <v>5600.89</v>
      </c>
      <c r="F33" s="856">
        <v>1500</v>
      </c>
      <c r="G33" s="787" t="s">
        <v>7150</v>
      </c>
      <c r="H33" s="787"/>
      <c r="I33" s="787"/>
    </row>
    <row r="34" spans="2:209" ht="12.75" customHeight="1" x14ac:dyDescent="0.2">
      <c r="B34" s="792">
        <v>45198</v>
      </c>
      <c r="C34" s="791" t="s">
        <v>7151</v>
      </c>
      <c r="D34" s="782" t="s">
        <v>745</v>
      </c>
      <c r="E34" s="781">
        <v>27801.27</v>
      </c>
      <c r="F34" s="856">
        <v>34699.31</v>
      </c>
      <c r="G34" s="857" t="s">
        <v>7152</v>
      </c>
      <c r="H34" s="787"/>
      <c r="I34" s="787"/>
    </row>
    <row r="35" spans="2:209" ht="14.25" customHeight="1" x14ac:dyDescent="0.2">
      <c r="B35" s="792">
        <v>45198</v>
      </c>
      <c r="C35" s="791" t="s">
        <v>351</v>
      </c>
      <c r="D35" s="782" t="s">
        <v>745</v>
      </c>
      <c r="E35" s="781">
        <v>738840.42</v>
      </c>
      <c r="F35" s="856">
        <v>3910.12</v>
      </c>
      <c r="G35" s="787" t="s">
        <v>7153</v>
      </c>
      <c r="H35" s="787"/>
      <c r="I35" s="787"/>
    </row>
    <row r="36" spans="2:209" ht="14.25" customHeight="1" x14ac:dyDescent="0.2">
      <c r="B36" s="792">
        <v>45198</v>
      </c>
      <c r="C36" s="791" t="s">
        <v>3730</v>
      </c>
      <c r="D36" s="782" t="s">
        <v>745</v>
      </c>
      <c r="E36" s="781">
        <v>3100</v>
      </c>
      <c r="F36" s="856">
        <v>1250</v>
      </c>
      <c r="G36" s="787" t="s">
        <v>7154</v>
      </c>
      <c r="H36" s="787"/>
      <c r="I36" s="787"/>
    </row>
    <row r="37" spans="2:209" ht="11.25" customHeight="1" x14ac:dyDescent="0.2">
      <c r="B37" s="792">
        <v>45198</v>
      </c>
      <c r="C37" s="791" t="s">
        <v>7155</v>
      </c>
      <c r="D37" s="782" t="s">
        <v>745</v>
      </c>
      <c r="E37" s="781">
        <v>153989.47</v>
      </c>
      <c r="F37" s="856">
        <v>11736.89</v>
      </c>
      <c r="G37" s="787" t="s">
        <v>7156</v>
      </c>
      <c r="H37" s="787"/>
      <c r="I37" s="787"/>
    </row>
    <row r="38" spans="2:209" ht="14.25" customHeight="1" x14ac:dyDescent="0.2">
      <c r="B38" s="792">
        <v>45198</v>
      </c>
      <c r="C38" s="791" t="s">
        <v>351</v>
      </c>
      <c r="D38" s="782" t="s">
        <v>745</v>
      </c>
      <c r="E38" s="781">
        <v>360333.05</v>
      </c>
      <c r="F38" s="856">
        <v>60000</v>
      </c>
      <c r="G38" s="787" t="s">
        <v>4016</v>
      </c>
      <c r="H38" s="787"/>
      <c r="I38" s="787"/>
    </row>
    <row r="39" spans="2:209" s="779" customFormat="1" ht="15.75" customHeight="1" thickBot="1" x14ac:dyDescent="0.25">
      <c r="B39" s="792"/>
      <c r="C39" s="791"/>
      <c r="D39" s="782"/>
      <c r="E39" s="796">
        <f>SUM(E9:E38)</f>
        <v>3404282.72</v>
      </c>
      <c r="F39" s="795">
        <f>SUM(F8:F38)</f>
        <v>1129920.9499999997</v>
      </c>
      <c r="G39" s="788"/>
      <c r="H39" s="787"/>
      <c r="I39" s="787"/>
      <c r="L39" s="321"/>
      <c r="M39" s="321"/>
      <c r="N39" s="321"/>
      <c r="O39" s="321"/>
      <c r="P39" s="321"/>
      <c r="Q39" s="321"/>
      <c r="R39" s="321"/>
      <c r="S39" s="321"/>
      <c r="T39" s="321"/>
      <c r="U39" s="321"/>
      <c r="V39" s="321"/>
      <c r="W39" s="321"/>
      <c r="X39" s="321"/>
      <c r="Y39" s="321"/>
      <c r="Z39" s="321"/>
      <c r="AA39" s="321"/>
      <c r="AB39" s="321"/>
      <c r="AC39" s="321"/>
      <c r="AD39" s="321"/>
      <c r="AE39" s="321"/>
      <c r="AF39" s="321"/>
      <c r="AG39" s="321"/>
      <c r="AH39" s="321"/>
      <c r="AI39" s="321"/>
      <c r="AJ39" s="321"/>
      <c r="AK39" s="321"/>
      <c r="AL39" s="321"/>
      <c r="AM39" s="321"/>
      <c r="AN39" s="321"/>
      <c r="AO39" s="321"/>
      <c r="AP39" s="321"/>
      <c r="AQ39" s="321"/>
      <c r="AR39" s="321"/>
      <c r="AS39" s="321"/>
      <c r="AT39" s="321"/>
      <c r="AU39" s="321"/>
      <c r="AV39" s="321"/>
      <c r="AW39" s="321"/>
      <c r="AX39" s="321"/>
      <c r="AY39" s="321"/>
      <c r="AZ39" s="321"/>
      <c r="BA39" s="321"/>
      <c r="BB39" s="321"/>
      <c r="BC39" s="321"/>
      <c r="BD39" s="321"/>
      <c r="BE39" s="321"/>
      <c r="BF39" s="321"/>
      <c r="BG39" s="321"/>
      <c r="BH39" s="321"/>
      <c r="BI39" s="321"/>
      <c r="BJ39" s="321"/>
      <c r="BK39" s="321"/>
      <c r="BL39" s="321"/>
      <c r="BM39" s="321"/>
      <c r="BN39" s="321"/>
      <c r="BO39" s="321"/>
      <c r="BP39" s="321"/>
      <c r="BQ39" s="321"/>
      <c r="BR39" s="321"/>
      <c r="BS39" s="321"/>
      <c r="BT39" s="321"/>
      <c r="BU39" s="321"/>
      <c r="BV39" s="321"/>
      <c r="BW39" s="321"/>
      <c r="BX39" s="321"/>
      <c r="BY39" s="321"/>
      <c r="BZ39" s="321"/>
      <c r="CA39" s="321"/>
      <c r="CB39" s="321"/>
      <c r="CC39" s="321"/>
      <c r="CD39" s="321"/>
      <c r="CE39" s="321"/>
      <c r="CF39" s="321"/>
      <c r="CG39" s="321"/>
      <c r="CH39" s="321"/>
      <c r="CI39" s="321"/>
      <c r="CJ39" s="321"/>
      <c r="CK39" s="321"/>
      <c r="CL39" s="321"/>
      <c r="CM39" s="321"/>
      <c r="CN39" s="321"/>
      <c r="CO39" s="321"/>
      <c r="CP39" s="321"/>
      <c r="CQ39" s="321"/>
      <c r="CR39" s="321"/>
      <c r="CS39" s="321"/>
      <c r="CT39" s="321"/>
      <c r="CU39" s="321"/>
      <c r="CV39" s="321"/>
      <c r="CW39" s="321"/>
      <c r="CX39" s="321"/>
      <c r="CY39" s="321"/>
      <c r="CZ39" s="321"/>
      <c r="DA39" s="321"/>
      <c r="DB39" s="321"/>
      <c r="DC39" s="321"/>
      <c r="DD39" s="321"/>
      <c r="DE39" s="321"/>
      <c r="DF39" s="321"/>
      <c r="DG39" s="321"/>
      <c r="DH39" s="321"/>
      <c r="DI39" s="321"/>
      <c r="DJ39" s="321"/>
      <c r="DK39" s="321"/>
      <c r="DL39" s="321"/>
      <c r="DM39" s="321"/>
      <c r="DN39" s="321"/>
      <c r="DO39" s="321"/>
      <c r="DP39" s="321"/>
      <c r="DQ39" s="321"/>
      <c r="DR39" s="321"/>
      <c r="DS39" s="321"/>
      <c r="DT39" s="321"/>
      <c r="DU39" s="321"/>
      <c r="DV39" s="321"/>
      <c r="DW39" s="321"/>
      <c r="DX39" s="321"/>
      <c r="DY39" s="321"/>
      <c r="DZ39" s="321"/>
      <c r="EA39" s="321"/>
      <c r="EB39" s="321"/>
      <c r="EC39" s="321"/>
      <c r="ED39" s="321"/>
      <c r="EE39" s="321"/>
      <c r="EF39" s="321"/>
      <c r="EG39" s="321"/>
      <c r="EH39" s="321"/>
      <c r="EI39" s="321"/>
      <c r="EJ39" s="321"/>
      <c r="EK39" s="321"/>
      <c r="EL39" s="321"/>
      <c r="EM39" s="321"/>
      <c r="EN39" s="321"/>
      <c r="EO39" s="321"/>
      <c r="EP39" s="321"/>
      <c r="EQ39" s="321"/>
      <c r="ER39" s="321"/>
      <c r="ES39" s="321"/>
      <c r="ET39" s="321"/>
      <c r="EU39" s="321"/>
      <c r="EV39" s="321"/>
      <c r="EW39" s="321"/>
      <c r="EX39" s="321"/>
      <c r="EY39" s="321"/>
      <c r="EZ39" s="321"/>
      <c r="FA39" s="321"/>
      <c r="FB39" s="321"/>
      <c r="FC39" s="321"/>
      <c r="FD39" s="321"/>
      <c r="FE39" s="321"/>
      <c r="FF39" s="321"/>
      <c r="FG39" s="321"/>
      <c r="FH39" s="321"/>
      <c r="FI39" s="321"/>
      <c r="FJ39" s="321"/>
      <c r="FK39" s="321"/>
      <c r="FL39" s="321"/>
      <c r="FM39" s="321"/>
      <c r="FN39" s="321"/>
      <c r="FO39" s="321"/>
      <c r="FP39" s="321"/>
      <c r="FQ39" s="321"/>
      <c r="FR39" s="321"/>
      <c r="FS39" s="321"/>
      <c r="FT39" s="321"/>
      <c r="FU39" s="321"/>
      <c r="FV39" s="321"/>
      <c r="FW39" s="321"/>
      <c r="FX39" s="321"/>
      <c r="FY39" s="321"/>
      <c r="FZ39" s="321"/>
      <c r="GA39" s="321"/>
      <c r="GB39" s="321"/>
      <c r="GC39" s="321"/>
      <c r="GD39" s="321"/>
      <c r="GE39" s="321"/>
      <c r="GF39" s="321"/>
      <c r="GG39" s="321"/>
      <c r="GH39" s="321"/>
      <c r="GI39" s="321"/>
      <c r="GJ39" s="321"/>
      <c r="GK39" s="321"/>
      <c r="GL39" s="321"/>
      <c r="GM39" s="321"/>
      <c r="GN39" s="321"/>
      <c r="GO39" s="321"/>
      <c r="GP39" s="321"/>
      <c r="GQ39" s="321"/>
      <c r="GR39" s="321"/>
      <c r="GS39" s="321"/>
      <c r="GT39" s="321"/>
      <c r="GU39" s="321"/>
      <c r="GV39" s="321"/>
      <c r="GW39" s="321"/>
      <c r="GX39" s="321"/>
      <c r="GY39" s="321"/>
      <c r="GZ39" s="321"/>
      <c r="HA39" s="321"/>
    </row>
    <row r="40" spans="2:209" s="779" customFormat="1" ht="15.75" customHeight="1" thickTop="1" x14ac:dyDescent="0.2">
      <c r="B40" s="792"/>
      <c r="C40" s="791"/>
      <c r="D40" s="782"/>
      <c r="E40" s="808">
        <f>F39-E39</f>
        <v>-2274361.7700000005</v>
      </c>
      <c r="F40" s="789"/>
      <c r="G40" s="788"/>
      <c r="H40" s="787"/>
      <c r="I40" s="787"/>
      <c r="L40" s="321"/>
      <c r="M40" s="321"/>
      <c r="N40" s="321"/>
      <c r="O40" s="321"/>
      <c r="P40" s="321"/>
      <c r="Q40" s="321"/>
      <c r="R40" s="321"/>
      <c r="S40" s="321"/>
      <c r="T40" s="321"/>
      <c r="U40" s="321"/>
      <c r="V40" s="321"/>
      <c r="W40" s="321"/>
      <c r="X40" s="321"/>
      <c r="Y40" s="321"/>
      <c r="Z40" s="321"/>
      <c r="AA40" s="321"/>
      <c r="AB40" s="321"/>
      <c r="AC40" s="321"/>
      <c r="AD40" s="321"/>
      <c r="AE40" s="321"/>
      <c r="AF40" s="321"/>
      <c r="AG40" s="321"/>
      <c r="AH40" s="321"/>
      <c r="AI40" s="321"/>
      <c r="AJ40" s="321"/>
      <c r="AK40" s="321"/>
      <c r="AL40" s="321"/>
      <c r="AM40" s="321"/>
      <c r="AN40" s="321"/>
      <c r="AO40" s="321"/>
      <c r="AP40" s="321"/>
      <c r="AQ40" s="321"/>
      <c r="AR40" s="321"/>
      <c r="AS40" s="321"/>
      <c r="AT40" s="321"/>
      <c r="AU40" s="321"/>
      <c r="AV40" s="321"/>
      <c r="AW40" s="321"/>
      <c r="AX40" s="321"/>
      <c r="AY40" s="321"/>
      <c r="AZ40" s="321"/>
      <c r="BA40" s="321"/>
      <c r="BB40" s="321"/>
      <c r="BC40" s="321"/>
      <c r="BD40" s="321"/>
      <c r="BE40" s="321"/>
      <c r="BF40" s="321"/>
      <c r="BG40" s="321"/>
      <c r="BH40" s="321"/>
      <c r="BI40" s="321"/>
      <c r="BJ40" s="321"/>
      <c r="BK40" s="321"/>
      <c r="BL40" s="321"/>
      <c r="BM40" s="321"/>
      <c r="BN40" s="321"/>
      <c r="BO40" s="321"/>
      <c r="BP40" s="321"/>
      <c r="BQ40" s="321"/>
      <c r="BR40" s="321"/>
      <c r="BS40" s="321"/>
      <c r="BT40" s="321"/>
      <c r="BU40" s="321"/>
      <c r="BV40" s="321"/>
      <c r="BW40" s="321"/>
      <c r="BX40" s="321"/>
      <c r="BY40" s="321"/>
      <c r="BZ40" s="321"/>
      <c r="CA40" s="321"/>
      <c r="CB40" s="321"/>
      <c r="CC40" s="321"/>
      <c r="CD40" s="321"/>
      <c r="CE40" s="321"/>
      <c r="CF40" s="321"/>
      <c r="CG40" s="321"/>
      <c r="CH40" s="321"/>
      <c r="CI40" s="321"/>
      <c r="CJ40" s="321"/>
      <c r="CK40" s="321"/>
      <c r="CL40" s="321"/>
      <c r="CM40" s="321"/>
      <c r="CN40" s="321"/>
      <c r="CO40" s="321"/>
      <c r="CP40" s="321"/>
      <c r="CQ40" s="321"/>
      <c r="CR40" s="321"/>
      <c r="CS40" s="321"/>
      <c r="CT40" s="321"/>
      <c r="CU40" s="321"/>
      <c r="CV40" s="321"/>
      <c r="CW40" s="321"/>
      <c r="CX40" s="321"/>
      <c r="CY40" s="321"/>
      <c r="CZ40" s="321"/>
      <c r="DA40" s="321"/>
      <c r="DB40" s="321"/>
      <c r="DC40" s="321"/>
      <c r="DD40" s="321"/>
      <c r="DE40" s="321"/>
      <c r="DF40" s="321"/>
      <c r="DG40" s="321"/>
      <c r="DH40" s="321"/>
      <c r="DI40" s="321"/>
      <c r="DJ40" s="321"/>
      <c r="DK40" s="321"/>
      <c r="DL40" s="321"/>
      <c r="DM40" s="321"/>
      <c r="DN40" s="321"/>
      <c r="DO40" s="321"/>
      <c r="DP40" s="321"/>
      <c r="DQ40" s="321"/>
      <c r="DR40" s="321"/>
      <c r="DS40" s="321"/>
      <c r="DT40" s="321"/>
      <c r="DU40" s="321"/>
      <c r="DV40" s="321"/>
      <c r="DW40" s="321"/>
      <c r="DX40" s="321"/>
      <c r="DY40" s="321"/>
      <c r="DZ40" s="321"/>
      <c r="EA40" s="321"/>
      <c r="EB40" s="321"/>
      <c r="EC40" s="321"/>
      <c r="ED40" s="321"/>
      <c r="EE40" s="321"/>
      <c r="EF40" s="321"/>
      <c r="EG40" s="321"/>
      <c r="EH40" s="321"/>
      <c r="EI40" s="321"/>
      <c r="EJ40" s="321"/>
      <c r="EK40" s="321"/>
      <c r="EL40" s="321"/>
      <c r="EM40" s="321"/>
      <c r="EN40" s="321"/>
      <c r="EO40" s="321"/>
      <c r="EP40" s="321"/>
      <c r="EQ40" s="321"/>
      <c r="ER40" s="321"/>
      <c r="ES40" s="321"/>
      <c r="ET40" s="321"/>
      <c r="EU40" s="321"/>
      <c r="EV40" s="321"/>
      <c r="EW40" s="321"/>
      <c r="EX40" s="321"/>
      <c r="EY40" s="321"/>
      <c r="EZ40" s="321"/>
      <c r="FA40" s="321"/>
      <c r="FB40" s="321"/>
      <c r="FC40" s="321"/>
      <c r="FD40" s="321"/>
      <c r="FE40" s="321"/>
      <c r="FF40" s="321"/>
      <c r="FG40" s="321"/>
      <c r="FH40" s="321"/>
      <c r="FI40" s="321"/>
      <c r="FJ40" s="321"/>
      <c r="FK40" s="321"/>
      <c r="FL40" s="321"/>
      <c r="FM40" s="321"/>
      <c r="FN40" s="321"/>
      <c r="FO40" s="321"/>
      <c r="FP40" s="321"/>
      <c r="FQ40" s="321"/>
      <c r="FR40" s="321"/>
      <c r="FS40" s="321"/>
      <c r="FT40" s="321"/>
      <c r="FU40" s="321"/>
      <c r="FV40" s="321"/>
      <c r="FW40" s="321"/>
      <c r="FX40" s="321"/>
      <c r="FY40" s="321"/>
      <c r="FZ40" s="321"/>
      <c r="GA40" s="321"/>
      <c r="GB40" s="321"/>
      <c r="GC40" s="321"/>
      <c r="GD40" s="321"/>
      <c r="GE40" s="321"/>
      <c r="GF40" s="321"/>
      <c r="GG40" s="321"/>
      <c r="GH40" s="321"/>
      <c r="GI40" s="321"/>
      <c r="GJ40" s="321"/>
      <c r="GK40" s="321"/>
      <c r="GL40" s="321"/>
      <c r="GM40" s="321"/>
      <c r="GN40" s="321"/>
      <c r="GO40" s="321"/>
      <c r="GP40" s="321"/>
      <c r="GQ40" s="321"/>
      <c r="GR40" s="321"/>
      <c r="GS40" s="321"/>
      <c r="GT40" s="321"/>
      <c r="GU40" s="321"/>
      <c r="GV40" s="321"/>
      <c r="GW40" s="321"/>
      <c r="GX40" s="321"/>
      <c r="GY40" s="321"/>
      <c r="GZ40" s="321"/>
      <c r="HA40" s="321"/>
    </row>
    <row r="41" spans="2:209" s="779" customFormat="1" ht="15.75" customHeight="1" x14ac:dyDescent="0.2">
      <c r="B41" s="792"/>
      <c r="C41" s="791"/>
      <c r="D41" s="782"/>
      <c r="E41" s="781"/>
      <c r="F41" s="789"/>
      <c r="G41" s="788"/>
      <c r="H41" s="793"/>
      <c r="I41" s="787"/>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1"/>
      <c r="DJ41" s="321"/>
      <c r="DK41" s="321"/>
      <c r="DL41" s="321"/>
      <c r="DM41" s="321"/>
      <c r="DN41" s="321"/>
      <c r="DO41" s="321"/>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row>
    <row r="42" spans="2:209" s="779" customFormat="1" ht="15.75" customHeight="1" x14ac:dyDescent="0.2">
      <c r="B42" s="792"/>
      <c r="C42" s="791"/>
      <c r="D42" s="782"/>
      <c r="E42" s="781"/>
      <c r="F42" s="789"/>
      <c r="G42" s="788"/>
      <c r="H42" s="787"/>
      <c r="I42" s="787"/>
      <c r="L42" s="321"/>
      <c r="M42" s="321"/>
      <c r="N42" s="321"/>
      <c r="O42" s="321"/>
      <c r="P42" s="321"/>
      <c r="Q42" s="321"/>
      <c r="R42" s="321"/>
      <c r="S42" s="321"/>
      <c r="T42" s="321"/>
      <c r="U42" s="321"/>
      <c r="V42" s="321"/>
      <c r="W42" s="321"/>
      <c r="X42" s="321"/>
      <c r="Y42" s="321"/>
      <c r="Z42" s="321"/>
      <c r="AA42" s="321"/>
      <c r="AB42" s="321"/>
      <c r="AC42" s="321"/>
      <c r="AD42" s="321"/>
      <c r="AE42" s="321"/>
      <c r="AF42" s="321"/>
      <c r="AG42" s="321"/>
      <c r="AH42" s="321"/>
      <c r="AI42" s="321"/>
      <c r="AJ42" s="321"/>
      <c r="AK42" s="321"/>
      <c r="AL42" s="321"/>
      <c r="AM42" s="321"/>
      <c r="AN42" s="321"/>
      <c r="AO42" s="321"/>
      <c r="AP42" s="321"/>
      <c r="AQ42" s="321"/>
      <c r="AR42" s="321"/>
      <c r="AS42" s="321"/>
      <c r="AT42" s="321"/>
      <c r="AU42" s="321"/>
      <c r="AV42" s="321"/>
      <c r="AW42" s="321"/>
      <c r="AX42" s="321"/>
      <c r="AY42" s="321"/>
      <c r="AZ42" s="321"/>
      <c r="BA42" s="321"/>
      <c r="BB42" s="321"/>
      <c r="BC42" s="321"/>
      <c r="BD42" s="321"/>
      <c r="BE42" s="321"/>
      <c r="BF42" s="321"/>
      <c r="BG42" s="321"/>
      <c r="BH42" s="321"/>
      <c r="BI42" s="321"/>
      <c r="BJ42" s="321"/>
      <c r="BK42" s="321"/>
      <c r="BL42" s="321"/>
      <c r="BM42" s="321"/>
      <c r="BN42" s="321"/>
      <c r="BO42" s="321"/>
      <c r="BP42" s="321"/>
      <c r="BQ42" s="321"/>
      <c r="BR42" s="321"/>
      <c r="BS42" s="321"/>
      <c r="BT42" s="321"/>
      <c r="BU42" s="321"/>
      <c r="BV42" s="321"/>
      <c r="BW42" s="321"/>
      <c r="BX42" s="321"/>
      <c r="BY42" s="321"/>
      <c r="BZ42" s="321"/>
      <c r="CA42" s="321"/>
      <c r="CB42" s="321"/>
      <c r="CC42" s="321"/>
      <c r="CD42" s="321"/>
      <c r="CE42" s="321"/>
      <c r="CF42" s="321"/>
      <c r="CG42" s="321"/>
      <c r="CH42" s="321"/>
      <c r="CI42" s="321"/>
      <c r="CJ42" s="321"/>
      <c r="CK42" s="321"/>
      <c r="CL42" s="321"/>
      <c r="CM42" s="321"/>
      <c r="CN42" s="321"/>
      <c r="CO42" s="321"/>
      <c r="CP42" s="321"/>
      <c r="CQ42" s="321"/>
      <c r="CR42" s="321"/>
      <c r="CS42" s="321"/>
      <c r="CT42" s="321"/>
      <c r="CU42" s="321"/>
      <c r="CV42" s="321"/>
      <c r="CW42" s="321"/>
      <c r="CX42" s="321"/>
      <c r="CY42" s="321"/>
      <c r="CZ42" s="321"/>
      <c r="DA42" s="321"/>
      <c r="DB42" s="321"/>
      <c r="DC42" s="321"/>
      <c r="DD42" s="321"/>
      <c r="DE42" s="321"/>
      <c r="DF42" s="321"/>
      <c r="DG42" s="321"/>
      <c r="DH42" s="321"/>
      <c r="DI42" s="321"/>
      <c r="DJ42" s="321"/>
      <c r="DK42" s="321"/>
      <c r="DL42" s="321"/>
      <c r="DM42" s="321"/>
      <c r="DN42" s="321"/>
      <c r="DO42" s="321"/>
      <c r="DP42" s="321"/>
      <c r="DQ42" s="321"/>
      <c r="DR42" s="321"/>
      <c r="DS42" s="321"/>
      <c r="DT42" s="321"/>
      <c r="DU42" s="321"/>
      <c r="DV42" s="321"/>
      <c r="DW42" s="321"/>
      <c r="DX42" s="321"/>
      <c r="DY42" s="321"/>
      <c r="DZ42" s="321"/>
      <c r="EA42" s="321"/>
      <c r="EB42" s="321"/>
      <c r="EC42" s="321"/>
      <c r="ED42" s="321"/>
      <c r="EE42" s="321"/>
      <c r="EF42" s="321"/>
      <c r="EG42" s="321"/>
      <c r="EH42" s="321"/>
      <c r="EI42" s="321"/>
      <c r="EJ42" s="321"/>
      <c r="EK42" s="321"/>
      <c r="EL42" s="321"/>
      <c r="EM42" s="321"/>
      <c r="EN42" s="321"/>
      <c r="EO42" s="321"/>
      <c r="EP42" s="321"/>
      <c r="EQ42" s="321"/>
      <c r="ER42" s="321"/>
      <c r="ES42" s="321"/>
      <c r="ET42" s="321"/>
      <c r="EU42" s="321"/>
      <c r="EV42" s="321"/>
      <c r="EW42" s="321"/>
      <c r="EX42" s="321"/>
      <c r="EY42" s="321"/>
      <c r="EZ42" s="321"/>
      <c r="FA42" s="321"/>
      <c r="FB42" s="321"/>
      <c r="FC42" s="321"/>
      <c r="FD42" s="321"/>
      <c r="FE42" s="321"/>
      <c r="FF42" s="321"/>
      <c r="FG42" s="321"/>
      <c r="FH42" s="321"/>
      <c r="FI42" s="321"/>
      <c r="FJ42" s="321"/>
      <c r="FK42" s="321"/>
      <c r="FL42" s="321"/>
      <c r="FM42" s="321"/>
      <c r="FN42" s="321"/>
      <c r="FO42" s="321"/>
      <c r="FP42" s="321"/>
      <c r="FQ42" s="321"/>
      <c r="FR42" s="321"/>
      <c r="FS42" s="321"/>
      <c r="FT42" s="321"/>
      <c r="FU42" s="321"/>
      <c r="FV42" s="321"/>
      <c r="FW42" s="321"/>
      <c r="FX42" s="321"/>
      <c r="FY42" s="321"/>
      <c r="FZ42" s="321"/>
      <c r="GA42" s="321"/>
      <c r="GB42" s="321"/>
      <c r="GC42" s="321"/>
      <c r="GD42" s="321"/>
      <c r="GE42" s="321"/>
      <c r="GF42" s="321"/>
      <c r="GG42" s="321"/>
      <c r="GH42" s="321"/>
      <c r="GI42" s="321"/>
      <c r="GJ42" s="321"/>
      <c r="GK42" s="321"/>
      <c r="GL42" s="321"/>
      <c r="GM42" s="321"/>
      <c r="GN42" s="321"/>
      <c r="GO42" s="321"/>
      <c r="GP42" s="321"/>
      <c r="GQ42" s="321"/>
      <c r="GR42" s="321"/>
      <c r="GS42" s="321"/>
      <c r="GT42" s="321"/>
      <c r="GU42" s="321"/>
      <c r="GV42" s="321"/>
      <c r="GW42" s="321"/>
      <c r="GX42" s="321"/>
      <c r="GY42" s="321"/>
      <c r="GZ42" s="321"/>
      <c r="HA42" s="321"/>
    </row>
    <row r="43" spans="2:209" s="779" customFormat="1" ht="15.75" customHeight="1" x14ac:dyDescent="0.2">
      <c r="D43" s="785"/>
      <c r="E43" s="781"/>
      <c r="F43" s="789"/>
      <c r="G43" s="788"/>
      <c r="H43" s="787"/>
      <c r="I43" s="787"/>
      <c r="L43" s="321"/>
      <c r="M43" s="321"/>
      <c r="N43" s="321"/>
      <c r="O43" s="321"/>
      <c r="P43" s="321"/>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1"/>
      <c r="AU43" s="321"/>
      <c r="AV43" s="321"/>
      <c r="AW43" s="321"/>
      <c r="AX43" s="321"/>
      <c r="AY43" s="321"/>
      <c r="AZ43" s="321"/>
      <c r="BA43" s="321"/>
      <c r="BB43" s="321"/>
      <c r="BC43" s="321"/>
      <c r="BD43" s="321"/>
      <c r="BE43" s="321"/>
      <c r="BF43" s="321"/>
      <c r="BG43" s="321"/>
      <c r="BH43" s="321"/>
      <c r="BI43" s="321"/>
      <c r="BJ43" s="321"/>
      <c r="BK43" s="321"/>
      <c r="BL43" s="321"/>
      <c r="BM43" s="321"/>
      <c r="BN43" s="321"/>
      <c r="BO43" s="321"/>
      <c r="BP43" s="321"/>
      <c r="BQ43" s="321"/>
      <c r="BR43" s="321"/>
      <c r="BS43" s="321"/>
      <c r="BT43" s="321"/>
      <c r="BU43" s="321"/>
      <c r="BV43" s="321"/>
      <c r="BW43" s="321"/>
      <c r="BX43" s="321"/>
      <c r="BY43" s="321"/>
      <c r="BZ43" s="321"/>
      <c r="CA43" s="321"/>
      <c r="CB43" s="321"/>
      <c r="CC43" s="321"/>
      <c r="CD43" s="321"/>
      <c r="CE43" s="321"/>
      <c r="CF43" s="321"/>
      <c r="CG43" s="321"/>
      <c r="CH43" s="321"/>
      <c r="CI43" s="321"/>
      <c r="CJ43" s="321"/>
      <c r="CK43" s="321"/>
      <c r="CL43" s="321"/>
      <c r="CM43" s="321"/>
      <c r="CN43" s="321"/>
      <c r="CO43" s="321"/>
      <c r="CP43" s="321"/>
      <c r="CQ43" s="321"/>
      <c r="CR43" s="321"/>
      <c r="CS43" s="321"/>
      <c r="CT43" s="321"/>
      <c r="CU43" s="321"/>
      <c r="CV43" s="321"/>
      <c r="CW43" s="321"/>
      <c r="CX43" s="321"/>
      <c r="CY43" s="321"/>
      <c r="CZ43" s="321"/>
      <c r="DA43" s="321"/>
      <c r="DB43" s="321"/>
      <c r="DC43" s="321"/>
      <c r="DD43" s="321"/>
      <c r="DE43" s="321"/>
      <c r="DF43" s="321"/>
      <c r="DG43" s="321"/>
      <c r="DH43" s="321"/>
      <c r="DI43" s="321"/>
      <c r="DJ43" s="321"/>
      <c r="DK43" s="321"/>
      <c r="DL43" s="321"/>
      <c r="DM43" s="321"/>
      <c r="DN43" s="321"/>
      <c r="DO43" s="321"/>
      <c r="DP43" s="321"/>
      <c r="DQ43" s="321"/>
      <c r="DR43" s="321"/>
      <c r="DS43" s="321"/>
      <c r="DT43" s="321"/>
      <c r="DU43" s="321"/>
      <c r="DV43" s="321"/>
      <c r="DW43" s="321"/>
      <c r="DX43" s="321"/>
      <c r="DY43" s="321"/>
      <c r="DZ43" s="321"/>
      <c r="EA43" s="321"/>
      <c r="EB43" s="321"/>
      <c r="EC43" s="321"/>
      <c r="ED43" s="321"/>
      <c r="EE43" s="321"/>
      <c r="EF43" s="321"/>
      <c r="EG43" s="321"/>
      <c r="EH43" s="321"/>
      <c r="EI43" s="321"/>
      <c r="EJ43" s="321"/>
      <c r="EK43" s="321"/>
      <c r="EL43" s="321"/>
      <c r="EM43" s="321"/>
      <c r="EN43" s="321"/>
      <c r="EO43" s="321"/>
      <c r="EP43" s="321"/>
      <c r="EQ43" s="321"/>
      <c r="ER43" s="321"/>
      <c r="ES43" s="321"/>
      <c r="ET43" s="321"/>
      <c r="EU43" s="321"/>
      <c r="EV43" s="321"/>
      <c r="EW43" s="321"/>
      <c r="EX43" s="321"/>
      <c r="EY43" s="321"/>
      <c r="EZ43" s="321"/>
      <c r="FA43" s="321"/>
      <c r="FB43" s="321"/>
      <c r="FC43" s="321"/>
      <c r="FD43" s="321"/>
      <c r="FE43" s="321"/>
      <c r="FF43" s="321"/>
      <c r="FG43" s="321"/>
      <c r="FH43" s="321"/>
      <c r="FI43" s="321"/>
      <c r="FJ43" s="321"/>
      <c r="FK43" s="321"/>
      <c r="FL43" s="321"/>
      <c r="FM43" s="321"/>
      <c r="FN43" s="321"/>
      <c r="FO43" s="321"/>
      <c r="FP43" s="321"/>
      <c r="FQ43" s="321"/>
      <c r="FR43" s="321"/>
      <c r="FS43" s="321"/>
      <c r="FT43" s="321"/>
      <c r="FU43" s="321"/>
      <c r="FV43" s="321"/>
      <c r="FW43" s="321"/>
      <c r="FX43" s="321"/>
      <c r="FY43" s="321"/>
      <c r="FZ43" s="321"/>
      <c r="GA43" s="321"/>
      <c r="GB43" s="321"/>
      <c r="GC43" s="321"/>
      <c r="GD43" s="321"/>
      <c r="GE43" s="321"/>
      <c r="GF43" s="321"/>
      <c r="GG43" s="321"/>
      <c r="GH43" s="321"/>
      <c r="GI43" s="321"/>
      <c r="GJ43" s="321"/>
      <c r="GK43" s="321"/>
      <c r="GL43" s="321"/>
      <c r="GM43" s="321"/>
      <c r="GN43" s="321"/>
      <c r="GO43" s="321"/>
      <c r="GP43" s="321"/>
      <c r="GQ43" s="321"/>
      <c r="GR43" s="321"/>
      <c r="GS43" s="321"/>
      <c r="GT43" s="321"/>
      <c r="GU43" s="321"/>
      <c r="GV43" s="321"/>
      <c r="GW43" s="321"/>
      <c r="GX43" s="321"/>
      <c r="GY43" s="321"/>
      <c r="GZ43" s="321"/>
      <c r="HA43" s="321"/>
    </row>
    <row r="44" spans="2:209" s="779" customFormat="1" ht="15.75" customHeight="1" x14ac:dyDescent="0.2">
      <c r="D44" s="785"/>
      <c r="E44" s="781"/>
      <c r="F44" s="789"/>
      <c r="G44" s="788"/>
      <c r="H44" s="787"/>
      <c r="I44" s="787"/>
      <c r="L44" s="321"/>
      <c r="M44" s="321"/>
      <c r="N44" s="321"/>
      <c r="O44" s="321"/>
      <c r="P44" s="321"/>
      <c r="Q44" s="321"/>
      <c r="R44" s="321"/>
      <c r="S44" s="321"/>
      <c r="T44" s="321"/>
      <c r="U44" s="321"/>
      <c r="V44" s="321"/>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c r="AW44" s="321"/>
      <c r="AX44" s="321"/>
      <c r="AY44" s="321"/>
      <c r="AZ44" s="321"/>
      <c r="BA44" s="321"/>
      <c r="BB44" s="321"/>
      <c r="BC44" s="321"/>
      <c r="BD44" s="321"/>
      <c r="BE44" s="321"/>
      <c r="BF44" s="321"/>
      <c r="BG44" s="321"/>
      <c r="BH44" s="321"/>
      <c r="BI44" s="321"/>
      <c r="BJ44" s="321"/>
      <c r="BK44" s="321"/>
      <c r="BL44" s="321"/>
      <c r="BM44" s="321"/>
      <c r="BN44" s="321"/>
      <c r="BO44" s="321"/>
      <c r="BP44" s="321"/>
      <c r="BQ44" s="321"/>
      <c r="BR44" s="321"/>
      <c r="BS44" s="321"/>
      <c r="BT44" s="321"/>
      <c r="BU44" s="321"/>
      <c r="BV44" s="321"/>
      <c r="BW44" s="321"/>
      <c r="BX44" s="321"/>
      <c r="BY44" s="321"/>
      <c r="BZ44" s="321"/>
      <c r="CA44" s="321"/>
      <c r="CB44" s="321"/>
      <c r="CC44" s="321"/>
      <c r="CD44" s="321"/>
      <c r="CE44" s="321"/>
      <c r="CF44" s="321"/>
      <c r="CG44" s="321"/>
      <c r="CH44" s="321"/>
      <c r="CI44" s="321"/>
      <c r="CJ44" s="321"/>
      <c r="CK44" s="321"/>
      <c r="CL44" s="321"/>
      <c r="CM44" s="321"/>
      <c r="CN44" s="321"/>
      <c r="CO44" s="321"/>
      <c r="CP44" s="321"/>
      <c r="CQ44" s="321"/>
      <c r="CR44" s="321"/>
      <c r="CS44" s="321"/>
      <c r="CT44" s="321"/>
      <c r="CU44" s="321"/>
      <c r="CV44" s="321"/>
      <c r="CW44" s="321"/>
      <c r="CX44" s="321"/>
      <c r="CY44" s="321"/>
      <c r="CZ44" s="321"/>
      <c r="DA44" s="321"/>
      <c r="DB44" s="321"/>
      <c r="DC44" s="321"/>
      <c r="DD44" s="321"/>
      <c r="DE44" s="321"/>
      <c r="DF44" s="321"/>
      <c r="DG44" s="321"/>
      <c r="DH44" s="321"/>
      <c r="DI44" s="321"/>
      <c r="DJ44" s="321"/>
      <c r="DK44" s="321"/>
      <c r="DL44" s="321"/>
      <c r="DM44" s="321"/>
      <c r="DN44" s="321"/>
      <c r="DO44" s="321"/>
      <c r="DP44" s="321"/>
      <c r="DQ44" s="321"/>
      <c r="DR44" s="321"/>
      <c r="DS44" s="321"/>
      <c r="DT44" s="321"/>
      <c r="DU44" s="321"/>
      <c r="DV44" s="321"/>
      <c r="DW44" s="321"/>
      <c r="DX44" s="321"/>
      <c r="DY44" s="321"/>
      <c r="DZ44" s="321"/>
      <c r="EA44" s="321"/>
      <c r="EB44" s="321"/>
      <c r="EC44" s="321"/>
      <c r="ED44" s="321"/>
      <c r="EE44" s="321"/>
      <c r="EF44" s="321"/>
      <c r="EG44" s="321"/>
      <c r="EH44" s="321"/>
      <c r="EI44" s="321"/>
      <c r="EJ44" s="321"/>
      <c r="EK44" s="321"/>
      <c r="EL44" s="321"/>
      <c r="EM44" s="321"/>
      <c r="EN44" s="321"/>
      <c r="EO44" s="321"/>
      <c r="EP44" s="321"/>
      <c r="EQ44" s="321"/>
      <c r="ER44" s="321"/>
      <c r="ES44" s="321"/>
      <c r="ET44" s="321"/>
      <c r="EU44" s="321"/>
      <c r="EV44" s="321"/>
      <c r="EW44" s="321"/>
      <c r="EX44" s="321"/>
      <c r="EY44" s="321"/>
      <c r="EZ44" s="321"/>
      <c r="FA44" s="321"/>
      <c r="FB44" s="321"/>
      <c r="FC44" s="321"/>
      <c r="FD44" s="321"/>
      <c r="FE44" s="321"/>
      <c r="FF44" s="321"/>
      <c r="FG44" s="321"/>
      <c r="FH44" s="321"/>
      <c r="FI44" s="321"/>
      <c r="FJ44" s="321"/>
      <c r="FK44" s="321"/>
      <c r="FL44" s="321"/>
      <c r="FM44" s="321"/>
      <c r="FN44" s="321"/>
      <c r="FO44" s="321"/>
      <c r="FP44" s="321"/>
      <c r="FQ44" s="321"/>
      <c r="FR44" s="321"/>
      <c r="FS44" s="321"/>
      <c r="FT44" s="321"/>
      <c r="FU44" s="321"/>
      <c r="FV44" s="321"/>
      <c r="FW44" s="321"/>
      <c r="FX44" s="321"/>
      <c r="FY44" s="321"/>
      <c r="FZ44" s="321"/>
      <c r="GA44" s="321"/>
      <c r="GB44" s="321"/>
      <c r="GC44" s="321"/>
      <c r="GD44" s="321"/>
      <c r="GE44" s="321"/>
      <c r="GF44" s="321"/>
      <c r="GG44" s="321"/>
      <c r="GH44" s="321"/>
      <c r="GI44" s="321"/>
      <c r="GJ44" s="321"/>
      <c r="GK44" s="321"/>
      <c r="GL44" s="321"/>
      <c r="GM44" s="321"/>
      <c r="GN44" s="321"/>
      <c r="GO44" s="321"/>
      <c r="GP44" s="321"/>
      <c r="GQ44" s="321"/>
      <c r="GR44" s="321"/>
      <c r="GS44" s="321"/>
      <c r="GT44" s="321"/>
      <c r="GU44" s="321"/>
      <c r="GV44" s="321"/>
      <c r="GW44" s="321"/>
      <c r="GX44" s="321"/>
      <c r="GY44" s="321"/>
      <c r="GZ44" s="321"/>
      <c r="HA44" s="321"/>
    </row>
    <row r="45" spans="2:209" s="779" customFormat="1" ht="15.75" customHeight="1" x14ac:dyDescent="0.2">
      <c r="D45" s="790"/>
      <c r="E45" s="781"/>
      <c r="F45" s="789"/>
      <c r="G45" s="788"/>
      <c r="H45" s="787"/>
      <c r="I45" s="787"/>
      <c r="L45" s="321"/>
      <c r="M45" s="321"/>
      <c r="N45" s="321"/>
      <c r="O45" s="321"/>
      <c r="P45" s="321"/>
      <c r="Q45" s="321"/>
      <c r="R45" s="321"/>
      <c r="S45" s="321"/>
      <c r="T45" s="321"/>
      <c r="U45" s="321"/>
      <c r="V45" s="321"/>
      <c r="W45" s="321"/>
      <c r="X45" s="321"/>
      <c r="Y45" s="321"/>
      <c r="Z45" s="321"/>
      <c r="AA45" s="321"/>
      <c r="AB45" s="321"/>
      <c r="AC45" s="321"/>
      <c r="AD45" s="321"/>
      <c r="AE45" s="321"/>
      <c r="AF45" s="321"/>
      <c r="AG45" s="321"/>
      <c r="AH45" s="321"/>
      <c r="AI45" s="321"/>
      <c r="AJ45" s="321"/>
      <c r="AK45" s="321"/>
      <c r="AL45" s="321"/>
      <c r="AM45" s="321"/>
      <c r="AN45" s="321"/>
      <c r="AO45" s="321"/>
      <c r="AP45" s="321"/>
      <c r="AQ45" s="321"/>
      <c r="AR45" s="321"/>
      <c r="AS45" s="321"/>
      <c r="AT45" s="321"/>
      <c r="AU45" s="321"/>
      <c r="AV45" s="321"/>
      <c r="AW45" s="321"/>
      <c r="AX45" s="321"/>
      <c r="AY45" s="321"/>
      <c r="AZ45" s="321"/>
      <c r="BA45" s="321"/>
      <c r="BB45" s="321"/>
      <c r="BC45" s="321"/>
      <c r="BD45" s="321"/>
      <c r="BE45" s="321"/>
      <c r="BF45" s="321"/>
      <c r="BG45" s="321"/>
      <c r="BH45" s="321"/>
      <c r="BI45" s="321"/>
      <c r="BJ45" s="321"/>
      <c r="BK45" s="321"/>
      <c r="BL45" s="321"/>
      <c r="BM45" s="321"/>
      <c r="BN45" s="321"/>
      <c r="BO45" s="321"/>
      <c r="BP45" s="321"/>
      <c r="BQ45" s="321"/>
      <c r="BR45" s="321"/>
      <c r="BS45" s="321"/>
      <c r="BT45" s="321"/>
      <c r="BU45" s="321"/>
      <c r="BV45" s="321"/>
      <c r="BW45" s="321"/>
      <c r="BX45" s="321"/>
      <c r="BY45" s="321"/>
      <c r="BZ45" s="321"/>
      <c r="CA45" s="321"/>
      <c r="CB45" s="321"/>
      <c r="CC45" s="321"/>
      <c r="CD45" s="321"/>
      <c r="CE45" s="321"/>
      <c r="CF45" s="321"/>
      <c r="CG45" s="321"/>
      <c r="CH45" s="321"/>
      <c r="CI45" s="321"/>
      <c r="CJ45" s="321"/>
      <c r="CK45" s="321"/>
      <c r="CL45" s="321"/>
      <c r="CM45" s="321"/>
      <c r="CN45" s="321"/>
      <c r="CO45" s="321"/>
      <c r="CP45" s="321"/>
      <c r="CQ45" s="321"/>
      <c r="CR45" s="321"/>
      <c r="CS45" s="321"/>
      <c r="CT45" s="321"/>
      <c r="CU45" s="321"/>
      <c r="CV45" s="321"/>
      <c r="CW45" s="321"/>
      <c r="CX45" s="321"/>
      <c r="CY45" s="321"/>
      <c r="CZ45" s="321"/>
      <c r="DA45" s="321"/>
      <c r="DB45" s="321"/>
      <c r="DC45" s="321"/>
      <c r="DD45" s="321"/>
      <c r="DE45" s="321"/>
      <c r="DF45" s="321"/>
      <c r="DG45" s="321"/>
      <c r="DH45" s="321"/>
      <c r="DI45" s="321"/>
      <c r="DJ45" s="321"/>
      <c r="DK45" s="321"/>
      <c r="DL45" s="321"/>
      <c r="DM45" s="321"/>
      <c r="DN45" s="321"/>
      <c r="DO45" s="321"/>
      <c r="DP45" s="321"/>
      <c r="DQ45" s="321"/>
      <c r="DR45" s="321"/>
      <c r="DS45" s="321"/>
      <c r="DT45" s="321"/>
      <c r="DU45" s="321"/>
      <c r="DV45" s="321"/>
      <c r="DW45" s="321"/>
      <c r="DX45" s="321"/>
      <c r="DY45" s="321"/>
      <c r="DZ45" s="321"/>
      <c r="EA45" s="321"/>
      <c r="EB45" s="321"/>
      <c r="EC45" s="321"/>
      <c r="ED45" s="321"/>
      <c r="EE45" s="321"/>
      <c r="EF45" s="321"/>
      <c r="EG45" s="321"/>
      <c r="EH45" s="321"/>
      <c r="EI45" s="321"/>
      <c r="EJ45" s="321"/>
      <c r="EK45" s="321"/>
      <c r="EL45" s="321"/>
      <c r="EM45" s="321"/>
      <c r="EN45" s="321"/>
      <c r="EO45" s="321"/>
      <c r="EP45" s="321"/>
      <c r="EQ45" s="321"/>
      <c r="ER45" s="321"/>
      <c r="ES45" s="321"/>
      <c r="ET45" s="321"/>
      <c r="EU45" s="321"/>
      <c r="EV45" s="321"/>
      <c r="EW45" s="321"/>
      <c r="EX45" s="321"/>
      <c r="EY45" s="321"/>
      <c r="EZ45" s="321"/>
      <c r="FA45" s="321"/>
      <c r="FB45" s="321"/>
      <c r="FC45" s="321"/>
      <c r="FD45" s="321"/>
      <c r="FE45" s="321"/>
      <c r="FF45" s="321"/>
      <c r="FG45" s="321"/>
      <c r="FH45" s="321"/>
      <c r="FI45" s="321"/>
      <c r="FJ45" s="321"/>
      <c r="FK45" s="321"/>
      <c r="FL45" s="321"/>
      <c r="FM45" s="321"/>
      <c r="FN45" s="321"/>
      <c r="FO45" s="321"/>
      <c r="FP45" s="321"/>
      <c r="FQ45" s="321"/>
      <c r="FR45" s="321"/>
      <c r="FS45" s="321"/>
      <c r="FT45" s="321"/>
      <c r="FU45" s="321"/>
      <c r="FV45" s="321"/>
      <c r="FW45" s="321"/>
      <c r="FX45" s="321"/>
      <c r="FY45" s="321"/>
      <c r="FZ45" s="321"/>
      <c r="GA45" s="321"/>
      <c r="GB45" s="321"/>
      <c r="GC45" s="321"/>
      <c r="GD45" s="321"/>
      <c r="GE45" s="321"/>
      <c r="GF45" s="321"/>
      <c r="GG45" s="321"/>
      <c r="GH45" s="321"/>
      <c r="GI45" s="321"/>
      <c r="GJ45" s="321"/>
      <c r="GK45" s="321"/>
      <c r="GL45" s="321"/>
      <c r="GM45" s="321"/>
      <c r="GN45" s="321"/>
      <c r="GO45" s="321"/>
      <c r="GP45" s="321"/>
      <c r="GQ45" s="321"/>
      <c r="GR45" s="321"/>
      <c r="GS45" s="321"/>
      <c r="GT45" s="321"/>
      <c r="GU45" s="321"/>
      <c r="GV45" s="321"/>
      <c r="GW45" s="321"/>
      <c r="GX45" s="321"/>
      <c r="GY45" s="321"/>
      <c r="GZ45" s="321"/>
      <c r="HA45" s="321"/>
    </row>
    <row r="46" spans="2:209" s="779" customFormat="1" ht="15.75" customHeight="1" x14ac:dyDescent="0.2">
      <c r="D46" s="785"/>
      <c r="E46" s="781"/>
      <c r="F46" s="789"/>
      <c r="G46" s="788"/>
      <c r="H46" s="787"/>
      <c r="I46" s="787"/>
      <c r="L46" s="321"/>
      <c r="M46" s="321"/>
      <c r="N46" s="321"/>
      <c r="O46" s="321"/>
      <c r="P46" s="321"/>
      <c r="Q46" s="321"/>
      <c r="R46" s="321"/>
      <c r="S46" s="321"/>
      <c r="T46" s="321"/>
      <c r="U46" s="321"/>
      <c r="V46" s="321"/>
      <c r="W46" s="321"/>
      <c r="X46" s="321"/>
      <c r="Y46" s="321"/>
      <c r="Z46" s="321"/>
      <c r="AA46" s="321"/>
      <c r="AB46" s="321"/>
      <c r="AC46" s="321"/>
      <c r="AD46" s="321"/>
      <c r="AE46" s="321"/>
      <c r="AF46" s="321"/>
      <c r="AG46" s="321"/>
      <c r="AH46" s="321"/>
      <c r="AI46" s="321"/>
      <c r="AJ46" s="321"/>
      <c r="AK46" s="321"/>
      <c r="AL46" s="321"/>
      <c r="AM46" s="321"/>
      <c r="AN46" s="321"/>
      <c r="AO46" s="321"/>
      <c r="AP46" s="321"/>
      <c r="AQ46" s="321"/>
      <c r="AR46" s="321"/>
      <c r="AS46" s="321"/>
      <c r="AT46" s="321"/>
      <c r="AU46" s="321"/>
      <c r="AV46" s="321"/>
      <c r="AW46" s="321"/>
      <c r="AX46" s="321"/>
      <c r="AY46" s="321"/>
      <c r="AZ46" s="321"/>
      <c r="BA46" s="321"/>
      <c r="BB46" s="321"/>
      <c r="BC46" s="321"/>
      <c r="BD46" s="321"/>
      <c r="BE46" s="321"/>
      <c r="BF46" s="321"/>
      <c r="BG46" s="321"/>
      <c r="BH46" s="321"/>
      <c r="BI46" s="321"/>
      <c r="BJ46" s="321"/>
      <c r="BK46" s="321"/>
      <c r="BL46" s="321"/>
      <c r="BM46" s="321"/>
      <c r="BN46" s="321"/>
      <c r="BO46" s="321"/>
      <c r="BP46" s="321"/>
      <c r="BQ46" s="321"/>
      <c r="BR46" s="321"/>
      <c r="BS46" s="321"/>
      <c r="BT46" s="321"/>
      <c r="BU46" s="321"/>
      <c r="BV46" s="321"/>
      <c r="BW46" s="321"/>
      <c r="BX46" s="321"/>
      <c r="BY46" s="321"/>
      <c r="BZ46" s="321"/>
      <c r="CA46" s="321"/>
      <c r="CB46" s="321"/>
      <c r="CC46" s="321"/>
      <c r="CD46" s="321"/>
      <c r="CE46" s="321"/>
      <c r="CF46" s="321"/>
      <c r="CG46" s="321"/>
      <c r="CH46" s="321"/>
      <c r="CI46" s="321"/>
      <c r="CJ46" s="321"/>
      <c r="CK46" s="321"/>
      <c r="CL46" s="321"/>
      <c r="CM46" s="321"/>
      <c r="CN46" s="321"/>
      <c r="CO46" s="321"/>
      <c r="CP46" s="321"/>
      <c r="CQ46" s="321"/>
      <c r="CR46" s="321"/>
      <c r="CS46" s="321"/>
      <c r="CT46" s="321"/>
      <c r="CU46" s="321"/>
      <c r="CV46" s="321"/>
      <c r="CW46" s="321"/>
      <c r="CX46" s="321"/>
      <c r="CY46" s="321"/>
      <c r="CZ46" s="321"/>
      <c r="DA46" s="321"/>
      <c r="DB46" s="321"/>
      <c r="DC46" s="321"/>
      <c r="DD46" s="321"/>
      <c r="DE46" s="321"/>
      <c r="DF46" s="321"/>
      <c r="DG46" s="321"/>
      <c r="DH46" s="321"/>
      <c r="DI46" s="321"/>
      <c r="DJ46" s="321"/>
      <c r="DK46" s="321"/>
      <c r="DL46" s="321"/>
      <c r="DM46" s="321"/>
      <c r="DN46" s="321"/>
      <c r="DO46" s="321"/>
      <c r="DP46" s="321"/>
      <c r="DQ46" s="321"/>
      <c r="DR46" s="321"/>
      <c r="DS46" s="321"/>
      <c r="DT46" s="321"/>
      <c r="DU46" s="321"/>
      <c r="DV46" s="321"/>
      <c r="DW46" s="321"/>
      <c r="DX46" s="321"/>
      <c r="DY46" s="321"/>
      <c r="DZ46" s="321"/>
      <c r="EA46" s="321"/>
      <c r="EB46" s="321"/>
      <c r="EC46" s="321"/>
      <c r="ED46" s="321"/>
      <c r="EE46" s="321"/>
      <c r="EF46" s="321"/>
      <c r="EG46" s="321"/>
      <c r="EH46" s="321"/>
      <c r="EI46" s="321"/>
      <c r="EJ46" s="321"/>
      <c r="EK46" s="321"/>
      <c r="EL46" s="321"/>
      <c r="EM46" s="321"/>
      <c r="EN46" s="321"/>
      <c r="EO46" s="321"/>
      <c r="EP46" s="321"/>
      <c r="EQ46" s="321"/>
      <c r="ER46" s="321"/>
      <c r="ES46" s="321"/>
      <c r="ET46" s="321"/>
      <c r="EU46" s="321"/>
      <c r="EV46" s="321"/>
      <c r="EW46" s="321"/>
      <c r="EX46" s="321"/>
      <c r="EY46" s="321"/>
      <c r="EZ46" s="321"/>
      <c r="FA46" s="321"/>
      <c r="FB46" s="321"/>
      <c r="FC46" s="321"/>
      <c r="FD46" s="321"/>
      <c r="FE46" s="321"/>
      <c r="FF46" s="321"/>
      <c r="FG46" s="321"/>
      <c r="FH46" s="321"/>
      <c r="FI46" s="321"/>
      <c r="FJ46" s="321"/>
      <c r="FK46" s="321"/>
      <c r="FL46" s="321"/>
      <c r="FM46" s="321"/>
      <c r="FN46" s="321"/>
      <c r="FO46" s="321"/>
      <c r="FP46" s="321"/>
      <c r="FQ46" s="321"/>
      <c r="FR46" s="321"/>
      <c r="FS46" s="321"/>
      <c r="FT46" s="321"/>
      <c r="FU46" s="321"/>
      <c r="FV46" s="321"/>
      <c r="FW46" s="321"/>
      <c r="FX46" s="321"/>
      <c r="FY46" s="321"/>
      <c r="FZ46" s="321"/>
      <c r="GA46" s="321"/>
      <c r="GB46" s="321"/>
      <c r="GC46" s="321"/>
      <c r="GD46" s="321"/>
      <c r="GE46" s="321"/>
      <c r="GF46" s="321"/>
      <c r="GG46" s="321"/>
      <c r="GH46" s="321"/>
      <c r="GI46" s="321"/>
      <c r="GJ46" s="321"/>
      <c r="GK46" s="321"/>
      <c r="GL46" s="321"/>
      <c r="GM46" s="321"/>
      <c r="GN46" s="321"/>
      <c r="GO46" s="321"/>
      <c r="GP46" s="321"/>
      <c r="GQ46" s="321"/>
      <c r="GR46" s="321"/>
      <c r="GS46" s="321"/>
      <c r="GT46" s="321"/>
      <c r="GU46" s="321"/>
      <c r="GV46" s="321"/>
      <c r="GW46" s="321"/>
      <c r="GX46" s="321"/>
      <c r="GY46" s="321"/>
      <c r="GZ46" s="321"/>
      <c r="HA46" s="321"/>
    </row>
    <row r="47" spans="2:209" s="779" customFormat="1" ht="15.75" customHeight="1" x14ac:dyDescent="0.2">
      <c r="D47" s="785"/>
      <c r="E47" s="781"/>
      <c r="F47" s="781"/>
      <c r="G47" s="787"/>
      <c r="H47" s="787"/>
      <c r="I47" s="787"/>
      <c r="L47" s="321"/>
      <c r="M47" s="321"/>
      <c r="N47" s="321"/>
      <c r="O47" s="321"/>
      <c r="P47" s="321"/>
      <c r="Q47" s="321"/>
      <c r="R47" s="321"/>
      <c r="S47" s="321"/>
      <c r="T47" s="321"/>
      <c r="U47" s="321"/>
      <c r="V47" s="321"/>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c r="AW47" s="321"/>
      <c r="AX47" s="321"/>
      <c r="AY47" s="321"/>
      <c r="AZ47" s="321"/>
      <c r="BA47" s="321"/>
      <c r="BB47" s="321"/>
      <c r="BC47" s="321"/>
      <c r="BD47" s="321"/>
      <c r="BE47" s="321"/>
      <c r="BF47" s="321"/>
      <c r="BG47" s="321"/>
      <c r="BH47" s="321"/>
      <c r="BI47" s="321"/>
      <c r="BJ47" s="321"/>
      <c r="BK47" s="321"/>
      <c r="BL47" s="321"/>
      <c r="BM47" s="321"/>
      <c r="BN47" s="321"/>
      <c r="BO47" s="321"/>
      <c r="BP47" s="321"/>
      <c r="BQ47" s="321"/>
      <c r="BR47" s="321"/>
      <c r="BS47" s="321"/>
      <c r="BT47" s="321"/>
      <c r="BU47" s="321"/>
      <c r="BV47" s="321"/>
      <c r="BW47" s="321"/>
      <c r="BX47" s="321"/>
      <c r="BY47" s="321"/>
      <c r="BZ47" s="321"/>
      <c r="CA47" s="321"/>
      <c r="CB47" s="321"/>
      <c r="CC47" s="321"/>
      <c r="CD47" s="321"/>
      <c r="CE47" s="321"/>
      <c r="CF47" s="321"/>
      <c r="CG47" s="321"/>
      <c r="CH47" s="321"/>
      <c r="CI47" s="321"/>
      <c r="CJ47" s="321"/>
      <c r="CK47" s="321"/>
      <c r="CL47" s="321"/>
      <c r="CM47" s="321"/>
      <c r="CN47" s="321"/>
      <c r="CO47" s="321"/>
      <c r="CP47" s="321"/>
      <c r="CQ47" s="321"/>
      <c r="CR47" s="321"/>
      <c r="CS47" s="321"/>
      <c r="CT47" s="321"/>
      <c r="CU47" s="321"/>
      <c r="CV47" s="321"/>
      <c r="CW47" s="321"/>
      <c r="CX47" s="321"/>
      <c r="CY47" s="321"/>
      <c r="CZ47" s="321"/>
      <c r="DA47" s="321"/>
      <c r="DB47" s="321"/>
      <c r="DC47" s="321"/>
      <c r="DD47" s="321"/>
      <c r="DE47" s="321"/>
      <c r="DF47" s="321"/>
      <c r="DG47" s="321"/>
      <c r="DH47" s="321"/>
      <c r="DI47" s="321"/>
      <c r="DJ47" s="321"/>
      <c r="DK47" s="321"/>
      <c r="DL47" s="321"/>
      <c r="DM47" s="321"/>
      <c r="DN47" s="321"/>
      <c r="DO47" s="321"/>
      <c r="DP47" s="321"/>
      <c r="DQ47" s="321"/>
      <c r="DR47" s="321"/>
      <c r="DS47" s="321"/>
      <c r="DT47" s="321"/>
      <c r="DU47" s="321"/>
      <c r="DV47" s="321"/>
      <c r="DW47" s="321"/>
      <c r="DX47" s="321"/>
      <c r="DY47" s="321"/>
      <c r="DZ47" s="321"/>
      <c r="EA47" s="321"/>
      <c r="EB47" s="321"/>
      <c r="EC47" s="321"/>
      <c r="ED47" s="321"/>
      <c r="EE47" s="321"/>
      <c r="EF47" s="321"/>
      <c r="EG47" s="321"/>
      <c r="EH47" s="321"/>
      <c r="EI47" s="321"/>
      <c r="EJ47" s="321"/>
      <c r="EK47" s="321"/>
      <c r="EL47" s="321"/>
      <c r="EM47" s="321"/>
      <c r="EN47" s="321"/>
      <c r="EO47" s="321"/>
      <c r="EP47" s="321"/>
      <c r="EQ47" s="321"/>
      <c r="ER47" s="321"/>
      <c r="ES47" s="321"/>
      <c r="ET47" s="321"/>
      <c r="EU47" s="321"/>
      <c r="EV47" s="321"/>
      <c r="EW47" s="321"/>
      <c r="EX47" s="321"/>
      <c r="EY47" s="321"/>
      <c r="EZ47" s="321"/>
      <c r="FA47" s="321"/>
      <c r="FB47" s="321"/>
      <c r="FC47" s="321"/>
      <c r="FD47" s="321"/>
      <c r="FE47" s="321"/>
      <c r="FF47" s="321"/>
      <c r="FG47" s="321"/>
      <c r="FH47" s="321"/>
      <c r="FI47" s="321"/>
      <c r="FJ47" s="321"/>
      <c r="FK47" s="321"/>
      <c r="FL47" s="321"/>
      <c r="FM47" s="321"/>
      <c r="FN47" s="321"/>
      <c r="FO47" s="321"/>
      <c r="FP47" s="321"/>
      <c r="FQ47" s="321"/>
      <c r="FR47" s="321"/>
      <c r="FS47" s="321"/>
      <c r="FT47" s="321"/>
      <c r="FU47" s="321"/>
      <c r="FV47" s="321"/>
      <c r="FW47" s="321"/>
      <c r="FX47" s="321"/>
      <c r="FY47" s="321"/>
      <c r="FZ47" s="321"/>
      <c r="GA47" s="321"/>
      <c r="GB47" s="321"/>
      <c r="GC47" s="321"/>
      <c r="GD47" s="321"/>
      <c r="GE47" s="321"/>
      <c r="GF47" s="321"/>
      <c r="GG47" s="321"/>
      <c r="GH47" s="321"/>
      <c r="GI47" s="321"/>
      <c r="GJ47" s="321"/>
      <c r="GK47" s="321"/>
      <c r="GL47" s="321"/>
      <c r="GM47" s="321"/>
      <c r="GN47" s="321"/>
      <c r="GO47" s="321"/>
      <c r="GP47" s="321"/>
      <c r="GQ47" s="321"/>
      <c r="GR47" s="321"/>
      <c r="GS47" s="321"/>
      <c r="GT47" s="321"/>
      <c r="GU47" s="321"/>
      <c r="GV47" s="321"/>
      <c r="GW47" s="321"/>
      <c r="GX47" s="321"/>
      <c r="GY47" s="321"/>
      <c r="GZ47" s="321"/>
      <c r="HA47" s="321"/>
    </row>
    <row r="48" spans="2:209" s="779" customFormat="1" ht="15.75" customHeight="1" x14ac:dyDescent="0.2">
      <c r="D48" s="785"/>
      <c r="E48" s="781"/>
      <c r="F48" s="781"/>
      <c r="G48" s="787"/>
      <c r="L48" s="321"/>
      <c r="M48" s="321"/>
      <c r="N48" s="321"/>
      <c r="O48" s="321"/>
      <c r="P48" s="321"/>
      <c r="Q48" s="321"/>
      <c r="R48" s="321"/>
      <c r="S48" s="321"/>
      <c r="T48" s="321"/>
      <c r="U48" s="321"/>
      <c r="V48" s="321"/>
      <c r="W48" s="321"/>
      <c r="X48" s="321"/>
      <c r="Y48" s="321"/>
      <c r="Z48" s="321"/>
      <c r="AA48" s="321"/>
      <c r="AB48" s="321"/>
      <c r="AC48" s="321"/>
      <c r="AD48" s="321"/>
      <c r="AE48" s="321"/>
      <c r="AF48" s="321"/>
      <c r="AG48" s="321"/>
      <c r="AH48" s="321"/>
      <c r="AI48" s="321"/>
      <c r="AJ48" s="321"/>
      <c r="AK48" s="321"/>
      <c r="AL48" s="321"/>
      <c r="AM48" s="321"/>
      <c r="AN48" s="321"/>
      <c r="AO48" s="321"/>
      <c r="AP48" s="321"/>
      <c r="AQ48" s="321"/>
      <c r="AR48" s="321"/>
      <c r="AS48" s="321"/>
      <c r="AT48" s="321"/>
      <c r="AU48" s="321"/>
      <c r="AV48" s="321"/>
      <c r="AW48" s="321"/>
      <c r="AX48" s="321"/>
      <c r="AY48" s="321"/>
      <c r="AZ48" s="321"/>
      <c r="BA48" s="321"/>
      <c r="BB48" s="321"/>
      <c r="BC48" s="321"/>
      <c r="BD48" s="321"/>
      <c r="BE48" s="321"/>
      <c r="BF48" s="321"/>
      <c r="BG48" s="321"/>
      <c r="BH48" s="321"/>
      <c r="BI48" s="321"/>
      <c r="BJ48" s="321"/>
      <c r="BK48" s="321"/>
      <c r="BL48" s="321"/>
      <c r="BM48" s="321"/>
      <c r="BN48" s="321"/>
      <c r="BO48" s="321"/>
      <c r="BP48" s="321"/>
      <c r="BQ48" s="321"/>
      <c r="BR48" s="321"/>
      <c r="BS48" s="321"/>
      <c r="BT48" s="321"/>
      <c r="BU48" s="321"/>
      <c r="BV48" s="321"/>
      <c r="BW48" s="321"/>
      <c r="BX48" s="321"/>
      <c r="BY48" s="321"/>
      <c r="BZ48" s="321"/>
      <c r="CA48" s="321"/>
      <c r="CB48" s="321"/>
      <c r="CC48" s="321"/>
      <c r="CD48" s="321"/>
      <c r="CE48" s="321"/>
      <c r="CF48" s="321"/>
      <c r="CG48" s="321"/>
      <c r="CH48" s="321"/>
      <c r="CI48" s="321"/>
      <c r="CJ48" s="321"/>
      <c r="CK48" s="321"/>
      <c r="CL48" s="321"/>
      <c r="CM48" s="321"/>
      <c r="CN48" s="321"/>
      <c r="CO48" s="321"/>
      <c r="CP48" s="321"/>
      <c r="CQ48" s="321"/>
      <c r="CR48" s="321"/>
      <c r="CS48" s="321"/>
      <c r="CT48" s="321"/>
      <c r="CU48" s="321"/>
      <c r="CV48" s="321"/>
      <c r="CW48" s="321"/>
      <c r="CX48" s="321"/>
      <c r="CY48" s="321"/>
      <c r="CZ48" s="321"/>
      <c r="DA48" s="321"/>
      <c r="DB48" s="321"/>
      <c r="DC48" s="321"/>
      <c r="DD48" s="321"/>
      <c r="DE48" s="321"/>
      <c r="DF48" s="321"/>
      <c r="DG48" s="321"/>
      <c r="DH48" s="321"/>
      <c r="DI48" s="321"/>
      <c r="DJ48" s="321"/>
      <c r="DK48" s="321"/>
      <c r="DL48" s="321"/>
      <c r="DM48" s="321"/>
      <c r="DN48" s="321"/>
      <c r="DO48" s="321"/>
      <c r="DP48" s="321"/>
      <c r="DQ48" s="321"/>
      <c r="DR48" s="321"/>
      <c r="DS48" s="321"/>
      <c r="DT48" s="321"/>
      <c r="DU48" s="321"/>
      <c r="DV48" s="321"/>
      <c r="DW48" s="321"/>
      <c r="DX48" s="321"/>
      <c r="DY48" s="321"/>
      <c r="DZ48" s="321"/>
      <c r="EA48" s="321"/>
      <c r="EB48" s="321"/>
      <c r="EC48" s="321"/>
      <c r="ED48" s="321"/>
      <c r="EE48" s="321"/>
      <c r="EF48" s="321"/>
      <c r="EG48" s="321"/>
      <c r="EH48" s="321"/>
      <c r="EI48" s="321"/>
      <c r="EJ48" s="321"/>
      <c r="EK48" s="321"/>
      <c r="EL48" s="321"/>
      <c r="EM48" s="321"/>
      <c r="EN48" s="321"/>
      <c r="EO48" s="321"/>
      <c r="EP48" s="321"/>
      <c r="EQ48" s="321"/>
      <c r="ER48" s="321"/>
      <c r="ES48" s="321"/>
      <c r="ET48" s="321"/>
      <c r="EU48" s="321"/>
      <c r="EV48" s="321"/>
      <c r="EW48" s="321"/>
      <c r="EX48" s="321"/>
      <c r="EY48" s="321"/>
      <c r="EZ48" s="321"/>
      <c r="FA48" s="321"/>
      <c r="FB48" s="321"/>
      <c r="FC48" s="321"/>
      <c r="FD48" s="321"/>
      <c r="FE48" s="321"/>
      <c r="FF48" s="321"/>
      <c r="FG48" s="321"/>
      <c r="FH48" s="321"/>
      <c r="FI48" s="321"/>
      <c r="FJ48" s="321"/>
      <c r="FK48" s="321"/>
      <c r="FL48" s="321"/>
      <c r="FM48" s="321"/>
      <c r="FN48" s="321"/>
      <c r="FO48" s="321"/>
      <c r="FP48" s="321"/>
      <c r="FQ48" s="321"/>
      <c r="FR48" s="321"/>
      <c r="FS48" s="321"/>
      <c r="FT48" s="321"/>
      <c r="FU48" s="321"/>
      <c r="FV48" s="321"/>
      <c r="FW48" s="321"/>
      <c r="FX48" s="321"/>
      <c r="FY48" s="321"/>
      <c r="FZ48" s="321"/>
      <c r="GA48" s="321"/>
      <c r="GB48" s="321"/>
      <c r="GC48" s="321"/>
      <c r="GD48" s="321"/>
      <c r="GE48" s="321"/>
      <c r="GF48" s="321"/>
      <c r="GG48" s="321"/>
      <c r="GH48" s="321"/>
      <c r="GI48" s="321"/>
      <c r="GJ48" s="321"/>
      <c r="GK48" s="321"/>
      <c r="GL48" s="321"/>
      <c r="GM48" s="321"/>
      <c r="GN48" s="321"/>
      <c r="GO48" s="321"/>
      <c r="GP48" s="321"/>
      <c r="GQ48" s="321"/>
      <c r="GR48" s="321"/>
      <c r="GS48" s="321"/>
      <c r="GT48" s="321"/>
      <c r="GU48" s="321"/>
      <c r="GV48" s="321"/>
      <c r="GW48" s="321"/>
      <c r="GX48" s="321"/>
      <c r="GY48" s="321"/>
      <c r="GZ48" s="321"/>
      <c r="HA48" s="321"/>
    </row>
    <row r="49" spans="2:209" s="779" customFormat="1" ht="15.75" customHeight="1" x14ac:dyDescent="0.2">
      <c r="D49" s="785"/>
      <c r="E49" s="781"/>
      <c r="F49" s="781"/>
      <c r="G49" s="787"/>
      <c r="L49" s="321"/>
      <c r="M49" s="321"/>
      <c r="N49" s="321"/>
      <c r="O49" s="321"/>
      <c r="P49" s="321"/>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c r="AX49" s="321"/>
      <c r="AY49" s="321"/>
      <c r="AZ49" s="321"/>
      <c r="BA49" s="321"/>
      <c r="BB49" s="321"/>
      <c r="BC49" s="321"/>
      <c r="BD49" s="321"/>
      <c r="BE49" s="321"/>
      <c r="BF49" s="321"/>
      <c r="BG49" s="321"/>
      <c r="BH49" s="321"/>
      <c r="BI49" s="321"/>
      <c r="BJ49" s="321"/>
      <c r="BK49" s="321"/>
      <c r="BL49" s="321"/>
      <c r="BM49" s="321"/>
      <c r="BN49" s="321"/>
      <c r="BO49" s="321"/>
      <c r="BP49" s="321"/>
      <c r="BQ49" s="321"/>
      <c r="BR49" s="321"/>
      <c r="BS49" s="321"/>
      <c r="BT49" s="321"/>
      <c r="BU49" s="321"/>
      <c r="BV49" s="321"/>
      <c r="BW49" s="321"/>
      <c r="BX49" s="321"/>
      <c r="BY49" s="321"/>
      <c r="BZ49" s="321"/>
      <c r="CA49" s="321"/>
      <c r="CB49" s="321"/>
      <c r="CC49" s="321"/>
      <c r="CD49" s="321"/>
      <c r="CE49" s="321"/>
      <c r="CF49" s="321"/>
      <c r="CG49" s="321"/>
      <c r="CH49" s="321"/>
      <c r="CI49" s="321"/>
      <c r="CJ49" s="321"/>
      <c r="CK49" s="321"/>
      <c r="CL49" s="321"/>
      <c r="CM49" s="321"/>
      <c r="CN49" s="321"/>
      <c r="CO49" s="321"/>
      <c r="CP49" s="321"/>
      <c r="CQ49" s="321"/>
      <c r="CR49" s="321"/>
      <c r="CS49" s="321"/>
      <c r="CT49" s="321"/>
      <c r="CU49" s="321"/>
      <c r="CV49" s="321"/>
      <c r="CW49" s="321"/>
      <c r="CX49" s="321"/>
      <c r="CY49" s="321"/>
      <c r="CZ49" s="321"/>
      <c r="DA49" s="321"/>
      <c r="DB49" s="321"/>
      <c r="DC49" s="321"/>
      <c r="DD49" s="321"/>
      <c r="DE49" s="321"/>
      <c r="DF49" s="321"/>
      <c r="DG49" s="321"/>
      <c r="DH49" s="321"/>
      <c r="DI49" s="321"/>
      <c r="DJ49" s="321"/>
      <c r="DK49" s="321"/>
      <c r="DL49" s="321"/>
      <c r="DM49" s="321"/>
      <c r="DN49" s="321"/>
      <c r="DO49" s="321"/>
      <c r="DP49" s="321"/>
      <c r="DQ49" s="321"/>
      <c r="DR49" s="321"/>
      <c r="DS49" s="321"/>
      <c r="DT49" s="321"/>
      <c r="DU49" s="321"/>
      <c r="DV49" s="321"/>
      <c r="DW49" s="321"/>
      <c r="DX49" s="321"/>
      <c r="DY49" s="321"/>
      <c r="DZ49" s="321"/>
      <c r="EA49" s="321"/>
      <c r="EB49" s="321"/>
      <c r="EC49" s="321"/>
      <c r="ED49" s="321"/>
      <c r="EE49" s="321"/>
      <c r="EF49" s="321"/>
      <c r="EG49" s="321"/>
      <c r="EH49" s="321"/>
      <c r="EI49" s="321"/>
      <c r="EJ49" s="321"/>
      <c r="EK49" s="321"/>
      <c r="EL49" s="321"/>
      <c r="EM49" s="321"/>
      <c r="EN49" s="321"/>
      <c r="EO49" s="321"/>
      <c r="EP49" s="321"/>
      <c r="EQ49" s="321"/>
      <c r="ER49" s="321"/>
      <c r="ES49" s="321"/>
      <c r="ET49" s="321"/>
      <c r="EU49" s="321"/>
      <c r="EV49" s="321"/>
      <c r="EW49" s="321"/>
      <c r="EX49" s="321"/>
      <c r="EY49" s="321"/>
      <c r="EZ49" s="321"/>
      <c r="FA49" s="321"/>
      <c r="FB49" s="321"/>
      <c r="FC49" s="321"/>
      <c r="FD49" s="321"/>
      <c r="FE49" s="321"/>
      <c r="FF49" s="321"/>
      <c r="FG49" s="321"/>
      <c r="FH49" s="321"/>
      <c r="FI49" s="321"/>
      <c r="FJ49" s="321"/>
      <c r="FK49" s="321"/>
      <c r="FL49" s="321"/>
      <c r="FM49" s="321"/>
      <c r="FN49" s="321"/>
      <c r="FO49" s="321"/>
      <c r="FP49" s="321"/>
      <c r="FQ49" s="321"/>
      <c r="FR49" s="321"/>
      <c r="FS49" s="321"/>
      <c r="FT49" s="321"/>
      <c r="FU49" s="321"/>
      <c r="FV49" s="321"/>
      <c r="FW49" s="321"/>
      <c r="FX49" s="321"/>
      <c r="FY49" s="321"/>
      <c r="FZ49" s="321"/>
      <c r="GA49" s="321"/>
      <c r="GB49" s="321"/>
      <c r="GC49" s="321"/>
      <c r="GD49" s="321"/>
      <c r="GE49" s="321"/>
      <c r="GF49" s="321"/>
      <c r="GG49" s="321"/>
      <c r="GH49" s="321"/>
      <c r="GI49" s="321"/>
      <c r="GJ49" s="321"/>
      <c r="GK49" s="321"/>
      <c r="GL49" s="321"/>
      <c r="GM49" s="321"/>
      <c r="GN49" s="321"/>
      <c r="GO49" s="321"/>
      <c r="GP49" s="321"/>
      <c r="GQ49" s="321"/>
      <c r="GR49" s="321"/>
      <c r="GS49" s="321"/>
      <c r="GT49" s="321"/>
      <c r="GU49" s="321"/>
      <c r="GV49" s="321"/>
      <c r="GW49" s="321"/>
      <c r="GX49" s="321"/>
      <c r="GY49" s="321"/>
      <c r="GZ49" s="321"/>
      <c r="HA49" s="321"/>
    </row>
    <row r="50" spans="2:209" s="779" customFormat="1" ht="15.75" customHeight="1" x14ac:dyDescent="0.2">
      <c r="D50" s="782"/>
      <c r="E50" s="781"/>
      <c r="F50" s="781"/>
      <c r="G50" s="780"/>
      <c r="L50" s="321"/>
      <c r="M50" s="321"/>
      <c r="N50" s="321"/>
      <c r="O50" s="321"/>
      <c r="P50" s="321"/>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321"/>
      <c r="AV50" s="321"/>
      <c r="AW50" s="321"/>
      <c r="AX50" s="321"/>
      <c r="AY50" s="321"/>
      <c r="AZ50" s="321"/>
      <c r="BA50" s="321"/>
      <c r="BB50" s="321"/>
      <c r="BC50" s="321"/>
      <c r="BD50" s="321"/>
      <c r="BE50" s="321"/>
      <c r="BF50" s="321"/>
      <c r="BG50" s="321"/>
      <c r="BH50" s="321"/>
      <c r="BI50" s="321"/>
      <c r="BJ50" s="321"/>
      <c r="BK50" s="321"/>
      <c r="BL50" s="321"/>
      <c r="BM50" s="321"/>
      <c r="BN50" s="321"/>
      <c r="BO50" s="321"/>
      <c r="BP50" s="321"/>
      <c r="BQ50" s="321"/>
      <c r="BR50" s="321"/>
      <c r="BS50" s="321"/>
      <c r="BT50" s="321"/>
      <c r="BU50" s="321"/>
      <c r="BV50" s="321"/>
      <c r="BW50" s="321"/>
      <c r="BX50" s="321"/>
      <c r="BY50" s="321"/>
      <c r="BZ50" s="321"/>
      <c r="CA50" s="321"/>
      <c r="CB50" s="321"/>
      <c r="CC50" s="321"/>
      <c r="CD50" s="321"/>
      <c r="CE50" s="321"/>
      <c r="CF50" s="321"/>
      <c r="CG50" s="321"/>
      <c r="CH50" s="321"/>
      <c r="CI50" s="321"/>
      <c r="CJ50" s="321"/>
      <c r="CK50" s="321"/>
      <c r="CL50" s="321"/>
      <c r="CM50" s="321"/>
      <c r="CN50" s="321"/>
      <c r="CO50" s="321"/>
      <c r="CP50" s="321"/>
      <c r="CQ50" s="321"/>
      <c r="CR50" s="321"/>
      <c r="CS50" s="321"/>
      <c r="CT50" s="321"/>
      <c r="CU50" s="321"/>
      <c r="CV50" s="321"/>
      <c r="CW50" s="321"/>
      <c r="CX50" s="321"/>
      <c r="CY50" s="321"/>
      <c r="CZ50" s="321"/>
      <c r="DA50" s="321"/>
      <c r="DB50" s="321"/>
      <c r="DC50" s="321"/>
      <c r="DD50" s="321"/>
      <c r="DE50" s="321"/>
      <c r="DF50" s="321"/>
      <c r="DG50" s="321"/>
      <c r="DH50" s="321"/>
      <c r="DI50" s="321"/>
      <c r="DJ50" s="321"/>
      <c r="DK50" s="321"/>
      <c r="DL50" s="321"/>
      <c r="DM50" s="321"/>
      <c r="DN50" s="321"/>
      <c r="DO50" s="321"/>
      <c r="DP50" s="321"/>
      <c r="DQ50" s="321"/>
      <c r="DR50" s="321"/>
      <c r="DS50" s="321"/>
      <c r="DT50" s="321"/>
      <c r="DU50" s="321"/>
      <c r="DV50" s="321"/>
      <c r="DW50" s="321"/>
      <c r="DX50" s="321"/>
      <c r="DY50" s="321"/>
      <c r="DZ50" s="321"/>
      <c r="EA50" s="321"/>
      <c r="EB50" s="321"/>
      <c r="EC50" s="321"/>
      <c r="ED50" s="321"/>
      <c r="EE50" s="321"/>
      <c r="EF50" s="321"/>
      <c r="EG50" s="321"/>
      <c r="EH50" s="321"/>
      <c r="EI50" s="321"/>
      <c r="EJ50" s="321"/>
      <c r="EK50" s="321"/>
      <c r="EL50" s="321"/>
      <c r="EM50" s="321"/>
      <c r="EN50" s="321"/>
      <c r="EO50" s="321"/>
      <c r="EP50" s="321"/>
      <c r="EQ50" s="321"/>
      <c r="ER50" s="321"/>
      <c r="ES50" s="321"/>
      <c r="ET50" s="321"/>
      <c r="EU50" s="321"/>
      <c r="EV50" s="321"/>
      <c r="EW50" s="321"/>
      <c r="EX50" s="321"/>
      <c r="EY50" s="321"/>
      <c r="EZ50" s="321"/>
      <c r="FA50" s="321"/>
      <c r="FB50" s="321"/>
      <c r="FC50" s="321"/>
      <c r="FD50" s="321"/>
      <c r="FE50" s="321"/>
      <c r="FF50" s="321"/>
      <c r="FG50" s="321"/>
      <c r="FH50" s="321"/>
      <c r="FI50" s="321"/>
      <c r="FJ50" s="321"/>
      <c r="FK50" s="321"/>
      <c r="FL50" s="321"/>
      <c r="FM50" s="321"/>
      <c r="FN50" s="321"/>
      <c r="FO50" s="321"/>
      <c r="FP50" s="321"/>
      <c r="FQ50" s="321"/>
      <c r="FR50" s="321"/>
      <c r="FS50" s="321"/>
      <c r="FT50" s="321"/>
      <c r="FU50" s="321"/>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321"/>
      <c r="GS50" s="321"/>
      <c r="GT50" s="321"/>
      <c r="GU50" s="321"/>
      <c r="GV50" s="321"/>
      <c r="GW50" s="321"/>
      <c r="GX50" s="321"/>
      <c r="GY50" s="321"/>
      <c r="GZ50" s="321"/>
      <c r="HA50" s="321"/>
    </row>
    <row r="51" spans="2:209" s="779" customFormat="1" ht="15.75" customHeight="1" x14ac:dyDescent="0.2">
      <c r="D51" s="785"/>
      <c r="E51" s="781"/>
      <c r="F51" s="781"/>
      <c r="G51" s="786"/>
      <c r="L51" s="321"/>
      <c r="M51" s="321"/>
      <c r="N51" s="321"/>
      <c r="O51" s="321"/>
      <c r="P51" s="321"/>
      <c r="Q51" s="321"/>
      <c r="R51" s="321"/>
      <c r="S51" s="321"/>
      <c r="T51" s="321"/>
      <c r="U51" s="321"/>
      <c r="V51" s="321"/>
      <c r="W51" s="321"/>
      <c r="X51" s="321"/>
      <c r="Y51" s="321"/>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321"/>
      <c r="AV51" s="321"/>
      <c r="AW51" s="321"/>
      <c r="AX51" s="321"/>
      <c r="AY51" s="321"/>
      <c r="AZ51" s="321"/>
      <c r="BA51" s="321"/>
      <c r="BB51" s="321"/>
      <c r="BC51" s="321"/>
      <c r="BD51" s="321"/>
      <c r="BE51" s="321"/>
      <c r="BF51" s="321"/>
      <c r="BG51" s="321"/>
      <c r="BH51" s="321"/>
      <c r="BI51" s="321"/>
      <c r="BJ51" s="321"/>
      <c r="BK51" s="321"/>
      <c r="BL51" s="321"/>
      <c r="BM51" s="321"/>
      <c r="BN51" s="321"/>
      <c r="BO51" s="321"/>
      <c r="BP51" s="321"/>
      <c r="BQ51" s="321"/>
      <c r="BR51" s="321"/>
      <c r="BS51" s="321"/>
      <c r="BT51" s="321"/>
      <c r="BU51" s="321"/>
      <c r="BV51" s="321"/>
      <c r="BW51" s="321"/>
      <c r="BX51" s="321"/>
      <c r="BY51" s="321"/>
      <c r="BZ51" s="321"/>
      <c r="CA51" s="321"/>
      <c r="CB51" s="321"/>
      <c r="CC51" s="321"/>
      <c r="CD51" s="321"/>
      <c r="CE51" s="321"/>
      <c r="CF51" s="321"/>
      <c r="CG51" s="321"/>
      <c r="CH51" s="321"/>
      <c r="CI51" s="321"/>
      <c r="CJ51" s="321"/>
      <c r="CK51" s="321"/>
      <c r="CL51" s="321"/>
      <c r="CM51" s="321"/>
      <c r="CN51" s="321"/>
      <c r="CO51" s="321"/>
      <c r="CP51" s="321"/>
      <c r="CQ51" s="321"/>
      <c r="CR51" s="321"/>
      <c r="CS51" s="321"/>
      <c r="CT51" s="321"/>
      <c r="CU51" s="321"/>
      <c r="CV51" s="321"/>
      <c r="CW51" s="321"/>
      <c r="CX51" s="321"/>
      <c r="CY51" s="321"/>
      <c r="CZ51" s="321"/>
      <c r="DA51" s="321"/>
      <c r="DB51" s="321"/>
      <c r="DC51" s="321"/>
      <c r="DD51" s="321"/>
      <c r="DE51" s="321"/>
      <c r="DF51" s="321"/>
      <c r="DG51" s="321"/>
      <c r="DH51" s="321"/>
      <c r="DI51" s="321"/>
      <c r="DJ51" s="321"/>
      <c r="DK51" s="321"/>
      <c r="DL51" s="321"/>
      <c r="DM51" s="321"/>
      <c r="DN51" s="321"/>
      <c r="DO51" s="321"/>
      <c r="DP51" s="321"/>
      <c r="DQ51" s="321"/>
      <c r="DR51" s="321"/>
      <c r="DS51" s="321"/>
      <c r="DT51" s="321"/>
      <c r="DU51" s="321"/>
      <c r="DV51" s="321"/>
      <c r="DW51" s="321"/>
      <c r="DX51" s="321"/>
      <c r="DY51" s="321"/>
      <c r="DZ51" s="321"/>
      <c r="EA51" s="321"/>
      <c r="EB51" s="321"/>
      <c r="EC51" s="321"/>
      <c r="ED51" s="321"/>
      <c r="EE51" s="321"/>
      <c r="EF51" s="321"/>
      <c r="EG51" s="321"/>
      <c r="EH51" s="321"/>
      <c r="EI51" s="321"/>
      <c r="EJ51" s="321"/>
      <c r="EK51" s="321"/>
      <c r="EL51" s="321"/>
      <c r="EM51" s="321"/>
      <c r="EN51" s="321"/>
      <c r="EO51" s="321"/>
      <c r="EP51" s="321"/>
      <c r="EQ51" s="321"/>
      <c r="ER51" s="321"/>
      <c r="ES51" s="321"/>
      <c r="ET51" s="321"/>
      <c r="EU51" s="321"/>
      <c r="EV51" s="321"/>
      <c r="EW51" s="321"/>
      <c r="EX51" s="321"/>
      <c r="EY51" s="321"/>
      <c r="EZ51" s="321"/>
      <c r="FA51" s="321"/>
      <c r="FB51" s="321"/>
      <c r="FC51" s="321"/>
      <c r="FD51" s="321"/>
      <c r="FE51" s="321"/>
      <c r="FF51" s="321"/>
      <c r="FG51" s="321"/>
      <c r="FH51" s="321"/>
      <c r="FI51" s="321"/>
      <c r="FJ51" s="321"/>
      <c r="FK51" s="321"/>
      <c r="FL51" s="321"/>
      <c r="FM51" s="321"/>
      <c r="FN51" s="321"/>
      <c r="FO51" s="321"/>
      <c r="FP51" s="321"/>
      <c r="FQ51" s="321"/>
      <c r="FR51" s="321"/>
      <c r="FS51" s="321"/>
      <c r="FT51" s="321"/>
      <c r="FU51" s="321"/>
      <c r="FV51" s="321"/>
      <c r="FW51" s="321"/>
      <c r="FX51" s="321"/>
      <c r="FY51" s="321"/>
      <c r="FZ51" s="321"/>
      <c r="GA51" s="321"/>
      <c r="GB51" s="321"/>
      <c r="GC51" s="321"/>
      <c r="GD51" s="321"/>
      <c r="GE51" s="321"/>
      <c r="GF51" s="321"/>
      <c r="GG51" s="321"/>
      <c r="GH51" s="321"/>
      <c r="GI51" s="321"/>
      <c r="GJ51" s="321"/>
      <c r="GK51" s="321"/>
      <c r="GL51" s="321"/>
      <c r="GM51" s="321"/>
      <c r="GN51" s="321"/>
      <c r="GO51" s="321"/>
      <c r="GP51" s="321"/>
      <c r="GQ51" s="321"/>
      <c r="GR51" s="321"/>
      <c r="GS51" s="321"/>
      <c r="GT51" s="321"/>
      <c r="GU51" s="321"/>
      <c r="GV51" s="321"/>
      <c r="GW51" s="321"/>
      <c r="GX51" s="321"/>
      <c r="GY51" s="321"/>
      <c r="GZ51" s="321"/>
      <c r="HA51" s="321"/>
    </row>
    <row r="52" spans="2:209" s="779" customFormat="1" ht="15.75" customHeight="1" x14ac:dyDescent="0.2">
      <c r="D52" s="785"/>
      <c r="E52" s="781"/>
      <c r="F52" s="781"/>
      <c r="G52" s="780"/>
      <c r="L52" s="321"/>
      <c r="M52" s="321"/>
      <c r="N52" s="321"/>
      <c r="O52" s="321"/>
      <c r="P52" s="321"/>
      <c r="Q52" s="321"/>
      <c r="R52" s="321"/>
      <c r="S52" s="321"/>
      <c r="T52" s="321"/>
      <c r="U52" s="321"/>
      <c r="V52" s="321"/>
      <c r="W52" s="321"/>
      <c r="X52" s="321"/>
      <c r="Y52" s="321"/>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321"/>
      <c r="AV52" s="321"/>
      <c r="AW52" s="321"/>
      <c r="AX52" s="321"/>
      <c r="AY52" s="321"/>
      <c r="AZ52" s="321"/>
      <c r="BA52" s="321"/>
      <c r="BB52" s="321"/>
      <c r="BC52" s="321"/>
      <c r="BD52" s="321"/>
      <c r="BE52" s="321"/>
      <c r="BF52" s="321"/>
      <c r="BG52" s="321"/>
      <c r="BH52" s="321"/>
      <c r="BI52" s="321"/>
      <c r="BJ52" s="321"/>
      <c r="BK52" s="321"/>
      <c r="BL52" s="321"/>
      <c r="BM52" s="321"/>
      <c r="BN52" s="321"/>
      <c r="BO52" s="321"/>
      <c r="BP52" s="321"/>
      <c r="BQ52" s="321"/>
      <c r="BR52" s="321"/>
      <c r="BS52" s="321"/>
      <c r="BT52" s="321"/>
      <c r="BU52" s="321"/>
      <c r="BV52" s="321"/>
      <c r="BW52" s="321"/>
      <c r="BX52" s="321"/>
      <c r="BY52" s="321"/>
      <c r="BZ52" s="321"/>
      <c r="CA52" s="321"/>
      <c r="CB52" s="321"/>
      <c r="CC52" s="321"/>
      <c r="CD52" s="321"/>
      <c r="CE52" s="321"/>
      <c r="CF52" s="321"/>
      <c r="CG52" s="321"/>
      <c r="CH52" s="321"/>
      <c r="CI52" s="321"/>
      <c r="CJ52" s="321"/>
      <c r="CK52" s="321"/>
      <c r="CL52" s="321"/>
      <c r="CM52" s="321"/>
      <c r="CN52" s="321"/>
      <c r="CO52" s="321"/>
      <c r="CP52" s="321"/>
      <c r="CQ52" s="321"/>
      <c r="CR52" s="321"/>
      <c r="CS52" s="321"/>
      <c r="CT52" s="321"/>
      <c r="CU52" s="321"/>
      <c r="CV52" s="321"/>
      <c r="CW52" s="321"/>
      <c r="CX52" s="321"/>
      <c r="CY52" s="321"/>
      <c r="CZ52" s="321"/>
      <c r="DA52" s="321"/>
      <c r="DB52" s="321"/>
      <c r="DC52" s="321"/>
      <c r="DD52" s="321"/>
      <c r="DE52" s="321"/>
      <c r="DF52" s="321"/>
      <c r="DG52" s="321"/>
      <c r="DH52" s="321"/>
      <c r="DI52" s="321"/>
      <c r="DJ52" s="321"/>
      <c r="DK52" s="321"/>
      <c r="DL52" s="321"/>
      <c r="DM52" s="321"/>
      <c r="DN52" s="321"/>
      <c r="DO52" s="321"/>
      <c r="DP52" s="321"/>
      <c r="DQ52" s="321"/>
      <c r="DR52" s="321"/>
      <c r="DS52" s="321"/>
      <c r="DT52" s="321"/>
      <c r="DU52" s="321"/>
      <c r="DV52" s="321"/>
      <c r="DW52" s="321"/>
      <c r="DX52" s="321"/>
      <c r="DY52" s="321"/>
      <c r="DZ52" s="321"/>
      <c r="EA52" s="321"/>
      <c r="EB52" s="321"/>
      <c r="EC52" s="321"/>
      <c r="ED52" s="321"/>
      <c r="EE52" s="321"/>
      <c r="EF52" s="321"/>
      <c r="EG52" s="321"/>
      <c r="EH52" s="321"/>
      <c r="EI52" s="321"/>
      <c r="EJ52" s="321"/>
      <c r="EK52" s="321"/>
      <c r="EL52" s="321"/>
      <c r="EM52" s="321"/>
      <c r="EN52" s="321"/>
      <c r="EO52" s="321"/>
      <c r="EP52" s="321"/>
      <c r="EQ52" s="321"/>
      <c r="ER52" s="321"/>
      <c r="ES52" s="321"/>
      <c r="ET52" s="321"/>
      <c r="EU52" s="321"/>
      <c r="EV52" s="321"/>
      <c r="EW52" s="321"/>
      <c r="EX52" s="321"/>
      <c r="EY52" s="321"/>
      <c r="EZ52" s="321"/>
      <c r="FA52" s="321"/>
      <c r="FB52" s="321"/>
      <c r="FC52" s="321"/>
      <c r="FD52" s="321"/>
      <c r="FE52" s="321"/>
      <c r="FF52" s="321"/>
      <c r="FG52" s="321"/>
      <c r="FH52" s="321"/>
      <c r="FI52" s="321"/>
      <c r="FJ52" s="321"/>
      <c r="FK52" s="321"/>
      <c r="FL52" s="321"/>
      <c r="FM52" s="321"/>
      <c r="FN52" s="321"/>
      <c r="FO52" s="321"/>
      <c r="FP52" s="321"/>
      <c r="FQ52" s="321"/>
      <c r="FR52" s="321"/>
      <c r="FS52" s="321"/>
      <c r="FT52" s="321"/>
      <c r="FU52" s="321"/>
      <c r="FV52" s="321"/>
      <c r="FW52" s="321"/>
      <c r="FX52" s="321"/>
      <c r="FY52" s="321"/>
      <c r="FZ52" s="321"/>
      <c r="GA52" s="321"/>
      <c r="GB52" s="321"/>
      <c r="GC52" s="321"/>
      <c r="GD52" s="321"/>
      <c r="GE52" s="321"/>
      <c r="GF52" s="321"/>
      <c r="GG52" s="321"/>
      <c r="GH52" s="321"/>
      <c r="GI52" s="321"/>
      <c r="GJ52" s="321"/>
      <c r="GK52" s="321"/>
      <c r="GL52" s="321"/>
      <c r="GM52" s="321"/>
      <c r="GN52" s="321"/>
      <c r="GO52" s="321"/>
      <c r="GP52" s="321"/>
      <c r="GQ52" s="321"/>
      <c r="GR52" s="321"/>
      <c r="GS52" s="321"/>
      <c r="GT52" s="321"/>
      <c r="GU52" s="321"/>
      <c r="GV52" s="321"/>
      <c r="GW52" s="321"/>
      <c r="GX52" s="321"/>
      <c r="GY52" s="321"/>
      <c r="GZ52" s="321"/>
      <c r="HA52" s="321"/>
    </row>
    <row r="53" spans="2:209" s="779" customFormat="1" ht="15.75" customHeight="1" x14ac:dyDescent="0.2">
      <c r="D53" s="785"/>
      <c r="E53" s="781"/>
      <c r="F53" s="781"/>
      <c r="G53" s="780"/>
      <c r="L53" s="321"/>
      <c r="M53" s="321"/>
      <c r="N53" s="321"/>
      <c r="O53" s="321"/>
      <c r="P53" s="321"/>
      <c r="Q53" s="321"/>
      <c r="R53" s="321"/>
      <c r="S53" s="321"/>
      <c r="T53" s="321"/>
      <c r="U53" s="321"/>
      <c r="V53" s="321"/>
      <c r="W53" s="321"/>
      <c r="X53" s="321"/>
      <c r="Y53" s="321"/>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321"/>
      <c r="AV53" s="321"/>
      <c r="AW53" s="321"/>
      <c r="AX53" s="321"/>
      <c r="AY53" s="321"/>
      <c r="AZ53" s="321"/>
      <c r="BA53" s="321"/>
      <c r="BB53" s="321"/>
      <c r="BC53" s="321"/>
      <c r="BD53" s="321"/>
      <c r="BE53" s="321"/>
      <c r="BF53" s="321"/>
      <c r="BG53" s="321"/>
      <c r="BH53" s="321"/>
      <c r="BI53" s="321"/>
      <c r="BJ53" s="321"/>
      <c r="BK53" s="321"/>
      <c r="BL53" s="321"/>
      <c r="BM53" s="321"/>
      <c r="BN53" s="321"/>
      <c r="BO53" s="321"/>
      <c r="BP53" s="321"/>
      <c r="BQ53" s="321"/>
      <c r="BR53" s="321"/>
      <c r="BS53" s="321"/>
      <c r="BT53" s="321"/>
      <c r="BU53" s="321"/>
      <c r="BV53" s="321"/>
      <c r="BW53" s="321"/>
      <c r="BX53" s="321"/>
      <c r="BY53" s="321"/>
      <c r="BZ53" s="321"/>
      <c r="CA53" s="321"/>
      <c r="CB53" s="321"/>
      <c r="CC53" s="321"/>
      <c r="CD53" s="321"/>
      <c r="CE53" s="321"/>
      <c r="CF53" s="321"/>
      <c r="CG53" s="321"/>
      <c r="CH53" s="321"/>
      <c r="CI53" s="321"/>
      <c r="CJ53" s="321"/>
      <c r="CK53" s="321"/>
      <c r="CL53" s="321"/>
      <c r="CM53" s="321"/>
      <c r="CN53" s="321"/>
      <c r="CO53" s="321"/>
      <c r="CP53" s="321"/>
      <c r="CQ53" s="321"/>
      <c r="CR53" s="321"/>
      <c r="CS53" s="321"/>
      <c r="CT53" s="321"/>
      <c r="CU53" s="321"/>
      <c r="CV53" s="321"/>
      <c r="CW53" s="321"/>
      <c r="CX53" s="321"/>
      <c r="CY53" s="321"/>
      <c r="CZ53" s="321"/>
      <c r="DA53" s="321"/>
      <c r="DB53" s="321"/>
      <c r="DC53" s="321"/>
      <c r="DD53" s="321"/>
      <c r="DE53" s="321"/>
      <c r="DF53" s="321"/>
      <c r="DG53" s="321"/>
      <c r="DH53" s="321"/>
      <c r="DI53" s="321"/>
      <c r="DJ53" s="321"/>
      <c r="DK53" s="321"/>
      <c r="DL53" s="321"/>
      <c r="DM53" s="321"/>
      <c r="DN53" s="321"/>
      <c r="DO53" s="321"/>
      <c r="DP53" s="321"/>
      <c r="DQ53" s="321"/>
      <c r="DR53" s="321"/>
      <c r="DS53" s="321"/>
      <c r="DT53" s="321"/>
      <c r="DU53" s="321"/>
      <c r="DV53" s="321"/>
      <c r="DW53" s="321"/>
      <c r="DX53" s="321"/>
      <c r="DY53" s="321"/>
      <c r="DZ53" s="321"/>
      <c r="EA53" s="321"/>
      <c r="EB53" s="321"/>
      <c r="EC53" s="321"/>
      <c r="ED53" s="321"/>
      <c r="EE53" s="321"/>
      <c r="EF53" s="321"/>
      <c r="EG53" s="321"/>
      <c r="EH53" s="321"/>
      <c r="EI53" s="321"/>
      <c r="EJ53" s="321"/>
      <c r="EK53" s="321"/>
      <c r="EL53" s="321"/>
      <c r="EM53" s="321"/>
      <c r="EN53" s="321"/>
      <c r="EO53" s="321"/>
      <c r="EP53" s="321"/>
      <c r="EQ53" s="321"/>
      <c r="ER53" s="321"/>
      <c r="ES53" s="321"/>
      <c r="ET53" s="321"/>
      <c r="EU53" s="321"/>
      <c r="EV53" s="321"/>
      <c r="EW53" s="321"/>
      <c r="EX53" s="321"/>
      <c r="EY53" s="321"/>
      <c r="EZ53" s="321"/>
      <c r="FA53" s="321"/>
      <c r="FB53" s="321"/>
      <c r="FC53" s="321"/>
      <c r="FD53" s="321"/>
      <c r="FE53" s="321"/>
      <c r="FF53" s="321"/>
      <c r="FG53" s="321"/>
      <c r="FH53" s="321"/>
      <c r="FI53" s="321"/>
      <c r="FJ53" s="321"/>
      <c r="FK53" s="321"/>
      <c r="FL53" s="321"/>
      <c r="FM53" s="321"/>
      <c r="FN53" s="321"/>
      <c r="FO53" s="321"/>
      <c r="FP53" s="321"/>
      <c r="FQ53" s="321"/>
      <c r="FR53" s="321"/>
      <c r="FS53" s="321"/>
      <c r="FT53" s="321"/>
      <c r="FU53" s="321"/>
      <c r="FV53" s="321"/>
      <c r="FW53" s="321"/>
      <c r="FX53" s="321"/>
      <c r="FY53" s="321"/>
      <c r="FZ53" s="321"/>
      <c r="GA53" s="321"/>
      <c r="GB53" s="321"/>
      <c r="GC53" s="321"/>
      <c r="GD53" s="321"/>
      <c r="GE53" s="321"/>
      <c r="GF53" s="321"/>
      <c r="GG53" s="321"/>
      <c r="GH53" s="321"/>
      <c r="GI53" s="321"/>
      <c r="GJ53" s="321"/>
      <c r="GK53" s="321"/>
      <c r="GL53" s="321"/>
      <c r="GM53" s="321"/>
      <c r="GN53" s="321"/>
      <c r="GO53" s="321"/>
      <c r="GP53" s="321"/>
      <c r="GQ53" s="321"/>
      <c r="GR53" s="321"/>
      <c r="GS53" s="321"/>
      <c r="GT53" s="321"/>
      <c r="GU53" s="321"/>
      <c r="GV53" s="321"/>
      <c r="GW53" s="321"/>
      <c r="GX53" s="321"/>
      <c r="GY53" s="321"/>
      <c r="GZ53" s="321"/>
      <c r="HA53" s="321"/>
    </row>
    <row r="54" spans="2:209" s="779" customFormat="1" ht="15.75" customHeight="1" x14ac:dyDescent="0.2">
      <c r="D54" s="785"/>
      <c r="E54" s="781"/>
      <c r="F54" s="781"/>
      <c r="G54" s="780"/>
      <c r="L54" s="321"/>
      <c r="M54" s="321"/>
      <c r="N54" s="321"/>
      <c r="O54" s="321"/>
      <c r="P54" s="321"/>
      <c r="Q54" s="321"/>
      <c r="R54" s="321"/>
      <c r="S54" s="321"/>
      <c r="T54" s="321"/>
      <c r="U54" s="321"/>
      <c r="V54" s="321"/>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321"/>
      <c r="AV54" s="321"/>
      <c r="AW54" s="321"/>
      <c r="AX54" s="321"/>
      <c r="AY54" s="321"/>
      <c r="AZ54" s="321"/>
      <c r="BA54" s="321"/>
      <c r="BB54" s="321"/>
      <c r="BC54" s="321"/>
      <c r="BD54" s="321"/>
      <c r="BE54" s="321"/>
      <c r="BF54" s="321"/>
      <c r="BG54" s="321"/>
      <c r="BH54" s="321"/>
      <c r="BI54" s="321"/>
      <c r="BJ54" s="321"/>
      <c r="BK54" s="321"/>
      <c r="BL54" s="321"/>
      <c r="BM54" s="321"/>
      <c r="BN54" s="321"/>
      <c r="BO54" s="321"/>
      <c r="BP54" s="321"/>
      <c r="BQ54" s="321"/>
      <c r="BR54" s="321"/>
      <c r="BS54" s="321"/>
      <c r="BT54" s="321"/>
      <c r="BU54" s="321"/>
      <c r="BV54" s="321"/>
      <c r="BW54" s="321"/>
      <c r="BX54" s="321"/>
      <c r="BY54" s="321"/>
      <c r="BZ54" s="321"/>
      <c r="CA54" s="321"/>
      <c r="CB54" s="321"/>
      <c r="CC54" s="321"/>
      <c r="CD54" s="321"/>
      <c r="CE54" s="321"/>
      <c r="CF54" s="321"/>
      <c r="CG54" s="321"/>
      <c r="CH54" s="321"/>
      <c r="CI54" s="321"/>
      <c r="CJ54" s="321"/>
      <c r="CK54" s="321"/>
      <c r="CL54" s="321"/>
      <c r="CM54" s="321"/>
      <c r="CN54" s="321"/>
      <c r="CO54" s="321"/>
      <c r="CP54" s="321"/>
      <c r="CQ54" s="321"/>
      <c r="CR54" s="321"/>
      <c r="CS54" s="321"/>
      <c r="CT54" s="321"/>
      <c r="CU54" s="321"/>
      <c r="CV54" s="321"/>
      <c r="CW54" s="321"/>
      <c r="CX54" s="321"/>
      <c r="CY54" s="321"/>
      <c r="CZ54" s="321"/>
      <c r="DA54" s="321"/>
      <c r="DB54" s="321"/>
      <c r="DC54" s="321"/>
      <c r="DD54" s="321"/>
      <c r="DE54" s="321"/>
      <c r="DF54" s="321"/>
      <c r="DG54" s="321"/>
      <c r="DH54" s="321"/>
      <c r="DI54" s="321"/>
      <c r="DJ54" s="321"/>
      <c r="DK54" s="321"/>
      <c r="DL54" s="321"/>
      <c r="DM54" s="321"/>
      <c r="DN54" s="321"/>
      <c r="DO54" s="321"/>
      <c r="DP54" s="321"/>
      <c r="DQ54" s="321"/>
      <c r="DR54" s="321"/>
      <c r="DS54" s="321"/>
      <c r="DT54" s="321"/>
      <c r="DU54" s="321"/>
      <c r="DV54" s="321"/>
      <c r="DW54" s="321"/>
      <c r="DX54" s="321"/>
      <c r="DY54" s="321"/>
      <c r="DZ54" s="321"/>
      <c r="EA54" s="321"/>
      <c r="EB54" s="321"/>
      <c r="EC54" s="321"/>
      <c r="ED54" s="321"/>
      <c r="EE54" s="321"/>
      <c r="EF54" s="321"/>
      <c r="EG54" s="321"/>
      <c r="EH54" s="321"/>
      <c r="EI54" s="321"/>
      <c r="EJ54" s="321"/>
      <c r="EK54" s="321"/>
      <c r="EL54" s="321"/>
      <c r="EM54" s="321"/>
      <c r="EN54" s="321"/>
      <c r="EO54" s="321"/>
      <c r="EP54" s="321"/>
      <c r="EQ54" s="321"/>
      <c r="ER54" s="321"/>
      <c r="ES54" s="321"/>
      <c r="ET54" s="321"/>
      <c r="EU54" s="321"/>
      <c r="EV54" s="321"/>
      <c r="EW54" s="321"/>
      <c r="EX54" s="321"/>
      <c r="EY54" s="321"/>
      <c r="EZ54" s="321"/>
      <c r="FA54" s="321"/>
      <c r="FB54" s="321"/>
      <c r="FC54" s="321"/>
      <c r="FD54" s="321"/>
      <c r="FE54" s="321"/>
      <c r="FF54" s="321"/>
      <c r="FG54" s="321"/>
      <c r="FH54" s="321"/>
      <c r="FI54" s="321"/>
      <c r="FJ54" s="321"/>
      <c r="FK54" s="321"/>
      <c r="FL54" s="321"/>
      <c r="FM54" s="321"/>
      <c r="FN54" s="321"/>
      <c r="FO54" s="321"/>
      <c r="FP54" s="321"/>
      <c r="FQ54" s="321"/>
      <c r="FR54" s="321"/>
      <c r="FS54" s="321"/>
      <c r="FT54" s="321"/>
      <c r="FU54" s="321"/>
      <c r="FV54" s="321"/>
      <c r="FW54" s="321"/>
      <c r="FX54" s="321"/>
      <c r="FY54" s="321"/>
      <c r="FZ54" s="321"/>
      <c r="GA54" s="321"/>
      <c r="GB54" s="321"/>
      <c r="GC54" s="321"/>
      <c r="GD54" s="321"/>
      <c r="GE54" s="321"/>
      <c r="GF54" s="321"/>
      <c r="GG54" s="321"/>
      <c r="GH54" s="321"/>
      <c r="GI54" s="321"/>
      <c r="GJ54" s="321"/>
      <c r="GK54" s="321"/>
      <c r="GL54" s="321"/>
      <c r="GM54" s="321"/>
      <c r="GN54" s="321"/>
      <c r="GO54" s="321"/>
      <c r="GP54" s="321"/>
      <c r="GQ54" s="321"/>
      <c r="GR54" s="321"/>
      <c r="GS54" s="321"/>
      <c r="GT54" s="321"/>
      <c r="GU54" s="321"/>
      <c r="GV54" s="321"/>
      <c r="GW54" s="321"/>
      <c r="GX54" s="321"/>
      <c r="GY54" s="321"/>
      <c r="GZ54" s="321"/>
      <c r="HA54" s="321"/>
    </row>
    <row r="55" spans="2:209" s="779" customFormat="1" ht="15.75" customHeight="1" x14ac:dyDescent="0.2">
      <c r="D55" s="785"/>
      <c r="E55" s="781"/>
      <c r="F55" s="781"/>
      <c r="G55" s="780"/>
      <c r="L55" s="321"/>
      <c r="M55" s="321"/>
      <c r="N55" s="321"/>
      <c r="O55" s="321"/>
      <c r="P55" s="321"/>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321"/>
      <c r="AV55" s="321"/>
      <c r="AW55" s="321"/>
      <c r="AX55" s="321"/>
      <c r="AY55" s="321"/>
      <c r="AZ55" s="321"/>
      <c r="BA55" s="321"/>
      <c r="BB55" s="321"/>
      <c r="BC55" s="321"/>
      <c r="BD55" s="321"/>
      <c r="BE55" s="321"/>
      <c r="BF55" s="321"/>
      <c r="BG55" s="321"/>
      <c r="BH55" s="321"/>
      <c r="BI55" s="321"/>
      <c r="BJ55" s="321"/>
      <c r="BK55" s="321"/>
      <c r="BL55" s="321"/>
      <c r="BM55" s="321"/>
      <c r="BN55" s="321"/>
      <c r="BO55" s="321"/>
      <c r="BP55" s="321"/>
      <c r="BQ55" s="321"/>
      <c r="BR55" s="321"/>
      <c r="BS55" s="321"/>
      <c r="BT55" s="321"/>
      <c r="BU55" s="321"/>
      <c r="BV55" s="321"/>
      <c r="BW55" s="321"/>
      <c r="BX55" s="321"/>
      <c r="BY55" s="321"/>
      <c r="BZ55" s="321"/>
      <c r="CA55" s="321"/>
      <c r="CB55" s="321"/>
      <c r="CC55" s="321"/>
      <c r="CD55" s="321"/>
      <c r="CE55" s="321"/>
      <c r="CF55" s="321"/>
      <c r="CG55" s="321"/>
      <c r="CH55" s="321"/>
      <c r="CI55" s="321"/>
      <c r="CJ55" s="321"/>
      <c r="CK55" s="321"/>
      <c r="CL55" s="321"/>
      <c r="CM55" s="321"/>
      <c r="CN55" s="321"/>
      <c r="CO55" s="321"/>
      <c r="CP55" s="321"/>
      <c r="CQ55" s="321"/>
      <c r="CR55" s="321"/>
      <c r="CS55" s="321"/>
      <c r="CT55" s="321"/>
      <c r="CU55" s="321"/>
      <c r="CV55" s="321"/>
      <c r="CW55" s="321"/>
      <c r="CX55" s="321"/>
      <c r="CY55" s="321"/>
      <c r="CZ55" s="321"/>
      <c r="DA55" s="321"/>
      <c r="DB55" s="321"/>
      <c r="DC55" s="321"/>
      <c r="DD55" s="321"/>
      <c r="DE55" s="321"/>
      <c r="DF55" s="321"/>
      <c r="DG55" s="321"/>
      <c r="DH55" s="321"/>
      <c r="DI55" s="321"/>
      <c r="DJ55" s="321"/>
      <c r="DK55" s="321"/>
      <c r="DL55" s="321"/>
      <c r="DM55" s="321"/>
      <c r="DN55" s="321"/>
      <c r="DO55" s="321"/>
      <c r="DP55" s="321"/>
      <c r="DQ55" s="321"/>
      <c r="DR55" s="321"/>
      <c r="DS55" s="321"/>
      <c r="DT55" s="321"/>
      <c r="DU55" s="321"/>
      <c r="DV55" s="321"/>
      <c r="DW55" s="321"/>
      <c r="DX55" s="321"/>
      <c r="DY55" s="321"/>
      <c r="DZ55" s="321"/>
      <c r="EA55" s="321"/>
      <c r="EB55" s="321"/>
      <c r="EC55" s="321"/>
      <c r="ED55" s="321"/>
      <c r="EE55" s="321"/>
      <c r="EF55" s="321"/>
      <c r="EG55" s="321"/>
      <c r="EH55" s="321"/>
      <c r="EI55" s="321"/>
      <c r="EJ55" s="321"/>
      <c r="EK55" s="321"/>
      <c r="EL55" s="321"/>
      <c r="EM55" s="321"/>
      <c r="EN55" s="321"/>
      <c r="EO55" s="321"/>
      <c r="EP55" s="321"/>
      <c r="EQ55" s="321"/>
      <c r="ER55" s="321"/>
      <c r="ES55" s="321"/>
      <c r="ET55" s="321"/>
      <c r="EU55" s="321"/>
      <c r="EV55" s="321"/>
      <c r="EW55" s="321"/>
      <c r="EX55" s="321"/>
      <c r="EY55" s="321"/>
      <c r="EZ55" s="321"/>
      <c r="FA55" s="321"/>
      <c r="FB55" s="321"/>
      <c r="FC55" s="321"/>
      <c r="FD55" s="321"/>
      <c r="FE55" s="321"/>
      <c r="FF55" s="321"/>
      <c r="FG55" s="321"/>
      <c r="FH55" s="321"/>
      <c r="FI55" s="321"/>
      <c r="FJ55" s="321"/>
      <c r="FK55" s="321"/>
      <c r="FL55" s="321"/>
      <c r="FM55" s="321"/>
      <c r="FN55" s="321"/>
      <c r="FO55" s="321"/>
      <c r="FP55" s="321"/>
      <c r="FQ55" s="321"/>
      <c r="FR55" s="321"/>
      <c r="FS55" s="321"/>
      <c r="FT55" s="321"/>
      <c r="FU55" s="321"/>
      <c r="FV55" s="321"/>
      <c r="FW55" s="321"/>
      <c r="FX55" s="321"/>
      <c r="FY55" s="321"/>
      <c r="FZ55" s="321"/>
      <c r="GA55" s="321"/>
      <c r="GB55" s="321"/>
      <c r="GC55" s="321"/>
      <c r="GD55" s="321"/>
      <c r="GE55" s="321"/>
      <c r="GF55" s="321"/>
      <c r="GG55" s="321"/>
      <c r="GH55" s="321"/>
      <c r="GI55" s="321"/>
      <c r="GJ55" s="321"/>
      <c r="GK55" s="321"/>
      <c r="GL55" s="321"/>
      <c r="GM55" s="321"/>
      <c r="GN55" s="321"/>
      <c r="GO55" s="321"/>
      <c r="GP55" s="321"/>
      <c r="GQ55" s="321"/>
      <c r="GR55" s="321"/>
      <c r="GS55" s="321"/>
      <c r="GT55" s="321"/>
      <c r="GU55" s="321"/>
      <c r="GV55" s="321"/>
      <c r="GW55" s="321"/>
      <c r="GX55" s="321"/>
      <c r="GY55" s="321"/>
      <c r="GZ55" s="321"/>
      <c r="HA55" s="321"/>
    </row>
    <row r="56" spans="2:209" s="779" customFormat="1" ht="15.75" customHeight="1" x14ac:dyDescent="0.2">
      <c r="D56" s="782"/>
      <c r="E56" s="781"/>
      <c r="F56" s="781"/>
      <c r="G56" s="780"/>
      <c r="L56" s="321"/>
      <c r="M56" s="321"/>
      <c r="N56" s="321"/>
      <c r="O56" s="321"/>
      <c r="P56" s="321"/>
      <c r="Q56" s="321"/>
      <c r="R56" s="321"/>
      <c r="S56" s="321"/>
      <c r="T56" s="321"/>
      <c r="U56" s="321"/>
      <c r="V56" s="321"/>
      <c r="W56" s="321"/>
      <c r="X56" s="321"/>
      <c r="Y56" s="321"/>
      <c r="Z56" s="321"/>
      <c r="AA56" s="321"/>
      <c r="AB56" s="321"/>
      <c r="AC56" s="321"/>
      <c r="AD56" s="321"/>
      <c r="AE56" s="321"/>
      <c r="AF56" s="321"/>
      <c r="AG56" s="321"/>
      <c r="AH56" s="321"/>
      <c r="AI56" s="321"/>
      <c r="AJ56" s="321"/>
      <c r="AK56" s="321"/>
      <c r="AL56" s="321"/>
      <c r="AM56" s="321"/>
      <c r="AN56" s="321"/>
      <c r="AO56" s="321"/>
      <c r="AP56" s="321"/>
      <c r="AQ56" s="321"/>
      <c r="AR56" s="321"/>
      <c r="AS56" s="321"/>
      <c r="AT56" s="321"/>
      <c r="AU56" s="321"/>
      <c r="AV56" s="321"/>
      <c r="AW56" s="321"/>
      <c r="AX56" s="321"/>
      <c r="AY56" s="321"/>
      <c r="AZ56" s="321"/>
      <c r="BA56" s="321"/>
      <c r="BB56" s="321"/>
      <c r="BC56" s="321"/>
      <c r="BD56" s="321"/>
      <c r="BE56" s="321"/>
      <c r="BF56" s="321"/>
      <c r="BG56" s="321"/>
      <c r="BH56" s="321"/>
      <c r="BI56" s="321"/>
      <c r="BJ56" s="321"/>
      <c r="BK56" s="321"/>
      <c r="BL56" s="321"/>
      <c r="BM56" s="321"/>
      <c r="BN56" s="321"/>
      <c r="BO56" s="321"/>
      <c r="BP56" s="321"/>
      <c r="BQ56" s="321"/>
      <c r="BR56" s="321"/>
      <c r="BS56" s="321"/>
      <c r="BT56" s="321"/>
      <c r="BU56" s="321"/>
      <c r="BV56" s="321"/>
      <c r="BW56" s="321"/>
      <c r="BX56" s="321"/>
      <c r="BY56" s="321"/>
      <c r="BZ56" s="321"/>
      <c r="CA56" s="321"/>
      <c r="CB56" s="321"/>
      <c r="CC56" s="321"/>
      <c r="CD56" s="321"/>
      <c r="CE56" s="321"/>
      <c r="CF56" s="321"/>
      <c r="CG56" s="321"/>
      <c r="CH56" s="321"/>
      <c r="CI56" s="321"/>
      <c r="CJ56" s="321"/>
      <c r="CK56" s="321"/>
      <c r="CL56" s="321"/>
      <c r="CM56" s="321"/>
      <c r="CN56" s="321"/>
      <c r="CO56" s="321"/>
      <c r="CP56" s="321"/>
      <c r="CQ56" s="321"/>
      <c r="CR56" s="321"/>
      <c r="CS56" s="321"/>
      <c r="CT56" s="321"/>
      <c r="CU56" s="321"/>
      <c r="CV56" s="321"/>
      <c r="CW56" s="321"/>
      <c r="CX56" s="321"/>
      <c r="CY56" s="321"/>
      <c r="CZ56" s="321"/>
      <c r="DA56" s="321"/>
      <c r="DB56" s="321"/>
      <c r="DC56" s="321"/>
      <c r="DD56" s="321"/>
      <c r="DE56" s="321"/>
      <c r="DF56" s="321"/>
      <c r="DG56" s="321"/>
      <c r="DH56" s="321"/>
      <c r="DI56" s="321"/>
      <c r="DJ56" s="321"/>
      <c r="DK56" s="321"/>
      <c r="DL56" s="321"/>
      <c r="DM56" s="321"/>
      <c r="DN56" s="321"/>
      <c r="DO56" s="321"/>
      <c r="DP56" s="321"/>
      <c r="DQ56" s="321"/>
      <c r="DR56" s="321"/>
      <c r="DS56" s="321"/>
      <c r="DT56" s="321"/>
      <c r="DU56" s="321"/>
      <c r="DV56" s="321"/>
      <c r="DW56" s="321"/>
      <c r="DX56" s="321"/>
      <c r="DY56" s="321"/>
      <c r="DZ56" s="321"/>
      <c r="EA56" s="321"/>
      <c r="EB56" s="321"/>
      <c r="EC56" s="321"/>
      <c r="ED56" s="321"/>
      <c r="EE56" s="321"/>
      <c r="EF56" s="321"/>
      <c r="EG56" s="321"/>
      <c r="EH56" s="321"/>
      <c r="EI56" s="321"/>
      <c r="EJ56" s="321"/>
      <c r="EK56" s="321"/>
      <c r="EL56" s="321"/>
      <c r="EM56" s="321"/>
      <c r="EN56" s="321"/>
      <c r="EO56" s="321"/>
      <c r="EP56" s="321"/>
      <c r="EQ56" s="321"/>
      <c r="ER56" s="321"/>
      <c r="ES56" s="321"/>
      <c r="ET56" s="321"/>
      <c r="EU56" s="321"/>
      <c r="EV56" s="321"/>
      <c r="EW56" s="321"/>
      <c r="EX56" s="321"/>
      <c r="EY56" s="321"/>
      <c r="EZ56" s="321"/>
      <c r="FA56" s="321"/>
      <c r="FB56" s="321"/>
      <c r="FC56" s="321"/>
      <c r="FD56" s="321"/>
      <c r="FE56" s="321"/>
      <c r="FF56" s="321"/>
      <c r="FG56" s="321"/>
      <c r="FH56" s="321"/>
      <c r="FI56" s="321"/>
      <c r="FJ56" s="321"/>
      <c r="FK56" s="321"/>
      <c r="FL56" s="321"/>
      <c r="FM56" s="321"/>
      <c r="FN56" s="321"/>
      <c r="FO56" s="321"/>
      <c r="FP56" s="321"/>
      <c r="FQ56" s="321"/>
      <c r="FR56" s="321"/>
      <c r="FS56" s="321"/>
      <c r="FT56" s="321"/>
      <c r="FU56" s="321"/>
      <c r="FV56" s="321"/>
      <c r="FW56" s="321"/>
      <c r="FX56" s="321"/>
      <c r="FY56" s="321"/>
      <c r="FZ56" s="321"/>
      <c r="GA56" s="321"/>
      <c r="GB56" s="321"/>
      <c r="GC56" s="321"/>
      <c r="GD56" s="321"/>
      <c r="GE56" s="321"/>
      <c r="GF56" s="321"/>
      <c r="GG56" s="321"/>
      <c r="GH56" s="321"/>
      <c r="GI56" s="321"/>
      <c r="GJ56" s="321"/>
      <c r="GK56" s="321"/>
      <c r="GL56" s="321"/>
      <c r="GM56" s="321"/>
      <c r="GN56" s="321"/>
      <c r="GO56" s="321"/>
      <c r="GP56" s="321"/>
      <c r="GQ56" s="321"/>
      <c r="GR56" s="321"/>
      <c r="GS56" s="321"/>
      <c r="GT56" s="321"/>
      <c r="GU56" s="321"/>
      <c r="GV56" s="321"/>
      <c r="GW56" s="321"/>
      <c r="GX56" s="321"/>
      <c r="GY56" s="321"/>
      <c r="GZ56" s="321"/>
      <c r="HA56" s="321"/>
    </row>
    <row r="57" spans="2:209" s="779" customFormat="1" ht="15.75" customHeight="1" x14ac:dyDescent="0.2">
      <c r="B57" s="780"/>
      <c r="C57" s="780"/>
      <c r="D57" s="785"/>
      <c r="E57" s="783"/>
      <c r="F57" s="781"/>
      <c r="G57" s="780"/>
      <c r="L57" s="321"/>
      <c r="M57" s="321"/>
      <c r="N57" s="321"/>
      <c r="O57" s="321"/>
      <c r="P57" s="321"/>
      <c r="Q57" s="321"/>
      <c r="R57" s="321"/>
      <c r="S57" s="321"/>
      <c r="T57" s="321"/>
      <c r="U57" s="321"/>
      <c r="V57" s="321"/>
      <c r="W57" s="321"/>
      <c r="X57" s="321"/>
      <c r="Y57" s="321"/>
      <c r="Z57" s="321"/>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c r="AW57" s="321"/>
      <c r="AX57" s="321"/>
      <c r="AY57" s="321"/>
      <c r="AZ57" s="321"/>
      <c r="BA57" s="321"/>
      <c r="BB57" s="321"/>
      <c r="BC57" s="321"/>
      <c r="BD57" s="321"/>
      <c r="BE57" s="321"/>
      <c r="BF57" s="321"/>
      <c r="BG57" s="321"/>
      <c r="BH57" s="321"/>
      <c r="BI57" s="321"/>
      <c r="BJ57" s="321"/>
      <c r="BK57" s="321"/>
      <c r="BL57" s="321"/>
      <c r="BM57" s="321"/>
      <c r="BN57" s="321"/>
      <c r="BO57" s="321"/>
      <c r="BP57" s="321"/>
      <c r="BQ57" s="321"/>
      <c r="BR57" s="321"/>
      <c r="BS57" s="321"/>
      <c r="BT57" s="321"/>
      <c r="BU57" s="321"/>
      <c r="BV57" s="321"/>
      <c r="BW57" s="321"/>
      <c r="BX57" s="321"/>
      <c r="BY57" s="321"/>
      <c r="BZ57" s="321"/>
      <c r="CA57" s="321"/>
      <c r="CB57" s="321"/>
      <c r="CC57" s="321"/>
      <c r="CD57" s="321"/>
      <c r="CE57" s="321"/>
      <c r="CF57" s="321"/>
      <c r="CG57" s="321"/>
      <c r="CH57" s="321"/>
      <c r="CI57" s="321"/>
      <c r="CJ57" s="321"/>
      <c r="CK57" s="321"/>
      <c r="CL57" s="321"/>
      <c r="CM57" s="321"/>
      <c r="CN57" s="321"/>
      <c r="CO57" s="321"/>
      <c r="CP57" s="321"/>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row>
    <row r="58" spans="2:209" s="779" customFormat="1" ht="15.75" customHeight="1" x14ac:dyDescent="0.2">
      <c r="D58" s="785"/>
      <c r="E58" s="781"/>
      <c r="F58" s="781"/>
      <c r="G58" s="780"/>
      <c r="L58" s="321"/>
      <c r="M58" s="321"/>
      <c r="N58" s="321"/>
      <c r="O58" s="321"/>
      <c r="P58" s="321"/>
      <c r="Q58" s="321"/>
      <c r="R58" s="321"/>
      <c r="S58" s="321"/>
      <c r="T58" s="321"/>
      <c r="U58" s="321"/>
      <c r="V58" s="321"/>
      <c r="W58" s="321"/>
      <c r="X58" s="321"/>
      <c r="Y58" s="321"/>
      <c r="Z58" s="321"/>
      <c r="AA58" s="321"/>
      <c r="AB58" s="321"/>
      <c r="AC58" s="321"/>
      <c r="AD58" s="321"/>
      <c r="AE58" s="321"/>
      <c r="AF58" s="321"/>
      <c r="AG58" s="321"/>
      <c r="AH58" s="321"/>
      <c r="AI58" s="321"/>
      <c r="AJ58" s="321"/>
      <c r="AK58" s="321"/>
      <c r="AL58" s="321"/>
      <c r="AM58" s="321"/>
      <c r="AN58" s="321"/>
      <c r="AO58" s="321"/>
      <c r="AP58" s="321"/>
      <c r="AQ58" s="321"/>
      <c r="AR58" s="321"/>
      <c r="AS58" s="321"/>
      <c r="AT58" s="321"/>
      <c r="AU58" s="321"/>
      <c r="AV58" s="321"/>
      <c r="AW58" s="321"/>
      <c r="AX58" s="321"/>
      <c r="AY58" s="321"/>
      <c r="AZ58" s="321"/>
      <c r="BA58" s="321"/>
      <c r="BB58" s="321"/>
      <c r="BC58" s="321"/>
      <c r="BD58" s="321"/>
      <c r="BE58" s="321"/>
      <c r="BF58" s="321"/>
      <c r="BG58" s="321"/>
      <c r="BH58" s="321"/>
      <c r="BI58" s="321"/>
      <c r="BJ58" s="321"/>
      <c r="BK58" s="321"/>
      <c r="BL58" s="321"/>
      <c r="BM58" s="321"/>
      <c r="BN58" s="321"/>
      <c r="BO58" s="321"/>
      <c r="BP58" s="321"/>
      <c r="BQ58" s="321"/>
      <c r="BR58" s="321"/>
      <c r="BS58" s="321"/>
      <c r="BT58" s="321"/>
      <c r="BU58" s="321"/>
      <c r="BV58" s="321"/>
      <c r="BW58" s="321"/>
      <c r="BX58" s="321"/>
      <c r="BY58" s="321"/>
      <c r="BZ58" s="321"/>
      <c r="CA58" s="321"/>
      <c r="CB58" s="321"/>
      <c r="CC58" s="321"/>
      <c r="CD58" s="321"/>
      <c r="CE58" s="321"/>
      <c r="CF58" s="321"/>
      <c r="CG58" s="321"/>
      <c r="CH58" s="321"/>
      <c r="CI58" s="321"/>
      <c r="CJ58" s="321"/>
      <c r="CK58" s="321"/>
      <c r="CL58" s="321"/>
      <c r="CM58" s="321"/>
      <c r="CN58" s="321"/>
      <c r="CO58" s="321"/>
      <c r="CP58" s="321"/>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row>
    <row r="59" spans="2:209" s="779" customFormat="1" ht="15.75" customHeight="1" x14ac:dyDescent="0.2">
      <c r="D59" s="782"/>
      <c r="E59" s="784"/>
      <c r="F59" s="783"/>
      <c r="L59" s="321"/>
      <c r="M59" s="321"/>
      <c r="N59" s="321"/>
      <c r="O59" s="321"/>
      <c r="P59" s="321"/>
      <c r="Q59" s="321"/>
      <c r="R59" s="321"/>
      <c r="S59" s="321"/>
      <c r="T59" s="321"/>
      <c r="U59" s="321"/>
      <c r="V59" s="321"/>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c r="AT59" s="321"/>
      <c r="AU59" s="321"/>
      <c r="AV59" s="321"/>
      <c r="AW59" s="321"/>
      <c r="AX59" s="321"/>
      <c r="AY59" s="321"/>
      <c r="AZ59" s="321"/>
      <c r="BA59" s="321"/>
      <c r="BB59" s="321"/>
      <c r="BC59" s="321"/>
      <c r="BD59" s="321"/>
      <c r="BE59" s="321"/>
      <c r="BF59" s="321"/>
      <c r="BG59" s="321"/>
      <c r="BH59" s="321"/>
      <c r="BI59" s="321"/>
      <c r="BJ59" s="321"/>
      <c r="BK59" s="321"/>
      <c r="BL59" s="321"/>
      <c r="BM59" s="321"/>
      <c r="BN59" s="321"/>
      <c r="BO59" s="321"/>
      <c r="BP59" s="321"/>
      <c r="BQ59" s="321"/>
      <c r="BR59" s="321"/>
      <c r="BS59" s="321"/>
      <c r="BT59" s="321"/>
      <c r="BU59" s="321"/>
      <c r="BV59" s="321"/>
      <c r="BW59" s="321"/>
      <c r="BX59" s="321"/>
      <c r="BY59" s="321"/>
      <c r="BZ59" s="321"/>
      <c r="CA59" s="321"/>
      <c r="CB59" s="321"/>
      <c r="CC59" s="321"/>
      <c r="CD59" s="321"/>
      <c r="CE59" s="321"/>
      <c r="CF59" s="321"/>
      <c r="CG59" s="321"/>
      <c r="CH59" s="321"/>
      <c r="CI59" s="321"/>
      <c r="CJ59" s="321"/>
      <c r="CK59" s="321"/>
      <c r="CL59" s="321"/>
      <c r="CM59" s="321"/>
      <c r="CN59" s="321"/>
      <c r="CO59" s="321"/>
      <c r="CP59" s="321"/>
      <c r="CQ59" s="321"/>
      <c r="CR59" s="321"/>
      <c r="CS59" s="321"/>
      <c r="CT59" s="321"/>
      <c r="CU59" s="321"/>
      <c r="CV59" s="321"/>
      <c r="CW59" s="321"/>
      <c r="CX59" s="321"/>
      <c r="CY59" s="321"/>
      <c r="CZ59" s="321"/>
      <c r="DA59" s="321"/>
      <c r="DB59" s="321"/>
      <c r="DC59" s="321"/>
      <c r="DD59" s="321"/>
      <c r="DE59" s="321"/>
      <c r="DF59" s="321"/>
      <c r="DG59" s="321"/>
      <c r="DH59" s="321"/>
      <c r="DI59" s="321"/>
      <c r="DJ59" s="321"/>
      <c r="DK59" s="321"/>
      <c r="DL59" s="321"/>
      <c r="DM59" s="321"/>
      <c r="DN59" s="321"/>
      <c r="DO59" s="321"/>
      <c r="DP59" s="321"/>
      <c r="DQ59" s="321"/>
      <c r="DR59" s="321"/>
      <c r="DS59" s="321"/>
      <c r="DT59" s="321"/>
      <c r="DU59" s="321"/>
      <c r="DV59" s="321"/>
      <c r="DW59" s="321"/>
      <c r="DX59" s="321"/>
      <c r="DY59" s="321"/>
      <c r="DZ59" s="321"/>
      <c r="EA59" s="321"/>
      <c r="EB59" s="321"/>
      <c r="EC59" s="321"/>
      <c r="ED59" s="321"/>
      <c r="EE59" s="321"/>
      <c r="EF59" s="321"/>
      <c r="EG59" s="321"/>
      <c r="EH59" s="321"/>
      <c r="EI59" s="321"/>
      <c r="EJ59" s="321"/>
      <c r="EK59" s="321"/>
      <c r="EL59" s="321"/>
      <c r="EM59" s="321"/>
      <c r="EN59" s="321"/>
      <c r="EO59" s="321"/>
      <c r="EP59" s="321"/>
      <c r="EQ59" s="321"/>
      <c r="ER59" s="321"/>
      <c r="ES59" s="321"/>
      <c r="ET59" s="321"/>
      <c r="EU59" s="321"/>
      <c r="EV59" s="321"/>
      <c r="EW59" s="321"/>
      <c r="EX59" s="321"/>
      <c r="EY59" s="321"/>
      <c r="EZ59" s="321"/>
      <c r="FA59" s="321"/>
      <c r="FB59" s="321"/>
      <c r="FC59" s="321"/>
      <c r="FD59" s="321"/>
      <c r="FE59" s="321"/>
      <c r="FF59" s="321"/>
      <c r="FG59" s="321"/>
      <c r="FH59" s="321"/>
      <c r="FI59" s="321"/>
      <c r="FJ59" s="321"/>
      <c r="FK59" s="321"/>
      <c r="FL59" s="321"/>
      <c r="FM59" s="321"/>
      <c r="FN59" s="321"/>
      <c r="FO59" s="321"/>
      <c r="FP59" s="321"/>
      <c r="FQ59" s="321"/>
      <c r="FR59" s="321"/>
      <c r="FS59" s="321"/>
      <c r="FT59" s="321"/>
      <c r="FU59" s="321"/>
      <c r="FV59" s="321"/>
      <c r="FW59" s="321"/>
      <c r="FX59" s="321"/>
      <c r="FY59" s="321"/>
      <c r="FZ59" s="321"/>
      <c r="GA59" s="321"/>
      <c r="GB59" s="321"/>
      <c r="GC59" s="321"/>
      <c r="GD59" s="321"/>
      <c r="GE59" s="321"/>
      <c r="GF59" s="321"/>
      <c r="GG59" s="321"/>
      <c r="GH59" s="321"/>
      <c r="GI59" s="321"/>
      <c r="GJ59" s="321"/>
      <c r="GK59" s="321"/>
      <c r="GL59" s="321"/>
      <c r="GM59" s="321"/>
      <c r="GN59" s="321"/>
      <c r="GO59" s="321"/>
      <c r="GP59" s="321"/>
      <c r="GQ59" s="321"/>
      <c r="GR59" s="321"/>
      <c r="GS59" s="321"/>
      <c r="GT59" s="321"/>
      <c r="GU59" s="321"/>
      <c r="GV59" s="321"/>
      <c r="GW59" s="321"/>
      <c r="GX59" s="321"/>
      <c r="GY59" s="321"/>
      <c r="GZ59" s="321"/>
      <c r="HA59" s="321"/>
    </row>
    <row r="60" spans="2:209" s="779" customFormat="1" ht="15.75" customHeight="1" x14ac:dyDescent="0.2">
      <c r="B60" s="780"/>
      <c r="C60" s="780"/>
      <c r="D60" s="782"/>
      <c r="E60" s="784"/>
      <c r="F60" s="783"/>
      <c r="L60" s="321"/>
      <c r="M60" s="321"/>
      <c r="N60" s="321"/>
      <c r="O60" s="321"/>
      <c r="P60" s="321"/>
      <c r="Q60" s="321"/>
      <c r="R60" s="321"/>
      <c r="S60" s="321"/>
      <c r="T60" s="321"/>
      <c r="U60" s="321"/>
      <c r="V60" s="321"/>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c r="AT60" s="321"/>
      <c r="AU60" s="321"/>
      <c r="AV60" s="321"/>
      <c r="AW60" s="321"/>
      <c r="AX60" s="321"/>
      <c r="AY60" s="321"/>
      <c r="AZ60" s="321"/>
      <c r="BA60" s="321"/>
      <c r="BB60" s="321"/>
      <c r="BC60" s="321"/>
      <c r="BD60" s="321"/>
      <c r="BE60" s="321"/>
      <c r="BF60" s="321"/>
      <c r="BG60" s="321"/>
      <c r="BH60" s="321"/>
      <c r="BI60" s="321"/>
      <c r="BJ60" s="321"/>
      <c r="BK60" s="321"/>
      <c r="BL60" s="321"/>
      <c r="BM60" s="321"/>
      <c r="BN60" s="321"/>
      <c r="BO60" s="321"/>
      <c r="BP60" s="321"/>
      <c r="BQ60" s="321"/>
      <c r="BR60" s="321"/>
      <c r="BS60" s="321"/>
      <c r="BT60" s="321"/>
      <c r="BU60" s="321"/>
      <c r="BV60" s="321"/>
      <c r="BW60" s="321"/>
      <c r="BX60" s="321"/>
      <c r="BY60" s="321"/>
      <c r="BZ60" s="321"/>
      <c r="CA60" s="321"/>
      <c r="CB60" s="321"/>
      <c r="CC60" s="321"/>
      <c r="CD60" s="321"/>
      <c r="CE60" s="321"/>
      <c r="CF60" s="321"/>
      <c r="CG60" s="321"/>
      <c r="CH60" s="321"/>
      <c r="CI60" s="321"/>
      <c r="CJ60" s="321"/>
      <c r="CK60" s="321"/>
      <c r="CL60" s="321"/>
      <c r="CM60" s="321"/>
      <c r="CN60" s="321"/>
      <c r="CO60" s="321"/>
      <c r="CP60" s="321"/>
      <c r="CQ60" s="321"/>
      <c r="CR60" s="321"/>
      <c r="CS60" s="321"/>
      <c r="CT60" s="321"/>
      <c r="CU60" s="321"/>
      <c r="CV60" s="321"/>
      <c r="CW60" s="321"/>
      <c r="CX60" s="321"/>
      <c r="CY60" s="321"/>
      <c r="CZ60" s="321"/>
      <c r="DA60" s="321"/>
      <c r="DB60" s="321"/>
      <c r="DC60" s="321"/>
      <c r="DD60" s="321"/>
      <c r="DE60" s="321"/>
      <c r="DF60" s="321"/>
      <c r="DG60" s="321"/>
      <c r="DH60" s="321"/>
      <c r="DI60" s="321"/>
      <c r="DJ60" s="321"/>
      <c r="DK60" s="321"/>
      <c r="DL60" s="321"/>
      <c r="DM60" s="321"/>
      <c r="DN60" s="321"/>
      <c r="DO60" s="321"/>
      <c r="DP60" s="321"/>
      <c r="DQ60" s="321"/>
      <c r="DR60" s="321"/>
      <c r="DS60" s="321"/>
      <c r="DT60" s="321"/>
      <c r="DU60" s="321"/>
      <c r="DV60" s="321"/>
      <c r="DW60" s="321"/>
      <c r="DX60" s="321"/>
      <c r="DY60" s="321"/>
      <c r="DZ60" s="321"/>
      <c r="EA60" s="321"/>
      <c r="EB60" s="321"/>
      <c r="EC60" s="321"/>
      <c r="ED60" s="321"/>
      <c r="EE60" s="321"/>
      <c r="EF60" s="321"/>
      <c r="EG60" s="321"/>
      <c r="EH60" s="321"/>
      <c r="EI60" s="321"/>
      <c r="EJ60" s="321"/>
      <c r="EK60" s="321"/>
      <c r="EL60" s="321"/>
      <c r="EM60" s="321"/>
      <c r="EN60" s="321"/>
      <c r="EO60" s="321"/>
      <c r="EP60" s="321"/>
      <c r="EQ60" s="321"/>
      <c r="ER60" s="321"/>
      <c r="ES60" s="321"/>
      <c r="ET60" s="321"/>
      <c r="EU60" s="321"/>
      <c r="EV60" s="321"/>
      <c r="EW60" s="321"/>
      <c r="EX60" s="321"/>
      <c r="EY60" s="321"/>
      <c r="EZ60" s="321"/>
      <c r="FA60" s="321"/>
      <c r="FB60" s="321"/>
      <c r="FC60" s="321"/>
      <c r="FD60" s="321"/>
      <c r="FE60" s="321"/>
      <c r="FF60" s="321"/>
      <c r="FG60" s="321"/>
      <c r="FH60" s="321"/>
      <c r="FI60" s="321"/>
      <c r="FJ60" s="321"/>
      <c r="FK60" s="321"/>
      <c r="FL60" s="321"/>
      <c r="FM60" s="321"/>
      <c r="FN60" s="321"/>
      <c r="FO60" s="321"/>
      <c r="FP60" s="321"/>
      <c r="FQ60" s="321"/>
      <c r="FR60" s="321"/>
      <c r="FS60" s="321"/>
      <c r="FT60" s="321"/>
      <c r="FU60" s="321"/>
      <c r="FV60" s="321"/>
      <c r="FW60" s="321"/>
      <c r="FX60" s="321"/>
      <c r="FY60" s="321"/>
      <c r="FZ60" s="321"/>
      <c r="GA60" s="321"/>
      <c r="GB60" s="321"/>
      <c r="GC60" s="321"/>
      <c r="GD60" s="321"/>
      <c r="GE60" s="321"/>
      <c r="GF60" s="321"/>
      <c r="GG60" s="321"/>
      <c r="GH60" s="321"/>
      <c r="GI60" s="321"/>
      <c r="GJ60" s="321"/>
      <c r="GK60" s="321"/>
      <c r="GL60" s="321"/>
      <c r="GM60" s="321"/>
      <c r="GN60" s="321"/>
      <c r="GO60" s="321"/>
      <c r="GP60" s="321"/>
      <c r="GQ60" s="321"/>
      <c r="GR60" s="321"/>
      <c r="GS60" s="321"/>
      <c r="GT60" s="321"/>
      <c r="GU60" s="321"/>
      <c r="GV60" s="321"/>
      <c r="GW60" s="321"/>
      <c r="GX60" s="321"/>
      <c r="GY60" s="321"/>
      <c r="GZ60" s="321"/>
      <c r="HA60" s="321"/>
    </row>
    <row r="61" spans="2:209" s="779" customFormat="1" ht="15.75" customHeight="1" x14ac:dyDescent="0.2">
      <c r="B61" s="780"/>
      <c r="C61" s="780"/>
      <c r="D61" s="782"/>
      <c r="E61" s="781"/>
      <c r="F61" s="781"/>
      <c r="G61" s="780"/>
      <c r="L61" s="321"/>
      <c r="M61" s="321"/>
      <c r="N61" s="321"/>
      <c r="O61" s="321"/>
      <c r="P61" s="321"/>
      <c r="Q61" s="321"/>
      <c r="R61" s="321"/>
      <c r="S61" s="321"/>
      <c r="T61" s="321"/>
      <c r="U61" s="321"/>
      <c r="V61" s="321"/>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c r="AT61" s="321"/>
      <c r="AU61" s="321"/>
      <c r="AV61" s="321"/>
      <c r="AW61" s="321"/>
      <c r="AX61" s="321"/>
      <c r="AY61" s="321"/>
      <c r="AZ61" s="321"/>
      <c r="BA61" s="321"/>
      <c r="BB61" s="321"/>
      <c r="BC61" s="321"/>
      <c r="BD61" s="321"/>
      <c r="BE61" s="321"/>
      <c r="BF61" s="321"/>
      <c r="BG61" s="321"/>
      <c r="BH61" s="321"/>
      <c r="BI61" s="321"/>
      <c r="BJ61" s="321"/>
      <c r="BK61" s="321"/>
      <c r="BL61" s="321"/>
      <c r="BM61" s="321"/>
      <c r="BN61" s="321"/>
      <c r="BO61" s="321"/>
      <c r="BP61" s="321"/>
      <c r="BQ61" s="321"/>
      <c r="BR61" s="321"/>
      <c r="BS61" s="321"/>
      <c r="BT61" s="321"/>
      <c r="BU61" s="321"/>
      <c r="BV61" s="321"/>
      <c r="BW61" s="321"/>
      <c r="BX61" s="321"/>
      <c r="BY61" s="321"/>
      <c r="BZ61" s="321"/>
      <c r="CA61" s="321"/>
      <c r="CB61" s="321"/>
      <c r="CC61" s="321"/>
      <c r="CD61" s="321"/>
      <c r="CE61" s="321"/>
      <c r="CF61" s="321"/>
      <c r="CG61" s="321"/>
      <c r="CH61" s="321"/>
      <c r="CI61" s="321"/>
      <c r="CJ61" s="321"/>
      <c r="CK61" s="321"/>
      <c r="CL61" s="321"/>
      <c r="CM61" s="321"/>
      <c r="CN61" s="321"/>
      <c r="CO61" s="321"/>
      <c r="CP61" s="321"/>
      <c r="CQ61" s="321"/>
      <c r="CR61" s="321"/>
      <c r="CS61" s="321"/>
      <c r="CT61" s="321"/>
      <c r="CU61" s="321"/>
      <c r="CV61" s="321"/>
      <c r="CW61" s="321"/>
      <c r="CX61" s="321"/>
      <c r="CY61" s="321"/>
      <c r="CZ61" s="321"/>
      <c r="DA61" s="321"/>
      <c r="DB61" s="321"/>
      <c r="DC61" s="321"/>
      <c r="DD61" s="321"/>
      <c r="DE61" s="321"/>
      <c r="DF61" s="321"/>
      <c r="DG61" s="321"/>
      <c r="DH61" s="321"/>
      <c r="DI61" s="321"/>
      <c r="DJ61" s="321"/>
      <c r="DK61" s="321"/>
      <c r="DL61" s="321"/>
      <c r="DM61" s="321"/>
      <c r="DN61" s="321"/>
      <c r="DO61" s="321"/>
      <c r="DP61" s="321"/>
      <c r="DQ61" s="321"/>
      <c r="DR61" s="321"/>
      <c r="DS61" s="321"/>
      <c r="DT61" s="321"/>
      <c r="DU61" s="321"/>
      <c r="DV61" s="321"/>
      <c r="DW61" s="321"/>
      <c r="DX61" s="321"/>
      <c r="DY61" s="321"/>
      <c r="DZ61" s="321"/>
      <c r="EA61" s="321"/>
      <c r="EB61" s="321"/>
      <c r="EC61" s="321"/>
      <c r="ED61" s="321"/>
      <c r="EE61" s="321"/>
      <c r="EF61" s="321"/>
      <c r="EG61" s="321"/>
      <c r="EH61" s="321"/>
      <c r="EI61" s="321"/>
      <c r="EJ61" s="321"/>
      <c r="EK61" s="321"/>
      <c r="EL61" s="321"/>
      <c r="EM61" s="321"/>
      <c r="EN61" s="321"/>
      <c r="EO61" s="321"/>
      <c r="EP61" s="321"/>
      <c r="EQ61" s="321"/>
      <c r="ER61" s="321"/>
      <c r="ES61" s="321"/>
      <c r="ET61" s="321"/>
      <c r="EU61" s="321"/>
      <c r="EV61" s="321"/>
      <c r="EW61" s="321"/>
      <c r="EX61" s="321"/>
      <c r="EY61" s="321"/>
      <c r="EZ61" s="321"/>
      <c r="FA61" s="321"/>
      <c r="FB61" s="321"/>
      <c r="FC61" s="321"/>
      <c r="FD61" s="321"/>
      <c r="FE61" s="321"/>
      <c r="FF61" s="321"/>
      <c r="FG61" s="321"/>
      <c r="FH61" s="321"/>
      <c r="FI61" s="321"/>
      <c r="FJ61" s="321"/>
      <c r="FK61" s="321"/>
      <c r="FL61" s="321"/>
      <c r="FM61" s="321"/>
      <c r="FN61" s="321"/>
      <c r="FO61" s="321"/>
      <c r="FP61" s="321"/>
      <c r="FQ61" s="321"/>
      <c r="FR61" s="321"/>
      <c r="FS61" s="321"/>
      <c r="FT61" s="321"/>
      <c r="FU61" s="321"/>
      <c r="FV61" s="321"/>
      <c r="FW61" s="321"/>
      <c r="FX61" s="321"/>
      <c r="FY61" s="321"/>
      <c r="FZ61" s="321"/>
      <c r="GA61" s="321"/>
      <c r="GB61" s="321"/>
      <c r="GC61" s="321"/>
      <c r="GD61" s="321"/>
      <c r="GE61" s="321"/>
      <c r="GF61" s="321"/>
      <c r="GG61" s="321"/>
      <c r="GH61" s="321"/>
      <c r="GI61" s="321"/>
      <c r="GJ61" s="321"/>
      <c r="GK61" s="321"/>
      <c r="GL61" s="321"/>
      <c r="GM61" s="321"/>
      <c r="GN61" s="321"/>
      <c r="GO61" s="321"/>
      <c r="GP61" s="321"/>
      <c r="GQ61" s="321"/>
      <c r="GR61" s="321"/>
      <c r="GS61" s="321"/>
      <c r="GT61" s="321"/>
      <c r="GU61" s="321"/>
      <c r="GV61" s="321"/>
      <c r="GW61" s="321"/>
      <c r="GX61" s="321"/>
      <c r="GY61" s="321"/>
      <c r="GZ61" s="321"/>
      <c r="HA61" s="321"/>
    </row>
    <row r="62" spans="2:209" s="779" customFormat="1" ht="15.75" customHeight="1" x14ac:dyDescent="0.2">
      <c r="B62" s="780"/>
      <c r="C62" s="780"/>
      <c r="D62" s="782"/>
      <c r="E62" s="781"/>
      <c r="F62" s="781"/>
      <c r="G62" s="780"/>
      <c r="L62" s="321"/>
      <c r="M62" s="321"/>
      <c r="N62" s="321"/>
      <c r="O62" s="321"/>
      <c r="P62" s="321"/>
      <c r="Q62" s="321"/>
      <c r="R62" s="321"/>
      <c r="S62" s="321"/>
      <c r="T62" s="321"/>
      <c r="U62" s="321"/>
      <c r="V62" s="321"/>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c r="AW62" s="321"/>
      <c r="AX62" s="321"/>
      <c r="AY62" s="321"/>
      <c r="AZ62" s="321"/>
      <c r="BA62" s="321"/>
      <c r="BB62" s="321"/>
      <c r="BC62" s="321"/>
      <c r="BD62" s="321"/>
      <c r="BE62" s="321"/>
      <c r="BF62" s="321"/>
      <c r="BG62" s="321"/>
      <c r="BH62" s="321"/>
      <c r="BI62" s="321"/>
      <c r="BJ62" s="321"/>
      <c r="BK62" s="321"/>
      <c r="BL62" s="321"/>
      <c r="BM62" s="321"/>
      <c r="BN62" s="321"/>
      <c r="BO62" s="321"/>
      <c r="BP62" s="321"/>
      <c r="BQ62" s="321"/>
      <c r="BR62" s="321"/>
      <c r="BS62" s="321"/>
      <c r="BT62" s="321"/>
      <c r="BU62" s="321"/>
      <c r="BV62" s="321"/>
      <c r="BW62" s="321"/>
      <c r="BX62" s="321"/>
      <c r="BY62" s="321"/>
      <c r="BZ62" s="321"/>
      <c r="CA62" s="321"/>
      <c r="CB62" s="321"/>
      <c r="CC62" s="321"/>
      <c r="CD62" s="321"/>
      <c r="CE62" s="321"/>
      <c r="CF62" s="321"/>
      <c r="CG62" s="321"/>
      <c r="CH62" s="321"/>
      <c r="CI62" s="321"/>
      <c r="CJ62" s="321"/>
      <c r="CK62" s="321"/>
      <c r="CL62" s="321"/>
      <c r="CM62" s="321"/>
      <c r="CN62" s="321"/>
      <c r="CO62" s="321"/>
      <c r="CP62" s="321"/>
      <c r="CQ62" s="321"/>
      <c r="CR62" s="321"/>
      <c r="CS62" s="321"/>
      <c r="CT62" s="321"/>
      <c r="CU62" s="321"/>
      <c r="CV62" s="321"/>
      <c r="CW62" s="321"/>
      <c r="CX62" s="321"/>
      <c r="CY62" s="321"/>
      <c r="CZ62" s="321"/>
      <c r="DA62" s="321"/>
      <c r="DB62" s="321"/>
      <c r="DC62" s="321"/>
      <c r="DD62" s="321"/>
      <c r="DE62" s="321"/>
      <c r="DF62" s="321"/>
      <c r="DG62" s="321"/>
      <c r="DH62" s="321"/>
      <c r="DI62" s="321"/>
      <c r="DJ62" s="321"/>
      <c r="DK62" s="321"/>
      <c r="DL62" s="321"/>
      <c r="DM62" s="321"/>
      <c r="DN62" s="321"/>
      <c r="DO62" s="321"/>
      <c r="DP62" s="321"/>
      <c r="DQ62" s="321"/>
      <c r="DR62" s="321"/>
      <c r="DS62" s="321"/>
      <c r="DT62" s="321"/>
      <c r="DU62" s="321"/>
      <c r="DV62" s="321"/>
      <c r="DW62" s="321"/>
      <c r="DX62" s="321"/>
      <c r="DY62" s="321"/>
      <c r="DZ62" s="321"/>
      <c r="EA62" s="321"/>
      <c r="EB62" s="321"/>
      <c r="EC62" s="321"/>
      <c r="ED62" s="321"/>
      <c r="EE62" s="321"/>
      <c r="EF62" s="321"/>
      <c r="EG62" s="321"/>
      <c r="EH62" s="321"/>
      <c r="EI62" s="321"/>
      <c r="EJ62" s="321"/>
      <c r="EK62" s="321"/>
      <c r="EL62" s="321"/>
      <c r="EM62" s="321"/>
      <c r="EN62" s="321"/>
      <c r="EO62" s="321"/>
      <c r="EP62" s="321"/>
      <c r="EQ62" s="321"/>
      <c r="ER62" s="321"/>
      <c r="ES62" s="321"/>
      <c r="ET62" s="321"/>
      <c r="EU62" s="321"/>
      <c r="EV62" s="321"/>
      <c r="EW62" s="321"/>
      <c r="EX62" s="321"/>
      <c r="EY62" s="321"/>
      <c r="EZ62" s="321"/>
      <c r="FA62" s="321"/>
      <c r="FB62" s="321"/>
      <c r="FC62" s="321"/>
      <c r="FD62" s="321"/>
      <c r="FE62" s="321"/>
      <c r="FF62" s="321"/>
      <c r="FG62" s="321"/>
      <c r="FH62" s="321"/>
      <c r="FI62" s="321"/>
      <c r="FJ62" s="321"/>
      <c r="FK62" s="321"/>
      <c r="FL62" s="321"/>
      <c r="FM62" s="321"/>
      <c r="FN62" s="321"/>
      <c r="FO62" s="321"/>
      <c r="FP62" s="321"/>
      <c r="FQ62" s="321"/>
      <c r="FR62" s="321"/>
      <c r="FS62" s="321"/>
      <c r="FT62" s="321"/>
      <c r="FU62" s="321"/>
      <c r="FV62" s="321"/>
      <c r="FW62" s="321"/>
      <c r="FX62" s="321"/>
      <c r="FY62" s="321"/>
      <c r="FZ62" s="321"/>
      <c r="GA62" s="321"/>
      <c r="GB62" s="321"/>
      <c r="GC62" s="321"/>
      <c r="GD62" s="321"/>
      <c r="GE62" s="321"/>
      <c r="GF62" s="321"/>
      <c r="GG62" s="321"/>
      <c r="GH62" s="321"/>
      <c r="GI62" s="321"/>
      <c r="GJ62" s="321"/>
      <c r="GK62" s="321"/>
      <c r="GL62" s="321"/>
      <c r="GM62" s="321"/>
      <c r="GN62" s="321"/>
      <c r="GO62" s="321"/>
      <c r="GP62" s="321"/>
      <c r="GQ62" s="321"/>
      <c r="GR62" s="321"/>
      <c r="GS62" s="321"/>
      <c r="GT62" s="321"/>
      <c r="GU62" s="321"/>
      <c r="GV62" s="321"/>
      <c r="GW62" s="321"/>
      <c r="GX62" s="321"/>
      <c r="GY62" s="321"/>
      <c r="GZ62" s="321"/>
      <c r="HA62" s="321"/>
    </row>
    <row r="63" spans="2:209" s="779" customFormat="1" ht="15.75" customHeight="1" x14ac:dyDescent="0.2">
      <c r="B63" s="780"/>
      <c r="C63" s="780"/>
      <c r="D63" s="782"/>
      <c r="E63" s="781"/>
      <c r="F63" s="781"/>
      <c r="G63" s="780"/>
      <c r="L63" s="321"/>
      <c r="M63" s="321"/>
      <c r="N63" s="321"/>
      <c r="O63" s="321"/>
      <c r="P63" s="321"/>
      <c r="Q63" s="321"/>
      <c r="R63" s="321"/>
      <c r="S63" s="321"/>
      <c r="T63" s="321"/>
      <c r="U63" s="321"/>
      <c r="V63" s="321"/>
      <c r="W63" s="321"/>
      <c r="X63" s="321"/>
      <c r="Y63" s="321"/>
      <c r="Z63" s="321"/>
      <c r="AA63" s="321"/>
      <c r="AB63" s="321"/>
      <c r="AC63" s="321"/>
      <c r="AD63" s="321"/>
      <c r="AE63" s="321"/>
      <c r="AF63" s="321"/>
      <c r="AG63" s="321"/>
      <c r="AH63" s="321"/>
      <c r="AI63" s="321"/>
      <c r="AJ63" s="321"/>
      <c r="AK63" s="321"/>
      <c r="AL63" s="321"/>
      <c r="AM63" s="321"/>
      <c r="AN63" s="321"/>
      <c r="AO63" s="321"/>
      <c r="AP63" s="321"/>
      <c r="AQ63" s="321"/>
      <c r="AR63" s="321"/>
      <c r="AS63" s="321"/>
      <c r="AT63" s="321"/>
      <c r="AU63" s="321"/>
      <c r="AV63" s="321"/>
      <c r="AW63" s="321"/>
      <c r="AX63" s="321"/>
      <c r="AY63" s="321"/>
      <c r="AZ63" s="321"/>
      <c r="BA63" s="321"/>
      <c r="BB63" s="321"/>
      <c r="BC63" s="321"/>
      <c r="BD63" s="321"/>
      <c r="BE63" s="321"/>
      <c r="BF63" s="321"/>
      <c r="BG63" s="321"/>
      <c r="BH63" s="321"/>
      <c r="BI63" s="321"/>
      <c r="BJ63" s="321"/>
      <c r="BK63" s="321"/>
      <c r="BL63" s="321"/>
      <c r="BM63" s="321"/>
      <c r="BN63" s="321"/>
      <c r="BO63" s="321"/>
      <c r="BP63" s="321"/>
      <c r="BQ63" s="321"/>
      <c r="BR63" s="321"/>
      <c r="BS63" s="321"/>
      <c r="BT63" s="321"/>
      <c r="BU63" s="321"/>
      <c r="BV63" s="321"/>
      <c r="BW63" s="321"/>
      <c r="BX63" s="321"/>
      <c r="BY63" s="321"/>
      <c r="BZ63" s="321"/>
      <c r="CA63" s="321"/>
      <c r="CB63" s="321"/>
      <c r="CC63" s="321"/>
      <c r="CD63" s="321"/>
      <c r="CE63" s="321"/>
      <c r="CF63" s="321"/>
      <c r="CG63" s="321"/>
      <c r="CH63" s="321"/>
      <c r="CI63" s="321"/>
      <c r="CJ63" s="321"/>
      <c r="CK63" s="321"/>
      <c r="CL63" s="321"/>
      <c r="CM63" s="321"/>
      <c r="CN63" s="321"/>
      <c r="CO63" s="321"/>
      <c r="CP63" s="321"/>
      <c r="CQ63" s="321"/>
      <c r="CR63" s="321"/>
      <c r="CS63" s="321"/>
      <c r="CT63" s="321"/>
      <c r="CU63" s="321"/>
      <c r="CV63" s="321"/>
      <c r="CW63" s="321"/>
      <c r="CX63" s="321"/>
      <c r="CY63" s="321"/>
      <c r="CZ63" s="321"/>
      <c r="DA63" s="321"/>
      <c r="DB63" s="321"/>
      <c r="DC63" s="321"/>
      <c r="DD63" s="321"/>
      <c r="DE63" s="321"/>
      <c r="DF63" s="321"/>
      <c r="DG63" s="321"/>
      <c r="DH63" s="321"/>
      <c r="DI63" s="321"/>
      <c r="DJ63" s="321"/>
      <c r="DK63" s="321"/>
      <c r="DL63" s="321"/>
      <c r="DM63" s="321"/>
      <c r="DN63" s="321"/>
      <c r="DO63" s="321"/>
      <c r="DP63" s="321"/>
      <c r="DQ63" s="321"/>
      <c r="DR63" s="321"/>
      <c r="DS63" s="321"/>
      <c r="DT63" s="321"/>
      <c r="DU63" s="321"/>
      <c r="DV63" s="321"/>
      <c r="DW63" s="321"/>
      <c r="DX63" s="321"/>
      <c r="DY63" s="321"/>
      <c r="DZ63" s="321"/>
      <c r="EA63" s="321"/>
      <c r="EB63" s="321"/>
      <c r="EC63" s="321"/>
      <c r="ED63" s="321"/>
      <c r="EE63" s="321"/>
      <c r="EF63" s="321"/>
      <c r="EG63" s="321"/>
      <c r="EH63" s="321"/>
      <c r="EI63" s="321"/>
      <c r="EJ63" s="321"/>
      <c r="EK63" s="321"/>
      <c r="EL63" s="321"/>
      <c r="EM63" s="321"/>
      <c r="EN63" s="321"/>
      <c r="EO63" s="321"/>
      <c r="EP63" s="321"/>
      <c r="EQ63" s="321"/>
      <c r="ER63" s="321"/>
      <c r="ES63" s="321"/>
      <c r="ET63" s="321"/>
      <c r="EU63" s="321"/>
      <c r="EV63" s="321"/>
      <c r="EW63" s="321"/>
      <c r="EX63" s="321"/>
      <c r="EY63" s="321"/>
      <c r="EZ63" s="321"/>
      <c r="FA63" s="321"/>
      <c r="FB63" s="321"/>
      <c r="FC63" s="321"/>
      <c r="FD63" s="321"/>
      <c r="FE63" s="321"/>
      <c r="FF63" s="321"/>
      <c r="FG63" s="321"/>
      <c r="FH63" s="321"/>
      <c r="FI63" s="321"/>
      <c r="FJ63" s="321"/>
      <c r="FK63" s="321"/>
      <c r="FL63" s="321"/>
      <c r="FM63" s="321"/>
      <c r="FN63" s="321"/>
      <c r="FO63" s="321"/>
      <c r="FP63" s="321"/>
      <c r="FQ63" s="321"/>
      <c r="FR63" s="321"/>
      <c r="FS63" s="321"/>
      <c r="FT63" s="321"/>
      <c r="FU63" s="321"/>
      <c r="FV63" s="321"/>
      <c r="FW63" s="321"/>
      <c r="FX63" s="321"/>
      <c r="FY63" s="321"/>
      <c r="FZ63" s="321"/>
      <c r="GA63" s="321"/>
      <c r="GB63" s="321"/>
      <c r="GC63" s="321"/>
      <c r="GD63" s="321"/>
      <c r="GE63" s="321"/>
      <c r="GF63" s="321"/>
      <c r="GG63" s="321"/>
      <c r="GH63" s="321"/>
      <c r="GI63" s="321"/>
      <c r="GJ63" s="321"/>
      <c r="GK63" s="321"/>
      <c r="GL63" s="321"/>
      <c r="GM63" s="321"/>
      <c r="GN63" s="321"/>
      <c r="GO63" s="321"/>
      <c r="GP63" s="321"/>
      <c r="GQ63" s="321"/>
      <c r="GR63" s="321"/>
      <c r="GS63" s="321"/>
      <c r="GT63" s="321"/>
      <c r="GU63" s="321"/>
      <c r="GV63" s="321"/>
      <c r="GW63" s="321"/>
      <c r="GX63" s="321"/>
      <c r="GY63" s="321"/>
      <c r="GZ63" s="321"/>
      <c r="HA63" s="321"/>
    </row>
    <row r="64" spans="2:209" s="779" customFormat="1" ht="15.75" customHeight="1" x14ac:dyDescent="0.2">
      <c r="B64" s="780"/>
      <c r="C64" s="780"/>
      <c r="D64" s="782"/>
      <c r="E64" s="781"/>
      <c r="F64" s="781"/>
      <c r="G64" s="780"/>
      <c r="L64" s="321"/>
      <c r="M64" s="321"/>
      <c r="N64" s="321"/>
      <c r="O64" s="321"/>
      <c r="P64" s="321"/>
      <c r="Q64" s="321"/>
      <c r="R64" s="321"/>
      <c r="S64" s="321"/>
      <c r="T64" s="321"/>
      <c r="U64" s="321"/>
      <c r="V64" s="321"/>
      <c r="W64" s="321"/>
      <c r="X64" s="321"/>
      <c r="Y64" s="321"/>
      <c r="Z64" s="321"/>
      <c r="AA64" s="321"/>
      <c r="AB64" s="321"/>
      <c r="AC64" s="321"/>
      <c r="AD64" s="321"/>
      <c r="AE64" s="321"/>
      <c r="AF64" s="321"/>
      <c r="AG64" s="321"/>
      <c r="AH64" s="321"/>
      <c r="AI64" s="321"/>
      <c r="AJ64" s="321"/>
      <c r="AK64" s="321"/>
      <c r="AL64" s="321"/>
      <c r="AM64" s="321"/>
      <c r="AN64" s="321"/>
      <c r="AO64" s="321"/>
      <c r="AP64" s="321"/>
      <c r="AQ64" s="321"/>
      <c r="AR64" s="321"/>
      <c r="AS64" s="321"/>
      <c r="AT64" s="321"/>
      <c r="AU64" s="321"/>
      <c r="AV64" s="321"/>
      <c r="AW64" s="321"/>
      <c r="AX64" s="321"/>
      <c r="AY64" s="321"/>
      <c r="AZ64" s="321"/>
      <c r="BA64" s="321"/>
      <c r="BB64" s="321"/>
      <c r="BC64" s="321"/>
      <c r="BD64" s="321"/>
      <c r="BE64" s="321"/>
      <c r="BF64" s="321"/>
      <c r="BG64" s="321"/>
      <c r="BH64" s="321"/>
      <c r="BI64" s="321"/>
      <c r="BJ64" s="321"/>
      <c r="BK64" s="321"/>
      <c r="BL64" s="321"/>
      <c r="BM64" s="321"/>
      <c r="BN64" s="321"/>
      <c r="BO64" s="321"/>
      <c r="BP64" s="321"/>
      <c r="BQ64" s="321"/>
      <c r="BR64" s="321"/>
      <c r="BS64" s="321"/>
      <c r="BT64" s="321"/>
      <c r="BU64" s="321"/>
      <c r="BV64" s="321"/>
      <c r="BW64" s="321"/>
      <c r="BX64" s="321"/>
      <c r="BY64" s="321"/>
      <c r="BZ64" s="321"/>
      <c r="CA64" s="321"/>
      <c r="CB64" s="321"/>
      <c r="CC64" s="321"/>
      <c r="CD64" s="321"/>
      <c r="CE64" s="321"/>
      <c r="CF64" s="321"/>
      <c r="CG64" s="321"/>
      <c r="CH64" s="321"/>
      <c r="CI64" s="321"/>
      <c r="CJ64" s="321"/>
      <c r="CK64" s="321"/>
      <c r="CL64" s="321"/>
      <c r="CM64" s="321"/>
      <c r="CN64" s="321"/>
      <c r="CO64" s="321"/>
      <c r="CP64" s="321"/>
      <c r="CQ64" s="321"/>
      <c r="CR64" s="321"/>
      <c r="CS64" s="321"/>
      <c r="CT64" s="321"/>
      <c r="CU64" s="321"/>
      <c r="CV64" s="321"/>
      <c r="CW64" s="321"/>
      <c r="CX64" s="321"/>
      <c r="CY64" s="321"/>
      <c r="CZ64" s="321"/>
      <c r="DA64" s="321"/>
      <c r="DB64" s="321"/>
      <c r="DC64" s="321"/>
      <c r="DD64" s="321"/>
      <c r="DE64" s="321"/>
      <c r="DF64" s="321"/>
      <c r="DG64" s="321"/>
      <c r="DH64" s="321"/>
      <c r="DI64" s="321"/>
      <c r="DJ64" s="321"/>
      <c r="DK64" s="321"/>
      <c r="DL64" s="321"/>
      <c r="DM64" s="321"/>
      <c r="DN64" s="321"/>
      <c r="DO64" s="321"/>
      <c r="DP64" s="321"/>
      <c r="DQ64" s="321"/>
      <c r="DR64" s="321"/>
      <c r="DS64" s="321"/>
      <c r="DT64" s="321"/>
      <c r="DU64" s="321"/>
      <c r="DV64" s="321"/>
      <c r="DW64" s="321"/>
      <c r="DX64" s="321"/>
      <c r="DY64" s="321"/>
      <c r="DZ64" s="321"/>
      <c r="EA64" s="321"/>
      <c r="EB64" s="321"/>
      <c r="EC64" s="321"/>
      <c r="ED64" s="321"/>
      <c r="EE64" s="321"/>
      <c r="EF64" s="321"/>
      <c r="EG64" s="321"/>
      <c r="EH64" s="321"/>
      <c r="EI64" s="321"/>
      <c r="EJ64" s="321"/>
      <c r="EK64" s="321"/>
      <c r="EL64" s="321"/>
      <c r="EM64" s="321"/>
      <c r="EN64" s="321"/>
      <c r="EO64" s="321"/>
      <c r="EP64" s="321"/>
      <c r="EQ64" s="321"/>
      <c r="ER64" s="321"/>
      <c r="ES64" s="321"/>
      <c r="ET64" s="321"/>
      <c r="EU64" s="321"/>
      <c r="EV64" s="321"/>
      <c r="EW64" s="321"/>
      <c r="EX64" s="321"/>
      <c r="EY64" s="321"/>
      <c r="EZ64" s="321"/>
      <c r="FA64" s="321"/>
      <c r="FB64" s="321"/>
      <c r="FC64" s="321"/>
      <c r="FD64" s="321"/>
      <c r="FE64" s="321"/>
      <c r="FF64" s="321"/>
      <c r="FG64" s="321"/>
      <c r="FH64" s="321"/>
      <c r="FI64" s="321"/>
      <c r="FJ64" s="321"/>
      <c r="FK64" s="321"/>
      <c r="FL64" s="321"/>
      <c r="FM64" s="321"/>
      <c r="FN64" s="321"/>
      <c r="FO64" s="321"/>
      <c r="FP64" s="321"/>
      <c r="FQ64" s="321"/>
      <c r="FR64" s="321"/>
      <c r="FS64" s="321"/>
      <c r="FT64" s="321"/>
      <c r="FU64" s="321"/>
      <c r="FV64" s="321"/>
      <c r="FW64" s="321"/>
      <c r="FX64" s="321"/>
      <c r="FY64" s="321"/>
      <c r="FZ64" s="321"/>
      <c r="GA64" s="321"/>
      <c r="GB64" s="321"/>
      <c r="GC64" s="321"/>
      <c r="GD64" s="321"/>
      <c r="GE64" s="321"/>
      <c r="GF64" s="321"/>
      <c r="GG64" s="321"/>
      <c r="GH64" s="321"/>
      <c r="GI64" s="321"/>
      <c r="GJ64" s="321"/>
      <c r="GK64" s="321"/>
      <c r="GL64" s="321"/>
      <c r="GM64" s="321"/>
      <c r="GN64" s="321"/>
      <c r="GO64" s="321"/>
      <c r="GP64" s="321"/>
      <c r="GQ64" s="321"/>
      <c r="GR64" s="321"/>
      <c r="GS64" s="321"/>
      <c r="GT64" s="321"/>
      <c r="GU64" s="321"/>
      <c r="GV64" s="321"/>
      <c r="GW64" s="321"/>
      <c r="GX64" s="321"/>
      <c r="GY64" s="321"/>
      <c r="GZ64" s="321"/>
      <c r="HA64" s="321"/>
    </row>
    <row r="65" spans="2:209" s="779" customFormat="1" ht="15.75" customHeight="1" x14ac:dyDescent="0.2">
      <c r="B65" s="780"/>
      <c r="C65" s="780"/>
      <c r="D65" s="782"/>
      <c r="E65" s="781"/>
      <c r="F65" s="781"/>
      <c r="G65" s="780"/>
      <c r="L65" s="321"/>
      <c r="M65" s="321"/>
      <c r="N65" s="321"/>
      <c r="O65" s="321"/>
      <c r="P65" s="321"/>
      <c r="Q65" s="321"/>
      <c r="R65" s="321"/>
      <c r="S65" s="321"/>
      <c r="T65" s="321"/>
      <c r="U65" s="321"/>
      <c r="V65" s="321"/>
      <c r="W65" s="321"/>
      <c r="X65" s="321"/>
      <c r="Y65" s="321"/>
      <c r="Z65" s="321"/>
      <c r="AA65" s="321"/>
      <c r="AB65" s="321"/>
      <c r="AC65" s="321"/>
      <c r="AD65" s="321"/>
      <c r="AE65" s="321"/>
      <c r="AF65" s="321"/>
      <c r="AG65" s="321"/>
      <c r="AH65" s="321"/>
      <c r="AI65" s="321"/>
      <c r="AJ65" s="321"/>
      <c r="AK65" s="321"/>
      <c r="AL65" s="321"/>
      <c r="AM65" s="321"/>
      <c r="AN65" s="321"/>
      <c r="AO65" s="321"/>
      <c r="AP65" s="321"/>
      <c r="AQ65" s="321"/>
      <c r="AR65" s="321"/>
      <c r="AS65" s="321"/>
      <c r="AT65" s="321"/>
      <c r="AU65" s="321"/>
      <c r="AV65" s="321"/>
      <c r="AW65" s="321"/>
      <c r="AX65" s="321"/>
      <c r="AY65" s="321"/>
      <c r="AZ65" s="321"/>
      <c r="BA65" s="321"/>
      <c r="BB65" s="321"/>
      <c r="BC65" s="321"/>
      <c r="BD65" s="321"/>
      <c r="BE65" s="321"/>
      <c r="BF65" s="321"/>
      <c r="BG65" s="321"/>
      <c r="BH65" s="321"/>
      <c r="BI65" s="321"/>
      <c r="BJ65" s="321"/>
      <c r="BK65" s="321"/>
      <c r="BL65" s="321"/>
      <c r="BM65" s="321"/>
      <c r="BN65" s="321"/>
      <c r="BO65" s="321"/>
      <c r="BP65" s="321"/>
      <c r="BQ65" s="321"/>
      <c r="BR65" s="321"/>
      <c r="BS65" s="321"/>
      <c r="BT65" s="321"/>
      <c r="BU65" s="321"/>
      <c r="BV65" s="321"/>
      <c r="BW65" s="321"/>
      <c r="BX65" s="321"/>
      <c r="BY65" s="321"/>
      <c r="BZ65" s="321"/>
      <c r="CA65" s="321"/>
      <c r="CB65" s="321"/>
      <c r="CC65" s="321"/>
      <c r="CD65" s="321"/>
      <c r="CE65" s="321"/>
      <c r="CF65" s="321"/>
      <c r="CG65" s="321"/>
      <c r="CH65" s="321"/>
      <c r="CI65" s="321"/>
      <c r="CJ65" s="321"/>
      <c r="CK65" s="321"/>
      <c r="CL65" s="321"/>
      <c r="CM65" s="321"/>
      <c r="CN65" s="321"/>
      <c r="CO65" s="321"/>
      <c r="CP65" s="321"/>
      <c r="CQ65" s="321"/>
      <c r="CR65" s="321"/>
      <c r="CS65" s="321"/>
      <c r="CT65" s="321"/>
      <c r="CU65" s="321"/>
      <c r="CV65" s="321"/>
      <c r="CW65" s="321"/>
      <c r="CX65" s="321"/>
      <c r="CY65" s="321"/>
      <c r="CZ65" s="321"/>
      <c r="DA65" s="321"/>
      <c r="DB65" s="321"/>
      <c r="DC65" s="321"/>
      <c r="DD65" s="321"/>
      <c r="DE65" s="321"/>
      <c r="DF65" s="321"/>
      <c r="DG65" s="321"/>
      <c r="DH65" s="321"/>
      <c r="DI65" s="321"/>
      <c r="DJ65" s="321"/>
      <c r="DK65" s="321"/>
      <c r="DL65" s="321"/>
      <c r="DM65" s="321"/>
      <c r="DN65" s="321"/>
      <c r="DO65" s="321"/>
      <c r="DP65" s="321"/>
      <c r="DQ65" s="321"/>
      <c r="DR65" s="321"/>
      <c r="DS65" s="321"/>
      <c r="DT65" s="321"/>
      <c r="DU65" s="321"/>
      <c r="DV65" s="321"/>
      <c r="DW65" s="321"/>
      <c r="DX65" s="321"/>
      <c r="DY65" s="321"/>
      <c r="DZ65" s="321"/>
      <c r="EA65" s="321"/>
      <c r="EB65" s="321"/>
      <c r="EC65" s="321"/>
      <c r="ED65" s="321"/>
      <c r="EE65" s="321"/>
      <c r="EF65" s="321"/>
      <c r="EG65" s="321"/>
      <c r="EH65" s="321"/>
      <c r="EI65" s="321"/>
      <c r="EJ65" s="321"/>
      <c r="EK65" s="321"/>
      <c r="EL65" s="321"/>
      <c r="EM65" s="321"/>
      <c r="EN65" s="321"/>
      <c r="EO65" s="321"/>
      <c r="EP65" s="321"/>
      <c r="EQ65" s="321"/>
      <c r="ER65" s="321"/>
      <c r="ES65" s="321"/>
      <c r="ET65" s="321"/>
      <c r="EU65" s="321"/>
      <c r="EV65" s="321"/>
      <c r="EW65" s="321"/>
      <c r="EX65" s="321"/>
      <c r="EY65" s="321"/>
      <c r="EZ65" s="321"/>
      <c r="FA65" s="321"/>
      <c r="FB65" s="321"/>
      <c r="FC65" s="321"/>
      <c r="FD65" s="321"/>
      <c r="FE65" s="321"/>
      <c r="FF65" s="321"/>
      <c r="FG65" s="321"/>
      <c r="FH65" s="321"/>
      <c r="FI65" s="321"/>
      <c r="FJ65" s="321"/>
      <c r="FK65" s="321"/>
      <c r="FL65" s="321"/>
      <c r="FM65" s="321"/>
      <c r="FN65" s="321"/>
      <c r="FO65" s="321"/>
      <c r="FP65" s="321"/>
      <c r="FQ65" s="321"/>
      <c r="FR65" s="321"/>
      <c r="FS65" s="321"/>
      <c r="FT65" s="321"/>
      <c r="FU65" s="321"/>
      <c r="FV65" s="321"/>
      <c r="FW65" s="321"/>
      <c r="FX65" s="321"/>
      <c r="FY65" s="321"/>
      <c r="FZ65" s="321"/>
      <c r="GA65" s="321"/>
      <c r="GB65" s="321"/>
      <c r="GC65" s="321"/>
      <c r="GD65" s="321"/>
      <c r="GE65" s="321"/>
      <c r="GF65" s="321"/>
      <c r="GG65" s="321"/>
      <c r="GH65" s="321"/>
      <c r="GI65" s="321"/>
      <c r="GJ65" s="321"/>
      <c r="GK65" s="321"/>
      <c r="GL65" s="321"/>
      <c r="GM65" s="321"/>
      <c r="GN65" s="321"/>
      <c r="GO65" s="321"/>
      <c r="GP65" s="321"/>
      <c r="GQ65" s="321"/>
      <c r="GR65" s="321"/>
      <c r="GS65" s="321"/>
      <c r="GT65" s="321"/>
      <c r="GU65" s="321"/>
      <c r="GV65" s="321"/>
      <c r="GW65" s="321"/>
      <c r="GX65" s="321"/>
      <c r="GY65" s="321"/>
      <c r="GZ65" s="321"/>
      <c r="HA65" s="321"/>
    </row>
    <row r="66" spans="2:209" s="779" customFormat="1" ht="15.75" customHeight="1" x14ac:dyDescent="0.2">
      <c r="B66" s="780"/>
      <c r="C66" s="780"/>
      <c r="D66" s="782"/>
      <c r="E66" s="781"/>
      <c r="F66" s="781"/>
      <c r="G66" s="780"/>
      <c r="L66" s="321"/>
      <c r="M66" s="321"/>
      <c r="N66" s="321"/>
      <c r="O66" s="321"/>
      <c r="P66" s="321"/>
      <c r="Q66" s="321"/>
      <c r="R66" s="321"/>
      <c r="S66" s="321"/>
      <c r="T66" s="321"/>
      <c r="U66" s="321"/>
      <c r="V66" s="321"/>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321"/>
      <c r="AV66" s="321"/>
      <c r="AW66" s="321"/>
      <c r="AX66" s="321"/>
      <c r="AY66" s="321"/>
      <c r="AZ66" s="321"/>
      <c r="BA66" s="321"/>
      <c r="BB66" s="321"/>
      <c r="BC66" s="321"/>
      <c r="BD66" s="321"/>
      <c r="BE66" s="321"/>
      <c r="BF66" s="321"/>
      <c r="BG66" s="321"/>
      <c r="BH66" s="321"/>
      <c r="BI66" s="321"/>
      <c r="BJ66" s="321"/>
      <c r="BK66" s="321"/>
      <c r="BL66" s="321"/>
      <c r="BM66" s="321"/>
      <c r="BN66" s="321"/>
      <c r="BO66" s="321"/>
      <c r="BP66" s="321"/>
      <c r="BQ66" s="321"/>
      <c r="BR66" s="321"/>
      <c r="BS66" s="321"/>
      <c r="BT66" s="321"/>
      <c r="BU66" s="321"/>
      <c r="BV66" s="321"/>
      <c r="BW66" s="321"/>
      <c r="BX66" s="321"/>
      <c r="BY66" s="321"/>
      <c r="BZ66" s="321"/>
      <c r="CA66" s="321"/>
      <c r="CB66" s="321"/>
      <c r="CC66" s="321"/>
      <c r="CD66" s="321"/>
      <c r="CE66" s="321"/>
      <c r="CF66" s="321"/>
      <c r="CG66" s="321"/>
      <c r="CH66" s="321"/>
      <c r="CI66" s="321"/>
      <c r="CJ66" s="321"/>
      <c r="CK66" s="321"/>
      <c r="CL66" s="321"/>
      <c r="CM66" s="321"/>
      <c r="CN66" s="321"/>
      <c r="CO66" s="321"/>
      <c r="CP66" s="321"/>
      <c r="CQ66" s="321"/>
      <c r="CR66" s="321"/>
      <c r="CS66" s="321"/>
      <c r="CT66" s="321"/>
      <c r="CU66" s="321"/>
      <c r="CV66" s="321"/>
      <c r="CW66" s="321"/>
      <c r="CX66" s="321"/>
      <c r="CY66" s="321"/>
      <c r="CZ66" s="321"/>
      <c r="DA66" s="321"/>
      <c r="DB66" s="321"/>
      <c r="DC66" s="321"/>
      <c r="DD66" s="321"/>
      <c r="DE66" s="321"/>
      <c r="DF66" s="321"/>
      <c r="DG66" s="321"/>
      <c r="DH66" s="321"/>
      <c r="DI66" s="321"/>
      <c r="DJ66" s="321"/>
      <c r="DK66" s="321"/>
      <c r="DL66" s="321"/>
      <c r="DM66" s="321"/>
      <c r="DN66" s="321"/>
      <c r="DO66" s="321"/>
      <c r="DP66" s="321"/>
      <c r="DQ66" s="321"/>
      <c r="DR66" s="321"/>
      <c r="DS66" s="321"/>
      <c r="DT66" s="321"/>
      <c r="DU66" s="321"/>
      <c r="DV66" s="321"/>
      <c r="DW66" s="321"/>
      <c r="DX66" s="321"/>
      <c r="DY66" s="321"/>
      <c r="DZ66" s="321"/>
      <c r="EA66" s="321"/>
      <c r="EB66" s="321"/>
      <c r="EC66" s="321"/>
      <c r="ED66" s="321"/>
      <c r="EE66" s="321"/>
      <c r="EF66" s="321"/>
      <c r="EG66" s="321"/>
      <c r="EH66" s="321"/>
      <c r="EI66" s="321"/>
      <c r="EJ66" s="321"/>
      <c r="EK66" s="321"/>
      <c r="EL66" s="321"/>
      <c r="EM66" s="321"/>
      <c r="EN66" s="321"/>
      <c r="EO66" s="321"/>
      <c r="EP66" s="321"/>
      <c r="EQ66" s="321"/>
      <c r="ER66" s="321"/>
      <c r="ES66" s="321"/>
      <c r="ET66" s="321"/>
      <c r="EU66" s="321"/>
      <c r="EV66" s="321"/>
      <c r="EW66" s="321"/>
      <c r="EX66" s="321"/>
      <c r="EY66" s="321"/>
      <c r="EZ66" s="321"/>
      <c r="FA66" s="321"/>
      <c r="FB66" s="321"/>
      <c r="FC66" s="321"/>
      <c r="FD66" s="321"/>
      <c r="FE66" s="321"/>
      <c r="FF66" s="321"/>
      <c r="FG66" s="321"/>
      <c r="FH66" s="321"/>
      <c r="FI66" s="321"/>
      <c r="FJ66" s="321"/>
      <c r="FK66" s="321"/>
      <c r="FL66" s="321"/>
      <c r="FM66" s="321"/>
      <c r="FN66" s="321"/>
      <c r="FO66" s="321"/>
      <c r="FP66" s="321"/>
      <c r="FQ66" s="321"/>
      <c r="FR66" s="321"/>
      <c r="FS66" s="321"/>
      <c r="FT66" s="321"/>
      <c r="FU66" s="321"/>
      <c r="FV66" s="321"/>
      <c r="FW66" s="321"/>
      <c r="FX66" s="321"/>
      <c r="FY66" s="321"/>
      <c r="FZ66" s="321"/>
      <c r="GA66" s="321"/>
      <c r="GB66" s="321"/>
      <c r="GC66" s="321"/>
      <c r="GD66" s="321"/>
      <c r="GE66" s="321"/>
      <c r="GF66" s="321"/>
      <c r="GG66" s="321"/>
      <c r="GH66" s="321"/>
      <c r="GI66" s="321"/>
      <c r="GJ66" s="321"/>
      <c r="GK66" s="321"/>
      <c r="GL66" s="321"/>
      <c r="GM66" s="321"/>
      <c r="GN66" s="321"/>
      <c r="GO66" s="321"/>
      <c r="GP66" s="321"/>
      <c r="GQ66" s="321"/>
      <c r="GR66" s="321"/>
      <c r="GS66" s="321"/>
      <c r="GT66" s="321"/>
      <c r="GU66" s="321"/>
      <c r="GV66" s="321"/>
      <c r="GW66" s="321"/>
      <c r="GX66" s="321"/>
      <c r="GY66" s="321"/>
      <c r="GZ66" s="321"/>
      <c r="HA66" s="321"/>
    </row>
    <row r="67" spans="2:209" s="779" customFormat="1" ht="15.75" customHeight="1" x14ac:dyDescent="0.2">
      <c r="B67" s="780"/>
      <c r="C67" s="780"/>
      <c r="D67" s="782"/>
      <c r="E67" s="781"/>
      <c r="F67" s="781"/>
      <c r="G67" s="780"/>
      <c r="L67" s="321"/>
      <c r="M67" s="321"/>
      <c r="N67" s="321"/>
      <c r="O67" s="321"/>
      <c r="P67" s="321"/>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1"/>
      <c r="AU67" s="321"/>
      <c r="AV67" s="321"/>
      <c r="AW67" s="321"/>
      <c r="AX67" s="321"/>
      <c r="AY67" s="321"/>
      <c r="AZ67" s="321"/>
      <c r="BA67" s="321"/>
      <c r="BB67" s="321"/>
      <c r="BC67" s="321"/>
      <c r="BD67" s="321"/>
      <c r="BE67" s="321"/>
      <c r="BF67" s="321"/>
      <c r="BG67" s="321"/>
      <c r="BH67" s="321"/>
      <c r="BI67" s="321"/>
      <c r="BJ67" s="321"/>
      <c r="BK67" s="321"/>
      <c r="BL67" s="321"/>
      <c r="BM67" s="321"/>
      <c r="BN67" s="321"/>
      <c r="BO67" s="321"/>
      <c r="BP67" s="321"/>
      <c r="BQ67" s="321"/>
      <c r="BR67" s="321"/>
      <c r="BS67" s="321"/>
      <c r="BT67" s="321"/>
      <c r="BU67" s="321"/>
      <c r="BV67" s="321"/>
      <c r="BW67" s="321"/>
      <c r="BX67" s="321"/>
      <c r="BY67" s="321"/>
      <c r="BZ67" s="321"/>
      <c r="CA67" s="321"/>
      <c r="CB67" s="321"/>
      <c r="CC67" s="321"/>
      <c r="CD67" s="321"/>
      <c r="CE67" s="321"/>
      <c r="CF67" s="321"/>
      <c r="CG67" s="321"/>
      <c r="CH67" s="321"/>
      <c r="CI67" s="321"/>
      <c r="CJ67" s="321"/>
      <c r="CK67" s="321"/>
      <c r="CL67" s="321"/>
      <c r="CM67" s="321"/>
      <c r="CN67" s="321"/>
      <c r="CO67" s="321"/>
      <c r="CP67" s="321"/>
      <c r="CQ67" s="321"/>
      <c r="CR67" s="321"/>
      <c r="CS67" s="321"/>
      <c r="CT67" s="321"/>
      <c r="CU67" s="321"/>
      <c r="CV67" s="321"/>
      <c r="CW67" s="321"/>
      <c r="CX67" s="321"/>
      <c r="CY67" s="321"/>
      <c r="CZ67" s="321"/>
      <c r="DA67" s="321"/>
      <c r="DB67" s="321"/>
      <c r="DC67" s="321"/>
      <c r="DD67" s="321"/>
      <c r="DE67" s="321"/>
      <c r="DF67" s="321"/>
      <c r="DG67" s="321"/>
      <c r="DH67" s="321"/>
      <c r="DI67" s="321"/>
      <c r="DJ67" s="321"/>
      <c r="DK67" s="321"/>
      <c r="DL67" s="321"/>
      <c r="DM67" s="321"/>
      <c r="DN67" s="321"/>
      <c r="DO67" s="321"/>
      <c r="DP67" s="321"/>
      <c r="DQ67" s="321"/>
      <c r="DR67" s="321"/>
      <c r="DS67" s="321"/>
      <c r="DT67" s="321"/>
      <c r="DU67" s="321"/>
      <c r="DV67" s="321"/>
      <c r="DW67" s="321"/>
      <c r="DX67" s="321"/>
      <c r="DY67" s="321"/>
      <c r="DZ67" s="321"/>
      <c r="EA67" s="321"/>
      <c r="EB67" s="321"/>
      <c r="EC67" s="321"/>
      <c r="ED67" s="321"/>
      <c r="EE67" s="321"/>
      <c r="EF67" s="321"/>
      <c r="EG67" s="321"/>
      <c r="EH67" s="321"/>
      <c r="EI67" s="321"/>
      <c r="EJ67" s="321"/>
      <c r="EK67" s="321"/>
      <c r="EL67" s="321"/>
      <c r="EM67" s="321"/>
      <c r="EN67" s="321"/>
      <c r="EO67" s="321"/>
      <c r="EP67" s="321"/>
      <c r="EQ67" s="321"/>
      <c r="ER67" s="321"/>
      <c r="ES67" s="321"/>
      <c r="ET67" s="321"/>
      <c r="EU67" s="321"/>
      <c r="EV67" s="321"/>
      <c r="EW67" s="321"/>
      <c r="EX67" s="321"/>
      <c r="EY67" s="321"/>
      <c r="EZ67" s="321"/>
      <c r="FA67" s="321"/>
      <c r="FB67" s="321"/>
      <c r="FC67" s="321"/>
      <c r="FD67" s="321"/>
      <c r="FE67" s="321"/>
      <c r="FF67" s="321"/>
      <c r="FG67" s="321"/>
      <c r="FH67" s="321"/>
      <c r="FI67" s="321"/>
      <c r="FJ67" s="321"/>
      <c r="FK67" s="321"/>
      <c r="FL67" s="321"/>
      <c r="FM67" s="321"/>
      <c r="FN67" s="321"/>
      <c r="FO67" s="321"/>
      <c r="FP67" s="321"/>
      <c r="FQ67" s="321"/>
      <c r="FR67" s="321"/>
      <c r="FS67" s="321"/>
      <c r="FT67" s="321"/>
      <c r="FU67" s="321"/>
      <c r="FV67" s="321"/>
      <c r="FW67" s="321"/>
      <c r="FX67" s="321"/>
      <c r="FY67" s="321"/>
      <c r="FZ67" s="321"/>
      <c r="GA67" s="321"/>
      <c r="GB67" s="321"/>
      <c r="GC67" s="321"/>
      <c r="GD67" s="321"/>
      <c r="GE67" s="321"/>
      <c r="GF67" s="321"/>
      <c r="GG67" s="321"/>
      <c r="GH67" s="321"/>
      <c r="GI67" s="321"/>
      <c r="GJ67" s="321"/>
      <c r="GK67" s="321"/>
      <c r="GL67" s="321"/>
      <c r="GM67" s="321"/>
      <c r="GN67" s="321"/>
      <c r="GO67" s="321"/>
      <c r="GP67" s="321"/>
      <c r="GQ67" s="321"/>
      <c r="GR67" s="321"/>
      <c r="GS67" s="321"/>
      <c r="GT67" s="321"/>
      <c r="GU67" s="321"/>
      <c r="GV67" s="321"/>
      <c r="GW67" s="321"/>
      <c r="GX67" s="321"/>
      <c r="GY67" s="321"/>
      <c r="GZ67" s="321"/>
      <c r="HA67" s="321"/>
    </row>
    <row r="68" spans="2:209" s="779" customFormat="1" ht="15.75" customHeight="1" x14ac:dyDescent="0.2">
      <c r="B68" s="780"/>
      <c r="C68" s="780"/>
      <c r="D68" s="782"/>
      <c r="E68" s="781"/>
      <c r="F68" s="781"/>
      <c r="G68" s="780"/>
      <c r="L68" s="321"/>
      <c r="M68" s="321"/>
      <c r="N68" s="321"/>
      <c r="O68" s="321"/>
      <c r="P68" s="321"/>
      <c r="Q68" s="321"/>
      <c r="R68" s="321"/>
      <c r="S68" s="321"/>
      <c r="T68" s="321"/>
      <c r="U68" s="321"/>
      <c r="V68" s="321"/>
      <c r="W68" s="321"/>
      <c r="X68" s="321"/>
      <c r="Y68" s="321"/>
      <c r="Z68" s="321"/>
      <c r="AA68" s="321"/>
      <c r="AB68" s="321"/>
      <c r="AC68" s="321"/>
      <c r="AD68" s="321"/>
      <c r="AE68" s="321"/>
      <c r="AF68" s="321"/>
      <c r="AG68" s="321"/>
      <c r="AH68" s="321"/>
      <c r="AI68" s="321"/>
      <c r="AJ68" s="321"/>
      <c r="AK68" s="321"/>
      <c r="AL68" s="321"/>
      <c r="AM68" s="321"/>
      <c r="AN68" s="321"/>
      <c r="AO68" s="321"/>
      <c r="AP68" s="321"/>
      <c r="AQ68" s="321"/>
      <c r="AR68" s="321"/>
      <c r="AS68" s="321"/>
      <c r="AT68" s="321"/>
      <c r="AU68" s="321"/>
      <c r="AV68" s="321"/>
      <c r="AW68" s="321"/>
      <c r="AX68" s="321"/>
      <c r="AY68" s="321"/>
      <c r="AZ68" s="321"/>
      <c r="BA68" s="321"/>
      <c r="BB68" s="321"/>
      <c r="BC68" s="321"/>
      <c r="BD68" s="321"/>
      <c r="BE68" s="321"/>
      <c r="BF68" s="321"/>
      <c r="BG68" s="321"/>
      <c r="BH68" s="321"/>
      <c r="BI68" s="321"/>
      <c r="BJ68" s="321"/>
      <c r="BK68" s="321"/>
      <c r="BL68" s="321"/>
      <c r="BM68" s="321"/>
      <c r="BN68" s="321"/>
      <c r="BO68" s="321"/>
      <c r="BP68" s="321"/>
      <c r="BQ68" s="321"/>
      <c r="BR68" s="321"/>
      <c r="BS68" s="321"/>
      <c r="BT68" s="321"/>
      <c r="BU68" s="321"/>
      <c r="BV68" s="321"/>
      <c r="BW68" s="321"/>
      <c r="BX68" s="321"/>
      <c r="BY68" s="321"/>
      <c r="BZ68" s="321"/>
      <c r="CA68" s="321"/>
      <c r="CB68" s="321"/>
      <c r="CC68" s="321"/>
      <c r="CD68" s="321"/>
      <c r="CE68" s="321"/>
      <c r="CF68" s="321"/>
      <c r="CG68" s="321"/>
      <c r="CH68" s="321"/>
      <c r="CI68" s="321"/>
      <c r="CJ68" s="321"/>
      <c r="CK68" s="321"/>
      <c r="CL68" s="321"/>
      <c r="CM68" s="321"/>
      <c r="CN68" s="321"/>
      <c r="CO68" s="321"/>
      <c r="CP68" s="321"/>
      <c r="CQ68" s="321"/>
      <c r="CR68" s="321"/>
      <c r="CS68" s="321"/>
      <c r="CT68" s="321"/>
      <c r="CU68" s="321"/>
      <c r="CV68" s="321"/>
      <c r="CW68" s="321"/>
      <c r="CX68" s="321"/>
      <c r="CY68" s="321"/>
      <c r="CZ68" s="321"/>
      <c r="DA68" s="321"/>
      <c r="DB68" s="321"/>
      <c r="DC68" s="321"/>
      <c r="DD68" s="321"/>
      <c r="DE68" s="321"/>
      <c r="DF68" s="321"/>
      <c r="DG68" s="321"/>
      <c r="DH68" s="321"/>
      <c r="DI68" s="321"/>
      <c r="DJ68" s="321"/>
      <c r="DK68" s="321"/>
      <c r="DL68" s="321"/>
      <c r="DM68" s="321"/>
      <c r="DN68" s="321"/>
      <c r="DO68" s="321"/>
      <c r="DP68" s="321"/>
      <c r="DQ68" s="321"/>
      <c r="DR68" s="321"/>
      <c r="DS68" s="321"/>
      <c r="DT68" s="321"/>
      <c r="DU68" s="321"/>
      <c r="DV68" s="321"/>
      <c r="DW68" s="321"/>
      <c r="DX68" s="321"/>
      <c r="DY68" s="321"/>
      <c r="DZ68" s="321"/>
      <c r="EA68" s="321"/>
      <c r="EB68" s="321"/>
      <c r="EC68" s="321"/>
      <c r="ED68" s="321"/>
      <c r="EE68" s="321"/>
      <c r="EF68" s="321"/>
      <c r="EG68" s="321"/>
      <c r="EH68" s="321"/>
      <c r="EI68" s="321"/>
      <c r="EJ68" s="321"/>
      <c r="EK68" s="321"/>
      <c r="EL68" s="321"/>
      <c r="EM68" s="321"/>
      <c r="EN68" s="321"/>
      <c r="EO68" s="321"/>
      <c r="EP68" s="321"/>
      <c r="EQ68" s="321"/>
      <c r="ER68" s="321"/>
      <c r="ES68" s="321"/>
      <c r="ET68" s="321"/>
      <c r="EU68" s="321"/>
      <c r="EV68" s="321"/>
      <c r="EW68" s="321"/>
      <c r="EX68" s="321"/>
      <c r="EY68" s="321"/>
      <c r="EZ68" s="321"/>
      <c r="FA68" s="321"/>
      <c r="FB68" s="321"/>
      <c r="FC68" s="321"/>
      <c r="FD68" s="321"/>
      <c r="FE68" s="321"/>
      <c r="FF68" s="321"/>
      <c r="FG68" s="321"/>
      <c r="FH68" s="321"/>
      <c r="FI68" s="321"/>
      <c r="FJ68" s="321"/>
      <c r="FK68" s="321"/>
      <c r="FL68" s="321"/>
      <c r="FM68" s="321"/>
      <c r="FN68" s="321"/>
      <c r="FO68" s="321"/>
      <c r="FP68" s="321"/>
      <c r="FQ68" s="321"/>
      <c r="FR68" s="321"/>
      <c r="FS68" s="321"/>
      <c r="FT68" s="321"/>
      <c r="FU68" s="321"/>
      <c r="FV68" s="321"/>
      <c r="FW68" s="321"/>
      <c r="FX68" s="321"/>
      <c r="FY68" s="321"/>
      <c r="FZ68" s="321"/>
      <c r="GA68" s="321"/>
      <c r="GB68" s="321"/>
      <c r="GC68" s="321"/>
      <c r="GD68" s="321"/>
      <c r="GE68" s="321"/>
      <c r="GF68" s="321"/>
      <c r="GG68" s="321"/>
      <c r="GH68" s="321"/>
      <c r="GI68" s="321"/>
      <c r="GJ68" s="321"/>
      <c r="GK68" s="321"/>
      <c r="GL68" s="321"/>
      <c r="GM68" s="321"/>
      <c r="GN68" s="321"/>
      <c r="GO68" s="321"/>
      <c r="GP68" s="321"/>
      <c r="GQ68" s="321"/>
      <c r="GR68" s="321"/>
      <c r="GS68" s="321"/>
      <c r="GT68" s="321"/>
      <c r="GU68" s="321"/>
      <c r="GV68" s="321"/>
      <c r="GW68" s="321"/>
      <c r="GX68" s="321"/>
      <c r="GY68" s="321"/>
      <c r="GZ68" s="321"/>
      <c r="HA68" s="321"/>
    </row>
    <row r="69" spans="2:209" s="779" customFormat="1" ht="15.75" customHeight="1" x14ac:dyDescent="0.2">
      <c r="B69" s="780"/>
      <c r="C69" s="780"/>
      <c r="D69" s="782"/>
      <c r="E69" s="781"/>
      <c r="F69" s="781"/>
      <c r="G69" s="780"/>
      <c r="L69" s="321"/>
      <c r="M69" s="321"/>
      <c r="N69" s="321"/>
      <c r="O69" s="321"/>
      <c r="P69" s="321"/>
      <c r="Q69" s="321"/>
      <c r="R69" s="321"/>
      <c r="S69" s="321"/>
      <c r="T69" s="321"/>
      <c r="U69" s="321"/>
      <c r="V69" s="321"/>
      <c r="W69" s="321"/>
      <c r="X69" s="321"/>
      <c r="Y69" s="321"/>
      <c r="Z69" s="321"/>
      <c r="AA69" s="321"/>
      <c r="AB69" s="321"/>
      <c r="AC69" s="321"/>
      <c r="AD69" s="321"/>
      <c r="AE69" s="321"/>
      <c r="AF69" s="321"/>
      <c r="AG69" s="321"/>
      <c r="AH69" s="321"/>
      <c r="AI69" s="321"/>
      <c r="AJ69" s="321"/>
      <c r="AK69" s="321"/>
      <c r="AL69" s="321"/>
      <c r="AM69" s="321"/>
      <c r="AN69" s="321"/>
      <c r="AO69" s="321"/>
      <c r="AP69" s="321"/>
      <c r="AQ69" s="321"/>
      <c r="AR69" s="321"/>
      <c r="AS69" s="321"/>
      <c r="AT69" s="321"/>
      <c r="AU69" s="321"/>
      <c r="AV69" s="321"/>
      <c r="AW69" s="321"/>
      <c r="AX69" s="321"/>
      <c r="AY69" s="321"/>
      <c r="AZ69" s="321"/>
      <c r="BA69" s="321"/>
      <c r="BB69" s="321"/>
      <c r="BC69" s="321"/>
      <c r="BD69" s="321"/>
      <c r="BE69" s="321"/>
      <c r="BF69" s="321"/>
      <c r="BG69" s="321"/>
      <c r="BH69" s="321"/>
      <c r="BI69" s="321"/>
      <c r="BJ69" s="321"/>
      <c r="BK69" s="321"/>
      <c r="BL69" s="321"/>
      <c r="BM69" s="321"/>
      <c r="BN69" s="321"/>
      <c r="BO69" s="321"/>
      <c r="BP69" s="321"/>
      <c r="BQ69" s="321"/>
      <c r="BR69" s="321"/>
      <c r="BS69" s="321"/>
      <c r="BT69" s="321"/>
      <c r="BU69" s="321"/>
      <c r="BV69" s="321"/>
      <c r="BW69" s="321"/>
      <c r="BX69" s="321"/>
      <c r="BY69" s="321"/>
      <c r="BZ69" s="321"/>
      <c r="CA69" s="321"/>
      <c r="CB69" s="321"/>
      <c r="CC69" s="321"/>
      <c r="CD69" s="321"/>
      <c r="CE69" s="321"/>
      <c r="CF69" s="321"/>
      <c r="CG69" s="321"/>
      <c r="CH69" s="321"/>
      <c r="CI69" s="321"/>
      <c r="CJ69" s="321"/>
      <c r="CK69" s="321"/>
      <c r="CL69" s="321"/>
      <c r="CM69" s="321"/>
      <c r="CN69" s="321"/>
      <c r="CO69" s="321"/>
      <c r="CP69" s="321"/>
      <c r="CQ69" s="321"/>
      <c r="CR69" s="321"/>
      <c r="CS69" s="321"/>
      <c r="CT69" s="321"/>
      <c r="CU69" s="321"/>
      <c r="CV69" s="321"/>
      <c r="CW69" s="321"/>
      <c r="CX69" s="321"/>
      <c r="CY69" s="321"/>
      <c r="CZ69" s="321"/>
      <c r="DA69" s="321"/>
      <c r="DB69" s="321"/>
      <c r="DC69" s="321"/>
      <c r="DD69" s="321"/>
      <c r="DE69" s="321"/>
      <c r="DF69" s="321"/>
      <c r="DG69" s="321"/>
      <c r="DH69" s="321"/>
      <c r="DI69" s="321"/>
      <c r="DJ69" s="321"/>
      <c r="DK69" s="321"/>
      <c r="DL69" s="321"/>
      <c r="DM69" s="321"/>
      <c r="DN69" s="321"/>
      <c r="DO69" s="321"/>
      <c r="DP69" s="321"/>
      <c r="DQ69" s="321"/>
      <c r="DR69" s="321"/>
      <c r="DS69" s="321"/>
      <c r="DT69" s="321"/>
      <c r="DU69" s="321"/>
      <c r="DV69" s="321"/>
      <c r="DW69" s="321"/>
      <c r="DX69" s="321"/>
      <c r="DY69" s="321"/>
      <c r="DZ69" s="321"/>
      <c r="EA69" s="321"/>
      <c r="EB69" s="321"/>
      <c r="EC69" s="321"/>
      <c r="ED69" s="321"/>
      <c r="EE69" s="321"/>
      <c r="EF69" s="321"/>
      <c r="EG69" s="321"/>
      <c r="EH69" s="321"/>
      <c r="EI69" s="321"/>
      <c r="EJ69" s="321"/>
      <c r="EK69" s="321"/>
      <c r="EL69" s="321"/>
      <c r="EM69" s="321"/>
      <c r="EN69" s="321"/>
      <c r="EO69" s="321"/>
      <c r="EP69" s="321"/>
      <c r="EQ69" s="321"/>
      <c r="ER69" s="321"/>
      <c r="ES69" s="321"/>
      <c r="ET69" s="321"/>
      <c r="EU69" s="321"/>
      <c r="EV69" s="321"/>
      <c r="EW69" s="321"/>
      <c r="EX69" s="321"/>
      <c r="EY69" s="321"/>
      <c r="EZ69" s="321"/>
      <c r="FA69" s="321"/>
      <c r="FB69" s="321"/>
      <c r="FC69" s="321"/>
      <c r="FD69" s="321"/>
      <c r="FE69" s="321"/>
      <c r="FF69" s="321"/>
      <c r="FG69" s="321"/>
      <c r="FH69" s="321"/>
      <c r="FI69" s="321"/>
      <c r="FJ69" s="321"/>
      <c r="FK69" s="321"/>
      <c r="FL69" s="321"/>
      <c r="FM69" s="321"/>
      <c r="FN69" s="321"/>
      <c r="FO69" s="321"/>
      <c r="FP69" s="321"/>
      <c r="FQ69" s="321"/>
      <c r="FR69" s="321"/>
      <c r="FS69" s="321"/>
      <c r="FT69" s="321"/>
      <c r="FU69" s="321"/>
      <c r="FV69" s="321"/>
      <c r="FW69" s="321"/>
      <c r="FX69" s="321"/>
      <c r="FY69" s="321"/>
      <c r="FZ69" s="321"/>
      <c r="GA69" s="321"/>
      <c r="GB69" s="321"/>
      <c r="GC69" s="321"/>
      <c r="GD69" s="321"/>
      <c r="GE69" s="321"/>
      <c r="GF69" s="321"/>
      <c r="GG69" s="321"/>
      <c r="GH69" s="321"/>
      <c r="GI69" s="321"/>
      <c r="GJ69" s="321"/>
      <c r="GK69" s="321"/>
      <c r="GL69" s="321"/>
      <c r="GM69" s="321"/>
      <c r="GN69" s="321"/>
      <c r="GO69" s="321"/>
      <c r="GP69" s="321"/>
      <c r="GQ69" s="321"/>
      <c r="GR69" s="321"/>
      <c r="GS69" s="321"/>
      <c r="GT69" s="321"/>
      <c r="GU69" s="321"/>
      <c r="GV69" s="321"/>
      <c r="GW69" s="321"/>
      <c r="GX69" s="321"/>
      <c r="GY69" s="321"/>
      <c r="GZ69" s="321"/>
      <c r="HA69" s="321"/>
    </row>
    <row r="70" spans="2:209" s="779" customFormat="1" ht="15.75" customHeight="1" x14ac:dyDescent="0.2">
      <c r="B70" s="780"/>
      <c r="C70" s="780"/>
      <c r="D70" s="782"/>
      <c r="E70" s="781"/>
      <c r="F70" s="781"/>
      <c r="G70" s="780"/>
      <c r="L70" s="321"/>
      <c r="M70" s="321"/>
      <c r="N70" s="321"/>
      <c r="O70" s="321"/>
      <c r="P70" s="321"/>
      <c r="Q70" s="321"/>
      <c r="R70" s="321"/>
      <c r="S70" s="321"/>
      <c r="T70" s="321"/>
      <c r="U70" s="321"/>
      <c r="V70" s="321"/>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c r="AT70" s="321"/>
      <c r="AU70" s="321"/>
      <c r="AV70" s="321"/>
      <c r="AW70" s="321"/>
      <c r="AX70" s="321"/>
      <c r="AY70" s="321"/>
      <c r="AZ70" s="321"/>
      <c r="BA70" s="321"/>
      <c r="BB70" s="321"/>
      <c r="BC70" s="321"/>
      <c r="BD70" s="321"/>
      <c r="BE70" s="321"/>
      <c r="BF70" s="321"/>
      <c r="BG70" s="321"/>
      <c r="BH70" s="321"/>
      <c r="BI70" s="321"/>
      <c r="BJ70" s="321"/>
      <c r="BK70" s="321"/>
      <c r="BL70" s="321"/>
      <c r="BM70" s="321"/>
      <c r="BN70" s="321"/>
      <c r="BO70" s="321"/>
      <c r="BP70" s="321"/>
      <c r="BQ70" s="321"/>
      <c r="BR70" s="321"/>
      <c r="BS70" s="321"/>
      <c r="BT70" s="321"/>
      <c r="BU70" s="321"/>
      <c r="BV70" s="321"/>
      <c r="BW70" s="321"/>
      <c r="BX70" s="321"/>
      <c r="BY70" s="321"/>
      <c r="BZ70" s="321"/>
      <c r="CA70" s="321"/>
      <c r="CB70" s="321"/>
      <c r="CC70" s="321"/>
      <c r="CD70" s="321"/>
      <c r="CE70" s="321"/>
      <c r="CF70" s="321"/>
      <c r="CG70" s="321"/>
      <c r="CH70" s="321"/>
      <c r="CI70" s="321"/>
      <c r="CJ70" s="321"/>
      <c r="CK70" s="321"/>
      <c r="CL70" s="321"/>
      <c r="CM70" s="321"/>
      <c r="CN70" s="321"/>
      <c r="CO70" s="321"/>
      <c r="CP70" s="321"/>
      <c r="CQ70" s="321"/>
      <c r="CR70" s="321"/>
      <c r="CS70" s="321"/>
      <c r="CT70" s="321"/>
      <c r="CU70" s="321"/>
      <c r="CV70" s="321"/>
      <c r="CW70" s="321"/>
      <c r="CX70" s="321"/>
      <c r="CY70" s="321"/>
      <c r="CZ70" s="321"/>
      <c r="DA70" s="321"/>
      <c r="DB70" s="321"/>
      <c r="DC70" s="321"/>
      <c r="DD70" s="321"/>
      <c r="DE70" s="321"/>
      <c r="DF70" s="321"/>
      <c r="DG70" s="321"/>
      <c r="DH70" s="321"/>
      <c r="DI70" s="321"/>
      <c r="DJ70" s="321"/>
      <c r="DK70" s="321"/>
      <c r="DL70" s="321"/>
      <c r="DM70" s="321"/>
      <c r="DN70" s="321"/>
      <c r="DO70" s="321"/>
      <c r="DP70" s="321"/>
      <c r="DQ70" s="321"/>
      <c r="DR70" s="321"/>
      <c r="DS70" s="321"/>
      <c r="DT70" s="321"/>
      <c r="DU70" s="321"/>
      <c r="DV70" s="321"/>
      <c r="DW70" s="321"/>
      <c r="DX70" s="321"/>
      <c r="DY70" s="321"/>
      <c r="DZ70" s="321"/>
      <c r="EA70" s="321"/>
      <c r="EB70" s="321"/>
      <c r="EC70" s="321"/>
      <c r="ED70" s="321"/>
      <c r="EE70" s="321"/>
      <c r="EF70" s="321"/>
      <c r="EG70" s="321"/>
      <c r="EH70" s="321"/>
      <c r="EI70" s="321"/>
      <c r="EJ70" s="321"/>
      <c r="EK70" s="321"/>
      <c r="EL70" s="321"/>
      <c r="EM70" s="321"/>
      <c r="EN70" s="321"/>
      <c r="EO70" s="321"/>
      <c r="EP70" s="321"/>
      <c r="EQ70" s="321"/>
      <c r="ER70" s="321"/>
      <c r="ES70" s="321"/>
      <c r="ET70" s="321"/>
      <c r="EU70" s="321"/>
      <c r="EV70" s="321"/>
      <c r="EW70" s="321"/>
      <c r="EX70" s="321"/>
      <c r="EY70" s="321"/>
      <c r="EZ70" s="321"/>
      <c r="FA70" s="321"/>
      <c r="FB70" s="321"/>
      <c r="FC70" s="321"/>
      <c r="FD70" s="321"/>
      <c r="FE70" s="321"/>
      <c r="FF70" s="321"/>
      <c r="FG70" s="321"/>
      <c r="FH70" s="321"/>
      <c r="FI70" s="321"/>
      <c r="FJ70" s="321"/>
      <c r="FK70" s="321"/>
      <c r="FL70" s="321"/>
      <c r="FM70" s="321"/>
      <c r="FN70" s="321"/>
      <c r="FO70" s="321"/>
      <c r="FP70" s="321"/>
      <c r="FQ70" s="321"/>
      <c r="FR70" s="321"/>
      <c r="FS70" s="321"/>
      <c r="FT70" s="321"/>
      <c r="FU70" s="321"/>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321"/>
      <c r="GS70" s="321"/>
      <c r="GT70" s="321"/>
      <c r="GU70" s="321"/>
      <c r="GV70" s="321"/>
      <c r="GW70" s="321"/>
      <c r="GX70" s="321"/>
      <c r="GY70" s="321"/>
      <c r="GZ70" s="321"/>
      <c r="HA70" s="321"/>
    </row>
    <row r="71" spans="2:209" s="779" customFormat="1" ht="15.75" customHeight="1" x14ac:dyDescent="0.2">
      <c r="B71" s="780"/>
      <c r="C71" s="780"/>
      <c r="D71" s="782"/>
      <c r="E71" s="781"/>
      <c r="F71" s="781"/>
      <c r="G71" s="780"/>
      <c r="L71" s="321"/>
      <c r="M71" s="321"/>
      <c r="N71" s="321"/>
      <c r="O71" s="321"/>
      <c r="P71" s="321"/>
      <c r="Q71" s="321"/>
      <c r="R71" s="321"/>
      <c r="S71" s="321"/>
      <c r="T71" s="321"/>
      <c r="U71" s="321"/>
      <c r="V71" s="321"/>
      <c r="W71" s="321"/>
      <c r="X71" s="321"/>
      <c r="Y71" s="321"/>
      <c r="Z71" s="321"/>
      <c r="AA71" s="321"/>
      <c r="AB71" s="321"/>
      <c r="AC71" s="321"/>
      <c r="AD71" s="321"/>
      <c r="AE71" s="321"/>
      <c r="AF71" s="321"/>
      <c r="AG71" s="321"/>
      <c r="AH71" s="321"/>
      <c r="AI71" s="321"/>
      <c r="AJ71" s="321"/>
      <c r="AK71" s="321"/>
      <c r="AL71" s="321"/>
      <c r="AM71" s="321"/>
      <c r="AN71" s="321"/>
      <c r="AO71" s="321"/>
      <c r="AP71" s="321"/>
      <c r="AQ71" s="321"/>
      <c r="AR71" s="321"/>
      <c r="AS71" s="321"/>
      <c r="AT71" s="321"/>
      <c r="AU71" s="321"/>
      <c r="AV71" s="321"/>
      <c r="AW71" s="321"/>
      <c r="AX71" s="321"/>
      <c r="AY71" s="321"/>
      <c r="AZ71" s="321"/>
      <c r="BA71" s="321"/>
      <c r="BB71" s="321"/>
      <c r="BC71" s="321"/>
      <c r="BD71" s="321"/>
      <c r="BE71" s="321"/>
      <c r="BF71" s="321"/>
      <c r="BG71" s="321"/>
      <c r="BH71" s="321"/>
      <c r="BI71" s="321"/>
      <c r="BJ71" s="321"/>
      <c r="BK71" s="321"/>
      <c r="BL71" s="321"/>
      <c r="BM71" s="321"/>
      <c r="BN71" s="321"/>
      <c r="BO71" s="321"/>
      <c r="BP71" s="321"/>
      <c r="BQ71" s="321"/>
      <c r="BR71" s="321"/>
      <c r="BS71" s="321"/>
      <c r="BT71" s="321"/>
      <c r="BU71" s="321"/>
      <c r="BV71" s="321"/>
      <c r="BW71" s="321"/>
      <c r="BX71" s="321"/>
      <c r="BY71" s="321"/>
      <c r="BZ71" s="321"/>
      <c r="CA71" s="321"/>
      <c r="CB71" s="321"/>
      <c r="CC71" s="321"/>
      <c r="CD71" s="321"/>
      <c r="CE71" s="321"/>
      <c r="CF71" s="321"/>
      <c r="CG71" s="321"/>
      <c r="CH71" s="321"/>
      <c r="CI71" s="321"/>
      <c r="CJ71" s="321"/>
      <c r="CK71" s="321"/>
      <c r="CL71" s="321"/>
      <c r="CM71" s="321"/>
      <c r="CN71" s="321"/>
      <c r="CO71" s="321"/>
      <c r="CP71" s="321"/>
      <c r="CQ71" s="321"/>
      <c r="CR71" s="321"/>
      <c r="CS71" s="321"/>
      <c r="CT71" s="321"/>
      <c r="CU71" s="321"/>
      <c r="CV71" s="321"/>
      <c r="CW71" s="321"/>
      <c r="CX71" s="321"/>
      <c r="CY71" s="321"/>
      <c r="CZ71" s="321"/>
      <c r="DA71" s="321"/>
      <c r="DB71" s="321"/>
      <c r="DC71" s="321"/>
      <c r="DD71" s="321"/>
      <c r="DE71" s="321"/>
      <c r="DF71" s="321"/>
      <c r="DG71" s="321"/>
      <c r="DH71" s="321"/>
      <c r="DI71" s="321"/>
      <c r="DJ71" s="321"/>
      <c r="DK71" s="321"/>
      <c r="DL71" s="321"/>
      <c r="DM71" s="321"/>
      <c r="DN71" s="321"/>
      <c r="DO71" s="321"/>
      <c r="DP71" s="321"/>
      <c r="DQ71" s="321"/>
      <c r="DR71" s="321"/>
      <c r="DS71" s="321"/>
      <c r="DT71" s="321"/>
      <c r="DU71" s="321"/>
      <c r="DV71" s="321"/>
      <c r="DW71" s="321"/>
      <c r="DX71" s="321"/>
      <c r="DY71" s="321"/>
      <c r="DZ71" s="321"/>
      <c r="EA71" s="321"/>
      <c r="EB71" s="321"/>
      <c r="EC71" s="321"/>
      <c r="ED71" s="321"/>
      <c r="EE71" s="321"/>
      <c r="EF71" s="321"/>
      <c r="EG71" s="321"/>
      <c r="EH71" s="321"/>
      <c r="EI71" s="321"/>
      <c r="EJ71" s="321"/>
      <c r="EK71" s="321"/>
      <c r="EL71" s="321"/>
      <c r="EM71" s="321"/>
      <c r="EN71" s="321"/>
      <c r="EO71" s="321"/>
      <c r="EP71" s="321"/>
      <c r="EQ71" s="321"/>
      <c r="ER71" s="321"/>
      <c r="ES71" s="321"/>
      <c r="ET71" s="321"/>
      <c r="EU71" s="321"/>
      <c r="EV71" s="321"/>
      <c r="EW71" s="321"/>
      <c r="EX71" s="321"/>
      <c r="EY71" s="321"/>
      <c r="EZ71" s="321"/>
      <c r="FA71" s="321"/>
      <c r="FB71" s="321"/>
      <c r="FC71" s="321"/>
      <c r="FD71" s="321"/>
      <c r="FE71" s="321"/>
      <c r="FF71" s="321"/>
      <c r="FG71" s="321"/>
      <c r="FH71" s="321"/>
      <c r="FI71" s="321"/>
      <c r="FJ71" s="321"/>
      <c r="FK71" s="321"/>
      <c r="FL71" s="321"/>
      <c r="FM71" s="321"/>
      <c r="FN71" s="321"/>
      <c r="FO71" s="321"/>
      <c r="FP71" s="321"/>
      <c r="FQ71" s="321"/>
      <c r="FR71" s="321"/>
      <c r="FS71" s="321"/>
      <c r="FT71" s="321"/>
      <c r="FU71" s="321"/>
      <c r="FV71" s="321"/>
      <c r="FW71" s="321"/>
      <c r="FX71" s="321"/>
      <c r="FY71" s="321"/>
      <c r="FZ71" s="321"/>
      <c r="GA71" s="321"/>
      <c r="GB71" s="321"/>
      <c r="GC71" s="321"/>
      <c r="GD71" s="321"/>
      <c r="GE71" s="321"/>
      <c r="GF71" s="321"/>
      <c r="GG71" s="321"/>
      <c r="GH71" s="321"/>
      <c r="GI71" s="321"/>
      <c r="GJ71" s="321"/>
      <c r="GK71" s="321"/>
      <c r="GL71" s="321"/>
      <c r="GM71" s="321"/>
      <c r="GN71" s="321"/>
      <c r="GO71" s="321"/>
      <c r="GP71" s="321"/>
      <c r="GQ71" s="321"/>
      <c r="GR71" s="321"/>
      <c r="GS71" s="321"/>
      <c r="GT71" s="321"/>
      <c r="GU71" s="321"/>
      <c r="GV71" s="321"/>
      <c r="GW71" s="321"/>
      <c r="GX71" s="321"/>
      <c r="GY71" s="321"/>
      <c r="GZ71" s="321"/>
      <c r="HA71" s="321"/>
    </row>
    <row r="72" spans="2:209" s="779" customFormat="1" ht="15.75" customHeight="1" x14ac:dyDescent="0.2">
      <c r="B72" s="780"/>
      <c r="C72" s="780"/>
      <c r="D72" s="782"/>
      <c r="E72" s="781"/>
      <c r="F72" s="781"/>
      <c r="G72" s="780"/>
      <c r="L72" s="321"/>
      <c r="M72" s="321"/>
      <c r="N72" s="321"/>
      <c r="O72" s="321"/>
      <c r="P72" s="321"/>
      <c r="Q72" s="321"/>
      <c r="R72" s="321"/>
      <c r="S72" s="321"/>
      <c r="T72" s="321"/>
      <c r="U72" s="321"/>
      <c r="V72" s="321"/>
      <c r="W72" s="321"/>
      <c r="X72" s="321"/>
      <c r="Y72" s="321"/>
      <c r="Z72" s="321"/>
      <c r="AA72" s="321"/>
      <c r="AB72" s="321"/>
      <c r="AC72" s="321"/>
      <c r="AD72" s="321"/>
      <c r="AE72" s="321"/>
      <c r="AF72" s="321"/>
      <c r="AG72" s="321"/>
      <c r="AH72" s="321"/>
      <c r="AI72" s="321"/>
      <c r="AJ72" s="321"/>
      <c r="AK72" s="321"/>
      <c r="AL72" s="321"/>
      <c r="AM72" s="321"/>
      <c r="AN72" s="321"/>
      <c r="AO72" s="321"/>
      <c r="AP72" s="321"/>
      <c r="AQ72" s="321"/>
      <c r="AR72" s="321"/>
      <c r="AS72" s="321"/>
      <c r="AT72" s="321"/>
      <c r="AU72" s="321"/>
      <c r="AV72" s="321"/>
      <c r="AW72" s="321"/>
      <c r="AX72" s="321"/>
      <c r="AY72" s="321"/>
      <c r="AZ72" s="321"/>
      <c r="BA72" s="321"/>
      <c r="BB72" s="321"/>
      <c r="BC72" s="321"/>
      <c r="BD72" s="321"/>
      <c r="BE72" s="321"/>
      <c r="BF72" s="321"/>
      <c r="BG72" s="321"/>
      <c r="BH72" s="321"/>
      <c r="BI72" s="321"/>
      <c r="BJ72" s="321"/>
      <c r="BK72" s="321"/>
      <c r="BL72" s="321"/>
      <c r="BM72" s="321"/>
      <c r="BN72" s="321"/>
      <c r="BO72" s="321"/>
      <c r="BP72" s="321"/>
      <c r="BQ72" s="321"/>
      <c r="BR72" s="321"/>
      <c r="BS72" s="321"/>
      <c r="BT72" s="321"/>
      <c r="BU72" s="321"/>
      <c r="BV72" s="321"/>
      <c r="BW72" s="321"/>
      <c r="BX72" s="321"/>
      <c r="BY72" s="321"/>
      <c r="BZ72" s="321"/>
      <c r="CA72" s="321"/>
      <c r="CB72" s="321"/>
      <c r="CC72" s="321"/>
      <c r="CD72" s="321"/>
      <c r="CE72" s="321"/>
      <c r="CF72" s="321"/>
      <c r="CG72" s="321"/>
      <c r="CH72" s="321"/>
      <c r="CI72" s="321"/>
      <c r="CJ72" s="321"/>
      <c r="CK72" s="321"/>
      <c r="CL72" s="321"/>
      <c r="CM72" s="321"/>
      <c r="CN72" s="321"/>
      <c r="CO72" s="321"/>
      <c r="CP72" s="321"/>
      <c r="CQ72" s="321"/>
      <c r="CR72" s="321"/>
      <c r="CS72" s="321"/>
      <c r="CT72" s="321"/>
      <c r="CU72" s="321"/>
      <c r="CV72" s="321"/>
      <c r="CW72" s="321"/>
      <c r="CX72" s="321"/>
      <c r="CY72" s="321"/>
      <c r="CZ72" s="321"/>
      <c r="DA72" s="321"/>
      <c r="DB72" s="321"/>
      <c r="DC72" s="321"/>
      <c r="DD72" s="321"/>
      <c r="DE72" s="321"/>
      <c r="DF72" s="321"/>
      <c r="DG72" s="321"/>
      <c r="DH72" s="321"/>
      <c r="DI72" s="321"/>
      <c r="DJ72" s="321"/>
      <c r="DK72" s="321"/>
      <c r="DL72" s="321"/>
      <c r="DM72" s="321"/>
      <c r="DN72" s="321"/>
      <c r="DO72" s="321"/>
      <c r="DP72" s="321"/>
      <c r="DQ72" s="321"/>
      <c r="DR72" s="321"/>
      <c r="DS72" s="321"/>
      <c r="DT72" s="321"/>
      <c r="DU72" s="321"/>
      <c r="DV72" s="321"/>
      <c r="DW72" s="321"/>
      <c r="DX72" s="321"/>
      <c r="DY72" s="321"/>
      <c r="DZ72" s="321"/>
      <c r="EA72" s="321"/>
      <c r="EB72" s="321"/>
      <c r="EC72" s="321"/>
      <c r="ED72" s="321"/>
      <c r="EE72" s="321"/>
      <c r="EF72" s="321"/>
      <c r="EG72" s="321"/>
      <c r="EH72" s="321"/>
      <c r="EI72" s="321"/>
      <c r="EJ72" s="321"/>
      <c r="EK72" s="321"/>
      <c r="EL72" s="321"/>
      <c r="EM72" s="321"/>
      <c r="EN72" s="321"/>
      <c r="EO72" s="321"/>
      <c r="EP72" s="321"/>
      <c r="EQ72" s="321"/>
      <c r="ER72" s="321"/>
      <c r="ES72" s="321"/>
      <c r="ET72" s="321"/>
      <c r="EU72" s="321"/>
      <c r="EV72" s="321"/>
      <c r="EW72" s="321"/>
      <c r="EX72" s="321"/>
      <c r="EY72" s="321"/>
      <c r="EZ72" s="321"/>
      <c r="FA72" s="321"/>
      <c r="FB72" s="321"/>
      <c r="FC72" s="321"/>
      <c r="FD72" s="321"/>
      <c r="FE72" s="321"/>
      <c r="FF72" s="321"/>
      <c r="FG72" s="321"/>
      <c r="FH72" s="321"/>
      <c r="FI72" s="321"/>
      <c r="FJ72" s="321"/>
      <c r="FK72" s="321"/>
      <c r="FL72" s="321"/>
      <c r="FM72" s="321"/>
      <c r="FN72" s="321"/>
      <c r="FO72" s="321"/>
      <c r="FP72" s="321"/>
      <c r="FQ72" s="321"/>
      <c r="FR72" s="321"/>
      <c r="FS72" s="321"/>
      <c r="FT72" s="321"/>
      <c r="FU72" s="321"/>
      <c r="FV72" s="321"/>
      <c r="FW72" s="321"/>
      <c r="FX72" s="321"/>
      <c r="FY72" s="321"/>
      <c r="FZ72" s="321"/>
      <c r="GA72" s="321"/>
      <c r="GB72" s="321"/>
      <c r="GC72" s="321"/>
      <c r="GD72" s="321"/>
      <c r="GE72" s="321"/>
      <c r="GF72" s="321"/>
      <c r="GG72" s="321"/>
      <c r="GH72" s="321"/>
      <c r="GI72" s="321"/>
      <c r="GJ72" s="321"/>
      <c r="GK72" s="321"/>
      <c r="GL72" s="321"/>
      <c r="GM72" s="321"/>
      <c r="GN72" s="321"/>
      <c r="GO72" s="321"/>
      <c r="GP72" s="321"/>
      <c r="GQ72" s="321"/>
      <c r="GR72" s="321"/>
      <c r="GS72" s="321"/>
      <c r="GT72" s="321"/>
      <c r="GU72" s="321"/>
      <c r="GV72" s="321"/>
      <c r="GW72" s="321"/>
      <c r="GX72" s="321"/>
      <c r="GY72" s="321"/>
      <c r="GZ72" s="321"/>
      <c r="HA72" s="321"/>
    </row>
    <row r="73" spans="2:209" s="779" customFormat="1" ht="15.75" customHeight="1" x14ac:dyDescent="0.2">
      <c r="B73" s="780"/>
      <c r="C73" s="780"/>
      <c r="D73" s="782"/>
      <c r="E73" s="781"/>
      <c r="F73" s="781"/>
      <c r="G73" s="780"/>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21"/>
      <c r="AU73" s="321"/>
      <c r="AV73" s="321"/>
      <c r="AW73" s="321"/>
      <c r="AX73" s="321"/>
      <c r="AY73" s="321"/>
      <c r="AZ73" s="321"/>
      <c r="BA73" s="321"/>
      <c r="BB73" s="321"/>
      <c r="BC73" s="321"/>
      <c r="BD73" s="321"/>
      <c r="BE73" s="321"/>
      <c r="BF73" s="321"/>
      <c r="BG73" s="321"/>
      <c r="BH73" s="321"/>
      <c r="BI73" s="321"/>
      <c r="BJ73" s="321"/>
      <c r="BK73" s="321"/>
      <c r="BL73" s="321"/>
      <c r="BM73" s="321"/>
      <c r="BN73" s="321"/>
      <c r="BO73" s="321"/>
      <c r="BP73" s="321"/>
      <c r="BQ73" s="321"/>
      <c r="BR73" s="321"/>
      <c r="BS73" s="321"/>
      <c r="BT73" s="321"/>
      <c r="BU73" s="321"/>
      <c r="BV73" s="321"/>
      <c r="BW73" s="321"/>
      <c r="BX73" s="321"/>
      <c r="BY73" s="321"/>
      <c r="BZ73" s="321"/>
      <c r="CA73" s="321"/>
      <c r="CB73" s="321"/>
      <c r="CC73" s="321"/>
      <c r="CD73" s="321"/>
      <c r="CE73" s="321"/>
      <c r="CF73" s="321"/>
      <c r="CG73" s="321"/>
      <c r="CH73" s="321"/>
      <c r="CI73" s="321"/>
      <c r="CJ73" s="321"/>
      <c r="CK73" s="321"/>
      <c r="CL73" s="321"/>
      <c r="CM73" s="321"/>
      <c r="CN73" s="321"/>
      <c r="CO73" s="321"/>
      <c r="CP73" s="321"/>
      <c r="CQ73" s="321"/>
      <c r="CR73" s="321"/>
      <c r="CS73" s="321"/>
      <c r="CT73" s="321"/>
      <c r="CU73" s="321"/>
      <c r="CV73" s="321"/>
      <c r="CW73" s="321"/>
      <c r="CX73" s="321"/>
      <c r="CY73" s="321"/>
      <c r="CZ73" s="321"/>
      <c r="DA73" s="321"/>
      <c r="DB73" s="321"/>
      <c r="DC73" s="321"/>
      <c r="DD73" s="321"/>
      <c r="DE73" s="321"/>
      <c r="DF73" s="321"/>
      <c r="DG73" s="321"/>
      <c r="DH73" s="321"/>
      <c r="DI73" s="321"/>
      <c r="DJ73" s="321"/>
      <c r="DK73" s="321"/>
      <c r="DL73" s="321"/>
      <c r="DM73" s="321"/>
      <c r="DN73" s="321"/>
      <c r="DO73" s="321"/>
      <c r="DP73" s="321"/>
      <c r="DQ73" s="321"/>
      <c r="DR73" s="321"/>
      <c r="DS73" s="321"/>
      <c r="DT73" s="321"/>
      <c r="DU73" s="321"/>
      <c r="DV73" s="321"/>
      <c r="DW73" s="321"/>
      <c r="DX73" s="321"/>
      <c r="DY73" s="321"/>
      <c r="DZ73" s="321"/>
      <c r="EA73" s="321"/>
      <c r="EB73" s="321"/>
      <c r="EC73" s="321"/>
      <c r="ED73" s="321"/>
      <c r="EE73" s="321"/>
      <c r="EF73" s="321"/>
      <c r="EG73" s="321"/>
      <c r="EH73" s="321"/>
      <c r="EI73" s="321"/>
      <c r="EJ73" s="321"/>
      <c r="EK73" s="321"/>
      <c r="EL73" s="321"/>
      <c r="EM73" s="321"/>
      <c r="EN73" s="321"/>
      <c r="EO73" s="321"/>
      <c r="EP73" s="321"/>
      <c r="EQ73" s="321"/>
      <c r="ER73" s="321"/>
      <c r="ES73" s="321"/>
      <c r="ET73" s="321"/>
      <c r="EU73" s="321"/>
      <c r="EV73" s="321"/>
      <c r="EW73" s="321"/>
      <c r="EX73" s="321"/>
      <c r="EY73" s="321"/>
      <c r="EZ73" s="321"/>
      <c r="FA73" s="321"/>
      <c r="FB73" s="321"/>
      <c r="FC73" s="321"/>
      <c r="FD73" s="321"/>
      <c r="FE73" s="321"/>
      <c r="FF73" s="321"/>
      <c r="FG73" s="321"/>
      <c r="FH73" s="321"/>
      <c r="FI73" s="321"/>
      <c r="FJ73" s="321"/>
      <c r="FK73" s="321"/>
      <c r="FL73" s="321"/>
      <c r="FM73" s="321"/>
      <c r="FN73" s="321"/>
      <c r="FO73" s="321"/>
      <c r="FP73" s="321"/>
      <c r="FQ73" s="321"/>
      <c r="FR73" s="321"/>
      <c r="FS73" s="321"/>
      <c r="FT73" s="321"/>
      <c r="FU73" s="321"/>
      <c r="FV73" s="321"/>
      <c r="FW73" s="321"/>
      <c r="FX73" s="321"/>
      <c r="FY73" s="321"/>
      <c r="FZ73" s="321"/>
      <c r="GA73" s="321"/>
      <c r="GB73" s="321"/>
      <c r="GC73" s="321"/>
      <c r="GD73" s="321"/>
      <c r="GE73" s="321"/>
      <c r="GF73" s="321"/>
      <c r="GG73" s="321"/>
      <c r="GH73" s="321"/>
      <c r="GI73" s="321"/>
      <c r="GJ73" s="321"/>
      <c r="GK73" s="321"/>
      <c r="GL73" s="321"/>
      <c r="GM73" s="321"/>
      <c r="GN73" s="321"/>
      <c r="GO73" s="321"/>
      <c r="GP73" s="321"/>
      <c r="GQ73" s="321"/>
      <c r="GR73" s="321"/>
      <c r="GS73" s="321"/>
      <c r="GT73" s="321"/>
      <c r="GU73" s="321"/>
      <c r="GV73" s="321"/>
      <c r="GW73" s="321"/>
      <c r="GX73" s="321"/>
      <c r="GY73" s="321"/>
      <c r="GZ73" s="321"/>
      <c r="HA73" s="321"/>
    </row>
    <row r="74" spans="2:209" s="779" customFormat="1" ht="15.75" customHeight="1" x14ac:dyDescent="0.2">
      <c r="B74" s="780"/>
      <c r="C74" s="780"/>
      <c r="D74" s="782"/>
      <c r="E74" s="781"/>
      <c r="F74" s="781"/>
      <c r="G74" s="780"/>
      <c r="L74" s="321"/>
      <c r="M74" s="321"/>
      <c r="N74" s="321"/>
      <c r="O74" s="321"/>
      <c r="P74" s="321"/>
      <c r="Q74" s="321"/>
      <c r="R74" s="321"/>
      <c r="S74" s="321"/>
      <c r="T74" s="321"/>
      <c r="U74" s="321"/>
      <c r="V74" s="321"/>
      <c r="W74" s="321"/>
      <c r="X74" s="321"/>
      <c r="Y74" s="321"/>
      <c r="Z74" s="321"/>
      <c r="AA74" s="321"/>
      <c r="AB74" s="321"/>
      <c r="AC74" s="321"/>
      <c r="AD74" s="321"/>
      <c r="AE74" s="321"/>
      <c r="AF74" s="321"/>
      <c r="AG74" s="321"/>
      <c r="AH74" s="321"/>
      <c r="AI74" s="321"/>
      <c r="AJ74" s="321"/>
      <c r="AK74" s="321"/>
      <c r="AL74" s="321"/>
      <c r="AM74" s="321"/>
      <c r="AN74" s="321"/>
      <c r="AO74" s="321"/>
      <c r="AP74" s="321"/>
      <c r="AQ74" s="321"/>
      <c r="AR74" s="321"/>
      <c r="AS74" s="321"/>
      <c r="AT74" s="321"/>
      <c r="AU74" s="321"/>
      <c r="AV74" s="321"/>
      <c r="AW74" s="321"/>
      <c r="AX74" s="321"/>
      <c r="AY74" s="321"/>
      <c r="AZ74" s="321"/>
      <c r="BA74" s="321"/>
      <c r="BB74" s="321"/>
      <c r="BC74" s="321"/>
      <c r="BD74" s="321"/>
      <c r="BE74" s="321"/>
      <c r="BF74" s="321"/>
      <c r="BG74" s="321"/>
      <c r="BH74" s="321"/>
      <c r="BI74" s="321"/>
      <c r="BJ74" s="321"/>
      <c r="BK74" s="321"/>
      <c r="BL74" s="321"/>
      <c r="BM74" s="321"/>
      <c r="BN74" s="321"/>
      <c r="BO74" s="321"/>
      <c r="BP74" s="321"/>
      <c r="BQ74" s="321"/>
      <c r="BR74" s="321"/>
      <c r="BS74" s="321"/>
      <c r="BT74" s="321"/>
      <c r="BU74" s="321"/>
      <c r="BV74" s="321"/>
      <c r="BW74" s="321"/>
      <c r="BX74" s="321"/>
      <c r="BY74" s="321"/>
      <c r="BZ74" s="321"/>
      <c r="CA74" s="321"/>
      <c r="CB74" s="321"/>
      <c r="CC74" s="321"/>
      <c r="CD74" s="321"/>
      <c r="CE74" s="321"/>
      <c r="CF74" s="321"/>
      <c r="CG74" s="321"/>
      <c r="CH74" s="321"/>
      <c r="CI74" s="321"/>
      <c r="CJ74" s="321"/>
      <c r="CK74" s="321"/>
      <c r="CL74" s="321"/>
      <c r="CM74" s="321"/>
      <c r="CN74" s="321"/>
      <c r="CO74" s="321"/>
      <c r="CP74" s="321"/>
      <c r="CQ74" s="321"/>
      <c r="CR74" s="321"/>
      <c r="CS74" s="321"/>
      <c r="CT74" s="321"/>
      <c r="CU74" s="321"/>
      <c r="CV74" s="321"/>
      <c r="CW74" s="321"/>
      <c r="CX74" s="321"/>
      <c r="CY74" s="321"/>
      <c r="CZ74" s="321"/>
      <c r="DA74" s="321"/>
      <c r="DB74" s="321"/>
      <c r="DC74" s="321"/>
      <c r="DD74" s="321"/>
      <c r="DE74" s="321"/>
      <c r="DF74" s="321"/>
      <c r="DG74" s="321"/>
      <c r="DH74" s="321"/>
      <c r="DI74" s="321"/>
      <c r="DJ74" s="321"/>
      <c r="DK74" s="321"/>
      <c r="DL74" s="321"/>
      <c r="DM74" s="321"/>
      <c r="DN74" s="321"/>
      <c r="DO74" s="321"/>
      <c r="DP74" s="321"/>
      <c r="DQ74" s="321"/>
      <c r="DR74" s="321"/>
      <c r="DS74" s="321"/>
      <c r="DT74" s="321"/>
      <c r="DU74" s="321"/>
      <c r="DV74" s="321"/>
      <c r="DW74" s="321"/>
      <c r="DX74" s="321"/>
      <c r="DY74" s="321"/>
      <c r="DZ74" s="321"/>
      <c r="EA74" s="321"/>
      <c r="EB74" s="321"/>
      <c r="EC74" s="321"/>
      <c r="ED74" s="321"/>
      <c r="EE74" s="321"/>
      <c r="EF74" s="321"/>
      <c r="EG74" s="321"/>
      <c r="EH74" s="321"/>
      <c r="EI74" s="321"/>
      <c r="EJ74" s="321"/>
      <c r="EK74" s="321"/>
      <c r="EL74" s="321"/>
      <c r="EM74" s="321"/>
      <c r="EN74" s="321"/>
      <c r="EO74" s="321"/>
      <c r="EP74" s="321"/>
      <c r="EQ74" s="321"/>
      <c r="ER74" s="321"/>
      <c r="ES74" s="321"/>
      <c r="ET74" s="321"/>
      <c r="EU74" s="321"/>
      <c r="EV74" s="321"/>
      <c r="EW74" s="321"/>
      <c r="EX74" s="321"/>
      <c r="EY74" s="321"/>
      <c r="EZ74" s="321"/>
      <c r="FA74" s="321"/>
      <c r="FB74" s="321"/>
      <c r="FC74" s="321"/>
      <c r="FD74" s="321"/>
      <c r="FE74" s="321"/>
      <c r="FF74" s="321"/>
      <c r="FG74" s="321"/>
      <c r="FH74" s="321"/>
      <c r="FI74" s="321"/>
      <c r="FJ74" s="321"/>
      <c r="FK74" s="321"/>
      <c r="FL74" s="321"/>
      <c r="FM74" s="321"/>
      <c r="FN74" s="321"/>
      <c r="FO74" s="321"/>
      <c r="FP74" s="321"/>
      <c r="FQ74" s="321"/>
      <c r="FR74" s="321"/>
      <c r="FS74" s="321"/>
      <c r="FT74" s="321"/>
      <c r="FU74" s="321"/>
      <c r="FV74" s="321"/>
      <c r="FW74" s="321"/>
      <c r="FX74" s="321"/>
      <c r="FY74" s="321"/>
      <c r="FZ74" s="321"/>
      <c r="GA74" s="321"/>
      <c r="GB74" s="321"/>
      <c r="GC74" s="321"/>
      <c r="GD74" s="321"/>
      <c r="GE74" s="321"/>
      <c r="GF74" s="321"/>
      <c r="GG74" s="321"/>
      <c r="GH74" s="321"/>
      <c r="GI74" s="321"/>
      <c r="GJ74" s="321"/>
      <c r="GK74" s="321"/>
      <c r="GL74" s="321"/>
      <c r="GM74" s="321"/>
      <c r="GN74" s="321"/>
      <c r="GO74" s="321"/>
      <c r="GP74" s="321"/>
      <c r="GQ74" s="321"/>
      <c r="GR74" s="321"/>
      <c r="GS74" s="321"/>
      <c r="GT74" s="321"/>
      <c r="GU74" s="321"/>
      <c r="GV74" s="321"/>
      <c r="GW74" s="321"/>
      <c r="GX74" s="321"/>
      <c r="GY74" s="321"/>
      <c r="GZ74" s="321"/>
      <c r="HA74" s="321"/>
    </row>
    <row r="75" spans="2:209" s="779" customFormat="1" ht="15.75" customHeight="1" x14ac:dyDescent="0.2">
      <c r="B75" s="780"/>
      <c r="C75" s="780"/>
      <c r="D75" s="782"/>
      <c r="E75" s="781"/>
      <c r="F75" s="781"/>
      <c r="G75" s="780"/>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c r="AU75" s="321"/>
      <c r="AV75" s="321"/>
      <c r="AW75" s="321"/>
      <c r="AX75" s="321"/>
      <c r="AY75" s="321"/>
      <c r="AZ75" s="321"/>
      <c r="BA75" s="321"/>
      <c r="BB75" s="321"/>
      <c r="BC75" s="321"/>
      <c r="BD75" s="321"/>
      <c r="BE75" s="321"/>
      <c r="BF75" s="321"/>
      <c r="BG75" s="321"/>
      <c r="BH75" s="321"/>
      <c r="BI75" s="321"/>
      <c r="BJ75" s="321"/>
      <c r="BK75" s="321"/>
      <c r="BL75" s="321"/>
      <c r="BM75" s="321"/>
      <c r="BN75" s="321"/>
      <c r="BO75" s="321"/>
      <c r="BP75" s="321"/>
      <c r="BQ75" s="321"/>
      <c r="BR75" s="321"/>
      <c r="BS75" s="321"/>
      <c r="BT75" s="321"/>
      <c r="BU75" s="321"/>
      <c r="BV75" s="321"/>
      <c r="BW75" s="321"/>
      <c r="BX75" s="321"/>
      <c r="BY75" s="321"/>
      <c r="BZ75" s="321"/>
      <c r="CA75" s="321"/>
      <c r="CB75" s="321"/>
      <c r="CC75" s="321"/>
      <c r="CD75" s="321"/>
      <c r="CE75" s="321"/>
      <c r="CF75" s="321"/>
      <c r="CG75" s="321"/>
      <c r="CH75" s="321"/>
      <c r="CI75" s="321"/>
      <c r="CJ75" s="321"/>
      <c r="CK75" s="321"/>
      <c r="CL75" s="321"/>
      <c r="CM75" s="321"/>
      <c r="CN75" s="321"/>
      <c r="CO75" s="321"/>
      <c r="CP75" s="321"/>
      <c r="CQ75" s="321"/>
      <c r="CR75" s="321"/>
      <c r="CS75" s="321"/>
      <c r="CT75" s="321"/>
      <c r="CU75" s="321"/>
      <c r="CV75" s="321"/>
      <c r="CW75" s="321"/>
      <c r="CX75" s="321"/>
      <c r="CY75" s="321"/>
      <c r="CZ75" s="321"/>
      <c r="DA75" s="321"/>
      <c r="DB75" s="321"/>
      <c r="DC75" s="321"/>
      <c r="DD75" s="321"/>
      <c r="DE75" s="321"/>
      <c r="DF75" s="321"/>
      <c r="DG75" s="321"/>
      <c r="DH75" s="321"/>
      <c r="DI75" s="321"/>
      <c r="DJ75" s="321"/>
      <c r="DK75" s="321"/>
      <c r="DL75" s="321"/>
      <c r="DM75" s="321"/>
      <c r="DN75" s="321"/>
      <c r="DO75" s="321"/>
      <c r="DP75" s="321"/>
      <c r="DQ75" s="321"/>
      <c r="DR75" s="321"/>
      <c r="DS75" s="321"/>
      <c r="DT75" s="321"/>
      <c r="DU75" s="321"/>
      <c r="DV75" s="321"/>
      <c r="DW75" s="321"/>
      <c r="DX75" s="321"/>
      <c r="DY75" s="321"/>
      <c r="DZ75" s="321"/>
      <c r="EA75" s="321"/>
      <c r="EB75" s="321"/>
      <c r="EC75" s="321"/>
      <c r="ED75" s="321"/>
      <c r="EE75" s="321"/>
      <c r="EF75" s="321"/>
      <c r="EG75" s="321"/>
      <c r="EH75" s="321"/>
      <c r="EI75" s="321"/>
      <c r="EJ75" s="321"/>
      <c r="EK75" s="321"/>
      <c r="EL75" s="321"/>
      <c r="EM75" s="321"/>
      <c r="EN75" s="321"/>
      <c r="EO75" s="321"/>
      <c r="EP75" s="321"/>
      <c r="EQ75" s="321"/>
      <c r="ER75" s="321"/>
      <c r="ES75" s="321"/>
      <c r="ET75" s="321"/>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row>
    <row r="76" spans="2:209" s="779" customFormat="1" ht="15.75" customHeight="1" x14ac:dyDescent="0.2">
      <c r="B76" s="780"/>
      <c r="C76" s="780"/>
      <c r="D76" s="782"/>
      <c r="E76" s="781"/>
      <c r="F76" s="781"/>
      <c r="G76" s="780"/>
      <c r="L76" s="321"/>
      <c r="M76" s="321"/>
      <c r="N76" s="321"/>
      <c r="O76" s="321"/>
      <c r="P76" s="321"/>
      <c r="Q76" s="321"/>
      <c r="R76" s="321"/>
      <c r="S76" s="321"/>
      <c r="T76" s="321"/>
      <c r="U76" s="321"/>
      <c r="V76" s="321"/>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c r="AU76" s="321"/>
      <c r="AV76" s="321"/>
      <c r="AW76" s="321"/>
      <c r="AX76" s="321"/>
      <c r="AY76" s="321"/>
      <c r="AZ76" s="321"/>
      <c r="BA76" s="321"/>
      <c r="BB76" s="321"/>
      <c r="BC76" s="321"/>
      <c r="BD76" s="321"/>
      <c r="BE76" s="321"/>
      <c r="BF76" s="321"/>
      <c r="BG76" s="321"/>
      <c r="BH76" s="321"/>
      <c r="BI76" s="321"/>
      <c r="BJ76" s="321"/>
      <c r="BK76" s="321"/>
      <c r="BL76" s="321"/>
      <c r="BM76" s="321"/>
      <c r="BN76" s="321"/>
      <c r="BO76" s="321"/>
      <c r="BP76" s="321"/>
      <c r="BQ76" s="321"/>
      <c r="BR76" s="321"/>
      <c r="BS76" s="321"/>
      <c r="BT76" s="321"/>
      <c r="BU76" s="321"/>
      <c r="BV76" s="321"/>
      <c r="BW76" s="321"/>
      <c r="BX76" s="321"/>
      <c r="BY76" s="321"/>
      <c r="BZ76" s="321"/>
      <c r="CA76" s="321"/>
      <c r="CB76" s="321"/>
      <c r="CC76" s="321"/>
      <c r="CD76" s="321"/>
      <c r="CE76" s="321"/>
      <c r="CF76" s="321"/>
      <c r="CG76" s="321"/>
      <c r="CH76" s="321"/>
      <c r="CI76" s="321"/>
      <c r="CJ76" s="321"/>
      <c r="CK76" s="321"/>
      <c r="CL76" s="321"/>
      <c r="CM76" s="321"/>
      <c r="CN76" s="321"/>
      <c r="CO76" s="321"/>
      <c r="CP76" s="321"/>
      <c r="CQ76" s="321"/>
      <c r="CR76" s="321"/>
      <c r="CS76" s="321"/>
      <c r="CT76" s="321"/>
      <c r="CU76" s="321"/>
      <c r="CV76" s="321"/>
      <c r="CW76" s="321"/>
      <c r="CX76" s="321"/>
      <c r="CY76" s="321"/>
      <c r="CZ76" s="321"/>
      <c r="DA76" s="321"/>
      <c r="DB76" s="321"/>
      <c r="DC76" s="321"/>
      <c r="DD76" s="321"/>
      <c r="DE76" s="321"/>
      <c r="DF76" s="321"/>
      <c r="DG76" s="321"/>
      <c r="DH76" s="321"/>
      <c r="DI76" s="321"/>
      <c r="DJ76" s="321"/>
      <c r="DK76" s="321"/>
      <c r="DL76" s="321"/>
      <c r="DM76" s="321"/>
      <c r="DN76" s="321"/>
      <c r="DO76" s="321"/>
      <c r="DP76" s="321"/>
      <c r="DQ76" s="321"/>
      <c r="DR76" s="321"/>
      <c r="DS76" s="321"/>
      <c r="DT76" s="321"/>
      <c r="DU76" s="321"/>
      <c r="DV76" s="321"/>
      <c r="DW76" s="321"/>
      <c r="DX76" s="321"/>
      <c r="DY76" s="321"/>
      <c r="DZ76" s="321"/>
      <c r="EA76" s="321"/>
      <c r="EB76" s="321"/>
      <c r="EC76" s="321"/>
      <c r="ED76" s="321"/>
      <c r="EE76" s="321"/>
      <c r="EF76" s="321"/>
      <c r="EG76" s="321"/>
      <c r="EH76" s="321"/>
      <c r="EI76" s="321"/>
      <c r="EJ76" s="321"/>
      <c r="EK76" s="321"/>
      <c r="EL76" s="321"/>
      <c r="EM76" s="321"/>
      <c r="EN76" s="321"/>
      <c r="EO76" s="321"/>
      <c r="EP76" s="321"/>
      <c r="EQ76" s="321"/>
      <c r="ER76" s="321"/>
      <c r="ES76" s="321"/>
      <c r="ET76" s="321"/>
      <c r="EU76" s="321"/>
      <c r="EV76" s="321"/>
      <c r="EW76" s="321"/>
      <c r="EX76" s="321"/>
      <c r="EY76" s="321"/>
      <c r="EZ76" s="321"/>
      <c r="FA76" s="321"/>
      <c r="FB76" s="321"/>
      <c r="FC76" s="321"/>
      <c r="FD76" s="321"/>
      <c r="FE76" s="321"/>
      <c r="FF76" s="321"/>
      <c r="FG76" s="321"/>
      <c r="FH76" s="321"/>
      <c r="FI76" s="321"/>
      <c r="FJ76" s="321"/>
      <c r="FK76" s="321"/>
      <c r="FL76" s="321"/>
      <c r="FM76" s="321"/>
      <c r="FN76" s="321"/>
      <c r="FO76" s="321"/>
      <c r="FP76" s="321"/>
      <c r="FQ76" s="321"/>
      <c r="FR76" s="321"/>
      <c r="FS76" s="321"/>
      <c r="FT76" s="321"/>
      <c r="FU76" s="321"/>
      <c r="FV76" s="321"/>
      <c r="FW76" s="321"/>
      <c r="FX76" s="321"/>
      <c r="FY76" s="321"/>
      <c r="FZ76" s="321"/>
      <c r="GA76" s="321"/>
      <c r="GB76" s="321"/>
      <c r="GC76" s="321"/>
      <c r="GD76" s="321"/>
      <c r="GE76" s="321"/>
      <c r="GF76" s="321"/>
      <c r="GG76" s="321"/>
      <c r="GH76" s="321"/>
      <c r="GI76" s="321"/>
      <c r="GJ76" s="321"/>
      <c r="GK76" s="321"/>
      <c r="GL76" s="321"/>
      <c r="GM76" s="321"/>
      <c r="GN76" s="321"/>
      <c r="GO76" s="321"/>
      <c r="GP76" s="321"/>
      <c r="GQ76" s="321"/>
      <c r="GR76" s="321"/>
      <c r="GS76" s="321"/>
      <c r="GT76" s="321"/>
      <c r="GU76" s="321"/>
      <c r="GV76" s="321"/>
      <c r="GW76" s="321"/>
      <c r="GX76" s="321"/>
      <c r="GY76" s="321"/>
      <c r="GZ76" s="321"/>
      <c r="HA76" s="321"/>
    </row>
    <row r="77" spans="2:209" s="779" customFormat="1" ht="15.75" customHeight="1" x14ac:dyDescent="0.2">
      <c r="B77" s="780"/>
      <c r="C77" s="780"/>
      <c r="D77" s="782"/>
      <c r="E77" s="781"/>
      <c r="F77" s="781"/>
      <c r="G77" s="780"/>
      <c r="L77" s="321"/>
      <c r="M77" s="321"/>
      <c r="N77" s="321"/>
      <c r="O77" s="321"/>
      <c r="P77" s="321"/>
      <c r="Q77" s="321"/>
      <c r="R77" s="321"/>
      <c r="S77" s="321"/>
      <c r="T77" s="321"/>
      <c r="U77" s="321"/>
      <c r="V77" s="321"/>
      <c r="W77" s="321"/>
      <c r="X77" s="321"/>
      <c r="Y77" s="321"/>
      <c r="Z77" s="321"/>
      <c r="AA77" s="321"/>
      <c r="AB77" s="321"/>
      <c r="AC77" s="321"/>
      <c r="AD77" s="321"/>
      <c r="AE77" s="321"/>
      <c r="AF77" s="321"/>
      <c r="AG77" s="321"/>
      <c r="AH77" s="321"/>
      <c r="AI77" s="321"/>
      <c r="AJ77" s="321"/>
      <c r="AK77" s="321"/>
      <c r="AL77" s="321"/>
      <c r="AM77" s="321"/>
      <c r="AN77" s="321"/>
      <c r="AO77" s="321"/>
      <c r="AP77" s="321"/>
      <c r="AQ77" s="321"/>
      <c r="AR77" s="321"/>
      <c r="AS77" s="321"/>
      <c r="AT77" s="321"/>
      <c r="AU77" s="321"/>
      <c r="AV77" s="321"/>
      <c r="AW77" s="321"/>
      <c r="AX77" s="321"/>
      <c r="AY77" s="321"/>
      <c r="AZ77" s="321"/>
      <c r="BA77" s="321"/>
      <c r="BB77" s="321"/>
      <c r="BC77" s="321"/>
      <c r="BD77" s="321"/>
      <c r="BE77" s="321"/>
      <c r="BF77" s="321"/>
      <c r="BG77" s="321"/>
      <c r="BH77" s="321"/>
      <c r="BI77" s="321"/>
      <c r="BJ77" s="321"/>
      <c r="BK77" s="321"/>
      <c r="BL77" s="321"/>
      <c r="BM77" s="321"/>
      <c r="BN77" s="321"/>
      <c r="BO77" s="321"/>
      <c r="BP77" s="321"/>
      <c r="BQ77" s="321"/>
      <c r="BR77" s="321"/>
      <c r="BS77" s="321"/>
      <c r="BT77" s="321"/>
      <c r="BU77" s="321"/>
      <c r="BV77" s="321"/>
      <c r="BW77" s="321"/>
      <c r="BX77" s="321"/>
      <c r="BY77" s="321"/>
      <c r="BZ77" s="321"/>
      <c r="CA77" s="321"/>
      <c r="CB77" s="321"/>
      <c r="CC77" s="321"/>
      <c r="CD77" s="321"/>
      <c r="CE77" s="321"/>
      <c r="CF77" s="321"/>
      <c r="CG77" s="321"/>
      <c r="CH77" s="321"/>
      <c r="CI77" s="321"/>
      <c r="CJ77" s="321"/>
      <c r="CK77" s="321"/>
      <c r="CL77" s="321"/>
      <c r="CM77" s="321"/>
      <c r="CN77" s="321"/>
      <c r="CO77" s="321"/>
      <c r="CP77" s="321"/>
      <c r="CQ77" s="321"/>
      <c r="CR77" s="321"/>
      <c r="CS77" s="321"/>
      <c r="CT77" s="321"/>
      <c r="CU77" s="321"/>
      <c r="CV77" s="321"/>
      <c r="CW77" s="321"/>
      <c r="CX77" s="321"/>
      <c r="CY77" s="321"/>
      <c r="CZ77" s="321"/>
      <c r="DA77" s="321"/>
      <c r="DB77" s="321"/>
      <c r="DC77" s="321"/>
      <c r="DD77" s="321"/>
      <c r="DE77" s="321"/>
      <c r="DF77" s="321"/>
      <c r="DG77" s="321"/>
      <c r="DH77" s="321"/>
      <c r="DI77" s="321"/>
      <c r="DJ77" s="321"/>
      <c r="DK77" s="321"/>
      <c r="DL77" s="321"/>
      <c r="DM77" s="321"/>
      <c r="DN77" s="321"/>
      <c r="DO77" s="321"/>
      <c r="DP77" s="321"/>
      <c r="DQ77" s="321"/>
      <c r="DR77" s="321"/>
      <c r="DS77" s="321"/>
      <c r="DT77" s="321"/>
      <c r="DU77" s="321"/>
      <c r="DV77" s="321"/>
      <c r="DW77" s="321"/>
      <c r="DX77" s="321"/>
      <c r="DY77" s="321"/>
      <c r="DZ77" s="321"/>
      <c r="EA77" s="321"/>
      <c r="EB77" s="321"/>
      <c r="EC77" s="321"/>
      <c r="ED77" s="321"/>
      <c r="EE77" s="321"/>
      <c r="EF77" s="321"/>
      <c r="EG77" s="321"/>
      <c r="EH77" s="321"/>
      <c r="EI77" s="321"/>
      <c r="EJ77" s="321"/>
      <c r="EK77" s="321"/>
      <c r="EL77" s="321"/>
      <c r="EM77" s="321"/>
      <c r="EN77" s="321"/>
      <c r="EO77" s="321"/>
      <c r="EP77" s="321"/>
      <c r="EQ77" s="321"/>
      <c r="ER77" s="321"/>
      <c r="ES77" s="321"/>
      <c r="ET77" s="321"/>
      <c r="EU77" s="321"/>
      <c r="EV77" s="321"/>
      <c r="EW77" s="321"/>
      <c r="EX77" s="321"/>
      <c r="EY77" s="321"/>
      <c r="EZ77" s="321"/>
      <c r="FA77" s="321"/>
      <c r="FB77" s="321"/>
      <c r="FC77" s="321"/>
      <c r="FD77" s="321"/>
      <c r="FE77" s="321"/>
      <c r="FF77" s="321"/>
      <c r="FG77" s="321"/>
      <c r="FH77" s="321"/>
      <c r="FI77" s="321"/>
      <c r="FJ77" s="321"/>
      <c r="FK77" s="321"/>
      <c r="FL77" s="321"/>
      <c r="FM77" s="321"/>
      <c r="FN77" s="321"/>
      <c r="FO77" s="321"/>
      <c r="FP77" s="321"/>
      <c r="FQ77" s="321"/>
      <c r="FR77" s="321"/>
      <c r="FS77" s="321"/>
      <c r="FT77" s="321"/>
      <c r="FU77" s="321"/>
      <c r="FV77" s="321"/>
      <c r="FW77" s="321"/>
      <c r="FX77" s="321"/>
      <c r="FY77" s="321"/>
      <c r="FZ77" s="321"/>
      <c r="GA77" s="321"/>
      <c r="GB77" s="321"/>
      <c r="GC77" s="321"/>
      <c r="GD77" s="321"/>
      <c r="GE77" s="321"/>
      <c r="GF77" s="321"/>
      <c r="GG77" s="321"/>
      <c r="GH77" s="321"/>
      <c r="GI77" s="321"/>
      <c r="GJ77" s="321"/>
      <c r="GK77" s="321"/>
      <c r="GL77" s="321"/>
      <c r="GM77" s="321"/>
      <c r="GN77" s="321"/>
      <c r="GO77" s="321"/>
      <c r="GP77" s="321"/>
      <c r="GQ77" s="321"/>
      <c r="GR77" s="321"/>
      <c r="GS77" s="321"/>
      <c r="GT77" s="321"/>
      <c r="GU77" s="321"/>
      <c r="GV77" s="321"/>
      <c r="GW77" s="321"/>
      <c r="GX77" s="321"/>
      <c r="GY77" s="321"/>
      <c r="GZ77" s="321"/>
      <c r="HA77" s="321"/>
    </row>
    <row r="78" spans="2:209" s="779" customFormat="1" ht="15.75" customHeight="1" x14ac:dyDescent="0.2">
      <c r="B78" s="780"/>
      <c r="C78" s="780"/>
      <c r="D78" s="782"/>
      <c r="E78" s="781"/>
      <c r="F78" s="781"/>
      <c r="G78" s="780"/>
      <c r="L78" s="321"/>
      <c r="M78" s="321"/>
      <c r="N78" s="321"/>
      <c r="O78" s="321"/>
      <c r="P78" s="321"/>
      <c r="Q78" s="321"/>
      <c r="R78" s="321"/>
      <c r="S78" s="321"/>
      <c r="T78" s="321"/>
      <c r="U78" s="321"/>
      <c r="V78" s="321"/>
      <c r="W78" s="321"/>
      <c r="X78" s="321"/>
      <c r="Y78" s="321"/>
      <c r="Z78" s="321"/>
      <c r="AA78" s="321"/>
      <c r="AB78" s="321"/>
      <c r="AC78" s="321"/>
      <c r="AD78" s="321"/>
      <c r="AE78" s="321"/>
      <c r="AF78" s="321"/>
      <c r="AG78" s="321"/>
      <c r="AH78" s="321"/>
      <c r="AI78" s="321"/>
      <c r="AJ78" s="321"/>
      <c r="AK78" s="321"/>
      <c r="AL78" s="321"/>
      <c r="AM78" s="321"/>
      <c r="AN78" s="321"/>
      <c r="AO78" s="321"/>
      <c r="AP78" s="321"/>
      <c r="AQ78" s="321"/>
      <c r="AR78" s="321"/>
      <c r="AS78" s="321"/>
      <c r="AT78" s="321"/>
      <c r="AU78" s="321"/>
      <c r="AV78" s="321"/>
      <c r="AW78" s="321"/>
      <c r="AX78" s="321"/>
      <c r="AY78" s="321"/>
      <c r="AZ78" s="321"/>
      <c r="BA78" s="321"/>
      <c r="BB78" s="321"/>
      <c r="BC78" s="321"/>
      <c r="BD78" s="321"/>
      <c r="BE78" s="321"/>
      <c r="BF78" s="321"/>
      <c r="BG78" s="321"/>
      <c r="BH78" s="321"/>
      <c r="BI78" s="321"/>
      <c r="BJ78" s="321"/>
      <c r="BK78" s="321"/>
      <c r="BL78" s="321"/>
      <c r="BM78" s="321"/>
      <c r="BN78" s="321"/>
      <c r="BO78" s="321"/>
      <c r="BP78" s="321"/>
      <c r="BQ78" s="321"/>
      <c r="BR78" s="321"/>
      <c r="BS78" s="321"/>
      <c r="BT78" s="321"/>
      <c r="BU78" s="321"/>
      <c r="BV78" s="321"/>
      <c r="BW78" s="321"/>
      <c r="BX78" s="321"/>
      <c r="BY78" s="321"/>
      <c r="BZ78" s="321"/>
      <c r="CA78" s="321"/>
      <c r="CB78" s="321"/>
      <c r="CC78" s="321"/>
      <c r="CD78" s="321"/>
      <c r="CE78" s="321"/>
      <c r="CF78" s="321"/>
      <c r="CG78" s="321"/>
      <c r="CH78" s="321"/>
      <c r="CI78" s="321"/>
      <c r="CJ78" s="321"/>
      <c r="CK78" s="321"/>
      <c r="CL78" s="321"/>
      <c r="CM78" s="321"/>
      <c r="CN78" s="321"/>
      <c r="CO78" s="321"/>
      <c r="CP78" s="321"/>
      <c r="CQ78" s="321"/>
      <c r="CR78" s="321"/>
      <c r="CS78" s="321"/>
      <c r="CT78" s="321"/>
      <c r="CU78" s="321"/>
      <c r="CV78" s="321"/>
      <c r="CW78" s="321"/>
      <c r="CX78" s="321"/>
      <c r="CY78" s="321"/>
      <c r="CZ78" s="321"/>
      <c r="DA78" s="321"/>
      <c r="DB78" s="321"/>
      <c r="DC78" s="321"/>
      <c r="DD78" s="321"/>
      <c r="DE78" s="321"/>
      <c r="DF78" s="321"/>
      <c r="DG78" s="321"/>
      <c r="DH78" s="321"/>
      <c r="DI78" s="321"/>
      <c r="DJ78" s="321"/>
      <c r="DK78" s="321"/>
      <c r="DL78" s="321"/>
      <c r="DM78" s="321"/>
      <c r="DN78" s="321"/>
      <c r="DO78" s="321"/>
      <c r="DP78" s="321"/>
      <c r="DQ78" s="321"/>
      <c r="DR78" s="321"/>
      <c r="DS78" s="321"/>
      <c r="DT78" s="321"/>
      <c r="DU78" s="321"/>
      <c r="DV78" s="321"/>
      <c r="DW78" s="321"/>
      <c r="DX78" s="321"/>
      <c r="DY78" s="321"/>
      <c r="DZ78" s="321"/>
      <c r="EA78" s="321"/>
      <c r="EB78" s="321"/>
      <c r="EC78" s="321"/>
      <c r="ED78" s="321"/>
      <c r="EE78" s="321"/>
      <c r="EF78" s="321"/>
      <c r="EG78" s="321"/>
      <c r="EH78" s="321"/>
      <c r="EI78" s="321"/>
      <c r="EJ78" s="321"/>
      <c r="EK78" s="321"/>
      <c r="EL78" s="321"/>
      <c r="EM78" s="321"/>
      <c r="EN78" s="321"/>
      <c r="EO78" s="321"/>
      <c r="EP78" s="321"/>
      <c r="EQ78" s="321"/>
      <c r="ER78" s="321"/>
      <c r="ES78" s="321"/>
      <c r="ET78" s="321"/>
      <c r="EU78" s="321"/>
      <c r="EV78" s="321"/>
      <c r="EW78" s="321"/>
      <c r="EX78" s="321"/>
      <c r="EY78" s="321"/>
      <c r="EZ78" s="321"/>
      <c r="FA78" s="321"/>
      <c r="FB78" s="321"/>
      <c r="FC78" s="321"/>
      <c r="FD78" s="321"/>
      <c r="FE78" s="321"/>
      <c r="FF78" s="321"/>
      <c r="FG78" s="321"/>
      <c r="FH78" s="321"/>
      <c r="FI78" s="321"/>
      <c r="FJ78" s="321"/>
      <c r="FK78" s="321"/>
      <c r="FL78" s="321"/>
      <c r="FM78" s="321"/>
      <c r="FN78" s="321"/>
      <c r="FO78" s="321"/>
      <c r="FP78" s="321"/>
      <c r="FQ78" s="321"/>
      <c r="FR78" s="321"/>
      <c r="FS78" s="321"/>
      <c r="FT78" s="321"/>
      <c r="FU78" s="321"/>
      <c r="FV78" s="321"/>
      <c r="FW78" s="321"/>
      <c r="FX78" s="321"/>
      <c r="FY78" s="321"/>
      <c r="FZ78" s="321"/>
      <c r="GA78" s="321"/>
      <c r="GB78" s="321"/>
      <c r="GC78" s="321"/>
      <c r="GD78" s="321"/>
      <c r="GE78" s="321"/>
      <c r="GF78" s="321"/>
      <c r="GG78" s="321"/>
      <c r="GH78" s="321"/>
      <c r="GI78" s="321"/>
      <c r="GJ78" s="321"/>
      <c r="GK78" s="321"/>
      <c r="GL78" s="321"/>
      <c r="GM78" s="321"/>
      <c r="GN78" s="321"/>
      <c r="GO78" s="321"/>
      <c r="GP78" s="321"/>
      <c r="GQ78" s="321"/>
      <c r="GR78" s="321"/>
      <c r="GS78" s="321"/>
      <c r="GT78" s="321"/>
      <c r="GU78" s="321"/>
      <c r="GV78" s="321"/>
      <c r="GW78" s="321"/>
      <c r="GX78" s="321"/>
      <c r="GY78" s="321"/>
      <c r="GZ78" s="321"/>
      <c r="HA78" s="321"/>
    </row>
    <row r="79" spans="2:209" s="779" customFormat="1" ht="15.75" customHeight="1" x14ac:dyDescent="0.2">
      <c r="B79" s="780"/>
      <c r="C79" s="780"/>
      <c r="D79" s="782"/>
      <c r="E79" s="781"/>
      <c r="F79" s="781"/>
      <c r="G79" s="780"/>
      <c r="L79" s="321"/>
      <c r="M79" s="321"/>
      <c r="N79" s="321"/>
      <c r="O79" s="321"/>
      <c r="P79" s="321"/>
      <c r="Q79" s="321"/>
      <c r="R79" s="321"/>
      <c r="S79" s="321"/>
      <c r="T79" s="321"/>
      <c r="U79" s="321"/>
      <c r="V79" s="321"/>
      <c r="W79" s="321"/>
      <c r="X79" s="321"/>
      <c r="Y79" s="321"/>
      <c r="Z79" s="321"/>
      <c r="AA79" s="321"/>
      <c r="AB79" s="321"/>
      <c r="AC79" s="321"/>
      <c r="AD79" s="321"/>
      <c r="AE79" s="321"/>
      <c r="AF79" s="321"/>
      <c r="AG79" s="321"/>
      <c r="AH79" s="321"/>
      <c r="AI79" s="321"/>
      <c r="AJ79" s="321"/>
      <c r="AK79" s="321"/>
      <c r="AL79" s="321"/>
      <c r="AM79" s="321"/>
      <c r="AN79" s="321"/>
      <c r="AO79" s="321"/>
      <c r="AP79" s="321"/>
      <c r="AQ79" s="321"/>
      <c r="AR79" s="321"/>
      <c r="AS79" s="321"/>
      <c r="AT79" s="321"/>
      <c r="AU79" s="321"/>
      <c r="AV79" s="321"/>
      <c r="AW79" s="321"/>
      <c r="AX79" s="321"/>
      <c r="AY79" s="321"/>
      <c r="AZ79" s="321"/>
      <c r="BA79" s="321"/>
      <c r="BB79" s="321"/>
      <c r="BC79" s="321"/>
      <c r="BD79" s="321"/>
      <c r="BE79" s="321"/>
      <c r="BF79" s="321"/>
      <c r="BG79" s="321"/>
      <c r="BH79" s="321"/>
      <c r="BI79" s="321"/>
      <c r="BJ79" s="321"/>
      <c r="BK79" s="321"/>
      <c r="BL79" s="321"/>
      <c r="BM79" s="321"/>
      <c r="BN79" s="321"/>
      <c r="BO79" s="321"/>
      <c r="BP79" s="321"/>
      <c r="BQ79" s="321"/>
      <c r="BR79" s="321"/>
      <c r="BS79" s="321"/>
      <c r="BT79" s="321"/>
      <c r="BU79" s="321"/>
      <c r="BV79" s="321"/>
      <c r="BW79" s="321"/>
      <c r="BX79" s="321"/>
      <c r="BY79" s="321"/>
      <c r="BZ79" s="321"/>
      <c r="CA79" s="321"/>
      <c r="CB79" s="321"/>
      <c r="CC79" s="321"/>
      <c r="CD79" s="321"/>
      <c r="CE79" s="321"/>
      <c r="CF79" s="321"/>
      <c r="CG79" s="321"/>
      <c r="CH79" s="321"/>
      <c r="CI79" s="321"/>
      <c r="CJ79" s="321"/>
      <c r="CK79" s="321"/>
      <c r="CL79" s="321"/>
      <c r="CM79" s="321"/>
      <c r="CN79" s="321"/>
      <c r="CO79" s="321"/>
      <c r="CP79" s="321"/>
      <c r="CQ79" s="321"/>
      <c r="CR79" s="321"/>
      <c r="CS79" s="321"/>
      <c r="CT79" s="321"/>
      <c r="CU79" s="321"/>
      <c r="CV79" s="321"/>
      <c r="CW79" s="321"/>
      <c r="CX79" s="321"/>
      <c r="CY79" s="321"/>
      <c r="CZ79" s="321"/>
      <c r="DA79" s="321"/>
      <c r="DB79" s="321"/>
      <c r="DC79" s="321"/>
      <c r="DD79" s="321"/>
      <c r="DE79" s="321"/>
      <c r="DF79" s="321"/>
      <c r="DG79" s="321"/>
      <c r="DH79" s="321"/>
      <c r="DI79" s="321"/>
      <c r="DJ79" s="321"/>
      <c r="DK79" s="321"/>
      <c r="DL79" s="321"/>
      <c r="DM79" s="321"/>
      <c r="DN79" s="321"/>
      <c r="DO79" s="321"/>
      <c r="DP79" s="321"/>
      <c r="DQ79" s="321"/>
      <c r="DR79" s="321"/>
      <c r="DS79" s="321"/>
      <c r="DT79" s="321"/>
      <c r="DU79" s="321"/>
      <c r="DV79" s="321"/>
      <c r="DW79" s="321"/>
      <c r="DX79" s="321"/>
      <c r="DY79" s="321"/>
      <c r="DZ79" s="321"/>
      <c r="EA79" s="321"/>
      <c r="EB79" s="321"/>
      <c r="EC79" s="321"/>
      <c r="ED79" s="321"/>
      <c r="EE79" s="321"/>
      <c r="EF79" s="321"/>
      <c r="EG79" s="321"/>
      <c r="EH79" s="321"/>
      <c r="EI79" s="321"/>
      <c r="EJ79" s="321"/>
      <c r="EK79" s="321"/>
      <c r="EL79" s="321"/>
      <c r="EM79" s="321"/>
      <c r="EN79" s="321"/>
      <c r="EO79" s="321"/>
      <c r="EP79" s="321"/>
      <c r="EQ79" s="321"/>
      <c r="ER79" s="321"/>
      <c r="ES79" s="321"/>
      <c r="ET79" s="321"/>
      <c r="EU79" s="321"/>
      <c r="EV79" s="321"/>
      <c r="EW79" s="321"/>
      <c r="EX79" s="321"/>
      <c r="EY79" s="321"/>
      <c r="EZ79" s="321"/>
      <c r="FA79" s="321"/>
      <c r="FB79" s="321"/>
      <c r="FC79" s="321"/>
      <c r="FD79" s="321"/>
      <c r="FE79" s="321"/>
      <c r="FF79" s="321"/>
      <c r="FG79" s="321"/>
      <c r="FH79" s="321"/>
      <c r="FI79" s="321"/>
      <c r="FJ79" s="321"/>
      <c r="FK79" s="321"/>
      <c r="FL79" s="321"/>
      <c r="FM79" s="321"/>
      <c r="FN79" s="321"/>
      <c r="FO79" s="321"/>
      <c r="FP79" s="321"/>
      <c r="FQ79" s="321"/>
      <c r="FR79" s="321"/>
      <c r="FS79" s="321"/>
      <c r="FT79" s="321"/>
      <c r="FU79" s="321"/>
      <c r="FV79" s="321"/>
      <c r="FW79" s="321"/>
      <c r="FX79" s="321"/>
      <c r="FY79" s="321"/>
      <c r="FZ79" s="321"/>
      <c r="GA79" s="321"/>
      <c r="GB79" s="321"/>
      <c r="GC79" s="321"/>
      <c r="GD79" s="321"/>
      <c r="GE79" s="321"/>
      <c r="GF79" s="321"/>
      <c r="GG79" s="321"/>
      <c r="GH79" s="321"/>
      <c r="GI79" s="321"/>
      <c r="GJ79" s="321"/>
      <c r="GK79" s="321"/>
      <c r="GL79" s="321"/>
      <c r="GM79" s="321"/>
      <c r="GN79" s="321"/>
      <c r="GO79" s="321"/>
      <c r="GP79" s="321"/>
      <c r="GQ79" s="321"/>
      <c r="GR79" s="321"/>
      <c r="GS79" s="321"/>
      <c r="GT79" s="321"/>
      <c r="GU79" s="321"/>
      <c r="GV79" s="321"/>
      <c r="GW79" s="321"/>
      <c r="GX79" s="321"/>
      <c r="GY79" s="321"/>
      <c r="GZ79" s="321"/>
      <c r="HA79" s="321"/>
    </row>
    <row r="80" spans="2:209" s="779" customFormat="1" ht="15.75" customHeight="1" x14ac:dyDescent="0.2">
      <c r="B80" s="780"/>
      <c r="C80" s="780"/>
      <c r="D80" s="782"/>
      <c r="E80" s="781"/>
      <c r="F80" s="781"/>
      <c r="G80" s="780"/>
      <c r="L80" s="321"/>
      <c r="M80" s="321"/>
      <c r="N80" s="321"/>
      <c r="O80" s="321"/>
      <c r="P80" s="321"/>
      <c r="Q80" s="321"/>
      <c r="R80" s="321"/>
      <c r="S80" s="321"/>
      <c r="T80" s="321"/>
      <c r="U80" s="321"/>
      <c r="V80" s="321"/>
      <c r="W80" s="321"/>
      <c r="X80" s="321"/>
      <c r="Y80" s="321"/>
      <c r="Z80" s="321"/>
      <c r="AA80" s="321"/>
      <c r="AB80" s="321"/>
      <c r="AC80" s="321"/>
      <c r="AD80" s="321"/>
      <c r="AE80" s="321"/>
      <c r="AF80" s="321"/>
      <c r="AG80" s="321"/>
      <c r="AH80" s="321"/>
      <c r="AI80" s="321"/>
      <c r="AJ80" s="321"/>
      <c r="AK80" s="321"/>
      <c r="AL80" s="321"/>
      <c r="AM80" s="321"/>
      <c r="AN80" s="321"/>
      <c r="AO80" s="321"/>
      <c r="AP80" s="321"/>
      <c r="AQ80" s="321"/>
      <c r="AR80" s="321"/>
      <c r="AS80" s="321"/>
      <c r="AT80" s="321"/>
      <c r="AU80" s="321"/>
      <c r="AV80" s="321"/>
      <c r="AW80" s="321"/>
      <c r="AX80" s="321"/>
      <c r="AY80" s="321"/>
      <c r="AZ80" s="321"/>
      <c r="BA80" s="321"/>
      <c r="BB80" s="321"/>
      <c r="BC80" s="321"/>
      <c r="BD80" s="321"/>
      <c r="BE80" s="321"/>
      <c r="BF80" s="321"/>
      <c r="BG80" s="321"/>
      <c r="BH80" s="321"/>
      <c r="BI80" s="321"/>
      <c r="BJ80" s="321"/>
      <c r="BK80" s="321"/>
      <c r="BL80" s="321"/>
      <c r="BM80" s="321"/>
      <c r="BN80" s="321"/>
      <c r="BO80" s="321"/>
      <c r="BP80" s="321"/>
      <c r="BQ80" s="321"/>
      <c r="BR80" s="321"/>
      <c r="BS80" s="321"/>
      <c r="BT80" s="321"/>
      <c r="BU80" s="321"/>
      <c r="BV80" s="321"/>
      <c r="BW80" s="321"/>
      <c r="BX80" s="321"/>
      <c r="BY80" s="321"/>
      <c r="BZ80" s="321"/>
      <c r="CA80" s="321"/>
      <c r="CB80" s="321"/>
      <c r="CC80" s="321"/>
      <c r="CD80" s="321"/>
      <c r="CE80" s="321"/>
      <c r="CF80" s="321"/>
      <c r="CG80" s="321"/>
      <c r="CH80" s="321"/>
      <c r="CI80" s="321"/>
      <c r="CJ80" s="321"/>
      <c r="CK80" s="321"/>
      <c r="CL80" s="321"/>
      <c r="CM80" s="321"/>
      <c r="CN80" s="321"/>
      <c r="CO80" s="321"/>
      <c r="CP80" s="321"/>
      <c r="CQ80" s="321"/>
      <c r="CR80" s="321"/>
      <c r="CS80" s="321"/>
      <c r="CT80" s="321"/>
      <c r="CU80" s="321"/>
      <c r="CV80" s="321"/>
      <c r="CW80" s="321"/>
      <c r="CX80" s="321"/>
      <c r="CY80" s="321"/>
      <c r="CZ80" s="321"/>
      <c r="DA80" s="321"/>
      <c r="DB80" s="321"/>
      <c r="DC80" s="321"/>
      <c r="DD80" s="321"/>
      <c r="DE80" s="321"/>
      <c r="DF80" s="321"/>
      <c r="DG80" s="321"/>
      <c r="DH80" s="321"/>
      <c r="DI80" s="321"/>
      <c r="DJ80" s="321"/>
      <c r="DK80" s="321"/>
      <c r="DL80" s="321"/>
      <c r="DM80" s="321"/>
      <c r="DN80" s="321"/>
      <c r="DO80" s="321"/>
      <c r="DP80" s="321"/>
      <c r="DQ80" s="321"/>
      <c r="DR80" s="321"/>
      <c r="DS80" s="321"/>
      <c r="DT80" s="321"/>
      <c r="DU80" s="321"/>
      <c r="DV80" s="321"/>
      <c r="DW80" s="321"/>
      <c r="DX80" s="321"/>
      <c r="DY80" s="321"/>
      <c r="DZ80" s="321"/>
      <c r="EA80" s="321"/>
      <c r="EB80" s="321"/>
      <c r="EC80" s="321"/>
      <c r="ED80" s="321"/>
      <c r="EE80" s="321"/>
      <c r="EF80" s="321"/>
      <c r="EG80" s="321"/>
      <c r="EH80" s="321"/>
      <c r="EI80" s="321"/>
      <c r="EJ80" s="321"/>
      <c r="EK80" s="321"/>
      <c r="EL80" s="321"/>
      <c r="EM80" s="321"/>
      <c r="EN80" s="321"/>
      <c r="EO80" s="321"/>
      <c r="EP80" s="321"/>
      <c r="EQ80" s="321"/>
      <c r="ER80" s="321"/>
      <c r="ES80" s="321"/>
      <c r="ET80" s="321"/>
      <c r="EU80" s="321"/>
      <c r="EV80" s="321"/>
      <c r="EW80" s="321"/>
      <c r="EX80" s="321"/>
      <c r="EY80" s="321"/>
      <c r="EZ80" s="321"/>
      <c r="FA80" s="321"/>
      <c r="FB80" s="321"/>
      <c r="FC80" s="321"/>
      <c r="FD80" s="321"/>
      <c r="FE80" s="321"/>
      <c r="FF80" s="321"/>
      <c r="FG80" s="321"/>
      <c r="FH80" s="321"/>
      <c r="FI80" s="321"/>
      <c r="FJ80" s="321"/>
      <c r="FK80" s="321"/>
      <c r="FL80" s="321"/>
      <c r="FM80" s="321"/>
      <c r="FN80" s="321"/>
      <c r="FO80" s="321"/>
      <c r="FP80" s="321"/>
      <c r="FQ80" s="321"/>
      <c r="FR80" s="321"/>
      <c r="FS80" s="321"/>
      <c r="FT80" s="321"/>
      <c r="FU80" s="321"/>
      <c r="FV80" s="321"/>
      <c r="FW80" s="321"/>
      <c r="FX80" s="321"/>
      <c r="FY80" s="321"/>
      <c r="FZ80" s="321"/>
      <c r="GA80" s="321"/>
      <c r="GB80" s="321"/>
      <c r="GC80" s="321"/>
      <c r="GD80" s="321"/>
      <c r="GE80" s="321"/>
      <c r="GF80" s="321"/>
      <c r="GG80" s="321"/>
      <c r="GH80" s="321"/>
      <c r="GI80" s="321"/>
      <c r="GJ80" s="321"/>
      <c r="GK80" s="321"/>
      <c r="GL80" s="321"/>
      <c r="GM80" s="321"/>
      <c r="GN80" s="321"/>
      <c r="GO80" s="321"/>
      <c r="GP80" s="321"/>
      <c r="GQ80" s="321"/>
      <c r="GR80" s="321"/>
      <c r="GS80" s="321"/>
      <c r="GT80" s="321"/>
      <c r="GU80" s="321"/>
      <c r="GV80" s="321"/>
      <c r="GW80" s="321"/>
      <c r="GX80" s="321"/>
      <c r="GY80" s="321"/>
      <c r="GZ80" s="321"/>
      <c r="HA80" s="321"/>
    </row>
    <row r="81" spans="2:209" s="779" customFormat="1" ht="15.75" customHeight="1" x14ac:dyDescent="0.2">
      <c r="B81" s="780"/>
      <c r="C81" s="780"/>
      <c r="D81" s="782"/>
      <c r="E81" s="781"/>
      <c r="F81" s="781"/>
      <c r="G81" s="780"/>
      <c r="L81" s="321"/>
      <c r="M81" s="321"/>
      <c r="N81" s="321"/>
      <c r="O81" s="321"/>
      <c r="P81" s="321"/>
      <c r="Q81" s="321"/>
      <c r="R81" s="321"/>
      <c r="S81" s="321"/>
      <c r="T81" s="321"/>
      <c r="U81" s="321"/>
      <c r="V81" s="321"/>
      <c r="W81" s="321"/>
      <c r="X81" s="321"/>
      <c r="Y81" s="321"/>
      <c r="Z81" s="321"/>
      <c r="AA81" s="321"/>
      <c r="AB81" s="321"/>
      <c r="AC81" s="321"/>
      <c r="AD81" s="321"/>
      <c r="AE81" s="321"/>
      <c r="AF81" s="321"/>
      <c r="AG81" s="321"/>
      <c r="AH81" s="321"/>
      <c r="AI81" s="321"/>
      <c r="AJ81" s="321"/>
      <c r="AK81" s="321"/>
      <c r="AL81" s="321"/>
      <c r="AM81" s="321"/>
      <c r="AN81" s="321"/>
      <c r="AO81" s="321"/>
      <c r="AP81" s="321"/>
      <c r="AQ81" s="321"/>
      <c r="AR81" s="321"/>
      <c r="AS81" s="321"/>
      <c r="AT81" s="321"/>
      <c r="AU81" s="321"/>
      <c r="AV81" s="321"/>
      <c r="AW81" s="321"/>
      <c r="AX81" s="321"/>
      <c r="AY81" s="321"/>
      <c r="AZ81" s="321"/>
      <c r="BA81" s="321"/>
      <c r="BB81" s="321"/>
      <c r="BC81" s="321"/>
      <c r="BD81" s="321"/>
      <c r="BE81" s="321"/>
      <c r="BF81" s="321"/>
      <c r="BG81" s="321"/>
      <c r="BH81" s="321"/>
      <c r="BI81" s="321"/>
      <c r="BJ81" s="321"/>
      <c r="BK81" s="321"/>
      <c r="BL81" s="321"/>
      <c r="BM81" s="321"/>
      <c r="BN81" s="321"/>
      <c r="BO81" s="321"/>
      <c r="BP81" s="321"/>
      <c r="BQ81" s="321"/>
      <c r="BR81" s="321"/>
      <c r="BS81" s="321"/>
      <c r="BT81" s="321"/>
      <c r="BU81" s="321"/>
      <c r="BV81" s="321"/>
      <c r="BW81" s="321"/>
      <c r="BX81" s="321"/>
      <c r="BY81" s="321"/>
      <c r="BZ81" s="321"/>
      <c r="CA81" s="321"/>
      <c r="CB81" s="321"/>
      <c r="CC81" s="321"/>
      <c r="CD81" s="321"/>
      <c r="CE81" s="321"/>
      <c r="CF81" s="321"/>
      <c r="CG81" s="321"/>
      <c r="CH81" s="321"/>
      <c r="CI81" s="321"/>
      <c r="CJ81" s="321"/>
      <c r="CK81" s="321"/>
      <c r="CL81" s="321"/>
      <c r="CM81" s="321"/>
      <c r="CN81" s="321"/>
      <c r="CO81" s="321"/>
      <c r="CP81" s="321"/>
      <c r="CQ81" s="321"/>
      <c r="CR81" s="321"/>
      <c r="CS81" s="321"/>
      <c r="CT81" s="321"/>
      <c r="CU81" s="321"/>
      <c r="CV81" s="321"/>
      <c r="CW81" s="321"/>
      <c r="CX81" s="321"/>
      <c r="CY81" s="321"/>
      <c r="CZ81" s="321"/>
      <c r="DA81" s="321"/>
      <c r="DB81" s="321"/>
      <c r="DC81" s="321"/>
      <c r="DD81" s="321"/>
      <c r="DE81" s="321"/>
      <c r="DF81" s="321"/>
      <c r="DG81" s="321"/>
      <c r="DH81" s="321"/>
      <c r="DI81" s="321"/>
      <c r="DJ81" s="321"/>
      <c r="DK81" s="321"/>
      <c r="DL81" s="321"/>
      <c r="DM81" s="321"/>
      <c r="DN81" s="321"/>
      <c r="DO81" s="321"/>
      <c r="DP81" s="321"/>
      <c r="DQ81" s="321"/>
      <c r="DR81" s="321"/>
      <c r="DS81" s="321"/>
      <c r="DT81" s="321"/>
      <c r="DU81" s="321"/>
      <c r="DV81" s="321"/>
      <c r="DW81" s="321"/>
      <c r="DX81" s="321"/>
      <c r="DY81" s="321"/>
      <c r="DZ81" s="321"/>
      <c r="EA81" s="321"/>
      <c r="EB81" s="321"/>
      <c r="EC81" s="321"/>
      <c r="ED81" s="321"/>
      <c r="EE81" s="321"/>
      <c r="EF81" s="321"/>
      <c r="EG81" s="321"/>
      <c r="EH81" s="321"/>
      <c r="EI81" s="321"/>
      <c r="EJ81" s="321"/>
      <c r="EK81" s="321"/>
      <c r="EL81" s="321"/>
      <c r="EM81" s="321"/>
      <c r="EN81" s="321"/>
      <c r="EO81" s="321"/>
      <c r="EP81" s="321"/>
      <c r="EQ81" s="321"/>
      <c r="ER81" s="321"/>
      <c r="ES81" s="321"/>
      <c r="ET81" s="321"/>
      <c r="EU81" s="321"/>
      <c r="EV81" s="321"/>
      <c r="EW81" s="321"/>
      <c r="EX81" s="321"/>
      <c r="EY81" s="321"/>
      <c r="EZ81" s="321"/>
      <c r="FA81" s="321"/>
      <c r="FB81" s="321"/>
      <c r="FC81" s="321"/>
      <c r="FD81" s="321"/>
      <c r="FE81" s="321"/>
      <c r="FF81" s="321"/>
      <c r="FG81" s="321"/>
      <c r="FH81" s="321"/>
      <c r="FI81" s="321"/>
      <c r="FJ81" s="321"/>
      <c r="FK81" s="321"/>
      <c r="FL81" s="321"/>
      <c r="FM81" s="321"/>
      <c r="FN81" s="321"/>
      <c r="FO81" s="321"/>
      <c r="FP81" s="321"/>
      <c r="FQ81" s="321"/>
      <c r="FR81" s="321"/>
      <c r="FS81" s="321"/>
      <c r="FT81" s="321"/>
      <c r="FU81" s="321"/>
      <c r="FV81" s="321"/>
      <c r="FW81" s="321"/>
      <c r="FX81" s="321"/>
      <c r="FY81" s="321"/>
      <c r="FZ81" s="321"/>
      <c r="GA81" s="321"/>
      <c r="GB81" s="321"/>
      <c r="GC81" s="321"/>
      <c r="GD81" s="321"/>
      <c r="GE81" s="321"/>
      <c r="GF81" s="321"/>
      <c r="GG81" s="321"/>
      <c r="GH81" s="321"/>
      <c r="GI81" s="321"/>
      <c r="GJ81" s="321"/>
      <c r="GK81" s="321"/>
      <c r="GL81" s="321"/>
      <c r="GM81" s="321"/>
      <c r="GN81" s="321"/>
      <c r="GO81" s="321"/>
      <c r="GP81" s="321"/>
      <c r="GQ81" s="321"/>
      <c r="GR81" s="321"/>
      <c r="GS81" s="321"/>
      <c r="GT81" s="321"/>
      <c r="GU81" s="321"/>
      <c r="GV81" s="321"/>
      <c r="GW81" s="321"/>
      <c r="GX81" s="321"/>
      <c r="GY81" s="321"/>
      <c r="GZ81" s="321"/>
      <c r="HA81" s="321"/>
    </row>
    <row r="82" spans="2:209" s="779" customFormat="1" ht="15.75" customHeight="1" x14ac:dyDescent="0.2">
      <c r="B82" s="780"/>
      <c r="C82" s="780"/>
      <c r="D82" s="782"/>
      <c r="E82" s="781"/>
      <c r="F82" s="781"/>
      <c r="G82" s="780"/>
      <c r="L82" s="321"/>
      <c r="M82" s="321"/>
      <c r="N82" s="321"/>
      <c r="O82" s="321"/>
      <c r="P82" s="321"/>
      <c r="Q82" s="321"/>
      <c r="R82" s="321"/>
      <c r="S82" s="321"/>
      <c r="T82" s="321"/>
      <c r="U82" s="321"/>
      <c r="V82" s="321"/>
      <c r="W82" s="321"/>
      <c r="X82" s="321"/>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c r="AU82" s="321"/>
      <c r="AV82" s="321"/>
      <c r="AW82" s="321"/>
      <c r="AX82" s="321"/>
      <c r="AY82" s="321"/>
      <c r="AZ82" s="321"/>
      <c r="BA82" s="321"/>
      <c r="BB82" s="321"/>
      <c r="BC82" s="321"/>
      <c r="BD82" s="321"/>
      <c r="BE82" s="321"/>
      <c r="BF82" s="321"/>
      <c r="BG82" s="321"/>
      <c r="BH82" s="321"/>
      <c r="BI82" s="321"/>
      <c r="BJ82" s="321"/>
      <c r="BK82" s="321"/>
      <c r="BL82" s="321"/>
      <c r="BM82" s="321"/>
      <c r="BN82" s="321"/>
      <c r="BO82" s="321"/>
      <c r="BP82" s="321"/>
      <c r="BQ82" s="321"/>
      <c r="BR82" s="321"/>
      <c r="BS82" s="321"/>
      <c r="BT82" s="321"/>
      <c r="BU82" s="321"/>
      <c r="BV82" s="321"/>
      <c r="BW82" s="321"/>
      <c r="BX82" s="321"/>
      <c r="BY82" s="321"/>
      <c r="BZ82" s="321"/>
      <c r="CA82" s="321"/>
      <c r="CB82" s="321"/>
      <c r="CC82" s="321"/>
      <c r="CD82" s="321"/>
      <c r="CE82" s="321"/>
      <c r="CF82" s="321"/>
      <c r="CG82" s="321"/>
      <c r="CH82" s="321"/>
      <c r="CI82" s="321"/>
      <c r="CJ82" s="321"/>
      <c r="CK82" s="321"/>
      <c r="CL82" s="321"/>
      <c r="CM82" s="321"/>
      <c r="CN82" s="321"/>
      <c r="CO82" s="321"/>
      <c r="CP82" s="321"/>
      <c r="CQ82" s="321"/>
      <c r="CR82" s="321"/>
      <c r="CS82" s="321"/>
      <c r="CT82" s="321"/>
      <c r="CU82" s="321"/>
      <c r="CV82" s="321"/>
      <c r="CW82" s="321"/>
      <c r="CX82" s="321"/>
      <c r="CY82" s="321"/>
      <c r="CZ82" s="321"/>
      <c r="DA82" s="321"/>
      <c r="DB82" s="321"/>
      <c r="DC82" s="321"/>
      <c r="DD82" s="321"/>
      <c r="DE82" s="321"/>
      <c r="DF82" s="321"/>
      <c r="DG82" s="321"/>
      <c r="DH82" s="321"/>
      <c r="DI82" s="321"/>
      <c r="DJ82" s="321"/>
      <c r="DK82" s="321"/>
      <c r="DL82" s="321"/>
      <c r="DM82" s="321"/>
      <c r="DN82" s="321"/>
      <c r="DO82" s="321"/>
      <c r="DP82" s="321"/>
      <c r="DQ82" s="321"/>
      <c r="DR82" s="321"/>
      <c r="DS82" s="321"/>
      <c r="DT82" s="321"/>
      <c r="DU82" s="321"/>
      <c r="DV82" s="321"/>
      <c r="DW82" s="321"/>
      <c r="DX82" s="321"/>
      <c r="DY82" s="321"/>
      <c r="DZ82" s="321"/>
      <c r="EA82" s="321"/>
      <c r="EB82" s="321"/>
      <c r="EC82" s="321"/>
      <c r="ED82" s="321"/>
      <c r="EE82" s="321"/>
      <c r="EF82" s="321"/>
      <c r="EG82" s="321"/>
      <c r="EH82" s="321"/>
      <c r="EI82" s="321"/>
      <c r="EJ82" s="321"/>
      <c r="EK82" s="321"/>
      <c r="EL82" s="321"/>
      <c r="EM82" s="321"/>
      <c r="EN82" s="321"/>
      <c r="EO82" s="321"/>
      <c r="EP82" s="321"/>
      <c r="EQ82" s="321"/>
      <c r="ER82" s="321"/>
      <c r="ES82" s="321"/>
      <c r="ET82" s="321"/>
      <c r="EU82" s="321"/>
      <c r="EV82" s="321"/>
      <c r="EW82" s="321"/>
      <c r="EX82" s="321"/>
      <c r="EY82" s="321"/>
      <c r="EZ82" s="321"/>
      <c r="FA82" s="321"/>
      <c r="FB82" s="321"/>
      <c r="FC82" s="321"/>
      <c r="FD82" s="321"/>
      <c r="FE82" s="321"/>
      <c r="FF82" s="321"/>
      <c r="FG82" s="321"/>
      <c r="FH82" s="321"/>
      <c r="FI82" s="321"/>
      <c r="FJ82" s="321"/>
      <c r="FK82" s="321"/>
      <c r="FL82" s="321"/>
      <c r="FM82" s="321"/>
      <c r="FN82" s="321"/>
      <c r="FO82" s="321"/>
      <c r="FP82" s="321"/>
      <c r="FQ82" s="321"/>
      <c r="FR82" s="321"/>
      <c r="FS82" s="321"/>
      <c r="FT82" s="321"/>
      <c r="FU82" s="321"/>
      <c r="FV82" s="321"/>
      <c r="FW82" s="321"/>
      <c r="FX82" s="321"/>
      <c r="FY82" s="321"/>
      <c r="FZ82" s="321"/>
      <c r="GA82" s="321"/>
      <c r="GB82" s="321"/>
      <c r="GC82" s="321"/>
      <c r="GD82" s="321"/>
      <c r="GE82" s="321"/>
      <c r="GF82" s="321"/>
      <c r="GG82" s="321"/>
      <c r="GH82" s="321"/>
      <c r="GI82" s="321"/>
      <c r="GJ82" s="321"/>
      <c r="GK82" s="321"/>
      <c r="GL82" s="321"/>
      <c r="GM82" s="321"/>
      <c r="GN82" s="321"/>
      <c r="GO82" s="321"/>
      <c r="GP82" s="321"/>
      <c r="GQ82" s="321"/>
      <c r="GR82" s="321"/>
      <c r="GS82" s="321"/>
      <c r="GT82" s="321"/>
      <c r="GU82" s="321"/>
      <c r="GV82" s="321"/>
      <c r="GW82" s="321"/>
      <c r="GX82" s="321"/>
      <c r="GY82" s="321"/>
      <c r="GZ82" s="321"/>
      <c r="HA82" s="321"/>
    </row>
    <row r="83" spans="2:209" s="779" customFormat="1" ht="15.75" customHeight="1" x14ac:dyDescent="0.2">
      <c r="B83" s="780"/>
      <c r="C83" s="780"/>
      <c r="D83" s="782"/>
      <c r="E83" s="781"/>
      <c r="F83" s="781"/>
      <c r="G83" s="780"/>
      <c r="L83" s="321"/>
      <c r="M83" s="321"/>
      <c r="N83" s="321"/>
      <c r="O83" s="321"/>
      <c r="P83" s="321"/>
      <c r="Q83" s="321"/>
      <c r="R83" s="321"/>
      <c r="S83" s="321"/>
      <c r="T83" s="321"/>
      <c r="U83" s="321"/>
      <c r="V83" s="321"/>
      <c r="W83" s="321"/>
      <c r="X83" s="321"/>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c r="AU83" s="321"/>
      <c r="AV83" s="321"/>
      <c r="AW83" s="321"/>
      <c r="AX83" s="321"/>
      <c r="AY83" s="321"/>
      <c r="AZ83" s="321"/>
      <c r="BA83" s="321"/>
      <c r="BB83" s="321"/>
      <c r="BC83" s="321"/>
      <c r="BD83" s="321"/>
      <c r="BE83" s="321"/>
      <c r="BF83" s="321"/>
      <c r="BG83" s="321"/>
      <c r="BH83" s="321"/>
      <c r="BI83" s="321"/>
      <c r="BJ83" s="321"/>
      <c r="BK83" s="321"/>
      <c r="BL83" s="321"/>
      <c r="BM83" s="321"/>
      <c r="BN83" s="321"/>
      <c r="BO83" s="321"/>
      <c r="BP83" s="321"/>
      <c r="BQ83" s="321"/>
      <c r="BR83" s="321"/>
      <c r="BS83" s="321"/>
      <c r="BT83" s="321"/>
      <c r="BU83" s="321"/>
      <c r="BV83" s="321"/>
      <c r="BW83" s="321"/>
      <c r="BX83" s="321"/>
      <c r="BY83" s="321"/>
      <c r="BZ83" s="321"/>
      <c r="CA83" s="321"/>
      <c r="CB83" s="321"/>
      <c r="CC83" s="321"/>
      <c r="CD83" s="321"/>
      <c r="CE83" s="321"/>
      <c r="CF83" s="321"/>
      <c r="CG83" s="321"/>
      <c r="CH83" s="321"/>
      <c r="CI83" s="321"/>
      <c r="CJ83" s="321"/>
      <c r="CK83" s="321"/>
      <c r="CL83" s="321"/>
      <c r="CM83" s="321"/>
      <c r="CN83" s="321"/>
      <c r="CO83" s="321"/>
      <c r="CP83" s="321"/>
      <c r="CQ83" s="321"/>
      <c r="CR83" s="321"/>
      <c r="CS83" s="321"/>
      <c r="CT83" s="321"/>
      <c r="CU83" s="321"/>
      <c r="CV83" s="321"/>
      <c r="CW83" s="321"/>
      <c r="CX83" s="321"/>
      <c r="CY83" s="321"/>
      <c r="CZ83" s="321"/>
      <c r="DA83" s="321"/>
      <c r="DB83" s="321"/>
      <c r="DC83" s="321"/>
      <c r="DD83" s="321"/>
      <c r="DE83" s="321"/>
      <c r="DF83" s="321"/>
      <c r="DG83" s="321"/>
      <c r="DH83" s="321"/>
      <c r="DI83" s="321"/>
      <c r="DJ83" s="321"/>
      <c r="DK83" s="321"/>
      <c r="DL83" s="321"/>
      <c r="DM83" s="321"/>
      <c r="DN83" s="321"/>
      <c r="DO83" s="321"/>
      <c r="DP83" s="321"/>
      <c r="DQ83" s="321"/>
      <c r="DR83" s="321"/>
      <c r="DS83" s="321"/>
      <c r="DT83" s="321"/>
      <c r="DU83" s="321"/>
      <c r="DV83" s="321"/>
      <c r="DW83" s="321"/>
      <c r="DX83" s="321"/>
      <c r="DY83" s="321"/>
      <c r="DZ83" s="321"/>
      <c r="EA83" s="321"/>
      <c r="EB83" s="321"/>
      <c r="EC83" s="321"/>
      <c r="ED83" s="321"/>
      <c r="EE83" s="321"/>
      <c r="EF83" s="321"/>
      <c r="EG83" s="321"/>
      <c r="EH83" s="321"/>
      <c r="EI83" s="321"/>
      <c r="EJ83" s="321"/>
      <c r="EK83" s="321"/>
      <c r="EL83" s="321"/>
      <c r="EM83" s="321"/>
      <c r="EN83" s="321"/>
      <c r="EO83" s="321"/>
      <c r="EP83" s="321"/>
      <c r="EQ83" s="321"/>
      <c r="ER83" s="321"/>
      <c r="ES83" s="321"/>
      <c r="ET83" s="321"/>
      <c r="EU83" s="321"/>
      <c r="EV83" s="321"/>
      <c r="EW83" s="321"/>
      <c r="EX83" s="321"/>
      <c r="EY83" s="321"/>
      <c r="EZ83" s="321"/>
      <c r="FA83" s="321"/>
      <c r="FB83" s="321"/>
      <c r="FC83" s="321"/>
      <c r="FD83" s="321"/>
      <c r="FE83" s="321"/>
      <c r="FF83" s="321"/>
      <c r="FG83" s="321"/>
      <c r="FH83" s="321"/>
      <c r="FI83" s="321"/>
      <c r="FJ83" s="321"/>
      <c r="FK83" s="321"/>
      <c r="FL83" s="321"/>
      <c r="FM83" s="321"/>
      <c r="FN83" s="321"/>
      <c r="FO83" s="321"/>
      <c r="FP83" s="321"/>
      <c r="FQ83" s="321"/>
      <c r="FR83" s="321"/>
      <c r="FS83" s="321"/>
      <c r="FT83" s="321"/>
      <c r="FU83" s="321"/>
      <c r="FV83" s="321"/>
      <c r="FW83" s="321"/>
      <c r="FX83" s="321"/>
      <c r="FY83" s="321"/>
      <c r="FZ83" s="321"/>
      <c r="GA83" s="321"/>
      <c r="GB83" s="321"/>
      <c r="GC83" s="321"/>
      <c r="GD83" s="321"/>
      <c r="GE83" s="321"/>
      <c r="GF83" s="321"/>
      <c r="GG83" s="321"/>
      <c r="GH83" s="321"/>
      <c r="GI83" s="321"/>
      <c r="GJ83" s="321"/>
      <c r="GK83" s="321"/>
      <c r="GL83" s="321"/>
      <c r="GM83" s="321"/>
      <c r="GN83" s="321"/>
      <c r="GO83" s="321"/>
      <c r="GP83" s="321"/>
      <c r="GQ83" s="321"/>
      <c r="GR83" s="321"/>
      <c r="GS83" s="321"/>
      <c r="GT83" s="321"/>
      <c r="GU83" s="321"/>
      <c r="GV83" s="321"/>
      <c r="GW83" s="321"/>
      <c r="GX83" s="321"/>
      <c r="GY83" s="321"/>
      <c r="GZ83" s="321"/>
      <c r="HA83" s="321"/>
    </row>
    <row r="84" spans="2:209" s="779" customFormat="1" ht="15.75" customHeight="1" x14ac:dyDescent="0.2">
      <c r="B84" s="780"/>
      <c r="C84" s="780"/>
      <c r="D84" s="782"/>
      <c r="E84" s="781"/>
      <c r="F84" s="781"/>
      <c r="G84" s="780"/>
      <c r="L84" s="321"/>
      <c r="M84" s="321"/>
      <c r="N84" s="321"/>
      <c r="O84" s="321"/>
      <c r="P84" s="321"/>
      <c r="Q84" s="321"/>
      <c r="R84" s="321"/>
      <c r="S84" s="321"/>
      <c r="T84" s="321"/>
      <c r="U84" s="321"/>
      <c r="V84" s="321"/>
      <c r="W84" s="321"/>
      <c r="X84" s="321"/>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c r="AU84" s="321"/>
      <c r="AV84" s="321"/>
      <c r="AW84" s="321"/>
      <c r="AX84" s="321"/>
      <c r="AY84" s="321"/>
      <c r="AZ84" s="321"/>
      <c r="BA84" s="321"/>
      <c r="BB84" s="321"/>
      <c r="BC84" s="321"/>
      <c r="BD84" s="321"/>
      <c r="BE84" s="321"/>
      <c r="BF84" s="321"/>
      <c r="BG84" s="321"/>
      <c r="BH84" s="321"/>
      <c r="BI84" s="321"/>
      <c r="BJ84" s="321"/>
      <c r="BK84" s="321"/>
      <c r="BL84" s="321"/>
      <c r="BM84" s="321"/>
      <c r="BN84" s="321"/>
      <c r="BO84" s="321"/>
      <c r="BP84" s="321"/>
      <c r="BQ84" s="321"/>
      <c r="BR84" s="321"/>
      <c r="BS84" s="321"/>
      <c r="BT84" s="321"/>
      <c r="BU84" s="321"/>
      <c r="BV84" s="321"/>
      <c r="BW84" s="321"/>
      <c r="BX84" s="321"/>
      <c r="BY84" s="321"/>
      <c r="BZ84" s="321"/>
      <c r="CA84" s="321"/>
      <c r="CB84" s="321"/>
      <c r="CC84" s="321"/>
      <c r="CD84" s="321"/>
      <c r="CE84" s="321"/>
      <c r="CF84" s="321"/>
      <c r="CG84" s="321"/>
      <c r="CH84" s="321"/>
      <c r="CI84" s="321"/>
      <c r="CJ84" s="321"/>
      <c r="CK84" s="321"/>
      <c r="CL84" s="321"/>
      <c r="CM84" s="321"/>
      <c r="CN84" s="321"/>
      <c r="CO84" s="321"/>
      <c r="CP84" s="321"/>
      <c r="CQ84" s="321"/>
      <c r="CR84" s="321"/>
      <c r="CS84" s="321"/>
      <c r="CT84" s="321"/>
      <c r="CU84" s="321"/>
      <c r="CV84" s="321"/>
      <c r="CW84" s="321"/>
      <c r="CX84" s="321"/>
      <c r="CY84" s="321"/>
      <c r="CZ84" s="321"/>
      <c r="DA84" s="321"/>
      <c r="DB84" s="321"/>
      <c r="DC84" s="321"/>
      <c r="DD84" s="321"/>
      <c r="DE84" s="321"/>
      <c r="DF84" s="321"/>
      <c r="DG84" s="321"/>
      <c r="DH84" s="321"/>
      <c r="DI84" s="321"/>
      <c r="DJ84" s="321"/>
      <c r="DK84" s="321"/>
      <c r="DL84" s="321"/>
      <c r="DM84" s="321"/>
      <c r="DN84" s="321"/>
      <c r="DO84" s="321"/>
      <c r="DP84" s="321"/>
      <c r="DQ84" s="321"/>
      <c r="DR84" s="321"/>
      <c r="DS84" s="321"/>
      <c r="DT84" s="321"/>
      <c r="DU84" s="321"/>
      <c r="DV84" s="321"/>
      <c r="DW84" s="321"/>
      <c r="DX84" s="321"/>
      <c r="DY84" s="321"/>
      <c r="DZ84" s="321"/>
      <c r="EA84" s="321"/>
      <c r="EB84" s="321"/>
      <c r="EC84" s="321"/>
      <c r="ED84" s="321"/>
      <c r="EE84" s="321"/>
      <c r="EF84" s="321"/>
      <c r="EG84" s="321"/>
      <c r="EH84" s="321"/>
      <c r="EI84" s="321"/>
      <c r="EJ84" s="321"/>
      <c r="EK84" s="321"/>
      <c r="EL84" s="321"/>
      <c r="EM84" s="321"/>
      <c r="EN84" s="321"/>
      <c r="EO84" s="321"/>
      <c r="EP84" s="321"/>
      <c r="EQ84" s="321"/>
      <c r="ER84" s="321"/>
      <c r="ES84" s="321"/>
      <c r="ET84" s="321"/>
      <c r="EU84" s="321"/>
      <c r="EV84" s="321"/>
      <c r="EW84" s="321"/>
      <c r="EX84" s="321"/>
      <c r="EY84" s="321"/>
      <c r="EZ84" s="321"/>
      <c r="FA84" s="321"/>
      <c r="FB84" s="321"/>
      <c r="FC84" s="321"/>
      <c r="FD84" s="321"/>
      <c r="FE84" s="321"/>
      <c r="FF84" s="321"/>
      <c r="FG84" s="321"/>
      <c r="FH84" s="321"/>
      <c r="FI84" s="321"/>
      <c r="FJ84" s="321"/>
      <c r="FK84" s="321"/>
      <c r="FL84" s="321"/>
      <c r="FM84" s="321"/>
      <c r="FN84" s="321"/>
      <c r="FO84" s="321"/>
      <c r="FP84" s="321"/>
      <c r="FQ84" s="321"/>
      <c r="FR84" s="321"/>
      <c r="FS84" s="321"/>
      <c r="FT84" s="321"/>
      <c r="FU84" s="321"/>
      <c r="FV84" s="321"/>
      <c r="FW84" s="321"/>
      <c r="FX84" s="321"/>
      <c r="FY84" s="321"/>
      <c r="FZ84" s="321"/>
      <c r="GA84" s="321"/>
      <c r="GB84" s="321"/>
      <c r="GC84" s="321"/>
      <c r="GD84" s="321"/>
      <c r="GE84" s="321"/>
      <c r="GF84" s="321"/>
      <c r="GG84" s="321"/>
      <c r="GH84" s="321"/>
      <c r="GI84" s="321"/>
      <c r="GJ84" s="321"/>
      <c r="GK84" s="321"/>
      <c r="GL84" s="321"/>
      <c r="GM84" s="321"/>
      <c r="GN84" s="321"/>
      <c r="GO84" s="321"/>
      <c r="GP84" s="321"/>
      <c r="GQ84" s="321"/>
      <c r="GR84" s="321"/>
      <c r="GS84" s="321"/>
      <c r="GT84" s="321"/>
      <c r="GU84" s="321"/>
      <c r="GV84" s="321"/>
      <c r="GW84" s="321"/>
      <c r="GX84" s="321"/>
      <c r="GY84" s="321"/>
      <c r="GZ84" s="321"/>
      <c r="HA84" s="321"/>
    </row>
    <row r="85" spans="2:209" s="779" customFormat="1" ht="15.75" customHeight="1" x14ac:dyDescent="0.2">
      <c r="B85" s="780"/>
      <c r="C85" s="780"/>
      <c r="D85" s="782"/>
      <c r="E85" s="781"/>
      <c r="F85" s="781"/>
      <c r="G85" s="780"/>
      <c r="L85" s="321"/>
      <c r="M85" s="321"/>
      <c r="N85" s="321"/>
      <c r="O85" s="321"/>
      <c r="P85" s="321"/>
      <c r="Q85" s="321"/>
      <c r="R85" s="321"/>
      <c r="S85" s="321"/>
      <c r="T85" s="321"/>
      <c r="U85" s="321"/>
      <c r="V85" s="321"/>
      <c r="W85" s="321"/>
      <c r="X85" s="321"/>
      <c r="Y85" s="321"/>
      <c r="Z85" s="321"/>
      <c r="AA85" s="321"/>
      <c r="AB85" s="321"/>
      <c r="AC85" s="321"/>
      <c r="AD85" s="321"/>
      <c r="AE85" s="321"/>
      <c r="AF85" s="321"/>
      <c r="AG85" s="321"/>
      <c r="AH85" s="321"/>
      <c r="AI85" s="321"/>
      <c r="AJ85" s="321"/>
      <c r="AK85" s="321"/>
      <c r="AL85" s="321"/>
      <c r="AM85" s="321"/>
      <c r="AN85" s="321"/>
      <c r="AO85" s="321"/>
      <c r="AP85" s="321"/>
      <c r="AQ85" s="321"/>
      <c r="AR85" s="321"/>
      <c r="AS85" s="321"/>
      <c r="AT85" s="321"/>
      <c r="AU85" s="321"/>
      <c r="AV85" s="321"/>
      <c r="AW85" s="321"/>
      <c r="AX85" s="321"/>
      <c r="AY85" s="321"/>
      <c r="AZ85" s="321"/>
      <c r="BA85" s="321"/>
      <c r="BB85" s="321"/>
      <c r="BC85" s="321"/>
      <c r="BD85" s="321"/>
      <c r="BE85" s="321"/>
      <c r="BF85" s="321"/>
      <c r="BG85" s="321"/>
      <c r="BH85" s="321"/>
      <c r="BI85" s="321"/>
      <c r="BJ85" s="321"/>
      <c r="BK85" s="321"/>
      <c r="BL85" s="321"/>
      <c r="BM85" s="321"/>
      <c r="BN85" s="321"/>
      <c r="BO85" s="321"/>
      <c r="BP85" s="321"/>
      <c r="BQ85" s="321"/>
      <c r="BR85" s="321"/>
      <c r="BS85" s="321"/>
      <c r="BT85" s="321"/>
      <c r="BU85" s="321"/>
      <c r="BV85" s="321"/>
      <c r="BW85" s="321"/>
      <c r="BX85" s="321"/>
      <c r="BY85" s="321"/>
      <c r="BZ85" s="321"/>
      <c r="CA85" s="321"/>
      <c r="CB85" s="321"/>
      <c r="CC85" s="321"/>
      <c r="CD85" s="321"/>
      <c r="CE85" s="321"/>
      <c r="CF85" s="321"/>
      <c r="CG85" s="321"/>
      <c r="CH85" s="321"/>
      <c r="CI85" s="321"/>
      <c r="CJ85" s="321"/>
      <c r="CK85" s="321"/>
      <c r="CL85" s="321"/>
      <c r="CM85" s="321"/>
      <c r="CN85" s="321"/>
      <c r="CO85" s="321"/>
      <c r="CP85" s="321"/>
      <c r="CQ85" s="321"/>
      <c r="CR85" s="321"/>
      <c r="CS85" s="321"/>
      <c r="CT85" s="321"/>
      <c r="CU85" s="321"/>
      <c r="CV85" s="321"/>
      <c r="CW85" s="321"/>
      <c r="CX85" s="321"/>
      <c r="CY85" s="321"/>
      <c r="CZ85" s="321"/>
      <c r="DA85" s="321"/>
      <c r="DB85" s="321"/>
      <c r="DC85" s="321"/>
      <c r="DD85" s="321"/>
      <c r="DE85" s="321"/>
      <c r="DF85" s="321"/>
      <c r="DG85" s="321"/>
      <c r="DH85" s="321"/>
      <c r="DI85" s="321"/>
      <c r="DJ85" s="321"/>
      <c r="DK85" s="321"/>
      <c r="DL85" s="321"/>
      <c r="DM85" s="321"/>
      <c r="DN85" s="321"/>
      <c r="DO85" s="321"/>
      <c r="DP85" s="321"/>
      <c r="DQ85" s="321"/>
      <c r="DR85" s="321"/>
      <c r="DS85" s="321"/>
      <c r="DT85" s="321"/>
      <c r="DU85" s="321"/>
      <c r="DV85" s="321"/>
      <c r="DW85" s="321"/>
      <c r="DX85" s="321"/>
      <c r="DY85" s="321"/>
      <c r="DZ85" s="321"/>
      <c r="EA85" s="321"/>
      <c r="EB85" s="321"/>
      <c r="EC85" s="321"/>
      <c r="ED85" s="321"/>
      <c r="EE85" s="321"/>
      <c r="EF85" s="321"/>
      <c r="EG85" s="321"/>
      <c r="EH85" s="321"/>
      <c r="EI85" s="321"/>
      <c r="EJ85" s="321"/>
      <c r="EK85" s="321"/>
      <c r="EL85" s="321"/>
      <c r="EM85" s="321"/>
      <c r="EN85" s="321"/>
      <c r="EO85" s="321"/>
      <c r="EP85" s="321"/>
      <c r="EQ85" s="321"/>
      <c r="ER85" s="321"/>
      <c r="ES85" s="321"/>
      <c r="ET85" s="321"/>
      <c r="EU85" s="321"/>
      <c r="EV85" s="321"/>
      <c r="EW85" s="321"/>
      <c r="EX85" s="321"/>
      <c r="EY85" s="321"/>
      <c r="EZ85" s="321"/>
      <c r="FA85" s="321"/>
      <c r="FB85" s="321"/>
      <c r="FC85" s="321"/>
      <c r="FD85" s="321"/>
      <c r="FE85" s="321"/>
      <c r="FF85" s="321"/>
      <c r="FG85" s="321"/>
      <c r="FH85" s="321"/>
      <c r="FI85" s="321"/>
      <c r="FJ85" s="321"/>
      <c r="FK85" s="321"/>
      <c r="FL85" s="321"/>
      <c r="FM85" s="321"/>
      <c r="FN85" s="321"/>
      <c r="FO85" s="321"/>
      <c r="FP85" s="321"/>
      <c r="FQ85" s="321"/>
      <c r="FR85" s="321"/>
      <c r="FS85" s="321"/>
      <c r="FT85" s="321"/>
      <c r="FU85" s="321"/>
      <c r="FV85" s="321"/>
      <c r="FW85" s="321"/>
      <c r="FX85" s="321"/>
      <c r="FY85" s="321"/>
      <c r="FZ85" s="321"/>
      <c r="GA85" s="321"/>
      <c r="GB85" s="321"/>
      <c r="GC85" s="321"/>
      <c r="GD85" s="321"/>
      <c r="GE85" s="321"/>
      <c r="GF85" s="321"/>
      <c r="GG85" s="321"/>
      <c r="GH85" s="321"/>
      <c r="GI85" s="321"/>
      <c r="GJ85" s="321"/>
      <c r="GK85" s="321"/>
      <c r="GL85" s="321"/>
      <c r="GM85" s="321"/>
      <c r="GN85" s="321"/>
      <c r="GO85" s="321"/>
      <c r="GP85" s="321"/>
      <c r="GQ85" s="321"/>
      <c r="GR85" s="321"/>
      <c r="GS85" s="321"/>
      <c r="GT85" s="321"/>
      <c r="GU85" s="321"/>
      <c r="GV85" s="321"/>
      <c r="GW85" s="321"/>
      <c r="GX85" s="321"/>
      <c r="GY85" s="321"/>
      <c r="GZ85" s="321"/>
      <c r="HA85" s="321"/>
    </row>
    <row r="86" spans="2:209" s="779" customFormat="1" ht="15.75" customHeight="1" x14ac:dyDescent="0.2">
      <c r="B86" s="780"/>
      <c r="C86" s="780"/>
      <c r="D86" s="782"/>
      <c r="E86" s="781"/>
      <c r="F86" s="781"/>
      <c r="G86" s="780"/>
      <c r="L86" s="321"/>
      <c r="M86" s="321"/>
      <c r="N86" s="321"/>
      <c r="O86" s="321"/>
      <c r="P86" s="321"/>
      <c r="Q86" s="321"/>
      <c r="R86" s="321"/>
      <c r="S86" s="321"/>
      <c r="T86" s="321"/>
      <c r="U86" s="321"/>
      <c r="V86" s="321"/>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c r="AU86" s="321"/>
      <c r="AV86" s="321"/>
      <c r="AW86" s="321"/>
      <c r="AX86" s="321"/>
      <c r="AY86" s="321"/>
      <c r="AZ86" s="321"/>
      <c r="BA86" s="321"/>
      <c r="BB86" s="321"/>
      <c r="BC86" s="321"/>
      <c r="BD86" s="321"/>
      <c r="BE86" s="321"/>
      <c r="BF86" s="321"/>
      <c r="BG86" s="321"/>
      <c r="BH86" s="321"/>
      <c r="BI86" s="321"/>
      <c r="BJ86" s="321"/>
      <c r="BK86" s="321"/>
      <c r="BL86" s="321"/>
      <c r="BM86" s="321"/>
      <c r="BN86" s="321"/>
      <c r="BO86" s="321"/>
      <c r="BP86" s="321"/>
      <c r="BQ86" s="321"/>
      <c r="BR86" s="321"/>
      <c r="BS86" s="321"/>
      <c r="BT86" s="321"/>
      <c r="BU86" s="321"/>
      <c r="BV86" s="321"/>
      <c r="BW86" s="321"/>
      <c r="BX86" s="321"/>
      <c r="BY86" s="321"/>
      <c r="BZ86" s="321"/>
      <c r="CA86" s="321"/>
      <c r="CB86" s="321"/>
      <c r="CC86" s="321"/>
      <c r="CD86" s="321"/>
      <c r="CE86" s="321"/>
      <c r="CF86" s="321"/>
      <c r="CG86" s="321"/>
      <c r="CH86" s="321"/>
      <c r="CI86" s="321"/>
      <c r="CJ86" s="321"/>
      <c r="CK86" s="321"/>
      <c r="CL86" s="321"/>
      <c r="CM86" s="321"/>
      <c r="CN86" s="321"/>
      <c r="CO86" s="321"/>
      <c r="CP86" s="321"/>
      <c r="CQ86" s="321"/>
      <c r="CR86" s="321"/>
      <c r="CS86" s="321"/>
      <c r="CT86" s="321"/>
      <c r="CU86" s="321"/>
      <c r="CV86" s="321"/>
      <c r="CW86" s="321"/>
      <c r="CX86" s="321"/>
      <c r="CY86" s="321"/>
      <c r="CZ86" s="321"/>
      <c r="DA86" s="321"/>
      <c r="DB86" s="321"/>
      <c r="DC86" s="321"/>
      <c r="DD86" s="321"/>
      <c r="DE86" s="321"/>
      <c r="DF86" s="321"/>
      <c r="DG86" s="321"/>
      <c r="DH86" s="321"/>
      <c r="DI86" s="321"/>
      <c r="DJ86" s="321"/>
      <c r="DK86" s="321"/>
      <c r="DL86" s="321"/>
      <c r="DM86" s="321"/>
      <c r="DN86" s="321"/>
      <c r="DO86" s="321"/>
      <c r="DP86" s="321"/>
      <c r="DQ86" s="321"/>
      <c r="DR86" s="321"/>
      <c r="DS86" s="321"/>
      <c r="DT86" s="321"/>
      <c r="DU86" s="321"/>
      <c r="DV86" s="321"/>
      <c r="DW86" s="321"/>
      <c r="DX86" s="321"/>
      <c r="DY86" s="321"/>
      <c r="DZ86" s="321"/>
      <c r="EA86" s="321"/>
      <c r="EB86" s="321"/>
      <c r="EC86" s="321"/>
      <c r="ED86" s="321"/>
      <c r="EE86" s="321"/>
      <c r="EF86" s="321"/>
      <c r="EG86" s="321"/>
      <c r="EH86" s="321"/>
      <c r="EI86" s="321"/>
      <c r="EJ86" s="321"/>
      <c r="EK86" s="321"/>
      <c r="EL86" s="321"/>
      <c r="EM86" s="321"/>
      <c r="EN86" s="321"/>
      <c r="EO86" s="321"/>
      <c r="EP86" s="321"/>
      <c r="EQ86" s="321"/>
      <c r="ER86" s="321"/>
      <c r="ES86" s="321"/>
      <c r="ET86" s="321"/>
      <c r="EU86" s="321"/>
      <c r="EV86" s="321"/>
      <c r="EW86" s="321"/>
      <c r="EX86" s="321"/>
      <c r="EY86" s="321"/>
      <c r="EZ86" s="321"/>
      <c r="FA86" s="321"/>
      <c r="FB86" s="321"/>
      <c r="FC86" s="321"/>
      <c r="FD86" s="321"/>
      <c r="FE86" s="321"/>
      <c r="FF86" s="321"/>
      <c r="FG86" s="321"/>
      <c r="FH86" s="321"/>
      <c r="FI86" s="321"/>
      <c r="FJ86" s="321"/>
      <c r="FK86" s="321"/>
      <c r="FL86" s="321"/>
      <c r="FM86" s="321"/>
      <c r="FN86" s="321"/>
      <c r="FO86" s="321"/>
      <c r="FP86" s="321"/>
      <c r="FQ86" s="321"/>
      <c r="FR86" s="321"/>
      <c r="FS86" s="321"/>
      <c r="FT86" s="321"/>
      <c r="FU86" s="321"/>
      <c r="FV86" s="321"/>
      <c r="FW86" s="321"/>
      <c r="FX86" s="321"/>
      <c r="FY86" s="321"/>
      <c r="FZ86" s="321"/>
      <c r="GA86" s="321"/>
      <c r="GB86" s="321"/>
      <c r="GC86" s="321"/>
      <c r="GD86" s="321"/>
      <c r="GE86" s="321"/>
      <c r="GF86" s="321"/>
      <c r="GG86" s="321"/>
      <c r="GH86" s="321"/>
      <c r="GI86" s="321"/>
      <c r="GJ86" s="321"/>
      <c r="GK86" s="321"/>
      <c r="GL86" s="321"/>
      <c r="GM86" s="321"/>
      <c r="GN86" s="321"/>
      <c r="GO86" s="321"/>
      <c r="GP86" s="321"/>
      <c r="GQ86" s="321"/>
      <c r="GR86" s="321"/>
      <c r="GS86" s="321"/>
      <c r="GT86" s="321"/>
      <c r="GU86" s="321"/>
      <c r="GV86" s="321"/>
      <c r="GW86" s="321"/>
      <c r="GX86" s="321"/>
      <c r="GY86" s="321"/>
      <c r="GZ86" s="321"/>
      <c r="HA86" s="321"/>
    </row>
    <row r="87" spans="2:209" s="779" customFormat="1" ht="15.75" customHeight="1" x14ac:dyDescent="0.2">
      <c r="B87" s="780"/>
      <c r="C87" s="780"/>
      <c r="D87" s="782"/>
      <c r="E87" s="781"/>
      <c r="F87" s="781"/>
      <c r="G87" s="780"/>
      <c r="L87" s="321"/>
      <c r="M87" s="321"/>
      <c r="N87" s="321"/>
      <c r="O87" s="321"/>
      <c r="P87" s="321"/>
      <c r="Q87" s="321"/>
      <c r="R87" s="321"/>
      <c r="S87" s="321"/>
      <c r="T87" s="321"/>
      <c r="U87" s="321"/>
      <c r="V87" s="321"/>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c r="AU87" s="321"/>
      <c r="AV87" s="321"/>
      <c r="AW87" s="321"/>
      <c r="AX87" s="321"/>
      <c r="AY87" s="321"/>
      <c r="AZ87" s="321"/>
      <c r="BA87" s="321"/>
      <c r="BB87" s="321"/>
      <c r="BC87" s="321"/>
      <c r="BD87" s="321"/>
      <c r="BE87" s="321"/>
      <c r="BF87" s="321"/>
      <c r="BG87" s="321"/>
      <c r="BH87" s="321"/>
      <c r="BI87" s="321"/>
      <c r="BJ87" s="321"/>
      <c r="BK87" s="321"/>
      <c r="BL87" s="321"/>
      <c r="BM87" s="321"/>
      <c r="BN87" s="321"/>
      <c r="BO87" s="321"/>
      <c r="BP87" s="321"/>
      <c r="BQ87" s="321"/>
      <c r="BR87" s="321"/>
      <c r="BS87" s="321"/>
      <c r="BT87" s="321"/>
      <c r="BU87" s="321"/>
      <c r="BV87" s="321"/>
      <c r="BW87" s="321"/>
      <c r="BX87" s="321"/>
      <c r="BY87" s="321"/>
      <c r="BZ87" s="321"/>
      <c r="CA87" s="321"/>
      <c r="CB87" s="321"/>
      <c r="CC87" s="321"/>
      <c r="CD87" s="321"/>
      <c r="CE87" s="321"/>
      <c r="CF87" s="321"/>
      <c r="CG87" s="321"/>
      <c r="CH87" s="321"/>
      <c r="CI87" s="321"/>
      <c r="CJ87" s="321"/>
      <c r="CK87" s="321"/>
      <c r="CL87" s="321"/>
      <c r="CM87" s="321"/>
      <c r="CN87" s="321"/>
      <c r="CO87" s="321"/>
      <c r="CP87" s="321"/>
      <c r="CQ87" s="321"/>
      <c r="CR87" s="321"/>
      <c r="CS87" s="321"/>
      <c r="CT87" s="321"/>
      <c r="CU87" s="321"/>
      <c r="CV87" s="321"/>
      <c r="CW87" s="321"/>
      <c r="CX87" s="321"/>
      <c r="CY87" s="321"/>
      <c r="CZ87" s="321"/>
      <c r="DA87" s="321"/>
      <c r="DB87" s="321"/>
      <c r="DC87" s="321"/>
      <c r="DD87" s="321"/>
      <c r="DE87" s="321"/>
      <c r="DF87" s="321"/>
      <c r="DG87" s="321"/>
      <c r="DH87" s="321"/>
      <c r="DI87" s="321"/>
      <c r="DJ87" s="321"/>
      <c r="DK87" s="321"/>
      <c r="DL87" s="321"/>
      <c r="DM87" s="321"/>
      <c r="DN87" s="321"/>
      <c r="DO87" s="321"/>
      <c r="DP87" s="321"/>
      <c r="DQ87" s="321"/>
      <c r="DR87" s="321"/>
      <c r="DS87" s="321"/>
      <c r="DT87" s="321"/>
      <c r="DU87" s="321"/>
      <c r="DV87" s="321"/>
      <c r="DW87" s="321"/>
      <c r="DX87" s="321"/>
      <c r="DY87" s="321"/>
      <c r="DZ87" s="321"/>
      <c r="EA87" s="321"/>
      <c r="EB87" s="321"/>
      <c r="EC87" s="321"/>
      <c r="ED87" s="321"/>
      <c r="EE87" s="321"/>
      <c r="EF87" s="321"/>
      <c r="EG87" s="321"/>
      <c r="EH87" s="321"/>
      <c r="EI87" s="321"/>
      <c r="EJ87" s="321"/>
      <c r="EK87" s="321"/>
      <c r="EL87" s="321"/>
      <c r="EM87" s="321"/>
      <c r="EN87" s="321"/>
      <c r="EO87" s="321"/>
      <c r="EP87" s="321"/>
      <c r="EQ87" s="321"/>
      <c r="ER87" s="321"/>
      <c r="ES87" s="321"/>
      <c r="ET87" s="321"/>
      <c r="EU87" s="321"/>
      <c r="EV87" s="321"/>
      <c r="EW87" s="321"/>
      <c r="EX87" s="321"/>
      <c r="EY87" s="321"/>
      <c r="EZ87" s="321"/>
      <c r="FA87" s="321"/>
      <c r="FB87" s="321"/>
      <c r="FC87" s="321"/>
      <c r="FD87" s="321"/>
      <c r="FE87" s="321"/>
      <c r="FF87" s="321"/>
      <c r="FG87" s="321"/>
      <c r="FH87" s="321"/>
      <c r="FI87" s="321"/>
      <c r="FJ87" s="321"/>
      <c r="FK87" s="321"/>
      <c r="FL87" s="321"/>
      <c r="FM87" s="321"/>
      <c r="FN87" s="321"/>
      <c r="FO87" s="321"/>
      <c r="FP87" s="321"/>
      <c r="FQ87" s="321"/>
      <c r="FR87" s="321"/>
      <c r="FS87" s="321"/>
      <c r="FT87" s="321"/>
      <c r="FU87" s="321"/>
      <c r="FV87" s="321"/>
      <c r="FW87" s="321"/>
      <c r="FX87" s="321"/>
      <c r="FY87" s="321"/>
      <c r="FZ87" s="321"/>
      <c r="GA87" s="321"/>
      <c r="GB87" s="321"/>
      <c r="GC87" s="321"/>
      <c r="GD87" s="321"/>
      <c r="GE87" s="321"/>
      <c r="GF87" s="321"/>
      <c r="GG87" s="321"/>
      <c r="GH87" s="321"/>
      <c r="GI87" s="321"/>
      <c r="GJ87" s="321"/>
      <c r="GK87" s="321"/>
      <c r="GL87" s="321"/>
      <c r="GM87" s="321"/>
      <c r="GN87" s="321"/>
      <c r="GO87" s="321"/>
      <c r="GP87" s="321"/>
      <c r="GQ87" s="321"/>
      <c r="GR87" s="321"/>
      <c r="GS87" s="321"/>
      <c r="GT87" s="321"/>
      <c r="GU87" s="321"/>
      <c r="GV87" s="321"/>
      <c r="GW87" s="321"/>
      <c r="GX87" s="321"/>
      <c r="GY87" s="321"/>
      <c r="GZ87" s="321"/>
      <c r="HA87" s="321"/>
    </row>
    <row r="88" spans="2:209" s="779" customFormat="1" ht="15.75" customHeight="1" x14ac:dyDescent="0.2">
      <c r="B88" s="780"/>
      <c r="C88" s="780"/>
      <c r="D88" s="782"/>
      <c r="E88" s="781"/>
      <c r="F88" s="781"/>
      <c r="G88" s="780"/>
      <c r="L88" s="321"/>
      <c r="M88" s="321"/>
      <c r="N88" s="321"/>
      <c r="O88" s="321"/>
      <c r="P88" s="321"/>
      <c r="Q88" s="321"/>
      <c r="R88" s="321"/>
      <c r="S88" s="321"/>
      <c r="T88" s="321"/>
      <c r="U88" s="321"/>
      <c r="V88" s="321"/>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c r="AU88" s="321"/>
      <c r="AV88" s="321"/>
      <c r="AW88" s="321"/>
      <c r="AX88" s="321"/>
      <c r="AY88" s="321"/>
      <c r="AZ88" s="321"/>
      <c r="BA88" s="321"/>
      <c r="BB88" s="321"/>
      <c r="BC88" s="321"/>
      <c r="BD88" s="321"/>
      <c r="BE88" s="321"/>
      <c r="BF88" s="321"/>
      <c r="BG88" s="321"/>
      <c r="BH88" s="321"/>
      <c r="BI88" s="321"/>
      <c r="BJ88" s="321"/>
      <c r="BK88" s="321"/>
      <c r="BL88" s="321"/>
      <c r="BM88" s="321"/>
      <c r="BN88" s="321"/>
      <c r="BO88" s="321"/>
      <c r="BP88" s="321"/>
      <c r="BQ88" s="321"/>
      <c r="BR88" s="321"/>
      <c r="BS88" s="321"/>
      <c r="BT88" s="321"/>
      <c r="BU88" s="321"/>
      <c r="BV88" s="321"/>
      <c r="BW88" s="321"/>
      <c r="BX88" s="321"/>
      <c r="BY88" s="321"/>
      <c r="BZ88" s="321"/>
      <c r="CA88" s="321"/>
      <c r="CB88" s="321"/>
      <c r="CC88" s="321"/>
      <c r="CD88" s="321"/>
      <c r="CE88" s="321"/>
      <c r="CF88" s="321"/>
      <c r="CG88" s="321"/>
      <c r="CH88" s="321"/>
      <c r="CI88" s="321"/>
      <c r="CJ88" s="321"/>
      <c r="CK88" s="321"/>
      <c r="CL88" s="321"/>
      <c r="CM88" s="321"/>
      <c r="CN88" s="321"/>
      <c r="CO88" s="321"/>
      <c r="CP88" s="321"/>
      <c r="CQ88" s="321"/>
      <c r="CR88" s="321"/>
      <c r="CS88" s="321"/>
      <c r="CT88" s="321"/>
      <c r="CU88" s="321"/>
      <c r="CV88" s="321"/>
      <c r="CW88" s="321"/>
      <c r="CX88" s="321"/>
      <c r="CY88" s="321"/>
      <c r="CZ88" s="321"/>
      <c r="DA88" s="321"/>
      <c r="DB88" s="321"/>
      <c r="DC88" s="321"/>
      <c r="DD88" s="321"/>
      <c r="DE88" s="321"/>
      <c r="DF88" s="321"/>
      <c r="DG88" s="321"/>
      <c r="DH88" s="321"/>
      <c r="DI88" s="321"/>
      <c r="DJ88" s="321"/>
      <c r="DK88" s="321"/>
      <c r="DL88" s="321"/>
      <c r="DM88" s="321"/>
      <c r="DN88" s="321"/>
      <c r="DO88" s="321"/>
      <c r="DP88" s="321"/>
      <c r="DQ88" s="321"/>
      <c r="DR88" s="321"/>
      <c r="DS88" s="321"/>
      <c r="DT88" s="321"/>
      <c r="DU88" s="321"/>
      <c r="DV88" s="321"/>
      <c r="DW88" s="321"/>
      <c r="DX88" s="321"/>
      <c r="DY88" s="321"/>
      <c r="DZ88" s="321"/>
      <c r="EA88" s="321"/>
      <c r="EB88" s="321"/>
      <c r="EC88" s="321"/>
      <c r="ED88" s="321"/>
      <c r="EE88" s="321"/>
      <c r="EF88" s="321"/>
      <c r="EG88" s="321"/>
      <c r="EH88" s="321"/>
      <c r="EI88" s="321"/>
      <c r="EJ88" s="321"/>
      <c r="EK88" s="321"/>
      <c r="EL88" s="321"/>
      <c r="EM88" s="321"/>
      <c r="EN88" s="321"/>
      <c r="EO88" s="321"/>
      <c r="EP88" s="321"/>
      <c r="EQ88" s="321"/>
      <c r="ER88" s="321"/>
      <c r="ES88" s="321"/>
      <c r="ET88" s="321"/>
      <c r="EU88" s="321"/>
      <c r="EV88" s="321"/>
      <c r="EW88" s="321"/>
      <c r="EX88" s="321"/>
      <c r="EY88" s="321"/>
      <c r="EZ88" s="321"/>
      <c r="FA88" s="321"/>
      <c r="FB88" s="321"/>
      <c r="FC88" s="321"/>
      <c r="FD88" s="321"/>
      <c r="FE88" s="321"/>
      <c r="FF88" s="321"/>
      <c r="FG88" s="321"/>
      <c r="FH88" s="321"/>
      <c r="FI88" s="321"/>
      <c r="FJ88" s="321"/>
      <c r="FK88" s="321"/>
      <c r="FL88" s="321"/>
      <c r="FM88" s="321"/>
      <c r="FN88" s="321"/>
      <c r="FO88" s="321"/>
      <c r="FP88" s="321"/>
      <c r="FQ88" s="321"/>
      <c r="FR88" s="321"/>
      <c r="FS88" s="321"/>
      <c r="FT88" s="321"/>
      <c r="FU88" s="321"/>
      <c r="FV88" s="321"/>
      <c r="FW88" s="321"/>
      <c r="FX88" s="321"/>
      <c r="FY88" s="321"/>
      <c r="FZ88" s="321"/>
      <c r="GA88" s="321"/>
      <c r="GB88" s="321"/>
      <c r="GC88" s="321"/>
      <c r="GD88" s="321"/>
      <c r="GE88" s="321"/>
      <c r="GF88" s="321"/>
      <c r="GG88" s="321"/>
      <c r="GH88" s="321"/>
      <c r="GI88" s="321"/>
      <c r="GJ88" s="321"/>
      <c r="GK88" s="321"/>
      <c r="GL88" s="321"/>
      <c r="GM88" s="321"/>
      <c r="GN88" s="321"/>
      <c r="GO88" s="321"/>
      <c r="GP88" s="321"/>
      <c r="GQ88" s="321"/>
      <c r="GR88" s="321"/>
      <c r="GS88" s="321"/>
      <c r="GT88" s="321"/>
      <c r="GU88" s="321"/>
      <c r="GV88" s="321"/>
      <c r="GW88" s="321"/>
      <c r="GX88" s="321"/>
      <c r="GY88" s="321"/>
      <c r="GZ88" s="321"/>
      <c r="HA88" s="321"/>
    </row>
    <row r="89" spans="2:209" s="779" customFormat="1" ht="15.75" customHeight="1" x14ac:dyDescent="0.2">
      <c r="B89" s="780"/>
      <c r="C89" s="780"/>
      <c r="D89" s="782"/>
      <c r="E89" s="781"/>
      <c r="F89" s="781"/>
      <c r="G89" s="780"/>
      <c r="L89" s="321"/>
      <c r="M89" s="321"/>
      <c r="N89" s="321"/>
      <c r="O89" s="321"/>
      <c r="P89" s="321"/>
      <c r="Q89" s="321"/>
      <c r="R89" s="321"/>
      <c r="S89" s="321"/>
      <c r="T89" s="321"/>
      <c r="U89" s="321"/>
      <c r="V89" s="321"/>
      <c r="W89" s="321"/>
      <c r="X89" s="321"/>
      <c r="Y89" s="321"/>
      <c r="Z89" s="321"/>
      <c r="AA89" s="321"/>
      <c r="AB89" s="321"/>
      <c r="AC89" s="321"/>
      <c r="AD89" s="321"/>
      <c r="AE89" s="321"/>
      <c r="AF89" s="321"/>
      <c r="AG89" s="321"/>
      <c r="AH89" s="321"/>
      <c r="AI89" s="321"/>
      <c r="AJ89" s="321"/>
      <c r="AK89" s="321"/>
      <c r="AL89" s="321"/>
      <c r="AM89" s="321"/>
      <c r="AN89" s="321"/>
      <c r="AO89" s="321"/>
      <c r="AP89" s="321"/>
      <c r="AQ89" s="321"/>
      <c r="AR89" s="321"/>
      <c r="AS89" s="321"/>
      <c r="AT89" s="321"/>
      <c r="AU89" s="321"/>
      <c r="AV89" s="321"/>
      <c r="AW89" s="321"/>
      <c r="AX89" s="321"/>
      <c r="AY89" s="321"/>
      <c r="AZ89" s="321"/>
      <c r="BA89" s="321"/>
      <c r="BB89" s="321"/>
      <c r="BC89" s="321"/>
      <c r="BD89" s="321"/>
      <c r="BE89" s="321"/>
      <c r="BF89" s="321"/>
      <c r="BG89" s="321"/>
      <c r="BH89" s="321"/>
      <c r="BI89" s="321"/>
      <c r="BJ89" s="321"/>
      <c r="BK89" s="321"/>
      <c r="BL89" s="321"/>
      <c r="BM89" s="321"/>
      <c r="BN89" s="321"/>
      <c r="BO89" s="321"/>
      <c r="BP89" s="321"/>
      <c r="BQ89" s="321"/>
      <c r="BR89" s="321"/>
      <c r="BS89" s="321"/>
      <c r="BT89" s="321"/>
      <c r="BU89" s="321"/>
      <c r="BV89" s="321"/>
      <c r="BW89" s="321"/>
      <c r="BX89" s="321"/>
      <c r="BY89" s="321"/>
      <c r="BZ89" s="321"/>
      <c r="CA89" s="321"/>
      <c r="CB89" s="321"/>
      <c r="CC89" s="321"/>
      <c r="CD89" s="321"/>
      <c r="CE89" s="321"/>
      <c r="CF89" s="321"/>
      <c r="CG89" s="321"/>
      <c r="CH89" s="321"/>
      <c r="CI89" s="321"/>
      <c r="CJ89" s="321"/>
      <c r="CK89" s="321"/>
      <c r="CL89" s="321"/>
      <c r="CM89" s="321"/>
      <c r="CN89" s="321"/>
      <c r="CO89" s="321"/>
      <c r="CP89" s="321"/>
      <c r="CQ89" s="321"/>
      <c r="CR89" s="321"/>
      <c r="CS89" s="321"/>
      <c r="CT89" s="321"/>
      <c r="CU89" s="321"/>
      <c r="CV89" s="321"/>
      <c r="CW89" s="321"/>
      <c r="CX89" s="321"/>
      <c r="CY89" s="321"/>
      <c r="CZ89" s="321"/>
      <c r="DA89" s="321"/>
      <c r="DB89" s="321"/>
      <c r="DC89" s="321"/>
      <c r="DD89" s="321"/>
      <c r="DE89" s="321"/>
      <c r="DF89" s="321"/>
      <c r="DG89" s="321"/>
      <c r="DH89" s="321"/>
      <c r="DI89" s="321"/>
      <c r="DJ89" s="321"/>
      <c r="DK89" s="321"/>
      <c r="DL89" s="321"/>
      <c r="DM89" s="321"/>
      <c r="DN89" s="321"/>
      <c r="DO89" s="321"/>
      <c r="DP89" s="321"/>
      <c r="DQ89" s="321"/>
      <c r="DR89" s="321"/>
      <c r="DS89" s="321"/>
      <c r="DT89" s="321"/>
      <c r="DU89" s="321"/>
      <c r="DV89" s="321"/>
      <c r="DW89" s="321"/>
      <c r="DX89" s="321"/>
      <c r="DY89" s="321"/>
      <c r="DZ89" s="321"/>
      <c r="EA89" s="321"/>
      <c r="EB89" s="321"/>
      <c r="EC89" s="321"/>
      <c r="ED89" s="321"/>
      <c r="EE89" s="321"/>
      <c r="EF89" s="321"/>
      <c r="EG89" s="321"/>
      <c r="EH89" s="321"/>
      <c r="EI89" s="321"/>
      <c r="EJ89" s="321"/>
      <c r="EK89" s="321"/>
      <c r="EL89" s="321"/>
      <c r="EM89" s="321"/>
      <c r="EN89" s="321"/>
      <c r="EO89" s="321"/>
      <c r="EP89" s="321"/>
      <c r="EQ89" s="321"/>
      <c r="ER89" s="321"/>
      <c r="ES89" s="321"/>
      <c r="ET89" s="321"/>
      <c r="EU89" s="321"/>
      <c r="EV89" s="321"/>
      <c r="EW89" s="321"/>
      <c r="EX89" s="321"/>
      <c r="EY89" s="321"/>
      <c r="EZ89" s="321"/>
      <c r="FA89" s="321"/>
      <c r="FB89" s="321"/>
      <c r="FC89" s="321"/>
      <c r="FD89" s="321"/>
      <c r="FE89" s="321"/>
      <c r="FF89" s="321"/>
      <c r="FG89" s="321"/>
      <c r="FH89" s="321"/>
      <c r="FI89" s="321"/>
      <c r="FJ89" s="321"/>
      <c r="FK89" s="321"/>
      <c r="FL89" s="321"/>
      <c r="FM89" s="321"/>
      <c r="FN89" s="321"/>
      <c r="FO89" s="321"/>
      <c r="FP89" s="321"/>
      <c r="FQ89" s="321"/>
      <c r="FR89" s="321"/>
      <c r="FS89" s="321"/>
      <c r="FT89" s="321"/>
      <c r="FU89" s="321"/>
      <c r="FV89" s="321"/>
      <c r="FW89" s="321"/>
      <c r="FX89" s="321"/>
      <c r="FY89" s="321"/>
      <c r="FZ89" s="321"/>
      <c r="GA89" s="321"/>
      <c r="GB89" s="321"/>
      <c r="GC89" s="321"/>
      <c r="GD89" s="321"/>
      <c r="GE89" s="321"/>
      <c r="GF89" s="321"/>
      <c r="GG89" s="321"/>
      <c r="GH89" s="321"/>
      <c r="GI89" s="321"/>
      <c r="GJ89" s="321"/>
      <c r="GK89" s="321"/>
      <c r="GL89" s="321"/>
      <c r="GM89" s="321"/>
      <c r="GN89" s="321"/>
      <c r="GO89" s="321"/>
      <c r="GP89" s="321"/>
      <c r="GQ89" s="321"/>
      <c r="GR89" s="321"/>
      <c r="GS89" s="321"/>
      <c r="GT89" s="321"/>
      <c r="GU89" s="321"/>
      <c r="GV89" s="321"/>
      <c r="GW89" s="321"/>
      <c r="GX89" s="321"/>
      <c r="GY89" s="321"/>
      <c r="GZ89" s="321"/>
      <c r="HA89" s="321"/>
    </row>
    <row r="90" spans="2:209" s="779" customFormat="1" ht="15.75" customHeight="1" x14ac:dyDescent="0.2">
      <c r="B90" s="780"/>
      <c r="C90" s="780"/>
      <c r="D90" s="782"/>
      <c r="E90" s="781"/>
      <c r="F90" s="781"/>
      <c r="G90" s="780"/>
      <c r="L90" s="321"/>
      <c r="M90" s="321"/>
      <c r="N90" s="321"/>
      <c r="O90" s="321"/>
      <c r="P90" s="321"/>
      <c r="Q90" s="321"/>
      <c r="R90" s="321"/>
      <c r="S90" s="321"/>
      <c r="T90" s="321"/>
      <c r="U90" s="321"/>
      <c r="V90" s="321"/>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c r="AU90" s="321"/>
      <c r="AV90" s="321"/>
      <c r="AW90" s="321"/>
      <c r="AX90" s="321"/>
      <c r="AY90" s="321"/>
      <c r="AZ90" s="321"/>
      <c r="BA90" s="321"/>
      <c r="BB90" s="321"/>
      <c r="BC90" s="321"/>
      <c r="BD90" s="321"/>
      <c r="BE90" s="321"/>
      <c r="BF90" s="321"/>
      <c r="BG90" s="321"/>
      <c r="BH90" s="321"/>
      <c r="BI90" s="321"/>
      <c r="BJ90" s="321"/>
      <c r="BK90" s="321"/>
      <c r="BL90" s="321"/>
      <c r="BM90" s="321"/>
      <c r="BN90" s="321"/>
      <c r="BO90" s="321"/>
      <c r="BP90" s="321"/>
      <c r="BQ90" s="321"/>
      <c r="BR90" s="321"/>
      <c r="BS90" s="321"/>
      <c r="BT90" s="321"/>
      <c r="BU90" s="321"/>
      <c r="BV90" s="321"/>
      <c r="BW90" s="321"/>
      <c r="BX90" s="321"/>
      <c r="BY90" s="321"/>
      <c r="BZ90" s="321"/>
      <c r="CA90" s="321"/>
      <c r="CB90" s="321"/>
      <c r="CC90" s="321"/>
      <c r="CD90" s="321"/>
      <c r="CE90" s="321"/>
      <c r="CF90" s="321"/>
      <c r="CG90" s="321"/>
      <c r="CH90" s="321"/>
      <c r="CI90" s="321"/>
      <c r="CJ90" s="321"/>
      <c r="CK90" s="321"/>
      <c r="CL90" s="321"/>
      <c r="CM90" s="321"/>
      <c r="CN90" s="321"/>
      <c r="CO90" s="321"/>
      <c r="CP90" s="321"/>
      <c r="CQ90" s="321"/>
      <c r="CR90" s="321"/>
      <c r="CS90" s="321"/>
      <c r="CT90" s="321"/>
      <c r="CU90" s="321"/>
      <c r="CV90" s="321"/>
      <c r="CW90" s="321"/>
      <c r="CX90" s="321"/>
      <c r="CY90" s="321"/>
      <c r="CZ90" s="321"/>
      <c r="DA90" s="321"/>
      <c r="DB90" s="321"/>
      <c r="DC90" s="321"/>
      <c r="DD90" s="321"/>
      <c r="DE90" s="321"/>
      <c r="DF90" s="321"/>
      <c r="DG90" s="321"/>
      <c r="DH90" s="321"/>
      <c r="DI90" s="321"/>
      <c r="DJ90" s="321"/>
      <c r="DK90" s="321"/>
      <c r="DL90" s="321"/>
      <c r="DM90" s="321"/>
      <c r="DN90" s="321"/>
      <c r="DO90" s="321"/>
      <c r="DP90" s="321"/>
      <c r="DQ90" s="321"/>
      <c r="DR90" s="321"/>
      <c r="DS90" s="321"/>
      <c r="DT90" s="321"/>
      <c r="DU90" s="321"/>
      <c r="DV90" s="321"/>
      <c r="DW90" s="321"/>
      <c r="DX90" s="321"/>
      <c r="DY90" s="321"/>
      <c r="DZ90" s="321"/>
      <c r="EA90" s="321"/>
      <c r="EB90" s="321"/>
      <c r="EC90" s="321"/>
      <c r="ED90" s="321"/>
      <c r="EE90" s="321"/>
      <c r="EF90" s="321"/>
      <c r="EG90" s="321"/>
      <c r="EH90" s="321"/>
      <c r="EI90" s="321"/>
      <c r="EJ90" s="321"/>
      <c r="EK90" s="321"/>
      <c r="EL90" s="321"/>
      <c r="EM90" s="321"/>
      <c r="EN90" s="321"/>
      <c r="EO90" s="321"/>
      <c r="EP90" s="321"/>
      <c r="EQ90" s="321"/>
      <c r="ER90" s="321"/>
      <c r="ES90" s="321"/>
      <c r="ET90" s="321"/>
      <c r="EU90" s="321"/>
      <c r="EV90" s="321"/>
      <c r="EW90" s="321"/>
      <c r="EX90" s="321"/>
      <c r="EY90" s="321"/>
      <c r="EZ90" s="321"/>
      <c r="FA90" s="321"/>
      <c r="FB90" s="321"/>
      <c r="FC90" s="321"/>
      <c r="FD90" s="321"/>
      <c r="FE90" s="321"/>
      <c r="FF90" s="321"/>
      <c r="FG90" s="321"/>
      <c r="FH90" s="321"/>
      <c r="FI90" s="321"/>
      <c r="FJ90" s="321"/>
      <c r="FK90" s="321"/>
      <c r="FL90" s="321"/>
      <c r="FM90" s="321"/>
      <c r="FN90" s="321"/>
      <c r="FO90" s="321"/>
      <c r="FP90" s="321"/>
      <c r="FQ90" s="321"/>
      <c r="FR90" s="321"/>
      <c r="FS90" s="321"/>
      <c r="FT90" s="321"/>
      <c r="FU90" s="321"/>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321"/>
      <c r="GS90" s="321"/>
      <c r="GT90" s="321"/>
      <c r="GU90" s="321"/>
      <c r="GV90" s="321"/>
      <c r="GW90" s="321"/>
      <c r="GX90" s="321"/>
      <c r="GY90" s="321"/>
      <c r="GZ90" s="321"/>
      <c r="HA90" s="321"/>
    </row>
    <row r="91" spans="2:209" s="779" customFormat="1" ht="15.75" customHeight="1" x14ac:dyDescent="0.2">
      <c r="B91" s="780"/>
      <c r="C91" s="780"/>
      <c r="D91" s="782"/>
      <c r="E91" s="781"/>
      <c r="F91" s="781"/>
      <c r="G91" s="780"/>
      <c r="L91" s="321"/>
      <c r="M91" s="321"/>
      <c r="N91" s="321"/>
      <c r="O91" s="321"/>
      <c r="P91" s="321"/>
      <c r="Q91" s="321"/>
      <c r="R91" s="321"/>
      <c r="S91" s="321"/>
      <c r="T91" s="321"/>
      <c r="U91" s="321"/>
      <c r="V91" s="321"/>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c r="AU91" s="321"/>
      <c r="AV91" s="321"/>
      <c r="AW91" s="321"/>
      <c r="AX91" s="321"/>
      <c r="AY91" s="321"/>
      <c r="AZ91" s="321"/>
      <c r="BA91" s="321"/>
      <c r="BB91" s="321"/>
      <c r="BC91" s="321"/>
      <c r="BD91" s="321"/>
      <c r="BE91" s="321"/>
      <c r="BF91" s="321"/>
      <c r="BG91" s="321"/>
      <c r="BH91" s="321"/>
      <c r="BI91" s="321"/>
      <c r="BJ91" s="321"/>
      <c r="BK91" s="321"/>
      <c r="BL91" s="321"/>
      <c r="BM91" s="321"/>
      <c r="BN91" s="321"/>
      <c r="BO91" s="321"/>
      <c r="BP91" s="321"/>
      <c r="BQ91" s="321"/>
      <c r="BR91" s="321"/>
      <c r="BS91" s="321"/>
      <c r="BT91" s="321"/>
      <c r="BU91" s="321"/>
      <c r="BV91" s="321"/>
      <c r="BW91" s="321"/>
      <c r="BX91" s="321"/>
      <c r="BY91" s="321"/>
      <c r="BZ91" s="321"/>
      <c r="CA91" s="321"/>
      <c r="CB91" s="321"/>
      <c r="CC91" s="321"/>
      <c r="CD91" s="321"/>
      <c r="CE91" s="321"/>
      <c r="CF91" s="321"/>
      <c r="CG91" s="321"/>
      <c r="CH91" s="321"/>
      <c r="CI91" s="321"/>
      <c r="CJ91" s="321"/>
      <c r="CK91" s="321"/>
      <c r="CL91" s="321"/>
      <c r="CM91" s="321"/>
      <c r="CN91" s="321"/>
      <c r="CO91" s="321"/>
      <c r="CP91" s="321"/>
      <c r="CQ91" s="321"/>
      <c r="CR91" s="321"/>
      <c r="CS91" s="321"/>
      <c r="CT91" s="321"/>
      <c r="CU91" s="321"/>
      <c r="CV91" s="321"/>
      <c r="CW91" s="321"/>
      <c r="CX91" s="321"/>
      <c r="CY91" s="321"/>
      <c r="CZ91" s="321"/>
      <c r="DA91" s="321"/>
      <c r="DB91" s="321"/>
      <c r="DC91" s="321"/>
      <c r="DD91" s="321"/>
      <c r="DE91" s="321"/>
      <c r="DF91" s="321"/>
      <c r="DG91" s="321"/>
      <c r="DH91" s="321"/>
      <c r="DI91" s="321"/>
      <c r="DJ91" s="321"/>
      <c r="DK91" s="321"/>
      <c r="DL91" s="321"/>
      <c r="DM91" s="321"/>
      <c r="DN91" s="321"/>
      <c r="DO91" s="321"/>
      <c r="DP91" s="321"/>
      <c r="DQ91" s="321"/>
      <c r="DR91" s="321"/>
      <c r="DS91" s="321"/>
      <c r="DT91" s="321"/>
      <c r="DU91" s="321"/>
      <c r="DV91" s="321"/>
      <c r="DW91" s="321"/>
      <c r="DX91" s="321"/>
      <c r="DY91" s="321"/>
      <c r="DZ91" s="321"/>
      <c r="EA91" s="321"/>
      <c r="EB91" s="321"/>
      <c r="EC91" s="321"/>
      <c r="ED91" s="321"/>
      <c r="EE91" s="321"/>
      <c r="EF91" s="321"/>
      <c r="EG91" s="321"/>
      <c r="EH91" s="321"/>
      <c r="EI91" s="321"/>
      <c r="EJ91" s="321"/>
      <c r="EK91" s="321"/>
      <c r="EL91" s="321"/>
      <c r="EM91" s="321"/>
      <c r="EN91" s="321"/>
      <c r="EO91" s="321"/>
      <c r="EP91" s="321"/>
      <c r="EQ91" s="321"/>
      <c r="ER91" s="321"/>
      <c r="ES91" s="321"/>
      <c r="ET91" s="321"/>
      <c r="EU91" s="321"/>
      <c r="EV91" s="321"/>
      <c r="EW91" s="321"/>
      <c r="EX91" s="321"/>
      <c r="EY91" s="321"/>
      <c r="EZ91" s="321"/>
      <c r="FA91" s="321"/>
      <c r="FB91" s="321"/>
      <c r="FC91" s="321"/>
      <c r="FD91" s="321"/>
      <c r="FE91" s="321"/>
      <c r="FF91" s="321"/>
      <c r="FG91" s="321"/>
      <c r="FH91" s="321"/>
      <c r="FI91" s="321"/>
      <c r="FJ91" s="321"/>
      <c r="FK91" s="321"/>
      <c r="FL91" s="321"/>
      <c r="FM91" s="321"/>
      <c r="FN91" s="321"/>
      <c r="FO91" s="321"/>
      <c r="FP91" s="321"/>
      <c r="FQ91" s="321"/>
      <c r="FR91" s="321"/>
      <c r="FS91" s="321"/>
      <c r="FT91" s="321"/>
      <c r="FU91" s="321"/>
      <c r="FV91" s="321"/>
      <c r="FW91" s="321"/>
      <c r="FX91" s="321"/>
      <c r="FY91" s="321"/>
      <c r="FZ91" s="321"/>
      <c r="GA91" s="321"/>
      <c r="GB91" s="321"/>
      <c r="GC91" s="321"/>
      <c r="GD91" s="321"/>
      <c r="GE91" s="321"/>
      <c r="GF91" s="321"/>
      <c r="GG91" s="321"/>
      <c r="GH91" s="321"/>
      <c r="GI91" s="321"/>
      <c r="GJ91" s="321"/>
      <c r="GK91" s="321"/>
      <c r="GL91" s="321"/>
      <c r="GM91" s="321"/>
      <c r="GN91" s="321"/>
      <c r="GO91" s="321"/>
      <c r="GP91" s="321"/>
      <c r="GQ91" s="321"/>
      <c r="GR91" s="321"/>
      <c r="GS91" s="321"/>
      <c r="GT91" s="321"/>
      <c r="GU91" s="321"/>
      <c r="GV91" s="321"/>
      <c r="GW91" s="321"/>
      <c r="GX91" s="321"/>
      <c r="GY91" s="321"/>
      <c r="GZ91" s="321"/>
      <c r="HA91" s="321"/>
    </row>
    <row r="92" spans="2:209" s="779" customFormat="1" ht="15.75" customHeight="1" x14ac:dyDescent="0.2">
      <c r="B92" s="780"/>
      <c r="C92" s="780"/>
      <c r="D92" s="782"/>
      <c r="E92" s="781"/>
      <c r="F92" s="781"/>
      <c r="G92" s="780"/>
      <c r="L92" s="321"/>
      <c r="M92" s="321"/>
      <c r="N92" s="321"/>
      <c r="O92" s="321"/>
      <c r="P92" s="321"/>
      <c r="Q92" s="321"/>
      <c r="R92" s="321"/>
      <c r="S92" s="321"/>
      <c r="T92" s="321"/>
      <c r="U92" s="321"/>
      <c r="V92" s="321"/>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c r="AU92" s="321"/>
      <c r="AV92" s="321"/>
      <c r="AW92" s="321"/>
      <c r="AX92" s="321"/>
      <c r="AY92" s="321"/>
      <c r="AZ92" s="321"/>
      <c r="BA92" s="321"/>
      <c r="BB92" s="321"/>
      <c r="BC92" s="321"/>
      <c r="BD92" s="321"/>
      <c r="BE92" s="321"/>
      <c r="BF92" s="321"/>
      <c r="BG92" s="321"/>
      <c r="BH92" s="321"/>
      <c r="BI92" s="321"/>
      <c r="BJ92" s="321"/>
      <c r="BK92" s="321"/>
      <c r="BL92" s="321"/>
      <c r="BM92" s="321"/>
      <c r="BN92" s="321"/>
      <c r="BO92" s="321"/>
      <c r="BP92" s="321"/>
      <c r="BQ92" s="321"/>
      <c r="BR92" s="321"/>
      <c r="BS92" s="321"/>
      <c r="BT92" s="321"/>
      <c r="BU92" s="321"/>
      <c r="BV92" s="321"/>
      <c r="BW92" s="321"/>
      <c r="BX92" s="321"/>
      <c r="BY92" s="321"/>
      <c r="BZ92" s="321"/>
      <c r="CA92" s="321"/>
      <c r="CB92" s="321"/>
      <c r="CC92" s="321"/>
      <c r="CD92" s="321"/>
      <c r="CE92" s="321"/>
      <c r="CF92" s="321"/>
      <c r="CG92" s="321"/>
      <c r="CH92" s="321"/>
      <c r="CI92" s="321"/>
      <c r="CJ92" s="321"/>
      <c r="CK92" s="321"/>
      <c r="CL92" s="321"/>
      <c r="CM92" s="321"/>
      <c r="CN92" s="321"/>
      <c r="CO92" s="321"/>
      <c r="CP92" s="321"/>
      <c r="CQ92" s="321"/>
      <c r="CR92" s="321"/>
      <c r="CS92" s="321"/>
      <c r="CT92" s="321"/>
      <c r="CU92" s="321"/>
      <c r="CV92" s="321"/>
      <c r="CW92" s="321"/>
      <c r="CX92" s="321"/>
      <c r="CY92" s="321"/>
      <c r="CZ92" s="321"/>
      <c r="DA92" s="321"/>
      <c r="DB92" s="321"/>
      <c r="DC92" s="321"/>
      <c r="DD92" s="321"/>
      <c r="DE92" s="321"/>
      <c r="DF92" s="321"/>
      <c r="DG92" s="321"/>
      <c r="DH92" s="321"/>
      <c r="DI92" s="321"/>
      <c r="DJ92" s="321"/>
      <c r="DK92" s="321"/>
      <c r="DL92" s="321"/>
      <c r="DM92" s="321"/>
      <c r="DN92" s="321"/>
      <c r="DO92" s="321"/>
      <c r="DP92" s="321"/>
      <c r="DQ92" s="321"/>
      <c r="DR92" s="321"/>
      <c r="DS92" s="321"/>
      <c r="DT92" s="321"/>
      <c r="DU92" s="321"/>
      <c r="DV92" s="321"/>
      <c r="DW92" s="321"/>
      <c r="DX92" s="321"/>
      <c r="DY92" s="321"/>
      <c r="DZ92" s="321"/>
      <c r="EA92" s="321"/>
      <c r="EB92" s="321"/>
      <c r="EC92" s="321"/>
      <c r="ED92" s="321"/>
      <c r="EE92" s="321"/>
      <c r="EF92" s="321"/>
      <c r="EG92" s="321"/>
      <c r="EH92" s="321"/>
      <c r="EI92" s="321"/>
      <c r="EJ92" s="321"/>
      <c r="EK92" s="321"/>
      <c r="EL92" s="321"/>
      <c r="EM92" s="321"/>
      <c r="EN92" s="321"/>
      <c r="EO92" s="321"/>
      <c r="EP92" s="321"/>
      <c r="EQ92" s="321"/>
      <c r="ER92" s="321"/>
      <c r="ES92" s="321"/>
      <c r="ET92" s="321"/>
      <c r="EU92" s="321"/>
      <c r="EV92" s="321"/>
      <c r="EW92" s="321"/>
      <c r="EX92" s="321"/>
      <c r="EY92" s="321"/>
      <c r="EZ92" s="321"/>
      <c r="FA92" s="321"/>
      <c r="FB92" s="321"/>
      <c r="FC92" s="321"/>
      <c r="FD92" s="321"/>
      <c r="FE92" s="321"/>
      <c r="FF92" s="321"/>
      <c r="FG92" s="321"/>
      <c r="FH92" s="321"/>
      <c r="FI92" s="321"/>
      <c r="FJ92" s="321"/>
      <c r="FK92" s="321"/>
      <c r="FL92" s="321"/>
      <c r="FM92" s="321"/>
      <c r="FN92" s="321"/>
      <c r="FO92" s="321"/>
      <c r="FP92" s="321"/>
      <c r="FQ92" s="321"/>
      <c r="FR92" s="321"/>
      <c r="FS92" s="321"/>
      <c r="FT92" s="321"/>
      <c r="FU92" s="321"/>
      <c r="FV92" s="321"/>
      <c r="FW92" s="321"/>
      <c r="FX92" s="321"/>
      <c r="FY92" s="321"/>
      <c r="FZ92" s="321"/>
      <c r="GA92" s="321"/>
      <c r="GB92" s="321"/>
      <c r="GC92" s="321"/>
      <c r="GD92" s="321"/>
      <c r="GE92" s="321"/>
      <c r="GF92" s="321"/>
      <c r="GG92" s="321"/>
      <c r="GH92" s="321"/>
      <c r="GI92" s="321"/>
      <c r="GJ92" s="321"/>
      <c r="GK92" s="321"/>
      <c r="GL92" s="321"/>
      <c r="GM92" s="321"/>
      <c r="GN92" s="321"/>
      <c r="GO92" s="321"/>
      <c r="GP92" s="321"/>
      <c r="GQ92" s="321"/>
      <c r="GR92" s="321"/>
      <c r="GS92" s="321"/>
      <c r="GT92" s="321"/>
      <c r="GU92" s="321"/>
      <c r="GV92" s="321"/>
      <c r="GW92" s="321"/>
      <c r="GX92" s="321"/>
      <c r="GY92" s="321"/>
      <c r="GZ92" s="321"/>
      <c r="HA92" s="321"/>
    </row>
    <row r="93" spans="2:209" s="779" customFormat="1" ht="15.75" customHeight="1" x14ac:dyDescent="0.2">
      <c r="B93" s="780"/>
      <c r="C93" s="780"/>
      <c r="D93" s="782"/>
      <c r="E93" s="781"/>
      <c r="F93" s="781"/>
      <c r="G93" s="780"/>
      <c r="L93" s="321"/>
      <c r="M93" s="321"/>
      <c r="N93" s="321"/>
      <c r="O93" s="321"/>
      <c r="P93" s="321"/>
      <c r="Q93" s="321"/>
      <c r="R93" s="321"/>
      <c r="S93" s="321"/>
      <c r="T93" s="321"/>
      <c r="U93" s="321"/>
      <c r="V93" s="321"/>
      <c r="W93" s="321"/>
      <c r="X93" s="321"/>
      <c r="Y93" s="321"/>
      <c r="Z93" s="321"/>
      <c r="AA93" s="321"/>
      <c r="AB93" s="321"/>
      <c r="AC93" s="321"/>
      <c r="AD93" s="321"/>
      <c r="AE93" s="321"/>
      <c r="AF93" s="321"/>
      <c r="AG93" s="321"/>
      <c r="AH93" s="321"/>
      <c r="AI93" s="321"/>
      <c r="AJ93" s="321"/>
      <c r="AK93" s="321"/>
      <c r="AL93" s="321"/>
      <c r="AM93" s="321"/>
      <c r="AN93" s="321"/>
      <c r="AO93" s="321"/>
      <c r="AP93" s="321"/>
      <c r="AQ93" s="321"/>
      <c r="AR93" s="321"/>
      <c r="AS93" s="321"/>
      <c r="AT93" s="321"/>
      <c r="AU93" s="321"/>
      <c r="AV93" s="321"/>
      <c r="AW93" s="321"/>
      <c r="AX93" s="321"/>
      <c r="AY93" s="321"/>
      <c r="AZ93" s="321"/>
      <c r="BA93" s="321"/>
      <c r="BB93" s="321"/>
      <c r="BC93" s="321"/>
      <c r="BD93" s="321"/>
      <c r="BE93" s="321"/>
      <c r="BF93" s="321"/>
      <c r="BG93" s="321"/>
      <c r="BH93" s="321"/>
      <c r="BI93" s="321"/>
      <c r="BJ93" s="321"/>
      <c r="BK93" s="321"/>
      <c r="BL93" s="321"/>
      <c r="BM93" s="321"/>
      <c r="BN93" s="321"/>
      <c r="BO93" s="321"/>
      <c r="BP93" s="321"/>
      <c r="BQ93" s="321"/>
      <c r="BR93" s="321"/>
      <c r="BS93" s="321"/>
      <c r="BT93" s="321"/>
      <c r="BU93" s="321"/>
      <c r="BV93" s="321"/>
      <c r="BW93" s="321"/>
      <c r="BX93" s="321"/>
      <c r="BY93" s="321"/>
      <c r="BZ93" s="321"/>
      <c r="CA93" s="321"/>
      <c r="CB93" s="321"/>
      <c r="CC93" s="321"/>
      <c r="CD93" s="321"/>
      <c r="CE93" s="321"/>
      <c r="CF93" s="321"/>
      <c r="CG93" s="321"/>
      <c r="CH93" s="321"/>
      <c r="CI93" s="321"/>
      <c r="CJ93" s="321"/>
      <c r="CK93" s="321"/>
      <c r="CL93" s="321"/>
      <c r="CM93" s="321"/>
      <c r="CN93" s="321"/>
      <c r="CO93" s="321"/>
      <c r="CP93" s="321"/>
      <c r="CQ93" s="321"/>
      <c r="CR93" s="321"/>
      <c r="CS93" s="321"/>
      <c r="CT93" s="321"/>
      <c r="CU93" s="321"/>
      <c r="CV93" s="321"/>
      <c r="CW93" s="321"/>
      <c r="CX93" s="321"/>
      <c r="CY93" s="321"/>
      <c r="CZ93" s="321"/>
      <c r="DA93" s="321"/>
      <c r="DB93" s="321"/>
      <c r="DC93" s="321"/>
      <c r="DD93" s="321"/>
      <c r="DE93" s="321"/>
      <c r="DF93" s="321"/>
      <c r="DG93" s="321"/>
      <c r="DH93" s="321"/>
      <c r="DI93" s="321"/>
      <c r="DJ93" s="321"/>
      <c r="DK93" s="321"/>
      <c r="DL93" s="321"/>
      <c r="DM93" s="321"/>
      <c r="DN93" s="321"/>
      <c r="DO93" s="321"/>
      <c r="DP93" s="321"/>
      <c r="DQ93" s="321"/>
      <c r="DR93" s="321"/>
      <c r="DS93" s="321"/>
      <c r="DT93" s="321"/>
      <c r="DU93" s="321"/>
      <c r="DV93" s="321"/>
      <c r="DW93" s="321"/>
      <c r="DX93" s="321"/>
      <c r="DY93" s="321"/>
      <c r="DZ93" s="321"/>
      <c r="EA93" s="321"/>
      <c r="EB93" s="321"/>
      <c r="EC93" s="321"/>
      <c r="ED93" s="321"/>
      <c r="EE93" s="321"/>
      <c r="EF93" s="321"/>
      <c r="EG93" s="321"/>
      <c r="EH93" s="321"/>
      <c r="EI93" s="321"/>
      <c r="EJ93" s="321"/>
      <c r="EK93" s="321"/>
      <c r="EL93" s="321"/>
      <c r="EM93" s="321"/>
      <c r="EN93" s="321"/>
      <c r="EO93" s="321"/>
      <c r="EP93" s="321"/>
      <c r="EQ93" s="321"/>
      <c r="ER93" s="321"/>
      <c r="ES93" s="321"/>
      <c r="ET93" s="321"/>
      <c r="EU93" s="321"/>
      <c r="EV93" s="321"/>
      <c r="EW93" s="321"/>
      <c r="EX93" s="321"/>
      <c r="EY93" s="321"/>
      <c r="EZ93" s="321"/>
      <c r="FA93" s="321"/>
      <c r="FB93" s="321"/>
      <c r="FC93" s="321"/>
      <c r="FD93" s="321"/>
      <c r="FE93" s="321"/>
      <c r="FF93" s="321"/>
      <c r="FG93" s="321"/>
      <c r="FH93" s="321"/>
      <c r="FI93" s="321"/>
      <c r="FJ93" s="321"/>
      <c r="FK93" s="321"/>
      <c r="FL93" s="321"/>
      <c r="FM93" s="321"/>
      <c r="FN93" s="321"/>
      <c r="FO93" s="321"/>
      <c r="FP93" s="321"/>
      <c r="FQ93" s="321"/>
      <c r="FR93" s="321"/>
      <c r="FS93" s="321"/>
      <c r="FT93" s="321"/>
      <c r="FU93" s="321"/>
      <c r="FV93" s="321"/>
      <c r="FW93" s="321"/>
      <c r="FX93" s="321"/>
      <c r="FY93" s="321"/>
      <c r="FZ93" s="321"/>
      <c r="GA93" s="321"/>
      <c r="GB93" s="321"/>
      <c r="GC93" s="321"/>
      <c r="GD93" s="321"/>
      <c r="GE93" s="321"/>
      <c r="GF93" s="321"/>
      <c r="GG93" s="321"/>
      <c r="GH93" s="321"/>
      <c r="GI93" s="321"/>
      <c r="GJ93" s="321"/>
      <c r="GK93" s="321"/>
      <c r="GL93" s="321"/>
      <c r="GM93" s="321"/>
      <c r="GN93" s="321"/>
      <c r="GO93" s="321"/>
      <c r="GP93" s="321"/>
      <c r="GQ93" s="321"/>
      <c r="GR93" s="321"/>
      <c r="GS93" s="321"/>
      <c r="GT93" s="321"/>
      <c r="GU93" s="321"/>
      <c r="GV93" s="321"/>
      <c r="GW93" s="321"/>
      <c r="GX93" s="321"/>
      <c r="GY93" s="321"/>
      <c r="GZ93" s="321"/>
      <c r="HA93" s="321"/>
    </row>
    <row r="94" spans="2:209" s="779" customFormat="1" ht="15.75" customHeight="1" x14ac:dyDescent="0.2">
      <c r="B94" s="780"/>
      <c r="C94" s="780"/>
      <c r="D94" s="782"/>
      <c r="E94" s="781"/>
      <c r="F94" s="781"/>
      <c r="G94" s="780"/>
      <c r="L94" s="321"/>
      <c r="M94" s="321"/>
      <c r="N94" s="321"/>
      <c r="O94" s="321"/>
      <c r="P94" s="321"/>
      <c r="Q94" s="321"/>
      <c r="R94" s="321"/>
      <c r="S94" s="321"/>
      <c r="T94" s="321"/>
      <c r="U94" s="321"/>
      <c r="V94" s="321"/>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c r="AU94" s="321"/>
      <c r="AV94" s="321"/>
      <c r="AW94" s="321"/>
      <c r="AX94" s="321"/>
      <c r="AY94" s="321"/>
      <c r="AZ94" s="321"/>
      <c r="BA94" s="321"/>
      <c r="BB94" s="321"/>
      <c r="BC94" s="321"/>
      <c r="BD94" s="321"/>
      <c r="BE94" s="321"/>
      <c r="BF94" s="321"/>
      <c r="BG94" s="321"/>
      <c r="BH94" s="321"/>
      <c r="BI94" s="321"/>
      <c r="BJ94" s="321"/>
      <c r="BK94" s="321"/>
      <c r="BL94" s="321"/>
      <c r="BM94" s="321"/>
      <c r="BN94" s="321"/>
      <c r="BO94" s="321"/>
      <c r="BP94" s="321"/>
      <c r="BQ94" s="321"/>
      <c r="BR94" s="321"/>
      <c r="BS94" s="321"/>
      <c r="BT94" s="321"/>
      <c r="BU94" s="321"/>
      <c r="BV94" s="321"/>
      <c r="BW94" s="321"/>
      <c r="BX94" s="321"/>
      <c r="BY94" s="321"/>
      <c r="BZ94" s="321"/>
      <c r="CA94" s="321"/>
      <c r="CB94" s="321"/>
      <c r="CC94" s="321"/>
      <c r="CD94" s="321"/>
      <c r="CE94" s="321"/>
      <c r="CF94" s="321"/>
      <c r="CG94" s="321"/>
      <c r="CH94" s="321"/>
      <c r="CI94" s="321"/>
      <c r="CJ94" s="321"/>
      <c r="CK94" s="321"/>
      <c r="CL94" s="321"/>
      <c r="CM94" s="321"/>
      <c r="CN94" s="321"/>
      <c r="CO94" s="321"/>
      <c r="CP94" s="321"/>
      <c r="CQ94" s="321"/>
      <c r="CR94" s="321"/>
      <c r="CS94" s="321"/>
      <c r="CT94" s="321"/>
      <c r="CU94" s="321"/>
      <c r="CV94" s="321"/>
      <c r="CW94" s="321"/>
      <c r="CX94" s="321"/>
      <c r="CY94" s="321"/>
      <c r="CZ94" s="321"/>
      <c r="DA94" s="321"/>
      <c r="DB94" s="321"/>
      <c r="DC94" s="321"/>
      <c r="DD94" s="321"/>
      <c r="DE94" s="321"/>
      <c r="DF94" s="321"/>
      <c r="DG94" s="321"/>
      <c r="DH94" s="321"/>
      <c r="DI94" s="321"/>
      <c r="DJ94" s="321"/>
      <c r="DK94" s="321"/>
      <c r="DL94" s="321"/>
      <c r="DM94" s="321"/>
      <c r="DN94" s="321"/>
      <c r="DO94" s="321"/>
      <c r="DP94" s="321"/>
      <c r="DQ94" s="321"/>
      <c r="DR94" s="321"/>
      <c r="DS94" s="321"/>
      <c r="DT94" s="321"/>
      <c r="DU94" s="321"/>
      <c r="DV94" s="321"/>
      <c r="DW94" s="321"/>
      <c r="DX94" s="321"/>
      <c r="DY94" s="321"/>
      <c r="DZ94" s="321"/>
      <c r="EA94" s="321"/>
      <c r="EB94" s="321"/>
      <c r="EC94" s="321"/>
      <c r="ED94" s="321"/>
      <c r="EE94" s="321"/>
      <c r="EF94" s="321"/>
      <c r="EG94" s="321"/>
      <c r="EH94" s="321"/>
      <c r="EI94" s="321"/>
      <c r="EJ94" s="321"/>
      <c r="EK94" s="321"/>
      <c r="EL94" s="321"/>
      <c r="EM94" s="321"/>
      <c r="EN94" s="321"/>
      <c r="EO94" s="321"/>
      <c r="EP94" s="321"/>
      <c r="EQ94" s="321"/>
      <c r="ER94" s="321"/>
      <c r="ES94" s="321"/>
      <c r="ET94" s="321"/>
      <c r="EU94" s="321"/>
      <c r="EV94" s="321"/>
      <c r="EW94" s="321"/>
      <c r="EX94" s="321"/>
      <c r="EY94" s="321"/>
      <c r="EZ94" s="321"/>
      <c r="FA94" s="321"/>
      <c r="FB94" s="321"/>
      <c r="FC94" s="321"/>
      <c r="FD94" s="321"/>
      <c r="FE94" s="321"/>
      <c r="FF94" s="321"/>
      <c r="FG94" s="321"/>
      <c r="FH94" s="321"/>
      <c r="FI94" s="321"/>
      <c r="FJ94" s="321"/>
      <c r="FK94" s="321"/>
      <c r="FL94" s="321"/>
      <c r="FM94" s="321"/>
      <c r="FN94" s="321"/>
      <c r="FO94" s="321"/>
      <c r="FP94" s="321"/>
      <c r="FQ94" s="321"/>
      <c r="FR94" s="321"/>
      <c r="FS94" s="321"/>
      <c r="FT94" s="321"/>
      <c r="FU94" s="321"/>
      <c r="FV94" s="321"/>
      <c r="FW94" s="321"/>
      <c r="FX94" s="321"/>
      <c r="FY94" s="321"/>
      <c r="FZ94" s="321"/>
      <c r="GA94" s="321"/>
      <c r="GB94" s="321"/>
      <c r="GC94" s="321"/>
      <c r="GD94" s="321"/>
      <c r="GE94" s="321"/>
      <c r="GF94" s="321"/>
      <c r="GG94" s="321"/>
      <c r="GH94" s="321"/>
      <c r="GI94" s="321"/>
      <c r="GJ94" s="321"/>
      <c r="GK94" s="321"/>
      <c r="GL94" s="321"/>
      <c r="GM94" s="321"/>
      <c r="GN94" s="321"/>
      <c r="GO94" s="321"/>
      <c r="GP94" s="321"/>
      <c r="GQ94" s="321"/>
      <c r="GR94" s="321"/>
      <c r="GS94" s="321"/>
      <c r="GT94" s="321"/>
      <c r="GU94" s="321"/>
      <c r="GV94" s="321"/>
      <c r="GW94" s="321"/>
      <c r="GX94" s="321"/>
      <c r="GY94" s="321"/>
      <c r="GZ94" s="321"/>
      <c r="HA94" s="321"/>
    </row>
    <row r="95" spans="2:209" s="779" customFormat="1" ht="15.75" customHeight="1" x14ac:dyDescent="0.2">
      <c r="B95" s="780"/>
      <c r="C95" s="780"/>
      <c r="D95" s="782"/>
      <c r="E95" s="781"/>
      <c r="F95" s="781"/>
      <c r="G95" s="780"/>
      <c r="L95" s="321"/>
      <c r="M95" s="321"/>
      <c r="N95" s="321"/>
      <c r="O95" s="321"/>
      <c r="P95" s="321"/>
      <c r="Q95" s="321"/>
      <c r="R95" s="321"/>
      <c r="S95" s="321"/>
      <c r="T95" s="321"/>
      <c r="U95" s="321"/>
      <c r="V95" s="321"/>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c r="AU95" s="321"/>
      <c r="AV95" s="321"/>
      <c r="AW95" s="321"/>
      <c r="AX95" s="321"/>
      <c r="AY95" s="321"/>
      <c r="AZ95" s="321"/>
      <c r="BA95" s="321"/>
      <c r="BB95" s="321"/>
      <c r="BC95" s="321"/>
      <c r="BD95" s="321"/>
      <c r="BE95" s="321"/>
      <c r="BF95" s="321"/>
      <c r="BG95" s="321"/>
      <c r="BH95" s="321"/>
      <c r="BI95" s="321"/>
      <c r="BJ95" s="321"/>
      <c r="BK95" s="321"/>
      <c r="BL95" s="321"/>
      <c r="BM95" s="321"/>
      <c r="BN95" s="321"/>
      <c r="BO95" s="321"/>
      <c r="BP95" s="321"/>
      <c r="BQ95" s="321"/>
      <c r="BR95" s="321"/>
      <c r="BS95" s="321"/>
      <c r="BT95" s="321"/>
      <c r="BU95" s="321"/>
      <c r="BV95" s="321"/>
      <c r="BW95" s="321"/>
      <c r="BX95" s="321"/>
      <c r="BY95" s="321"/>
      <c r="BZ95" s="321"/>
      <c r="CA95" s="321"/>
      <c r="CB95" s="321"/>
      <c r="CC95" s="321"/>
      <c r="CD95" s="321"/>
      <c r="CE95" s="321"/>
      <c r="CF95" s="321"/>
      <c r="CG95" s="321"/>
      <c r="CH95" s="321"/>
      <c r="CI95" s="321"/>
      <c r="CJ95" s="321"/>
      <c r="CK95" s="321"/>
      <c r="CL95" s="321"/>
      <c r="CM95" s="321"/>
      <c r="CN95" s="321"/>
      <c r="CO95" s="321"/>
      <c r="CP95" s="321"/>
      <c r="CQ95" s="321"/>
      <c r="CR95" s="321"/>
      <c r="CS95" s="321"/>
      <c r="CT95" s="321"/>
      <c r="CU95" s="321"/>
      <c r="CV95" s="321"/>
      <c r="CW95" s="321"/>
      <c r="CX95" s="321"/>
      <c r="CY95" s="321"/>
      <c r="CZ95" s="321"/>
      <c r="DA95" s="321"/>
      <c r="DB95" s="321"/>
      <c r="DC95" s="321"/>
      <c r="DD95" s="321"/>
      <c r="DE95" s="321"/>
      <c r="DF95" s="321"/>
      <c r="DG95" s="321"/>
      <c r="DH95" s="321"/>
      <c r="DI95" s="321"/>
      <c r="DJ95" s="321"/>
      <c r="DK95" s="321"/>
      <c r="DL95" s="321"/>
      <c r="DM95" s="321"/>
      <c r="DN95" s="321"/>
      <c r="DO95" s="321"/>
      <c r="DP95" s="321"/>
      <c r="DQ95" s="321"/>
      <c r="DR95" s="321"/>
      <c r="DS95" s="321"/>
      <c r="DT95" s="321"/>
      <c r="DU95" s="321"/>
      <c r="DV95" s="321"/>
      <c r="DW95" s="321"/>
      <c r="DX95" s="321"/>
      <c r="DY95" s="321"/>
      <c r="DZ95" s="321"/>
      <c r="EA95" s="321"/>
      <c r="EB95" s="321"/>
      <c r="EC95" s="321"/>
      <c r="ED95" s="321"/>
      <c r="EE95" s="321"/>
      <c r="EF95" s="321"/>
      <c r="EG95" s="321"/>
      <c r="EH95" s="321"/>
      <c r="EI95" s="321"/>
      <c r="EJ95" s="321"/>
      <c r="EK95" s="321"/>
      <c r="EL95" s="321"/>
      <c r="EM95" s="321"/>
      <c r="EN95" s="321"/>
      <c r="EO95" s="321"/>
      <c r="EP95" s="321"/>
      <c r="EQ95" s="321"/>
      <c r="ER95" s="321"/>
      <c r="ES95" s="321"/>
      <c r="ET95" s="321"/>
      <c r="EU95" s="321"/>
      <c r="EV95" s="321"/>
      <c r="EW95" s="321"/>
      <c r="EX95" s="321"/>
      <c r="EY95" s="321"/>
      <c r="EZ95" s="321"/>
      <c r="FA95" s="321"/>
      <c r="FB95" s="321"/>
      <c r="FC95" s="321"/>
      <c r="FD95" s="321"/>
      <c r="FE95" s="321"/>
      <c r="FF95" s="321"/>
      <c r="FG95" s="321"/>
      <c r="FH95" s="321"/>
      <c r="FI95" s="321"/>
      <c r="FJ95" s="321"/>
      <c r="FK95" s="321"/>
      <c r="FL95" s="321"/>
      <c r="FM95" s="321"/>
      <c r="FN95" s="321"/>
      <c r="FO95" s="321"/>
      <c r="FP95" s="321"/>
      <c r="FQ95" s="321"/>
      <c r="FR95" s="321"/>
      <c r="FS95" s="321"/>
      <c r="FT95" s="321"/>
      <c r="FU95" s="321"/>
      <c r="FV95" s="321"/>
      <c r="FW95" s="321"/>
      <c r="FX95" s="321"/>
      <c r="FY95" s="321"/>
      <c r="FZ95" s="321"/>
      <c r="GA95" s="321"/>
      <c r="GB95" s="321"/>
      <c r="GC95" s="321"/>
      <c r="GD95" s="321"/>
      <c r="GE95" s="321"/>
      <c r="GF95" s="321"/>
      <c r="GG95" s="321"/>
      <c r="GH95" s="321"/>
      <c r="GI95" s="321"/>
      <c r="GJ95" s="321"/>
      <c r="GK95" s="321"/>
      <c r="GL95" s="321"/>
      <c r="GM95" s="321"/>
      <c r="GN95" s="321"/>
      <c r="GO95" s="321"/>
      <c r="GP95" s="321"/>
      <c r="GQ95" s="321"/>
      <c r="GR95" s="321"/>
      <c r="GS95" s="321"/>
      <c r="GT95" s="321"/>
      <c r="GU95" s="321"/>
      <c r="GV95" s="321"/>
      <c r="GW95" s="321"/>
      <c r="GX95" s="321"/>
      <c r="GY95" s="321"/>
      <c r="GZ95" s="321"/>
      <c r="HA95" s="321"/>
    </row>
    <row r="96" spans="2:209" s="779" customFormat="1" ht="15.75" customHeight="1" x14ac:dyDescent="0.2">
      <c r="B96" s="780"/>
      <c r="C96" s="780"/>
      <c r="D96" s="782"/>
      <c r="E96" s="781"/>
      <c r="F96" s="781"/>
      <c r="G96" s="780"/>
      <c r="L96" s="321"/>
      <c r="M96" s="321"/>
      <c r="N96" s="321"/>
      <c r="O96" s="321"/>
      <c r="P96" s="321"/>
      <c r="Q96" s="321"/>
      <c r="R96" s="321"/>
      <c r="S96" s="321"/>
      <c r="T96" s="321"/>
      <c r="U96" s="321"/>
      <c r="V96" s="321"/>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c r="AU96" s="321"/>
      <c r="AV96" s="321"/>
      <c r="AW96" s="321"/>
      <c r="AX96" s="321"/>
      <c r="AY96" s="321"/>
      <c r="AZ96" s="321"/>
      <c r="BA96" s="321"/>
      <c r="BB96" s="321"/>
      <c r="BC96" s="321"/>
      <c r="BD96" s="321"/>
      <c r="BE96" s="321"/>
      <c r="BF96" s="321"/>
      <c r="BG96" s="321"/>
      <c r="BH96" s="321"/>
      <c r="BI96" s="321"/>
      <c r="BJ96" s="321"/>
      <c r="BK96" s="321"/>
      <c r="BL96" s="321"/>
      <c r="BM96" s="321"/>
      <c r="BN96" s="321"/>
      <c r="BO96" s="321"/>
      <c r="BP96" s="321"/>
      <c r="BQ96" s="321"/>
      <c r="BR96" s="321"/>
      <c r="BS96" s="321"/>
      <c r="BT96" s="321"/>
      <c r="BU96" s="321"/>
      <c r="BV96" s="321"/>
      <c r="BW96" s="321"/>
      <c r="BX96" s="321"/>
      <c r="BY96" s="321"/>
      <c r="BZ96" s="321"/>
      <c r="CA96" s="321"/>
      <c r="CB96" s="321"/>
      <c r="CC96" s="321"/>
      <c r="CD96" s="321"/>
      <c r="CE96" s="321"/>
      <c r="CF96" s="321"/>
      <c r="CG96" s="321"/>
      <c r="CH96" s="321"/>
      <c r="CI96" s="321"/>
      <c r="CJ96" s="321"/>
      <c r="CK96" s="321"/>
      <c r="CL96" s="321"/>
      <c r="CM96" s="321"/>
      <c r="CN96" s="321"/>
      <c r="CO96" s="321"/>
      <c r="CP96" s="321"/>
      <c r="CQ96" s="321"/>
      <c r="CR96" s="321"/>
      <c r="CS96" s="321"/>
      <c r="CT96" s="321"/>
      <c r="CU96" s="321"/>
      <c r="CV96" s="321"/>
      <c r="CW96" s="321"/>
      <c r="CX96" s="321"/>
      <c r="CY96" s="321"/>
      <c r="CZ96" s="321"/>
      <c r="DA96" s="321"/>
      <c r="DB96" s="321"/>
      <c r="DC96" s="321"/>
      <c r="DD96" s="321"/>
      <c r="DE96" s="321"/>
      <c r="DF96" s="321"/>
      <c r="DG96" s="321"/>
      <c r="DH96" s="321"/>
      <c r="DI96" s="321"/>
      <c r="DJ96" s="321"/>
      <c r="DK96" s="321"/>
      <c r="DL96" s="321"/>
      <c r="DM96" s="321"/>
      <c r="DN96" s="321"/>
      <c r="DO96" s="321"/>
      <c r="DP96" s="321"/>
      <c r="DQ96" s="321"/>
      <c r="DR96" s="321"/>
      <c r="DS96" s="321"/>
      <c r="DT96" s="321"/>
      <c r="DU96" s="321"/>
      <c r="DV96" s="321"/>
      <c r="DW96" s="321"/>
      <c r="DX96" s="321"/>
      <c r="DY96" s="321"/>
      <c r="DZ96" s="321"/>
      <c r="EA96" s="321"/>
      <c r="EB96" s="321"/>
      <c r="EC96" s="321"/>
      <c r="ED96" s="321"/>
      <c r="EE96" s="321"/>
      <c r="EF96" s="321"/>
      <c r="EG96" s="321"/>
      <c r="EH96" s="321"/>
      <c r="EI96" s="321"/>
      <c r="EJ96" s="321"/>
      <c r="EK96" s="321"/>
      <c r="EL96" s="321"/>
      <c r="EM96" s="321"/>
      <c r="EN96" s="321"/>
      <c r="EO96" s="321"/>
      <c r="EP96" s="321"/>
      <c r="EQ96" s="321"/>
      <c r="ER96" s="321"/>
      <c r="ES96" s="321"/>
      <c r="ET96" s="321"/>
      <c r="EU96" s="321"/>
      <c r="EV96" s="321"/>
      <c r="EW96" s="321"/>
      <c r="EX96" s="321"/>
      <c r="EY96" s="321"/>
      <c r="EZ96" s="321"/>
      <c r="FA96" s="321"/>
      <c r="FB96" s="321"/>
      <c r="FC96" s="321"/>
      <c r="FD96" s="321"/>
      <c r="FE96" s="321"/>
      <c r="FF96" s="321"/>
      <c r="FG96" s="321"/>
      <c r="FH96" s="321"/>
      <c r="FI96" s="321"/>
      <c r="FJ96" s="321"/>
      <c r="FK96" s="321"/>
      <c r="FL96" s="321"/>
      <c r="FM96" s="321"/>
      <c r="FN96" s="321"/>
      <c r="FO96" s="321"/>
      <c r="FP96" s="321"/>
      <c r="FQ96" s="321"/>
      <c r="FR96" s="321"/>
      <c r="FS96" s="321"/>
      <c r="FT96" s="321"/>
      <c r="FU96" s="321"/>
      <c r="FV96" s="321"/>
      <c r="FW96" s="321"/>
      <c r="FX96" s="321"/>
      <c r="FY96" s="321"/>
      <c r="FZ96" s="321"/>
      <c r="GA96" s="321"/>
      <c r="GB96" s="321"/>
      <c r="GC96" s="321"/>
      <c r="GD96" s="321"/>
      <c r="GE96" s="321"/>
      <c r="GF96" s="321"/>
      <c r="GG96" s="321"/>
      <c r="GH96" s="321"/>
      <c r="GI96" s="321"/>
      <c r="GJ96" s="321"/>
      <c r="GK96" s="321"/>
      <c r="GL96" s="321"/>
      <c r="GM96" s="321"/>
      <c r="GN96" s="321"/>
      <c r="GO96" s="321"/>
      <c r="GP96" s="321"/>
      <c r="GQ96" s="321"/>
      <c r="GR96" s="321"/>
      <c r="GS96" s="321"/>
      <c r="GT96" s="321"/>
      <c r="GU96" s="321"/>
      <c r="GV96" s="321"/>
      <c r="GW96" s="321"/>
      <c r="GX96" s="321"/>
      <c r="GY96" s="321"/>
      <c r="GZ96" s="321"/>
      <c r="HA96" s="321"/>
    </row>
    <row r="97" spans="2:209" s="779" customFormat="1" ht="15.75" customHeight="1" x14ac:dyDescent="0.2">
      <c r="B97" s="780"/>
      <c r="C97" s="780"/>
      <c r="D97" s="782"/>
      <c r="E97" s="781"/>
      <c r="F97" s="781"/>
      <c r="G97" s="780"/>
      <c r="L97" s="321"/>
      <c r="M97" s="321"/>
      <c r="N97" s="321"/>
      <c r="O97" s="321"/>
      <c r="P97" s="321"/>
      <c r="Q97" s="321"/>
      <c r="R97" s="321"/>
      <c r="S97" s="321"/>
      <c r="T97" s="321"/>
      <c r="U97" s="321"/>
      <c r="V97" s="321"/>
      <c r="W97" s="321"/>
      <c r="X97" s="321"/>
      <c r="Y97" s="321"/>
      <c r="Z97" s="321"/>
      <c r="AA97" s="321"/>
      <c r="AB97" s="321"/>
      <c r="AC97" s="321"/>
      <c r="AD97" s="321"/>
      <c r="AE97" s="321"/>
      <c r="AF97" s="321"/>
      <c r="AG97" s="321"/>
      <c r="AH97" s="321"/>
      <c r="AI97" s="321"/>
      <c r="AJ97" s="321"/>
      <c r="AK97" s="321"/>
      <c r="AL97" s="321"/>
      <c r="AM97" s="321"/>
      <c r="AN97" s="321"/>
      <c r="AO97" s="321"/>
      <c r="AP97" s="321"/>
      <c r="AQ97" s="321"/>
      <c r="AR97" s="321"/>
      <c r="AS97" s="321"/>
      <c r="AT97" s="321"/>
      <c r="AU97" s="321"/>
      <c r="AV97" s="321"/>
      <c r="AW97" s="321"/>
      <c r="AX97" s="321"/>
      <c r="AY97" s="321"/>
      <c r="AZ97" s="321"/>
      <c r="BA97" s="321"/>
      <c r="BB97" s="321"/>
      <c r="BC97" s="321"/>
      <c r="BD97" s="321"/>
      <c r="BE97" s="321"/>
      <c r="BF97" s="321"/>
      <c r="BG97" s="321"/>
      <c r="BH97" s="321"/>
      <c r="BI97" s="321"/>
      <c r="BJ97" s="321"/>
      <c r="BK97" s="321"/>
      <c r="BL97" s="321"/>
      <c r="BM97" s="321"/>
      <c r="BN97" s="321"/>
      <c r="BO97" s="321"/>
      <c r="BP97" s="321"/>
      <c r="BQ97" s="321"/>
      <c r="BR97" s="321"/>
      <c r="BS97" s="321"/>
      <c r="BT97" s="321"/>
      <c r="BU97" s="321"/>
      <c r="BV97" s="321"/>
      <c r="BW97" s="321"/>
      <c r="BX97" s="321"/>
      <c r="BY97" s="321"/>
      <c r="BZ97" s="321"/>
      <c r="CA97" s="321"/>
      <c r="CB97" s="321"/>
      <c r="CC97" s="321"/>
      <c r="CD97" s="321"/>
      <c r="CE97" s="321"/>
      <c r="CF97" s="321"/>
      <c r="CG97" s="321"/>
      <c r="CH97" s="321"/>
      <c r="CI97" s="321"/>
      <c r="CJ97" s="321"/>
      <c r="CK97" s="321"/>
      <c r="CL97" s="321"/>
      <c r="CM97" s="321"/>
      <c r="CN97" s="321"/>
      <c r="CO97" s="321"/>
      <c r="CP97" s="321"/>
      <c r="CQ97" s="321"/>
      <c r="CR97" s="321"/>
      <c r="CS97" s="321"/>
      <c r="CT97" s="321"/>
      <c r="CU97" s="321"/>
      <c r="CV97" s="321"/>
      <c r="CW97" s="321"/>
      <c r="CX97" s="321"/>
      <c r="CY97" s="321"/>
      <c r="CZ97" s="321"/>
      <c r="DA97" s="321"/>
      <c r="DB97" s="321"/>
      <c r="DC97" s="321"/>
      <c r="DD97" s="321"/>
      <c r="DE97" s="321"/>
      <c r="DF97" s="321"/>
      <c r="DG97" s="321"/>
      <c r="DH97" s="321"/>
      <c r="DI97" s="321"/>
      <c r="DJ97" s="321"/>
      <c r="DK97" s="321"/>
      <c r="DL97" s="321"/>
      <c r="DM97" s="321"/>
      <c r="DN97" s="321"/>
      <c r="DO97" s="321"/>
      <c r="DP97" s="321"/>
      <c r="DQ97" s="321"/>
      <c r="DR97" s="321"/>
      <c r="DS97" s="321"/>
      <c r="DT97" s="321"/>
      <c r="DU97" s="321"/>
      <c r="DV97" s="321"/>
      <c r="DW97" s="321"/>
      <c r="DX97" s="321"/>
      <c r="DY97" s="321"/>
      <c r="DZ97" s="321"/>
      <c r="EA97" s="321"/>
      <c r="EB97" s="321"/>
      <c r="EC97" s="321"/>
      <c r="ED97" s="321"/>
      <c r="EE97" s="321"/>
      <c r="EF97" s="321"/>
      <c r="EG97" s="321"/>
      <c r="EH97" s="321"/>
      <c r="EI97" s="321"/>
      <c r="EJ97" s="321"/>
      <c r="EK97" s="321"/>
      <c r="EL97" s="321"/>
      <c r="EM97" s="321"/>
      <c r="EN97" s="321"/>
      <c r="EO97" s="321"/>
      <c r="EP97" s="321"/>
      <c r="EQ97" s="321"/>
      <c r="ER97" s="321"/>
      <c r="ES97" s="321"/>
      <c r="ET97" s="321"/>
      <c r="EU97" s="321"/>
      <c r="EV97" s="321"/>
      <c r="EW97" s="321"/>
      <c r="EX97" s="321"/>
      <c r="EY97" s="321"/>
      <c r="EZ97" s="321"/>
      <c r="FA97" s="321"/>
      <c r="FB97" s="321"/>
      <c r="FC97" s="321"/>
      <c r="FD97" s="321"/>
      <c r="FE97" s="321"/>
      <c r="FF97" s="321"/>
      <c r="FG97" s="321"/>
      <c r="FH97" s="321"/>
      <c r="FI97" s="321"/>
      <c r="FJ97" s="321"/>
      <c r="FK97" s="321"/>
      <c r="FL97" s="321"/>
      <c r="FM97" s="321"/>
      <c r="FN97" s="321"/>
      <c r="FO97" s="321"/>
      <c r="FP97" s="321"/>
      <c r="FQ97" s="321"/>
      <c r="FR97" s="321"/>
      <c r="FS97" s="321"/>
      <c r="FT97" s="321"/>
      <c r="FU97" s="321"/>
      <c r="FV97" s="321"/>
      <c r="FW97" s="321"/>
      <c r="FX97" s="321"/>
      <c r="FY97" s="321"/>
      <c r="FZ97" s="321"/>
      <c r="GA97" s="321"/>
      <c r="GB97" s="321"/>
      <c r="GC97" s="321"/>
      <c r="GD97" s="321"/>
      <c r="GE97" s="321"/>
      <c r="GF97" s="321"/>
      <c r="GG97" s="321"/>
      <c r="GH97" s="321"/>
      <c r="GI97" s="321"/>
      <c r="GJ97" s="321"/>
      <c r="GK97" s="321"/>
      <c r="GL97" s="321"/>
      <c r="GM97" s="321"/>
      <c r="GN97" s="321"/>
      <c r="GO97" s="321"/>
      <c r="GP97" s="321"/>
      <c r="GQ97" s="321"/>
      <c r="GR97" s="321"/>
      <c r="GS97" s="321"/>
      <c r="GT97" s="321"/>
      <c r="GU97" s="321"/>
      <c r="GV97" s="321"/>
      <c r="GW97" s="321"/>
      <c r="GX97" s="321"/>
      <c r="GY97" s="321"/>
      <c r="GZ97" s="321"/>
      <c r="HA97" s="321"/>
    </row>
    <row r="98" spans="2:209" s="779" customFormat="1" ht="15.75" customHeight="1" x14ac:dyDescent="0.2">
      <c r="B98" s="780"/>
      <c r="C98" s="780"/>
      <c r="D98" s="782"/>
      <c r="E98" s="781"/>
      <c r="F98" s="781"/>
      <c r="G98" s="780"/>
      <c r="L98" s="321"/>
      <c r="M98" s="321"/>
      <c r="N98" s="321"/>
      <c r="O98" s="321"/>
      <c r="P98" s="321"/>
      <c r="Q98" s="321"/>
      <c r="R98" s="321"/>
      <c r="S98" s="321"/>
      <c r="T98" s="321"/>
      <c r="U98" s="321"/>
      <c r="V98" s="321"/>
      <c r="W98" s="321"/>
      <c r="X98" s="321"/>
      <c r="Y98" s="321"/>
      <c r="Z98" s="321"/>
      <c r="AA98" s="321"/>
      <c r="AB98" s="321"/>
      <c r="AC98" s="321"/>
      <c r="AD98" s="321"/>
      <c r="AE98" s="321"/>
      <c r="AF98" s="321"/>
      <c r="AG98" s="321"/>
      <c r="AH98" s="321"/>
      <c r="AI98" s="321"/>
      <c r="AJ98" s="321"/>
      <c r="AK98" s="321"/>
      <c r="AL98" s="321"/>
      <c r="AM98" s="321"/>
      <c r="AN98" s="321"/>
      <c r="AO98" s="321"/>
      <c r="AP98" s="321"/>
      <c r="AQ98" s="321"/>
      <c r="AR98" s="321"/>
      <c r="AS98" s="321"/>
      <c r="AT98" s="321"/>
      <c r="AU98" s="321"/>
      <c r="AV98" s="321"/>
      <c r="AW98" s="321"/>
      <c r="AX98" s="321"/>
      <c r="AY98" s="321"/>
      <c r="AZ98" s="321"/>
      <c r="BA98" s="321"/>
      <c r="BB98" s="321"/>
      <c r="BC98" s="321"/>
      <c r="BD98" s="321"/>
      <c r="BE98" s="321"/>
      <c r="BF98" s="321"/>
      <c r="BG98" s="321"/>
      <c r="BH98" s="321"/>
      <c r="BI98" s="321"/>
      <c r="BJ98" s="321"/>
      <c r="BK98" s="321"/>
      <c r="BL98" s="321"/>
      <c r="BM98" s="321"/>
      <c r="BN98" s="321"/>
      <c r="BO98" s="321"/>
      <c r="BP98" s="321"/>
      <c r="BQ98" s="321"/>
      <c r="BR98" s="321"/>
      <c r="BS98" s="321"/>
      <c r="BT98" s="321"/>
      <c r="BU98" s="321"/>
      <c r="BV98" s="321"/>
      <c r="BW98" s="321"/>
      <c r="BX98" s="321"/>
      <c r="BY98" s="321"/>
      <c r="BZ98" s="321"/>
      <c r="CA98" s="321"/>
      <c r="CB98" s="321"/>
      <c r="CC98" s="321"/>
      <c r="CD98" s="321"/>
      <c r="CE98" s="321"/>
      <c r="CF98" s="321"/>
      <c r="CG98" s="321"/>
      <c r="CH98" s="321"/>
      <c r="CI98" s="321"/>
      <c r="CJ98" s="321"/>
      <c r="CK98" s="321"/>
      <c r="CL98" s="321"/>
      <c r="CM98" s="321"/>
      <c r="CN98" s="321"/>
      <c r="CO98" s="321"/>
      <c r="CP98" s="321"/>
      <c r="CQ98" s="321"/>
      <c r="CR98" s="321"/>
      <c r="CS98" s="321"/>
      <c r="CT98" s="321"/>
      <c r="CU98" s="321"/>
      <c r="CV98" s="321"/>
      <c r="CW98" s="321"/>
      <c r="CX98" s="321"/>
      <c r="CY98" s="321"/>
      <c r="CZ98" s="321"/>
      <c r="DA98" s="321"/>
      <c r="DB98" s="321"/>
      <c r="DC98" s="321"/>
      <c r="DD98" s="321"/>
      <c r="DE98" s="321"/>
      <c r="DF98" s="321"/>
      <c r="DG98" s="321"/>
      <c r="DH98" s="321"/>
      <c r="DI98" s="321"/>
      <c r="DJ98" s="321"/>
      <c r="DK98" s="321"/>
      <c r="DL98" s="321"/>
      <c r="DM98" s="321"/>
      <c r="DN98" s="321"/>
      <c r="DO98" s="321"/>
      <c r="DP98" s="321"/>
      <c r="DQ98" s="321"/>
      <c r="DR98" s="321"/>
      <c r="DS98" s="321"/>
      <c r="DT98" s="321"/>
      <c r="DU98" s="321"/>
      <c r="DV98" s="321"/>
      <c r="DW98" s="321"/>
      <c r="DX98" s="321"/>
      <c r="DY98" s="321"/>
      <c r="DZ98" s="321"/>
      <c r="EA98" s="321"/>
      <c r="EB98" s="321"/>
      <c r="EC98" s="321"/>
      <c r="ED98" s="321"/>
      <c r="EE98" s="321"/>
      <c r="EF98" s="321"/>
      <c r="EG98" s="321"/>
      <c r="EH98" s="321"/>
      <c r="EI98" s="321"/>
      <c r="EJ98" s="321"/>
      <c r="EK98" s="321"/>
      <c r="EL98" s="321"/>
      <c r="EM98" s="321"/>
      <c r="EN98" s="321"/>
      <c r="EO98" s="321"/>
      <c r="EP98" s="321"/>
      <c r="EQ98" s="321"/>
      <c r="ER98" s="321"/>
      <c r="ES98" s="321"/>
      <c r="ET98" s="321"/>
      <c r="EU98" s="321"/>
      <c r="EV98" s="321"/>
      <c r="EW98" s="321"/>
      <c r="EX98" s="321"/>
      <c r="EY98" s="321"/>
      <c r="EZ98" s="321"/>
      <c r="FA98" s="321"/>
      <c r="FB98" s="321"/>
      <c r="FC98" s="321"/>
      <c r="FD98" s="321"/>
      <c r="FE98" s="321"/>
      <c r="FF98" s="321"/>
      <c r="FG98" s="321"/>
      <c r="FH98" s="321"/>
      <c r="FI98" s="321"/>
      <c r="FJ98" s="321"/>
      <c r="FK98" s="321"/>
      <c r="FL98" s="321"/>
      <c r="FM98" s="321"/>
      <c r="FN98" s="321"/>
      <c r="FO98" s="321"/>
      <c r="FP98" s="321"/>
      <c r="FQ98" s="321"/>
      <c r="FR98" s="321"/>
      <c r="FS98" s="321"/>
      <c r="FT98" s="321"/>
      <c r="FU98" s="321"/>
      <c r="FV98" s="321"/>
      <c r="FW98" s="321"/>
      <c r="FX98" s="321"/>
      <c r="FY98" s="321"/>
      <c r="FZ98" s="321"/>
      <c r="GA98" s="321"/>
      <c r="GB98" s="321"/>
      <c r="GC98" s="321"/>
      <c r="GD98" s="321"/>
      <c r="GE98" s="321"/>
      <c r="GF98" s="321"/>
      <c r="GG98" s="321"/>
      <c r="GH98" s="321"/>
      <c r="GI98" s="321"/>
      <c r="GJ98" s="321"/>
      <c r="GK98" s="321"/>
      <c r="GL98" s="321"/>
      <c r="GM98" s="321"/>
      <c r="GN98" s="321"/>
      <c r="GO98" s="321"/>
      <c r="GP98" s="321"/>
      <c r="GQ98" s="321"/>
      <c r="GR98" s="321"/>
      <c r="GS98" s="321"/>
      <c r="GT98" s="321"/>
      <c r="GU98" s="321"/>
      <c r="GV98" s="321"/>
      <c r="GW98" s="321"/>
      <c r="GX98" s="321"/>
      <c r="GY98" s="321"/>
      <c r="GZ98" s="321"/>
      <c r="HA98" s="321"/>
    </row>
    <row r="99" spans="2:209" s="779" customFormat="1" ht="15.75" customHeight="1" x14ac:dyDescent="0.2">
      <c r="B99" s="780"/>
      <c r="C99" s="780"/>
      <c r="D99" s="782"/>
      <c r="E99" s="781"/>
      <c r="F99" s="781"/>
      <c r="G99" s="780"/>
      <c r="L99" s="321"/>
      <c r="M99" s="321"/>
      <c r="N99" s="321"/>
      <c r="O99" s="321"/>
      <c r="P99" s="321"/>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c r="AU99" s="321"/>
      <c r="AV99" s="321"/>
      <c r="AW99" s="321"/>
      <c r="AX99" s="321"/>
      <c r="AY99" s="321"/>
      <c r="AZ99" s="321"/>
      <c r="BA99" s="321"/>
      <c r="BB99" s="321"/>
      <c r="BC99" s="321"/>
      <c r="BD99" s="321"/>
      <c r="BE99" s="321"/>
      <c r="BF99" s="321"/>
      <c r="BG99" s="321"/>
      <c r="BH99" s="321"/>
      <c r="BI99" s="321"/>
      <c r="BJ99" s="321"/>
      <c r="BK99" s="321"/>
      <c r="BL99" s="321"/>
      <c r="BM99" s="321"/>
      <c r="BN99" s="321"/>
      <c r="BO99" s="321"/>
      <c r="BP99" s="321"/>
      <c r="BQ99" s="321"/>
      <c r="BR99" s="321"/>
      <c r="BS99" s="321"/>
      <c r="BT99" s="321"/>
      <c r="BU99" s="321"/>
      <c r="BV99" s="321"/>
      <c r="BW99" s="321"/>
      <c r="BX99" s="321"/>
      <c r="BY99" s="321"/>
      <c r="BZ99" s="321"/>
      <c r="CA99" s="321"/>
      <c r="CB99" s="321"/>
      <c r="CC99" s="321"/>
      <c r="CD99" s="321"/>
      <c r="CE99" s="321"/>
      <c r="CF99" s="321"/>
      <c r="CG99" s="321"/>
      <c r="CH99" s="321"/>
      <c r="CI99" s="321"/>
      <c r="CJ99" s="321"/>
      <c r="CK99" s="321"/>
      <c r="CL99" s="321"/>
      <c r="CM99" s="321"/>
      <c r="CN99" s="321"/>
      <c r="CO99" s="321"/>
      <c r="CP99" s="321"/>
      <c r="CQ99" s="321"/>
      <c r="CR99" s="321"/>
      <c r="CS99" s="321"/>
      <c r="CT99" s="321"/>
      <c r="CU99" s="321"/>
      <c r="CV99" s="321"/>
      <c r="CW99" s="321"/>
      <c r="CX99" s="321"/>
      <c r="CY99" s="321"/>
      <c r="CZ99" s="321"/>
      <c r="DA99" s="321"/>
      <c r="DB99" s="321"/>
      <c r="DC99" s="321"/>
      <c r="DD99" s="321"/>
      <c r="DE99" s="321"/>
      <c r="DF99" s="321"/>
      <c r="DG99" s="321"/>
      <c r="DH99" s="321"/>
      <c r="DI99" s="321"/>
      <c r="DJ99" s="321"/>
      <c r="DK99" s="321"/>
      <c r="DL99" s="321"/>
      <c r="DM99" s="321"/>
      <c r="DN99" s="321"/>
      <c r="DO99" s="321"/>
      <c r="DP99" s="321"/>
      <c r="DQ99" s="321"/>
      <c r="DR99" s="321"/>
      <c r="DS99" s="321"/>
      <c r="DT99" s="321"/>
      <c r="DU99" s="321"/>
      <c r="DV99" s="321"/>
      <c r="DW99" s="321"/>
      <c r="DX99" s="321"/>
      <c r="DY99" s="321"/>
      <c r="DZ99" s="321"/>
      <c r="EA99" s="321"/>
      <c r="EB99" s="321"/>
      <c r="EC99" s="321"/>
      <c r="ED99" s="321"/>
      <c r="EE99" s="321"/>
      <c r="EF99" s="321"/>
      <c r="EG99" s="321"/>
      <c r="EH99" s="321"/>
      <c r="EI99" s="321"/>
      <c r="EJ99" s="321"/>
      <c r="EK99" s="321"/>
      <c r="EL99" s="321"/>
      <c r="EM99" s="321"/>
      <c r="EN99" s="321"/>
      <c r="EO99" s="321"/>
      <c r="EP99" s="321"/>
      <c r="EQ99" s="321"/>
      <c r="ER99" s="321"/>
      <c r="ES99" s="321"/>
      <c r="ET99" s="321"/>
      <c r="EU99" s="321"/>
      <c r="EV99" s="321"/>
      <c r="EW99" s="321"/>
      <c r="EX99" s="321"/>
      <c r="EY99" s="321"/>
      <c r="EZ99" s="321"/>
      <c r="FA99" s="321"/>
      <c r="FB99" s="321"/>
      <c r="FC99" s="321"/>
      <c r="FD99" s="321"/>
      <c r="FE99" s="321"/>
      <c r="FF99" s="321"/>
      <c r="FG99" s="321"/>
      <c r="FH99" s="321"/>
      <c r="FI99" s="321"/>
      <c r="FJ99" s="321"/>
      <c r="FK99" s="321"/>
      <c r="FL99" s="321"/>
      <c r="FM99" s="321"/>
      <c r="FN99" s="321"/>
      <c r="FO99" s="321"/>
      <c r="FP99" s="321"/>
      <c r="FQ99" s="321"/>
      <c r="FR99" s="321"/>
      <c r="FS99" s="321"/>
      <c r="FT99" s="321"/>
      <c r="FU99" s="321"/>
      <c r="FV99" s="321"/>
      <c r="FW99" s="321"/>
      <c r="FX99" s="321"/>
      <c r="FY99" s="321"/>
      <c r="FZ99" s="321"/>
      <c r="GA99" s="321"/>
      <c r="GB99" s="321"/>
      <c r="GC99" s="321"/>
      <c r="GD99" s="321"/>
      <c r="GE99" s="321"/>
      <c r="GF99" s="321"/>
      <c r="GG99" s="321"/>
      <c r="GH99" s="321"/>
      <c r="GI99" s="321"/>
      <c r="GJ99" s="321"/>
      <c r="GK99" s="321"/>
      <c r="GL99" s="321"/>
      <c r="GM99" s="321"/>
      <c r="GN99" s="321"/>
      <c r="GO99" s="321"/>
      <c r="GP99" s="321"/>
      <c r="GQ99" s="321"/>
      <c r="GR99" s="321"/>
      <c r="GS99" s="321"/>
      <c r="GT99" s="321"/>
      <c r="GU99" s="321"/>
      <c r="GV99" s="321"/>
      <c r="GW99" s="321"/>
      <c r="GX99" s="321"/>
      <c r="GY99" s="321"/>
      <c r="GZ99" s="321"/>
      <c r="HA99" s="321"/>
    </row>
    <row r="100" spans="2:209" s="779" customFormat="1" ht="15.75" customHeight="1" x14ac:dyDescent="0.2">
      <c r="B100" s="780"/>
      <c r="C100" s="780"/>
      <c r="D100" s="782"/>
      <c r="E100" s="781"/>
      <c r="F100" s="781"/>
      <c r="G100" s="780"/>
      <c r="L100" s="321"/>
      <c r="M100" s="321"/>
      <c r="N100" s="321"/>
      <c r="O100" s="321"/>
      <c r="P100" s="321"/>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c r="AV100" s="321"/>
      <c r="AW100" s="321"/>
      <c r="AX100" s="321"/>
      <c r="AY100" s="321"/>
      <c r="AZ100" s="321"/>
      <c r="BA100" s="321"/>
      <c r="BB100" s="321"/>
      <c r="BC100" s="321"/>
      <c r="BD100" s="321"/>
      <c r="BE100" s="321"/>
      <c r="BF100" s="321"/>
      <c r="BG100" s="321"/>
      <c r="BH100" s="321"/>
      <c r="BI100" s="321"/>
      <c r="BJ100" s="321"/>
      <c r="BK100" s="321"/>
      <c r="BL100" s="321"/>
      <c r="BM100" s="321"/>
      <c r="BN100" s="321"/>
      <c r="BO100" s="321"/>
      <c r="BP100" s="321"/>
      <c r="BQ100" s="321"/>
      <c r="BR100" s="321"/>
      <c r="BS100" s="321"/>
      <c r="BT100" s="321"/>
      <c r="BU100" s="321"/>
      <c r="BV100" s="321"/>
      <c r="BW100" s="321"/>
      <c r="BX100" s="321"/>
      <c r="BY100" s="321"/>
      <c r="BZ100" s="321"/>
      <c r="CA100" s="321"/>
      <c r="CB100" s="321"/>
      <c r="CC100" s="321"/>
      <c r="CD100" s="321"/>
      <c r="CE100" s="321"/>
      <c r="CF100" s="321"/>
      <c r="CG100" s="321"/>
      <c r="CH100" s="321"/>
      <c r="CI100" s="321"/>
      <c r="CJ100" s="321"/>
      <c r="CK100" s="321"/>
      <c r="CL100" s="321"/>
      <c r="CM100" s="321"/>
      <c r="CN100" s="321"/>
      <c r="CO100" s="321"/>
      <c r="CP100" s="321"/>
      <c r="CQ100" s="321"/>
      <c r="CR100" s="321"/>
      <c r="CS100" s="321"/>
      <c r="CT100" s="321"/>
      <c r="CU100" s="321"/>
      <c r="CV100" s="321"/>
      <c r="CW100" s="321"/>
      <c r="CX100" s="321"/>
      <c r="CY100" s="321"/>
      <c r="CZ100" s="321"/>
      <c r="DA100" s="321"/>
      <c r="DB100" s="321"/>
      <c r="DC100" s="321"/>
      <c r="DD100" s="321"/>
      <c r="DE100" s="321"/>
      <c r="DF100" s="321"/>
      <c r="DG100" s="321"/>
      <c r="DH100" s="321"/>
      <c r="DI100" s="321"/>
      <c r="DJ100" s="321"/>
      <c r="DK100" s="321"/>
      <c r="DL100" s="321"/>
      <c r="DM100" s="321"/>
      <c r="DN100" s="321"/>
      <c r="DO100" s="321"/>
      <c r="DP100" s="321"/>
      <c r="DQ100" s="321"/>
      <c r="DR100" s="321"/>
      <c r="DS100" s="321"/>
      <c r="DT100" s="321"/>
      <c r="DU100" s="321"/>
      <c r="DV100" s="321"/>
      <c r="DW100" s="321"/>
      <c r="DX100" s="321"/>
      <c r="DY100" s="321"/>
      <c r="DZ100" s="321"/>
      <c r="EA100" s="321"/>
      <c r="EB100" s="321"/>
      <c r="EC100" s="321"/>
      <c r="ED100" s="321"/>
      <c r="EE100" s="321"/>
      <c r="EF100" s="321"/>
      <c r="EG100" s="321"/>
      <c r="EH100" s="321"/>
      <c r="EI100" s="321"/>
      <c r="EJ100" s="321"/>
      <c r="EK100" s="321"/>
      <c r="EL100" s="321"/>
      <c r="EM100" s="321"/>
      <c r="EN100" s="321"/>
      <c r="EO100" s="321"/>
      <c r="EP100" s="321"/>
      <c r="EQ100" s="321"/>
      <c r="ER100" s="321"/>
      <c r="ES100" s="321"/>
      <c r="ET100" s="321"/>
      <c r="EU100" s="321"/>
      <c r="EV100" s="321"/>
      <c r="EW100" s="321"/>
      <c r="EX100" s="321"/>
      <c r="EY100" s="321"/>
      <c r="EZ100" s="321"/>
      <c r="FA100" s="321"/>
      <c r="FB100" s="321"/>
      <c r="FC100" s="321"/>
      <c r="FD100" s="321"/>
      <c r="FE100" s="321"/>
      <c r="FF100" s="321"/>
      <c r="FG100" s="321"/>
      <c r="FH100" s="321"/>
      <c r="FI100" s="321"/>
      <c r="FJ100" s="321"/>
      <c r="FK100" s="321"/>
      <c r="FL100" s="321"/>
      <c r="FM100" s="321"/>
      <c r="FN100" s="321"/>
      <c r="FO100" s="321"/>
      <c r="FP100" s="321"/>
      <c r="FQ100" s="321"/>
      <c r="FR100" s="321"/>
      <c r="FS100" s="321"/>
      <c r="FT100" s="321"/>
      <c r="FU100" s="321"/>
      <c r="FV100" s="321"/>
      <c r="FW100" s="321"/>
      <c r="FX100" s="321"/>
      <c r="FY100" s="321"/>
      <c r="FZ100" s="321"/>
      <c r="GA100" s="321"/>
      <c r="GB100" s="321"/>
      <c r="GC100" s="321"/>
      <c r="GD100" s="321"/>
      <c r="GE100" s="321"/>
      <c r="GF100" s="321"/>
      <c r="GG100" s="321"/>
      <c r="GH100" s="321"/>
      <c r="GI100" s="321"/>
      <c r="GJ100" s="321"/>
      <c r="GK100" s="321"/>
      <c r="GL100" s="321"/>
      <c r="GM100" s="321"/>
      <c r="GN100" s="321"/>
      <c r="GO100" s="321"/>
      <c r="GP100" s="321"/>
      <c r="GQ100" s="321"/>
      <c r="GR100" s="321"/>
      <c r="GS100" s="321"/>
      <c r="GT100" s="321"/>
      <c r="GU100" s="321"/>
      <c r="GV100" s="321"/>
      <c r="GW100" s="321"/>
      <c r="GX100" s="321"/>
      <c r="GY100" s="321"/>
      <c r="GZ100" s="321"/>
      <c r="HA100" s="321"/>
    </row>
    <row r="101" spans="2:209" s="779" customFormat="1" ht="15.75" customHeight="1" x14ac:dyDescent="0.2">
      <c r="B101" s="780"/>
      <c r="C101" s="780"/>
      <c r="D101" s="782"/>
      <c r="E101" s="781"/>
      <c r="F101" s="781"/>
      <c r="G101" s="780"/>
      <c r="L101" s="321"/>
      <c r="M101" s="321"/>
      <c r="N101" s="321"/>
      <c r="O101" s="321"/>
      <c r="P101" s="321"/>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321"/>
      <c r="AU101" s="321"/>
      <c r="AV101" s="321"/>
      <c r="AW101" s="321"/>
      <c r="AX101" s="321"/>
      <c r="AY101" s="321"/>
      <c r="AZ101" s="321"/>
      <c r="BA101" s="321"/>
      <c r="BB101" s="321"/>
      <c r="BC101" s="321"/>
      <c r="BD101" s="321"/>
      <c r="BE101" s="321"/>
      <c r="BF101" s="321"/>
      <c r="BG101" s="321"/>
      <c r="BH101" s="321"/>
      <c r="BI101" s="321"/>
      <c r="BJ101" s="321"/>
      <c r="BK101" s="321"/>
      <c r="BL101" s="321"/>
      <c r="BM101" s="321"/>
      <c r="BN101" s="321"/>
      <c r="BO101" s="321"/>
      <c r="BP101" s="321"/>
      <c r="BQ101" s="321"/>
      <c r="BR101" s="321"/>
      <c r="BS101" s="321"/>
      <c r="BT101" s="321"/>
      <c r="BU101" s="321"/>
      <c r="BV101" s="321"/>
      <c r="BW101" s="321"/>
      <c r="BX101" s="321"/>
      <c r="BY101" s="321"/>
      <c r="BZ101" s="321"/>
      <c r="CA101" s="321"/>
      <c r="CB101" s="321"/>
      <c r="CC101" s="321"/>
      <c r="CD101" s="321"/>
      <c r="CE101" s="321"/>
      <c r="CF101" s="321"/>
      <c r="CG101" s="321"/>
      <c r="CH101" s="321"/>
      <c r="CI101" s="321"/>
      <c r="CJ101" s="321"/>
      <c r="CK101" s="321"/>
      <c r="CL101" s="321"/>
      <c r="CM101" s="321"/>
      <c r="CN101" s="321"/>
      <c r="CO101" s="321"/>
      <c r="CP101" s="321"/>
      <c r="CQ101" s="321"/>
      <c r="CR101" s="321"/>
      <c r="CS101" s="321"/>
      <c r="CT101" s="321"/>
      <c r="CU101" s="321"/>
      <c r="CV101" s="321"/>
      <c r="CW101" s="321"/>
      <c r="CX101" s="321"/>
      <c r="CY101" s="321"/>
      <c r="CZ101" s="321"/>
      <c r="DA101" s="321"/>
      <c r="DB101" s="321"/>
      <c r="DC101" s="321"/>
      <c r="DD101" s="321"/>
      <c r="DE101" s="321"/>
      <c r="DF101" s="321"/>
      <c r="DG101" s="321"/>
      <c r="DH101" s="321"/>
      <c r="DI101" s="321"/>
      <c r="DJ101" s="321"/>
      <c r="DK101" s="321"/>
      <c r="DL101" s="321"/>
      <c r="DM101" s="321"/>
      <c r="DN101" s="321"/>
      <c r="DO101" s="321"/>
      <c r="DP101" s="321"/>
      <c r="DQ101" s="321"/>
      <c r="DR101" s="321"/>
      <c r="DS101" s="321"/>
      <c r="DT101" s="321"/>
      <c r="DU101" s="321"/>
      <c r="DV101" s="321"/>
      <c r="DW101" s="321"/>
      <c r="DX101" s="321"/>
      <c r="DY101" s="321"/>
      <c r="DZ101" s="321"/>
      <c r="EA101" s="321"/>
      <c r="EB101" s="321"/>
      <c r="EC101" s="321"/>
      <c r="ED101" s="321"/>
      <c r="EE101" s="321"/>
      <c r="EF101" s="321"/>
      <c r="EG101" s="321"/>
      <c r="EH101" s="321"/>
      <c r="EI101" s="321"/>
      <c r="EJ101" s="321"/>
      <c r="EK101" s="321"/>
      <c r="EL101" s="321"/>
      <c r="EM101" s="321"/>
      <c r="EN101" s="321"/>
      <c r="EO101" s="321"/>
      <c r="EP101" s="321"/>
      <c r="EQ101" s="321"/>
      <c r="ER101" s="321"/>
      <c r="ES101" s="321"/>
      <c r="ET101" s="321"/>
      <c r="EU101" s="321"/>
      <c r="EV101" s="321"/>
      <c r="EW101" s="321"/>
      <c r="EX101" s="321"/>
      <c r="EY101" s="321"/>
      <c r="EZ101" s="321"/>
      <c r="FA101" s="321"/>
      <c r="FB101" s="321"/>
      <c r="FC101" s="321"/>
      <c r="FD101" s="321"/>
      <c r="FE101" s="321"/>
      <c r="FF101" s="321"/>
      <c r="FG101" s="321"/>
      <c r="FH101" s="321"/>
      <c r="FI101" s="321"/>
      <c r="FJ101" s="321"/>
      <c r="FK101" s="321"/>
      <c r="FL101" s="321"/>
      <c r="FM101" s="321"/>
      <c r="FN101" s="321"/>
      <c r="FO101" s="321"/>
      <c r="FP101" s="321"/>
      <c r="FQ101" s="321"/>
      <c r="FR101" s="321"/>
      <c r="FS101" s="321"/>
      <c r="FT101" s="321"/>
      <c r="FU101" s="321"/>
      <c r="FV101" s="321"/>
      <c r="FW101" s="321"/>
      <c r="FX101" s="321"/>
      <c r="FY101" s="321"/>
      <c r="FZ101" s="321"/>
      <c r="GA101" s="321"/>
      <c r="GB101" s="321"/>
      <c r="GC101" s="321"/>
      <c r="GD101" s="321"/>
      <c r="GE101" s="321"/>
      <c r="GF101" s="321"/>
      <c r="GG101" s="321"/>
      <c r="GH101" s="321"/>
      <c r="GI101" s="321"/>
      <c r="GJ101" s="321"/>
      <c r="GK101" s="321"/>
      <c r="GL101" s="321"/>
      <c r="GM101" s="321"/>
      <c r="GN101" s="321"/>
      <c r="GO101" s="321"/>
      <c r="GP101" s="321"/>
      <c r="GQ101" s="321"/>
      <c r="GR101" s="321"/>
      <c r="GS101" s="321"/>
      <c r="GT101" s="321"/>
      <c r="GU101" s="321"/>
      <c r="GV101" s="321"/>
      <c r="GW101" s="321"/>
      <c r="GX101" s="321"/>
      <c r="GY101" s="321"/>
      <c r="GZ101" s="321"/>
      <c r="HA101" s="321"/>
    </row>
    <row r="102" spans="2:209" s="779" customFormat="1" ht="15.75" customHeight="1" x14ac:dyDescent="0.2">
      <c r="B102" s="780"/>
      <c r="C102" s="780"/>
      <c r="D102" s="782"/>
      <c r="E102" s="781"/>
      <c r="F102" s="781"/>
      <c r="G102" s="780"/>
      <c r="L102" s="321"/>
      <c r="M102" s="321"/>
      <c r="N102" s="321"/>
      <c r="O102" s="321"/>
      <c r="P102" s="321"/>
      <c r="Q102" s="321"/>
      <c r="R102" s="321"/>
      <c r="S102" s="321"/>
      <c r="T102" s="321"/>
      <c r="U102" s="321"/>
      <c r="V102" s="321"/>
      <c r="W102" s="321"/>
      <c r="X102" s="321"/>
      <c r="Y102" s="321"/>
      <c r="Z102" s="321"/>
      <c r="AA102" s="321"/>
      <c r="AB102" s="321"/>
      <c r="AC102" s="321"/>
      <c r="AD102" s="321"/>
      <c r="AE102" s="321"/>
      <c r="AF102" s="321"/>
      <c r="AG102" s="321"/>
      <c r="AH102" s="321"/>
      <c r="AI102" s="321"/>
      <c r="AJ102" s="321"/>
      <c r="AK102" s="321"/>
      <c r="AL102" s="321"/>
      <c r="AM102" s="321"/>
      <c r="AN102" s="321"/>
      <c r="AO102" s="321"/>
      <c r="AP102" s="321"/>
      <c r="AQ102" s="321"/>
      <c r="AR102" s="321"/>
      <c r="AS102" s="321"/>
      <c r="AT102" s="321"/>
      <c r="AU102" s="321"/>
      <c r="AV102" s="321"/>
      <c r="AW102" s="321"/>
      <c r="AX102" s="321"/>
      <c r="AY102" s="321"/>
      <c r="AZ102" s="321"/>
      <c r="BA102" s="321"/>
      <c r="BB102" s="321"/>
      <c r="BC102" s="321"/>
      <c r="BD102" s="321"/>
      <c r="BE102" s="321"/>
      <c r="BF102" s="321"/>
      <c r="BG102" s="321"/>
      <c r="BH102" s="321"/>
      <c r="BI102" s="321"/>
      <c r="BJ102" s="321"/>
      <c r="BK102" s="321"/>
      <c r="BL102" s="321"/>
      <c r="BM102" s="321"/>
      <c r="BN102" s="321"/>
      <c r="BO102" s="321"/>
      <c r="BP102" s="321"/>
      <c r="BQ102" s="321"/>
      <c r="BR102" s="321"/>
      <c r="BS102" s="321"/>
      <c r="BT102" s="321"/>
      <c r="BU102" s="321"/>
      <c r="BV102" s="321"/>
      <c r="BW102" s="321"/>
      <c r="BX102" s="321"/>
      <c r="BY102" s="321"/>
      <c r="BZ102" s="321"/>
      <c r="CA102" s="321"/>
      <c r="CB102" s="321"/>
      <c r="CC102" s="321"/>
      <c r="CD102" s="321"/>
      <c r="CE102" s="321"/>
      <c r="CF102" s="321"/>
      <c r="CG102" s="321"/>
      <c r="CH102" s="321"/>
      <c r="CI102" s="321"/>
      <c r="CJ102" s="321"/>
      <c r="CK102" s="321"/>
      <c r="CL102" s="321"/>
      <c r="CM102" s="321"/>
      <c r="CN102" s="321"/>
      <c r="CO102" s="321"/>
      <c r="CP102" s="321"/>
      <c r="CQ102" s="321"/>
      <c r="CR102" s="321"/>
      <c r="CS102" s="321"/>
      <c r="CT102" s="321"/>
      <c r="CU102" s="321"/>
      <c r="CV102" s="321"/>
      <c r="CW102" s="321"/>
      <c r="CX102" s="321"/>
      <c r="CY102" s="321"/>
      <c r="CZ102" s="321"/>
      <c r="DA102" s="321"/>
      <c r="DB102" s="321"/>
      <c r="DC102" s="321"/>
      <c r="DD102" s="321"/>
      <c r="DE102" s="321"/>
      <c r="DF102" s="321"/>
      <c r="DG102" s="321"/>
      <c r="DH102" s="321"/>
      <c r="DI102" s="321"/>
      <c r="DJ102" s="321"/>
      <c r="DK102" s="321"/>
      <c r="DL102" s="321"/>
      <c r="DM102" s="321"/>
      <c r="DN102" s="321"/>
      <c r="DO102" s="321"/>
      <c r="DP102" s="321"/>
      <c r="DQ102" s="321"/>
      <c r="DR102" s="321"/>
      <c r="DS102" s="321"/>
      <c r="DT102" s="321"/>
      <c r="DU102" s="321"/>
      <c r="DV102" s="321"/>
      <c r="DW102" s="321"/>
      <c r="DX102" s="321"/>
      <c r="DY102" s="321"/>
      <c r="DZ102" s="321"/>
      <c r="EA102" s="321"/>
      <c r="EB102" s="321"/>
      <c r="EC102" s="321"/>
      <c r="ED102" s="321"/>
      <c r="EE102" s="321"/>
      <c r="EF102" s="321"/>
      <c r="EG102" s="321"/>
      <c r="EH102" s="321"/>
      <c r="EI102" s="321"/>
      <c r="EJ102" s="321"/>
      <c r="EK102" s="321"/>
      <c r="EL102" s="321"/>
      <c r="EM102" s="321"/>
      <c r="EN102" s="321"/>
      <c r="EO102" s="321"/>
      <c r="EP102" s="321"/>
      <c r="EQ102" s="321"/>
      <c r="ER102" s="321"/>
      <c r="ES102" s="321"/>
      <c r="ET102" s="321"/>
      <c r="EU102" s="321"/>
      <c r="EV102" s="321"/>
      <c r="EW102" s="321"/>
      <c r="EX102" s="321"/>
      <c r="EY102" s="321"/>
      <c r="EZ102" s="321"/>
      <c r="FA102" s="321"/>
      <c r="FB102" s="321"/>
      <c r="FC102" s="321"/>
      <c r="FD102" s="321"/>
      <c r="FE102" s="321"/>
      <c r="FF102" s="321"/>
      <c r="FG102" s="321"/>
      <c r="FH102" s="321"/>
      <c r="FI102" s="321"/>
      <c r="FJ102" s="321"/>
      <c r="FK102" s="321"/>
      <c r="FL102" s="321"/>
      <c r="FM102" s="321"/>
      <c r="FN102" s="321"/>
      <c r="FO102" s="321"/>
      <c r="FP102" s="321"/>
      <c r="FQ102" s="321"/>
      <c r="FR102" s="321"/>
      <c r="FS102" s="321"/>
      <c r="FT102" s="321"/>
      <c r="FU102" s="321"/>
      <c r="FV102" s="321"/>
      <c r="FW102" s="321"/>
      <c r="FX102" s="321"/>
      <c r="FY102" s="321"/>
      <c r="FZ102" s="321"/>
      <c r="GA102" s="321"/>
      <c r="GB102" s="321"/>
      <c r="GC102" s="321"/>
      <c r="GD102" s="321"/>
      <c r="GE102" s="321"/>
      <c r="GF102" s="321"/>
      <c r="GG102" s="321"/>
      <c r="GH102" s="321"/>
      <c r="GI102" s="321"/>
      <c r="GJ102" s="321"/>
      <c r="GK102" s="321"/>
      <c r="GL102" s="321"/>
      <c r="GM102" s="321"/>
      <c r="GN102" s="321"/>
      <c r="GO102" s="321"/>
      <c r="GP102" s="321"/>
      <c r="GQ102" s="321"/>
      <c r="GR102" s="321"/>
      <c r="GS102" s="321"/>
      <c r="GT102" s="321"/>
      <c r="GU102" s="321"/>
      <c r="GV102" s="321"/>
      <c r="GW102" s="321"/>
      <c r="GX102" s="321"/>
      <c r="GY102" s="321"/>
      <c r="GZ102" s="321"/>
      <c r="HA102" s="321"/>
    </row>
    <row r="103" spans="2:209" s="779" customFormat="1" ht="15.75" customHeight="1" x14ac:dyDescent="0.2">
      <c r="B103" s="780"/>
      <c r="C103" s="780"/>
      <c r="D103" s="782"/>
      <c r="E103" s="781"/>
      <c r="F103" s="781"/>
      <c r="G103" s="780"/>
      <c r="L103" s="321"/>
      <c r="M103" s="321"/>
      <c r="N103" s="321"/>
      <c r="O103" s="321"/>
      <c r="P103" s="321"/>
      <c r="Q103" s="321"/>
      <c r="R103" s="321"/>
      <c r="S103" s="321"/>
      <c r="T103" s="321"/>
      <c r="U103" s="321"/>
      <c r="V103" s="321"/>
      <c r="W103" s="321"/>
      <c r="X103" s="321"/>
      <c r="Y103" s="321"/>
      <c r="Z103" s="321"/>
      <c r="AA103" s="321"/>
      <c r="AB103" s="321"/>
      <c r="AC103" s="321"/>
      <c r="AD103" s="321"/>
      <c r="AE103" s="321"/>
      <c r="AF103" s="321"/>
      <c r="AG103" s="321"/>
      <c r="AH103" s="321"/>
      <c r="AI103" s="321"/>
      <c r="AJ103" s="321"/>
      <c r="AK103" s="321"/>
      <c r="AL103" s="321"/>
      <c r="AM103" s="321"/>
      <c r="AN103" s="321"/>
      <c r="AO103" s="321"/>
      <c r="AP103" s="321"/>
      <c r="AQ103" s="321"/>
      <c r="AR103" s="321"/>
      <c r="AS103" s="321"/>
      <c r="AT103" s="321"/>
      <c r="AU103" s="321"/>
      <c r="AV103" s="321"/>
      <c r="AW103" s="321"/>
      <c r="AX103" s="321"/>
      <c r="AY103" s="321"/>
      <c r="AZ103" s="321"/>
      <c r="BA103" s="321"/>
      <c r="BB103" s="321"/>
      <c r="BC103" s="321"/>
      <c r="BD103" s="321"/>
      <c r="BE103" s="321"/>
      <c r="BF103" s="321"/>
      <c r="BG103" s="321"/>
      <c r="BH103" s="321"/>
      <c r="BI103" s="321"/>
      <c r="BJ103" s="321"/>
      <c r="BK103" s="321"/>
      <c r="BL103" s="321"/>
      <c r="BM103" s="321"/>
      <c r="BN103" s="321"/>
      <c r="BO103" s="321"/>
      <c r="BP103" s="321"/>
      <c r="BQ103" s="321"/>
      <c r="BR103" s="321"/>
      <c r="BS103" s="321"/>
      <c r="BT103" s="321"/>
      <c r="BU103" s="321"/>
      <c r="BV103" s="321"/>
      <c r="BW103" s="321"/>
      <c r="BX103" s="321"/>
      <c r="BY103" s="321"/>
      <c r="BZ103" s="321"/>
      <c r="CA103" s="321"/>
      <c r="CB103" s="321"/>
      <c r="CC103" s="321"/>
      <c r="CD103" s="321"/>
      <c r="CE103" s="321"/>
      <c r="CF103" s="321"/>
      <c r="CG103" s="321"/>
      <c r="CH103" s="321"/>
      <c r="CI103" s="321"/>
      <c r="CJ103" s="321"/>
      <c r="CK103" s="321"/>
      <c r="CL103" s="321"/>
      <c r="CM103" s="321"/>
      <c r="CN103" s="321"/>
      <c r="CO103" s="321"/>
      <c r="CP103" s="321"/>
      <c r="CQ103" s="321"/>
      <c r="CR103" s="321"/>
      <c r="CS103" s="321"/>
      <c r="CT103" s="321"/>
      <c r="CU103" s="321"/>
      <c r="CV103" s="321"/>
      <c r="CW103" s="321"/>
      <c r="CX103" s="321"/>
      <c r="CY103" s="321"/>
      <c r="CZ103" s="321"/>
      <c r="DA103" s="321"/>
      <c r="DB103" s="321"/>
      <c r="DC103" s="321"/>
      <c r="DD103" s="321"/>
      <c r="DE103" s="321"/>
      <c r="DF103" s="321"/>
      <c r="DG103" s="321"/>
      <c r="DH103" s="321"/>
      <c r="DI103" s="321"/>
      <c r="DJ103" s="321"/>
      <c r="DK103" s="321"/>
      <c r="DL103" s="321"/>
      <c r="DM103" s="321"/>
      <c r="DN103" s="321"/>
      <c r="DO103" s="321"/>
      <c r="DP103" s="321"/>
      <c r="DQ103" s="321"/>
      <c r="DR103" s="321"/>
      <c r="DS103" s="321"/>
      <c r="DT103" s="321"/>
      <c r="DU103" s="321"/>
      <c r="DV103" s="321"/>
      <c r="DW103" s="321"/>
      <c r="DX103" s="321"/>
      <c r="DY103" s="321"/>
      <c r="DZ103" s="321"/>
      <c r="EA103" s="321"/>
      <c r="EB103" s="321"/>
      <c r="EC103" s="321"/>
      <c r="ED103" s="321"/>
      <c r="EE103" s="321"/>
      <c r="EF103" s="321"/>
      <c r="EG103" s="321"/>
      <c r="EH103" s="321"/>
      <c r="EI103" s="321"/>
      <c r="EJ103" s="321"/>
      <c r="EK103" s="321"/>
      <c r="EL103" s="321"/>
      <c r="EM103" s="321"/>
      <c r="EN103" s="321"/>
      <c r="EO103" s="321"/>
      <c r="EP103" s="321"/>
      <c r="EQ103" s="321"/>
      <c r="ER103" s="321"/>
      <c r="ES103" s="321"/>
      <c r="ET103" s="321"/>
      <c r="EU103" s="321"/>
      <c r="EV103" s="321"/>
      <c r="EW103" s="321"/>
      <c r="EX103" s="321"/>
      <c r="EY103" s="321"/>
      <c r="EZ103" s="321"/>
      <c r="FA103" s="321"/>
      <c r="FB103" s="321"/>
      <c r="FC103" s="321"/>
      <c r="FD103" s="321"/>
      <c r="FE103" s="321"/>
      <c r="FF103" s="321"/>
      <c r="FG103" s="321"/>
      <c r="FH103" s="321"/>
      <c r="FI103" s="321"/>
      <c r="FJ103" s="321"/>
      <c r="FK103" s="321"/>
      <c r="FL103" s="321"/>
      <c r="FM103" s="321"/>
      <c r="FN103" s="321"/>
      <c r="FO103" s="321"/>
      <c r="FP103" s="321"/>
      <c r="FQ103" s="321"/>
      <c r="FR103" s="321"/>
      <c r="FS103" s="321"/>
      <c r="FT103" s="321"/>
      <c r="FU103" s="321"/>
      <c r="FV103" s="321"/>
      <c r="FW103" s="321"/>
      <c r="FX103" s="321"/>
      <c r="FY103" s="321"/>
      <c r="FZ103" s="321"/>
      <c r="GA103" s="321"/>
      <c r="GB103" s="321"/>
      <c r="GC103" s="321"/>
      <c r="GD103" s="321"/>
      <c r="GE103" s="321"/>
      <c r="GF103" s="321"/>
      <c r="GG103" s="321"/>
      <c r="GH103" s="321"/>
      <c r="GI103" s="321"/>
      <c r="GJ103" s="321"/>
      <c r="GK103" s="321"/>
      <c r="GL103" s="321"/>
      <c r="GM103" s="321"/>
      <c r="GN103" s="321"/>
      <c r="GO103" s="321"/>
      <c r="GP103" s="321"/>
      <c r="GQ103" s="321"/>
      <c r="GR103" s="321"/>
      <c r="GS103" s="321"/>
      <c r="GT103" s="321"/>
      <c r="GU103" s="321"/>
      <c r="GV103" s="321"/>
      <c r="GW103" s="321"/>
      <c r="GX103" s="321"/>
      <c r="GY103" s="321"/>
      <c r="GZ103" s="321"/>
      <c r="HA103" s="321"/>
    </row>
    <row r="104" spans="2:209" s="779" customFormat="1" ht="15.75" customHeight="1" x14ac:dyDescent="0.2">
      <c r="B104" s="780"/>
      <c r="C104" s="780"/>
      <c r="D104" s="782"/>
      <c r="E104" s="781"/>
      <c r="F104" s="781"/>
      <c r="G104" s="780"/>
      <c r="L104" s="321"/>
      <c r="M104" s="321"/>
      <c r="N104" s="321"/>
      <c r="O104" s="321"/>
      <c r="P104" s="321"/>
      <c r="Q104" s="321"/>
      <c r="R104" s="321"/>
      <c r="S104" s="321"/>
      <c r="T104" s="321"/>
      <c r="U104" s="321"/>
      <c r="V104" s="321"/>
      <c r="W104" s="321"/>
      <c r="X104" s="321"/>
      <c r="Y104" s="321"/>
      <c r="Z104" s="321"/>
      <c r="AA104" s="321"/>
      <c r="AB104" s="321"/>
      <c r="AC104" s="321"/>
      <c r="AD104" s="321"/>
      <c r="AE104" s="321"/>
      <c r="AF104" s="321"/>
      <c r="AG104" s="321"/>
      <c r="AH104" s="321"/>
      <c r="AI104" s="321"/>
      <c r="AJ104" s="321"/>
      <c r="AK104" s="321"/>
      <c r="AL104" s="321"/>
      <c r="AM104" s="321"/>
      <c r="AN104" s="321"/>
      <c r="AO104" s="321"/>
      <c r="AP104" s="321"/>
      <c r="AQ104" s="321"/>
      <c r="AR104" s="321"/>
      <c r="AS104" s="321"/>
      <c r="AT104" s="321"/>
      <c r="AU104" s="321"/>
      <c r="AV104" s="321"/>
      <c r="AW104" s="321"/>
      <c r="AX104" s="321"/>
      <c r="AY104" s="321"/>
      <c r="AZ104" s="321"/>
      <c r="BA104" s="321"/>
      <c r="BB104" s="321"/>
      <c r="BC104" s="321"/>
      <c r="BD104" s="321"/>
      <c r="BE104" s="321"/>
      <c r="BF104" s="321"/>
      <c r="BG104" s="321"/>
      <c r="BH104" s="321"/>
      <c r="BI104" s="321"/>
      <c r="BJ104" s="321"/>
      <c r="BK104" s="321"/>
      <c r="BL104" s="321"/>
      <c r="BM104" s="321"/>
      <c r="BN104" s="321"/>
      <c r="BO104" s="321"/>
      <c r="BP104" s="321"/>
      <c r="BQ104" s="321"/>
      <c r="BR104" s="321"/>
      <c r="BS104" s="321"/>
      <c r="BT104" s="321"/>
      <c r="BU104" s="321"/>
      <c r="BV104" s="321"/>
      <c r="BW104" s="321"/>
      <c r="BX104" s="321"/>
      <c r="BY104" s="321"/>
      <c r="BZ104" s="321"/>
      <c r="CA104" s="321"/>
      <c r="CB104" s="321"/>
      <c r="CC104" s="321"/>
      <c r="CD104" s="321"/>
      <c r="CE104" s="321"/>
      <c r="CF104" s="321"/>
      <c r="CG104" s="321"/>
      <c r="CH104" s="321"/>
      <c r="CI104" s="321"/>
      <c r="CJ104" s="321"/>
      <c r="CK104" s="321"/>
      <c r="CL104" s="321"/>
      <c r="CM104" s="321"/>
      <c r="CN104" s="321"/>
      <c r="CO104" s="321"/>
      <c r="CP104" s="321"/>
      <c r="CQ104" s="321"/>
      <c r="CR104" s="321"/>
      <c r="CS104" s="321"/>
      <c r="CT104" s="321"/>
      <c r="CU104" s="321"/>
      <c r="CV104" s="321"/>
      <c r="CW104" s="321"/>
      <c r="CX104" s="321"/>
      <c r="CY104" s="321"/>
      <c r="CZ104" s="321"/>
      <c r="DA104" s="321"/>
      <c r="DB104" s="321"/>
      <c r="DC104" s="321"/>
      <c r="DD104" s="321"/>
      <c r="DE104" s="321"/>
      <c r="DF104" s="321"/>
      <c r="DG104" s="321"/>
      <c r="DH104" s="321"/>
      <c r="DI104" s="321"/>
      <c r="DJ104" s="321"/>
      <c r="DK104" s="321"/>
      <c r="DL104" s="321"/>
      <c r="DM104" s="321"/>
      <c r="DN104" s="321"/>
      <c r="DO104" s="321"/>
      <c r="DP104" s="321"/>
      <c r="DQ104" s="321"/>
      <c r="DR104" s="321"/>
      <c r="DS104" s="321"/>
      <c r="DT104" s="321"/>
      <c r="DU104" s="321"/>
      <c r="DV104" s="321"/>
      <c r="DW104" s="321"/>
      <c r="DX104" s="321"/>
      <c r="DY104" s="321"/>
      <c r="DZ104" s="321"/>
      <c r="EA104" s="321"/>
      <c r="EB104" s="321"/>
      <c r="EC104" s="321"/>
      <c r="ED104" s="321"/>
      <c r="EE104" s="321"/>
      <c r="EF104" s="321"/>
      <c r="EG104" s="321"/>
      <c r="EH104" s="321"/>
      <c r="EI104" s="321"/>
      <c r="EJ104" s="321"/>
      <c r="EK104" s="321"/>
      <c r="EL104" s="321"/>
      <c r="EM104" s="321"/>
      <c r="EN104" s="321"/>
      <c r="EO104" s="321"/>
      <c r="EP104" s="321"/>
      <c r="EQ104" s="321"/>
      <c r="ER104" s="321"/>
      <c r="ES104" s="321"/>
      <c r="ET104" s="321"/>
      <c r="EU104" s="321"/>
      <c r="EV104" s="321"/>
      <c r="EW104" s="321"/>
      <c r="EX104" s="321"/>
      <c r="EY104" s="321"/>
      <c r="EZ104" s="321"/>
      <c r="FA104" s="321"/>
      <c r="FB104" s="321"/>
      <c r="FC104" s="321"/>
      <c r="FD104" s="321"/>
      <c r="FE104" s="321"/>
      <c r="FF104" s="321"/>
      <c r="FG104" s="321"/>
      <c r="FH104" s="321"/>
      <c r="FI104" s="321"/>
      <c r="FJ104" s="321"/>
      <c r="FK104" s="321"/>
      <c r="FL104" s="321"/>
      <c r="FM104" s="321"/>
      <c r="FN104" s="321"/>
      <c r="FO104" s="321"/>
      <c r="FP104" s="321"/>
      <c r="FQ104" s="321"/>
      <c r="FR104" s="321"/>
      <c r="FS104" s="321"/>
      <c r="FT104" s="321"/>
      <c r="FU104" s="321"/>
      <c r="FV104" s="321"/>
      <c r="FW104" s="321"/>
      <c r="FX104" s="321"/>
      <c r="FY104" s="321"/>
      <c r="FZ104" s="321"/>
      <c r="GA104" s="321"/>
      <c r="GB104" s="321"/>
      <c r="GC104" s="321"/>
      <c r="GD104" s="321"/>
      <c r="GE104" s="321"/>
      <c r="GF104" s="321"/>
      <c r="GG104" s="321"/>
      <c r="GH104" s="321"/>
      <c r="GI104" s="321"/>
      <c r="GJ104" s="321"/>
      <c r="GK104" s="321"/>
      <c r="GL104" s="321"/>
      <c r="GM104" s="321"/>
      <c r="GN104" s="321"/>
      <c r="GO104" s="321"/>
      <c r="GP104" s="321"/>
      <c r="GQ104" s="321"/>
      <c r="GR104" s="321"/>
      <c r="GS104" s="321"/>
      <c r="GT104" s="321"/>
      <c r="GU104" s="321"/>
      <c r="GV104" s="321"/>
      <c r="GW104" s="321"/>
      <c r="GX104" s="321"/>
      <c r="GY104" s="321"/>
      <c r="GZ104" s="321"/>
      <c r="HA104" s="321"/>
    </row>
    <row r="105" spans="2:209" s="779" customFormat="1" ht="15" customHeight="1" x14ac:dyDescent="0.2">
      <c r="B105" s="780"/>
      <c r="C105" s="780"/>
      <c r="D105" s="782"/>
      <c r="E105" s="781"/>
      <c r="F105" s="781"/>
      <c r="G105" s="780"/>
      <c r="L105" s="321"/>
      <c r="M105" s="321"/>
      <c r="N105" s="321"/>
      <c r="O105" s="321"/>
      <c r="P105" s="321"/>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c r="AV105" s="321"/>
      <c r="AW105" s="321"/>
      <c r="AX105" s="321"/>
      <c r="AY105" s="321"/>
      <c r="AZ105" s="321"/>
      <c r="BA105" s="321"/>
      <c r="BB105" s="321"/>
      <c r="BC105" s="321"/>
      <c r="BD105" s="321"/>
      <c r="BE105" s="321"/>
      <c r="BF105" s="321"/>
      <c r="BG105" s="321"/>
      <c r="BH105" s="321"/>
      <c r="BI105" s="321"/>
      <c r="BJ105" s="321"/>
      <c r="BK105" s="321"/>
      <c r="BL105" s="321"/>
      <c r="BM105" s="321"/>
      <c r="BN105" s="321"/>
      <c r="BO105" s="321"/>
      <c r="BP105" s="321"/>
      <c r="BQ105" s="321"/>
      <c r="BR105" s="321"/>
      <c r="BS105" s="321"/>
      <c r="BT105" s="321"/>
      <c r="BU105" s="321"/>
      <c r="BV105" s="321"/>
      <c r="BW105" s="321"/>
      <c r="BX105" s="321"/>
      <c r="BY105" s="321"/>
      <c r="BZ105" s="321"/>
      <c r="CA105" s="321"/>
      <c r="CB105" s="321"/>
      <c r="CC105" s="321"/>
      <c r="CD105" s="321"/>
      <c r="CE105" s="321"/>
      <c r="CF105" s="321"/>
      <c r="CG105" s="321"/>
      <c r="CH105" s="321"/>
      <c r="CI105" s="321"/>
      <c r="CJ105" s="321"/>
      <c r="CK105" s="321"/>
      <c r="CL105" s="321"/>
      <c r="CM105" s="321"/>
      <c r="CN105" s="321"/>
      <c r="CO105" s="321"/>
      <c r="CP105" s="321"/>
      <c r="CQ105" s="321"/>
      <c r="CR105" s="321"/>
      <c r="CS105" s="321"/>
      <c r="CT105" s="321"/>
      <c r="CU105" s="321"/>
      <c r="CV105" s="321"/>
      <c r="CW105" s="321"/>
      <c r="CX105" s="321"/>
      <c r="CY105" s="321"/>
      <c r="CZ105" s="321"/>
      <c r="DA105" s="321"/>
      <c r="DB105" s="321"/>
      <c r="DC105" s="321"/>
      <c r="DD105" s="321"/>
      <c r="DE105" s="321"/>
      <c r="DF105" s="321"/>
      <c r="DG105" s="321"/>
      <c r="DH105" s="321"/>
      <c r="DI105" s="321"/>
      <c r="DJ105" s="321"/>
      <c r="DK105" s="321"/>
      <c r="DL105" s="321"/>
      <c r="DM105" s="321"/>
      <c r="DN105" s="321"/>
      <c r="DO105" s="321"/>
      <c r="DP105" s="321"/>
      <c r="DQ105" s="321"/>
      <c r="DR105" s="321"/>
      <c r="DS105" s="321"/>
      <c r="DT105" s="321"/>
      <c r="DU105" s="321"/>
      <c r="DV105" s="321"/>
      <c r="DW105" s="321"/>
      <c r="DX105" s="321"/>
      <c r="DY105" s="321"/>
      <c r="DZ105" s="321"/>
      <c r="EA105" s="321"/>
      <c r="EB105" s="321"/>
      <c r="EC105" s="321"/>
      <c r="ED105" s="321"/>
      <c r="EE105" s="321"/>
      <c r="EF105" s="321"/>
      <c r="EG105" s="321"/>
      <c r="EH105" s="321"/>
      <c r="EI105" s="321"/>
      <c r="EJ105" s="321"/>
      <c r="EK105" s="321"/>
      <c r="EL105" s="321"/>
      <c r="EM105" s="321"/>
      <c r="EN105" s="321"/>
      <c r="EO105" s="321"/>
      <c r="EP105" s="321"/>
      <c r="EQ105" s="321"/>
      <c r="ER105" s="321"/>
      <c r="ES105" s="321"/>
      <c r="ET105" s="321"/>
      <c r="EU105" s="321"/>
      <c r="EV105" s="321"/>
      <c r="EW105" s="321"/>
      <c r="EX105" s="321"/>
      <c r="EY105" s="321"/>
      <c r="EZ105" s="321"/>
      <c r="FA105" s="321"/>
      <c r="FB105" s="321"/>
      <c r="FC105" s="321"/>
      <c r="FD105" s="321"/>
      <c r="FE105" s="321"/>
      <c r="FF105" s="321"/>
      <c r="FG105" s="321"/>
      <c r="FH105" s="321"/>
      <c r="FI105" s="321"/>
      <c r="FJ105" s="321"/>
      <c r="FK105" s="321"/>
      <c r="FL105" s="321"/>
      <c r="FM105" s="321"/>
      <c r="FN105" s="321"/>
      <c r="FO105" s="321"/>
      <c r="FP105" s="321"/>
      <c r="FQ105" s="321"/>
      <c r="FR105" s="321"/>
      <c r="FS105" s="321"/>
      <c r="FT105" s="321"/>
      <c r="FU105" s="321"/>
      <c r="FV105" s="321"/>
      <c r="FW105" s="321"/>
      <c r="FX105" s="321"/>
      <c r="FY105" s="321"/>
      <c r="FZ105" s="321"/>
      <c r="GA105" s="321"/>
      <c r="GB105" s="321"/>
      <c r="GC105" s="321"/>
      <c r="GD105" s="321"/>
      <c r="GE105" s="321"/>
      <c r="GF105" s="321"/>
      <c r="GG105" s="321"/>
      <c r="GH105" s="321"/>
      <c r="GI105" s="321"/>
      <c r="GJ105" s="321"/>
      <c r="GK105" s="321"/>
      <c r="GL105" s="321"/>
      <c r="GM105" s="321"/>
      <c r="GN105" s="321"/>
      <c r="GO105" s="321"/>
      <c r="GP105" s="321"/>
      <c r="GQ105" s="321"/>
      <c r="GR105" s="321"/>
      <c r="GS105" s="321"/>
      <c r="GT105" s="321"/>
      <c r="GU105" s="321"/>
      <c r="GV105" s="321"/>
      <c r="GW105" s="321"/>
      <c r="GX105" s="321"/>
      <c r="GY105" s="321"/>
      <c r="GZ105" s="321"/>
      <c r="HA105" s="321"/>
    </row>
    <row r="120" spans="2:209" s="779" customFormat="1" ht="18" customHeight="1" x14ac:dyDescent="0.2">
      <c r="B120" s="780"/>
      <c r="C120" s="780"/>
      <c r="D120" s="782"/>
      <c r="E120" s="781"/>
      <c r="F120" s="781"/>
      <c r="G120" s="780"/>
      <c r="L120" s="321"/>
      <c r="M120" s="321"/>
      <c r="N120" s="321"/>
      <c r="O120" s="321"/>
      <c r="P120" s="321"/>
      <c r="Q120" s="321"/>
      <c r="R120" s="321"/>
      <c r="S120" s="321"/>
      <c r="T120" s="321"/>
      <c r="U120" s="321"/>
      <c r="V120" s="321"/>
      <c r="W120" s="321"/>
      <c r="X120" s="321"/>
      <c r="Y120" s="321"/>
      <c r="Z120" s="321"/>
      <c r="AA120" s="321"/>
      <c r="AB120" s="321"/>
      <c r="AC120" s="321"/>
      <c r="AD120" s="321"/>
      <c r="AE120" s="321"/>
      <c r="AF120" s="321"/>
      <c r="AG120" s="321"/>
      <c r="AH120" s="321"/>
      <c r="AI120" s="321"/>
      <c r="AJ120" s="321"/>
      <c r="AK120" s="321"/>
      <c r="AL120" s="321"/>
      <c r="AM120" s="321"/>
      <c r="AN120" s="321"/>
      <c r="AO120" s="321"/>
      <c r="AP120" s="321"/>
      <c r="AQ120" s="321"/>
      <c r="AR120" s="321"/>
      <c r="AS120" s="321"/>
      <c r="AT120" s="321"/>
      <c r="AU120" s="321"/>
      <c r="AV120" s="321"/>
      <c r="AW120" s="321"/>
      <c r="AX120" s="321"/>
      <c r="AY120" s="321"/>
      <c r="AZ120" s="321"/>
      <c r="BA120" s="321"/>
      <c r="BB120" s="321"/>
      <c r="BC120" s="321"/>
      <c r="BD120" s="321"/>
      <c r="BE120" s="321"/>
      <c r="BF120" s="321"/>
      <c r="BG120" s="321"/>
      <c r="BH120" s="321"/>
      <c r="BI120" s="321"/>
      <c r="BJ120" s="321"/>
      <c r="BK120" s="321"/>
      <c r="BL120" s="321"/>
      <c r="BM120" s="321"/>
      <c r="BN120" s="321"/>
      <c r="BO120" s="321"/>
      <c r="BP120" s="321"/>
      <c r="BQ120" s="321"/>
      <c r="BR120" s="321"/>
      <c r="BS120" s="321"/>
      <c r="BT120" s="321"/>
      <c r="BU120" s="321"/>
      <c r="BV120" s="321"/>
      <c r="BW120" s="321"/>
      <c r="BX120" s="321"/>
      <c r="BY120" s="321"/>
      <c r="BZ120" s="321"/>
      <c r="CA120" s="321"/>
      <c r="CB120" s="321"/>
      <c r="CC120" s="321"/>
      <c r="CD120" s="321"/>
      <c r="CE120" s="321"/>
      <c r="CF120" s="321"/>
      <c r="CG120" s="321"/>
      <c r="CH120" s="321"/>
      <c r="CI120" s="321"/>
      <c r="CJ120" s="321"/>
      <c r="CK120" s="321"/>
      <c r="CL120" s="321"/>
      <c r="CM120" s="321"/>
      <c r="CN120" s="321"/>
      <c r="CO120" s="321"/>
      <c r="CP120" s="321"/>
      <c r="CQ120" s="321"/>
      <c r="CR120" s="321"/>
      <c r="CS120" s="321"/>
      <c r="CT120" s="321"/>
      <c r="CU120" s="321"/>
      <c r="CV120" s="321"/>
      <c r="CW120" s="321"/>
      <c r="CX120" s="321"/>
      <c r="CY120" s="321"/>
      <c r="CZ120" s="321"/>
      <c r="DA120" s="321"/>
      <c r="DB120" s="321"/>
      <c r="DC120" s="321"/>
      <c r="DD120" s="321"/>
      <c r="DE120" s="321"/>
      <c r="DF120" s="321"/>
      <c r="DG120" s="321"/>
      <c r="DH120" s="321"/>
      <c r="DI120" s="321"/>
      <c r="DJ120" s="321"/>
      <c r="DK120" s="321"/>
      <c r="DL120" s="321"/>
      <c r="DM120" s="321"/>
      <c r="DN120" s="321"/>
      <c r="DO120" s="321"/>
      <c r="DP120" s="321"/>
      <c r="DQ120" s="321"/>
      <c r="DR120" s="321"/>
      <c r="DS120" s="321"/>
      <c r="DT120" s="321"/>
      <c r="DU120" s="321"/>
      <c r="DV120" s="321"/>
      <c r="DW120" s="321"/>
      <c r="DX120" s="321"/>
      <c r="DY120" s="321"/>
      <c r="DZ120" s="321"/>
      <c r="EA120" s="321"/>
      <c r="EB120" s="321"/>
      <c r="EC120" s="321"/>
      <c r="ED120" s="321"/>
      <c r="EE120" s="321"/>
      <c r="EF120" s="321"/>
      <c r="EG120" s="321"/>
      <c r="EH120" s="321"/>
      <c r="EI120" s="321"/>
      <c r="EJ120" s="321"/>
      <c r="EK120" s="321"/>
      <c r="EL120" s="321"/>
      <c r="EM120" s="321"/>
      <c r="EN120" s="321"/>
      <c r="EO120" s="321"/>
      <c r="EP120" s="321"/>
      <c r="EQ120" s="321"/>
      <c r="ER120" s="321"/>
      <c r="ES120" s="321"/>
      <c r="ET120" s="321"/>
      <c r="EU120" s="321"/>
      <c r="EV120" s="321"/>
      <c r="EW120" s="321"/>
      <c r="EX120" s="321"/>
      <c r="EY120" s="321"/>
      <c r="EZ120" s="321"/>
      <c r="FA120" s="321"/>
      <c r="FB120" s="321"/>
      <c r="FC120" s="321"/>
      <c r="FD120" s="321"/>
      <c r="FE120" s="321"/>
      <c r="FF120" s="321"/>
      <c r="FG120" s="321"/>
      <c r="FH120" s="321"/>
      <c r="FI120" s="321"/>
      <c r="FJ120" s="321"/>
      <c r="FK120" s="321"/>
      <c r="FL120" s="321"/>
      <c r="FM120" s="321"/>
      <c r="FN120" s="321"/>
      <c r="FO120" s="321"/>
      <c r="FP120" s="321"/>
      <c r="FQ120" s="321"/>
      <c r="FR120" s="321"/>
      <c r="FS120" s="321"/>
      <c r="FT120" s="321"/>
      <c r="FU120" s="321"/>
      <c r="FV120" s="321"/>
      <c r="FW120" s="321"/>
      <c r="FX120" s="321"/>
      <c r="FY120" s="321"/>
      <c r="FZ120" s="321"/>
      <c r="GA120" s="321"/>
      <c r="GB120" s="321"/>
      <c r="GC120" s="321"/>
      <c r="GD120" s="321"/>
      <c r="GE120" s="321"/>
      <c r="GF120" s="321"/>
      <c r="GG120" s="321"/>
      <c r="GH120" s="321"/>
      <c r="GI120" s="321"/>
      <c r="GJ120" s="321"/>
      <c r="GK120" s="321"/>
      <c r="GL120" s="321"/>
      <c r="GM120" s="321"/>
      <c r="GN120" s="321"/>
      <c r="GO120" s="321"/>
      <c r="GP120" s="321"/>
      <c r="GQ120" s="321"/>
      <c r="GR120" s="321"/>
      <c r="GS120" s="321"/>
      <c r="GT120" s="321"/>
      <c r="GU120" s="321"/>
      <c r="GV120" s="321"/>
      <c r="GW120" s="321"/>
      <c r="GX120" s="321"/>
      <c r="GY120" s="321"/>
      <c r="GZ120" s="321"/>
      <c r="HA120" s="321"/>
    </row>
    <row r="121" spans="2:209" s="779" customFormat="1" ht="18" customHeight="1" x14ac:dyDescent="0.2">
      <c r="B121" s="780"/>
      <c r="C121" s="780"/>
      <c r="D121" s="782"/>
      <c r="E121" s="781"/>
      <c r="F121" s="781"/>
      <c r="G121" s="780"/>
      <c r="L121" s="321"/>
      <c r="M121" s="321"/>
      <c r="N121" s="321"/>
      <c r="O121" s="321"/>
      <c r="P121" s="321"/>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c r="AT121" s="321"/>
      <c r="AU121" s="321"/>
      <c r="AV121" s="321"/>
      <c r="AW121" s="321"/>
      <c r="AX121" s="321"/>
      <c r="AY121" s="321"/>
      <c r="AZ121" s="321"/>
      <c r="BA121" s="321"/>
      <c r="BB121" s="321"/>
      <c r="BC121" s="321"/>
      <c r="BD121" s="321"/>
      <c r="BE121" s="321"/>
      <c r="BF121" s="321"/>
      <c r="BG121" s="321"/>
      <c r="BH121" s="321"/>
      <c r="BI121" s="321"/>
      <c r="BJ121" s="321"/>
      <c r="BK121" s="321"/>
      <c r="BL121" s="321"/>
      <c r="BM121" s="321"/>
      <c r="BN121" s="321"/>
      <c r="BO121" s="321"/>
      <c r="BP121" s="321"/>
      <c r="BQ121" s="321"/>
      <c r="BR121" s="321"/>
      <c r="BS121" s="321"/>
      <c r="BT121" s="321"/>
      <c r="BU121" s="321"/>
      <c r="BV121" s="321"/>
      <c r="BW121" s="321"/>
      <c r="BX121" s="321"/>
      <c r="BY121" s="321"/>
      <c r="BZ121" s="321"/>
      <c r="CA121" s="321"/>
      <c r="CB121" s="321"/>
      <c r="CC121" s="321"/>
      <c r="CD121" s="321"/>
      <c r="CE121" s="321"/>
      <c r="CF121" s="321"/>
      <c r="CG121" s="321"/>
      <c r="CH121" s="321"/>
      <c r="CI121" s="321"/>
      <c r="CJ121" s="321"/>
      <c r="CK121" s="321"/>
      <c r="CL121" s="321"/>
      <c r="CM121" s="321"/>
      <c r="CN121" s="321"/>
      <c r="CO121" s="321"/>
      <c r="CP121" s="321"/>
      <c r="CQ121" s="321"/>
      <c r="CR121" s="321"/>
      <c r="CS121" s="321"/>
      <c r="CT121" s="321"/>
      <c r="CU121" s="321"/>
      <c r="CV121" s="321"/>
      <c r="CW121" s="321"/>
      <c r="CX121" s="321"/>
      <c r="CY121" s="321"/>
      <c r="CZ121" s="321"/>
      <c r="DA121" s="321"/>
      <c r="DB121" s="321"/>
      <c r="DC121" s="321"/>
      <c r="DD121" s="321"/>
      <c r="DE121" s="321"/>
      <c r="DF121" s="321"/>
      <c r="DG121" s="321"/>
      <c r="DH121" s="321"/>
      <c r="DI121" s="321"/>
      <c r="DJ121" s="321"/>
      <c r="DK121" s="321"/>
      <c r="DL121" s="321"/>
      <c r="DM121" s="321"/>
      <c r="DN121" s="321"/>
      <c r="DO121" s="321"/>
      <c r="DP121" s="321"/>
      <c r="DQ121" s="321"/>
      <c r="DR121" s="321"/>
      <c r="DS121" s="321"/>
      <c r="DT121" s="321"/>
      <c r="DU121" s="321"/>
      <c r="DV121" s="321"/>
      <c r="DW121" s="321"/>
      <c r="DX121" s="321"/>
      <c r="DY121" s="321"/>
      <c r="DZ121" s="321"/>
      <c r="EA121" s="321"/>
      <c r="EB121" s="321"/>
      <c r="EC121" s="321"/>
      <c r="ED121" s="321"/>
      <c r="EE121" s="321"/>
      <c r="EF121" s="321"/>
      <c r="EG121" s="321"/>
      <c r="EH121" s="321"/>
      <c r="EI121" s="321"/>
      <c r="EJ121" s="321"/>
      <c r="EK121" s="321"/>
      <c r="EL121" s="321"/>
      <c r="EM121" s="321"/>
      <c r="EN121" s="321"/>
      <c r="EO121" s="321"/>
      <c r="EP121" s="321"/>
      <c r="EQ121" s="321"/>
      <c r="ER121" s="321"/>
      <c r="ES121" s="321"/>
      <c r="ET121" s="321"/>
      <c r="EU121" s="321"/>
      <c r="EV121" s="321"/>
      <c r="EW121" s="321"/>
      <c r="EX121" s="321"/>
      <c r="EY121" s="321"/>
      <c r="EZ121" s="321"/>
      <c r="FA121" s="321"/>
      <c r="FB121" s="321"/>
      <c r="FC121" s="321"/>
      <c r="FD121" s="321"/>
      <c r="FE121" s="321"/>
      <c r="FF121" s="321"/>
      <c r="FG121" s="321"/>
      <c r="FH121" s="321"/>
      <c r="FI121" s="321"/>
      <c r="FJ121" s="321"/>
      <c r="FK121" s="321"/>
      <c r="FL121" s="321"/>
      <c r="FM121" s="321"/>
      <c r="FN121" s="321"/>
      <c r="FO121" s="321"/>
      <c r="FP121" s="321"/>
      <c r="FQ121" s="321"/>
      <c r="FR121" s="321"/>
      <c r="FS121" s="321"/>
      <c r="FT121" s="321"/>
      <c r="FU121" s="321"/>
      <c r="FV121" s="321"/>
      <c r="FW121" s="321"/>
      <c r="FX121" s="321"/>
      <c r="FY121" s="321"/>
      <c r="FZ121" s="321"/>
      <c r="GA121" s="321"/>
      <c r="GB121" s="321"/>
      <c r="GC121" s="321"/>
      <c r="GD121" s="321"/>
      <c r="GE121" s="321"/>
      <c r="GF121" s="321"/>
      <c r="GG121" s="321"/>
      <c r="GH121" s="321"/>
      <c r="GI121" s="321"/>
      <c r="GJ121" s="321"/>
      <c r="GK121" s="321"/>
      <c r="GL121" s="321"/>
      <c r="GM121" s="321"/>
      <c r="GN121" s="321"/>
      <c r="GO121" s="321"/>
      <c r="GP121" s="321"/>
      <c r="GQ121" s="321"/>
      <c r="GR121" s="321"/>
      <c r="GS121" s="321"/>
      <c r="GT121" s="321"/>
      <c r="GU121" s="321"/>
      <c r="GV121" s="321"/>
      <c r="GW121" s="321"/>
      <c r="GX121" s="321"/>
      <c r="GY121" s="321"/>
      <c r="GZ121" s="321"/>
      <c r="HA121" s="321"/>
    </row>
    <row r="122" spans="2:209" s="779" customFormat="1" ht="18" customHeight="1" x14ac:dyDescent="0.2">
      <c r="B122" s="780"/>
      <c r="C122" s="780"/>
      <c r="D122" s="782"/>
      <c r="E122" s="781"/>
      <c r="F122" s="781"/>
      <c r="G122" s="780"/>
      <c r="L122" s="321"/>
      <c r="M122" s="321"/>
      <c r="N122" s="321"/>
      <c r="O122" s="321"/>
      <c r="P122" s="321"/>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c r="AT122" s="321"/>
      <c r="AU122" s="321"/>
      <c r="AV122" s="321"/>
      <c r="AW122" s="321"/>
      <c r="AX122" s="321"/>
      <c r="AY122" s="321"/>
      <c r="AZ122" s="321"/>
      <c r="BA122" s="321"/>
      <c r="BB122" s="321"/>
      <c r="BC122" s="321"/>
      <c r="BD122" s="321"/>
      <c r="BE122" s="321"/>
      <c r="BF122" s="321"/>
      <c r="BG122" s="321"/>
      <c r="BH122" s="321"/>
      <c r="BI122" s="321"/>
      <c r="BJ122" s="321"/>
      <c r="BK122" s="321"/>
      <c r="BL122" s="321"/>
      <c r="BM122" s="321"/>
      <c r="BN122" s="321"/>
      <c r="BO122" s="321"/>
      <c r="BP122" s="321"/>
      <c r="BQ122" s="321"/>
      <c r="BR122" s="321"/>
      <c r="BS122" s="321"/>
      <c r="BT122" s="321"/>
      <c r="BU122" s="321"/>
      <c r="BV122" s="321"/>
      <c r="BW122" s="321"/>
      <c r="BX122" s="321"/>
      <c r="BY122" s="321"/>
      <c r="BZ122" s="321"/>
      <c r="CA122" s="321"/>
      <c r="CB122" s="321"/>
      <c r="CC122" s="321"/>
      <c r="CD122" s="321"/>
      <c r="CE122" s="321"/>
      <c r="CF122" s="321"/>
      <c r="CG122" s="321"/>
      <c r="CH122" s="321"/>
      <c r="CI122" s="321"/>
      <c r="CJ122" s="321"/>
      <c r="CK122" s="321"/>
      <c r="CL122" s="321"/>
      <c r="CM122" s="321"/>
      <c r="CN122" s="321"/>
      <c r="CO122" s="321"/>
      <c r="CP122" s="321"/>
      <c r="CQ122" s="321"/>
      <c r="CR122" s="321"/>
      <c r="CS122" s="321"/>
      <c r="CT122" s="321"/>
      <c r="CU122" s="321"/>
      <c r="CV122" s="321"/>
      <c r="CW122" s="321"/>
      <c r="CX122" s="321"/>
      <c r="CY122" s="321"/>
      <c r="CZ122" s="321"/>
      <c r="DA122" s="321"/>
      <c r="DB122" s="321"/>
      <c r="DC122" s="321"/>
      <c r="DD122" s="321"/>
      <c r="DE122" s="321"/>
      <c r="DF122" s="321"/>
      <c r="DG122" s="321"/>
      <c r="DH122" s="321"/>
      <c r="DI122" s="321"/>
      <c r="DJ122" s="321"/>
      <c r="DK122" s="321"/>
      <c r="DL122" s="321"/>
      <c r="DM122" s="321"/>
      <c r="DN122" s="321"/>
      <c r="DO122" s="321"/>
      <c r="DP122" s="321"/>
      <c r="DQ122" s="321"/>
      <c r="DR122" s="321"/>
      <c r="DS122" s="321"/>
      <c r="DT122" s="321"/>
      <c r="DU122" s="321"/>
      <c r="DV122" s="321"/>
      <c r="DW122" s="321"/>
      <c r="DX122" s="321"/>
      <c r="DY122" s="321"/>
      <c r="DZ122" s="321"/>
      <c r="EA122" s="321"/>
      <c r="EB122" s="321"/>
      <c r="EC122" s="321"/>
      <c r="ED122" s="321"/>
      <c r="EE122" s="321"/>
      <c r="EF122" s="321"/>
      <c r="EG122" s="321"/>
      <c r="EH122" s="321"/>
      <c r="EI122" s="321"/>
      <c r="EJ122" s="321"/>
      <c r="EK122" s="321"/>
      <c r="EL122" s="321"/>
      <c r="EM122" s="321"/>
      <c r="EN122" s="321"/>
      <c r="EO122" s="321"/>
      <c r="EP122" s="321"/>
      <c r="EQ122" s="321"/>
      <c r="ER122" s="321"/>
      <c r="ES122" s="321"/>
      <c r="ET122" s="321"/>
      <c r="EU122" s="321"/>
      <c r="EV122" s="321"/>
      <c r="EW122" s="321"/>
      <c r="EX122" s="321"/>
      <c r="EY122" s="321"/>
      <c r="EZ122" s="321"/>
      <c r="FA122" s="321"/>
      <c r="FB122" s="321"/>
      <c r="FC122" s="321"/>
      <c r="FD122" s="321"/>
      <c r="FE122" s="321"/>
      <c r="FF122" s="321"/>
      <c r="FG122" s="321"/>
      <c r="FH122" s="321"/>
      <c r="FI122" s="321"/>
      <c r="FJ122" s="321"/>
      <c r="FK122" s="321"/>
      <c r="FL122" s="321"/>
      <c r="FM122" s="321"/>
      <c r="FN122" s="321"/>
      <c r="FO122" s="321"/>
      <c r="FP122" s="321"/>
      <c r="FQ122" s="321"/>
      <c r="FR122" s="321"/>
      <c r="FS122" s="321"/>
      <c r="FT122" s="321"/>
      <c r="FU122" s="321"/>
      <c r="FV122" s="321"/>
      <c r="FW122" s="321"/>
      <c r="FX122" s="321"/>
      <c r="FY122" s="321"/>
      <c r="FZ122" s="321"/>
      <c r="GA122" s="321"/>
      <c r="GB122" s="321"/>
      <c r="GC122" s="321"/>
      <c r="GD122" s="321"/>
      <c r="GE122" s="321"/>
      <c r="GF122" s="321"/>
      <c r="GG122" s="321"/>
      <c r="GH122" s="321"/>
      <c r="GI122" s="321"/>
      <c r="GJ122" s="321"/>
      <c r="GK122" s="321"/>
      <c r="GL122" s="321"/>
      <c r="GM122" s="321"/>
      <c r="GN122" s="321"/>
      <c r="GO122" s="321"/>
      <c r="GP122" s="321"/>
      <c r="GQ122" s="321"/>
      <c r="GR122" s="321"/>
      <c r="GS122" s="321"/>
      <c r="GT122" s="321"/>
      <c r="GU122" s="321"/>
      <c r="GV122" s="321"/>
      <c r="GW122" s="321"/>
      <c r="GX122" s="321"/>
      <c r="GY122" s="321"/>
      <c r="GZ122" s="321"/>
      <c r="HA122" s="321"/>
    </row>
    <row r="123" spans="2:209" s="779" customFormat="1" ht="18" customHeight="1" x14ac:dyDescent="0.2">
      <c r="B123" s="780"/>
      <c r="C123" s="780"/>
      <c r="D123" s="782"/>
      <c r="E123" s="781"/>
      <c r="F123" s="781"/>
      <c r="G123" s="780"/>
      <c r="L123" s="321"/>
      <c r="M123" s="321"/>
      <c r="N123" s="321"/>
      <c r="O123" s="321"/>
      <c r="P123" s="321"/>
      <c r="Q123" s="321"/>
      <c r="R123" s="321"/>
      <c r="S123" s="321"/>
      <c r="T123" s="321"/>
      <c r="U123" s="321"/>
      <c r="V123" s="321"/>
      <c r="W123" s="321"/>
      <c r="X123" s="321"/>
      <c r="Y123" s="321"/>
      <c r="Z123" s="321"/>
      <c r="AA123" s="321"/>
      <c r="AB123" s="321"/>
      <c r="AC123" s="321"/>
      <c r="AD123" s="321"/>
      <c r="AE123" s="321"/>
      <c r="AF123" s="321"/>
      <c r="AG123" s="321"/>
      <c r="AH123" s="321"/>
      <c r="AI123" s="321"/>
      <c r="AJ123" s="321"/>
      <c r="AK123" s="321"/>
      <c r="AL123" s="321"/>
      <c r="AM123" s="321"/>
      <c r="AN123" s="321"/>
      <c r="AO123" s="321"/>
      <c r="AP123" s="321"/>
      <c r="AQ123" s="321"/>
      <c r="AR123" s="321"/>
      <c r="AS123" s="321"/>
      <c r="AT123" s="321"/>
      <c r="AU123" s="321"/>
      <c r="AV123" s="321"/>
      <c r="AW123" s="321"/>
      <c r="AX123" s="321"/>
      <c r="AY123" s="321"/>
      <c r="AZ123" s="321"/>
      <c r="BA123" s="321"/>
      <c r="BB123" s="321"/>
      <c r="BC123" s="321"/>
      <c r="BD123" s="321"/>
      <c r="BE123" s="321"/>
      <c r="BF123" s="321"/>
      <c r="BG123" s="321"/>
      <c r="BH123" s="321"/>
      <c r="BI123" s="321"/>
      <c r="BJ123" s="321"/>
      <c r="BK123" s="321"/>
      <c r="BL123" s="321"/>
      <c r="BM123" s="321"/>
      <c r="BN123" s="321"/>
      <c r="BO123" s="321"/>
      <c r="BP123" s="321"/>
      <c r="BQ123" s="321"/>
      <c r="BR123" s="321"/>
      <c r="BS123" s="321"/>
      <c r="BT123" s="321"/>
      <c r="BU123" s="321"/>
      <c r="BV123" s="321"/>
      <c r="BW123" s="321"/>
      <c r="BX123" s="321"/>
      <c r="BY123" s="321"/>
      <c r="BZ123" s="321"/>
      <c r="CA123" s="321"/>
      <c r="CB123" s="321"/>
      <c r="CC123" s="321"/>
      <c r="CD123" s="321"/>
      <c r="CE123" s="321"/>
      <c r="CF123" s="321"/>
      <c r="CG123" s="321"/>
      <c r="CH123" s="321"/>
      <c r="CI123" s="321"/>
      <c r="CJ123" s="321"/>
      <c r="CK123" s="321"/>
      <c r="CL123" s="321"/>
      <c r="CM123" s="321"/>
      <c r="CN123" s="321"/>
      <c r="CO123" s="321"/>
      <c r="CP123" s="321"/>
      <c r="CQ123" s="321"/>
      <c r="CR123" s="321"/>
      <c r="CS123" s="321"/>
      <c r="CT123" s="321"/>
      <c r="CU123" s="321"/>
      <c r="CV123" s="321"/>
      <c r="CW123" s="321"/>
      <c r="CX123" s="321"/>
      <c r="CY123" s="321"/>
      <c r="CZ123" s="321"/>
      <c r="DA123" s="321"/>
      <c r="DB123" s="321"/>
      <c r="DC123" s="321"/>
      <c r="DD123" s="321"/>
      <c r="DE123" s="321"/>
      <c r="DF123" s="321"/>
      <c r="DG123" s="321"/>
      <c r="DH123" s="321"/>
      <c r="DI123" s="321"/>
      <c r="DJ123" s="321"/>
      <c r="DK123" s="321"/>
      <c r="DL123" s="321"/>
      <c r="DM123" s="321"/>
      <c r="DN123" s="321"/>
      <c r="DO123" s="321"/>
      <c r="DP123" s="321"/>
      <c r="DQ123" s="321"/>
      <c r="DR123" s="321"/>
      <c r="DS123" s="321"/>
      <c r="DT123" s="321"/>
      <c r="DU123" s="321"/>
      <c r="DV123" s="321"/>
      <c r="DW123" s="321"/>
      <c r="DX123" s="321"/>
      <c r="DY123" s="321"/>
      <c r="DZ123" s="321"/>
      <c r="EA123" s="321"/>
      <c r="EB123" s="321"/>
      <c r="EC123" s="321"/>
      <c r="ED123" s="321"/>
      <c r="EE123" s="321"/>
      <c r="EF123" s="321"/>
      <c r="EG123" s="321"/>
      <c r="EH123" s="321"/>
      <c r="EI123" s="321"/>
      <c r="EJ123" s="321"/>
      <c r="EK123" s="321"/>
      <c r="EL123" s="321"/>
      <c r="EM123" s="321"/>
      <c r="EN123" s="321"/>
      <c r="EO123" s="321"/>
      <c r="EP123" s="321"/>
      <c r="EQ123" s="321"/>
      <c r="ER123" s="321"/>
      <c r="ES123" s="321"/>
      <c r="ET123" s="321"/>
      <c r="EU123" s="321"/>
      <c r="EV123" s="321"/>
      <c r="EW123" s="321"/>
      <c r="EX123" s="321"/>
      <c r="EY123" s="321"/>
      <c r="EZ123" s="321"/>
      <c r="FA123" s="321"/>
      <c r="FB123" s="321"/>
      <c r="FC123" s="321"/>
      <c r="FD123" s="321"/>
      <c r="FE123" s="321"/>
      <c r="FF123" s="321"/>
      <c r="FG123" s="321"/>
      <c r="FH123" s="321"/>
      <c r="FI123" s="321"/>
      <c r="FJ123" s="321"/>
      <c r="FK123" s="321"/>
      <c r="FL123" s="321"/>
      <c r="FM123" s="321"/>
      <c r="FN123" s="321"/>
      <c r="FO123" s="321"/>
      <c r="FP123" s="321"/>
      <c r="FQ123" s="321"/>
      <c r="FR123" s="321"/>
      <c r="FS123" s="321"/>
      <c r="FT123" s="321"/>
      <c r="FU123" s="321"/>
      <c r="FV123" s="321"/>
      <c r="FW123" s="321"/>
      <c r="FX123" s="321"/>
      <c r="FY123" s="321"/>
      <c r="FZ123" s="321"/>
      <c r="GA123" s="321"/>
      <c r="GB123" s="321"/>
      <c r="GC123" s="321"/>
      <c r="GD123" s="321"/>
      <c r="GE123" s="321"/>
      <c r="GF123" s="321"/>
      <c r="GG123" s="321"/>
      <c r="GH123" s="321"/>
      <c r="GI123" s="321"/>
      <c r="GJ123" s="321"/>
      <c r="GK123" s="321"/>
      <c r="GL123" s="321"/>
      <c r="GM123" s="321"/>
      <c r="GN123" s="321"/>
      <c r="GO123" s="321"/>
      <c r="GP123" s="321"/>
      <c r="GQ123" s="321"/>
      <c r="GR123" s="321"/>
      <c r="GS123" s="321"/>
      <c r="GT123" s="321"/>
      <c r="GU123" s="321"/>
      <c r="GV123" s="321"/>
      <c r="GW123" s="321"/>
      <c r="GX123" s="321"/>
      <c r="GY123" s="321"/>
      <c r="GZ123" s="321"/>
      <c r="HA123" s="321"/>
    </row>
    <row r="124" spans="2:209" s="779" customFormat="1" ht="18" customHeight="1" x14ac:dyDescent="0.2">
      <c r="B124" s="780"/>
      <c r="C124" s="780"/>
      <c r="D124" s="782"/>
      <c r="E124" s="781"/>
      <c r="F124" s="781"/>
      <c r="G124" s="780"/>
      <c r="L124" s="321"/>
      <c r="M124" s="321"/>
      <c r="N124" s="321"/>
      <c r="O124" s="321"/>
      <c r="P124" s="321"/>
      <c r="Q124" s="321"/>
      <c r="R124" s="321"/>
      <c r="S124" s="321"/>
      <c r="T124" s="321"/>
      <c r="U124" s="321"/>
      <c r="V124" s="321"/>
      <c r="W124" s="321"/>
      <c r="X124" s="321"/>
      <c r="Y124" s="321"/>
      <c r="Z124" s="321"/>
      <c r="AA124" s="321"/>
      <c r="AB124" s="321"/>
      <c r="AC124" s="321"/>
      <c r="AD124" s="321"/>
      <c r="AE124" s="321"/>
      <c r="AF124" s="321"/>
      <c r="AG124" s="321"/>
      <c r="AH124" s="321"/>
      <c r="AI124" s="321"/>
      <c r="AJ124" s="321"/>
      <c r="AK124" s="321"/>
      <c r="AL124" s="321"/>
      <c r="AM124" s="321"/>
      <c r="AN124" s="321"/>
      <c r="AO124" s="321"/>
      <c r="AP124" s="321"/>
      <c r="AQ124" s="321"/>
      <c r="AR124" s="321"/>
      <c r="AS124" s="321"/>
      <c r="AT124" s="321"/>
      <c r="AU124" s="321"/>
      <c r="AV124" s="321"/>
      <c r="AW124" s="321"/>
      <c r="AX124" s="321"/>
      <c r="AY124" s="321"/>
      <c r="AZ124" s="321"/>
      <c r="BA124" s="321"/>
      <c r="BB124" s="321"/>
      <c r="BC124" s="321"/>
      <c r="BD124" s="321"/>
      <c r="BE124" s="321"/>
      <c r="BF124" s="321"/>
      <c r="BG124" s="321"/>
      <c r="BH124" s="321"/>
      <c r="BI124" s="321"/>
      <c r="BJ124" s="321"/>
      <c r="BK124" s="321"/>
      <c r="BL124" s="321"/>
      <c r="BM124" s="321"/>
      <c r="BN124" s="321"/>
      <c r="BO124" s="321"/>
      <c r="BP124" s="321"/>
      <c r="BQ124" s="321"/>
      <c r="BR124" s="321"/>
      <c r="BS124" s="321"/>
      <c r="BT124" s="321"/>
      <c r="BU124" s="321"/>
      <c r="BV124" s="321"/>
      <c r="BW124" s="321"/>
      <c r="BX124" s="321"/>
      <c r="BY124" s="321"/>
      <c r="BZ124" s="321"/>
      <c r="CA124" s="321"/>
      <c r="CB124" s="321"/>
      <c r="CC124" s="321"/>
      <c r="CD124" s="321"/>
      <c r="CE124" s="321"/>
      <c r="CF124" s="321"/>
      <c r="CG124" s="321"/>
      <c r="CH124" s="321"/>
      <c r="CI124" s="321"/>
      <c r="CJ124" s="321"/>
      <c r="CK124" s="321"/>
      <c r="CL124" s="321"/>
      <c r="CM124" s="321"/>
      <c r="CN124" s="321"/>
      <c r="CO124" s="321"/>
      <c r="CP124" s="321"/>
      <c r="CQ124" s="321"/>
      <c r="CR124" s="321"/>
      <c r="CS124" s="321"/>
      <c r="CT124" s="321"/>
      <c r="CU124" s="321"/>
      <c r="CV124" s="321"/>
      <c r="CW124" s="321"/>
      <c r="CX124" s="321"/>
      <c r="CY124" s="321"/>
      <c r="CZ124" s="321"/>
      <c r="DA124" s="321"/>
      <c r="DB124" s="321"/>
      <c r="DC124" s="321"/>
      <c r="DD124" s="321"/>
      <c r="DE124" s="321"/>
      <c r="DF124" s="321"/>
      <c r="DG124" s="321"/>
      <c r="DH124" s="321"/>
      <c r="DI124" s="321"/>
      <c r="DJ124" s="321"/>
      <c r="DK124" s="321"/>
      <c r="DL124" s="321"/>
      <c r="DM124" s="321"/>
      <c r="DN124" s="321"/>
      <c r="DO124" s="321"/>
      <c r="DP124" s="321"/>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row>
    <row r="125" spans="2:209" s="779" customFormat="1" ht="18" customHeight="1" x14ac:dyDescent="0.2">
      <c r="B125" s="780"/>
      <c r="C125" s="780"/>
      <c r="D125" s="782"/>
      <c r="E125" s="781"/>
      <c r="F125" s="781"/>
      <c r="G125" s="780"/>
      <c r="L125" s="321"/>
      <c r="M125" s="321"/>
      <c r="N125" s="321"/>
      <c r="O125" s="321"/>
      <c r="P125" s="321"/>
      <c r="Q125" s="321"/>
      <c r="R125" s="321"/>
      <c r="S125" s="321"/>
      <c r="T125" s="321"/>
      <c r="U125" s="321"/>
      <c r="V125" s="321"/>
      <c r="W125" s="321"/>
      <c r="X125" s="321"/>
      <c r="Y125" s="321"/>
      <c r="Z125" s="321"/>
      <c r="AA125" s="321"/>
      <c r="AB125" s="321"/>
      <c r="AC125" s="321"/>
      <c r="AD125" s="321"/>
      <c r="AE125" s="321"/>
      <c r="AF125" s="321"/>
      <c r="AG125" s="321"/>
      <c r="AH125" s="321"/>
      <c r="AI125" s="321"/>
      <c r="AJ125" s="321"/>
      <c r="AK125" s="321"/>
      <c r="AL125" s="321"/>
      <c r="AM125" s="321"/>
      <c r="AN125" s="321"/>
      <c r="AO125" s="321"/>
      <c r="AP125" s="321"/>
      <c r="AQ125" s="321"/>
      <c r="AR125" s="321"/>
      <c r="AS125" s="321"/>
      <c r="AT125" s="321"/>
      <c r="AU125" s="321"/>
      <c r="AV125" s="321"/>
      <c r="AW125" s="321"/>
      <c r="AX125" s="321"/>
      <c r="AY125" s="321"/>
      <c r="AZ125" s="321"/>
      <c r="BA125" s="321"/>
      <c r="BB125" s="321"/>
      <c r="BC125" s="321"/>
      <c r="BD125" s="321"/>
      <c r="BE125" s="321"/>
      <c r="BF125" s="321"/>
      <c r="BG125" s="321"/>
      <c r="BH125" s="321"/>
      <c r="BI125" s="321"/>
      <c r="BJ125" s="321"/>
      <c r="BK125" s="321"/>
      <c r="BL125" s="321"/>
      <c r="BM125" s="321"/>
      <c r="BN125" s="321"/>
      <c r="BO125" s="321"/>
      <c r="BP125" s="321"/>
      <c r="BQ125" s="321"/>
      <c r="BR125" s="321"/>
      <c r="BS125" s="321"/>
      <c r="BT125" s="321"/>
      <c r="BU125" s="321"/>
      <c r="BV125" s="321"/>
      <c r="BW125" s="321"/>
      <c r="BX125" s="321"/>
      <c r="BY125" s="321"/>
      <c r="BZ125" s="321"/>
      <c r="CA125" s="321"/>
      <c r="CB125" s="321"/>
      <c r="CC125" s="321"/>
      <c r="CD125" s="321"/>
      <c r="CE125" s="321"/>
      <c r="CF125" s="321"/>
      <c r="CG125" s="321"/>
      <c r="CH125" s="321"/>
      <c r="CI125" s="321"/>
      <c r="CJ125" s="321"/>
      <c r="CK125" s="321"/>
      <c r="CL125" s="321"/>
      <c r="CM125" s="321"/>
      <c r="CN125" s="321"/>
      <c r="CO125" s="321"/>
      <c r="CP125" s="321"/>
      <c r="CQ125" s="321"/>
      <c r="CR125" s="321"/>
      <c r="CS125" s="321"/>
      <c r="CT125" s="321"/>
      <c r="CU125" s="321"/>
      <c r="CV125" s="321"/>
      <c r="CW125" s="321"/>
      <c r="CX125" s="321"/>
      <c r="CY125" s="321"/>
      <c r="CZ125" s="321"/>
      <c r="DA125" s="321"/>
      <c r="DB125" s="321"/>
      <c r="DC125" s="321"/>
      <c r="DD125" s="321"/>
      <c r="DE125" s="321"/>
      <c r="DF125" s="321"/>
      <c r="DG125" s="321"/>
      <c r="DH125" s="321"/>
      <c r="DI125" s="321"/>
      <c r="DJ125" s="321"/>
      <c r="DK125" s="321"/>
      <c r="DL125" s="321"/>
      <c r="DM125" s="321"/>
      <c r="DN125" s="321"/>
      <c r="DO125" s="321"/>
      <c r="DP125" s="321"/>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row>
    <row r="126" spans="2:209" s="779" customFormat="1" ht="18" customHeight="1" x14ac:dyDescent="0.2">
      <c r="B126" s="780"/>
      <c r="C126" s="780"/>
      <c r="D126" s="782"/>
      <c r="E126" s="781"/>
      <c r="F126" s="781"/>
      <c r="G126" s="780"/>
      <c r="L126" s="321"/>
      <c r="M126" s="321"/>
      <c r="N126" s="321"/>
      <c r="O126" s="321"/>
      <c r="P126" s="321"/>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c r="AT126" s="321"/>
      <c r="AU126" s="321"/>
      <c r="AV126" s="321"/>
      <c r="AW126" s="321"/>
      <c r="AX126" s="321"/>
      <c r="AY126" s="321"/>
      <c r="AZ126" s="321"/>
      <c r="BA126" s="321"/>
      <c r="BB126" s="321"/>
      <c r="BC126" s="321"/>
      <c r="BD126" s="321"/>
      <c r="BE126" s="321"/>
      <c r="BF126" s="321"/>
      <c r="BG126" s="321"/>
      <c r="BH126" s="321"/>
      <c r="BI126" s="321"/>
      <c r="BJ126" s="321"/>
      <c r="BK126" s="321"/>
      <c r="BL126" s="321"/>
      <c r="BM126" s="321"/>
      <c r="BN126" s="321"/>
      <c r="BO126" s="321"/>
      <c r="BP126" s="321"/>
      <c r="BQ126" s="321"/>
      <c r="BR126" s="321"/>
      <c r="BS126" s="321"/>
      <c r="BT126" s="321"/>
      <c r="BU126" s="321"/>
      <c r="BV126" s="321"/>
      <c r="BW126" s="321"/>
      <c r="BX126" s="321"/>
      <c r="BY126" s="321"/>
      <c r="BZ126" s="321"/>
      <c r="CA126" s="321"/>
      <c r="CB126" s="321"/>
      <c r="CC126" s="321"/>
      <c r="CD126" s="321"/>
      <c r="CE126" s="321"/>
      <c r="CF126" s="321"/>
      <c r="CG126" s="321"/>
      <c r="CH126" s="321"/>
      <c r="CI126" s="321"/>
      <c r="CJ126" s="321"/>
      <c r="CK126" s="321"/>
      <c r="CL126" s="321"/>
      <c r="CM126" s="321"/>
      <c r="CN126" s="321"/>
      <c r="CO126" s="321"/>
      <c r="CP126" s="321"/>
      <c r="CQ126" s="321"/>
      <c r="CR126" s="321"/>
      <c r="CS126" s="321"/>
      <c r="CT126" s="321"/>
      <c r="CU126" s="321"/>
      <c r="CV126" s="321"/>
      <c r="CW126" s="321"/>
      <c r="CX126" s="321"/>
      <c r="CY126" s="321"/>
      <c r="CZ126" s="321"/>
      <c r="DA126" s="321"/>
      <c r="DB126" s="321"/>
      <c r="DC126" s="321"/>
      <c r="DD126" s="321"/>
      <c r="DE126" s="321"/>
      <c r="DF126" s="321"/>
      <c r="DG126" s="321"/>
      <c r="DH126" s="321"/>
      <c r="DI126" s="321"/>
      <c r="DJ126" s="321"/>
      <c r="DK126" s="321"/>
      <c r="DL126" s="321"/>
      <c r="DM126" s="321"/>
      <c r="DN126" s="321"/>
      <c r="DO126" s="321"/>
      <c r="DP126" s="321"/>
      <c r="DQ126" s="321"/>
      <c r="DR126" s="321"/>
      <c r="DS126" s="321"/>
      <c r="DT126" s="321"/>
      <c r="DU126" s="321"/>
      <c r="DV126" s="321"/>
      <c r="DW126" s="321"/>
      <c r="DX126" s="321"/>
      <c r="DY126" s="321"/>
      <c r="DZ126" s="321"/>
      <c r="EA126" s="321"/>
      <c r="EB126" s="321"/>
      <c r="EC126" s="321"/>
      <c r="ED126" s="321"/>
      <c r="EE126" s="321"/>
      <c r="EF126" s="321"/>
      <c r="EG126" s="321"/>
      <c r="EH126" s="321"/>
      <c r="EI126" s="321"/>
      <c r="EJ126" s="321"/>
      <c r="EK126" s="321"/>
      <c r="EL126" s="321"/>
      <c r="EM126" s="321"/>
      <c r="EN126" s="321"/>
      <c r="EO126" s="321"/>
      <c r="EP126" s="321"/>
      <c r="EQ126" s="321"/>
      <c r="ER126" s="321"/>
      <c r="ES126" s="321"/>
      <c r="ET126" s="321"/>
      <c r="EU126" s="321"/>
      <c r="EV126" s="321"/>
      <c r="EW126" s="321"/>
      <c r="EX126" s="321"/>
      <c r="EY126" s="321"/>
      <c r="EZ126" s="321"/>
      <c r="FA126" s="321"/>
      <c r="FB126" s="321"/>
      <c r="FC126" s="321"/>
      <c r="FD126" s="321"/>
      <c r="FE126" s="321"/>
      <c r="FF126" s="321"/>
      <c r="FG126" s="321"/>
      <c r="FH126" s="321"/>
      <c r="FI126" s="321"/>
      <c r="FJ126" s="321"/>
      <c r="FK126" s="321"/>
      <c r="FL126" s="321"/>
      <c r="FM126" s="321"/>
      <c r="FN126" s="321"/>
      <c r="FO126" s="321"/>
      <c r="FP126" s="321"/>
      <c r="FQ126" s="321"/>
      <c r="FR126" s="321"/>
      <c r="FS126" s="321"/>
      <c r="FT126" s="321"/>
      <c r="FU126" s="321"/>
      <c r="FV126" s="321"/>
      <c r="FW126" s="321"/>
      <c r="FX126" s="321"/>
      <c r="FY126" s="321"/>
      <c r="FZ126" s="321"/>
      <c r="GA126" s="321"/>
      <c r="GB126" s="321"/>
      <c r="GC126" s="321"/>
      <c r="GD126" s="321"/>
      <c r="GE126" s="321"/>
      <c r="GF126" s="321"/>
      <c r="GG126" s="321"/>
      <c r="GH126" s="321"/>
      <c r="GI126" s="321"/>
      <c r="GJ126" s="321"/>
      <c r="GK126" s="321"/>
      <c r="GL126" s="321"/>
      <c r="GM126" s="321"/>
      <c r="GN126" s="321"/>
      <c r="GO126" s="321"/>
      <c r="GP126" s="321"/>
      <c r="GQ126" s="321"/>
      <c r="GR126" s="321"/>
      <c r="GS126" s="321"/>
      <c r="GT126" s="321"/>
      <c r="GU126" s="321"/>
      <c r="GV126" s="321"/>
      <c r="GW126" s="321"/>
      <c r="GX126" s="321"/>
      <c r="GY126" s="321"/>
      <c r="GZ126" s="321"/>
      <c r="HA126" s="321"/>
    </row>
    <row r="127" spans="2:209" s="779" customFormat="1" ht="18" customHeight="1" x14ac:dyDescent="0.2">
      <c r="B127" s="780"/>
      <c r="C127" s="780"/>
      <c r="D127" s="782"/>
      <c r="E127" s="781"/>
      <c r="F127" s="781"/>
      <c r="G127" s="780"/>
      <c r="L127" s="321"/>
      <c r="M127" s="321"/>
      <c r="N127" s="321"/>
      <c r="O127" s="321"/>
      <c r="P127" s="321"/>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c r="AT127" s="321"/>
      <c r="AU127" s="321"/>
      <c r="AV127" s="321"/>
      <c r="AW127" s="321"/>
      <c r="AX127" s="321"/>
      <c r="AY127" s="321"/>
      <c r="AZ127" s="321"/>
      <c r="BA127" s="321"/>
      <c r="BB127" s="321"/>
      <c r="BC127" s="321"/>
      <c r="BD127" s="321"/>
      <c r="BE127" s="321"/>
      <c r="BF127" s="321"/>
      <c r="BG127" s="321"/>
      <c r="BH127" s="321"/>
      <c r="BI127" s="321"/>
      <c r="BJ127" s="321"/>
      <c r="BK127" s="321"/>
      <c r="BL127" s="321"/>
      <c r="BM127" s="321"/>
      <c r="BN127" s="321"/>
      <c r="BO127" s="321"/>
      <c r="BP127" s="321"/>
      <c r="BQ127" s="321"/>
      <c r="BR127" s="321"/>
      <c r="BS127" s="321"/>
      <c r="BT127" s="321"/>
      <c r="BU127" s="321"/>
      <c r="BV127" s="321"/>
      <c r="BW127" s="321"/>
      <c r="BX127" s="321"/>
      <c r="BY127" s="321"/>
      <c r="BZ127" s="321"/>
      <c r="CA127" s="321"/>
      <c r="CB127" s="321"/>
      <c r="CC127" s="321"/>
      <c r="CD127" s="321"/>
      <c r="CE127" s="321"/>
      <c r="CF127" s="321"/>
      <c r="CG127" s="321"/>
      <c r="CH127" s="321"/>
      <c r="CI127" s="321"/>
      <c r="CJ127" s="321"/>
      <c r="CK127" s="321"/>
      <c r="CL127" s="321"/>
      <c r="CM127" s="321"/>
      <c r="CN127" s="321"/>
      <c r="CO127" s="321"/>
      <c r="CP127" s="321"/>
      <c r="CQ127" s="321"/>
      <c r="CR127" s="321"/>
      <c r="CS127" s="321"/>
      <c r="CT127" s="321"/>
      <c r="CU127" s="321"/>
      <c r="CV127" s="321"/>
      <c r="CW127" s="321"/>
      <c r="CX127" s="321"/>
      <c r="CY127" s="321"/>
      <c r="CZ127" s="321"/>
      <c r="DA127" s="321"/>
      <c r="DB127" s="321"/>
      <c r="DC127" s="321"/>
      <c r="DD127" s="321"/>
      <c r="DE127" s="321"/>
      <c r="DF127" s="321"/>
      <c r="DG127" s="321"/>
      <c r="DH127" s="321"/>
      <c r="DI127" s="321"/>
      <c r="DJ127" s="321"/>
      <c r="DK127" s="321"/>
      <c r="DL127" s="321"/>
      <c r="DM127" s="321"/>
      <c r="DN127" s="321"/>
      <c r="DO127" s="321"/>
      <c r="DP127" s="321"/>
      <c r="DQ127" s="321"/>
      <c r="DR127" s="321"/>
      <c r="DS127" s="321"/>
      <c r="DT127" s="321"/>
      <c r="DU127" s="321"/>
      <c r="DV127" s="321"/>
      <c r="DW127" s="321"/>
      <c r="DX127" s="321"/>
      <c r="DY127" s="321"/>
      <c r="DZ127" s="321"/>
      <c r="EA127" s="321"/>
      <c r="EB127" s="321"/>
      <c r="EC127" s="321"/>
      <c r="ED127" s="321"/>
      <c r="EE127" s="321"/>
      <c r="EF127" s="321"/>
      <c r="EG127" s="321"/>
      <c r="EH127" s="321"/>
      <c r="EI127" s="321"/>
      <c r="EJ127" s="321"/>
      <c r="EK127" s="321"/>
      <c r="EL127" s="321"/>
      <c r="EM127" s="321"/>
      <c r="EN127" s="321"/>
      <c r="EO127" s="321"/>
      <c r="EP127" s="321"/>
      <c r="EQ127" s="321"/>
      <c r="ER127" s="321"/>
      <c r="ES127" s="321"/>
      <c r="ET127" s="321"/>
      <c r="EU127" s="321"/>
      <c r="EV127" s="321"/>
      <c r="EW127" s="321"/>
      <c r="EX127" s="321"/>
      <c r="EY127" s="321"/>
      <c r="EZ127" s="321"/>
      <c r="FA127" s="321"/>
      <c r="FB127" s="321"/>
      <c r="FC127" s="321"/>
      <c r="FD127" s="321"/>
      <c r="FE127" s="321"/>
      <c r="FF127" s="321"/>
      <c r="FG127" s="321"/>
      <c r="FH127" s="321"/>
      <c r="FI127" s="321"/>
      <c r="FJ127" s="321"/>
      <c r="FK127" s="321"/>
      <c r="FL127" s="321"/>
      <c r="FM127" s="321"/>
      <c r="FN127" s="321"/>
      <c r="FO127" s="321"/>
      <c r="FP127" s="321"/>
      <c r="FQ127" s="321"/>
      <c r="FR127" s="321"/>
      <c r="FS127" s="321"/>
      <c r="FT127" s="321"/>
      <c r="FU127" s="321"/>
      <c r="FV127" s="321"/>
      <c r="FW127" s="321"/>
      <c r="FX127" s="321"/>
      <c r="FY127" s="321"/>
      <c r="FZ127" s="321"/>
      <c r="GA127" s="321"/>
      <c r="GB127" s="321"/>
      <c r="GC127" s="321"/>
      <c r="GD127" s="321"/>
      <c r="GE127" s="321"/>
      <c r="GF127" s="321"/>
      <c r="GG127" s="321"/>
      <c r="GH127" s="321"/>
      <c r="GI127" s="321"/>
      <c r="GJ127" s="321"/>
      <c r="GK127" s="321"/>
      <c r="GL127" s="321"/>
      <c r="GM127" s="321"/>
      <c r="GN127" s="321"/>
      <c r="GO127" s="321"/>
      <c r="GP127" s="321"/>
      <c r="GQ127" s="321"/>
      <c r="GR127" s="321"/>
      <c r="GS127" s="321"/>
      <c r="GT127" s="321"/>
      <c r="GU127" s="321"/>
      <c r="GV127" s="321"/>
      <c r="GW127" s="321"/>
      <c r="GX127" s="321"/>
      <c r="GY127" s="321"/>
      <c r="GZ127" s="321"/>
      <c r="HA127" s="321"/>
    </row>
    <row r="128" spans="2:209" s="779" customFormat="1" ht="18" customHeight="1" x14ac:dyDescent="0.2">
      <c r="B128" s="780"/>
      <c r="C128" s="780"/>
      <c r="D128" s="782"/>
      <c r="E128" s="781"/>
      <c r="F128" s="781"/>
      <c r="G128" s="780"/>
      <c r="L128" s="321"/>
      <c r="M128" s="321"/>
      <c r="N128" s="321"/>
      <c r="O128" s="321"/>
      <c r="P128" s="321"/>
      <c r="Q128" s="321"/>
      <c r="R128" s="321"/>
      <c r="S128" s="321"/>
      <c r="T128" s="321"/>
      <c r="U128" s="321"/>
      <c r="V128" s="321"/>
      <c r="W128" s="321"/>
      <c r="X128" s="321"/>
      <c r="Y128" s="321"/>
      <c r="Z128" s="321"/>
      <c r="AA128" s="321"/>
      <c r="AB128" s="321"/>
      <c r="AC128" s="321"/>
      <c r="AD128" s="321"/>
      <c r="AE128" s="321"/>
      <c r="AF128" s="321"/>
      <c r="AG128" s="321"/>
      <c r="AH128" s="321"/>
      <c r="AI128" s="321"/>
      <c r="AJ128" s="321"/>
      <c r="AK128" s="321"/>
      <c r="AL128" s="321"/>
      <c r="AM128" s="321"/>
      <c r="AN128" s="321"/>
      <c r="AO128" s="321"/>
      <c r="AP128" s="321"/>
      <c r="AQ128" s="321"/>
      <c r="AR128" s="321"/>
      <c r="AS128" s="321"/>
      <c r="AT128" s="321"/>
      <c r="AU128" s="321"/>
      <c r="AV128" s="321"/>
      <c r="AW128" s="321"/>
      <c r="AX128" s="321"/>
      <c r="AY128" s="321"/>
      <c r="AZ128" s="321"/>
      <c r="BA128" s="321"/>
      <c r="BB128" s="321"/>
      <c r="BC128" s="321"/>
      <c r="BD128" s="321"/>
      <c r="BE128" s="321"/>
      <c r="BF128" s="321"/>
      <c r="BG128" s="321"/>
      <c r="BH128" s="321"/>
      <c r="BI128" s="321"/>
      <c r="BJ128" s="321"/>
      <c r="BK128" s="321"/>
      <c r="BL128" s="321"/>
      <c r="BM128" s="321"/>
      <c r="BN128" s="321"/>
      <c r="BO128" s="321"/>
      <c r="BP128" s="321"/>
      <c r="BQ128" s="321"/>
      <c r="BR128" s="321"/>
      <c r="BS128" s="321"/>
      <c r="BT128" s="321"/>
      <c r="BU128" s="321"/>
      <c r="BV128" s="321"/>
      <c r="BW128" s="321"/>
      <c r="BX128" s="321"/>
      <c r="BY128" s="321"/>
      <c r="BZ128" s="321"/>
      <c r="CA128" s="321"/>
      <c r="CB128" s="321"/>
      <c r="CC128" s="321"/>
      <c r="CD128" s="321"/>
      <c r="CE128" s="321"/>
      <c r="CF128" s="321"/>
      <c r="CG128" s="321"/>
      <c r="CH128" s="321"/>
      <c r="CI128" s="321"/>
      <c r="CJ128" s="321"/>
      <c r="CK128" s="321"/>
      <c r="CL128" s="321"/>
      <c r="CM128" s="321"/>
      <c r="CN128" s="321"/>
      <c r="CO128" s="321"/>
      <c r="CP128" s="321"/>
      <c r="CQ128" s="321"/>
      <c r="CR128" s="321"/>
      <c r="CS128" s="321"/>
      <c r="CT128" s="321"/>
      <c r="CU128" s="321"/>
      <c r="CV128" s="321"/>
      <c r="CW128" s="321"/>
      <c r="CX128" s="321"/>
      <c r="CY128" s="321"/>
      <c r="CZ128" s="321"/>
      <c r="DA128" s="321"/>
      <c r="DB128" s="321"/>
      <c r="DC128" s="321"/>
      <c r="DD128" s="321"/>
      <c r="DE128" s="321"/>
      <c r="DF128" s="321"/>
      <c r="DG128" s="321"/>
      <c r="DH128" s="321"/>
      <c r="DI128" s="321"/>
      <c r="DJ128" s="321"/>
      <c r="DK128" s="321"/>
      <c r="DL128" s="321"/>
      <c r="DM128" s="321"/>
      <c r="DN128" s="321"/>
      <c r="DO128" s="321"/>
      <c r="DP128" s="321"/>
      <c r="DQ128" s="321"/>
      <c r="DR128" s="321"/>
      <c r="DS128" s="321"/>
      <c r="DT128" s="321"/>
      <c r="DU128" s="321"/>
      <c r="DV128" s="321"/>
      <c r="DW128" s="321"/>
      <c r="DX128" s="321"/>
      <c r="DY128" s="321"/>
      <c r="DZ128" s="321"/>
      <c r="EA128" s="321"/>
      <c r="EB128" s="321"/>
      <c r="EC128" s="321"/>
      <c r="ED128" s="321"/>
      <c r="EE128" s="321"/>
      <c r="EF128" s="321"/>
      <c r="EG128" s="321"/>
      <c r="EH128" s="321"/>
      <c r="EI128" s="321"/>
      <c r="EJ128" s="321"/>
      <c r="EK128" s="321"/>
      <c r="EL128" s="321"/>
      <c r="EM128" s="321"/>
      <c r="EN128" s="321"/>
      <c r="EO128" s="321"/>
      <c r="EP128" s="321"/>
      <c r="EQ128" s="321"/>
      <c r="ER128" s="321"/>
      <c r="ES128" s="321"/>
      <c r="ET128" s="321"/>
      <c r="EU128" s="321"/>
      <c r="EV128" s="321"/>
      <c r="EW128" s="321"/>
      <c r="EX128" s="321"/>
      <c r="EY128" s="321"/>
      <c r="EZ128" s="321"/>
      <c r="FA128" s="321"/>
      <c r="FB128" s="321"/>
      <c r="FC128" s="321"/>
      <c r="FD128" s="321"/>
      <c r="FE128" s="321"/>
      <c r="FF128" s="321"/>
      <c r="FG128" s="321"/>
      <c r="FH128" s="321"/>
      <c r="FI128" s="321"/>
      <c r="FJ128" s="321"/>
      <c r="FK128" s="321"/>
      <c r="FL128" s="321"/>
      <c r="FM128" s="321"/>
      <c r="FN128" s="321"/>
      <c r="FO128" s="321"/>
      <c r="FP128" s="321"/>
      <c r="FQ128" s="321"/>
      <c r="FR128" s="321"/>
      <c r="FS128" s="321"/>
      <c r="FT128" s="321"/>
      <c r="FU128" s="321"/>
      <c r="FV128" s="321"/>
      <c r="FW128" s="321"/>
      <c r="FX128" s="321"/>
      <c r="FY128" s="321"/>
      <c r="FZ128" s="321"/>
      <c r="GA128" s="321"/>
      <c r="GB128" s="321"/>
      <c r="GC128" s="321"/>
      <c r="GD128" s="321"/>
      <c r="GE128" s="321"/>
      <c r="GF128" s="321"/>
      <c r="GG128" s="321"/>
      <c r="GH128" s="321"/>
      <c r="GI128" s="321"/>
      <c r="GJ128" s="321"/>
      <c r="GK128" s="321"/>
      <c r="GL128" s="321"/>
      <c r="GM128" s="321"/>
      <c r="GN128" s="321"/>
      <c r="GO128" s="321"/>
      <c r="GP128" s="321"/>
      <c r="GQ128" s="321"/>
      <c r="GR128" s="321"/>
      <c r="GS128" s="321"/>
      <c r="GT128" s="321"/>
      <c r="GU128" s="321"/>
      <c r="GV128" s="321"/>
      <c r="GW128" s="321"/>
      <c r="GX128" s="321"/>
      <c r="GY128" s="321"/>
      <c r="GZ128" s="321"/>
      <c r="HA128" s="321"/>
    </row>
    <row r="129" spans="2:209" s="779" customFormat="1" ht="18" customHeight="1" x14ac:dyDescent="0.2">
      <c r="B129" s="780"/>
      <c r="C129" s="780"/>
      <c r="D129" s="782"/>
      <c r="E129" s="781"/>
      <c r="F129" s="781"/>
      <c r="G129" s="780"/>
      <c r="L129" s="321"/>
      <c r="M129" s="321"/>
      <c r="N129" s="321"/>
      <c r="O129" s="321"/>
      <c r="P129" s="321"/>
      <c r="Q129" s="321"/>
      <c r="R129" s="321"/>
      <c r="S129" s="321"/>
      <c r="T129" s="321"/>
      <c r="U129" s="321"/>
      <c r="V129" s="321"/>
      <c r="W129" s="321"/>
      <c r="X129" s="321"/>
      <c r="Y129" s="321"/>
      <c r="Z129" s="321"/>
      <c r="AA129" s="321"/>
      <c r="AB129" s="321"/>
      <c r="AC129" s="321"/>
      <c r="AD129" s="321"/>
      <c r="AE129" s="321"/>
      <c r="AF129" s="321"/>
      <c r="AG129" s="321"/>
      <c r="AH129" s="321"/>
      <c r="AI129" s="321"/>
      <c r="AJ129" s="321"/>
      <c r="AK129" s="321"/>
      <c r="AL129" s="321"/>
      <c r="AM129" s="321"/>
      <c r="AN129" s="321"/>
      <c r="AO129" s="321"/>
      <c r="AP129" s="321"/>
      <c r="AQ129" s="321"/>
      <c r="AR129" s="321"/>
      <c r="AS129" s="321"/>
      <c r="AT129" s="321"/>
      <c r="AU129" s="321"/>
      <c r="AV129" s="321"/>
      <c r="AW129" s="321"/>
      <c r="AX129" s="321"/>
      <c r="AY129" s="321"/>
      <c r="AZ129" s="321"/>
      <c r="BA129" s="321"/>
      <c r="BB129" s="321"/>
      <c r="BC129" s="321"/>
      <c r="BD129" s="321"/>
      <c r="BE129" s="321"/>
      <c r="BF129" s="321"/>
      <c r="BG129" s="321"/>
      <c r="BH129" s="321"/>
      <c r="BI129" s="321"/>
      <c r="BJ129" s="321"/>
      <c r="BK129" s="321"/>
      <c r="BL129" s="321"/>
      <c r="BM129" s="321"/>
      <c r="BN129" s="321"/>
      <c r="BO129" s="321"/>
      <c r="BP129" s="321"/>
      <c r="BQ129" s="321"/>
      <c r="BR129" s="321"/>
      <c r="BS129" s="321"/>
      <c r="BT129" s="321"/>
      <c r="BU129" s="321"/>
      <c r="BV129" s="321"/>
      <c r="BW129" s="321"/>
      <c r="BX129" s="321"/>
      <c r="BY129" s="321"/>
      <c r="BZ129" s="321"/>
      <c r="CA129" s="321"/>
      <c r="CB129" s="321"/>
      <c r="CC129" s="321"/>
      <c r="CD129" s="321"/>
      <c r="CE129" s="321"/>
      <c r="CF129" s="321"/>
      <c r="CG129" s="321"/>
      <c r="CH129" s="321"/>
      <c r="CI129" s="321"/>
      <c r="CJ129" s="321"/>
      <c r="CK129" s="321"/>
      <c r="CL129" s="321"/>
      <c r="CM129" s="321"/>
      <c r="CN129" s="321"/>
      <c r="CO129" s="321"/>
      <c r="CP129" s="321"/>
      <c r="CQ129" s="321"/>
      <c r="CR129" s="321"/>
      <c r="CS129" s="321"/>
      <c r="CT129" s="321"/>
      <c r="CU129" s="321"/>
      <c r="CV129" s="321"/>
      <c r="CW129" s="321"/>
      <c r="CX129" s="321"/>
      <c r="CY129" s="321"/>
      <c r="CZ129" s="321"/>
      <c r="DA129" s="321"/>
      <c r="DB129" s="321"/>
      <c r="DC129" s="321"/>
      <c r="DD129" s="321"/>
      <c r="DE129" s="321"/>
      <c r="DF129" s="321"/>
      <c r="DG129" s="321"/>
      <c r="DH129" s="321"/>
      <c r="DI129" s="321"/>
      <c r="DJ129" s="321"/>
      <c r="DK129" s="321"/>
      <c r="DL129" s="321"/>
      <c r="DM129" s="321"/>
      <c r="DN129" s="321"/>
      <c r="DO129" s="321"/>
      <c r="DP129" s="321"/>
      <c r="DQ129" s="321"/>
      <c r="DR129" s="321"/>
      <c r="DS129" s="321"/>
      <c r="DT129" s="321"/>
      <c r="DU129" s="321"/>
      <c r="DV129" s="321"/>
      <c r="DW129" s="321"/>
      <c r="DX129" s="321"/>
      <c r="DY129" s="321"/>
      <c r="DZ129" s="321"/>
      <c r="EA129" s="321"/>
      <c r="EB129" s="321"/>
      <c r="EC129" s="321"/>
      <c r="ED129" s="321"/>
      <c r="EE129" s="321"/>
      <c r="EF129" s="321"/>
      <c r="EG129" s="321"/>
      <c r="EH129" s="321"/>
      <c r="EI129" s="321"/>
      <c r="EJ129" s="321"/>
      <c r="EK129" s="321"/>
      <c r="EL129" s="321"/>
      <c r="EM129" s="321"/>
      <c r="EN129" s="321"/>
      <c r="EO129" s="321"/>
      <c r="EP129" s="321"/>
      <c r="EQ129" s="321"/>
      <c r="ER129" s="321"/>
      <c r="ES129" s="321"/>
      <c r="ET129" s="321"/>
      <c r="EU129" s="321"/>
      <c r="EV129" s="321"/>
      <c r="EW129" s="321"/>
      <c r="EX129" s="321"/>
      <c r="EY129" s="321"/>
      <c r="EZ129" s="321"/>
      <c r="FA129" s="321"/>
      <c r="FB129" s="321"/>
      <c r="FC129" s="321"/>
      <c r="FD129" s="321"/>
      <c r="FE129" s="321"/>
      <c r="FF129" s="321"/>
      <c r="FG129" s="321"/>
      <c r="FH129" s="321"/>
      <c r="FI129" s="321"/>
      <c r="FJ129" s="321"/>
      <c r="FK129" s="321"/>
      <c r="FL129" s="321"/>
      <c r="FM129" s="321"/>
      <c r="FN129" s="321"/>
      <c r="FO129" s="321"/>
      <c r="FP129" s="321"/>
      <c r="FQ129" s="321"/>
      <c r="FR129" s="321"/>
      <c r="FS129" s="321"/>
      <c r="FT129" s="321"/>
      <c r="FU129" s="321"/>
      <c r="FV129" s="321"/>
      <c r="FW129" s="321"/>
      <c r="FX129" s="321"/>
      <c r="FY129" s="321"/>
      <c r="FZ129" s="321"/>
      <c r="GA129" s="321"/>
      <c r="GB129" s="321"/>
      <c r="GC129" s="321"/>
      <c r="GD129" s="321"/>
      <c r="GE129" s="321"/>
      <c r="GF129" s="321"/>
      <c r="GG129" s="321"/>
      <c r="GH129" s="321"/>
      <c r="GI129" s="321"/>
      <c r="GJ129" s="321"/>
      <c r="GK129" s="321"/>
      <c r="GL129" s="321"/>
      <c r="GM129" s="321"/>
      <c r="GN129" s="321"/>
      <c r="GO129" s="321"/>
      <c r="GP129" s="321"/>
      <c r="GQ129" s="321"/>
      <c r="GR129" s="321"/>
      <c r="GS129" s="321"/>
      <c r="GT129" s="321"/>
      <c r="GU129" s="321"/>
      <c r="GV129" s="321"/>
      <c r="GW129" s="321"/>
      <c r="GX129" s="321"/>
      <c r="GY129" s="321"/>
      <c r="GZ129" s="321"/>
      <c r="HA129" s="321"/>
    </row>
    <row r="130" spans="2:209" s="779" customFormat="1" ht="18" customHeight="1" x14ac:dyDescent="0.2">
      <c r="B130" s="780"/>
      <c r="C130" s="780"/>
      <c r="D130" s="782"/>
      <c r="E130" s="781"/>
      <c r="F130" s="781"/>
      <c r="G130" s="780"/>
      <c r="L130" s="321"/>
      <c r="M130" s="321"/>
      <c r="N130" s="321"/>
      <c r="O130" s="321"/>
      <c r="P130" s="321"/>
      <c r="Q130" s="321"/>
      <c r="R130" s="321"/>
      <c r="S130" s="321"/>
      <c r="T130" s="321"/>
      <c r="U130" s="321"/>
      <c r="V130" s="321"/>
      <c r="W130" s="321"/>
      <c r="X130" s="321"/>
      <c r="Y130" s="321"/>
      <c r="Z130" s="321"/>
      <c r="AA130" s="321"/>
      <c r="AB130" s="321"/>
      <c r="AC130" s="321"/>
      <c r="AD130" s="321"/>
      <c r="AE130" s="321"/>
      <c r="AF130" s="321"/>
      <c r="AG130" s="321"/>
      <c r="AH130" s="321"/>
      <c r="AI130" s="321"/>
      <c r="AJ130" s="321"/>
      <c r="AK130" s="321"/>
      <c r="AL130" s="321"/>
      <c r="AM130" s="321"/>
      <c r="AN130" s="321"/>
      <c r="AO130" s="321"/>
      <c r="AP130" s="321"/>
      <c r="AQ130" s="321"/>
      <c r="AR130" s="321"/>
      <c r="AS130" s="321"/>
      <c r="AT130" s="321"/>
      <c r="AU130" s="321"/>
      <c r="AV130" s="321"/>
      <c r="AW130" s="321"/>
      <c r="AX130" s="321"/>
      <c r="AY130" s="321"/>
      <c r="AZ130" s="321"/>
      <c r="BA130" s="321"/>
      <c r="BB130" s="321"/>
      <c r="BC130" s="321"/>
      <c r="BD130" s="321"/>
      <c r="BE130" s="321"/>
      <c r="BF130" s="321"/>
      <c r="BG130" s="321"/>
      <c r="BH130" s="321"/>
      <c r="BI130" s="321"/>
      <c r="BJ130" s="321"/>
      <c r="BK130" s="321"/>
      <c r="BL130" s="321"/>
      <c r="BM130" s="321"/>
      <c r="BN130" s="321"/>
      <c r="BO130" s="321"/>
      <c r="BP130" s="321"/>
      <c r="BQ130" s="321"/>
      <c r="BR130" s="321"/>
      <c r="BS130" s="321"/>
      <c r="BT130" s="321"/>
      <c r="BU130" s="321"/>
      <c r="BV130" s="321"/>
      <c r="BW130" s="321"/>
      <c r="BX130" s="321"/>
      <c r="BY130" s="321"/>
      <c r="BZ130" s="321"/>
      <c r="CA130" s="321"/>
      <c r="CB130" s="321"/>
      <c r="CC130" s="321"/>
      <c r="CD130" s="321"/>
      <c r="CE130" s="321"/>
      <c r="CF130" s="321"/>
      <c r="CG130" s="321"/>
      <c r="CH130" s="321"/>
      <c r="CI130" s="321"/>
      <c r="CJ130" s="321"/>
      <c r="CK130" s="321"/>
      <c r="CL130" s="321"/>
      <c r="CM130" s="321"/>
      <c r="CN130" s="321"/>
      <c r="CO130" s="321"/>
      <c r="CP130" s="321"/>
      <c r="CQ130" s="321"/>
      <c r="CR130" s="321"/>
      <c r="CS130" s="321"/>
      <c r="CT130" s="321"/>
      <c r="CU130" s="321"/>
      <c r="CV130" s="321"/>
      <c r="CW130" s="321"/>
      <c r="CX130" s="321"/>
      <c r="CY130" s="321"/>
      <c r="CZ130" s="321"/>
      <c r="DA130" s="321"/>
      <c r="DB130" s="321"/>
      <c r="DC130" s="321"/>
      <c r="DD130" s="321"/>
      <c r="DE130" s="321"/>
      <c r="DF130" s="321"/>
      <c r="DG130" s="321"/>
      <c r="DH130" s="321"/>
      <c r="DI130" s="321"/>
      <c r="DJ130" s="321"/>
      <c r="DK130" s="321"/>
      <c r="DL130" s="321"/>
      <c r="DM130" s="321"/>
      <c r="DN130" s="321"/>
      <c r="DO130" s="321"/>
      <c r="DP130" s="321"/>
      <c r="DQ130" s="321"/>
      <c r="DR130" s="321"/>
      <c r="DS130" s="321"/>
      <c r="DT130" s="321"/>
      <c r="DU130" s="321"/>
      <c r="DV130" s="321"/>
      <c r="DW130" s="321"/>
      <c r="DX130" s="321"/>
      <c r="DY130" s="321"/>
      <c r="DZ130" s="321"/>
      <c r="EA130" s="321"/>
      <c r="EB130" s="321"/>
      <c r="EC130" s="321"/>
      <c r="ED130" s="321"/>
      <c r="EE130" s="321"/>
      <c r="EF130" s="321"/>
      <c r="EG130" s="321"/>
      <c r="EH130" s="321"/>
      <c r="EI130" s="321"/>
      <c r="EJ130" s="321"/>
      <c r="EK130" s="321"/>
      <c r="EL130" s="321"/>
      <c r="EM130" s="321"/>
      <c r="EN130" s="321"/>
      <c r="EO130" s="321"/>
      <c r="EP130" s="321"/>
      <c r="EQ130" s="321"/>
      <c r="ER130" s="321"/>
      <c r="ES130" s="321"/>
      <c r="ET130" s="321"/>
      <c r="EU130" s="321"/>
      <c r="EV130" s="321"/>
      <c r="EW130" s="321"/>
      <c r="EX130" s="321"/>
      <c r="EY130" s="321"/>
      <c r="EZ130" s="321"/>
      <c r="FA130" s="321"/>
      <c r="FB130" s="321"/>
      <c r="FC130" s="321"/>
      <c r="FD130" s="321"/>
      <c r="FE130" s="321"/>
      <c r="FF130" s="321"/>
      <c r="FG130" s="321"/>
      <c r="FH130" s="321"/>
      <c r="FI130" s="321"/>
      <c r="FJ130" s="321"/>
      <c r="FK130" s="321"/>
      <c r="FL130" s="321"/>
      <c r="FM130" s="321"/>
      <c r="FN130" s="321"/>
      <c r="FO130" s="321"/>
      <c r="FP130" s="321"/>
      <c r="FQ130" s="321"/>
      <c r="FR130" s="321"/>
      <c r="FS130" s="321"/>
      <c r="FT130" s="321"/>
      <c r="FU130" s="321"/>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321"/>
      <c r="GS130" s="321"/>
      <c r="GT130" s="321"/>
      <c r="GU130" s="321"/>
      <c r="GV130" s="321"/>
      <c r="GW130" s="321"/>
      <c r="GX130" s="321"/>
      <c r="GY130" s="321"/>
      <c r="GZ130" s="321"/>
      <c r="HA130" s="321"/>
    </row>
    <row r="131" spans="2:209" s="779" customFormat="1" ht="18" customHeight="1" x14ac:dyDescent="0.2">
      <c r="B131" s="780"/>
      <c r="C131" s="780"/>
      <c r="D131" s="782"/>
      <c r="E131" s="781"/>
      <c r="F131" s="781"/>
      <c r="G131" s="780"/>
      <c r="L131" s="321"/>
      <c r="M131" s="321"/>
      <c r="N131" s="321"/>
      <c r="O131" s="321"/>
      <c r="P131" s="321"/>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c r="AT131" s="321"/>
      <c r="AU131" s="321"/>
      <c r="AV131" s="321"/>
      <c r="AW131" s="321"/>
      <c r="AX131" s="321"/>
      <c r="AY131" s="321"/>
      <c r="AZ131" s="321"/>
      <c r="BA131" s="321"/>
      <c r="BB131" s="321"/>
      <c r="BC131" s="321"/>
      <c r="BD131" s="321"/>
      <c r="BE131" s="321"/>
      <c r="BF131" s="321"/>
      <c r="BG131" s="321"/>
      <c r="BH131" s="321"/>
      <c r="BI131" s="321"/>
      <c r="BJ131" s="321"/>
      <c r="BK131" s="321"/>
      <c r="BL131" s="321"/>
      <c r="BM131" s="321"/>
      <c r="BN131" s="321"/>
      <c r="BO131" s="321"/>
      <c r="BP131" s="321"/>
      <c r="BQ131" s="321"/>
      <c r="BR131" s="321"/>
      <c r="BS131" s="321"/>
      <c r="BT131" s="321"/>
      <c r="BU131" s="321"/>
      <c r="BV131" s="321"/>
      <c r="BW131" s="321"/>
      <c r="BX131" s="321"/>
      <c r="BY131" s="321"/>
      <c r="BZ131" s="321"/>
      <c r="CA131" s="321"/>
      <c r="CB131" s="321"/>
      <c r="CC131" s="321"/>
      <c r="CD131" s="321"/>
      <c r="CE131" s="321"/>
      <c r="CF131" s="321"/>
      <c r="CG131" s="321"/>
      <c r="CH131" s="321"/>
      <c r="CI131" s="321"/>
      <c r="CJ131" s="321"/>
      <c r="CK131" s="321"/>
      <c r="CL131" s="321"/>
      <c r="CM131" s="321"/>
      <c r="CN131" s="321"/>
      <c r="CO131" s="321"/>
      <c r="CP131" s="321"/>
      <c r="CQ131" s="321"/>
      <c r="CR131" s="321"/>
      <c r="CS131" s="321"/>
      <c r="CT131" s="321"/>
      <c r="CU131" s="321"/>
      <c r="CV131" s="321"/>
      <c r="CW131" s="321"/>
      <c r="CX131" s="321"/>
      <c r="CY131" s="321"/>
      <c r="CZ131" s="321"/>
      <c r="DA131" s="321"/>
      <c r="DB131" s="321"/>
      <c r="DC131" s="321"/>
      <c r="DD131" s="321"/>
      <c r="DE131" s="321"/>
      <c r="DF131" s="321"/>
      <c r="DG131" s="321"/>
      <c r="DH131" s="321"/>
      <c r="DI131" s="321"/>
      <c r="DJ131" s="321"/>
      <c r="DK131" s="321"/>
      <c r="DL131" s="321"/>
      <c r="DM131" s="321"/>
      <c r="DN131" s="321"/>
      <c r="DO131" s="321"/>
      <c r="DP131" s="321"/>
      <c r="DQ131" s="321"/>
      <c r="DR131" s="321"/>
      <c r="DS131" s="321"/>
      <c r="DT131" s="321"/>
      <c r="DU131" s="321"/>
      <c r="DV131" s="321"/>
      <c r="DW131" s="321"/>
      <c r="DX131" s="321"/>
      <c r="DY131" s="321"/>
      <c r="DZ131" s="321"/>
      <c r="EA131" s="321"/>
      <c r="EB131" s="321"/>
      <c r="EC131" s="321"/>
      <c r="ED131" s="321"/>
      <c r="EE131" s="321"/>
      <c r="EF131" s="321"/>
      <c r="EG131" s="321"/>
      <c r="EH131" s="321"/>
      <c r="EI131" s="321"/>
      <c r="EJ131" s="321"/>
      <c r="EK131" s="321"/>
      <c r="EL131" s="321"/>
      <c r="EM131" s="321"/>
      <c r="EN131" s="321"/>
      <c r="EO131" s="321"/>
      <c r="EP131" s="321"/>
      <c r="EQ131" s="321"/>
      <c r="ER131" s="321"/>
      <c r="ES131" s="321"/>
      <c r="ET131" s="321"/>
      <c r="EU131" s="321"/>
      <c r="EV131" s="321"/>
      <c r="EW131" s="321"/>
      <c r="EX131" s="321"/>
      <c r="EY131" s="321"/>
      <c r="EZ131" s="321"/>
      <c r="FA131" s="321"/>
      <c r="FB131" s="321"/>
      <c r="FC131" s="321"/>
      <c r="FD131" s="321"/>
      <c r="FE131" s="321"/>
      <c r="FF131" s="321"/>
      <c r="FG131" s="321"/>
      <c r="FH131" s="321"/>
      <c r="FI131" s="321"/>
      <c r="FJ131" s="321"/>
      <c r="FK131" s="321"/>
      <c r="FL131" s="321"/>
      <c r="FM131" s="321"/>
      <c r="FN131" s="321"/>
      <c r="FO131" s="321"/>
      <c r="FP131" s="321"/>
      <c r="FQ131" s="321"/>
      <c r="FR131" s="321"/>
      <c r="FS131" s="321"/>
      <c r="FT131" s="321"/>
      <c r="FU131" s="321"/>
      <c r="FV131" s="321"/>
      <c r="FW131" s="321"/>
      <c r="FX131" s="321"/>
      <c r="FY131" s="321"/>
      <c r="FZ131" s="321"/>
      <c r="GA131" s="321"/>
      <c r="GB131" s="321"/>
      <c r="GC131" s="321"/>
      <c r="GD131" s="321"/>
      <c r="GE131" s="321"/>
      <c r="GF131" s="321"/>
      <c r="GG131" s="321"/>
      <c r="GH131" s="321"/>
      <c r="GI131" s="321"/>
      <c r="GJ131" s="321"/>
      <c r="GK131" s="321"/>
      <c r="GL131" s="321"/>
      <c r="GM131" s="321"/>
      <c r="GN131" s="321"/>
      <c r="GO131" s="321"/>
      <c r="GP131" s="321"/>
      <c r="GQ131" s="321"/>
      <c r="GR131" s="321"/>
      <c r="GS131" s="321"/>
      <c r="GT131" s="321"/>
      <c r="GU131" s="321"/>
      <c r="GV131" s="321"/>
      <c r="GW131" s="321"/>
      <c r="GX131" s="321"/>
      <c r="GY131" s="321"/>
      <c r="GZ131" s="321"/>
      <c r="HA131" s="321"/>
    </row>
    <row r="132" spans="2:209" s="779" customFormat="1" ht="18" customHeight="1" x14ac:dyDescent="0.2">
      <c r="B132" s="780"/>
      <c r="C132" s="780"/>
      <c r="D132" s="782"/>
      <c r="E132" s="781"/>
      <c r="F132" s="781"/>
      <c r="G132" s="780"/>
      <c r="L132" s="321"/>
      <c r="M132" s="321"/>
      <c r="N132" s="321"/>
      <c r="O132" s="321"/>
      <c r="P132" s="321"/>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321"/>
      <c r="AU132" s="321"/>
      <c r="AV132" s="321"/>
      <c r="AW132" s="321"/>
      <c r="AX132" s="321"/>
      <c r="AY132" s="321"/>
      <c r="AZ132" s="321"/>
      <c r="BA132" s="321"/>
      <c r="BB132" s="321"/>
      <c r="BC132" s="321"/>
      <c r="BD132" s="321"/>
      <c r="BE132" s="321"/>
      <c r="BF132" s="321"/>
      <c r="BG132" s="321"/>
      <c r="BH132" s="321"/>
      <c r="BI132" s="321"/>
      <c r="BJ132" s="321"/>
      <c r="BK132" s="321"/>
      <c r="BL132" s="321"/>
      <c r="BM132" s="321"/>
      <c r="BN132" s="321"/>
      <c r="BO132" s="321"/>
      <c r="BP132" s="321"/>
      <c r="BQ132" s="321"/>
      <c r="BR132" s="321"/>
      <c r="BS132" s="321"/>
      <c r="BT132" s="321"/>
      <c r="BU132" s="321"/>
      <c r="BV132" s="321"/>
      <c r="BW132" s="321"/>
      <c r="BX132" s="321"/>
      <c r="BY132" s="321"/>
      <c r="BZ132" s="321"/>
      <c r="CA132" s="321"/>
      <c r="CB132" s="321"/>
      <c r="CC132" s="321"/>
      <c r="CD132" s="321"/>
      <c r="CE132" s="321"/>
      <c r="CF132" s="321"/>
      <c r="CG132" s="321"/>
      <c r="CH132" s="321"/>
      <c r="CI132" s="321"/>
      <c r="CJ132" s="321"/>
      <c r="CK132" s="321"/>
      <c r="CL132" s="321"/>
      <c r="CM132" s="321"/>
      <c r="CN132" s="321"/>
      <c r="CO132" s="321"/>
      <c r="CP132" s="321"/>
      <c r="CQ132" s="321"/>
      <c r="CR132" s="321"/>
      <c r="CS132" s="321"/>
      <c r="CT132" s="321"/>
      <c r="CU132" s="321"/>
      <c r="CV132" s="321"/>
      <c r="CW132" s="321"/>
      <c r="CX132" s="321"/>
      <c r="CY132" s="321"/>
      <c r="CZ132" s="321"/>
      <c r="DA132" s="321"/>
      <c r="DB132" s="321"/>
      <c r="DC132" s="321"/>
      <c r="DD132" s="321"/>
      <c r="DE132" s="321"/>
      <c r="DF132" s="321"/>
      <c r="DG132" s="321"/>
      <c r="DH132" s="321"/>
      <c r="DI132" s="321"/>
      <c r="DJ132" s="321"/>
      <c r="DK132" s="321"/>
      <c r="DL132" s="321"/>
      <c r="DM132" s="321"/>
      <c r="DN132" s="321"/>
      <c r="DO132" s="321"/>
      <c r="DP132" s="321"/>
      <c r="DQ132" s="321"/>
      <c r="DR132" s="321"/>
      <c r="DS132" s="321"/>
      <c r="DT132" s="321"/>
      <c r="DU132" s="321"/>
      <c r="DV132" s="321"/>
      <c r="DW132" s="321"/>
      <c r="DX132" s="321"/>
      <c r="DY132" s="321"/>
      <c r="DZ132" s="321"/>
      <c r="EA132" s="321"/>
      <c r="EB132" s="321"/>
      <c r="EC132" s="321"/>
      <c r="ED132" s="321"/>
      <c r="EE132" s="321"/>
      <c r="EF132" s="321"/>
      <c r="EG132" s="321"/>
      <c r="EH132" s="321"/>
      <c r="EI132" s="321"/>
      <c r="EJ132" s="321"/>
      <c r="EK132" s="321"/>
      <c r="EL132" s="321"/>
      <c r="EM132" s="321"/>
      <c r="EN132" s="321"/>
      <c r="EO132" s="321"/>
      <c r="EP132" s="321"/>
      <c r="EQ132" s="321"/>
      <c r="ER132" s="321"/>
      <c r="ES132" s="321"/>
      <c r="ET132" s="321"/>
      <c r="EU132" s="321"/>
      <c r="EV132" s="321"/>
      <c r="EW132" s="321"/>
      <c r="EX132" s="321"/>
      <c r="EY132" s="321"/>
      <c r="EZ132" s="321"/>
      <c r="FA132" s="321"/>
      <c r="FB132" s="321"/>
      <c r="FC132" s="321"/>
      <c r="FD132" s="321"/>
      <c r="FE132" s="321"/>
      <c r="FF132" s="321"/>
      <c r="FG132" s="321"/>
      <c r="FH132" s="321"/>
      <c r="FI132" s="321"/>
      <c r="FJ132" s="321"/>
      <c r="FK132" s="321"/>
      <c r="FL132" s="321"/>
      <c r="FM132" s="321"/>
      <c r="FN132" s="321"/>
      <c r="FO132" s="321"/>
      <c r="FP132" s="321"/>
      <c r="FQ132" s="321"/>
      <c r="FR132" s="321"/>
      <c r="FS132" s="321"/>
      <c r="FT132" s="321"/>
      <c r="FU132" s="321"/>
      <c r="FV132" s="321"/>
      <c r="FW132" s="321"/>
      <c r="FX132" s="321"/>
      <c r="FY132" s="321"/>
      <c r="FZ132" s="321"/>
      <c r="GA132" s="321"/>
      <c r="GB132" s="321"/>
      <c r="GC132" s="321"/>
      <c r="GD132" s="321"/>
      <c r="GE132" s="321"/>
      <c r="GF132" s="321"/>
      <c r="GG132" s="321"/>
      <c r="GH132" s="321"/>
      <c r="GI132" s="321"/>
      <c r="GJ132" s="321"/>
      <c r="GK132" s="321"/>
      <c r="GL132" s="321"/>
      <c r="GM132" s="321"/>
      <c r="GN132" s="321"/>
      <c r="GO132" s="321"/>
      <c r="GP132" s="321"/>
      <c r="GQ132" s="321"/>
      <c r="GR132" s="321"/>
      <c r="GS132" s="321"/>
      <c r="GT132" s="321"/>
      <c r="GU132" s="321"/>
      <c r="GV132" s="321"/>
      <c r="GW132" s="321"/>
      <c r="GX132" s="321"/>
      <c r="GY132" s="321"/>
      <c r="GZ132" s="321"/>
      <c r="HA132" s="321"/>
    </row>
    <row r="140" spans="2:209" s="779" customFormat="1" ht="15.75" customHeight="1" x14ac:dyDescent="0.2">
      <c r="B140" s="780"/>
      <c r="C140" s="780"/>
      <c r="D140" s="782"/>
      <c r="E140" s="781"/>
      <c r="F140" s="781"/>
      <c r="G140" s="780"/>
      <c r="L140" s="321"/>
      <c r="M140" s="321"/>
      <c r="N140" s="321"/>
      <c r="O140" s="321"/>
      <c r="P140" s="321"/>
      <c r="Q140" s="321"/>
      <c r="R140" s="321"/>
      <c r="S140" s="321"/>
      <c r="T140" s="321"/>
      <c r="U140" s="321"/>
      <c r="V140" s="321"/>
      <c r="W140" s="321"/>
      <c r="X140" s="321"/>
      <c r="Y140" s="321"/>
      <c r="Z140" s="321"/>
      <c r="AA140" s="321"/>
      <c r="AB140" s="321"/>
      <c r="AC140" s="321"/>
      <c r="AD140" s="321"/>
      <c r="AE140" s="321"/>
      <c r="AF140" s="321"/>
      <c r="AG140" s="321"/>
      <c r="AH140" s="321"/>
      <c r="AI140" s="321"/>
      <c r="AJ140" s="321"/>
      <c r="AK140" s="321"/>
      <c r="AL140" s="321"/>
      <c r="AM140" s="321"/>
      <c r="AN140" s="321"/>
      <c r="AO140" s="321"/>
      <c r="AP140" s="321"/>
      <c r="AQ140" s="321"/>
      <c r="AR140" s="321"/>
      <c r="AS140" s="321"/>
      <c r="AT140" s="321"/>
      <c r="AU140" s="321"/>
      <c r="AV140" s="321"/>
      <c r="AW140" s="321"/>
      <c r="AX140" s="321"/>
      <c r="AY140" s="321"/>
      <c r="AZ140" s="321"/>
      <c r="BA140" s="321"/>
      <c r="BB140" s="321"/>
      <c r="BC140" s="321"/>
      <c r="BD140" s="321"/>
      <c r="BE140" s="321"/>
      <c r="BF140" s="321"/>
      <c r="BG140" s="321"/>
      <c r="BH140" s="321"/>
      <c r="BI140" s="321"/>
      <c r="BJ140" s="321"/>
      <c r="BK140" s="321"/>
      <c r="BL140" s="321"/>
      <c r="BM140" s="321"/>
      <c r="BN140" s="321"/>
      <c r="BO140" s="321"/>
      <c r="BP140" s="321"/>
      <c r="BQ140" s="321"/>
      <c r="BR140" s="321"/>
      <c r="BS140" s="321"/>
      <c r="BT140" s="321"/>
      <c r="BU140" s="321"/>
      <c r="BV140" s="321"/>
      <c r="BW140" s="321"/>
      <c r="BX140" s="321"/>
      <c r="BY140" s="321"/>
      <c r="BZ140" s="321"/>
      <c r="CA140" s="321"/>
      <c r="CB140" s="321"/>
      <c r="CC140" s="321"/>
      <c r="CD140" s="321"/>
      <c r="CE140" s="321"/>
      <c r="CF140" s="321"/>
      <c r="CG140" s="321"/>
      <c r="CH140" s="321"/>
      <c r="CI140" s="321"/>
      <c r="CJ140" s="321"/>
      <c r="CK140" s="321"/>
      <c r="CL140" s="321"/>
      <c r="CM140" s="321"/>
      <c r="CN140" s="321"/>
      <c r="CO140" s="321"/>
      <c r="CP140" s="321"/>
      <c r="CQ140" s="321"/>
      <c r="CR140" s="321"/>
      <c r="CS140" s="321"/>
      <c r="CT140" s="321"/>
      <c r="CU140" s="321"/>
      <c r="CV140" s="321"/>
      <c r="CW140" s="321"/>
      <c r="CX140" s="321"/>
      <c r="CY140" s="321"/>
      <c r="CZ140" s="321"/>
      <c r="DA140" s="321"/>
      <c r="DB140" s="321"/>
      <c r="DC140" s="321"/>
      <c r="DD140" s="321"/>
      <c r="DE140" s="321"/>
      <c r="DF140" s="321"/>
      <c r="DG140" s="321"/>
      <c r="DH140" s="321"/>
      <c r="DI140" s="321"/>
      <c r="DJ140" s="321"/>
      <c r="DK140" s="321"/>
      <c r="DL140" s="321"/>
      <c r="DM140" s="321"/>
      <c r="DN140" s="321"/>
      <c r="DO140" s="321"/>
      <c r="DP140" s="321"/>
      <c r="DQ140" s="321"/>
      <c r="DR140" s="321"/>
      <c r="DS140" s="321"/>
      <c r="DT140" s="321"/>
      <c r="DU140" s="321"/>
      <c r="DV140" s="321"/>
      <c r="DW140" s="321"/>
      <c r="DX140" s="321"/>
      <c r="DY140" s="321"/>
      <c r="DZ140" s="321"/>
      <c r="EA140" s="321"/>
      <c r="EB140" s="321"/>
      <c r="EC140" s="321"/>
      <c r="ED140" s="321"/>
      <c r="EE140" s="321"/>
      <c r="EF140" s="321"/>
      <c r="EG140" s="321"/>
      <c r="EH140" s="321"/>
      <c r="EI140" s="321"/>
      <c r="EJ140" s="321"/>
      <c r="EK140" s="321"/>
      <c r="EL140" s="321"/>
      <c r="EM140" s="321"/>
      <c r="EN140" s="321"/>
      <c r="EO140" s="321"/>
      <c r="EP140" s="321"/>
      <c r="EQ140" s="321"/>
      <c r="ER140" s="321"/>
      <c r="ES140" s="321"/>
      <c r="ET140" s="321"/>
      <c r="EU140" s="321"/>
      <c r="EV140" s="321"/>
      <c r="EW140" s="321"/>
      <c r="EX140" s="321"/>
      <c r="EY140" s="321"/>
      <c r="EZ140" s="321"/>
      <c r="FA140" s="321"/>
      <c r="FB140" s="321"/>
      <c r="FC140" s="321"/>
      <c r="FD140" s="321"/>
      <c r="FE140" s="321"/>
      <c r="FF140" s="321"/>
      <c r="FG140" s="321"/>
      <c r="FH140" s="321"/>
      <c r="FI140" s="321"/>
      <c r="FJ140" s="321"/>
      <c r="FK140" s="321"/>
      <c r="FL140" s="321"/>
      <c r="FM140" s="321"/>
      <c r="FN140" s="321"/>
      <c r="FO140" s="321"/>
      <c r="FP140" s="321"/>
      <c r="FQ140" s="321"/>
      <c r="FR140" s="321"/>
      <c r="FS140" s="321"/>
      <c r="FT140" s="321"/>
      <c r="FU140" s="321"/>
      <c r="FV140" s="321"/>
      <c r="FW140" s="321"/>
      <c r="FX140" s="321"/>
      <c r="FY140" s="321"/>
      <c r="FZ140" s="321"/>
      <c r="GA140" s="321"/>
      <c r="GB140" s="321"/>
      <c r="GC140" s="321"/>
      <c r="GD140" s="321"/>
      <c r="GE140" s="321"/>
      <c r="GF140" s="321"/>
      <c r="GG140" s="321"/>
      <c r="GH140" s="321"/>
      <c r="GI140" s="321"/>
      <c r="GJ140" s="321"/>
      <c r="GK140" s="321"/>
      <c r="GL140" s="321"/>
      <c r="GM140" s="321"/>
      <c r="GN140" s="321"/>
      <c r="GO140" s="321"/>
      <c r="GP140" s="321"/>
      <c r="GQ140" s="321"/>
      <c r="GR140" s="321"/>
      <c r="GS140" s="321"/>
      <c r="GT140" s="321"/>
      <c r="GU140" s="321"/>
      <c r="GV140" s="321"/>
      <c r="GW140" s="321"/>
      <c r="GX140" s="321"/>
      <c r="GY140" s="321"/>
      <c r="GZ140" s="321"/>
      <c r="HA140" s="321"/>
    </row>
    <row r="150" spans="1:209" s="322" customFormat="1" x14ac:dyDescent="0.2">
      <c r="A150" s="779"/>
      <c r="B150" s="780"/>
      <c r="C150" s="780"/>
      <c r="D150" s="782"/>
      <c r="E150" s="781"/>
      <c r="F150" s="781"/>
      <c r="G150" s="780"/>
      <c r="H150" s="779"/>
      <c r="I150" s="779"/>
      <c r="J150" s="779"/>
      <c r="K150" s="779"/>
      <c r="L150" s="321"/>
      <c r="M150" s="321"/>
      <c r="N150" s="321"/>
      <c r="O150" s="321"/>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c r="AV150" s="321"/>
      <c r="AW150" s="321"/>
      <c r="AX150" s="321"/>
      <c r="AY150" s="321"/>
      <c r="AZ150" s="321"/>
      <c r="BA150" s="321"/>
      <c r="BB150" s="321"/>
      <c r="BC150" s="321"/>
      <c r="BD150" s="321"/>
      <c r="BE150" s="321"/>
      <c r="BF150" s="321"/>
      <c r="BG150" s="321"/>
      <c r="BH150" s="321"/>
      <c r="BI150" s="321"/>
      <c r="BJ150" s="321"/>
      <c r="BK150" s="321"/>
      <c r="BL150" s="321"/>
      <c r="BM150" s="321"/>
      <c r="BN150" s="321"/>
      <c r="BO150" s="321"/>
      <c r="BP150" s="321"/>
      <c r="BQ150" s="321"/>
      <c r="BR150" s="321"/>
      <c r="BS150" s="321"/>
      <c r="BT150" s="321"/>
      <c r="BU150" s="321"/>
      <c r="BV150" s="321"/>
      <c r="BW150" s="321"/>
      <c r="BX150" s="321"/>
      <c r="BY150" s="321"/>
      <c r="BZ150" s="321"/>
      <c r="CA150" s="321"/>
      <c r="CB150" s="321"/>
      <c r="CC150" s="321"/>
      <c r="CD150" s="321"/>
      <c r="CE150" s="321"/>
      <c r="CF150" s="321"/>
      <c r="CG150" s="321"/>
      <c r="CH150" s="321"/>
      <c r="CI150" s="321"/>
      <c r="CJ150" s="321"/>
      <c r="CK150" s="321"/>
      <c r="CL150" s="321"/>
      <c r="CM150" s="321"/>
      <c r="CN150" s="321"/>
      <c r="CO150" s="321"/>
      <c r="CP150" s="321"/>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row>
    <row r="151" spans="1:209" s="323" customFormat="1" x14ac:dyDescent="0.2">
      <c r="A151" s="779"/>
      <c r="B151" s="780"/>
      <c r="C151" s="780"/>
      <c r="D151" s="782"/>
      <c r="E151" s="781"/>
      <c r="F151" s="781"/>
      <c r="G151" s="780"/>
      <c r="H151" s="779"/>
      <c r="I151" s="779"/>
      <c r="J151" s="779"/>
      <c r="K151" s="779"/>
      <c r="L151" s="321"/>
      <c r="M151" s="321"/>
      <c r="N151" s="321"/>
      <c r="O151" s="321"/>
      <c r="P151" s="321"/>
      <c r="Q151" s="321"/>
      <c r="R151" s="321"/>
      <c r="S151" s="321"/>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c r="AV151" s="321"/>
      <c r="AW151" s="321"/>
      <c r="AX151" s="321"/>
      <c r="AY151" s="321"/>
      <c r="AZ151" s="321"/>
      <c r="BA151" s="321"/>
      <c r="BB151" s="321"/>
      <c r="BC151" s="321"/>
      <c r="BD151" s="321"/>
      <c r="BE151" s="321"/>
      <c r="BF151" s="321"/>
      <c r="BG151" s="321"/>
      <c r="BH151" s="321"/>
      <c r="BI151" s="321"/>
      <c r="BJ151" s="321"/>
      <c r="BK151" s="321"/>
      <c r="BL151" s="321"/>
      <c r="BM151" s="321"/>
      <c r="BN151" s="321"/>
      <c r="BO151" s="321"/>
      <c r="BP151" s="321"/>
      <c r="BQ151" s="321"/>
      <c r="BR151" s="321"/>
      <c r="BS151" s="321"/>
      <c r="BT151" s="321"/>
      <c r="BU151" s="321"/>
      <c r="BV151" s="321"/>
      <c r="BW151" s="321"/>
      <c r="BX151" s="321"/>
      <c r="BY151" s="321"/>
      <c r="BZ151" s="321"/>
      <c r="CA151" s="321"/>
      <c r="CB151" s="321"/>
      <c r="CC151" s="321"/>
      <c r="CD151" s="321"/>
      <c r="CE151" s="321"/>
      <c r="CF151" s="321"/>
      <c r="CG151" s="321"/>
      <c r="CH151" s="321"/>
      <c r="CI151" s="321"/>
      <c r="CJ151" s="321"/>
      <c r="CK151" s="321"/>
      <c r="CL151" s="321"/>
      <c r="CM151" s="321"/>
      <c r="CN151" s="321"/>
      <c r="CO151" s="321"/>
      <c r="CP151" s="321"/>
      <c r="CQ151" s="321"/>
      <c r="CR151" s="321"/>
      <c r="CS151" s="321"/>
      <c r="CT151" s="321"/>
      <c r="CU151" s="321"/>
      <c r="CV151" s="321"/>
      <c r="CW151" s="321"/>
      <c r="CX151" s="321"/>
      <c r="CY151" s="321"/>
      <c r="CZ151" s="321"/>
      <c r="DA151" s="321"/>
      <c r="DB151" s="321"/>
      <c r="DC151" s="321"/>
      <c r="DD151" s="321"/>
      <c r="DE151" s="321"/>
      <c r="DF151" s="321"/>
      <c r="DG151" s="321"/>
      <c r="DH151" s="321"/>
      <c r="DI151" s="321"/>
      <c r="DJ151" s="321"/>
      <c r="DK151" s="321"/>
      <c r="DL151" s="321"/>
      <c r="DM151" s="321"/>
      <c r="DN151" s="321"/>
      <c r="DO151" s="321"/>
      <c r="DP151" s="321"/>
      <c r="DQ151" s="321"/>
      <c r="DR151" s="321"/>
      <c r="DS151" s="321"/>
      <c r="DT151" s="321"/>
      <c r="DU151" s="321"/>
      <c r="DV151" s="321"/>
      <c r="DW151" s="321"/>
      <c r="DX151" s="321"/>
      <c r="DY151" s="321"/>
      <c r="DZ151" s="321"/>
      <c r="EA151" s="321"/>
      <c r="EB151" s="321"/>
      <c r="EC151" s="321"/>
      <c r="ED151" s="321"/>
      <c r="EE151" s="321"/>
      <c r="EF151" s="321"/>
      <c r="EG151" s="321"/>
      <c r="EH151" s="321"/>
      <c r="EI151" s="321"/>
      <c r="EJ151" s="321"/>
      <c r="EK151" s="321"/>
      <c r="EL151" s="321"/>
      <c r="EM151" s="321"/>
      <c r="EN151" s="321"/>
      <c r="EO151" s="321"/>
      <c r="EP151" s="321"/>
      <c r="EQ151" s="321"/>
      <c r="ER151" s="321"/>
      <c r="ES151" s="321"/>
      <c r="ET151" s="321"/>
      <c r="EU151" s="321"/>
      <c r="EV151" s="321"/>
      <c r="EW151" s="321"/>
      <c r="EX151" s="321"/>
      <c r="EY151" s="321"/>
      <c r="EZ151" s="321"/>
      <c r="FA151" s="321"/>
      <c r="FB151" s="321"/>
      <c r="FC151" s="321"/>
      <c r="FD151" s="321"/>
      <c r="FE151" s="321"/>
      <c r="FF151" s="321"/>
      <c r="FG151" s="321"/>
      <c r="FH151" s="321"/>
      <c r="FI151" s="321"/>
      <c r="FJ151" s="321"/>
      <c r="FK151" s="321"/>
      <c r="FL151" s="321"/>
      <c r="FM151" s="321"/>
      <c r="FN151" s="321"/>
      <c r="FO151" s="321"/>
      <c r="FP151" s="321"/>
      <c r="FQ151" s="321"/>
      <c r="FR151" s="321"/>
      <c r="FS151" s="321"/>
      <c r="FT151" s="321"/>
      <c r="FU151" s="321"/>
      <c r="FV151" s="321"/>
      <c r="FW151" s="321"/>
      <c r="FX151" s="321"/>
      <c r="FY151" s="321"/>
      <c r="FZ151" s="321"/>
      <c r="GA151" s="321"/>
      <c r="GB151" s="321"/>
      <c r="GC151" s="321"/>
      <c r="GD151" s="321"/>
      <c r="GE151" s="321"/>
      <c r="GF151" s="321"/>
      <c r="GG151" s="321"/>
      <c r="GH151" s="321"/>
      <c r="GI151" s="321"/>
      <c r="GJ151" s="321"/>
      <c r="GK151" s="321"/>
      <c r="GL151" s="321"/>
      <c r="GM151" s="321"/>
      <c r="GN151" s="321"/>
      <c r="GO151" s="321"/>
      <c r="GP151" s="321"/>
      <c r="GQ151" s="321"/>
      <c r="GR151" s="321"/>
      <c r="GS151" s="321"/>
      <c r="GT151" s="321"/>
      <c r="GU151" s="321"/>
      <c r="GV151" s="321"/>
      <c r="GW151" s="321"/>
      <c r="GX151" s="321"/>
      <c r="GY151" s="321"/>
      <c r="GZ151" s="321"/>
      <c r="HA151" s="321"/>
    </row>
    <row r="152" spans="1:209" s="323" customFormat="1" x14ac:dyDescent="0.2">
      <c r="A152" s="779"/>
      <c r="B152" s="780"/>
      <c r="C152" s="780"/>
      <c r="D152" s="782"/>
      <c r="E152" s="781"/>
      <c r="F152" s="781"/>
      <c r="G152" s="780"/>
      <c r="H152" s="779"/>
      <c r="I152" s="779"/>
      <c r="J152" s="779"/>
      <c r="K152" s="779"/>
      <c r="L152" s="321"/>
      <c r="M152" s="321"/>
      <c r="N152" s="321"/>
      <c r="O152" s="321"/>
      <c r="P152" s="321"/>
      <c r="Q152" s="321"/>
      <c r="R152" s="321"/>
      <c r="S152" s="321"/>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c r="AV152" s="321"/>
      <c r="AW152" s="321"/>
      <c r="AX152" s="321"/>
      <c r="AY152" s="321"/>
      <c r="AZ152" s="321"/>
      <c r="BA152" s="321"/>
      <c r="BB152" s="321"/>
      <c r="BC152" s="321"/>
      <c r="BD152" s="321"/>
      <c r="BE152" s="321"/>
      <c r="BF152" s="321"/>
      <c r="BG152" s="321"/>
      <c r="BH152" s="321"/>
      <c r="BI152" s="321"/>
      <c r="BJ152" s="321"/>
      <c r="BK152" s="321"/>
      <c r="BL152" s="321"/>
      <c r="BM152" s="321"/>
      <c r="BN152" s="321"/>
      <c r="BO152" s="321"/>
      <c r="BP152" s="321"/>
      <c r="BQ152" s="321"/>
      <c r="BR152" s="321"/>
      <c r="BS152" s="321"/>
      <c r="BT152" s="321"/>
      <c r="BU152" s="321"/>
      <c r="BV152" s="321"/>
      <c r="BW152" s="321"/>
      <c r="BX152" s="321"/>
      <c r="BY152" s="321"/>
      <c r="BZ152" s="321"/>
      <c r="CA152" s="321"/>
      <c r="CB152" s="321"/>
      <c r="CC152" s="321"/>
      <c r="CD152" s="321"/>
      <c r="CE152" s="321"/>
      <c r="CF152" s="321"/>
      <c r="CG152" s="321"/>
      <c r="CH152" s="321"/>
      <c r="CI152" s="321"/>
      <c r="CJ152" s="321"/>
      <c r="CK152" s="321"/>
      <c r="CL152" s="321"/>
      <c r="CM152" s="321"/>
      <c r="CN152" s="321"/>
      <c r="CO152" s="321"/>
      <c r="CP152" s="321"/>
      <c r="CQ152" s="321"/>
      <c r="CR152" s="321"/>
      <c r="CS152" s="321"/>
      <c r="CT152" s="321"/>
      <c r="CU152" s="321"/>
      <c r="CV152" s="321"/>
      <c r="CW152" s="321"/>
      <c r="CX152" s="321"/>
      <c r="CY152" s="321"/>
      <c r="CZ152" s="321"/>
      <c r="DA152" s="321"/>
      <c r="DB152" s="321"/>
      <c r="DC152" s="321"/>
      <c r="DD152" s="321"/>
      <c r="DE152" s="321"/>
      <c r="DF152" s="321"/>
      <c r="DG152" s="321"/>
      <c r="DH152" s="321"/>
      <c r="DI152" s="321"/>
      <c r="DJ152" s="321"/>
      <c r="DK152" s="321"/>
      <c r="DL152" s="321"/>
      <c r="DM152" s="321"/>
      <c r="DN152" s="321"/>
      <c r="DO152" s="321"/>
      <c r="DP152" s="321"/>
      <c r="DQ152" s="321"/>
      <c r="DR152" s="321"/>
      <c r="DS152" s="321"/>
      <c r="DT152" s="321"/>
      <c r="DU152" s="321"/>
      <c r="DV152" s="321"/>
      <c r="DW152" s="321"/>
      <c r="DX152" s="321"/>
      <c r="DY152" s="321"/>
      <c r="DZ152" s="321"/>
      <c r="EA152" s="321"/>
      <c r="EB152" s="321"/>
      <c r="EC152" s="321"/>
      <c r="ED152" s="321"/>
      <c r="EE152" s="321"/>
      <c r="EF152" s="321"/>
      <c r="EG152" s="321"/>
      <c r="EH152" s="321"/>
      <c r="EI152" s="321"/>
      <c r="EJ152" s="321"/>
      <c r="EK152" s="321"/>
      <c r="EL152" s="321"/>
      <c r="EM152" s="321"/>
      <c r="EN152" s="321"/>
      <c r="EO152" s="321"/>
      <c r="EP152" s="321"/>
      <c r="EQ152" s="321"/>
      <c r="ER152" s="321"/>
      <c r="ES152" s="321"/>
      <c r="ET152" s="321"/>
      <c r="EU152" s="321"/>
      <c r="EV152" s="321"/>
      <c r="EW152" s="321"/>
      <c r="EX152" s="321"/>
      <c r="EY152" s="321"/>
      <c r="EZ152" s="321"/>
      <c r="FA152" s="321"/>
      <c r="FB152" s="321"/>
      <c r="FC152" s="321"/>
      <c r="FD152" s="321"/>
      <c r="FE152" s="321"/>
      <c r="FF152" s="321"/>
      <c r="FG152" s="321"/>
      <c r="FH152" s="321"/>
      <c r="FI152" s="321"/>
      <c r="FJ152" s="321"/>
      <c r="FK152" s="321"/>
      <c r="FL152" s="321"/>
      <c r="FM152" s="321"/>
      <c r="FN152" s="321"/>
      <c r="FO152" s="321"/>
      <c r="FP152" s="321"/>
      <c r="FQ152" s="321"/>
      <c r="FR152" s="321"/>
      <c r="FS152" s="321"/>
      <c r="FT152" s="321"/>
      <c r="FU152" s="321"/>
      <c r="FV152" s="321"/>
      <c r="FW152" s="321"/>
      <c r="FX152" s="321"/>
      <c r="FY152" s="321"/>
      <c r="FZ152" s="321"/>
      <c r="GA152" s="321"/>
      <c r="GB152" s="321"/>
      <c r="GC152" s="321"/>
      <c r="GD152" s="321"/>
      <c r="GE152" s="321"/>
      <c r="GF152" s="321"/>
      <c r="GG152" s="321"/>
      <c r="GH152" s="321"/>
      <c r="GI152" s="321"/>
      <c r="GJ152" s="321"/>
      <c r="GK152" s="321"/>
      <c r="GL152" s="321"/>
      <c r="GM152" s="321"/>
      <c r="GN152" s="321"/>
      <c r="GO152" s="321"/>
      <c r="GP152" s="321"/>
      <c r="GQ152" s="321"/>
      <c r="GR152" s="321"/>
      <c r="GS152" s="321"/>
      <c r="GT152" s="321"/>
      <c r="GU152" s="321"/>
      <c r="GV152" s="321"/>
      <c r="GW152" s="321"/>
      <c r="GX152" s="321"/>
      <c r="GY152" s="321"/>
      <c r="GZ152" s="321"/>
      <c r="HA152" s="321"/>
    </row>
    <row r="153" spans="1:209" s="323" customFormat="1" x14ac:dyDescent="0.2">
      <c r="A153" s="779"/>
      <c r="B153" s="780"/>
      <c r="C153" s="780"/>
      <c r="D153" s="782"/>
      <c r="E153" s="781"/>
      <c r="F153" s="781"/>
      <c r="G153" s="780"/>
      <c r="H153" s="779"/>
      <c r="I153" s="779"/>
      <c r="J153" s="779"/>
      <c r="K153" s="779"/>
      <c r="L153" s="321"/>
      <c r="M153" s="321"/>
      <c r="N153" s="321"/>
      <c r="O153" s="321"/>
      <c r="P153" s="321"/>
      <c r="Q153" s="321"/>
      <c r="R153" s="321"/>
      <c r="S153" s="321"/>
      <c r="T153" s="321"/>
      <c r="U153" s="321"/>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321"/>
      <c r="AR153" s="321"/>
      <c r="AS153" s="321"/>
      <c r="AT153" s="321"/>
      <c r="AU153" s="321"/>
      <c r="AV153" s="321"/>
      <c r="AW153" s="321"/>
      <c r="AX153" s="321"/>
      <c r="AY153" s="321"/>
      <c r="AZ153" s="321"/>
      <c r="BA153" s="321"/>
      <c r="BB153" s="321"/>
      <c r="BC153" s="321"/>
      <c r="BD153" s="321"/>
      <c r="BE153" s="321"/>
      <c r="BF153" s="321"/>
      <c r="BG153" s="321"/>
      <c r="BH153" s="321"/>
      <c r="BI153" s="321"/>
      <c r="BJ153" s="321"/>
      <c r="BK153" s="321"/>
      <c r="BL153" s="321"/>
      <c r="BM153" s="321"/>
      <c r="BN153" s="321"/>
      <c r="BO153" s="321"/>
      <c r="BP153" s="321"/>
      <c r="BQ153" s="321"/>
      <c r="BR153" s="321"/>
      <c r="BS153" s="321"/>
      <c r="BT153" s="321"/>
      <c r="BU153" s="321"/>
      <c r="BV153" s="321"/>
      <c r="BW153" s="321"/>
      <c r="BX153" s="321"/>
      <c r="BY153" s="321"/>
      <c r="BZ153" s="321"/>
      <c r="CA153" s="321"/>
      <c r="CB153" s="321"/>
      <c r="CC153" s="321"/>
      <c r="CD153" s="321"/>
      <c r="CE153" s="321"/>
      <c r="CF153" s="321"/>
      <c r="CG153" s="321"/>
      <c r="CH153" s="321"/>
      <c r="CI153" s="321"/>
      <c r="CJ153" s="321"/>
      <c r="CK153" s="321"/>
      <c r="CL153" s="321"/>
      <c r="CM153" s="321"/>
      <c r="CN153" s="321"/>
      <c r="CO153" s="321"/>
      <c r="CP153" s="321"/>
      <c r="CQ153" s="321"/>
      <c r="CR153" s="321"/>
      <c r="CS153" s="321"/>
      <c r="CT153" s="321"/>
      <c r="CU153" s="321"/>
      <c r="CV153" s="321"/>
      <c r="CW153" s="321"/>
      <c r="CX153" s="321"/>
      <c r="CY153" s="321"/>
      <c r="CZ153" s="321"/>
      <c r="DA153" s="321"/>
      <c r="DB153" s="321"/>
      <c r="DC153" s="321"/>
      <c r="DD153" s="321"/>
      <c r="DE153" s="321"/>
      <c r="DF153" s="321"/>
      <c r="DG153" s="321"/>
      <c r="DH153" s="321"/>
      <c r="DI153" s="321"/>
      <c r="DJ153" s="321"/>
      <c r="DK153" s="321"/>
      <c r="DL153" s="321"/>
      <c r="DM153" s="321"/>
      <c r="DN153" s="321"/>
      <c r="DO153" s="321"/>
      <c r="DP153" s="321"/>
      <c r="DQ153" s="321"/>
      <c r="DR153" s="321"/>
      <c r="DS153" s="321"/>
      <c r="DT153" s="321"/>
      <c r="DU153" s="321"/>
      <c r="DV153" s="321"/>
      <c r="DW153" s="321"/>
      <c r="DX153" s="321"/>
      <c r="DY153" s="321"/>
      <c r="DZ153" s="321"/>
      <c r="EA153" s="321"/>
      <c r="EB153" s="321"/>
      <c r="EC153" s="321"/>
      <c r="ED153" s="321"/>
      <c r="EE153" s="321"/>
      <c r="EF153" s="321"/>
      <c r="EG153" s="321"/>
      <c r="EH153" s="321"/>
      <c r="EI153" s="321"/>
      <c r="EJ153" s="321"/>
      <c r="EK153" s="321"/>
      <c r="EL153" s="321"/>
      <c r="EM153" s="321"/>
      <c r="EN153" s="321"/>
      <c r="EO153" s="321"/>
      <c r="EP153" s="321"/>
      <c r="EQ153" s="321"/>
      <c r="ER153" s="321"/>
      <c r="ES153" s="321"/>
      <c r="ET153" s="321"/>
      <c r="EU153" s="321"/>
      <c r="EV153" s="321"/>
      <c r="EW153" s="321"/>
      <c r="EX153" s="321"/>
      <c r="EY153" s="321"/>
      <c r="EZ153" s="321"/>
      <c r="FA153" s="321"/>
      <c r="FB153" s="321"/>
      <c r="FC153" s="321"/>
      <c r="FD153" s="321"/>
      <c r="FE153" s="321"/>
      <c r="FF153" s="321"/>
      <c r="FG153" s="321"/>
      <c r="FH153" s="321"/>
      <c r="FI153" s="321"/>
      <c r="FJ153" s="321"/>
      <c r="FK153" s="321"/>
      <c r="FL153" s="321"/>
      <c r="FM153" s="321"/>
      <c r="FN153" s="321"/>
      <c r="FO153" s="321"/>
      <c r="FP153" s="321"/>
      <c r="FQ153" s="321"/>
      <c r="FR153" s="321"/>
      <c r="FS153" s="321"/>
      <c r="FT153" s="321"/>
      <c r="FU153" s="321"/>
      <c r="FV153" s="321"/>
      <c r="FW153" s="321"/>
      <c r="FX153" s="321"/>
      <c r="FY153" s="321"/>
      <c r="FZ153" s="321"/>
      <c r="GA153" s="321"/>
      <c r="GB153" s="321"/>
      <c r="GC153" s="321"/>
      <c r="GD153" s="321"/>
      <c r="GE153" s="321"/>
      <c r="GF153" s="321"/>
      <c r="GG153" s="321"/>
      <c r="GH153" s="321"/>
      <c r="GI153" s="321"/>
      <c r="GJ153" s="321"/>
      <c r="GK153" s="321"/>
      <c r="GL153" s="321"/>
      <c r="GM153" s="321"/>
      <c r="GN153" s="321"/>
      <c r="GO153" s="321"/>
      <c r="GP153" s="321"/>
      <c r="GQ153" s="321"/>
      <c r="GR153" s="321"/>
      <c r="GS153" s="321"/>
      <c r="GT153" s="321"/>
      <c r="GU153" s="321"/>
      <c r="GV153" s="321"/>
      <c r="GW153" s="321"/>
      <c r="GX153" s="321"/>
      <c r="GY153" s="321"/>
      <c r="GZ153" s="321"/>
      <c r="HA153" s="321"/>
    </row>
  </sheetData>
  <pageMargins left="0.7" right="0.7" top="0.75" bottom="0.75" header="0.3" footer="0.3"/>
  <pageSetup orientation="portrait" horizontalDpi="0" verticalDpi="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B77B-5A29-4419-80E0-F783701AA97B}">
  <sheetPr codeName="Hoja71"/>
  <dimension ref="A1:GZ677"/>
  <sheetViews>
    <sheetView topLeftCell="A3" zoomScaleNormal="100" workbookViewId="0">
      <selection activeCell="E38" sqref="E38"/>
    </sheetView>
  </sheetViews>
  <sheetFormatPr baseColWidth="10" defaultColWidth="10.83203125" defaultRowHeight="14" x14ac:dyDescent="0.2"/>
  <cols>
    <col min="1" max="1" width="2.83203125" style="288" customWidth="1"/>
    <col min="2" max="2" width="10.83203125" style="289"/>
    <col min="3" max="3" width="69.33203125" style="289" customWidth="1"/>
    <col min="4" max="4" width="8.1640625" style="291" customWidth="1"/>
    <col min="5" max="5" width="14.1640625" style="290" customWidth="1"/>
    <col min="6" max="6" width="14.1640625" style="290" hidden="1" customWidth="1"/>
    <col min="7" max="7" width="26.5" style="289" hidden="1" customWidth="1"/>
    <col min="8" max="8" width="12" style="288" hidden="1" customWidth="1"/>
    <col min="9" max="9" width="2" style="288" hidden="1" customWidth="1"/>
    <col min="10" max="10" width="12" style="288" hidden="1" customWidth="1"/>
    <col min="11" max="12" width="0" style="288" hidden="1" customWidth="1"/>
    <col min="13" max="13" width="44.6640625" style="288" hidden="1" customWidth="1"/>
    <col min="14" max="17" width="0" style="288" hidden="1" customWidth="1"/>
    <col min="18" max="16384" width="10.83203125" style="288"/>
  </cols>
  <sheetData>
    <row r="1" spans="2:19" ht="19" x14ac:dyDescent="0.25">
      <c r="B1" s="318"/>
      <c r="C1" s="320" t="s">
        <v>893</v>
      </c>
    </row>
    <row r="2" spans="2:19" ht="19" x14ac:dyDescent="0.25">
      <c r="B2" s="318"/>
      <c r="C2" s="320" t="s">
        <v>892</v>
      </c>
    </row>
    <row r="3" spans="2:19" ht="19" x14ac:dyDescent="0.25">
      <c r="B3" s="318"/>
      <c r="C3" s="319" t="s">
        <v>7552</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569612.67000000004</v>
      </c>
      <c r="G8" s="295"/>
      <c r="H8" s="295"/>
      <c r="I8" s="295"/>
    </row>
    <row r="9" spans="2:19" x14ac:dyDescent="0.2">
      <c r="B9" s="300">
        <v>45170</v>
      </c>
      <c r="C9" s="299" t="s">
        <v>882</v>
      </c>
      <c r="D9" s="291" t="s">
        <v>806</v>
      </c>
      <c r="E9" s="290">
        <v>0.01</v>
      </c>
      <c r="F9" s="290">
        <v>0.01</v>
      </c>
      <c r="G9" s="295"/>
      <c r="H9" s="295"/>
      <c r="I9" s="295"/>
      <c r="J9" s="289"/>
      <c r="K9" s="289"/>
      <c r="L9" s="289"/>
    </row>
    <row r="10" spans="2:19" x14ac:dyDescent="0.2">
      <c r="B10" s="300">
        <v>45170</v>
      </c>
      <c r="C10" s="299" t="s">
        <v>6164</v>
      </c>
      <c r="D10" s="291" t="s">
        <v>806</v>
      </c>
      <c r="E10" s="484">
        <v>299</v>
      </c>
      <c r="F10" s="290">
        <v>16625.97</v>
      </c>
      <c r="G10" s="295" t="s">
        <v>7551</v>
      </c>
      <c r="H10" s="295"/>
      <c r="I10" s="295"/>
      <c r="J10" s="289"/>
      <c r="K10" s="289"/>
      <c r="L10" s="289"/>
    </row>
    <row r="11" spans="2:19" x14ac:dyDescent="0.2">
      <c r="B11" s="300">
        <v>45170</v>
      </c>
      <c r="C11" s="299" t="s">
        <v>4207</v>
      </c>
      <c r="D11" s="291" t="s">
        <v>806</v>
      </c>
      <c r="E11" s="290">
        <v>47.84</v>
      </c>
      <c r="F11" s="290">
        <v>1166.5899999999999</v>
      </c>
      <c r="G11" s="295" t="s">
        <v>7550</v>
      </c>
      <c r="H11" s="295"/>
      <c r="I11" s="295"/>
      <c r="J11" s="289"/>
      <c r="K11" s="289"/>
      <c r="L11" s="289"/>
    </row>
    <row r="12" spans="2:19" x14ac:dyDescent="0.2">
      <c r="B12" s="300">
        <v>45170</v>
      </c>
      <c r="C12" s="299" t="s">
        <v>6164</v>
      </c>
      <c r="D12" s="291" t="s">
        <v>806</v>
      </c>
      <c r="E12" s="484">
        <v>164.6</v>
      </c>
      <c r="F12" s="290">
        <v>97910</v>
      </c>
      <c r="G12" s="295" t="s">
        <v>7549</v>
      </c>
      <c r="H12" s="295"/>
      <c r="I12" s="295"/>
      <c r="J12" s="289"/>
      <c r="K12" s="289"/>
      <c r="L12" s="289"/>
    </row>
    <row r="13" spans="2:19" x14ac:dyDescent="0.2">
      <c r="B13" s="300">
        <v>45170</v>
      </c>
      <c r="C13" s="299" t="s">
        <v>4207</v>
      </c>
      <c r="D13" s="291" t="s">
        <v>806</v>
      </c>
      <c r="E13" s="290">
        <v>26.34</v>
      </c>
      <c r="F13" s="290">
        <v>3419.88</v>
      </c>
      <c r="G13" s="295" t="s">
        <v>7548</v>
      </c>
      <c r="H13" s="295"/>
      <c r="I13" s="295"/>
      <c r="J13" s="289"/>
      <c r="K13" s="289"/>
      <c r="L13" s="289"/>
    </row>
    <row r="14" spans="2:19" x14ac:dyDescent="0.2">
      <c r="B14" s="300">
        <v>45170</v>
      </c>
      <c r="C14" s="299" t="s">
        <v>6164</v>
      </c>
      <c r="D14" s="291" t="s">
        <v>806</v>
      </c>
      <c r="E14" s="484">
        <v>299</v>
      </c>
      <c r="F14" s="290">
        <v>20765.5</v>
      </c>
      <c r="G14" s="295" t="s">
        <v>7547</v>
      </c>
      <c r="H14" s="295"/>
      <c r="I14" s="295"/>
      <c r="J14" s="289"/>
      <c r="K14" s="289"/>
      <c r="L14" s="289"/>
    </row>
    <row r="15" spans="2:19" x14ac:dyDescent="0.2">
      <c r="B15" s="300">
        <v>45170</v>
      </c>
      <c r="C15" s="299" t="s">
        <v>4207</v>
      </c>
      <c r="D15" s="291" t="s">
        <v>806</v>
      </c>
      <c r="E15" s="290">
        <v>47.84</v>
      </c>
      <c r="F15" s="290">
        <v>930.32</v>
      </c>
      <c r="G15" s="531" t="s">
        <v>7546</v>
      </c>
      <c r="H15" s="290"/>
      <c r="I15" s="290"/>
      <c r="J15" s="290"/>
      <c r="K15" s="290"/>
      <c r="L15" s="290"/>
      <c r="M15" s="290"/>
      <c r="N15" s="532"/>
      <c r="O15" s="295"/>
      <c r="P15" s="295"/>
      <c r="Q15" s="289"/>
      <c r="R15" s="289"/>
      <c r="S15" s="289"/>
    </row>
    <row r="16" spans="2:19" x14ac:dyDescent="0.2">
      <c r="B16" s="300">
        <v>45170</v>
      </c>
      <c r="C16" s="289" t="s">
        <v>6965</v>
      </c>
      <c r="D16" s="291" t="s">
        <v>745</v>
      </c>
      <c r="E16" s="482">
        <v>7442</v>
      </c>
      <c r="F16" s="290">
        <v>50494.8</v>
      </c>
      <c r="G16" s="295" t="s">
        <v>7545</v>
      </c>
      <c r="H16" s="295"/>
      <c r="I16" s="295"/>
      <c r="J16" s="289"/>
      <c r="K16" s="289"/>
      <c r="L16" s="289"/>
    </row>
    <row r="17" spans="2:20" x14ac:dyDescent="0.2">
      <c r="B17" s="300">
        <v>45170</v>
      </c>
      <c r="C17" s="299" t="s">
        <v>7519</v>
      </c>
      <c r="D17" s="291" t="s">
        <v>745</v>
      </c>
      <c r="E17" s="404">
        <v>4900</v>
      </c>
      <c r="F17" s="290">
        <v>1682.93</v>
      </c>
      <c r="G17" s="295" t="s">
        <v>7544</v>
      </c>
      <c r="H17" s="295"/>
      <c r="I17" s="295"/>
      <c r="J17" s="289"/>
      <c r="K17" s="289"/>
      <c r="L17" s="289"/>
    </row>
    <row r="18" spans="2:20" x14ac:dyDescent="0.2">
      <c r="B18" s="300">
        <v>45170</v>
      </c>
      <c r="C18" s="299" t="s">
        <v>868</v>
      </c>
      <c r="D18" s="291" t="s">
        <v>806</v>
      </c>
      <c r="E18" s="290">
        <v>36304.339999999997</v>
      </c>
      <c r="F18" s="290">
        <v>37531</v>
      </c>
      <c r="G18" s="289" t="s">
        <v>7543</v>
      </c>
      <c r="H18" s="295"/>
      <c r="I18" s="295"/>
      <c r="J18" s="289"/>
      <c r="K18" s="289"/>
      <c r="L18" s="289"/>
    </row>
    <row r="19" spans="2:20" x14ac:dyDescent="0.2">
      <c r="B19" s="300">
        <v>45173</v>
      </c>
      <c r="C19" s="299" t="s">
        <v>7542</v>
      </c>
      <c r="D19" s="291" t="s">
        <v>745</v>
      </c>
      <c r="E19" s="290">
        <v>67960.350000000006</v>
      </c>
      <c r="F19" s="290">
        <v>2491.9699999999998</v>
      </c>
      <c r="G19" s="289" t="s">
        <v>7541</v>
      </c>
      <c r="H19" s="295"/>
      <c r="I19" s="295"/>
      <c r="J19" s="289"/>
      <c r="K19" s="289"/>
      <c r="L19" s="289"/>
    </row>
    <row r="20" spans="2:20" x14ac:dyDescent="0.2">
      <c r="B20" s="300">
        <v>45173</v>
      </c>
      <c r="C20" s="299" t="s">
        <v>7540</v>
      </c>
      <c r="D20" s="291" t="s">
        <v>745</v>
      </c>
      <c r="E20" s="861">
        <v>2547</v>
      </c>
      <c r="F20" s="290">
        <v>4664.84</v>
      </c>
      <c r="G20" s="295" t="s">
        <v>7539</v>
      </c>
      <c r="H20" s="295"/>
      <c r="I20" s="295"/>
      <c r="J20" s="289"/>
      <c r="K20" s="289"/>
      <c r="L20" s="289"/>
    </row>
    <row r="21" spans="2:20" x14ac:dyDescent="0.2">
      <c r="B21" s="300">
        <v>45173</v>
      </c>
      <c r="C21" s="299" t="s">
        <v>7538</v>
      </c>
      <c r="D21" s="291" t="s">
        <v>745</v>
      </c>
      <c r="E21" s="482">
        <v>5850</v>
      </c>
      <c r="F21" s="290">
        <v>11185.84</v>
      </c>
      <c r="G21" s="295" t="s">
        <v>7537</v>
      </c>
      <c r="H21" s="295"/>
      <c r="I21" s="295"/>
      <c r="J21" s="289"/>
      <c r="K21" s="289"/>
      <c r="L21" s="289"/>
    </row>
    <row r="22" spans="2:20" x14ac:dyDescent="0.2">
      <c r="B22" s="300">
        <v>45173</v>
      </c>
      <c r="C22" s="299" t="s">
        <v>7536</v>
      </c>
      <c r="D22" s="291" t="s">
        <v>745</v>
      </c>
      <c r="E22" s="482">
        <v>1731.28</v>
      </c>
      <c r="F22" s="290">
        <v>3189.94</v>
      </c>
      <c r="G22" s="295" t="s">
        <v>7535</v>
      </c>
      <c r="H22" s="295"/>
      <c r="I22" s="295"/>
      <c r="J22" s="289"/>
      <c r="K22" s="289"/>
      <c r="L22" s="289"/>
    </row>
    <row r="23" spans="2:20" x14ac:dyDescent="0.2">
      <c r="B23" s="300">
        <v>45174</v>
      </c>
      <c r="C23" s="299" t="s">
        <v>4517</v>
      </c>
      <c r="D23" s="291" t="s">
        <v>806</v>
      </c>
      <c r="E23" s="484">
        <v>24.56</v>
      </c>
      <c r="F23" s="290">
        <v>1992.6</v>
      </c>
      <c r="G23" s="295" t="s">
        <v>7534</v>
      </c>
      <c r="H23" s="295"/>
      <c r="I23" s="295"/>
      <c r="J23" s="289"/>
      <c r="K23" s="289"/>
      <c r="L23" s="289"/>
    </row>
    <row r="24" spans="2:20" x14ac:dyDescent="0.2">
      <c r="B24" s="300">
        <v>45174</v>
      </c>
      <c r="C24" s="299" t="s">
        <v>4207</v>
      </c>
      <c r="D24" s="291" t="s">
        <v>806</v>
      </c>
      <c r="E24" s="290">
        <v>3.93</v>
      </c>
      <c r="F24" s="290">
        <v>3276.72</v>
      </c>
      <c r="G24" s="295" t="s">
        <v>7533</v>
      </c>
      <c r="H24" s="295"/>
      <c r="I24" s="295"/>
      <c r="J24" s="289"/>
      <c r="K24" s="289"/>
      <c r="L24" s="289"/>
    </row>
    <row r="25" spans="2:20" x14ac:dyDescent="0.2">
      <c r="B25" s="300">
        <v>45174</v>
      </c>
      <c r="C25" s="299" t="s">
        <v>351</v>
      </c>
      <c r="D25" s="291" t="s">
        <v>745</v>
      </c>
      <c r="E25" s="290">
        <v>275228.18</v>
      </c>
      <c r="F25" s="290">
        <v>14238.71</v>
      </c>
      <c r="G25" s="295" t="s">
        <v>7532</v>
      </c>
      <c r="H25" s="295"/>
      <c r="I25" s="295"/>
      <c r="J25" s="289"/>
      <c r="K25" s="289"/>
      <c r="L25" s="289"/>
    </row>
    <row r="26" spans="2:20" x14ac:dyDescent="0.2">
      <c r="B26" s="862">
        <v>45174</v>
      </c>
      <c r="C26" s="863" t="s">
        <v>7531</v>
      </c>
      <c r="D26" s="864" t="s">
        <v>745</v>
      </c>
      <c r="E26" s="412">
        <v>102504.59</v>
      </c>
      <c r="F26" s="290">
        <v>4702.09</v>
      </c>
      <c r="G26" s="295" t="s">
        <v>7530</v>
      </c>
      <c r="H26" s="295"/>
      <c r="I26" s="295"/>
      <c r="J26" s="289"/>
      <c r="K26" s="289"/>
      <c r="L26" s="368"/>
      <c r="R26" s="325">
        <v>28266.22</v>
      </c>
      <c r="S26" s="325">
        <f>23768.69+10536.15+39933.53</f>
        <v>74238.37</v>
      </c>
    </row>
    <row r="27" spans="2:20" x14ac:dyDescent="0.2">
      <c r="B27" s="300">
        <v>45175</v>
      </c>
      <c r="C27" s="299" t="s">
        <v>7529</v>
      </c>
      <c r="D27" s="291">
        <v>1096</v>
      </c>
      <c r="E27" s="290">
        <v>22759.200000000001</v>
      </c>
      <c r="F27" s="290">
        <v>4702.09</v>
      </c>
      <c r="G27" s="295" t="s">
        <v>7528</v>
      </c>
      <c r="H27" s="295"/>
      <c r="I27" s="295"/>
      <c r="J27" s="289"/>
      <c r="K27" s="289"/>
      <c r="L27" s="300"/>
      <c r="M27" s="299"/>
      <c r="N27" s="291"/>
      <c r="O27" s="290"/>
      <c r="R27" s="325">
        <f>+R26*0.55</f>
        <v>15546.421000000002</v>
      </c>
      <c r="S27" s="325">
        <f>+S26*0.55</f>
        <v>40831.103499999997</v>
      </c>
      <c r="T27" s="288" t="s">
        <v>7577</v>
      </c>
    </row>
    <row r="28" spans="2:20" x14ac:dyDescent="0.2">
      <c r="B28" s="300">
        <v>45176</v>
      </c>
      <c r="C28" s="299" t="s">
        <v>7527</v>
      </c>
      <c r="D28" s="291" t="s">
        <v>806</v>
      </c>
      <c r="E28" s="290">
        <v>28007.38</v>
      </c>
      <c r="F28" s="290">
        <v>1706.4</v>
      </c>
      <c r="G28" s="295" t="s">
        <v>7526</v>
      </c>
      <c r="H28" s="295"/>
      <c r="I28" s="295"/>
      <c r="J28" s="289"/>
      <c r="K28" s="289"/>
      <c r="L28" s="289"/>
      <c r="R28" s="325">
        <f>+R26*0.45</f>
        <v>12719.799000000001</v>
      </c>
      <c r="S28" s="325">
        <f>+S26*0.45</f>
        <v>33407.266499999998</v>
      </c>
      <c r="T28" s="288" t="s">
        <v>7578</v>
      </c>
    </row>
    <row r="29" spans="2:20" x14ac:dyDescent="0.2">
      <c r="B29" s="300">
        <v>45176</v>
      </c>
      <c r="C29" s="299" t="s">
        <v>7576</v>
      </c>
      <c r="D29" s="291" t="s">
        <v>806</v>
      </c>
      <c r="E29" s="416">
        <v>7298.54</v>
      </c>
      <c r="F29" s="290">
        <v>3232.69</v>
      </c>
      <c r="G29" s="295" t="s">
        <v>7525</v>
      </c>
      <c r="H29" s="295"/>
      <c r="I29" s="295"/>
      <c r="J29" s="289"/>
      <c r="K29" s="289"/>
      <c r="L29" s="289"/>
    </row>
    <row r="30" spans="2:20" x14ac:dyDescent="0.2">
      <c r="B30" s="300">
        <v>45176</v>
      </c>
      <c r="C30" s="299" t="s">
        <v>4184</v>
      </c>
      <c r="D30" s="291" t="s">
        <v>806</v>
      </c>
      <c r="E30" s="484">
        <v>1115.81</v>
      </c>
      <c r="F30" s="290">
        <v>12371.43</v>
      </c>
      <c r="G30" s="295" t="s">
        <v>7524</v>
      </c>
      <c r="H30" s="295"/>
      <c r="I30" s="295"/>
      <c r="J30" s="289"/>
      <c r="K30" s="289"/>
      <c r="L30" s="289"/>
    </row>
    <row r="31" spans="2:20" x14ac:dyDescent="0.2">
      <c r="B31" s="300">
        <v>45176</v>
      </c>
      <c r="C31" s="299" t="s">
        <v>351</v>
      </c>
      <c r="D31" s="291" t="s">
        <v>745</v>
      </c>
      <c r="E31" s="290">
        <v>1300000</v>
      </c>
      <c r="F31" s="290">
        <v>306.38</v>
      </c>
      <c r="G31" s="295" t="s">
        <v>7523</v>
      </c>
      <c r="H31" s="295"/>
      <c r="I31" s="295"/>
      <c r="J31" s="289"/>
      <c r="K31" s="289"/>
      <c r="L31" s="289"/>
    </row>
    <row r="32" spans="2:20" x14ac:dyDescent="0.2">
      <c r="B32" s="300">
        <v>45177</v>
      </c>
      <c r="C32" s="289" t="s">
        <v>4517</v>
      </c>
      <c r="D32" s="291" t="s">
        <v>806</v>
      </c>
      <c r="E32" s="484">
        <v>6.49</v>
      </c>
      <c r="F32" s="290">
        <v>8079.17</v>
      </c>
      <c r="G32" s="295" t="s">
        <v>7522</v>
      </c>
      <c r="H32" s="295"/>
      <c r="I32" s="295"/>
      <c r="J32" s="289"/>
      <c r="K32" s="289"/>
      <c r="L32" s="289"/>
    </row>
    <row r="33" spans="2:19" x14ac:dyDescent="0.2">
      <c r="B33" s="300">
        <v>45177</v>
      </c>
      <c r="C33" s="289" t="s">
        <v>4207</v>
      </c>
      <c r="D33" s="291" t="s">
        <v>806</v>
      </c>
      <c r="E33" s="290">
        <v>1.04</v>
      </c>
      <c r="F33" s="290">
        <v>2597.87</v>
      </c>
      <c r="G33" s="295" t="s">
        <v>7521</v>
      </c>
      <c r="H33" s="295"/>
      <c r="I33" s="295"/>
      <c r="J33" s="289"/>
      <c r="K33" s="289"/>
      <c r="L33" s="289"/>
    </row>
    <row r="34" spans="2:19" x14ac:dyDescent="0.2">
      <c r="B34" s="300">
        <v>45180</v>
      </c>
      <c r="C34" s="289" t="s">
        <v>7621</v>
      </c>
      <c r="D34" s="291" t="s">
        <v>745</v>
      </c>
      <c r="E34" s="482">
        <v>2527</v>
      </c>
      <c r="F34" s="290">
        <v>1479.07</v>
      </c>
      <c r="G34" s="295" t="s">
        <v>7520</v>
      </c>
      <c r="H34" s="295"/>
      <c r="I34" s="295"/>
      <c r="J34" s="289"/>
      <c r="K34" s="289"/>
      <c r="L34" s="289"/>
    </row>
    <row r="35" spans="2:19" x14ac:dyDescent="0.2">
      <c r="B35" s="300">
        <v>45180</v>
      </c>
      <c r="C35" s="289" t="s">
        <v>7519</v>
      </c>
      <c r="D35" s="291" t="s">
        <v>745</v>
      </c>
      <c r="E35" s="404">
        <v>4734</v>
      </c>
      <c r="F35" s="290">
        <v>5650.26</v>
      </c>
      <c r="G35" s="295" t="s">
        <v>7518</v>
      </c>
      <c r="H35" s="295"/>
      <c r="I35" s="295"/>
      <c r="J35" s="289"/>
      <c r="K35" s="289"/>
      <c r="L35" s="289"/>
    </row>
    <row r="36" spans="2:19" x14ac:dyDescent="0.2">
      <c r="B36" s="300">
        <v>45180</v>
      </c>
      <c r="C36" s="289" t="s">
        <v>4517</v>
      </c>
      <c r="D36" s="291" t="s">
        <v>806</v>
      </c>
      <c r="E36" s="484">
        <v>104.02</v>
      </c>
      <c r="F36" s="290">
        <v>4638.38</v>
      </c>
      <c r="G36" s="295" t="s">
        <v>7517</v>
      </c>
      <c r="H36" s="295"/>
      <c r="I36" s="295"/>
      <c r="J36" s="289"/>
      <c r="K36" s="289"/>
      <c r="L36" s="289"/>
    </row>
    <row r="37" spans="2:19" x14ac:dyDescent="0.2">
      <c r="B37" s="300">
        <v>45180</v>
      </c>
      <c r="C37" s="289" t="s">
        <v>4207</v>
      </c>
      <c r="D37" s="291" t="s">
        <v>806</v>
      </c>
      <c r="E37" s="290">
        <v>16.64</v>
      </c>
      <c r="F37" s="290">
        <v>25247.4</v>
      </c>
      <c r="G37" s="295" t="s">
        <v>7516</v>
      </c>
      <c r="H37" s="295"/>
      <c r="I37" s="295"/>
      <c r="J37" s="289"/>
      <c r="K37" s="289"/>
      <c r="L37" s="289"/>
    </row>
    <row r="38" spans="2:19" x14ac:dyDescent="0.2">
      <c r="B38" s="300">
        <v>45180</v>
      </c>
      <c r="C38" s="289" t="s">
        <v>7515</v>
      </c>
      <c r="D38" s="291" t="s">
        <v>806</v>
      </c>
      <c r="E38" s="481">
        <v>63373.2</v>
      </c>
      <c r="F38" s="290">
        <v>21329.64</v>
      </c>
      <c r="G38" s="295" t="s">
        <v>7514</v>
      </c>
      <c r="H38" s="295"/>
      <c r="I38" s="295"/>
      <c r="J38" s="289"/>
      <c r="K38" s="289"/>
      <c r="L38" s="289"/>
    </row>
    <row r="39" spans="2:19" x14ac:dyDescent="0.2">
      <c r="B39" s="300">
        <v>45180</v>
      </c>
      <c r="C39" s="289" t="s">
        <v>4517</v>
      </c>
      <c r="D39" s="291" t="s">
        <v>806</v>
      </c>
      <c r="E39" s="484">
        <v>608.57000000000005</v>
      </c>
      <c r="F39" s="290">
        <v>8040.54</v>
      </c>
      <c r="G39" s="295" t="s">
        <v>7513</v>
      </c>
      <c r="H39" s="295"/>
      <c r="I39" s="295"/>
      <c r="J39" s="289"/>
      <c r="K39" s="289"/>
      <c r="L39" s="289"/>
    </row>
    <row r="40" spans="2:19" x14ac:dyDescent="0.2">
      <c r="B40" s="300">
        <v>45180</v>
      </c>
      <c r="C40" s="289" t="s">
        <v>4207</v>
      </c>
      <c r="D40" s="291" t="s">
        <v>806</v>
      </c>
      <c r="E40" s="290">
        <v>97.37</v>
      </c>
      <c r="F40" s="290">
        <v>40000</v>
      </c>
      <c r="G40" s="295" t="s">
        <v>7361</v>
      </c>
      <c r="H40" s="295"/>
      <c r="I40" s="295"/>
      <c r="J40" s="289"/>
      <c r="K40" s="289"/>
      <c r="L40" s="289"/>
    </row>
    <row r="41" spans="2:19" x14ac:dyDescent="0.2">
      <c r="B41" s="300">
        <v>45181</v>
      </c>
      <c r="C41" s="289" t="s">
        <v>351</v>
      </c>
      <c r="D41" s="291" t="s">
        <v>745</v>
      </c>
      <c r="E41" s="290">
        <v>1017904.74</v>
      </c>
      <c r="F41" s="290">
        <v>28675.25</v>
      </c>
      <c r="G41" s="295" t="s">
        <v>7512</v>
      </c>
      <c r="H41" s="295"/>
      <c r="I41" s="295"/>
      <c r="J41" s="289"/>
      <c r="K41" s="289"/>
      <c r="L41" s="289"/>
    </row>
    <row r="42" spans="2:19" x14ac:dyDescent="0.2">
      <c r="B42" s="300">
        <v>45182</v>
      </c>
      <c r="C42" s="299" t="s">
        <v>7511</v>
      </c>
      <c r="D42" s="291" t="s">
        <v>806</v>
      </c>
      <c r="E42" s="484">
        <v>372.35</v>
      </c>
      <c r="F42" s="290">
        <v>21348.69</v>
      </c>
      <c r="G42" s="295" t="s">
        <v>7510</v>
      </c>
      <c r="H42" s="295"/>
      <c r="I42" s="295"/>
      <c r="J42" s="289"/>
      <c r="K42" s="289"/>
      <c r="L42" s="289"/>
    </row>
    <row r="43" spans="2:19" x14ac:dyDescent="0.2">
      <c r="B43" s="300">
        <v>45182</v>
      </c>
      <c r="C43" s="299" t="s">
        <v>4207</v>
      </c>
      <c r="D43" s="291" t="s">
        <v>806</v>
      </c>
      <c r="E43" s="290">
        <v>59.58</v>
      </c>
      <c r="F43" s="290">
        <v>2481.23</v>
      </c>
      <c r="G43" s="295" t="s">
        <v>7509</v>
      </c>
      <c r="H43" s="295"/>
      <c r="I43" s="295"/>
      <c r="J43" s="289"/>
      <c r="K43" s="289"/>
      <c r="L43" s="289"/>
    </row>
    <row r="44" spans="2:19" x14ac:dyDescent="0.2">
      <c r="B44" s="300">
        <v>45182</v>
      </c>
      <c r="C44" s="299" t="s">
        <v>7508</v>
      </c>
      <c r="D44" s="291" t="s">
        <v>745</v>
      </c>
      <c r="E44" s="290">
        <v>60000</v>
      </c>
      <c r="F44" s="290">
        <v>26233.66</v>
      </c>
      <c r="G44" s="295" t="s">
        <v>7507</v>
      </c>
      <c r="H44" s="295"/>
      <c r="I44" s="295"/>
      <c r="J44" s="289"/>
      <c r="K44" s="289"/>
      <c r="L44" s="289"/>
    </row>
    <row r="45" spans="2:19" x14ac:dyDescent="0.2">
      <c r="B45" s="300">
        <v>45182</v>
      </c>
      <c r="C45" s="299" t="s">
        <v>7506</v>
      </c>
      <c r="D45" s="291" t="s">
        <v>745</v>
      </c>
      <c r="E45" s="290">
        <v>660</v>
      </c>
      <c r="F45" s="290">
        <v>1690.01</v>
      </c>
      <c r="G45" s="295" t="s">
        <v>7505</v>
      </c>
      <c r="H45" s="295"/>
      <c r="I45" s="295"/>
      <c r="J45" s="289"/>
      <c r="K45" s="289"/>
      <c r="L45" s="289"/>
    </row>
    <row r="46" spans="2:19" x14ac:dyDescent="0.2">
      <c r="B46" s="300">
        <v>45182</v>
      </c>
      <c r="C46" s="299" t="s">
        <v>746</v>
      </c>
      <c r="D46" s="291" t="s">
        <v>745</v>
      </c>
      <c r="E46" s="290">
        <v>308659.39</v>
      </c>
      <c r="F46" s="290">
        <v>15766.1</v>
      </c>
      <c r="G46" s="295" t="s">
        <v>7504</v>
      </c>
      <c r="H46" s="295"/>
      <c r="I46" s="295"/>
      <c r="J46" s="289"/>
      <c r="K46" s="289"/>
      <c r="L46" s="289"/>
    </row>
    <row r="47" spans="2:19" x14ac:dyDescent="0.2">
      <c r="B47" s="300">
        <v>45183</v>
      </c>
      <c r="C47" s="299" t="s">
        <v>5397</v>
      </c>
      <c r="D47" s="291">
        <v>1254</v>
      </c>
      <c r="E47" s="290">
        <v>8380</v>
      </c>
      <c r="F47" s="290">
        <v>15678.91</v>
      </c>
      <c r="G47" s="295" t="s">
        <v>7503</v>
      </c>
      <c r="H47" s="295"/>
      <c r="I47" s="295"/>
      <c r="J47" s="289"/>
      <c r="K47" s="289"/>
      <c r="L47" s="289"/>
      <c r="R47" s="288">
        <f>+E47*0.6</f>
        <v>5028</v>
      </c>
      <c r="S47" s="288">
        <f>+E47*0.4</f>
        <v>3352</v>
      </c>
    </row>
    <row r="48" spans="2:19" x14ac:dyDescent="0.2">
      <c r="B48" s="300">
        <v>45183</v>
      </c>
      <c r="C48" s="299" t="s">
        <v>4517</v>
      </c>
      <c r="D48" s="291" t="s">
        <v>806</v>
      </c>
      <c r="E48" s="484">
        <v>6</v>
      </c>
      <c r="F48" s="290">
        <v>2244</v>
      </c>
      <c r="G48" s="295" t="s">
        <v>7502</v>
      </c>
      <c r="H48" s="295"/>
      <c r="I48" s="295"/>
      <c r="J48" s="289"/>
      <c r="K48" s="289"/>
      <c r="L48" s="289"/>
    </row>
    <row r="49" spans="2:12" x14ac:dyDescent="0.2">
      <c r="B49" s="300">
        <v>45183</v>
      </c>
      <c r="C49" s="299" t="s">
        <v>4207</v>
      </c>
      <c r="D49" s="291" t="s">
        <v>806</v>
      </c>
      <c r="E49" s="290">
        <v>0.96</v>
      </c>
      <c r="F49" s="290">
        <v>7883.57</v>
      </c>
      <c r="G49" s="295" t="s">
        <v>7501</v>
      </c>
      <c r="H49" s="295"/>
      <c r="I49" s="295"/>
      <c r="J49" s="289"/>
      <c r="K49" s="289"/>
      <c r="L49" s="289"/>
    </row>
    <row r="50" spans="2:12" x14ac:dyDescent="0.2">
      <c r="B50" s="300">
        <v>45183</v>
      </c>
      <c r="C50" s="299" t="s">
        <v>7500</v>
      </c>
      <c r="D50" s="291" t="s">
        <v>745</v>
      </c>
      <c r="E50" s="290">
        <v>9492.94</v>
      </c>
      <c r="F50" s="369">
        <v>22759.200000000001</v>
      </c>
      <c r="G50" s="295" t="s">
        <v>7499</v>
      </c>
      <c r="H50" s="295"/>
      <c r="I50" s="295"/>
      <c r="J50" s="289"/>
      <c r="K50" s="289"/>
      <c r="L50" s="289"/>
    </row>
    <row r="51" spans="2:12" x14ac:dyDescent="0.2">
      <c r="B51" s="300">
        <v>45183</v>
      </c>
      <c r="C51" s="299" t="s">
        <v>7498</v>
      </c>
      <c r="D51" s="291" t="s">
        <v>745</v>
      </c>
      <c r="E51" s="303">
        <v>9919.6</v>
      </c>
      <c r="F51" s="290">
        <v>24724.720000000001</v>
      </c>
      <c r="G51" s="295" t="s">
        <v>7497</v>
      </c>
      <c r="H51" s="295"/>
      <c r="I51" s="295"/>
      <c r="J51" s="289"/>
      <c r="K51" s="289"/>
      <c r="L51" s="289"/>
    </row>
    <row r="52" spans="2:12" x14ac:dyDescent="0.2">
      <c r="B52" s="300">
        <v>45184</v>
      </c>
      <c r="C52" s="299" t="s">
        <v>4517</v>
      </c>
      <c r="D52" s="291" t="s">
        <v>806</v>
      </c>
      <c r="E52" s="484">
        <v>165.83</v>
      </c>
      <c r="F52" s="290">
        <v>15521.48</v>
      </c>
      <c r="G52" s="295" t="s">
        <v>7496</v>
      </c>
      <c r="H52" s="295"/>
      <c r="I52" s="295"/>
      <c r="J52" s="289"/>
      <c r="K52" s="289"/>
      <c r="L52" s="289"/>
    </row>
    <row r="53" spans="2:12" x14ac:dyDescent="0.2">
      <c r="B53" s="300">
        <v>45184</v>
      </c>
      <c r="C53" s="299" t="s">
        <v>2767</v>
      </c>
      <c r="D53" s="291" t="s">
        <v>806</v>
      </c>
      <c r="E53" s="290">
        <v>26.53</v>
      </c>
      <c r="F53" s="290">
        <v>700</v>
      </c>
      <c r="G53" s="295" t="s">
        <v>7495</v>
      </c>
      <c r="H53" s="295"/>
      <c r="I53" s="295"/>
      <c r="J53" s="289"/>
      <c r="K53" s="289"/>
      <c r="L53" s="289"/>
    </row>
    <row r="54" spans="2:12" x14ac:dyDescent="0.2">
      <c r="B54" s="300">
        <v>45184</v>
      </c>
      <c r="C54" s="299" t="s">
        <v>6155</v>
      </c>
      <c r="D54" s="291" t="s">
        <v>745</v>
      </c>
      <c r="E54" s="290">
        <v>75465.94</v>
      </c>
      <c r="F54" s="290">
        <v>47600.97</v>
      </c>
      <c r="G54" s="295" t="s">
        <v>7494</v>
      </c>
      <c r="H54" s="295"/>
      <c r="I54" s="295"/>
      <c r="J54" s="289"/>
      <c r="K54" s="289"/>
      <c r="L54" s="289"/>
    </row>
    <row r="55" spans="2:12" x14ac:dyDescent="0.2">
      <c r="B55" s="300">
        <v>45184</v>
      </c>
      <c r="C55" s="299" t="s">
        <v>7493</v>
      </c>
      <c r="D55" s="291">
        <v>1257</v>
      </c>
      <c r="E55" s="290">
        <v>19401.46</v>
      </c>
      <c r="F55" s="290">
        <v>20197.919999999998</v>
      </c>
      <c r="G55" s="295" t="s">
        <v>7492</v>
      </c>
      <c r="H55" s="295"/>
      <c r="I55" s="295"/>
      <c r="J55" s="289"/>
      <c r="K55" s="289"/>
      <c r="L55" s="289"/>
    </row>
    <row r="56" spans="2:12" x14ac:dyDescent="0.2">
      <c r="B56" s="300">
        <v>45184</v>
      </c>
      <c r="C56" s="299" t="s">
        <v>5391</v>
      </c>
      <c r="D56" s="291" t="s">
        <v>745</v>
      </c>
      <c r="E56" s="482">
        <v>6437</v>
      </c>
      <c r="F56" s="290">
        <v>18881.04</v>
      </c>
      <c r="G56" s="295" t="s">
        <v>7491</v>
      </c>
      <c r="H56" s="295"/>
      <c r="I56" s="295"/>
      <c r="J56" s="289"/>
      <c r="K56" s="289"/>
      <c r="L56" s="289"/>
    </row>
    <row r="57" spans="2:12" x14ac:dyDescent="0.2">
      <c r="B57" s="300">
        <v>45184</v>
      </c>
      <c r="C57" s="299" t="s">
        <v>6146</v>
      </c>
      <c r="D57" s="291" t="s">
        <v>806</v>
      </c>
      <c r="E57" s="290">
        <v>6982.81</v>
      </c>
      <c r="F57" s="290">
        <v>10274.870000000001</v>
      </c>
      <c r="G57" s="295" t="s">
        <v>7490</v>
      </c>
      <c r="H57" s="295"/>
      <c r="I57" s="295"/>
      <c r="J57" s="289"/>
      <c r="K57" s="289"/>
      <c r="L57" s="289"/>
    </row>
    <row r="58" spans="2:12" x14ac:dyDescent="0.2">
      <c r="B58" s="300">
        <v>45184</v>
      </c>
      <c r="C58" s="299" t="s">
        <v>6144</v>
      </c>
      <c r="D58" s="291" t="s">
        <v>806</v>
      </c>
      <c r="E58" s="290">
        <v>6982.81</v>
      </c>
      <c r="F58" s="290">
        <v>10000</v>
      </c>
      <c r="G58" s="295" t="s">
        <v>7489</v>
      </c>
      <c r="H58" s="295"/>
      <c r="I58" s="295"/>
      <c r="J58" s="289"/>
      <c r="K58" s="289"/>
      <c r="L58" s="289"/>
    </row>
    <row r="59" spans="2:12" x14ac:dyDescent="0.2">
      <c r="B59" s="300">
        <v>45184</v>
      </c>
      <c r="C59" s="299" t="s">
        <v>6142</v>
      </c>
      <c r="D59" s="291" t="s">
        <v>806</v>
      </c>
      <c r="E59" s="290">
        <v>6982.81</v>
      </c>
      <c r="F59" s="290">
        <v>22000</v>
      </c>
      <c r="G59" s="295" t="s">
        <v>7488</v>
      </c>
      <c r="H59" s="295"/>
      <c r="I59" s="295"/>
      <c r="J59" s="289"/>
      <c r="K59" s="289"/>
      <c r="L59" s="289"/>
    </row>
    <row r="60" spans="2:12" x14ac:dyDescent="0.2">
      <c r="B60" s="300">
        <v>45184</v>
      </c>
      <c r="C60" s="299" t="s">
        <v>6140</v>
      </c>
      <c r="D60" s="291" t="s">
        <v>806</v>
      </c>
      <c r="E60" s="290">
        <v>6982.81</v>
      </c>
      <c r="F60" s="290">
        <v>21700</v>
      </c>
      <c r="G60" s="295" t="s">
        <v>7487</v>
      </c>
      <c r="H60" s="295"/>
      <c r="I60" s="295"/>
      <c r="J60" s="289"/>
      <c r="K60" s="289"/>
      <c r="L60" s="289"/>
    </row>
    <row r="61" spans="2:12" x14ac:dyDescent="0.2">
      <c r="B61" s="300">
        <v>45184</v>
      </c>
      <c r="C61" s="299" t="s">
        <v>6138</v>
      </c>
      <c r="D61" s="291" t="s">
        <v>806</v>
      </c>
      <c r="E61" s="290">
        <v>6982.81</v>
      </c>
      <c r="F61" s="290">
        <v>22000</v>
      </c>
      <c r="G61" s="295" t="s">
        <v>7486</v>
      </c>
      <c r="H61" s="295"/>
      <c r="I61" s="295"/>
      <c r="J61" s="289"/>
      <c r="K61" s="289"/>
      <c r="L61" s="289"/>
    </row>
    <row r="62" spans="2:12" x14ac:dyDescent="0.2">
      <c r="B62" s="300">
        <v>45187</v>
      </c>
      <c r="C62" s="299" t="s">
        <v>7485</v>
      </c>
      <c r="D62" s="291">
        <v>1255</v>
      </c>
      <c r="E62" s="290">
        <v>1656.72</v>
      </c>
      <c r="F62" s="290">
        <v>5000</v>
      </c>
      <c r="G62" s="295" t="s">
        <v>7484</v>
      </c>
      <c r="H62" s="295"/>
      <c r="I62" s="295"/>
      <c r="J62" s="289"/>
      <c r="K62" s="289"/>
      <c r="L62" s="289"/>
    </row>
    <row r="63" spans="2:12" x14ac:dyDescent="0.2">
      <c r="B63" s="300">
        <v>45187</v>
      </c>
      <c r="C63" s="299" t="s">
        <v>7483</v>
      </c>
      <c r="D63" s="291" t="s">
        <v>745</v>
      </c>
      <c r="E63" s="404">
        <v>3790</v>
      </c>
      <c r="F63" s="290">
        <v>1411.06</v>
      </c>
      <c r="G63" s="695" t="s">
        <v>7482</v>
      </c>
      <c r="H63" s="295"/>
      <c r="I63" s="295"/>
      <c r="J63" s="289"/>
      <c r="K63" s="289"/>
      <c r="L63" s="289"/>
    </row>
    <row r="64" spans="2:12" x14ac:dyDescent="0.2">
      <c r="B64" s="300">
        <v>45188</v>
      </c>
      <c r="C64" s="299" t="s">
        <v>4517</v>
      </c>
      <c r="D64" s="291" t="s">
        <v>806</v>
      </c>
      <c r="E64" s="484">
        <v>23.92</v>
      </c>
      <c r="F64" s="290">
        <v>55559.96</v>
      </c>
      <c r="G64" s="295" t="s">
        <v>7481</v>
      </c>
      <c r="H64" s="295"/>
      <c r="I64" s="295"/>
      <c r="J64" s="289"/>
      <c r="K64" s="289"/>
      <c r="L64" s="289"/>
    </row>
    <row r="65" spans="1:12" x14ac:dyDescent="0.2">
      <c r="B65" s="300">
        <v>45188</v>
      </c>
      <c r="C65" s="299" t="s">
        <v>2767</v>
      </c>
      <c r="D65" s="291" t="s">
        <v>806</v>
      </c>
      <c r="E65" s="290">
        <v>3.83</v>
      </c>
      <c r="F65" s="369">
        <v>1864.05</v>
      </c>
      <c r="G65" s="295" t="s">
        <v>7480</v>
      </c>
      <c r="H65" s="295"/>
      <c r="I65" s="295"/>
      <c r="J65" s="289"/>
      <c r="K65" s="289"/>
      <c r="L65" s="289"/>
    </row>
    <row r="66" spans="1:12" x14ac:dyDescent="0.2">
      <c r="B66" s="300">
        <v>45189</v>
      </c>
      <c r="C66" s="299" t="s">
        <v>4517</v>
      </c>
      <c r="D66" s="291" t="s">
        <v>806</v>
      </c>
      <c r="E66" s="484">
        <v>11.55</v>
      </c>
      <c r="F66" s="369">
        <v>1431.72</v>
      </c>
      <c r="G66" s="295" t="s">
        <v>7479</v>
      </c>
      <c r="H66" s="295"/>
      <c r="I66" s="295"/>
      <c r="J66" s="289"/>
      <c r="K66" s="289"/>
      <c r="L66" s="289"/>
    </row>
    <row r="67" spans="1:12" x14ac:dyDescent="0.2">
      <c r="B67" s="300">
        <v>45189</v>
      </c>
      <c r="C67" s="299" t="s">
        <v>2767</v>
      </c>
      <c r="D67" s="291" t="s">
        <v>806</v>
      </c>
      <c r="E67" s="290">
        <v>1.85</v>
      </c>
      <c r="F67" s="290">
        <v>6577.46</v>
      </c>
      <c r="G67" s="295" t="s">
        <v>7478</v>
      </c>
      <c r="H67" s="295"/>
      <c r="I67" s="295"/>
      <c r="J67" s="289"/>
      <c r="K67" s="289"/>
      <c r="L67" s="289"/>
    </row>
    <row r="68" spans="1:12" x14ac:dyDescent="0.2">
      <c r="B68" s="300">
        <v>45189</v>
      </c>
      <c r="C68" s="299" t="s">
        <v>7477</v>
      </c>
      <c r="D68" s="291" t="s">
        <v>745</v>
      </c>
      <c r="E68" s="290">
        <v>1000000</v>
      </c>
      <c r="F68" s="290">
        <v>3644.82</v>
      </c>
      <c r="G68" s="295" t="s">
        <v>7476</v>
      </c>
      <c r="H68" s="295"/>
      <c r="I68" s="295"/>
      <c r="J68" s="289"/>
      <c r="K68" s="289"/>
      <c r="L68" s="289"/>
    </row>
    <row r="69" spans="1:12" x14ac:dyDescent="0.2">
      <c r="B69" s="300">
        <v>45189</v>
      </c>
      <c r="C69" s="299" t="s">
        <v>7475</v>
      </c>
      <c r="D69" s="291" t="s">
        <v>745</v>
      </c>
      <c r="E69" s="536">
        <v>1658</v>
      </c>
      <c r="F69" s="290">
        <v>2089.9</v>
      </c>
      <c r="G69" s="295" t="s">
        <v>7474</v>
      </c>
      <c r="H69" s="295"/>
      <c r="I69" s="295"/>
      <c r="J69" s="289"/>
      <c r="K69" s="289"/>
      <c r="L69" s="289"/>
    </row>
    <row r="70" spans="1:12" x14ac:dyDescent="0.2">
      <c r="B70" s="300">
        <v>45189</v>
      </c>
      <c r="C70" s="299" t="s">
        <v>7473</v>
      </c>
      <c r="D70" s="291" t="s">
        <v>745</v>
      </c>
      <c r="E70" s="536">
        <v>33141</v>
      </c>
      <c r="F70" s="290">
        <v>1387</v>
      </c>
      <c r="G70" s="295" t="s">
        <v>7472</v>
      </c>
      <c r="H70" s="295"/>
      <c r="I70" s="295"/>
      <c r="J70" s="289"/>
      <c r="K70" s="289"/>
      <c r="L70" s="289"/>
    </row>
    <row r="71" spans="1:12" x14ac:dyDescent="0.2">
      <c r="A71" s="304"/>
      <c r="B71" s="300">
        <v>45194</v>
      </c>
      <c r="C71" s="299" t="s">
        <v>7471</v>
      </c>
      <c r="D71" s="291" t="s">
        <v>745</v>
      </c>
      <c r="E71" s="404">
        <v>3127</v>
      </c>
      <c r="F71" s="290">
        <v>27693.56</v>
      </c>
      <c r="G71" s="295" t="s">
        <v>7470</v>
      </c>
      <c r="H71" s="295"/>
      <c r="I71" s="295"/>
      <c r="J71" s="289"/>
      <c r="K71" s="289"/>
      <c r="L71" s="289"/>
    </row>
    <row r="72" spans="1:12" x14ac:dyDescent="0.2">
      <c r="B72" s="300">
        <v>45194</v>
      </c>
      <c r="C72" s="299" t="s">
        <v>351</v>
      </c>
      <c r="D72" s="291" t="s">
        <v>745</v>
      </c>
      <c r="E72" s="290">
        <v>142868.51</v>
      </c>
      <c r="F72" s="290">
        <v>3338.46</v>
      </c>
      <c r="G72" s="295" t="s">
        <v>7469</v>
      </c>
      <c r="H72" s="295"/>
      <c r="I72" s="295"/>
      <c r="J72" s="289"/>
      <c r="K72" s="289"/>
      <c r="L72" s="289"/>
    </row>
    <row r="73" spans="1:12" x14ac:dyDescent="0.2">
      <c r="B73" s="300">
        <v>45195</v>
      </c>
      <c r="C73" s="299" t="s">
        <v>7468</v>
      </c>
      <c r="D73" s="291">
        <v>1256</v>
      </c>
      <c r="E73" s="290">
        <v>63300.04</v>
      </c>
      <c r="F73" s="290">
        <v>62992.35</v>
      </c>
      <c r="G73" s="295" t="s">
        <v>7467</v>
      </c>
      <c r="H73" s="295"/>
      <c r="I73" s="295"/>
      <c r="J73" s="289"/>
      <c r="K73" s="289"/>
      <c r="L73" s="289"/>
    </row>
    <row r="74" spans="1:12" x14ac:dyDescent="0.2">
      <c r="B74" s="300">
        <v>45195</v>
      </c>
      <c r="C74" s="299" t="s">
        <v>4517</v>
      </c>
      <c r="D74" s="291" t="s">
        <v>806</v>
      </c>
      <c r="E74" s="484">
        <v>28.96</v>
      </c>
      <c r="F74" s="290">
        <v>603.58000000000004</v>
      </c>
      <c r="G74" s="295" t="s">
        <v>7466</v>
      </c>
      <c r="H74" s="295"/>
      <c r="I74" s="295"/>
      <c r="J74" s="289"/>
      <c r="K74" s="289"/>
      <c r="L74" s="289"/>
    </row>
    <row r="75" spans="1:12" x14ac:dyDescent="0.2">
      <c r="B75" s="300">
        <v>45195</v>
      </c>
      <c r="C75" s="299" t="s">
        <v>4207</v>
      </c>
      <c r="D75" s="291" t="s">
        <v>806</v>
      </c>
      <c r="E75" s="290">
        <v>4.63</v>
      </c>
      <c r="F75" s="290">
        <v>3417.12</v>
      </c>
      <c r="G75" s="295" t="s">
        <v>7465</v>
      </c>
      <c r="H75" s="295"/>
      <c r="I75" s="295"/>
      <c r="J75" s="289"/>
      <c r="K75" s="289"/>
      <c r="L75" s="289"/>
    </row>
    <row r="76" spans="1:12" x14ac:dyDescent="0.2">
      <c r="B76" s="300">
        <v>45195</v>
      </c>
      <c r="C76" s="299" t="s">
        <v>7464</v>
      </c>
      <c r="D76" s="291">
        <v>1257</v>
      </c>
      <c r="E76" s="290">
        <v>10138.4</v>
      </c>
      <c r="F76" s="290">
        <v>10732.45</v>
      </c>
      <c r="G76" s="295" t="s">
        <v>7463</v>
      </c>
      <c r="H76" s="295"/>
      <c r="I76" s="295"/>
      <c r="J76" s="289"/>
      <c r="K76" s="289"/>
      <c r="L76" s="289"/>
    </row>
    <row r="77" spans="1:12" x14ac:dyDescent="0.2">
      <c r="B77" s="300">
        <v>45197</v>
      </c>
      <c r="C77" s="299" t="s">
        <v>6164</v>
      </c>
      <c r="D77" s="291" t="s">
        <v>806</v>
      </c>
      <c r="E77" s="484">
        <v>41.01</v>
      </c>
      <c r="F77" s="290">
        <v>946.67</v>
      </c>
      <c r="G77" s="295" t="s">
        <v>7436</v>
      </c>
      <c r="H77" s="295"/>
      <c r="I77" s="295"/>
      <c r="J77" s="289"/>
      <c r="K77" s="289"/>
      <c r="L77" s="289"/>
    </row>
    <row r="78" spans="1:12" x14ac:dyDescent="0.2">
      <c r="B78" s="300">
        <v>45197</v>
      </c>
      <c r="C78" s="299" t="s">
        <v>2767</v>
      </c>
      <c r="D78" s="291" t="s">
        <v>806</v>
      </c>
      <c r="E78" s="290">
        <v>6.56</v>
      </c>
      <c r="F78" s="290">
        <v>771.37</v>
      </c>
      <c r="G78" s="295" t="s">
        <v>7462</v>
      </c>
      <c r="H78" s="295"/>
      <c r="I78" s="295"/>
      <c r="J78" s="289"/>
      <c r="K78" s="289"/>
      <c r="L78" s="289"/>
    </row>
    <row r="79" spans="1:12" x14ac:dyDescent="0.2">
      <c r="B79" s="300">
        <v>45197</v>
      </c>
      <c r="C79" s="299" t="s">
        <v>6086</v>
      </c>
      <c r="D79" s="291" t="s">
        <v>745</v>
      </c>
      <c r="E79" s="290">
        <v>75465.94</v>
      </c>
      <c r="F79" s="290">
        <v>4795.4399999999996</v>
      </c>
      <c r="G79" s="295" t="s">
        <v>7461</v>
      </c>
      <c r="H79" s="295"/>
      <c r="I79" s="295"/>
      <c r="J79" s="289"/>
      <c r="K79" s="289"/>
      <c r="L79" s="289"/>
    </row>
    <row r="80" spans="1:12" x14ac:dyDescent="0.2">
      <c r="B80" s="300">
        <v>45197</v>
      </c>
      <c r="C80" s="299" t="s">
        <v>7460</v>
      </c>
      <c r="D80" s="291" t="s">
        <v>806</v>
      </c>
      <c r="E80" s="484">
        <v>612</v>
      </c>
      <c r="F80" s="290">
        <v>7547.78</v>
      </c>
      <c r="G80" s="295" t="s">
        <v>7459</v>
      </c>
      <c r="H80" s="295"/>
      <c r="I80" s="295"/>
      <c r="J80" s="289"/>
      <c r="K80" s="289"/>
      <c r="L80" s="289"/>
    </row>
    <row r="81" spans="2:12" x14ac:dyDescent="0.2">
      <c r="B81" s="300">
        <v>45197</v>
      </c>
      <c r="C81" s="299" t="s">
        <v>2767</v>
      </c>
      <c r="D81" s="291" t="s">
        <v>806</v>
      </c>
      <c r="E81" s="290">
        <v>97.92</v>
      </c>
      <c r="F81" s="290">
        <v>1096.3399999999999</v>
      </c>
      <c r="G81" s="295" t="s">
        <v>7458</v>
      </c>
      <c r="H81" s="295"/>
      <c r="I81" s="295"/>
      <c r="J81" s="289"/>
      <c r="K81" s="289"/>
      <c r="L81" s="289"/>
    </row>
    <row r="82" spans="2:12" x14ac:dyDescent="0.2">
      <c r="B82" s="300" t="s">
        <v>7457</v>
      </c>
      <c r="C82" s="299" t="s">
        <v>351</v>
      </c>
      <c r="D82" s="291" t="s">
        <v>745</v>
      </c>
      <c r="E82" s="290">
        <v>1302872.22</v>
      </c>
      <c r="F82" s="290">
        <v>15262.49</v>
      </c>
      <c r="G82" s="295" t="s">
        <v>7456</v>
      </c>
      <c r="H82" s="295"/>
      <c r="I82" s="295"/>
      <c r="J82" s="289"/>
      <c r="K82" s="289"/>
      <c r="L82" s="289"/>
    </row>
    <row r="83" spans="2:12" ht="12.75" customHeight="1" x14ac:dyDescent="0.2">
      <c r="B83" s="300">
        <v>45198</v>
      </c>
      <c r="C83" s="299" t="s">
        <v>4517</v>
      </c>
      <c r="D83" s="291" t="s">
        <v>806</v>
      </c>
      <c r="E83" s="484">
        <v>26.08</v>
      </c>
      <c r="F83" s="290">
        <v>13829.44</v>
      </c>
      <c r="G83" s="295" t="s">
        <v>7455</v>
      </c>
      <c r="H83" s="295"/>
      <c r="I83" s="295"/>
      <c r="J83" s="289"/>
      <c r="K83" s="289"/>
      <c r="L83" s="289"/>
    </row>
    <row r="84" spans="2:12" x14ac:dyDescent="0.2">
      <c r="B84" s="300">
        <v>45198</v>
      </c>
      <c r="C84" s="299" t="s">
        <v>2767</v>
      </c>
      <c r="D84" s="291" t="s">
        <v>806</v>
      </c>
      <c r="E84" s="290">
        <v>4.17</v>
      </c>
      <c r="F84" s="290">
        <v>22399.31</v>
      </c>
      <c r="G84" s="295" t="s">
        <v>7454</v>
      </c>
      <c r="H84" s="295"/>
      <c r="I84" s="295"/>
      <c r="J84" s="289"/>
      <c r="K84" s="289"/>
      <c r="L84" s="289"/>
    </row>
    <row r="85" spans="2:12" x14ac:dyDescent="0.2">
      <c r="B85" s="300">
        <v>45198</v>
      </c>
      <c r="C85" s="299" t="s">
        <v>7453</v>
      </c>
      <c r="D85" s="291" t="s">
        <v>745</v>
      </c>
      <c r="E85" s="290">
        <v>55640.52</v>
      </c>
      <c r="F85" s="290">
        <v>76285.88</v>
      </c>
      <c r="G85" s="295" t="s">
        <v>7452</v>
      </c>
      <c r="H85" s="295"/>
      <c r="I85" s="295"/>
      <c r="J85" s="289"/>
      <c r="K85" s="289"/>
      <c r="L85" s="289"/>
    </row>
    <row r="86" spans="2:12" x14ac:dyDescent="0.2">
      <c r="B86" s="300">
        <v>45198</v>
      </c>
      <c r="C86" s="299" t="s">
        <v>6073</v>
      </c>
      <c r="D86" s="291" t="s">
        <v>745</v>
      </c>
      <c r="E86" s="290">
        <v>110000</v>
      </c>
      <c r="F86" s="290">
        <v>2220.2399999999998</v>
      </c>
      <c r="G86" s="295" t="s">
        <v>7451</v>
      </c>
      <c r="H86" s="295"/>
      <c r="I86" s="295"/>
      <c r="J86" s="289"/>
      <c r="K86" s="289"/>
      <c r="L86" s="289"/>
    </row>
    <row r="87" spans="2:12" x14ac:dyDescent="0.2">
      <c r="B87" s="300">
        <v>45198</v>
      </c>
      <c r="C87" s="299" t="s">
        <v>6878</v>
      </c>
      <c r="D87" s="291" t="s">
        <v>745</v>
      </c>
      <c r="E87" s="290">
        <v>140000</v>
      </c>
      <c r="F87" s="290">
        <v>35574.699999999997</v>
      </c>
      <c r="G87" s="295" t="s">
        <v>7450</v>
      </c>
      <c r="H87" s="295"/>
      <c r="I87" s="295"/>
      <c r="J87" s="289"/>
      <c r="K87" s="289"/>
      <c r="L87" s="289"/>
    </row>
    <row r="88" spans="2:12" x14ac:dyDescent="0.2">
      <c r="B88" s="300">
        <v>45198</v>
      </c>
      <c r="C88" s="299" t="s">
        <v>351</v>
      </c>
      <c r="D88" s="291" t="s">
        <v>745</v>
      </c>
      <c r="E88" s="290">
        <v>650000</v>
      </c>
      <c r="F88" s="290">
        <v>257210.28</v>
      </c>
      <c r="G88" s="295" t="s">
        <v>7449</v>
      </c>
      <c r="H88" s="295"/>
      <c r="I88" s="295"/>
      <c r="J88" s="289"/>
      <c r="K88" s="289"/>
      <c r="L88" s="289"/>
    </row>
    <row r="89" spans="2:12" x14ac:dyDescent="0.2">
      <c r="B89" s="300">
        <v>45198</v>
      </c>
      <c r="C89" s="299" t="s">
        <v>7448</v>
      </c>
      <c r="D89" s="291" t="s">
        <v>745</v>
      </c>
      <c r="E89" s="290">
        <v>60000</v>
      </c>
      <c r="F89" s="290">
        <v>2647.26</v>
      </c>
      <c r="G89" s="295" t="s">
        <v>7447</v>
      </c>
      <c r="H89" s="295"/>
      <c r="I89" s="295"/>
      <c r="J89" s="289"/>
      <c r="K89" s="289"/>
      <c r="L89" s="289"/>
    </row>
    <row r="90" spans="2:12" x14ac:dyDescent="0.2">
      <c r="B90" s="300">
        <v>45198</v>
      </c>
      <c r="C90" s="299" t="s">
        <v>7446</v>
      </c>
      <c r="D90" s="291" t="s">
        <v>806</v>
      </c>
      <c r="E90" s="484">
        <v>2750</v>
      </c>
      <c r="F90" s="290">
        <v>2647.25</v>
      </c>
      <c r="G90" s="295" t="s">
        <v>7445</v>
      </c>
      <c r="H90" s="295"/>
      <c r="I90" s="295"/>
      <c r="J90" s="289"/>
      <c r="K90" s="289"/>
      <c r="L90" s="289"/>
    </row>
    <row r="91" spans="2:12" x14ac:dyDescent="0.2">
      <c r="B91" s="300">
        <v>45198</v>
      </c>
      <c r="C91" s="299" t="s">
        <v>4207</v>
      </c>
      <c r="D91" s="291" t="s">
        <v>806</v>
      </c>
      <c r="E91" s="290">
        <v>440</v>
      </c>
      <c r="F91" s="290">
        <v>26038.2</v>
      </c>
      <c r="G91" s="295" t="s">
        <v>7444</v>
      </c>
      <c r="H91" s="295"/>
      <c r="I91" s="295"/>
      <c r="J91" s="289"/>
      <c r="K91" s="289"/>
      <c r="L91" s="289"/>
    </row>
    <row r="92" spans="2:12" x14ac:dyDescent="0.2">
      <c r="B92" s="300">
        <v>45198</v>
      </c>
      <c r="C92" s="299" t="s">
        <v>7443</v>
      </c>
      <c r="D92" s="291" t="s">
        <v>745</v>
      </c>
      <c r="E92" s="290">
        <v>14170</v>
      </c>
      <c r="F92" s="290">
        <v>25247.4</v>
      </c>
      <c r="G92" s="295" t="s">
        <v>7442</v>
      </c>
      <c r="H92" s="295"/>
      <c r="I92" s="295"/>
      <c r="J92" s="289"/>
      <c r="K92" s="289"/>
      <c r="L92" s="289"/>
    </row>
    <row r="93" spans="2:12" x14ac:dyDescent="0.2">
      <c r="B93" s="300">
        <v>45198</v>
      </c>
      <c r="C93" s="299" t="s">
        <v>7441</v>
      </c>
      <c r="D93" s="291" t="s">
        <v>745</v>
      </c>
      <c r="E93" s="290">
        <v>396671</v>
      </c>
      <c r="F93" s="290">
        <v>2020</v>
      </c>
      <c r="G93" s="289" t="s">
        <v>7440</v>
      </c>
    </row>
    <row r="94" spans="2:12" x14ac:dyDescent="0.2">
      <c r="B94" s="300"/>
      <c r="F94" s="290">
        <v>655.14</v>
      </c>
      <c r="G94" s="289" t="s">
        <v>7439</v>
      </c>
    </row>
    <row r="95" spans="2:12" x14ac:dyDescent="0.2">
      <c r="B95" s="300"/>
      <c r="C95" s="299"/>
      <c r="F95" s="290">
        <v>96799.679999999993</v>
      </c>
      <c r="G95" s="289" t="s">
        <v>7438</v>
      </c>
    </row>
    <row r="96" spans="2:12" x14ac:dyDescent="0.2">
      <c r="B96" s="300"/>
      <c r="C96" s="300"/>
      <c r="F96" s="290">
        <v>9829.5300000000007</v>
      </c>
      <c r="G96" s="289" t="s">
        <v>7437</v>
      </c>
    </row>
    <row r="97" spans="2:12" x14ac:dyDescent="0.2">
      <c r="B97" s="300"/>
      <c r="C97" s="299"/>
      <c r="F97" s="290">
        <v>946.67</v>
      </c>
      <c r="G97" s="289" t="s">
        <v>7436</v>
      </c>
    </row>
    <row r="98" spans="2:12" x14ac:dyDescent="0.2">
      <c r="B98" s="300"/>
      <c r="C98" s="299"/>
      <c r="F98" s="290">
        <v>5217.3</v>
      </c>
      <c r="G98" s="289" t="s">
        <v>7435</v>
      </c>
    </row>
    <row r="99" spans="2:12" x14ac:dyDescent="0.2">
      <c r="B99" s="300"/>
      <c r="C99" s="299"/>
      <c r="F99" s="290">
        <v>2900</v>
      </c>
      <c r="G99" s="289" t="s">
        <v>7434</v>
      </c>
    </row>
    <row r="100" spans="2:12" x14ac:dyDescent="0.2">
      <c r="B100" s="300"/>
      <c r="C100" s="299"/>
      <c r="F100" s="290">
        <v>2227.5500000000002</v>
      </c>
      <c r="G100" s="289" t="s">
        <v>7433</v>
      </c>
      <c r="H100" s="295"/>
      <c r="I100" s="295"/>
      <c r="J100" s="289"/>
      <c r="K100" s="289"/>
      <c r="L100" s="289"/>
    </row>
    <row r="101" spans="2:12" x14ac:dyDescent="0.2">
      <c r="B101" s="300"/>
      <c r="C101" s="299"/>
      <c r="F101" s="290">
        <v>88928.3</v>
      </c>
      <c r="G101" s="289" t="s">
        <v>7432</v>
      </c>
      <c r="H101" s="295"/>
      <c r="I101" s="295"/>
      <c r="J101" s="289"/>
      <c r="K101" s="289"/>
      <c r="L101" s="289"/>
    </row>
    <row r="102" spans="2:12" x14ac:dyDescent="0.2">
      <c r="B102" s="300"/>
      <c r="C102" s="299"/>
      <c r="F102" s="290">
        <v>1596.46</v>
      </c>
      <c r="G102" s="295" t="s">
        <v>7431</v>
      </c>
      <c r="H102" s="295"/>
      <c r="I102" s="295"/>
      <c r="J102" s="289"/>
      <c r="K102" s="289"/>
      <c r="L102" s="289"/>
    </row>
    <row r="103" spans="2:12" x14ac:dyDescent="0.2">
      <c r="B103" s="300"/>
      <c r="F103" s="290">
        <v>19174.8</v>
      </c>
      <c r="G103" s="295" t="s">
        <v>7430</v>
      </c>
      <c r="H103" s="295"/>
      <c r="I103" s="295"/>
      <c r="J103" s="289"/>
      <c r="K103" s="289"/>
      <c r="L103" s="289"/>
    </row>
    <row r="104" spans="2:12" x14ac:dyDescent="0.2">
      <c r="B104" s="300"/>
      <c r="C104" s="299"/>
      <c r="F104" s="290">
        <v>4850.68</v>
      </c>
      <c r="G104" s="295" t="s">
        <v>7429</v>
      </c>
      <c r="H104" s="295"/>
      <c r="I104" s="295"/>
      <c r="J104" s="289"/>
      <c r="K104" s="289"/>
      <c r="L104" s="289"/>
    </row>
    <row r="105" spans="2:12" x14ac:dyDescent="0.2">
      <c r="B105" s="300"/>
      <c r="C105" s="299"/>
      <c r="F105" s="290">
        <v>19174.8</v>
      </c>
      <c r="G105" s="295" t="s">
        <v>7428</v>
      </c>
      <c r="H105" s="295"/>
      <c r="I105" s="295"/>
      <c r="J105" s="289"/>
      <c r="K105" s="289"/>
      <c r="L105" s="289"/>
    </row>
    <row r="106" spans="2:12" x14ac:dyDescent="0.2">
      <c r="B106" s="300"/>
      <c r="C106" s="299"/>
      <c r="F106" s="290">
        <v>8848.59</v>
      </c>
      <c r="G106" s="295" t="s">
        <v>7427</v>
      </c>
      <c r="H106" s="295"/>
      <c r="I106" s="295"/>
      <c r="J106" s="289"/>
      <c r="K106" s="289"/>
      <c r="L106" s="289"/>
    </row>
    <row r="107" spans="2:12" x14ac:dyDescent="0.2">
      <c r="B107" s="300"/>
      <c r="C107" s="299"/>
      <c r="F107" s="290">
        <v>41720.559999999998</v>
      </c>
      <c r="G107" s="295" t="s">
        <v>7426</v>
      </c>
      <c r="H107" s="295"/>
      <c r="I107" s="295"/>
      <c r="J107" s="289"/>
      <c r="K107" s="289"/>
      <c r="L107" s="289"/>
    </row>
    <row r="108" spans="2:12" x14ac:dyDescent="0.2">
      <c r="B108" s="300"/>
      <c r="C108" s="299"/>
      <c r="F108" s="290">
        <v>7509.39</v>
      </c>
      <c r="G108" s="295" t="s">
        <v>7425</v>
      </c>
      <c r="H108" s="295"/>
      <c r="I108" s="295"/>
      <c r="J108" s="289"/>
      <c r="K108" s="289"/>
      <c r="L108" s="289"/>
    </row>
    <row r="109" spans="2:12" x14ac:dyDescent="0.2">
      <c r="B109" s="300"/>
      <c r="C109" s="299"/>
      <c r="F109" s="290">
        <v>2210.36</v>
      </c>
      <c r="G109" s="295" t="s">
        <v>7424</v>
      </c>
      <c r="H109" s="295"/>
      <c r="I109" s="295"/>
      <c r="J109" s="289"/>
      <c r="K109" s="289"/>
      <c r="L109" s="289"/>
    </row>
    <row r="110" spans="2:12" x14ac:dyDescent="0.2">
      <c r="B110" s="300"/>
      <c r="C110" s="299"/>
      <c r="F110" s="290">
        <v>47411</v>
      </c>
      <c r="G110" s="295" t="s">
        <v>7423</v>
      </c>
      <c r="H110" s="295"/>
      <c r="I110" s="295"/>
      <c r="J110" s="289"/>
      <c r="K110" s="289"/>
      <c r="L110" s="289"/>
    </row>
    <row r="111" spans="2:12" x14ac:dyDescent="0.2">
      <c r="B111" s="300"/>
      <c r="C111" s="299"/>
      <c r="F111" s="290">
        <v>17056.03</v>
      </c>
      <c r="G111" s="295" t="s">
        <v>7422</v>
      </c>
      <c r="H111" s="295"/>
      <c r="I111" s="295"/>
      <c r="J111" s="289"/>
      <c r="K111" s="289"/>
      <c r="L111" s="289"/>
    </row>
    <row r="112" spans="2:12" x14ac:dyDescent="0.2">
      <c r="B112" s="300"/>
      <c r="C112" s="299"/>
      <c r="F112" s="290">
        <v>8812.81</v>
      </c>
      <c r="G112" s="295" t="s">
        <v>7421</v>
      </c>
      <c r="H112" s="295"/>
      <c r="I112" s="295"/>
      <c r="J112" s="289"/>
      <c r="K112" s="289"/>
      <c r="L112" s="289"/>
    </row>
    <row r="113" spans="2:12" x14ac:dyDescent="0.2">
      <c r="B113" s="300"/>
      <c r="C113" s="299"/>
      <c r="F113" s="290">
        <v>19568.599999999999</v>
      </c>
      <c r="G113" s="295" t="s">
        <v>7420</v>
      </c>
      <c r="H113" s="295"/>
      <c r="I113" s="295"/>
      <c r="J113" s="289"/>
      <c r="K113" s="289"/>
      <c r="L113" s="289"/>
    </row>
    <row r="114" spans="2:12" x14ac:dyDescent="0.2">
      <c r="B114" s="300"/>
      <c r="C114" s="299"/>
      <c r="F114" s="290">
        <v>21674.97</v>
      </c>
      <c r="G114" s="295" t="s">
        <v>7419</v>
      </c>
      <c r="H114" s="295"/>
      <c r="I114" s="295"/>
      <c r="J114" s="289"/>
      <c r="K114" s="289"/>
      <c r="L114" s="289"/>
    </row>
    <row r="115" spans="2:12" x14ac:dyDescent="0.2">
      <c r="B115" s="300"/>
      <c r="C115" s="299"/>
      <c r="F115" s="290">
        <v>3182.41</v>
      </c>
      <c r="G115" s="295" t="s">
        <v>7418</v>
      </c>
      <c r="H115" s="295"/>
      <c r="I115" s="295"/>
      <c r="J115" s="289"/>
      <c r="K115" s="289"/>
      <c r="L115" s="289"/>
    </row>
    <row r="116" spans="2:12" x14ac:dyDescent="0.2">
      <c r="B116" s="300"/>
      <c r="C116" s="299"/>
      <c r="F116" s="290">
        <v>9516.6</v>
      </c>
      <c r="G116" s="295" t="s">
        <v>7417</v>
      </c>
      <c r="H116" s="295"/>
      <c r="I116" s="295"/>
      <c r="J116" s="289"/>
      <c r="K116" s="289"/>
      <c r="L116" s="289"/>
    </row>
    <row r="117" spans="2:12" x14ac:dyDescent="0.2">
      <c r="B117" s="300"/>
      <c r="C117" s="299"/>
      <c r="F117" s="290">
        <v>1377.01</v>
      </c>
      <c r="G117" s="295" t="s">
        <v>7416</v>
      </c>
      <c r="H117" s="295"/>
      <c r="I117" s="295"/>
      <c r="J117" s="289"/>
      <c r="K117" s="289"/>
      <c r="L117" s="289"/>
    </row>
    <row r="118" spans="2:12" x14ac:dyDescent="0.2">
      <c r="B118" s="300"/>
      <c r="C118" s="299"/>
      <c r="F118" s="290">
        <v>7617.67</v>
      </c>
      <c r="G118" s="295" t="s">
        <v>7415</v>
      </c>
      <c r="H118" s="295"/>
      <c r="I118" s="295"/>
      <c r="J118" s="289"/>
      <c r="K118" s="289"/>
      <c r="L118" s="289"/>
    </row>
    <row r="119" spans="2:12" x14ac:dyDescent="0.2">
      <c r="B119" s="300"/>
      <c r="C119" s="299"/>
      <c r="F119" s="290">
        <v>7344</v>
      </c>
      <c r="G119" s="295" t="s">
        <v>7414</v>
      </c>
      <c r="H119" s="295"/>
      <c r="I119" s="295"/>
      <c r="J119" s="289"/>
      <c r="K119" s="289"/>
      <c r="L119" s="289"/>
    </row>
    <row r="120" spans="2:12" x14ac:dyDescent="0.2">
      <c r="B120" s="300"/>
      <c r="C120" s="299"/>
      <c r="F120" s="290">
        <v>1377.01</v>
      </c>
      <c r="G120" s="295" t="s">
        <v>7413</v>
      </c>
      <c r="H120" s="295"/>
      <c r="I120" s="295"/>
      <c r="J120" s="289"/>
      <c r="K120" s="289"/>
      <c r="L120" s="289"/>
    </row>
    <row r="121" spans="2:12" x14ac:dyDescent="0.2">
      <c r="B121" s="300"/>
      <c r="C121" s="299"/>
      <c r="F121" s="290">
        <v>10506.3</v>
      </c>
      <c r="G121" s="295" t="s">
        <v>7412</v>
      </c>
      <c r="H121" s="295"/>
      <c r="I121" s="295"/>
      <c r="J121" s="289"/>
      <c r="K121" s="289"/>
      <c r="L121" s="289"/>
    </row>
    <row r="122" spans="2:12" x14ac:dyDescent="0.2">
      <c r="B122" s="300"/>
      <c r="C122" s="299"/>
      <c r="F122" s="290">
        <v>40780.1</v>
      </c>
      <c r="G122" s="295" t="s">
        <v>7411</v>
      </c>
      <c r="H122" s="295"/>
      <c r="I122" s="295"/>
      <c r="J122" s="289"/>
      <c r="K122" s="289"/>
      <c r="L122" s="289"/>
    </row>
    <row r="123" spans="2:12" x14ac:dyDescent="0.2">
      <c r="B123" s="300"/>
      <c r="C123" s="299"/>
      <c r="F123" s="290">
        <v>0.04</v>
      </c>
      <c r="G123" s="295" t="s">
        <v>7410</v>
      </c>
      <c r="H123" s="295"/>
      <c r="I123" s="295"/>
      <c r="J123" s="289"/>
      <c r="K123" s="289"/>
      <c r="L123" s="289"/>
    </row>
    <row r="124" spans="2:12" x14ac:dyDescent="0.2">
      <c r="B124" s="300"/>
      <c r="C124" s="299"/>
      <c r="F124" s="290">
        <v>2750.36</v>
      </c>
      <c r="G124" s="295" t="s">
        <v>6902</v>
      </c>
      <c r="H124" s="295"/>
      <c r="I124" s="295"/>
      <c r="J124" s="289"/>
      <c r="K124" s="289"/>
      <c r="L124" s="289"/>
    </row>
    <row r="125" spans="2:12" x14ac:dyDescent="0.2">
      <c r="B125" s="300"/>
      <c r="C125" s="299"/>
      <c r="F125" s="290">
        <v>1017.39</v>
      </c>
      <c r="G125" s="295" t="s">
        <v>7409</v>
      </c>
      <c r="H125" s="295"/>
      <c r="I125" s="295"/>
      <c r="J125" s="289"/>
      <c r="K125" s="289"/>
      <c r="L125" s="289"/>
    </row>
    <row r="126" spans="2:12" x14ac:dyDescent="0.2">
      <c r="B126" s="300"/>
      <c r="C126" s="299"/>
      <c r="F126" s="290">
        <v>768.12</v>
      </c>
      <c r="G126" s="289" t="s">
        <v>7408</v>
      </c>
      <c r="H126" s="295"/>
      <c r="I126" s="295"/>
      <c r="J126" s="289"/>
      <c r="K126" s="289"/>
      <c r="L126" s="289"/>
    </row>
    <row r="127" spans="2:12" x14ac:dyDescent="0.2">
      <c r="B127" s="300"/>
      <c r="C127" s="299"/>
      <c r="F127" s="290">
        <v>377.83</v>
      </c>
      <c r="G127" s="295" t="s">
        <v>7406</v>
      </c>
      <c r="H127" s="295"/>
      <c r="I127" s="295"/>
      <c r="J127" s="289"/>
      <c r="K127" s="289"/>
      <c r="L127" s="289"/>
    </row>
    <row r="128" spans="2:12" x14ac:dyDescent="0.2">
      <c r="B128" s="300"/>
      <c r="C128" s="299"/>
      <c r="F128" s="290">
        <v>9203.99</v>
      </c>
      <c r="G128" s="289" t="s">
        <v>7407</v>
      </c>
      <c r="H128" s="295"/>
      <c r="I128" s="295"/>
      <c r="J128" s="289"/>
      <c r="K128" s="289"/>
      <c r="L128" s="289"/>
    </row>
    <row r="129" spans="2:12" x14ac:dyDescent="0.2">
      <c r="B129" s="300"/>
      <c r="C129" s="299"/>
      <c r="F129" s="290">
        <v>3814.05</v>
      </c>
      <c r="G129" s="295" t="s">
        <v>7406</v>
      </c>
      <c r="H129" s="295"/>
      <c r="I129" s="295"/>
      <c r="J129" s="289"/>
      <c r="K129" s="289"/>
      <c r="L129" s="289"/>
    </row>
    <row r="130" spans="2:12" x14ac:dyDescent="0.2">
      <c r="B130" s="300"/>
      <c r="F130" s="290">
        <v>18949.39</v>
      </c>
      <c r="G130" s="295" t="s">
        <v>7405</v>
      </c>
      <c r="H130" s="295"/>
      <c r="I130" s="295"/>
      <c r="J130" s="289"/>
      <c r="K130" s="289"/>
      <c r="L130" s="289"/>
    </row>
    <row r="131" spans="2:12" x14ac:dyDescent="0.2">
      <c r="B131" s="300"/>
      <c r="C131" s="299"/>
      <c r="F131" s="290">
        <v>43012.93</v>
      </c>
      <c r="G131" s="295" t="s">
        <v>7404</v>
      </c>
      <c r="H131" s="295"/>
      <c r="I131" s="295"/>
      <c r="J131" s="289"/>
      <c r="K131" s="289"/>
      <c r="L131" s="289"/>
    </row>
    <row r="132" spans="2:12" x14ac:dyDescent="0.2">
      <c r="B132" s="300"/>
      <c r="C132" s="299"/>
      <c r="F132" s="290">
        <v>3480</v>
      </c>
      <c r="G132" s="295" t="s">
        <v>7403</v>
      </c>
      <c r="H132" s="295"/>
      <c r="I132" s="295"/>
      <c r="J132" s="289"/>
      <c r="K132" s="289"/>
      <c r="L132" s="289"/>
    </row>
    <row r="133" spans="2:12" x14ac:dyDescent="0.2">
      <c r="B133" s="300"/>
      <c r="F133" s="290">
        <v>3524.89</v>
      </c>
      <c r="G133" s="289" t="s">
        <v>7402</v>
      </c>
      <c r="H133" s="295"/>
      <c r="I133" s="295"/>
      <c r="J133" s="289"/>
      <c r="K133" s="289"/>
      <c r="L133" s="289"/>
    </row>
    <row r="134" spans="2:12" x14ac:dyDescent="0.2">
      <c r="B134" s="300"/>
      <c r="C134" s="299"/>
      <c r="F134" s="290">
        <v>1633.37</v>
      </c>
      <c r="G134" s="295" t="s">
        <v>7401</v>
      </c>
      <c r="H134" s="295"/>
      <c r="I134" s="295"/>
      <c r="J134" s="289"/>
      <c r="K134" s="289"/>
      <c r="L134" s="289"/>
    </row>
    <row r="135" spans="2:12" x14ac:dyDescent="0.2">
      <c r="B135" s="300"/>
      <c r="C135" s="299"/>
      <c r="F135" s="290">
        <v>4233.18</v>
      </c>
      <c r="G135" s="295" t="s">
        <v>7400</v>
      </c>
      <c r="H135" s="295"/>
      <c r="I135" s="295"/>
      <c r="J135" s="289"/>
      <c r="K135" s="289"/>
      <c r="L135" s="289"/>
    </row>
    <row r="136" spans="2:12" x14ac:dyDescent="0.2">
      <c r="B136" s="300"/>
      <c r="C136" s="299"/>
      <c r="F136" s="290">
        <v>5261.85</v>
      </c>
      <c r="G136" s="295" t="s">
        <v>7399</v>
      </c>
      <c r="H136" s="295"/>
      <c r="I136" s="295"/>
      <c r="J136" s="289"/>
      <c r="K136" s="289"/>
      <c r="L136" s="289"/>
    </row>
    <row r="137" spans="2:12" x14ac:dyDescent="0.2">
      <c r="B137" s="300"/>
      <c r="C137" s="299"/>
      <c r="F137" s="290">
        <v>100989.6</v>
      </c>
      <c r="G137" s="295" t="s">
        <v>7398</v>
      </c>
      <c r="H137" s="295"/>
      <c r="I137" s="295"/>
      <c r="J137" s="289"/>
      <c r="K137" s="289"/>
      <c r="L137" s="289"/>
    </row>
    <row r="138" spans="2:12" x14ac:dyDescent="0.2">
      <c r="B138" s="300"/>
      <c r="C138" s="299"/>
      <c r="F138" s="290">
        <v>25000</v>
      </c>
      <c r="G138" s="295" t="s">
        <v>7361</v>
      </c>
      <c r="H138" s="295"/>
      <c r="I138" s="295"/>
      <c r="J138" s="289"/>
      <c r="K138" s="289"/>
      <c r="L138" s="289"/>
    </row>
    <row r="139" spans="2:12" x14ac:dyDescent="0.2">
      <c r="B139" s="300"/>
      <c r="C139" s="299"/>
      <c r="F139" s="290">
        <v>1743.39</v>
      </c>
      <c r="G139" s="295" t="s">
        <v>7396</v>
      </c>
      <c r="H139" s="295"/>
      <c r="I139" s="295"/>
      <c r="J139" s="289"/>
      <c r="K139" s="289"/>
      <c r="L139" s="289"/>
    </row>
    <row r="140" spans="2:12" x14ac:dyDescent="0.2">
      <c r="B140" s="300"/>
      <c r="C140" s="299"/>
      <c r="F140" s="290">
        <v>61471.85</v>
      </c>
      <c r="G140" s="295" t="s">
        <v>7397</v>
      </c>
      <c r="H140" s="295"/>
      <c r="I140" s="295"/>
      <c r="J140" s="289"/>
      <c r="K140" s="289"/>
      <c r="L140" s="289"/>
    </row>
    <row r="141" spans="2:12" x14ac:dyDescent="0.2">
      <c r="B141" s="300"/>
      <c r="C141" s="299"/>
      <c r="F141" s="290">
        <v>3318.22</v>
      </c>
      <c r="G141" s="295" t="s">
        <v>7396</v>
      </c>
      <c r="H141" s="295"/>
      <c r="I141" s="295"/>
      <c r="J141" s="289"/>
      <c r="K141" s="289"/>
      <c r="L141" s="289"/>
    </row>
    <row r="142" spans="2:12" x14ac:dyDescent="0.2">
      <c r="B142" s="300"/>
      <c r="C142" s="299"/>
      <c r="F142" s="290">
        <v>1361.55</v>
      </c>
      <c r="G142" s="695" t="s">
        <v>7395</v>
      </c>
      <c r="H142" s="295"/>
      <c r="I142" s="295"/>
      <c r="J142" s="289"/>
      <c r="K142" s="289"/>
      <c r="L142" s="289"/>
    </row>
    <row r="143" spans="2:12" x14ac:dyDescent="0.2">
      <c r="B143" s="300"/>
      <c r="C143" s="299"/>
      <c r="F143" s="290">
        <v>15863.25</v>
      </c>
      <c r="G143" s="295" t="s">
        <v>7394</v>
      </c>
      <c r="H143" s="295"/>
      <c r="I143" s="295"/>
      <c r="J143" s="289"/>
      <c r="K143" s="289"/>
      <c r="L143" s="289"/>
    </row>
    <row r="144" spans="2:12" x14ac:dyDescent="0.2">
      <c r="B144" s="300"/>
      <c r="C144" s="299"/>
      <c r="F144" s="290">
        <v>11930.25</v>
      </c>
      <c r="G144" s="289" t="s">
        <v>7393</v>
      </c>
      <c r="K144" s="289"/>
      <c r="L144" s="289"/>
    </row>
    <row r="145" spans="2:12" x14ac:dyDescent="0.2">
      <c r="B145" s="300"/>
      <c r="C145" s="299"/>
      <c r="F145" s="290">
        <v>22534.73</v>
      </c>
      <c r="G145" s="295" t="s">
        <v>7392</v>
      </c>
      <c r="H145" s="295"/>
      <c r="I145" s="295"/>
      <c r="J145" s="289"/>
      <c r="K145" s="289"/>
      <c r="L145" s="289"/>
    </row>
    <row r="146" spans="2:12" x14ac:dyDescent="0.2">
      <c r="B146" s="300"/>
      <c r="C146" s="299"/>
      <c r="F146" s="290">
        <v>9841.94</v>
      </c>
      <c r="G146" s="295" t="s">
        <v>7391</v>
      </c>
      <c r="H146" s="295"/>
      <c r="I146" s="295"/>
      <c r="J146" s="289"/>
      <c r="K146" s="289"/>
      <c r="L146" s="289"/>
    </row>
    <row r="147" spans="2:12" x14ac:dyDescent="0.2">
      <c r="B147" s="300"/>
      <c r="C147" s="299"/>
      <c r="F147" s="290">
        <v>4575.57</v>
      </c>
      <c r="G147" s="295" t="s">
        <v>7390</v>
      </c>
      <c r="H147" s="295"/>
      <c r="I147" s="295"/>
      <c r="J147" s="289"/>
      <c r="K147" s="289"/>
      <c r="L147" s="289"/>
    </row>
    <row r="148" spans="2:12" x14ac:dyDescent="0.2">
      <c r="B148" s="300"/>
      <c r="C148" s="299"/>
      <c r="F148" s="290">
        <v>13889.86</v>
      </c>
      <c r="G148" s="295" t="s">
        <v>7389</v>
      </c>
      <c r="H148" s="295"/>
      <c r="I148" s="295"/>
      <c r="J148" s="289"/>
      <c r="K148" s="289"/>
      <c r="L148" s="289"/>
    </row>
    <row r="149" spans="2:12" x14ac:dyDescent="0.2">
      <c r="B149" s="300"/>
      <c r="C149" s="299"/>
      <c r="F149" s="290">
        <v>13734.7</v>
      </c>
      <c r="G149" s="295" t="s">
        <v>7388</v>
      </c>
      <c r="H149" s="295"/>
      <c r="I149" s="295"/>
      <c r="J149" s="289"/>
      <c r="K149" s="289"/>
      <c r="L149" s="289"/>
    </row>
    <row r="150" spans="2:12" x14ac:dyDescent="0.2">
      <c r="B150" s="300"/>
      <c r="C150" s="299"/>
      <c r="F150" s="290">
        <v>930.32</v>
      </c>
      <c r="G150" s="295" t="s">
        <v>7387</v>
      </c>
      <c r="H150" s="295"/>
      <c r="I150" s="295"/>
      <c r="J150" s="289"/>
      <c r="K150" s="289"/>
      <c r="L150" s="289"/>
    </row>
    <row r="151" spans="2:12" x14ac:dyDescent="0.2">
      <c r="B151" s="300"/>
      <c r="C151" s="299"/>
      <c r="F151" s="290">
        <v>15148.44</v>
      </c>
      <c r="G151" s="295" t="s">
        <v>7386</v>
      </c>
      <c r="H151" s="295"/>
      <c r="I151" s="295"/>
      <c r="J151" s="289"/>
      <c r="K151" s="289"/>
      <c r="L151" s="289"/>
    </row>
    <row r="152" spans="2:12" x14ac:dyDescent="0.2">
      <c r="B152" s="300"/>
      <c r="C152" s="299"/>
      <c r="F152" s="290">
        <v>2113.52</v>
      </c>
      <c r="G152" s="295" t="s">
        <v>7385</v>
      </c>
      <c r="H152" s="295"/>
      <c r="I152" s="295"/>
      <c r="J152" s="289"/>
      <c r="K152" s="289"/>
      <c r="L152" s="289"/>
    </row>
    <row r="153" spans="2:12" x14ac:dyDescent="0.2">
      <c r="B153" s="300"/>
      <c r="C153" s="299"/>
      <c r="F153" s="290">
        <v>3329.71</v>
      </c>
      <c r="G153" s="295" t="s">
        <v>7384</v>
      </c>
      <c r="H153" s="295"/>
      <c r="I153" s="295"/>
      <c r="J153" s="289"/>
      <c r="K153" s="289"/>
      <c r="L153" s="289"/>
    </row>
    <row r="154" spans="2:12" x14ac:dyDescent="0.2">
      <c r="B154" s="300"/>
      <c r="C154" s="299"/>
      <c r="F154" s="290">
        <v>255166.82</v>
      </c>
      <c r="G154" s="295" t="s">
        <v>7383</v>
      </c>
      <c r="H154" s="295"/>
      <c r="I154" s="295"/>
      <c r="J154" s="289"/>
      <c r="K154" s="289"/>
      <c r="L154" s="289"/>
    </row>
    <row r="155" spans="2:12" x14ac:dyDescent="0.2">
      <c r="B155" s="300"/>
      <c r="C155" s="299"/>
      <c r="F155" s="290">
        <v>27551.84</v>
      </c>
      <c r="G155" s="295" t="s">
        <v>7382</v>
      </c>
      <c r="H155" s="295"/>
      <c r="I155" s="295"/>
      <c r="J155" s="289"/>
      <c r="K155" s="289"/>
      <c r="L155" s="289"/>
    </row>
    <row r="156" spans="2:12" x14ac:dyDescent="0.2">
      <c r="B156" s="300"/>
      <c r="C156" s="299"/>
      <c r="F156" s="290">
        <v>7423.88</v>
      </c>
      <c r="G156" s="295" t="s">
        <v>7381</v>
      </c>
      <c r="H156" s="295"/>
      <c r="I156" s="295"/>
      <c r="J156" s="289"/>
      <c r="K156" s="289"/>
      <c r="L156" s="289"/>
    </row>
    <row r="157" spans="2:12" x14ac:dyDescent="0.2">
      <c r="B157" s="300"/>
      <c r="C157" s="299"/>
      <c r="F157" s="290">
        <v>4776.43</v>
      </c>
      <c r="G157" s="295" t="s">
        <v>7380</v>
      </c>
      <c r="H157" s="295"/>
      <c r="I157" s="295"/>
      <c r="J157" s="289"/>
      <c r="K157" s="289"/>
      <c r="L157" s="289"/>
    </row>
    <row r="158" spans="2:12" x14ac:dyDescent="0.2">
      <c r="B158" s="300"/>
      <c r="C158" s="299"/>
      <c r="F158" s="290">
        <v>1142.53</v>
      </c>
      <c r="G158" s="295" t="s">
        <v>7379</v>
      </c>
      <c r="H158" s="295"/>
      <c r="I158" s="295"/>
      <c r="J158" s="289"/>
      <c r="K158" s="289"/>
      <c r="L158" s="289"/>
    </row>
    <row r="159" spans="2:12" x14ac:dyDescent="0.2">
      <c r="B159" s="300"/>
      <c r="C159" s="299"/>
      <c r="F159" s="290">
        <v>13796.55</v>
      </c>
      <c r="G159" s="295" t="s">
        <v>7378</v>
      </c>
      <c r="H159" s="295"/>
      <c r="I159" s="295"/>
      <c r="J159" s="289"/>
      <c r="K159" s="289"/>
      <c r="L159" s="289"/>
    </row>
    <row r="160" spans="2:12" x14ac:dyDescent="0.2">
      <c r="B160" s="300"/>
      <c r="C160" s="299"/>
      <c r="F160" s="290">
        <v>37610.9</v>
      </c>
      <c r="G160" s="295" t="s">
        <v>7377</v>
      </c>
      <c r="H160" s="295"/>
      <c r="I160" s="295"/>
      <c r="J160" s="289"/>
      <c r="K160" s="289"/>
      <c r="L160" s="289"/>
    </row>
    <row r="161" spans="2:12" x14ac:dyDescent="0.2">
      <c r="B161" s="300"/>
      <c r="C161" s="299"/>
      <c r="F161" s="290">
        <v>100989.6</v>
      </c>
      <c r="G161" s="295" t="s">
        <v>7376</v>
      </c>
      <c r="H161" s="295"/>
      <c r="I161" s="295"/>
      <c r="J161" s="289"/>
      <c r="K161" s="289"/>
      <c r="L161" s="289"/>
    </row>
    <row r="162" spans="2:12" x14ac:dyDescent="0.2">
      <c r="B162" s="300"/>
      <c r="F162" s="290">
        <v>3244.48</v>
      </c>
      <c r="G162" s="295" t="s">
        <v>7375</v>
      </c>
      <c r="H162" s="295"/>
      <c r="I162" s="295"/>
      <c r="J162" s="289"/>
      <c r="K162" s="289"/>
      <c r="L162" s="289"/>
    </row>
    <row r="163" spans="2:12" x14ac:dyDescent="0.2">
      <c r="B163" s="300"/>
      <c r="C163" s="299"/>
      <c r="F163" s="290">
        <v>49751.4</v>
      </c>
      <c r="G163" s="295" t="s">
        <v>7374</v>
      </c>
      <c r="H163" s="295"/>
      <c r="I163" s="295"/>
      <c r="J163" s="858"/>
      <c r="K163" s="289"/>
      <c r="L163" s="289"/>
    </row>
    <row r="164" spans="2:12" x14ac:dyDescent="0.2">
      <c r="B164" s="300"/>
      <c r="C164" s="299"/>
      <c r="F164" s="290">
        <v>13482.22</v>
      </c>
      <c r="G164" s="295" t="s">
        <v>7243</v>
      </c>
      <c r="H164" s="295"/>
      <c r="I164" s="295"/>
      <c r="J164" s="289"/>
      <c r="K164" s="289"/>
      <c r="L164" s="289"/>
    </row>
    <row r="165" spans="2:12" x14ac:dyDescent="0.2">
      <c r="B165" s="300"/>
      <c r="C165" s="299"/>
      <c r="F165" s="290">
        <v>6741.11</v>
      </c>
      <c r="G165" s="295" t="s">
        <v>7373</v>
      </c>
      <c r="H165" s="295"/>
      <c r="I165" s="295"/>
      <c r="J165" s="289"/>
      <c r="K165" s="289"/>
      <c r="L165" s="289"/>
    </row>
    <row r="166" spans="2:12" x14ac:dyDescent="0.2">
      <c r="B166" s="300"/>
      <c r="C166" s="299"/>
      <c r="F166" s="290">
        <v>1523.52</v>
      </c>
      <c r="G166" s="295" t="s">
        <v>7372</v>
      </c>
      <c r="H166" s="295"/>
      <c r="I166" s="295"/>
      <c r="J166" s="289"/>
      <c r="K166" s="289"/>
      <c r="L166" s="289"/>
    </row>
    <row r="167" spans="2:12" x14ac:dyDescent="0.2">
      <c r="B167" s="300"/>
      <c r="C167" s="299"/>
      <c r="F167" s="290">
        <v>71122.81</v>
      </c>
      <c r="G167" s="295" t="s">
        <v>7371</v>
      </c>
      <c r="H167" s="295"/>
      <c r="I167" s="295"/>
      <c r="J167" s="289"/>
      <c r="K167" s="289"/>
      <c r="L167" s="289"/>
    </row>
    <row r="168" spans="2:12" x14ac:dyDescent="0.2">
      <c r="B168" s="300"/>
      <c r="C168" s="299"/>
      <c r="F168" s="290">
        <v>3775.96</v>
      </c>
      <c r="G168" s="295" t="s">
        <v>7370</v>
      </c>
      <c r="H168" s="295"/>
      <c r="I168" s="295"/>
      <c r="J168" s="289"/>
      <c r="K168" s="289"/>
      <c r="L168" s="289"/>
    </row>
    <row r="169" spans="2:12" x14ac:dyDescent="0.2">
      <c r="B169" s="300"/>
      <c r="C169" s="299"/>
      <c r="F169" s="290">
        <v>3928.33</v>
      </c>
      <c r="G169" s="295" t="s">
        <v>7369</v>
      </c>
      <c r="H169" s="295"/>
      <c r="I169" s="295"/>
      <c r="J169" s="289"/>
      <c r="K169" s="289"/>
      <c r="L169" s="289"/>
    </row>
    <row r="170" spans="2:12" x14ac:dyDescent="0.2">
      <c r="B170" s="300"/>
      <c r="C170" s="299"/>
      <c r="F170" s="290">
        <v>6958.38</v>
      </c>
      <c r="G170" s="295" t="s">
        <v>7368</v>
      </c>
      <c r="H170" s="295"/>
      <c r="I170" s="295"/>
      <c r="J170" s="289"/>
      <c r="K170" s="289"/>
      <c r="L170" s="289"/>
    </row>
    <row r="171" spans="2:12" x14ac:dyDescent="0.2">
      <c r="B171" s="300"/>
      <c r="C171" s="299"/>
      <c r="F171" s="290">
        <v>6944.933</v>
      </c>
      <c r="G171" s="295" t="s">
        <v>7367</v>
      </c>
      <c r="H171" s="295"/>
      <c r="I171" s="295"/>
      <c r="J171" s="289"/>
      <c r="K171" s="289"/>
      <c r="L171" s="289"/>
    </row>
    <row r="172" spans="2:12" x14ac:dyDescent="0.2">
      <c r="B172" s="300"/>
      <c r="C172" s="299"/>
      <c r="F172" s="290">
        <v>606.15</v>
      </c>
      <c r="G172" s="295" t="s">
        <v>7366</v>
      </c>
      <c r="H172" s="295"/>
      <c r="I172" s="295"/>
      <c r="J172" s="289"/>
      <c r="K172" s="289"/>
      <c r="L172" s="289"/>
    </row>
    <row r="173" spans="2:12" x14ac:dyDescent="0.2">
      <c r="B173" s="300"/>
      <c r="C173" s="299"/>
      <c r="F173" s="290">
        <v>13920</v>
      </c>
      <c r="G173" s="295" t="s">
        <v>7365</v>
      </c>
      <c r="H173" s="295"/>
      <c r="I173" s="295"/>
      <c r="J173" s="289"/>
      <c r="K173" s="289"/>
      <c r="L173" s="289"/>
    </row>
    <row r="174" spans="2:12" x14ac:dyDescent="0.2">
      <c r="B174" s="300"/>
      <c r="C174" s="299"/>
      <c r="F174" s="290">
        <v>27145.66</v>
      </c>
      <c r="G174" s="295" t="s">
        <v>7364</v>
      </c>
      <c r="H174" s="295"/>
      <c r="I174" s="295"/>
      <c r="J174" s="289"/>
      <c r="K174" s="289"/>
      <c r="L174" s="289"/>
    </row>
    <row r="175" spans="2:12" x14ac:dyDescent="0.2">
      <c r="B175" s="300"/>
      <c r="C175" s="299"/>
      <c r="F175" s="290">
        <v>3846.93</v>
      </c>
      <c r="G175" s="295" t="s">
        <v>7363</v>
      </c>
      <c r="H175" s="295"/>
      <c r="I175" s="295"/>
      <c r="J175" s="289"/>
      <c r="K175" s="289"/>
      <c r="L175" s="289"/>
    </row>
    <row r="176" spans="2:12" x14ac:dyDescent="0.2">
      <c r="B176" s="300"/>
      <c r="C176" s="299"/>
      <c r="F176" s="290">
        <v>5283</v>
      </c>
      <c r="G176" s="295" t="s">
        <v>7362</v>
      </c>
      <c r="H176" s="295"/>
      <c r="I176" s="295"/>
      <c r="J176" s="289"/>
      <c r="K176" s="289"/>
      <c r="L176" s="289"/>
    </row>
    <row r="177" spans="2:12" x14ac:dyDescent="0.2">
      <c r="B177" s="300"/>
      <c r="C177" s="299"/>
      <c r="F177" s="290">
        <v>15323.16</v>
      </c>
      <c r="G177" s="295" t="s">
        <v>7361</v>
      </c>
      <c r="H177" s="295"/>
      <c r="I177" s="295"/>
      <c r="J177" s="289"/>
      <c r="K177" s="289"/>
      <c r="L177" s="289"/>
    </row>
    <row r="178" spans="2:12" x14ac:dyDescent="0.2">
      <c r="B178" s="300"/>
      <c r="C178" s="299"/>
      <c r="F178" s="290">
        <v>2377.65</v>
      </c>
      <c r="G178" s="295" t="s">
        <v>7360</v>
      </c>
      <c r="H178" s="295"/>
      <c r="I178" s="295"/>
      <c r="J178" s="289"/>
      <c r="K178" s="289"/>
      <c r="L178" s="289"/>
    </row>
    <row r="179" spans="2:12" x14ac:dyDescent="0.2">
      <c r="B179" s="300"/>
      <c r="C179" s="299"/>
      <c r="F179" s="290">
        <v>6431.1</v>
      </c>
      <c r="G179" s="295" t="s">
        <v>7359</v>
      </c>
      <c r="H179" s="295"/>
      <c r="I179" s="295"/>
      <c r="J179" s="289"/>
      <c r="K179" s="289"/>
      <c r="L179" s="289"/>
    </row>
    <row r="180" spans="2:12" x14ac:dyDescent="0.2">
      <c r="B180" s="300"/>
      <c r="C180" s="299"/>
      <c r="F180" s="290">
        <v>4356.9799999999996</v>
      </c>
      <c r="G180" s="295" t="s">
        <v>7358</v>
      </c>
      <c r="H180" s="295"/>
      <c r="I180" s="295"/>
      <c r="J180" s="289"/>
      <c r="K180" s="289"/>
      <c r="L180" s="289"/>
    </row>
    <row r="181" spans="2:12" x14ac:dyDescent="0.2">
      <c r="B181" s="300"/>
      <c r="C181" s="299"/>
      <c r="F181" s="290">
        <v>2552.4299999999998</v>
      </c>
      <c r="G181" s="295" t="s">
        <v>7357</v>
      </c>
      <c r="H181" s="295"/>
      <c r="I181" s="295"/>
      <c r="J181" s="289"/>
      <c r="K181" s="289"/>
      <c r="L181" s="289"/>
    </row>
    <row r="182" spans="2:12" x14ac:dyDescent="0.2">
      <c r="B182" s="300"/>
      <c r="C182" s="299"/>
      <c r="F182" s="290">
        <v>3131.98</v>
      </c>
      <c r="G182" s="295" t="s">
        <v>7356</v>
      </c>
      <c r="H182" s="295"/>
      <c r="I182" s="295"/>
      <c r="J182" s="289"/>
      <c r="K182" s="289"/>
      <c r="L182" s="289"/>
    </row>
    <row r="183" spans="2:12" x14ac:dyDescent="0.2">
      <c r="B183" s="300"/>
      <c r="C183" s="299"/>
      <c r="F183" s="290">
        <v>5824.55</v>
      </c>
      <c r="G183" s="295" t="s">
        <v>7355</v>
      </c>
      <c r="H183" s="295"/>
      <c r="I183" s="295"/>
      <c r="J183" s="289"/>
      <c r="K183" s="289"/>
      <c r="L183" s="289"/>
    </row>
    <row r="184" spans="2:12" x14ac:dyDescent="0.2">
      <c r="B184" s="300"/>
      <c r="C184" s="299"/>
      <c r="F184" s="290">
        <v>41332.14</v>
      </c>
      <c r="G184" s="289" t="s">
        <v>7354</v>
      </c>
      <c r="H184" s="295"/>
      <c r="I184" s="295"/>
      <c r="J184" s="289"/>
      <c r="K184" s="289"/>
      <c r="L184" s="289"/>
    </row>
    <row r="185" spans="2:12" x14ac:dyDescent="0.2">
      <c r="B185" s="300"/>
      <c r="C185" s="299"/>
      <c r="F185" s="290">
        <v>11795.49</v>
      </c>
      <c r="G185" s="295" t="s">
        <v>7353</v>
      </c>
      <c r="H185" s="295"/>
      <c r="I185" s="295"/>
      <c r="J185" s="289"/>
      <c r="K185" s="289"/>
      <c r="L185" s="289"/>
    </row>
    <row r="186" spans="2:12" x14ac:dyDescent="0.2">
      <c r="B186" s="300"/>
      <c r="C186" s="299"/>
      <c r="F186" s="290">
        <v>33930.93</v>
      </c>
      <c r="G186" s="295" t="s">
        <v>7352</v>
      </c>
      <c r="H186" s="295"/>
      <c r="I186" s="295"/>
      <c r="J186" s="289"/>
      <c r="K186" s="289"/>
      <c r="L186" s="289"/>
    </row>
    <row r="187" spans="2:12" x14ac:dyDescent="0.2">
      <c r="B187" s="300"/>
      <c r="C187" s="299"/>
      <c r="F187" s="290">
        <v>31578.22</v>
      </c>
      <c r="G187" s="295" t="s">
        <v>7351</v>
      </c>
      <c r="H187" s="295"/>
      <c r="I187" s="295"/>
      <c r="J187" s="289"/>
      <c r="K187" s="289"/>
      <c r="L187" s="289"/>
    </row>
    <row r="188" spans="2:12" x14ac:dyDescent="0.2">
      <c r="B188" s="300"/>
      <c r="C188" s="299"/>
      <c r="F188" s="290">
        <v>19401.46</v>
      </c>
      <c r="G188" s="295" t="s">
        <v>7350</v>
      </c>
      <c r="H188" s="295"/>
      <c r="I188" s="295"/>
      <c r="J188" s="289"/>
      <c r="K188" s="289"/>
      <c r="L188" s="289"/>
    </row>
    <row r="189" spans="2:12" x14ac:dyDescent="0.2">
      <c r="B189" s="300"/>
      <c r="C189" s="299"/>
      <c r="F189" s="290">
        <v>15986</v>
      </c>
      <c r="G189" s="295" t="s">
        <v>7349</v>
      </c>
      <c r="H189" s="295"/>
      <c r="I189" s="295"/>
      <c r="J189" s="289"/>
      <c r="K189" s="289"/>
      <c r="L189" s="289"/>
    </row>
    <row r="190" spans="2:12" x14ac:dyDescent="0.2">
      <c r="B190" s="300"/>
      <c r="C190" s="299"/>
      <c r="F190" s="290">
        <v>10846</v>
      </c>
      <c r="G190" s="295" t="s">
        <v>7348</v>
      </c>
      <c r="H190" s="295"/>
      <c r="I190" s="295"/>
      <c r="J190" s="289"/>
      <c r="K190" s="289"/>
      <c r="L190" s="289"/>
    </row>
    <row r="191" spans="2:12" x14ac:dyDescent="0.2">
      <c r="B191" s="300"/>
      <c r="C191" s="299"/>
      <c r="F191" s="290">
        <v>16750.41</v>
      </c>
      <c r="G191" s="295" t="s">
        <v>7347</v>
      </c>
      <c r="H191" s="295"/>
      <c r="I191" s="295"/>
      <c r="J191" s="289"/>
      <c r="K191" s="289"/>
      <c r="L191" s="289"/>
    </row>
    <row r="192" spans="2:12" x14ac:dyDescent="0.2">
      <c r="B192" s="300"/>
      <c r="C192" s="299"/>
      <c r="F192" s="290">
        <v>10902.82</v>
      </c>
      <c r="G192" s="295" t="s">
        <v>7346</v>
      </c>
      <c r="H192" s="295"/>
      <c r="I192" s="295"/>
      <c r="J192" s="289"/>
      <c r="K192" s="289"/>
      <c r="L192" s="289"/>
    </row>
    <row r="193" spans="2:12" x14ac:dyDescent="0.2">
      <c r="B193" s="300"/>
      <c r="C193" s="299"/>
      <c r="F193" s="290">
        <v>1916.6</v>
      </c>
      <c r="G193" s="295" t="s">
        <v>7345</v>
      </c>
      <c r="H193" s="295"/>
      <c r="I193" s="295"/>
      <c r="J193" s="289"/>
      <c r="K193" s="289"/>
      <c r="L193" s="289"/>
    </row>
    <row r="194" spans="2:12" x14ac:dyDescent="0.2">
      <c r="B194" s="300"/>
      <c r="C194" s="299"/>
      <c r="F194" s="290">
        <v>52207.19</v>
      </c>
      <c r="G194" s="295" t="s">
        <v>7344</v>
      </c>
      <c r="H194" s="295"/>
      <c r="I194" s="295"/>
      <c r="J194" s="289"/>
      <c r="K194" s="289"/>
      <c r="L194" s="289"/>
    </row>
    <row r="195" spans="2:12" x14ac:dyDescent="0.2">
      <c r="B195" s="300"/>
      <c r="C195" s="299"/>
      <c r="F195" s="290">
        <v>671.97</v>
      </c>
      <c r="G195" s="295" t="s">
        <v>7343</v>
      </c>
      <c r="H195" s="295"/>
      <c r="I195" s="295"/>
      <c r="J195" s="289"/>
      <c r="K195" s="289"/>
      <c r="L195" s="289"/>
    </row>
    <row r="196" spans="2:12" x14ac:dyDescent="0.2">
      <c r="B196" s="300"/>
      <c r="C196" s="299"/>
      <c r="F196" s="290">
        <v>1715.06</v>
      </c>
      <c r="G196" s="295" t="s">
        <v>7342</v>
      </c>
      <c r="H196" s="295"/>
      <c r="I196" s="295"/>
      <c r="J196" s="289"/>
      <c r="K196" s="289"/>
      <c r="L196" s="289"/>
    </row>
    <row r="197" spans="2:12" x14ac:dyDescent="0.2">
      <c r="B197" s="300"/>
      <c r="C197" s="299"/>
      <c r="F197" s="290">
        <v>2210.36</v>
      </c>
      <c r="G197" s="289" t="s">
        <v>7341</v>
      </c>
      <c r="I197" s="295"/>
      <c r="J197" s="289"/>
      <c r="K197" s="289"/>
      <c r="L197" s="289"/>
    </row>
    <row r="198" spans="2:12" x14ac:dyDescent="0.2">
      <c r="B198" s="300"/>
      <c r="C198" s="299"/>
      <c r="F198" s="290">
        <v>6975.02</v>
      </c>
      <c r="G198" s="295" t="s">
        <v>7340</v>
      </c>
      <c r="H198" s="295"/>
      <c r="I198" s="295"/>
      <c r="J198" s="289"/>
      <c r="K198" s="289"/>
      <c r="L198" s="289"/>
    </row>
    <row r="199" spans="2:12" x14ac:dyDescent="0.2">
      <c r="B199" s="300"/>
      <c r="C199" s="299"/>
      <c r="F199" s="290">
        <v>34800</v>
      </c>
      <c r="G199" s="295" t="s">
        <v>7339</v>
      </c>
      <c r="H199" s="295"/>
      <c r="I199" s="295"/>
      <c r="J199" s="289"/>
      <c r="K199" s="289"/>
      <c r="L199" s="289"/>
    </row>
    <row r="200" spans="2:12" x14ac:dyDescent="0.2">
      <c r="B200" s="300"/>
      <c r="C200" s="299"/>
      <c r="F200" s="290">
        <v>20620.3</v>
      </c>
      <c r="G200" s="696" t="s">
        <v>7338</v>
      </c>
      <c r="H200" s="295"/>
      <c r="I200" s="295"/>
      <c r="J200" s="289"/>
      <c r="K200" s="289"/>
      <c r="L200" s="289"/>
    </row>
    <row r="201" spans="2:12" x14ac:dyDescent="0.2">
      <c r="B201" s="300"/>
      <c r="C201" s="299"/>
      <c r="F201" s="290">
        <v>15573.93</v>
      </c>
      <c r="G201" s="295" t="s">
        <v>7337</v>
      </c>
      <c r="H201" s="295"/>
      <c r="I201" s="295"/>
      <c r="J201" s="289"/>
      <c r="K201" s="289"/>
      <c r="L201" s="289"/>
    </row>
    <row r="202" spans="2:12" x14ac:dyDescent="0.2">
      <c r="B202" s="300"/>
      <c r="C202" s="299"/>
      <c r="F202" s="290">
        <v>23916.21</v>
      </c>
      <c r="G202" s="295" t="s">
        <v>7336</v>
      </c>
      <c r="H202" s="295"/>
      <c r="I202" s="295"/>
      <c r="J202" s="289"/>
      <c r="K202" s="289"/>
      <c r="L202" s="289"/>
    </row>
    <row r="203" spans="2:12" x14ac:dyDescent="0.2">
      <c r="B203" s="300"/>
      <c r="C203" s="299"/>
      <c r="F203" s="290">
        <v>8836.35</v>
      </c>
      <c r="G203" s="295" t="s">
        <v>7335</v>
      </c>
      <c r="H203" s="295"/>
      <c r="I203" s="295"/>
      <c r="J203" s="289"/>
      <c r="K203" s="289"/>
      <c r="L203" s="289"/>
    </row>
    <row r="204" spans="2:12" x14ac:dyDescent="0.2">
      <c r="B204" s="300"/>
      <c r="C204" s="299"/>
      <c r="F204" s="290">
        <v>10704.89</v>
      </c>
      <c r="G204" s="295" t="s">
        <v>7334</v>
      </c>
      <c r="H204" s="295"/>
      <c r="I204" s="295"/>
      <c r="J204" s="289"/>
      <c r="K204" s="289"/>
      <c r="L204" s="289"/>
    </row>
    <row r="205" spans="2:12" x14ac:dyDescent="0.2">
      <c r="B205" s="300"/>
      <c r="C205" s="299"/>
      <c r="F205" s="290">
        <v>50494.8</v>
      </c>
      <c r="G205" s="295" t="s">
        <v>7333</v>
      </c>
      <c r="H205" s="295"/>
      <c r="I205" s="295"/>
      <c r="J205" s="289"/>
      <c r="K205" s="289"/>
      <c r="L205" s="289"/>
    </row>
    <row r="206" spans="2:12" x14ac:dyDescent="0.2">
      <c r="B206" s="300"/>
      <c r="C206" s="299"/>
      <c r="F206" s="290">
        <v>1755.23</v>
      </c>
      <c r="G206" s="295" t="s">
        <v>7332</v>
      </c>
      <c r="H206" s="295"/>
      <c r="I206" s="295"/>
      <c r="J206" s="289"/>
      <c r="K206" s="289"/>
      <c r="L206" s="289"/>
    </row>
    <row r="207" spans="2:12" x14ac:dyDescent="0.2">
      <c r="B207" s="300"/>
      <c r="C207" s="299"/>
      <c r="F207" s="290">
        <v>6320.65</v>
      </c>
      <c r="G207" s="295" t="s">
        <v>7331</v>
      </c>
      <c r="H207" s="295"/>
      <c r="I207" s="295"/>
      <c r="J207" s="289"/>
      <c r="K207" s="289"/>
      <c r="L207" s="289"/>
    </row>
    <row r="208" spans="2:12" x14ac:dyDescent="0.2">
      <c r="B208" s="300"/>
      <c r="C208" s="299"/>
      <c r="F208" s="290">
        <v>6166.34</v>
      </c>
      <c r="G208" s="295" t="s">
        <v>7330</v>
      </c>
      <c r="H208" s="295"/>
      <c r="I208" s="295"/>
      <c r="J208" s="289"/>
      <c r="K208" s="289"/>
      <c r="L208" s="289"/>
    </row>
    <row r="209" spans="2:12" x14ac:dyDescent="0.2">
      <c r="B209" s="300"/>
      <c r="C209" s="299"/>
      <c r="F209" s="290">
        <v>7688.34</v>
      </c>
      <c r="G209" s="295" t="s">
        <v>7329</v>
      </c>
      <c r="H209" s="295"/>
      <c r="I209" s="295"/>
      <c r="J209" s="289"/>
      <c r="K209" s="289"/>
      <c r="L209" s="289"/>
    </row>
    <row r="210" spans="2:12" x14ac:dyDescent="0.2">
      <c r="B210" s="300"/>
      <c r="C210" s="299"/>
      <c r="F210" s="290">
        <v>5567.07</v>
      </c>
      <c r="G210" s="295" t="s">
        <v>7328</v>
      </c>
      <c r="H210" s="295"/>
      <c r="I210" s="295"/>
      <c r="J210" s="289"/>
      <c r="K210" s="289"/>
      <c r="L210" s="289"/>
    </row>
    <row r="211" spans="2:12" x14ac:dyDescent="0.2">
      <c r="B211" s="300"/>
      <c r="C211" s="299"/>
      <c r="F211" s="290">
        <v>33241.629999999997</v>
      </c>
      <c r="G211" s="295" t="s">
        <v>7327</v>
      </c>
      <c r="H211" s="295"/>
      <c r="I211" s="295"/>
      <c r="J211" s="289"/>
      <c r="K211" s="289"/>
      <c r="L211" s="289"/>
    </row>
    <row r="212" spans="2:12" x14ac:dyDescent="0.2">
      <c r="B212" s="300"/>
      <c r="C212" s="299"/>
      <c r="F212" s="290">
        <v>691.34</v>
      </c>
      <c r="G212" s="295" t="s">
        <v>7326</v>
      </c>
      <c r="H212" s="295"/>
      <c r="I212" s="295"/>
      <c r="J212" s="289"/>
      <c r="K212" s="289"/>
      <c r="L212" s="289"/>
    </row>
    <row r="213" spans="2:12" x14ac:dyDescent="0.2">
      <c r="B213" s="300"/>
      <c r="C213" s="299"/>
      <c r="F213" s="290">
        <v>2681.82</v>
      </c>
      <c r="G213" s="295" t="s">
        <v>7325</v>
      </c>
      <c r="H213" s="295"/>
      <c r="I213" s="295"/>
      <c r="J213" s="289"/>
      <c r="K213" s="289"/>
      <c r="L213" s="289"/>
    </row>
    <row r="214" spans="2:12" x14ac:dyDescent="0.2">
      <c r="B214" s="300"/>
      <c r="C214" s="299"/>
      <c r="F214" s="290">
        <v>15949.57</v>
      </c>
      <c r="G214" s="295" t="s">
        <v>7324</v>
      </c>
      <c r="H214" s="295"/>
      <c r="I214" s="295"/>
      <c r="J214" s="289"/>
      <c r="K214" s="289"/>
      <c r="L214" s="289"/>
    </row>
    <row r="215" spans="2:12" x14ac:dyDescent="0.2">
      <c r="B215" s="300"/>
      <c r="C215" s="299"/>
      <c r="F215" s="290">
        <v>2282.85</v>
      </c>
      <c r="G215" s="295" t="s">
        <v>7323</v>
      </c>
      <c r="H215" s="295"/>
      <c r="I215" s="295"/>
      <c r="J215" s="289"/>
      <c r="K215" s="289"/>
      <c r="L215" s="289"/>
    </row>
    <row r="216" spans="2:12" x14ac:dyDescent="0.2">
      <c r="B216" s="300"/>
      <c r="C216" s="299"/>
      <c r="F216" s="290">
        <v>6760.14</v>
      </c>
      <c r="G216" s="295" t="s">
        <v>7322</v>
      </c>
      <c r="H216" s="295"/>
      <c r="I216" s="295"/>
      <c r="J216" s="289"/>
      <c r="K216" s="289"/>
      <c r="L216" s="289"/>
    </row>
    <row r="217" spans="2:12" x14ac:dyDescent="0.2">
      <c r="B217" s="300"/>
      <c r="C217" s="299"/>
      <c r="F217" s="290">
        <v>2415.65</v>
      </c>
      <c r="G217" s="295" t="s">
        <v>7321</v>
      </c>
      <c r="H217" s="295"/>
      <c r="I217" s="295"/>
      <c r="J217" s="289"/>
      <c r="K217" s="289"/>
      <c r="L217" s="289"/>
    </row>
    <row r="218" spans="2:12" x14ac:dyDescent="0.2">
      <c r="B218" s="300"/>
      <c r="C218" s="299"/>
      <c r="F218" s="290">
        <v>37853.230000000003</v>
      </c>
      <c r="G218" s="295" t="s">
        <v>7320</v>
      </c>
      <c r="H218" s="295"/>
      <c r="I218" s="295"/>
      <c r="J218" s="289"/>
      <c r="K218" s="289"/>
      <c r="L218" s="289"/>
    </row>
    <row r="219" spans="2:12" x14ac:dyDescent="0.2">
      <c r="B219" s="300"/>
      <c r="C219" s="299"/>
      <c r="F219" s="290">
        <v>11910.88</v>
      </c>
      <c r="G219" s="295" t="s">
        <v>7319</v>
      </c>
      <c r="H219" s="295"/>
      <c r="I219" s="295"/>
      <c r="J219" s="289"/>
      <c r="K219" s="289"/>
      <c r="L219" s="289"/>
    </row>
    <row r="220" spans="2:12" x14ac:dyDescent="0.2">
      <c r="B220" s="300"/>
      <c r="C220" s="299"/>
      <c r="F220" s="290">
        <v>1986.24</v>
      </c>
      <c r="G220" s="295" t="s">
        <v>7318</v>
      </c>
      <c r="H220" s="295"/>
      <c r="I220" s="295"/>
      <c r="J220" s="289"/>
      <c r="K220" s="289"/>
      <c r="L220" s="289"/>
    </row>
    <row r="221" spans="2:12" x14ac:dyDescent="0.2">
      <c r="B221" s="300"/>
      <c r="C221" s="299"/>
      <c r="F221" s="290">
        <v>24761.94</v>
      </c>
      <c r="G221" s="295" t="s">
        <v>7317</v>
      </c>
      <c r="H221" s="295"/>
      <c r="I221" s="295"/>
      <c r="J221" s="289"/>
      <c r="K221" s="289"/>
      <c r="L221" s="289"/>
    </row>
    <row r="222" spans="2:12" x14ac:dyDescent="0.2">
      <c r="B222" s="300"/>
      <c r="C222" s="299"/>
      <c r="F222" s="290">
        <v>28052.67</v>
      </c>
      <c r="G222" s="295" t="s">
        <v>7316</v>
      </c>
      <c r="H222" s="295"/>
      <c r="I222" s="295"/>
      <c r="J222" s="289"/>
      <c r="K222" s="289"/>
      <c r="L222" s="289"/>
    </row>
    <row r="223" spans="2:12" x14ac:dyDescent="0.2">
      <c r="B223" s="300"/>
      <c r="C223" s="299"/>
      <c r="F223" s="290">
        <v>3989.46</v>
      </c>
      <c r="G223" s="295" t="s">
        <v>7315</v>
      </c>
      <c r="H223" s="295"/>
      <c r="I223" s="295"/>
      <c r="J223" s="289"/>
      <c r="K223" s="289"/>
      <c r="L223" s="289"/>
    </row>
    <row r="224" spans="2:12" x14ac:dyDescent="0.2">
      <c r="B224" s="300"/>
      <c r="C224" s="299"/>
      <c r="F224" s="290">
        <v>3052.17</v>
      </c>
      <c r="G224" s="295" t="s">
        <v>7314</v>
      </c>
      <c r="H224" s="295"/>
      <c r="I224" s="295"/>
      <c r="J224" s="289"/>
      <c r="K224" s="289"/>
      <c r="L224" s="289"/>
    </row>
    <row r="225" spans="2:12" x14ac:dyDescent="0.2">
      <c r="B225" s="300"/>
      <c r="C225" s="299"/>
      <c r="F225" s="290">
        <v>4575.57</v>
      </c>
      <c r="G225" s="295" t="s">
        <v>7313</v>
      </c>
      <c r="H225" s="295"/>
      <c r="I225" s="295"/>
      <c r="J225" s="289"/>
      <c r="K225" s="289"/>
      <c r="L225" s="289"/>
    </row>
    <row r="226" spans="2:12" x14ac:dyDescent="0.2">
      <c r="B226" s="300"/>
      <c r="C226" s="299"/>
      <c r="F226" s="290">
        <v>19464.82</v>
      </c>
      <c r="G226" s="295" t="s">
        <v>7312</v>
      </c>
      <c r="H226" s="295"/>
      <c r="I226" s="295"/>
      <c r="J226" s="289"/>
      <c r="K226" s="289"/>
      <c r="L226" s="289"/>
    </row>
    <row r="227" spans="2:12" x14ac:dyDescent="0.2">
      <c r="B227" s="300"/>
      <c r="C227" s="299"/>
      <c r="F227" s="290">
        <v>10857.6</v>
      </c>
      <c r="G227" s="295" t="s">
        <v>7311</v>
      </c>
      <c r="H227" s="295"/>
      <c r="I227" s="295"/>
      <c r="J227" s="289"/>
      <c r="K227" s="289"/>
      <c r="L227" s="289"/>
    </row>
    <row r="228" spans="2:12" x14ac:dyDescent="0.2">
      <c r="B228" s="300"/>
      <c r="C228" s="299"/>
      <c r="F228" s="290">
        <v>40395.839999999997</v>
      </c>
      <c r="G228" s="295" t="s">
        <v>7310</v>
      </c>
      <c r="H228" s="295"/>
      <c r="I228" s="295"/>
      <c r="J228" s="289"/>
      <c r="K228" s="289"/>
      <c r="L228" s="289"/>
    </row>
    <row r="229" spans="2:12" x14ac:dyDescent="0.2">
      <c r="B229" s="300"/>
      <c r="C229" s="299"/>
      <c r="F229" s="290">
        <v>129140.05</v>
      </c>
      <c r="G229" s="295" t="s">
        <v>7309</v>
      </c>
      <c r="H229" s="295"/>
      <c r="I229" s="295"/>
      <c r="J229" s="289"/>
      <c r="K229" s="289"/>
      <c r="L229" s="289"/>
    </row>
    <row r="230" spans="2:12" x14ac:dyDescent="0.2">
      <c r="B230" s="300"/>
      <c r="C230" s="299"/>
      <c r="F230" s="290">
        <v>20197.919999999998</v>
      </c>
      <c r="G230" s="295" t="s">
        <v>7308</v>
      </c>
      <c r="H230" s="295"/>
      <c r="I230" s="295"/>
      <c r="J230" s="289"/>
      <c r="K230" s="289"/>
      <c r="L230" s="289"/>
    </row>
    <row r="231" spans="2:12" x14ac:dyDescent="0.2">
      <c r="B231" s="300"/>
      <c r="C231" s="299"/>
      <c r="F231" s="290">
        <v>21417.55</v>
      </c>
      <c r="G231" s="295" t="s">
        <v>7307</v>
      </c>
      <c r="H231" s="295"/>
      <c r="I231" s="295"/>
      <c r="J231" s="289"/>
      <c r="K231" s="289"/>
      <c r="L231" s="289"/>
    </row>
    <row r="232" spans="2:12" x14ac:dyDescent="0.2">
      <c r="B232" s="300"/>
      <c r="C232" s="299"/>
      <c r="F232" s="290">
        <v>1167.0899999999999</v>
      </c>
      <c r="G232" s="295" t="s">
        <v>7306</v>
      </c>
      <c r="H232" s="295"/>
      <c r="I232" s="295"/>
      <c r="J232" s="289"/>
      <c r="K232" s="289"/>
      <c r="L232" s="289"/>
    </row>
    <row r="233" spans="2:12" x14ac:dyDescent="0.2">
      <c r="B233" s="300"/>
      <c r="C233" s="299"/>
      <c r="F233" s="290">
        <v>930.32</v>
      </c>
      <c r="G233" s="695" t="s">
        <v>7305</v>
      </c>
      <c r="H233" s="295"/>
      <c r="I233" s="295"/>
      <c r="J233" s="289"/>
      <c r="K233" s="289"/>
      <c r="L233" s="289"/>
    </row>
    <row r="234" spans="2:12" x14ac:dyDescent="0.2">
      <c r="B234" s="300"/>
      <c r="C234" s="299"/>
      <c r="F234" s="290">
        <v>2076.52</v>
      </c>
      <c r="G234" s="295" t="s">
        <v>7304</v>
      </c>
      <c r="H234" s="295"/>
      <c r="I234" s="295"/>
      <c r="J234" s="289"/>
      <c r="K234" s="289"/>
      <c r="L234" s="289"/>
    </row>
    <row r="235" spans="2:12" x14ac:dyDescent="0.2">
      <c r="B235" s="300"/>
      <c r="C235" s="299"/>
      <c r="F235" s="290">
        <v>4784.76</v>
      </c>
      <c r="G235" s="295" t="s">
        <v>7303</v>
      </c>
      <c r="H235" s="295"/>
      <c r="I235" s="295"/>
      <c r="J235" s="289"/>
      <c r="K235" s="289"/>
      <c r="L235" s="289"/>
    </row>
    <row r="236" spans="2:12" x14ac:dyDescent="0.2">
      <c r="B236" s="300"/>
      <c r="C236" s="299"/>
      <c r="F236" s="290">
        <v>24801.5</v>
      </c>
      <c r="G236" s="295" t="s">
        <v>7302</v>
      </c>
      <c r="H236" s="295"/>
      <c r="I236" s="295"/>
      <c r="J236" s="289"/>
      <c r="K236" s="289"/>
      <c r="L236" s="289"/>
    </row>
    <row r="237" spans="2:12" x14ac:dyDescent="0.2">
      <c r="B237" s="300"/>
      <c r="C237" s="299"/>
      <c r="F237" s="290">
        <v>10894.04</v>
      </c>
      <c r="G237" s="295" t="s">
        <v>7301</v>
      </c>
      <c r="H237" s="295"/>
      <c r="I237" s="295"/>
      <c r="J237" s="289"/>
      <c r="K237" s="289"/>
      <c r="L237" s="289"/>
    </row>
    <row r="238" spans="2:12" x14ac:dyDescent="0.2">
      <c r="B238" s="300"/>
      <c r="C238" s="299"/>
      <c r="F238" s="290">
        <v>94980.45</v>
      </c>
      <c r="G238" s="295" t="s">
        <v>7300</v>
      </c>
      <c r="H238" s="295"/>
      <c r="I238" s="295"/>
      <c r="J238" s="289"/>
      <c r="K238" s="289"/>
      <c r="L238" s="289"/>
    </row>
    <row r="239" spans="2:12" x14ac:dyDescent="0.2">
      <c r="B239" s="300"/>
      <c r="C239" s="299"/>
      <c r="F239" s="290">
        <v>14337.62</v>
      </c>
      <c r="G239" s="295" t="s">
        <v>7299</v>
      </c>
      <c r="H239" s="295"/>
      <c r="I239" s="295"/>
      <c r="J239" s="289"/>
      <c r="K239" s="289"/>
      <c r="L239" s="289"/>
    </row>
    <row r="240" spans="2:12" x14ac:dyDescent="0.2">
      <c r="B240" s="300"/>
      <c r="C240" s="299"/>
      <c r="F240" s="290">
        <v>3149.05</v>
      </c>
      <c r="G240" s="295" t="s">
        <v>7298</v>
      </c>
      <c r="H240" s="295"/>
      <c r="I240" s="295"/>
      <c r="J240" s="289"/>
      <c r="K240" s="289"/>
      <c r="L240" s="289"/>
    </row>
    <row r="241" spans="2:12" x14ac:dyDescent="0.2">
      <c r="B241" s="300"/>
      <c r="C241" s="299"/>
      <c r="F241" s="290">
        <v>33936.949999999997</v>
      </c>
      <c r="G241" s="289" t="s">
        <v>7297</v>
      </c>
      <c r="H241" s="295"/>
      <c r="I241" s="295"/>
      <c r="J241" s="289"/>
      <c r="K241" s="289"/>
      <c r="L241" s="289"/>
    </row>
    <row r="242" spans="2:12" x14ac:dyDescent="0.2">
      <c r="B242" s="300"/>
      <c r="C242" s="299"/>
      <c r="F242" s="290">
        <v>6153.26</v>
      </c>
      <c r="G242" s="295" t="s">
        <v>7296</v>
      </c>
      <c r="H242" s="295"/>
      <c r="I242" s="295"/>
      <c r="J242" s="289"/>
      <c r="K242" s="289"/>
      <c r="L242" s="289"/>
    </row>
    <row r="243" spans="2:12" x14ac:dyDescent="0.2">
      <c r="B243" s="300"/>
      <c r="C243" s="299"/>
      <c r="F243" s="290">
        <v>3318.22</v>
      </c>
      <c r="G243" s="295" t="s">
        <v>7295</v>
      </c>
      <c r="H243" s="295"/>
      <c r="I243" s="295"/>
      <c r="J243" s="289"/>
      <c r="K243" s="289"/>
      <c r="L243" s="289"/>
    </row>
    <row r="244" spans="2:12" x14ac:dyDescent="0.2">
      <c r="B244" s="300"/>
      <c r="C244" s="299"/>
      <c r="F244" s="290">
        <v>5501.32</v>
      </c>
      <c r="G244" s="295" t="s">
        <v>7294</v>
      </c>
      <c r="H244" s="295"/>
      <c r="I244" s="295"/>
      <c r="J244" s="289"/>
      <c r="K244" s="289"/>
      <c r="L244" s="289"/>
    </row>
    <row r="245" spans="2:12" x14ac:dyDescent="0.2">
      <c r="B245" s="300"/>
      <c r="C245" s="299"/>
      <c r="F245" s="290">
        <v>50677.98</v>
      </c>
      <c r="G245" s="295" t="s">
        <v>7293</v>
      </c>
      <c r="H245" s="295"/>
      <c r="I245" s="295"/>
      <c r="J245" s="289"/>
      <c r="K245" s="289"/>
      <c r="L245" s="289"/>
    </row>
    <row r="246" spans="2:12" x14ac:dyDescent="0.2">
      <c r="B246" s="300"/>
      <c r="C246" s="299"/>
      <c r="F246" s="290">
        <v>59299.41</v>
      </c>
      <c r="G246" s="295" t="s">
        <v>7292</v>
      </c>
      <c r="H246" s="295"/>
      <c r="I246" s="295"/>
      <c r="J246" s="289"/>
      <c r="K246" s="289"/>
      <c r="L246" s="289"/>
    </row>
    <row r="247" spans="2:12" x14ac:dyDescent="0.2">
      <c r="B247" s="300"/>
      <c r="C247" s="299"/>
      <c r="F247" s="290">
        <v>6181.07</v>
      </c>
      <c r="G247" s="295" t="s">
        <v>7291</v>
      </c>
      <c r="H247" s="295"/>
      <c r="I247" s="295"/>
      <c r="J247" s="289"/>
      <c r="K247" s="289"/>
      <c r="L247" s="289"/>
    </row>
    <row r="248" spans="2:12" x14ac:dyDescent="0.2">
      <c r="B248" s="300"/>
      <c r="C248" s="299"/>
      <c r="F248" s="290">
        <v>3067.73</v>
      </c>
      <c r="G248" s="295" t="s">
        <v>7290</v>
      </c>
      <c r="H248" s="295"/>
      <c r="I248" s="295"/>
      <c r="J248" s="289"/>
      <c r="K248" s="289"/>
      <c r="L248" s="289"/>
    </row>
    <row r="249" spans="2:12" x14ac:dyDescent="0.2">
      <c r="B249" s="300"/>
      <c r="C249" s="299"/>
      <c r="F249" s="290">
        <v>20230.21</v>
      </c>
      <c r="G249" s="295" t="s">
        <v>7289</v>
      </c>
      <c r="H249" s="295"/>
      <c r="I249" s="295"/>
      <c r="J249" s="289"/>
      <c r="K249" s="289"/>
      <c r="L249" s="289"/>
    </row>
    <row r="250" spans="2:12" x14ac:dyDescent="0.2">
      <c r="B250" s="300"/>
      <c r="C250" s="299"/>
      <c r="F250" s="290">
        <v>45606.06</v>
      </c>
      <c r="G250" s="289" t="s">
        <v>7288</v>
      </c>
      <c r="H250" s="295"/>
      <c r="I250" s="295"/>
      <c r="J250" s="289"/>
      <c r="K250" s="289"/>
      <c r="L250" s="289"/>
    </row>
    <row r="251" spans="2:12" x14ac:dyDescent="0.2">
      <c r="B251" s="300"/>
      <c r="C251" s="299"/>
      <c r="F251" s="290">
        <v>22460.400000000001</v>
      </c>
      <c r="G251" s="295" t="s">
        <v>7287</v>
      </c>
      <c r="H251" s="295"/>
      <c r="I251" s="295"/>
      <c r="J251" s="289"/>
      <c r="K251" s="289"/>
      <c r="L251" s="289"/>
    </row>
    <row r="252" spans="2:12" x14ac:dyDescent="0.2">
      <c r="B252" s="300"/>
      <c r="C252" s="299"/>
      <c r="F252" s="290">
        <v>39614</v>
      </c>
      <c r="G252" s="295" t="s">
        <v>7286</v>
      </c>
      <c r="H252" s="295"/>
      <c r="I252" s="295"/>
      <c r="J252" s="289"/>
      <c r="K252" s="289"/>
      <c r="L252" s="289"/>
    </row>
    <row r="253" spans="2:12" x14ac:dyDescent="0.2">
      <c r="B253" s="300"/>
      <c r="C253" s="299"/>
      <c r="F253" s="290">
        <v>25000</v>
      </c>
      <c r="G253" s="289" t="s">
        <v>7285</v>
      </c>
      <c r="H253" s="295"/>
      <c r="I253" s="295"/>
      <c r="J253" s="289"/>
      <c r="K253" s="289"/>
      <c r="L253" s="289"/>
    </row>
    <row r="254" spans="2:12" x14ac:dyDescent="0.2">
      <c r="B254" s="300"/>
      <c r="C254" s="299"/>
      <c r="F254" s="290">
        <v>5047.6099999999997</v>
      </c>
      <c r="G254" s="295" t="s">
        <v>7284</v>
      </c>
      <c r="H254" s="295"/>
      <c r="I254" s="295"/>
      <c r="J254" s="289"/>
      <c r="K254" s="289"/>
      <c r="L254" s="289"/>
    </row>
    <row r="255" spans="2:12" x14ac:dyDescent="0.2">
      <c r="B255" s="300"/>
      <c r="C255" s="299"/>
      <c r="F255" s="290">
        <v>27267.19</v>
      </c>
      <c r="G255" s="295" t="s">
        <v>7283</v>
      </c>
      <c r="H255" s="295"/>
      <c r="I255" s="295"/>
      <c r="J255" s="289"/>
      <c r="K255" s="289"/>
      <c r="L255" s="289"/>
    </row>
    <row r="256" spans="2:12" x14ac:dyDescent="0.2">
      <c r="B256" s="300"/>
      <c r="C256" s="299"/>
      <c r="F256" s="290">
        <v>10674.32</v>
      </c>
      <c r="G256" s="295" t="s">
        <v>7282</v>
      </c>
      <c r="H256" s="295"/>
      <c r="I256" s="295"/>
      <c r="J256" s="289"/>
      <c r="K256" s="289"/>
      <c r="L256" s="289"/>
    </row>
    <row r="257" spans="2:12" x14ac:dyDescent="0.2">
      <c r="B257" s="300"/>
      <c r="C257" s="299"/>
      <c r="F257" s="290">
        <v>6219.5</v>
      </c>
      <c r="G257" s="295" t="s">
        <v>7281</v>
      </c>
      <c r="H257" s="295"/>
      <c r="I257" s="295"/>
      <c r="J257" s="289"/>
      <c r="K257" s="289"/>
      <c r="L257" s="289"/>
    </row>
    <row r="258" spans="2:12" x14ac:dyDescent="0.2">
      <c r="B258" s="300"/>
      <c r="C258" s="299"/>
      <c r="F258" s="290">
        <v>1142.53</v>
      </c>
      <c r="G258" s="295" t="s">
        <v>7280</v>
      </c>
      <c r="H258" s="295"/>
      <c r="I258" s="295"/>
      <c r="J258" s="289"/>
      <c r="K258" s="289"/>
      <c r="L258" s="289"/>
    </row>
    <row r="259" spans="2:12" x14ac:dyDescent="0.2">
      <c r="B259" s="300"/>
      <c r="C259" s="299"/>
      <c r="F259" s="290">
        <v>26825.59</v>
      </c>
      <c r="G259" s="295" t="s">
        <v>7279</v>
      </c>
      <c r="H259" s="295"/>
      <c r="I259" s="295"/>
      <c r="J259" s="289"/>
      <c r="K259" s="289"/>
      <c r="L259" s="289"/>
    </row>
    <row r="260" spans="2:12" x14ac:dyDescent="0.2">
      <c r="B260" s="300"/>
      <c r="C260" s="299"/>
      <c r="F260" s="290">
        <v>2220.2399999999998</v>
      </c>
      <c r="G260" s="295" t="s">
        <v>7278</v>
      </c>
      <c r="H260" s="295"/>
      <c r="I260" s="295"/>
      <c r="J260" s="289"/>
      <c r="K260" s="289"/>
      <c r="L260" s="289"/>
    </row>
    <row r="261" spans="2:12" x14ac:dyDescent="0.2">
      <c r="B261" s="300"/>
      <c r="C261" s="299"/>
      <c r="F261" s="290">
        <v>3247.16</v>
      </c>
      <c r="G261" s="295" t="s">
        <v>7277</v>
      </c>
      <c r="H261" s="295"/>
      <c r="I261" s="295"/>
      <c r="J261" s="289"/>
      <c r="K261" s="289"/>
      <c r="L261" s="289"/>
    </row>
    <row r="262" spans="2:12" x14ac:dyDescent="0.2">
      <c r="B262" s="300"/>
      <c r="C262" s="299"/>
      <c r="F262" s="290">
        <v>7325.17</v>
      </c>
      <c r="G262" s="295" t="s">
        <v>7276</v>
      </c>
      <c r="H262" s="295"/>
      <c r="I262" s="295"/>
      <c r="J262" s="289"/>
      <c r="K262" s="289"/>
      <c r="L262" s="289"/>
    </row>
    <row r="263" spans="2:12" x14ac:dyDescent="0.2">
      <c r="B263" s="300"/>
      <c r="C263" s="299"/>
      <c r="F263" s="290">
        <v>2100.85</v>
      </c>
      <c r="G263" s="295" t="s">
        <v>7275</v>
      </c>
      <c r="H263" s="295"/>
      <c r="I263" s="295"/>
      <c r="J263" s="289"/>
      <c r="K263" s="289"/>
      <c r="L263" s="289"/>
    </row>
    <row r="264" spans="2:12" x14ac:dyDescent="0.2">
      <c r="B264" s="300"/>
      <c r="C264" s="299"/>
      <c r="F264" s="290">
        <v>6021.46</v>
      </c>
      <c r="G264" s="295" t="s">
        <v>7274</v>
      </c>
      <c r="H264" s="295"/>
      <c r="I264" s="295"/>
      <c r="J264" s="289"/>
      <c r="K264" s="289"/>
      <c r="L264" s="289"/>
    </row>
    <row r="265" spans="2:12" x14ac:dyDescent="0.2">
      <c r="B265" s="300"/>
      <c r="C265" s="299"/>
      <c r="F265" s="290">
        <v>1303.4000000000001</v>
      </c>
      <c r="G265" s="295" t="s">
        <v>7273</v>
      </c>
      <c r="H265" s="295"/>
      <c r="I265" s="295"/>
      <c r="J265" s="289"/>
      <c r="K265" s="289"/>
      <c r="L265" s="289"/>
    </row>
    <row r="266" spans="2:12" x14ac:dyDescent="0.2">
      <c r="B266" s="300"/>
      <c r="C266" s="299"/>
      <c r="F266" s="290">
        <v>13889.86</v>
      </c>
      <c r="G266" s="295" t="s">
        <v>7272</v>
      </c>
      <c r="H266" s="295"/>
      <c r="I266" s="295"/>
      <c r="J266" s="289"/>
      <c r="K266" s="289"/>
      <c r="L266" s="289"/>
    </row>
    <row r="267" spans="2:12" x14ac:dyDescent="0.2">
      <c r="B267" s="300"/>
      <c r="C267" s="299"/>
      <c r="F267" s="290">
        <v>9172.58</v>
      </c>
      <c r="G267" s="295" t="s">
        <v>7271</v>
      </c>
      <c r="H267" s="295"/>
      <c r="I267" s="295"/>
      <c r="J267" s="289"/>
      <c r="K267" s="289"/>
      <c r="L267" s="289"/>
    </row>
    <row r="268" spans="2:12" x14ac:dyDescent="0.2">
      <c r="B268" s="300"/>
      <c r="C268" s="299"/>
      <c r="F268" s="290">
        <v>5227.25</v>
      </c>
      <c r="G268" s="295" t="s">
        <v>7270</v>
      </c>
      <c r="H268" s="295"/>
      <c r="I268" s="295"/>
      <c r="J268" s="289"/>
      <c r="K268" s="289"/>
      <c r="L268" s="289"/>
    </row>
    <row r="269" spans="2:12" x14ac:dyDescent="0.2">
      <c r="B269" s="300"/>
      <c r="C269" s="299"/>
      <c r="F269" s="290">
        <v>15581.11</v>
      </c>
      <c r="G269" s="295" t="s">
        <v>7269</v>
      </c>
      <c r="H269" s="295"/>
      <c r="I269" s="295"/>
      <c r="J269" s="289"/>
      <c r="K269" s="289"/>
      <c r="L269" s="289"/>
    </row>
    <row r="270" spans="2:12" x14ac:dyDescent="0.2">
      <c r="B270" s="300"/>
      <c r="C270" s="299"/>
      <c r="F270" s="290">
        <v>93605.8</v>
      </c>
      <c r="G270" s="295" t="s">
        <v>7268</v>
      </c>
      <c r="H270" s="295"/>
      <c r="I270" s="295"/>
      <c r="J270" s="289"/>
      <c r="K270" s="289"/>
      <c r="L270" s="289"/>
    </row>
    <row r="271" spans="2:12" x14ac:dyDescent="0.2">
      <c r="B271" s="300"/>
      <c r="C271" s="299"/>
      <c r="F271" s="290">
        <v>9681.15</v>
      </c>
      <c r="G271" s="295" t="s">
        <v>7267</v>
      </c>
      <c r="H271" s="295"/>
      <c r="I271" s="295"/>
      <c r="J271" s="289"/>
      <c r="K271" s="289"/>
      <c r="L271" s="289"/>
    </row>
    <row r="272" spans="2:12" x14ac:dyDescent="0.2">
      <c r="B272" s="300"/>
      <c r="C272" s="299"/>
      <c r="F272" s="290">
        <v>51212.94</v>
      </c>
      <c r="G272" s="295" t="s">
        <v>7266</v>
      </c>
      <c r="H272" s="295"/>
      <c r="I272" s="295"/>
      <c r="J272" s="289"/>
      <c r="K272" s="289"/>
      <c r="L272" s="289"/>
    </row>
    <row r="273" spans="2:12" x14ac:dyDescent="0.2">
      <c r="B273" s="300"/>
      <c r="C273" s="299"/>
      <c r="F273" s="290">
        <v>4880.6400000000003</v>
      </c>
      <c r="G273" s="295" t="s">
        <v>7265</v>
      </c>
      <c r="H273" s="295"/>
      <c r="I273" s="295"/>
      <c r="J273" s="289"/>
      <c r="K273" s="289"/>
      <c r="L273" s="289"/>
    </row>
    <row r="274" spans="2:12" x14ac:dyDescent="0.2">
      <c r="B274" s="300"/>
      <c r="C274" s="299"/>
      <c r="F274" s="290">
        <v>10368.870000000001</v>
      </c>
      <c r="G274" s="289" t="s">
        <v>7264</v>
      </c>
      <c r="H274" s="295"/>
      <c r="I274" s="295"/>
      <c r="J274" s="289"/>
      <c r="K274" s="289"/>
      <c r="L274" s="289"/>
    </row>
    <row r="275" spans="2:12" x14ac:dyDescent="0.2">
      <c r="B275" s="300"/>
      <c r="C275" s="299"/>
      <c r="F275" s="290">
        <v>12242.6</v>
      </c>
      <c r="G275" s="295" t="s">
        <v>7263</v>
      </c>
      <c r="H275" s="295"/>
      <c r="I275" s="295"/>
      <c r="J275" s="289"/>
      <c r="K275" s="289"/>
      <c r="L275" s="289"/>
    </row>
    <row r="276" spans="2:12" x14ac:dyDescent="0.2">
      <c r="B276" s="300"/>
      <c r="C276" s="299"/>
      <c r="F276" s="290">
        <v>17806.13</v>
      </c>
      <c r="G276" s="295" t="s">
        <v>7262</v>
      </c>
      <c r="H276" s="295"/>
      <c r="I276" s="295"/>
      <c r="J276" s="289"/>
      <c r="K276" s="289"/>
      <c r="L276" s="289"/>
    </row>
    <row r="277" spans="2:12" x14ac:dyDescent="0.2">
      <c r="B277" s="300"/>
      <c r="C277" s="299"/>
      <c r="F277" s="290">
        <v>16172.11</v>
      </c>
      <c r="G277" s="295" t="s">
        <v>7261</v>
      </c>
      <c r="H277" s="295"/>
      <c r="I277" s="295"/>
      <c r="J277" s="289"/>
      <c r="K277" s="289"/>
      <c r="L277" s="289"/>
    </row>
    <row r="278" spans="2:12" x14ac:dyDescent="0.2">
      <c r="B278" s="300"/>
      <c r="C278" s="299"/>
      <c r="F278" s="290">
        <v>24949.37</v>
      </c>
      <c r="G278" s="295" t="s">
        <v>7260</v>
      </c>
      <c r="H278" s="295"/>
      <c r="I278" s="295"/>
      <c r="J278" s="289"/>
      <c r="K278" s="289"/>
      <c r="L278" s="289"/>
    </row>
    <row r="279" spans="2:12" x14ac:dyDescent="0.2">
      <c r="B279" s="300"/>
      <c r="C279" s="299"/>
      <c r="F279" s="290">
        <v>6292.65</v>
      </c>
      <c r="G279" s="295" t="s">
        <v>7259</v>
      </c>
      <c r="H279" s="295"/>
      <c r="I279" s="295"/>
      <c r="J279" s="289"/>
      <c r="K279" s="289"/>
      <c r="L279" s="289"/>
    </row>
    <row r="280" spans="2:12" x14ac:dyDescent="0.2">
      <c r="B280" s="300"/>
      <c r="C280" s="299"/>
      <c r="F280" s="290">
        <v>9761.2800000000007</v>
      </c>
      <c r="G280" s="295" t="s">
        <v>7258</v>
      </c>
      <c r="H280" s="295"/>
      <c r="I280" s="295"/>
      <c r="J280" s="289"/>
      <c r="K280" s="289"/>
      <c r="L280" s="289"/>
    </row>
    <row r="281" spans="2:12" x14ac:dyDescent="0.2">
      <c r="B281" s="300"/>
      <c r="C281" s="299"/>
      <c r="F281" s="290">
        <v>8092.3</v>
      </c>
      <c r="G281" s="295" t="s">
        <v>7257</v>
      </c>
      <c r="H281" s="295"/>
      <c r="I281" s="295"/>
      <c r="J281" s="289"/>
      <c r="K281" s="289"/>
      <c r="L281" s="289"/>
    </row>
    <row r="282" spans="2:12" x14ac:dyDescent="0.2">
      <c r="B282" s="300"/>
      <c r="C282" s="299"/>
      <c r="F282" s="290">
        <v>60387.42</v>
      </c>
      <c r="G282" s="295" t="s">
        <v>7256</v>
      </c>
      <c r="H282" s="295"/>
      <c r="I282" s="295"/>
      <c r="J282" s="289"/>
      <c r="K282" s="289"/>
      <c r="L282" s="289"/>
    </row>
    <row r="283" spans="2:12" x14ac:dyDescent="0.2">
      <c r="B283" s="300"/>
      <c r="C283" s="299"/>
      <c r="F283" s="290">
        <v>8400</v>
      </c>
      <c r="G283" s="295" t="s">
        <v>7255</v>
      </c>
      <c r="H283" s="295"/>
      <c r="I283" s="295"/>
      <c r="J283" s="289"/>
      <c r="K283" s="289"/>
      <c r="L283" s="289"/>
    </row>
    <row r="284" spans="2:12" x14ac:dyDescent="0.2">
      <c r="B284" s="300"/>
      <c r="C284" s="299"/>
      <c r="F284" s="290">
        <v>12122.01</v>
      </c>
      <c r="G284" s="295" t="s">
        <v>7254</v>
      </c>
      <c r="H284" s="295"/>
      <c r="I284" s="295"/>
      <c r="J284" s="289"/>
      <c r="K284" s="289"/>
      <c r="L284" s="289"/>
    </row>
    <row r="285" spans="2:12" x14ac:dyDescent="0.2">
      <c r="B285" s="300"/>
      <c r="C285" s="299"/>
      <c r="F285" s="290">
        <v>13120</v>
      </c>
      <c r="G285" s="295" t="s">
        <v>7253</v>
      </c>
      <c r="H285" s="295"/>
      <c r="I285" s="295"/>
      <c r="J285" s="289"/>
      <c r="K285" s="289"/>
      <c r="L285" s="289"/>
    </row>
    <row r="286" spans="2:12" x14ac:dyDescent="0.2">
      <c r="B286" s="300"/>
      <c r="C286" s="299"/>
      <c r="F286" s="290">
        <v>16612.599999999999</v>
      </c>
      <c r="G286" s="295" t="s">
        <v>7252</v>
      </c>
      <c r="H286" s="295"/>
      <c r="I286" s="295"/>
      <c r="J286" s="289"/>
      <c r="K286" s="289"/>
      <c r="L286" s="289"/>
    </row>
    <row r="287" spans="2:12" x14ac:dyDescent="0.2">
      <c r="B287" s="300"/>
      <c r="C287" s="299"/>
      <c r="F287" s="290">
        <v>50494.8</v>
      </c>
      <c r="G287" s="295" t="s">
        <v>7251</v>
      </c>
      <c r="H287" s="295"/>
      <c r="I287" s="295"/>
      <c r="J287" s="289"/>
      <c r="K287" s="289"/>
      <c r="L287" s="289"/>
    </row>
    <row r="288" spans="2:12" ht="11.25" customHeight="1" x14ac:dyDescent="0.2">
      <c r="B288" s="300"/>
      <c r="C288" s="299"/>
      <c r="F288" s="290">
        <v>812.77</v>
      </c>
      <c r="G288" s="295" t="s">
        <v>7250</v>
      </c>
      <c r="H288" s="295"/>
      <c r="I288" s="295"/>
      <c r="J288" s="289"/>
      <c r="K288" s="289"/>
      <c r="L288" s="289"/>
    </row>
    <row r="289" spans="2:12" x14ac:dyDescent="0.2">
      <c r="B289" s="300"/>
      <c r="C289" s="299"/>
      <c r="F289" s="290">
        <v>4424.3</v>
      </c>
      <c r="G289" s="295" t="s">
        <v>7249</v>
      </c>
      <c r="H289" s="295"/>
      <c r="I289" s="295"/>
      <c r="J289" s="289"/>
      <c r="K289" s="289"/>
      <c r="L289" s="289"/>
    </row>
    <row r="290" spans="2:12" x14ac:dyDescent="0.2">
      <c r="B290" s="300"/>
      <c r="C290" s="299"/>
      <c r="F290" s="290">
        <v>10603.4</v>
      </c>
      <c r="G290" s="295" t="s">
        <v>7248</v>
      </c>
      <c r="H290" s="295"/>
      <c r="I290" s="295"/>
      <c r="J290" s="289"/>
      <c r="K290" s="289"/>
      <c r="L290" s="289"/>
    </row>
    <row r="291" spans="2:12" x14ac:dyDescent="0.2">
      <c r="B291" s="300"/>
      <c r="C291" s="299"/>
      <c r="F291" s="290">
        <v>7547.78</v>
      </c>
      <c r="G291" s="295" t="s">
        <v>7247</v>
      </c>
      <c r="H291" s="295"/>
      <c r="I291" s="295"/>
      <c r="J291" s="289"/>
      <c r="K291" s="289"/>
      <c r="L291" s="289"/>
    </row>
    <row r="292" spans="2:12" x14ac:dyDescent="0.2">
      <c r="B292" s="300"/>
      <c r="C292" s="299"/>
      <c r="F292" s="290">
        <v>31296.62</v>
      </c>
      <c r="G292" s="530" t="s">
        <v>7246</v>
      </c>
      <c r="H292" s="295"/>
      <c r="I292" s="295"/>
      <c r="J292" s="289"/>
      <c r="K292" s="289"/>
      <c r="L292" s="289"/>
    </row>
    <row r="293" spans="2:12" x14ac:dyDescent="0.2">
      <c r="B293" s="300"/>
      <c r="C293" s="299"/>
      <c r="F293" s="290">
        <v>2872.34</v>
      </c>
      <c r="G293" s="295" t="s">
        <v>7245</v>
      </c>
      <c r="H293" s="295"/>
      <c r="I293" s="295"/>
      <c r="J293" s="289"/>
      <c r="K293" s="289"/>
      <c r="L293" s="289"/>
    </row>
    <row r="294" spans="2:12" x14ac:dyDescent="0.2">
      <c r="B294" s="300"/>
      <c r="C294" s="299"/>
      <c r="F294" s="290">
        <v>7349.98</v>
      </c>
      <c r="G294" s="295" t="s">
        <v>7244</v>
      </c>
      <c r="H294" s="295"/>
      <c r="I294" s="295"/>
      <c r="J294" s="289"/>
      <c r="K294" s="289"/>
      <c r="L294" s="289"/>
    </row>
    <row r="295" spans="2:12" x14ac:dyDescent="0.2">
      <c r="B295" s="300"/>
      <c r="C295" s="299"/>
      <c r="F295" s="290">
        <v>13482.22</v>
      </c>
      <c r="G295" s="295" t="s">
        <v>7243</v>
      </c>
      <c r="H295" s="295"/>
      <c r="I295" s="295"/>
      <c r="J295" s="289"/>
      <c r="K295" s="289"/>
      <c r="L295" s="289"/>
    </row>
    <row r="296" spans="2:12" x14ac:dyDescent="0.2">
      <c r="B296" s="300"/>
      <c r="C296" s="299"/>
      <c r="F296" s="290">
        <v>7341</v>
      </c>
      <c r="G296" s="295" t="s">
        <v>7242</v>
      </c>
      <c r="H296" s="295"/>
      <c r="I296" s="295"/>
      <c r="J296" s="289"/>
      <c r="K296" s="289"/>
      <c r="L296" s="289"/>
    </row>
    <row r="297" spans="2:12" x14ac:dyDescent="0.2">
      <c r="B297" s="300"/>
      <c r="C297" s="299"/>
      <c r="F297" s="290">
        <v>3493.01</v>
      </c>
      <c r="G297" s="295" t="s">
        <v>7241</v>
      </c>
      <c r="H297" s="295"/>
      <c r="I297" s="295"/>
      <c r="J297" s="289"/>
      <c r="K297" s="289"/>
      <c r="L297" s="289"/>
    </row>
    <row r="298" spans="2:12" x14ac:dyDescent="0.2">
      <c r="B298" s="300"/>
      <c r="C298" s="299"/>
      <c r="F298" s="290">
        <v>13482.22</v>
      </c>
      <c r="G298" s="295" t="s">
        <v>7240</v>
      </c>
      <c r="H298" s="295"/>
      <c r="I298" s="295"/>
      <c r="J298" s="289"/>
      <c r="K298" s="289"/>
      <c r="L298" s="289"/>
    </row>
    <row r="299" spans="2:12" x14ac:dyDescent="0.2">
      <c r="B299" s="300"/>
      <c r="C299" s="299"/>
      <c r="F299" s="290">
        <v>2925.01</v>
      </c>
      <c r="G299" s="289" t="s">
        <v>7239</v>
      </c>
      <c r="H299" s="295"/>
      <c r="I299" s="295"/>
      <c r="J299" s="289"/>
      <c r="K299" s="289"/>
      <c r="L299" s="289"/>
    </row>
    <row r="300" spans="2:12" x14ac:dyDescent="0.2">
      <c r="B300" s="300"/>
      <c r="C300" s="299"/>
      <c r="F300" s="290">
        <v>2023.07</v>
      </c>
      <c r="G300" s="295" t="s">
        <v>7238</v>
      </c>
      <c r="H300" s="295"/>
      <c r="I300" s="295"/>
      <c r="J300" s="289"/>
      <c r="K300" s="289"/>
      <c r="L300" s="289"/>
    </row>
    <row r="301" spans="2:12" x14ac:dyDescent="0.2">
      <c r="B301" s="300"/>
      <c r="C301" s="299"/>
      <c r="F301" s="290">
        <v>4069.04</v>
      </c>
      <c r="G301" s="295" t="s">
        <v>7237</v>
      </c>
      <c r="H301" s="295"/>
      <c r="I301" s="295"/>
      <c r="J301" s="289"/>
      <c r="K301" s="289"/>
      <c r="L301" s="289"/>
    </row>
    <row r="302" spans="2:12" x14ac:dyDescent="0.2">
      <c r="B302" s="300"/>
      <c r="C302" s="299"/>
      <c r="F302" s="290">
        <v>3420.68</v>
      </c>
      <c r="G302" s="295" t="s">
        <v>7236</v>
      </c>
      <c r="H302" s="295"/>
      <c r="I302" s="295"/>
      <c r="J302" s="289"/>
      <c r="K302" s="289"/>
      <c r="L302" s="289"/>
    </row>
    <row r="303" spans="2:12" x14ac:dyDescent="0.2">
      <c r="B303" s="300"/>
      <c r="C303" s="299"/>
      <c r="F303" s="290">
        <v>4575.57</v>
      </c>
      <c r="G303" s="295" t="s">
        <v>7235</v>
      </c>
      <c r="H303" s="295"/>
      <c r="I303" s="295"/>
      <c r="J303" s="289"/>
    </row>
    <row r="304" spans="2:12" x14ac:dyDescent="0.2">
      <c r="B304" s="300"/>
      <c r="C304" s="299"/>
      <c r="F304" s="290">
        <v>2317.6799999999998</v>
      </c>
      <c r="G304" s="295" t="s">
        <v>7224</v>
      </c>
      <c r="H304" s="295"/>
      <c r="I304" s="295"/>
      <c r="J304" s="289"/>
    </row>
    <row r="305" spans="2:10" x14ac:dyDescent="0.2">
      <c r="B305" s="300"/>
      <c r="C305" s="299"/>
      <c r="F305" s="290">
        <v>27176</v>
      </c>
      <c r="G305" s="295" t="s">
        <v>7234</v>
      </c>
      <c r="H305" s="295"/>
      <c r="I305" s="295"/>
      <c r="J305" s="289"/>
    </row>
    <row r="306" spans="2:10" x14ac:dyDescent="0.2">
      <c r="B306" s="300"/>
      <c r="C306" s="299"/>
      <c r="F306" s="290">
        <v>3257.28</v>
      </c>
      <c r="G306" s="295" t="s">
        <v>7233</v>
      </c>
      <c r="H306" s="295"/>
      <c r="I306" s="295"/>
      <c r="J306" s="289"/>
    </row>
    <row r="307" spans="2:10" x14ac:dyDescent="0.2">
      <c r="B307" s="300"/>
      <c r="C307" s="299"/>
      <c r="F307" s="290">
        <v>13894.26</v>
      </c>
      <c r="G307" s="295" t="s">
        <v>7232</v>
      </c>
      <c r="H307" s="295"/>
      <c r="I307" s="295"/>
      <c r="J307" s="289"/>
    </row>
    <row r="308" spans="2:10" ht="12.75" customHeight="1" x14ac:dyDescent="0.2">
      <c r="B308" s="300"/>
      <c r="C308" s="299"/>
      <c r="F308" s="290">
        <v>1860</v>
      </c>
      <c r="G308" s="859" t="s">
        <v>7231</v>
      </c>
      <c r="H308" s="295"/>
      <c r="I308" s="295"/>
      <c r="J308" s="289"/>
    </row>
    <row r="309" spans="2:10" x14ac:dyDescent="0.2">
      <c r="B309" s="300"/>
      <c r="C309" s="299"/>
      <c r="F309" s="290">
        <v>930.32</v>
      </c>
      <c r="G309" s="295" t="s">
        <v>7230</v>
      </c>
      <c r="H309" s="295"/>
      <c r="I309" s="295"/>
      <c r="J309" s="289"/>
    </row>
    <row r="310" spans="2:10" x14ac:dyDescent="0.2">
      <c r="B310" s="300"/>
      <c r="C310" s="299"/>
      <c r="F310" s="369">
        <v>12122.01</v>
      </c>
      <c r="G310" s="295" t="s">
        <v>7229</v>
      </c>
      <c r="H310" s="295"/>
      <c r="I310" s="295"/>
      <c r="J310" s="289"/>
    </row>
    <row r="311" spans="2:10" x14ac:dyDescent="0.2">
      <c r="B311" s="300"/>
      <c r="C311" s="299"/>
      <c r="F311" s="290">
        <v>5254.64</v>
      </c>
      <c r="G311" s="295" t="s">
        <v>7228</v>
      </c>
      <c r="H311" s="295"/>
      <c r="I311" s="295"/>
      <c r="J311" s="289"/>
    </row>
    <row r="312" spans="2:10" x14ac:dyDescent="0.2">
      <c r="B312" s="300"/>
      <c r="C312" s="299"/>
      <c r="F312" s="290">
        <v>2801.45</v>
      </c>
      <c r="G312" s="295" t="s">
        <v>7227</v>
      </c>
      <c r="H312" s="295"/>
      <c r="I312" s="295"/>
      <c r="J312" s="289"/>
    </row>
    <row r="313" spans="2:10" x14ac:dyDescent="0.2">
      <c r="B313" s="300"/>
      <c r="C313" s="299"/>
      <c r="F313" s="290">
        <v>27779.73</v>
      </c>
      <c r="G313" s="295" t="s">
        <v>7226</v>
      </c>
      <c r="H313" s="295"/>
      <c r="I313" s="295"/>
      <c r="J313" s="289"/>
    </row>
    <row r="314" spans="2:10" x14ac:dyDescent="0.2">
      <c r="B314" s="300"/>
      <c r="C314" s="299"/>
      <c r="F314" s="290">
        <v>12192.4</v>
      </c>
      <c r="G314" s="295" t="s">
        <v>7225</v>
      </c>
      <c r="H314" s="295"/>
      <c r="I314" s="295"/>
      <c r="J314" s="289"/>
    </row>
    <row r="315" spans="2:10" x14ac:dyDescent="0.2">
      <c r="B315" s="300"/>
      <c r="C315" s="299"/>
      <c r="F315" s="290">
        <v>78.95</v>
      </c>
      <c r="G315" s="295" t="s">
        <v>7224</v>
      </c>
      <c r="H315" s="295"/>
      <c r="I315" s="295"/>
      <c r="J315" s="289"/>
    </row>
    <row r="316" spans="2:10" x14ac:dyDescent="0.2">
      <c r="B316" s="300"/>
      <c r="C316" s="299"/>
      <c r="F316" s="290">
        <v>27453.439999999999</v>
      </c>
      <c r="G316" s="295" t="s">
        <v>7223</v>
      </c>
      <c r="H316" s="295"/>
      <c r="I316" s="295"/>
      <c r="J316" s="289"/>
    </row>
    <row r="317" spans="2:10" x14ac:dyDescent="0.2">
      <c r="B317" s="300"/>
      <c r="C317" s="299"/>
      <c r="F317" s="290">
        <v>55529.47</v>
      </c>
      <c r="G317" s="295" t="s">
        <v>7222</v>
      </c>
      <c r="H317" s="295"/>
      <c r="I317" s="295"/>
      <c r="J317" s="289"/>
    </row>
    <row r="318" spans="2:10" x14ac:dyDescent="0.2">
      <c r="B318" s="300"/>
      <c r="C318" s="299"/>
      <c r="F318" s="290">
        <v>1753.05</v>
      </c>
      <c r="G318" s="295" t="s">
        <v>7221</v>
      </c>
      <c r="H318" s="295"/>
      <c r="I318" s="295"/>
      <c r="J318" s="289"/>
    </row>
    <row r="319" spans="2:10" x14ac:dyDescent="0.2">
      <c r="B319" s="300"/>
      <c r="C319" s="299"/>
      <c r="F319" s="290">
        <v>1753.05</v>
      </c>
      <c r="G319" s="295" t="s">
        <v>7220</v>
      </c>
      <c r="H319" s="295"/>
      <c r="I319" s="295"/>
      <c r="J319" s="289"/>
    </row>
    <row r="320" spans="2:10" x14ac:dyDescent="0.2">
      <c r="B320" s="300"/>
      <c r="C320" s="299"/>
      <c r="F320" s="290">
        <v>10525.03</v>
      </c>
      <c r="G320" s="295" t="s">
        <v>7219</v>
      </c>
      <c r="H320" s="295"/>
      <c r="I320" s="295"/>
      <c r="J320" s="289"/>
    </row>
    <row r="321" spans="2:10" x14ac:dyDescent="0.2">
      <c r="B321" s="300"/>
      <c r="C321" s="299"/>
      <c r="F321" s="290">
        <v>2084.5300000000002</v>
      </c>
      <c r="G321" s="295" t="s">
        <v>7218</v>
      </c>
      <c r="H321" s="295"/>
      <c r="I321" s="295"/>
      <c r="J321" s="289"/>
    </row>
    <row r="322" spans="2:10" x14ac:dyDescent="0.2">
      <c r="B322" s="300"/>
      <c r="C322" s="299"/>
      <c r="F322" s="290">
        <v>5098.96</v>
      </c>
      <c r="G322" s="295" t="s">
        <v>7217</v>
      </c>
      <c r="H322" s="295"/>
      <c r="I322" s="295"/>
      <c r="J322" s="289"/>
    </row>
    <row r="323" spans="2:10" x14ac:dyDescent="0.2">
      <c r="B323" s="300"/>
      <c r="C323" s="299"/>
      <c r="F323" s="290">
        <v>10674.32</v>
      </c>
      <c r="G323" s="295" t="s">
        <v>7216</v>
      </c>
      <c r="H323" s="295"/>
      <c r="I323" s="295"/>
      <c r="J323" s="289"/>
    </row>
    <row r="324" spans="2:10" x14ac:dyDescent="0.2">
      <c r="B324" s="300"/>
      <c r="C324" s="299"/>
      <c r="F324" s="290">
        <v>14337.62</v>
      </c>
      <c r="G324" s="295" t="s">
        <v>7215</v>
      </c>
      <c r="H324" s="295"/>
      <c r="I324" s="295"/>
      <c r="J324" s="289"/>
    </row>
    <row r="325" spans="2:10" x14ac:dyDescent="0.2">
      <c r="B325" s="300"/>
      <c r="C325" s="299"/>
      <c r="F325" s="290">
        <v>66723.34</v>
      </c>
      <c r="G325" s="295" t="s">
        <v>7214</v>
      </c>
      <c r="H325" s="295"/>
      <c r="I325" s="295"/>
      <c r="J325" s="289"/>
    </row>
    <row r="326" spans="2:10" x14ac:dyDescent="0.2">
      <c r="B326" s="300"/>
      <c r="C326" s="299"/>
      <c r="F326" s="290">
        <v>10132.120000000001</v>
      </c>
      <c r="G326" s="295" t="s">
        <v>7213</v>
      </c>
      <c r="H326" s="295"/>
      <c r="I326" s="295"/>
      <c r="J326" s="289"/>
    </row>
    <row r="327" spans="2:10" x14ac:dyDescent="0.2">
      <c r="B327" s="300"/>
      <c r="C327" s="299"/>
      <c r="F327" s="290">
        <v>2860.42</v>
      </c>
      <c r="G327" s="295" t="s">
        <v>7212</v>
      </c>
      <c r="H327" s="295"/>
      <c r="I327" s="295"/>
      <c r="J327" s="289"/>
    </row>
    <row r="328" spans="2:10" x14ac:dyDescent="0.2">
      <c r="B328" s="300"/>
      <c r="C328" s="299"/>
      <c r="F328" s="290">
        <v>840.91</v>
      </c>
      <c r="G328" s="295" t="s">
        <v>7211</v>
      </c>
      <c r="H328" s="295"/>
      <c r="I328" s="295"/>
      <c r="J328" s="289"/>
    </row>
    <row r="329" spans="2:10" x14ac:dyDescent="0.2">
      <c r="B329" s="300"/>
      <c r="C329" s="299"/>
      <c r="F329" s="290">
        <v>69952.710000000006</v>
      </c>
      <c r="G329" s="295" t="s">
        <v>7210</v>
      </c>
      <c r="H329" s="295"/>
      <c r="I329" s="295"/>
      <c r="J329" s="289"/>
    </row>
    <row r="330" spans="2:10" x14ac:dyDescent="0.2">
      <c r="B330" s="300"/>
      <c r="C330" s="299"/>
      <c r="F330" s="290">
        <v>3448.49</v>
      </c>
      <c r="G330" s="295" t="s">
        <v>7209</v>
      </c>
      <c r="H330" s="295"/>
      <c r="I330" s="295"/>
      <c r="J330" s="289"/>
    </row>
    <row r="331" spans="2:10" x14ac:dyDescent="0.2">
      <c r="B331" s="300"/>
      <c r="C331" s="299"/>
      <c r="F331" s="290">
        <v>4142</v>
      </c>
      <c r="G331" s="295" t="s">
        <v>7208</v>
      </c>
      <c r="H331" s="295"/>
      <c r="I331" s="295"/>
      <c r="J331" s="289"/>
    </row>
    <row r="332" spans="2:10" x14ac:dyDescent="0.2">
      <c r="B332" s="300"/>
      <c r="C332" s="299"/>
      <c r="F332" s="290">
        <v>13360</v>
      </c>
      <c r="G332" s="295" t="s">
        <v>7207</v>
      </c>
      <c r="H332" s="295"/>
      <c r="I332" s="295"/>
      <c r="J332" s="289"/>
    </row>
    <row r="333" spans="2:10" x14ac:dyDescent="0.2">
      <c r="B333" s="300"/>
      <c r="C333" s="299"/>
      <c r="F333" s="290">
        <v>3752.67</v>
      </c>
      <c r="G333" s="295" t="s">
        <v>7206</v>
      </c>
      <c r="H333" s="295"/>
      <c r="I333" s="295"/>
      <c r="J333" s="289"/>
    </row>
    <row r="334" spans="2:10" x14ac:dyDescent="0.2">
      <c r="B334" s="300"/>
      <c r="C334" s="299"/>
      <c r="F334" s="290">
        <v>841</v>
      </c>
      <c r="G334" s="295" t="s">
        <v>7205</v>
      </c>
      <c r="H334" s="295"/>
      <c r="I334" s="295"/>
      <c r="J334" s="289"/>
    </row>
    <row r="335" spans="2:10" x14ac:dyDescent="0.2">
      <c r="B335" s="300"/>
      <c r="C335" s="299"/>
      <c r="F335" s="290">
        <v>16158.34</v>
      </c>
      <c r="G335" s="295" t="s">
        <v>7204</v>
      </c>
      <c r="H335" s="295"/>
      <c r="I335" s="295"/>
      <c r="J335" s="289"/>
    </row>
    <row r="336" spans="2:10" x14ac:dyDescent="0.2">
      <c r="B336" s="300"/>
      <c r="C336" s="299"/>
      <c r="F336" s="290">
        <v>16644.18</v>
      </c>
      <c r="G336" s="295" t="s">
        <v>7203</v>
      </c>
      <c r="H336" s="295"/>
      <c r="I336" s="295"/>
      <c r="J336" s="289"/>
    </row>
    <row r="337" spans="2:10" x14ac:dyDescent="0.2">
      <c r="B337" s="300"/>
      <c r="C337" s="299"/>
      <c r="F337" s="290">
        <v>414</v>
      </c>
      <c r="G337" s="295" t="s">
        <v>7202</v>
      </c>
      <c r="H337" s="295"/>
      <c r="I337" s="295"/>
      <c r="J337" s="289"/>
    </row>
    <row r="338" spans="2:10" x14ac:dyDescent="0.2">
      <c r="B338" s="300"/>
      <c r="C338" s="299"/>
      <c r="F338" s="290">
        <v>78238.899999999994</v>
      </c>
      <c r="G338" s="295" t="s">
        <v>7201</v>
      </c>
      <c r="H338" s="295"/>
      <c r="I338" s="295"/>
      <c r="J338" s="289"/>
    </row>
    <row r="339" spans="2:10" x14ac:dyDescent="0.2">
      <c r="B339" s="300"/>
      <c r="C339" s="299"/>
      <c r="F339" s="290">
        <v>18894.07</v>
      </c>
      <c r="G339" s="295" t="s">
        <v>7200</v>
      </c>
      <c r="H339" s="295"/>
      <c r="I339" s="295"/>
      <c r="J339" s="289"/>
    </row>
    <row r="340" spans="2:10" x14ac:dyDescent="0.2">
      <c r="B340" s="300"/>
      <c r="C340" s="299"/>
      <c r="F340" s="290">
        <v>183826.3</v>
      </c>
      <c r="G340" s="295" t="s">
        <v>7199</v>
      </c>
      <c r="H340" s="295"/>
      <c r="I340" s="295"/>
    </row>
    <row r="341" spans="2:10" x14ac:dyDescent="0.2">
      <c r="B341" s="300"/>
      <c r="C341" s="299"/>
      <c r="F341" s="290">
        <v>58588.43</v>
      </c>
      <c r="G341" s="295" t="s">
        <v>7198</v>
      </c>
      <c r="H341" s="295"/>
      <c r="I341" s="295"/>
    </row>
    <row r="342" spans="2:10" x14ac:dyDescent="0.2">
      <c r="B342" s="300"/>
      <c r="C342" s="299"/>
      <c r="F342" s="290">
        <v>5998.63</v>
      </c>
      <c r="G342" s="295" t="s">
        <v>7197</v>
      </c>
      <c r="H342" s="295"/>
      <c r="I342" s="295"/>
    </row>
    <row r="343" spans="2:10" x14ac:dyDescent="0.2">
      <c r="B343" s="300"/>
      <c r="C343" s="299"/>
      <c r="F343" s="290">
        <v>1000</v>
      </c>
      <c r="G343" s="295" t="s">
        <v>7196</v>
      </c>
      <c r="H343" s="295"/>
      <c r="I343" s="295"/>
    </row>
    <row r="344" spans="2:10" x14ac:dyDescent="0.2">
      <c r="B344" s="300"/>
      <c r="C344" s="299"/>
      <c r="F344" s="290">
        <v>538.59</v>
      </c>
      <c r="G344" s="295" t="s">
        <v>7195</v>
      </c>
      <c r="H344" s="295"/>
      <c r="I344" s="295"/>
    </row>
    <row r="345" spans="2:10" x14ac:dyDescent="0.2">
      <c r="B345" s="300"/>
      <c r="C345" s="299"/>
      <c r="F345" s="290">
        <v>765</v>
      </c>
      <c r="G345" s="295" t="s">
        <v>7194</v>
      </c>
      <c r="H345" s="295"/>
      <c r="I345" s="295"/>
    </row>
    <row r="346" spans="2:10" x14ac:dyDescent="0.2">
      <c r="B346" s="300"/>
      <c r="C346" s="299"/>
      <c r="F346" s="290">
        <v>24509.7</v>
      </c>
      <c r="G346" s="295" t="s">
        <v>7193</v>
      </c>
      <c r="H346" s="295"/>
      <c r="I346" s="295"/>
    </row>
    <row r="347" spans="2:10" x14ac:dyDescent="0.2">
      <c r="B347" s="300"/>
      <c r="C347" s="299"/>
      <c r="F347" s="290">
        <v>600</v>
      </c>
      <c r="G347" s="295" t="s">
        <v>7192</v>
      </c>
      <c r="H347" s="295"/>
      <c r="I347" s="295"/>
    </row>
    <row r="348" spans="2:10" x14ac:dyDescent="0.2">
      <c r="B348" s="300"/>
      <c r="C348" s="299"/>
      <c r="F348" s="290">
        <v>7852.62</v>
      </c>
      <c r="G348" s="295" t="s">
        <v>7191</v>
      </c>
      <c r="H348" s="295"/>
      <c r="I348" s="295"/>
    </row>
    <row r="349" spans="2:10" x14ac:dyDescent="0.2">
      <c r="B349" s="300"/>
      <c r="C349" s="299"/>
      <c r="F349" s="290">
        <v>81892.320000000007</v>
      </c>
      <c r="G349" s="295" t="s">
        <v>7190</v>
      </c>
      <c r="H349" s="295"/>
      <c r="I349" s="295"/>
    </row>
    <row r="350" spans="2:10" ht="12.75" customHeight="1" x14ac:dyDescent="0.2">
      <c r="B350" s="300"/>
      <c r="C350" s="299"/>
      <c r="F350" s="290">
        <v>53121.61</v>
      </c>
      <c r="G350" s="860" t="s">
        <v>7189</v>
      </c>
      <c r="H350" s="295"/>
      <c r="I350" s="295"/>
    </row>
    <row r="351" spans="2:10" x14ac:dyDescent="0.2">
      <c r="B351" s="300"/>
      <c r="C351" s="299"/>
      <c r="F351" s="290">
        <v>19174.8</v>
      </c>
      <c r="G351" s="295" t="s">
        <v>7188</v>
      </c>
      <c r="H351" s="295"/>
      <c r="I351" s="295"/>
    </row>
    <row r="352" spans="2:10" x14ac:dyDescent="0.2">
      <c r="B352" s="300"/>
      <c r="C352" s="299"/>
      <c r="F352" s="290">
        <v>2675.31</v>
      </c>
      <c r="G352" s="295" t="s">
        <v>7187</v>
      </c>
      <c r="H352" s="295"/>
      <c r="I352" s="295"/>
    </row>
    <row r="353" spans="2:9" x14ac:dyDescent="0.2">
      <c r="B353" s="300"/>
      <c r="C353" s="299"/>
      <c r="F353" s="290">
        <v>10098.959999999999</v>
      </c>
      <c r="G353" s="295" t="s">
        <v>7186</v>
      </c>
      <c r="H353" s="295"/>
      <c r="I353" s="295"/>
    </row>
    <row r="354" spans="2:9" x14ac:dyDescent="0.2">
      <c r="B354" s="300"/>
      <c r="C354" s="299"/>
      <c r="F354" s="290">
        <v>26485.96</v>
      </c>
      <c r="G354" s="295" t="s">
        <v>7185</v>
      </c>
      <c r="H354" s="295"/>
      <c r="I354" s="295"/>
    </row>
    <row r="355" spans="2:9" x14ac:dyDescent="0.2">
      <c r="B355" s="300"/>
      <c r="C355" s="299"/>
      <c r="F355" s="290">
        <v>140133.22</v>
      </c>
      <c r="G355" s="295" t="s">
        <v>7184</v>
      </c>
      <c r="H355" s="295"/>
      <c r="I355" s="295"/>
    </row>
    <row r="356" spans="2:9" x14ac:dyDescent="0.2">
      <c r="B356" s="300"/>
      <c r="C356" s="299"/>
      <c r="F356" s="290">
        <v>13889.86</v>
      </c>
      <c r="G356" s="295" t="s">
        <v>7183</v>
      </c>
      <c r="H356" s="295"/>
      <c r="I356" s="295"/>
    </row>
    <row r="357" spans="2:9" x14ac:dyDescent="0.2">
      <c r="B357" s="300"/>
      <c r="C357" s="299"/>
      <c r="F357" s="290">
        <v>15903.6</v>
      </c>
      <c r="G357" s="295" t="s">
        <v>7182</v>
      </c>
      <c r="H357" s="295"/>
      <c r="I357" s="295"/>
    </row>
    <row r="358" spans="2:9" x14ac:dyDescent="0.2">
      <c r="B358" s="300"/>
      <c r="C358" s="299"/>
      <c r="F358" s="290">
        <v>2634.74</v>
      </c>
      <c r="G358" s="295" t="s">
        <v>7181</v>
      </c>
      <c r="H358" s="295"/>
      <c r="I358" s="295"/>
    </row>
    <row r="359" spans="2:9" x14ac:dyDescent="0.2">
      <c r="B359" s="300"/>
      <c r="C359" s="299"/>
      <c r="F359" s="290">
        <v>27693.84</v>
      </c>
      <c r="G359" s="295" t="s">
        <v>7180</v>
      </c>
      <c r="H359" s="295"/>
      <c r="I359" s="295"/>
    </row>
    <row r="360" spans="2:9" x14ac:dyDescent="0.2">
      <c r="B360" s="300"/>
      <c r="C360" s="299"/>
      <c r="F360" s="290">
        <v>17389.98</v>
      </c>
      <c r="G360" s="295" t="s">
        <v>7179</v>
      </c>
      <c r="H360" s="295"/>
      <c r="I360" s="295"/>
    </row>
    <row r="361" spans="2:9" x14ac:dyDescent="0.2">
      <c r="B361" s="300"/>
      <c r="C361" s="299"/>
      <c r="F361" s="290">
        <v>120352.01</v>
      </c>
      <c r="G361" s="295" t="s">
        <v>7178</v>
      </c>
      <c r="H361" s="295"/>
      <c r="I361" s="295"/>
    </row>
    <row r="362" spans="2:9" x14ac:dyDescent="0.2">
      <c r="B362" s="300"/>
      <c r="C362" s="299"/>
      <c r="F362" s="290">
        <v>0.03</v>
      </c>
      <c r="G362" s="295" t="s">
        <v>6987</v>
      </c>
      <c r="H362" s="295"/>
      <c r="I362" s="295"/>
    </row>
    <row r="363" spans="2:9" x14ac:dyDescent="0.2">
      <c r="B363" s="300"/>
      <c r="C363" s="299"/>
      <c r="F363" s="290">
        <v>2280.12</v>
      </c>
      <c r="G363" s="295" t="s">
        <v>7177</v>
      </c>
      <c r="H363" s="295"/>
      <c r="I363" s="295"/>
    </row>
    <row r="364" spans="2:9" x14ac:dyDescent="0.2">
      <c r="B364" s="300"/>
      <c r="C364" s="299"/>
      <c r="F364" s="290">
        <v>40705.050000000003</v>
      </c>
      <c r="G364" s="295" t="s">
        <v>7176</v>
      </c>
      <c r="H364" s="295"/>
      <c r="I364" s="295"/>
    </row>
    <row r="365" spans="2:9" x14ac:dyDescent="0.2">
      <c r="B365" s="300"/>
      <c r="C365" s="299"/>
      <c r="F365" s="290">
        <v>18139.89</v>
      </c>
      <c r="G365" s="295" t="s">
        <v>7175</v>
      </c>
      <c r="H365" s="295"/>
      <c r="I365" s="295"/>
    </row>
    <row r="366" spans="2:9" x14ac:dyDescent="0.2">
      <c r="B366" s="300"/>
      <c r="C366" s="299"/>
      <c r="F366" s="290">
        <v>12112.95</v>
      </c>
      <c r="G366" s="295" t="s">
        <v>7174</v>
      </c>
      <c r="H366" s="295"/>
      <c r="I366" s="295"/>
    </row>
    <row r="367" spans="2:9" x14ac:dyDescent="0.2">
      <c r="B367" s="300"/>
      <c r="C367" s="299"/>
      <c r="F367" s="290">
        <v>6100</v>
      </c>
      <c r="G367" s="295" t="s">
        <v>7173</v>
      </c>
      <c r="H367" s="295"/>
      <c r="I367" s="295"/>
    </row>
    <row r="368" spans="2:9" x14ac:dyDescent="0.2">
      <c r="B368" s="300"/>
      <c r="C368" s="299"/>
      <c r="F368" s="290">
        <v>98356</v>
      </c>
      <c r="G368" s="295" t="s">
        <v>7172</v>
      </c>
      <c r="H368" s="295"/>
      <c r="I368" s="295"/>
    </row>
    <row r="369" spans="2:9" x14ac:dyDescent="0.2">
      <c r="B369" s="300"/>
      <c r="C369" s="299"/>
      <c r="F369" s="290">
        <v>8243.77</v>
      </c>
      <c r="G369" s="295" t="s">
        <v>7171</v>
      </c>
      <c r="H369" s="295"/>
      <c r="I369" s="295"/>
    </row>
    <row r="370" spans="2:9" x14ac:dyDescent="0.2">
      <c r="B370" s="300"/>
      <c r="C370" s="299"/>
      <c r="F370" s="290">
        <v>17079.13</v>
      </c>
      <c r="G370" s="295" t="s">
        <v>7170</v>
      </c>
      <c r="H370" s="295"/>
      <c r="I370" s="295"/>
    </row>
    <row r="371" spans="2:9" x14ac:dyDescent="0.2">
      <c r="B371" s="300"/>
      <c r="C371" s="299"/>
      <c r="F371" s="290">
        <v>19262.98</v>
      </c>
      <c r="G371" s="295" t="s">
        <v>7169</v>
      </c>
      <c r="H371" s="295"/>
      <c r="I371" s="295"/>
    </row>
    <row r="372" spans="2:9" x14ac:dyDescent="0.2">
      <c r="B372" s="300"/>
      <c r="C372" s="299"/>
      <c r="F372" s="290">
        <v>4000</v>
      </c>
      <c r="G372" s="295" t="s">
        <v>7168</v>
      </c>
      <c r="H372" s="295"/>
      <c r="I372" s="295"/>
    </row>
    <row r="373" spans="2:9" x14ac:dyDescent="0.2">
      <c r="B373" s="300"/>
      <c r="C373" s="299"/>
      <c r="F373" s="290">
        <v>5099.5200000000004</v>
      </c>
      <c r="G373" s="295" t="s">
        <v>7167</v>
      </c>
      <c r="H373" s="295"/>
      <c r="I373" s="295"/>
    </row>
    <row r="374" spans="2:9" x14ac:dyDescent="0.2">
      <c r="B374" s="300"/>
      <c r="C374" s="299"/>
      <c r="F374" s="290">
        <v>3029.69</v>
      </c>
      <c r="G374" s="295" t="s">
        <v>7166</v>
      </c>
      <c r="H374" s="295"/>
      <c r="I374" s="295"/>
    </row>
    <row r="375" spans="2:9" x14ac:dyDescent="0.2">
      <c r="B375" s="300"/>
      <c r="C375" s="299"/>
      <c r="F375" s="290">
        <v>4968.43</v>
      </c>
      <c r="G375" s="295" t="s">
        <v>7165</v>
      </c>
      <c r="H375" s="295"/>
      <c r="I375" s="295"/>
    </row>
    <row r="376" spans="2:9" x14ac:dyDescent="0.2">
      <c r="B376" s="300"/>
      <c r="C376" s="299"/>
      <c r="F376" s="290">
        <v>1267.82</v>
      </c>
      <c r="G376" s="295" t="s">
        <v>7164</v>
      </c>
      <c r="H376" s="295"/>
      <c r="I376" s="295"/>
    </row>
    <row r="377" spans="2:9" x14ac:dyDescent="0.2">
      <c r="B377" s="300"/>
      <c r="C377" s="299"/>
      <c r="F377" s="290">
        <v>15838.6</v>
      </c>
      <c r="G377" s="295" t="s">
        <v>7163</v>
      </c>
      <c r="H377" s="295"/>
      <c r="I377" s="295"/>
    </row>
    <row r="378" spans="2:9" x14ac:dyDescent="0.2">
      <c r="B378" s="300"/>
      <c r="C378" s="299"/>
      <c r="F378" s="290">
        <v>45755.74</v>
      </c>
      <c r="G378" s="295" t="s">
        <v>7162</v>
      </c>
      <c r="H378" s="295"/>
      <c r="I378" s="295"/>
    </row>
    <row r="379" spans="2:9" x14ac:dyDescent="0.2">
      <c r="B379" s="300"/>
      <c r="C379" s="299"/>
      <c r="F379" s="290">
        <v>1877.41</v>
      </c>
      <c r="G379" s="295" t="s">
        <v>7161</v>
      </c>
      <c r="H379" s="295"/>
      <c r="I379" s="295"/>
    </row>
    <row r="380" spans="2:9" x14ac:dyDescent="0.2">
      <c r="B380" s="300"/>
      <c r="C380" s="299"/>
      <c r="F380" s="290">
        <v>9278.7999999999993</v>
      </c>
      <c r="G380" s="295" t="s">
        <v>7160</v>
      </c>
      <c r="H380" s="295"/>
      <c r="I380" s="295"/>
    </row>
    <row r="381" spans="2:9" x14ac:dyDescent="0.2">
      <c r="B381" s="300"/>
      <c r="C381" s="299"/>
      <c r="F381" s="290">
        <v>86251.8</v>
      </c>
      <c r="G381" s="295" t="s">
        <v>7159</v>
      </c>
      <c r="H381" s="295"/>
      <c r="I381" s="295"/>
    </row>
    <row r="382" spans="2:9" x14ac:dyDescent="0.2">
      <c r="B382" s="300"/>
      <c r="C382" s="299"/>
      <c r="F382" s="290">
        <v>25666.97</v>
      </c>
      <c r="G382" s="295" t="s">
        <v>7158</v>
      </c>
      <c r="H382" s="295"/>
      <c r="I382" s="295"/>
    </row>
    <row r="383" spans="2:9" x14ac:dyDescent="0.2">
      <c r="B383" s="300"/>
      <c r="C383" s="299"/>
      <c r="F383" s="290">
        <v>0.01</v>
      </c>
      <c r="G383" s="295" t="s">
        <v>6987</v>
      </c>
      <c r="H383" s="295"/>
      <c r="I383" s="295"/>
    </row>
    <row r="384" spans="2:9" x14ac:dyDescent="0.2">
      <c r="B384" s="300"/>
      <c r="C384" s="299"/>
      <c r="F384" s="290">
        <v>446.46</v>
      </c>
      <c r="G384" s="295" t="s">
        <v>7157</v>
      </c>
      <c r="H384" s="295"/>
      <c r="I384" s="295"/>
    </row>
    <row r="385" spans="2:9" x14ac:dyDescent="0.2">
      <c r="B385" s="300"/>
      <c r="C385" s="299"/>
      <c r="G385" s="295"/>
      <c r="H385" s="295"/>
      <c r="I385" s="295"/>
    </row>
    <row r="386" spans="2:9" x14ac:dyDescent="0.2">
      <c r="B386" s="300"/>
      <c r="C386" s="299"/>
      <c r="G386" s="295"/>
      <c r="H386" s="295"/>
      <c r="I386" s="295"/>
    </row>
    <row r="387" spans="2:9" x14ac:dyDescent="0.2">
      <c r="B387" s="300"/>
      <c r="C387" s="299"/>
      <c r="G387" s="295"/>
      <c r="H387" s="295"/>
      <c r="I387" s="295"/>
    </row>
    <row r="388" spans="2:9" x14ac:dyDescent="0.2">
      <c r="B388" s="300"/>
      <c r="C388" s="299"/>
      <c r="G388" s="295"/>
      <c r="H388" s="295"/>
      <c r="I388" s="295"/>
    </row>
    <row r="389" spans="2:9" x14ac:dyDescent="0.2">
      <c r="B389" s="300"/>
      <c r="C389" s="299"/>
      <c r="G389" s="295"/>
      <c r="H389" s="295"/>
      <c r="I389" s="295"/>
    </row>
    <row r="390" spans="2:9" x14ac:dyDescent="0.2">
      <c r="B390" s="300"/>
      <c r="C390" s="299"/>
      <c r="G390" s="295"/>
      <c r="H390" s="295"/>
      <c r="I390" s="295"/>
    </row>
    <row r="391" spans="2:9" x14ac:dyDescent="0.2">
      <c r="B391" s="300"/>
      <c r="C391" s="299"/>
      <c r="G391" s="295"/>
      <c r="H391" s="295"/>
      <c r="I391" s="295"/>
    </row>
    <row r="392" spans="2:9" x14ac:dyDescent="0.2">
      <c r="B392" s="300"/>
      <c r="C392" s="299"/>
      <c r="G392" s="295"/>
      <c r="H392" s="295"/>
      <c r="I392" s="295"/>
    </row>
    <row r="393" spans="2:9" x14ac:dyDescent="0.2">
      <c r="B393" s="300"/>
      <c r="C393" s="299"/>
      <c r="G393" s="295"/>
      <c r="H393" s="295"/>
      <c r="I393" s="295"/>
    </row>
    <row r="394" spans="2:9" x14ac:dyDescent="0.2">
      <c r="B394" s="300"/>
      <c r="C394" s="299"/>
      <c r="F394" s="369"/>
      <c r="G394" s="697"/>
    </row>
    <row r="395" spans="2:9" x14ac:dyDescent="0.2">
      <c r="B395" s="300"/>
      <c r="C395" s="299"/>
      <c r="G395" s="295"/>
      <c r="H395" s="295"/>
      <c r="I395" s="295"/>
    </row>
    <row r="396" spans="2:9" x14ac:dyDescent="0.2">
      <c r="B396" s="300"/>
      <c r="C396" s="299"/>
      <c r="G396" s="295"/>
      <c r="H396" s="295"/>
      <c r="I396" s="295"/>
    </row>
    <row r="397" spans="2:9" x14ac:dyDescent="0.2">
      <c r="B397" s="300"/>
      <c r="C397" s="299"/>
      <c r="G397" s="295"/>
      <c r="H397" s="295"/>
      <c r="I397" s="295"/>
    </row>
    <row r="398" spans="2:9" x14ac:dyDescent="0.2">
      <c r="B398" s="300"/>
      <c r="C398" s="299"/>
      <c r="G398" s="295"/>
      <c r="H398" s="295"/>
      <c r="I398" s="295"/>
    </row>
    <row r="399" spans="2:9" x14ac:dyDescent="0.2">
      <c r="B399" s="300"/>
      <c r="C399" s="299"/>
      <c r="G399" s="295"/>
      <c r="H399" s="295"/>
      <c r="I399" s="295"/>
    </row>
    <row r="400" spans="2:9" x14ac:dyDescent="0.2">
      <c r="B400" s="300"/>
      <c r="C400" s="299"/>
      <c r="G400" s="295"/>
      <c r="H400" s="295"/>
      <c r="I400" s="295"/>
    </row>
    <row r="401" spans="2:9" x14ac:dyDescent="0.2">
      <c r="B401" s="300"/>
      <c r="C401" s="299"/>
      <c r="G401" s="295"/>
      <c r="H401" s="295"/>
      <c r="I401" s="295"/>
    </row>
    <row r="402" spans="2:9" x14ac:dyDescent="0.2">
      <c r="B402" s="300"/>
      <c r="C402" s="299"/>
      <c r="G402" s="295"/>
      <c r="H402" s="295"/>
      <c r="I402" s="295"/>
    </row>
    <row r="403" spans="2:9" x14ac:dyDescent="0.2">
      <c r="B403" s="300"/>
      <c r="C403" s="299"/>
      <c r="G403" s="295"/>
      <c r="H403" s="295"/>
      <c r="I403" s="295"/>
    </row>
    <row r="404" spans="2:9" x14ac:dyDescent="0.2">
      <c r="B404" s="300"/>
      <c r="C404" s="299"/>
      <c r="G404" s="295"/>
      <c r="H404" s="295"/>
      <c r="I404" s="295"/>
    </row>
    <row r="405" spans="2:9" x14ac:dyDescent="0.2">
      <c r="B405" s="300"/>
      <c r="C405" s="299"/>
      <c r="G405" s="295"/>
      <c r="H405" s="295"/>
      <c r="I405" s="295"/>
    </row>
    <row r="406" spans="2:9" x14ac:dyDescent="0.2">
      <c r="B406" s="300"/>
      <c r="C406" s="299"/>
      <c r="G406" s="295"/>
      <c r="H406" s="295"/>
      <c r="I406" s="295"/>
    </row>
    <row r="407" spans="2:9" x14ac:dyDescent="0.2">
      <c r="B407" s="300"/>
      <c r="C407" s="299"/>
      <c r="G407" s="295"/>
      <c r="H407" s="295"/>
      <c r="I407" s="295"/>
    </row>
    <row r="408" spans="2:9" x14ac:dyDescent="0.2">
      <c r="B408" s="300"/>
      <c r="C408" s="299"/>
      <c r="G408" s="295"/>
      <c r="H408" s="295"/>
      <c r="I408" s="295"/>
    </row>
    <row r="409" spans="2:9" x14ac:dyDescent="0.2">
      <c r="B409" s="300"/>
      <c r="C409" s="299"/>
      <c r="G409" s="295"/>
      <c r="H409" s="295"/>
      <c r="I409" s="295"/>
    </row>
    <row r="410" spans="2:9" x14ac:dyDescent="0.2">
      <c r="B410" s="300"/>
      <c r="C410" s="299"/>
      <c r="G410" s="295"/>
      <c r="H410" s="295"/>
      <c r="I410" s="295"/>
    </row>
    <row r="411" spans="2:9" x14ac:dyDescent="0.2">
      <c r="B411" s="300"/>
      <c r="C411" s="299"/>
      <c r="G411" s="295"/>
      <c r="H411" s="295"/>
      <c r="I411" s="295"/>
    </row>
    <row r="412" spans="2:9" x14ac:dyDescent="0.2">
      <c r="B412" s="300"/>
      <c r="C412" s="299"/>
      <c r="G412" s="295"/>
      <c r="H412" s="295"/>
      <c r="I412" s="295"/>
    </row>
    <row r="413" spans="2:9" x14ac:dyDescent="0.2">
      <c r="B413" s="300"/>
      <c r="C413" s="299"/>
      <c r="G413" s="295"/>
      <c r="H413" s="295"/>
      <c r="I413" s="295"/>
    </row>
    <row r="414" spans="2:9" x14ac:dyDescent="0.2">
      <c r="B414" s="300"/>
      <c r="C414" s="299"/>
      <c r="G414" s="295"/>
      <c r="H414" s="295"/>
      <c r="I414" s="295"/>
    </row>
    <row r="415" spans="2:9" x14ac:dyDescent="0.2">
      <c r="B415" s="300"/>
      <c r="C415" s="299"/>
      <c r="G415" s="295"/>
      <c r="H415" s="295"/>
      <c r="I415" s="295"/>
    </row>
    <row r="416" spans="2:9" x14ac:dyDescent="0.2">
      <c r="B416" s="300"/>
      <c r="C416" s="299"/>
      <c r="G416" s="295"/>
      <c r="H416" s="295"/>
      <c r="I416" s="295"/>
    </row>
    <row r="417" spans="2:9" x14ac:dyDescent="0.2">
      <c r="B417" s="300"/>
      <c r="C417" s="299"/>
      <c r="G417" s="295"/>
      <c r="H417" s="295"/>
      <c r="I417" s="295"/>
    </row>
    <row r="418" spans="2:9" x14ac:dyDescent="0.2">
      <c r="B418" s="300"/>
      <c r="C418" s="299"/>
      <c r="G418" s="295"/>
      <c r="H418" s="295"/>
      <c r="I418" s="295"/>
    </row>
    <row r="419" spans="2:9" x14ac:dyDescent="0.2">
      <c r="B419" s="300"/>
      <c r="C419" s="299"/>
      <c r="G419" s="295"/>
      <c r="H419" s="295"/>
      <c r="I419" s="295"/>
    </row>
    <row r="420" spans="2:9" x14ac:dyDescent="0.2">
      <c r="B420" s="300"/>
      <c r="C420" s="299"/>
      <c r="G420" s="295"/>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x14ac:dyDescent="0.2">
      <c r="B562" s="300"/>
      <c r="C562" s="299"/>
      <c r="G562" s="295"/>
      <c r="H562" s="295"/>
      <c r="I562" s="295"/>
    </row>
    <row r="563" spans="2:10" ht="15.75" customHeight="1" thickBot="1" x14ac:dyDescent="0.25">
      <c r="B563" s="300"/>
      <c r="C563" s="299"/>
      <c r="E563" s="302">
        <f>SUM(E9:E211)</f>
        <v>7556448.3200000003</v>
      </c>
      <c r="F563" s="301">
        <f>SUM(F8:F562)</f>
        <v>7475120.9230000023</v>
      </c>
      <c r="G563" s="296"/>
      <c r="H563" s="295"/>
      <c r="I563" s="295"/>
    </row>
    <row r="564" spans="2:10" ht="15.75" customHeight="1" thickTop="1" x14ac:dyDescent="0.2">
      <c r="B564" s="300"/>
      <c r="C564" s="299"/>
      <c r="E564" s="290">
        <f>F563-E563</f>
        <v>-81327.396999998018</v>
      </c>
      <c r="F564" s="297"/>
      <c r="G564" s="296"/>
      <c r="H564" s="295"/>
      <c r="I564" s="295"/>
      <c r="J564" s="292"/>
    </row>
    <row r="565" spans="2:10" ht="15.75" customHeight="1" x14ac:dyDescent="0.2">
      <c r="B565" s="300"/>
      <c r="C565" s="299"/>
      <c r="F565" s="297"/>
      <c r="G565" s="296"/>
      <c r="H565" s="290"/>
      <c r="I565" s="295"/>
    </row>
    <row r="566" spans="2:10" ht="15.75" customHeight="1" x14ac:dyDescent="0.2">
      <c r="B566" s="300"/>
      <c r="C566" s="299"/>
      <c r="F566" s="297"/>
      <c r="G566" s="296"/>
      <c r="H566" s="295"/>
      <c r="I566" s="295"/>
    </row>
    <row r="567" spans="2:10" ht="15.75" customHeight="1" x14ac:dyDescent="0.2">
      <c r="B567" s="288"/>
      <c r="C567" s="288"/>
      <c r="D567" s="293"/>
      <c r="F567" s="297"/>
      <c r="G567" s="296"/>
      <c r="H567" s="295"/>
      <c r="I567" s="295"/>
    </row>
    <row r="568" spans="2:10" ht="15.75" customHeight="1" x14ac:dyDescent="0.2">
      <c r="B568" s="288"/>
      <c r="C568" s="288"/>
      <c r="D568" s="293"/>
      <c r="F568" s="297"/>
      <c r="G568" s="296"/>
      <c r="H568" s="295"/>
      <c r="I568" s="295"/>
    </row>
    <row r="569" spans="2:10" ht="15.75" customHeight="1" x14ac:dyDescent="0.2">
      <c r="B569" s="288"/>
      <c r="C569" s="288"/>
      <c r="D569" s="298"/>
      <c r="F569" s="297"/>
      <c r="G569" s="296"/>
      <c r="H569" s="295"/>
      <c r="I569" s="295"/>
    </row>
    <row r="570" spans="2:10" ht="15.75" customHeight="1" x14ac:dyDescent="0.2">
      <c r="B570" s="288"/>
      <c r="C570" s="288"/>
      <c r="D570" s="293"/>
      <c r="F570" s="297"/>
      <c r="G570" s="296"/>
      <c r="H570" s="295"/>
      <c r="I570" s="295"/>
    </row>
    <row r="571" spans="2:10" ht="15.75" customHeight="1" x14ac:dyDescent="0.2">
      <c r="B571" s="288"/>
      <c r="C571" s="288"/>
      <c r="D571" s="293"/>
      <c r="G571" s="295"/>
      <c r="H571" s="295"/>
      <c r="I571" s="295"/>
    </row>
    <row r="572" spans="2:10" ht="15.75" customHeight="1" x14ac:dyDescent="0.2">
      <c r="B572" s="288"/>
      <c r="C572" s="288"/>
      <c r="D572" s="293"/>
      <c r="G572" s="295"/>
    </row>
    <row r="573" spans="2:10" ht="15.75" customHeight="1" x14ac:dyDescent="0.2">
      <c r="B573" s="288"/>
      <c r="C573" s="288"/>
      <c r="D573" s="293"/>
      <c r="G573" s="295"/>
    </row>
    <row r="574" spans="2:10" ht="15.75" customHeight="1" x14ac:dyDescent="0.2">
      <c r="B574" s="288"/>
      <c r="C574" s="288"/>
    </row>
    <row r="575" spans="2:10" ht="15.75" customHeight="1" x14ac:dyDescent="0.2">
      <c r="B575" s="288"/>
      <c r="C575" s="288"/>
      <c r="D575" s="293"/>
      <c r="G575" s="294"/>
    </row>
    <row r="576" spans="2:10" ht="15.75" customHeight="1" x14ac:dyDescent="0.2">
      <c r="B576" s="288"/>
      <c r="C576" s="288"/>
      <c r="D576" s="293"/>
    </row>
    <row r="577" spans="2:7" ht="15.75" customHeight="1" x14ac:dyDescent="0.2">
      <c r="B577" s="288"/>
      <c r="C577" s="288"/>
      <c r="D577" s="293"/>
    </row>
    <row r="578" spans="2:7" ht="15.75" customHeight="1" x14ac:dyDescent="0.2">
      <c r="B578" s="288"/>
      <c r="C578" s="288"/>
      <c r="D578" s="293"/>
    </row>
    <row r="579" spans="2:7" ht="15.75" customHeight="1" x14ac:dyDescent="0.2">
      <c r="B579" s="288"/>
      <c r="C579" s="288"/>
      <c r="D579" s="293"/>
    </row>
    <row r="580" spans="2:7" ht="15.75" customHeight="1" x14ac:dyDescent="0.2">
      <c r="B580" s="288"/>
      <c r="C580" s="288"/>
    </row>
    <row r="581" spans="2:7" ht="15.75" customHeight="1" x14ac:dyDescent="0.2">
      <c r="D581" s="293"/>
    </row>
    <row r="582" spans="2:7" ht="15.75" customHeight="1" x14ac:dyDescent="0.2">
      <c r="B582" s="288"/>
      <c r="C582" s="288"/>
      <c r="D582" s="293"/>
    </row>
    <row r="583" spans="2:7" ht="15.75" customHeight="1" x14ac:dyDescent="0.2">
      <c r="B583" s="288"/>
      <c r="C583" s="288"/>
      <c r="F583" s="292"/>
      <c r="G583" s="288"/>
    </row>
    <row r="584" spans="2:7" ht="15.75" customHeight="1" x14ac:dyDescent="0.2">
      <c r="F584" s="292"/>
      <c r="G584" s="288"/>
    </row>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64" ht="15.75" customHeight="1" x14ac:dyDescent="0.2"/>
    <row r="674" spans="1:208" s="289" customFormat="1" x14ac:dyDescent="0.2">
      <c r="A674" s="288"/>
      <c r="D674" s="291"/>
      <c r="E674" s="290"/>
      <c r="F674" s="290"/>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row r="675" spans="1:208" s="290" customFormat="1" x14ac:dyDescent="0.2">
      <c r="A675" s="288"/>
      <c r="B675" s="289"/>
      <c r="C675" s="289"/>
      <c r="D675" s="291"/>
      <c r="G675" s="289"/>
      <c r="H675" s="288"/>
      <c r="I675" s="288"/>
      <c r="J675" s="288"/>
      <c r="K675" s="288"/>
      <c r="L675" s="288"/>
      <c r="M675" s="288"/>
      <c r="N675" s="288"/>
      <c r="O675" s="288"/>
      <c r="P675" s="288"/>
      <c r="Q675" s="288"/>
      <c r="R675" s="288"/>
      <c r="S675" s="288"/>
      <c r="T675" s="288"/>
      <c r="U675" s="288"/>
      <c r="V675" s="288"/>
      <c r="W675" s="288"/>
      <c r="X675" s="288"/>
      <c r="Y675" s="288"/>
      <c r="Z675" s="288"/>
      <c r="AA675" s="288"/>
      <c r="AB675" s="288"/>
      <c r="AC675" s="288"/>
      <c r="AD675" s="288"/>
      <c r="AE675" s="288"/>
      <c r="AF675" s="288"/>
      <c r="AG675" s="288"/>
      <c r="AH675" s="288"/>
      <c r="AI675" s="288"/>
      <c r="AJ675" s="288"/>
      <c r="AK675" s="288"/>
      <c r="AL675" s="288"/>
      <c r="AM675" s="288"/>
      <c r="AN675" s="288"/>
      <c r="AO675" s="288"/>
      <c r="AP675" s="288"/>
      <c r="AQ675" s="288"/>
      <c r="AR675" s="288"/>
      <c r="AS675" s="288"/>
      <c r="AT675" s="288"/>
      <c r="AU675" s="288"/>
      <c r="AV675" s="288"/>
      <c r="AW675" s="288"/>
      <c r="AX675" s="288"/>
      <c r="AY675" s="288"/>
      <c r="AZ675" s="288"/>
      <c r="BA675" s="288"/>
      <c r="BB675" s="288"/>
      <c r="BC675" s="288"/>
      <c r="BD675" s="288"/>
      <c r="BE675" s="288"/>
      <c r="BF675" s="288"/>
      <c r="BG675" s="288"/>
      <c r="BH675" s="288"/>
      <c r="BI675" s="288"/>
      <c r="BJ675" s="288"/>
      <c r="BK675" s="288"/>
      <c r="BL675" s="288"/>
      <c r="BM675" s="288"/>
      <c r="BN675" s="288"/>
      <c r="BO675" s="288"/>
      <c r="BP675" s="288"/>
      <c r="BQ675" s="288"/>
      <c r="BR675" s="288"/>
      <c r="BS675" s="288"/>
      <c r="BT675" s="288"/>
      <c r="BU675" s="288"/>
      <c r="BV675" s="288"/>
      <c r="BW675" s="288"/>
      <c r="BX675" s="288"/>
      <c r="BY675" s="288"/>
      <c r="BZ675" s="288"/>
      <c r="CA675" s="288"/>
      <c r="CB675" s="288"/>
      <c r="CC675" s="288"/>
      <c r="CD675" s="288"/>
      <c r="CE675" s="288"/>
      <c r="CF675" s="288"/>
      <c r="CG675" s="288"/>
      <c r="CH675" s="288"/>
      <c r="CI675" s="288"/>
      <c r="CJ675" s="288"/>
      <c r="CK675" s="288"/>
      <c r="CL675" s="288"/>
      <c r="CM675" s="288"/>
      <c r="CN675" s="288"/>
      <c r="CO675" s="288"/>
      <c r="CP675" s="288"/>
      <c r="CQ675" s="288"/>
      <c r="CR675" s="288"/>
      <c r="CS675" s="288"/>
      <c r="CT675" s="288"/>
      <c r="CU675" s="288"/>
      <c r="CV675" s="288"/>
      <c r="CW675" s="288"/>
      <c r="CX675" s="288"/>
      <c r="CY675" s="288"/>
      <c r="CZ675" s="288"/>
      <c r="DA675" s="288"/>
      <c r="DB675" s="288"/>
      <c r="DC675" s="288"/>
      <c r="DD675" s="288"/>
      <c r="DE675" s="288"/>
      <c r="DF675" s="288"/>
      <c r="DG675" s="288"/>
      <c r="DH675" s="288"/>
      <c r="DI675" s="288"/>
      <c r="DJ675" s="288"/>
      <c r="DK675" s="288"/>
      <c r="DL675" s="288"/>
      <c r="DM675" s="288"/>
      <c r="DN675" s="288"/>
      <c r="DO675" s="288"/>
      <c r="DP675" s="288"/>
      <c r="DQ675" s="288"/>
      <c r="DR675" s="288"/>
      <c r="DS675" s="288"/>
      <c r="DT675" s="288"/>
      <c r="DU675" s="288"/>
      <c r="DV675" s="288"/>
      <c r="DW675" s="288"/>
      <c r="DX675" s="288"/>
      <c r="DY675" s="288"/>
      <c r="DZ675" s="288"/>
      <c r="EA675" s="288"/>
      <c r="EB675" s="288"/>
      <c r="EC675" s="288"/>
      <c r="ED675" s="288"/>
      <c r="EE675" s="288"/>
      <c r="EF675" s="288"/>
      <c r="EG675" s="288"/>
      <c r="EH675" s="288"/>
      <c r="EI675" s="288"/>
      <c r="EJ675" s="288"/>
      <c r="EK675" s="288"/>
      <c r="EL675" s="288"/>
      <c r="EM675" s="288"/>
      <c r="EN675" s="288"/>
      <c r="EO675" s="288"/>
      <c r="EP675" s="288"/>
      <c r="EQ675" s="288"/>
      <c r="ER675" s="288"/>
      <c r="ES675" s="288"/>
      <c r="ET675" s="288"/>
      <c r="EU675" s="288"/>
      <c r="EV675" s="288"/>
      <c r="EW675" s="288"/>
      <c r="EX675" s="288"/>
      <c r="EY675" s="288"/>
      <c r="EZ675" s="288"/>
      <c r="FA675" s="288"/>
      <c r="FB675" s="288"/>
      <c r="FC675" s="288"/>
      <c r="FD675" s="288"/>
      <c r="FE675" s="288"/>
      <c r="FF675" s="288"/>
      <c r="FG675" s="288"/>
      <c r="FH675" s="288"/>
      <c r="FI675" s="288"/>
      <c r="FJ675" s="288"/>
      <c r="FK675" s="288"/>
      <c r="FL675" s="288"/>
      <c r="FM675" s="288"/>
      <c r="FN675" s="288"/>
      <c r="FO675" s="288"/>
      <c r="FP675" s="288"/>
      <c r="FQ675" s="288"/>
      <c r="FR675" s="288"/>
      <c r="FS675" s="288"/>
      <c r="FT675" s="288"/>
      <c r="FU675" s="288"/>
      <c r="FV675" s="288"/>
      <c r="FW675" s="288"/>
      <c r="FX675" s="288"/>
      <c r="FY675" s="288"/>
      <c r="FZ675" s="288"/>
      <c r="GA675" s="288"/>
      <c r="GB675" s="288"/>
      <c r="GC675" s="288"/>
      <c r="GD675" s="288"/>
      <c r="GE675" s="288"/>
      <c r="GF675" s="288"/>
      <c r="GG675" s="288"/>
      <c r="GH675" s="288"/>
      <c r="GI675" s="288"/>
      <c r="GJ675" s="288"/>
      <c r="GK675" s="288"/>
      <c r="GL675" s="288"/>
      <c r="GM675" s="288"/>
      <c r="GN675" s="288"/>
      <c r="GO675" s="288"/>
      <c r="GP675" s="288"/>
      <c r="GQ675" s="288"/>
      <c r="GR675" s="288"/>
      <c r="GS675" s="288"/>
      <c r="GT675" s="288"/>
      <c r="GU675" s="288"/>
      <c r="GV675" s="288"/>
      <c r="GW675" s="288"/>
      <c r="GX675" s="288"/>
      <c r="GY675" s="288"/>
      <c r="GZ675" s="288"/>
    </row>
    <row r="676" spans="1:208" s="290" customFormat="1" x14ac:dyDescent="0.2">
      <c r="A676" s="288"/>
      <c r="B676" s="289"/>
      <c r="C676" s="289"/>
      <c r="D676" s="291"/>
      <c r="G676" s="289"/>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row r="677" spans="1:208" s="290" customFormat="1" x14ac:dyDescent="0.2">
      <c r="A677" s="288"/>
      <c r="B677" s="289"/>
      <c r="C677" s="289"/>
      <c r="D677" s="291"/>
      <c r="G677" s="289"/>
      <c r="H677" s="288"/>
      <c r="I677" s="288"/>
      <c r="J677" s="288"/>
      <c r="K677" s="288"/>
      <c r="L677" s="288"/>
      <c r="M677" s="288"/>
      <c r="N677" s="288"/>
      <c r="O677" s="288"/>
      <c r="P677" s="288"/>
      <c r="Q677" s="288"/>
      <c r="R677" s="288"/>
      <c r="S677" s="288"/>
      <c r="T677" s="288"/>
      <c r="U677" s="288"/>
      <c r="V677" s="288"/>
      <c r="W677" s="288"/>
      <c r="X677" s="288"/>
      <c r="Y677" s="288"/>
      <c r="Z677" s="288"/>
      <c r="AA677" s="288"/>
      <c r="AB677" s="288"/>
      <c r="AC677" s="288"/>
      <c r="AD677" s="288"/>
      <c r="AE677" s="288"/>
      <c r="AF677" s="288"/>
      <c r="AG677" s="288"/>
      <c r="AH677" s="288"/>
      <c r="AI677" s="288"/>
      <c r="AJ677" s="288"/>
      <c r="AK677" s="288"/>
      <c r="AL677" s="288"/>
      <c r="AM677" s="288"/>
      <c r="AN677" s="288"/>
      <c r="AO677" s="288"/>
      <c r="AP677" s="288"/>
      <c r="AQ677" s="288"/>
      <c r="AR677" s="288"/>
      <c r="AS677" s="288"/>
      <c r="AT677" s="288"/>
      <c r="AU677" s="288"/>
      <c r="AV677" s="288"/>
      <c r="AW677" s="288"/>
      <c r="AX677" s="288"/>
      <c r="AY677" s="288"/>
      <c r="AZ677" s="288"/>
      <c r="BA677" s="288"/>
      <c r="BB677" s="288"/>
      <c r="BC677" s="288"/>
      <c r="BD677" s="288"/>
      <c r="BE677" s="288"/>
      <c r="BF677" s="288"/>
      <c r="BG677" s="288"/>
      <c r="BH677" s="288"/>
      <c r="BI677" s="288"/>
      <c r="BJ677" s="288"/>
      <c r="BK677" s="288"/>
      <c r="BL677" s="288"/>
      <c r="BM677" s="288"/>
      <c r="BN677" s="288"/>
      <c r="BO677" s="288"/>
      <c r="BP677" s="288"/>
      <c r="BQ677" s="288"/>
      <c r="BR677" s="288"/>
      <c r="BS677" s="288"/>
      <c r="BT677" s="288"/>
      <c r="BU677" s="288"/>
      <c r="BV677" s="288"/>
      <c r="BW677" s="288"/>
      <c r="BX677" s="288"/>
      <c r="BY677" s="288"/>
      <c r="BZ677" s="288"/>
      <c r="CA677" s="288"/>
      <c r="CB677" s="288"/>
      <c r="CC677" s="288"/>
      <c r="CD677" s="288"/>
      <c r="CE677" s="288"/>
      <c r="CF677" s="288"/>
      <c r="CG677" s="288"/>
      <c r="CH677" s="288"/>
      <c r="CI677" s="288"/>
      <c r="CJ677" s="288"/>
      <c r="CK677" s="288"/>
      <c r="CL677" s="288"/>
      <c r="CM677" s="288"/>
      <c r="CN677" s="288"/>
      <c r="CO677" s="288"/>
      <c r="CP677" s="288"/>
      <c r="CQ677" s="288"/>
      <c r="CR677" s="288"/>
      <c r="CS677" s="288"/>
      <c r="CT677" s="288"/>
      <c r="CU677" s="288"/>
      <c r="CV677" s="288"/>
      <c r="CW677" s="288"/>
      <c r="CX677" s="288"/>
      <c r="CY677" s="288"/>
      <c r="CZ677" s="288"/>
      <c r="DA677" s="288"/>
      <c r="DB677" s="288"/>
      <c r="DC677" s="288"/>
      <c r="DD677" s="288"/>
      <c r="DE677" s="288"/>
      <c r="DF677" s="288"/>
      <c r="DG677" s="288"/>
      <c r="DH677" s="288"/>
      <c r="DI677" s="288"/>
      <c r="DJ677" s="288"/>
      <c r="DK677" s="288"/>
      <c r="DL677" s="288"/>
      <c r="DM677" s="288"/>
      <c r="DN677" s="288"/>
      <c r="DO677" s="288"/>
      <c r="DP677" s="288"/>
      <c r="DQ677" s="288"/>
      <c r="DR677" s="288"/>
      <c r="DS677" s="288"/>
      <c r="DT677" s="288"/>
      <c r="DU677" s="288"/>
      <c r="DV677" s="288"/>
      <c r="DW677" s="288"/>
      <c r="DX677" s="288"/>
      <c r="DY677" s="288"/>
      <c r="DZ677" s="288"/>
      <c r="EA677" s="288"/>
      <c r="EB677" s="288"/>
      <c r="EC677" s="288"/>
      <c r="ED677" s="288"/>
      <c r="EE677" s="288"/>
      <c r="EF677" s="288"/>
      <c r="EG677" s="288"/>
      <c r="EH677" s="288"/>
      <c r="EI677" s="288"/>
      <c r="EJ677" s="288"/>
      <c r="EK677" s="288"/>
      <c r="EL677" s="288"/>
      <c r="EM677" s="288"/>
      <c r="EN677" s="288"/>
      <c r="EO677" s="288"/>
      <c r="EP677" s="288"/>
      <c r="EQ677" s="288"/>
      <c r="ER677" s="288"/>
      <c r="ES677" s="288"/>
      <c r="ET677" s="288"/>
      <c r="EU677" s="288"/>
      <c r="EV677" s="288"/>
      <c r="EW677" s="288"/>
      <c r="EX677" s="288"/>
      <c r="EY677" s="288"/>
      <c r="EZ677" s="288"/>
      <c r="FA677" s="288"/>
      <c r="FB677" s="288"/>
      <c r="FC677" s="288"/>
      <c r="FD677" s="288"/>
      <c r="FE677" s="288"/>
      <c r="FF677" s="288"/>
      <c r="FG677" s="288"/>
      <c r="FH677" s="288"/>
      <c r="FI677" s="288"/>
      <c r="FJ677" s="288"/>
      <c r="FK677" s="288"/>
      <c r="FL677" s="288"/>
      <c r="FM677" s="288"/>
      <c r="FN677" s="288"/>
      <c r="FO677" s="288"/>
      <c r="FP677" s="288"/>
      <c r="FQ677" s="288"/>
      <c r="FR677" s="288"/>
      <c r="FS677" s="288"/>
      <c r="FT677" s="288"/>
      <c r="FU677" s="288"/>
      <c r="FV677" s="288"/>
      <c r="FW677" s="288"/>
      <c r="FX677" s="288"/>
      <c r="FY677" s="288"/>
      <c r="FZ677" s="288"/>
      <c r="GA677" s="288"/>
      <c r="GB677" s="288"/>
      <c r="GC677" s="288"/>
      <c r="GD677" s="288"/>
      <c r="GE677" s="288"/>
      <c r="GF677" s="288"/>
      <c r="GG677" s="288"/>
      <c r="GH677" s="288"/>
      <c r="GI677" s="288"/>
      <c r="GJ677" s="288"/>
      <c r="GK677" s="288"/>
      <c r="GL677" s="288"/>
      <c r="GM677" s="288"/>
      <c r="GN677" s="288"/>
      <c r="GO677" s="288"/>
      <c r="GP677" s="288"/>
      <c r="GQ677" s="288"/>
      <c r="GR677" s="288"/>
      <c r="GS677" s="288"/>
      <c r="GT677" s="288"/>
      <c r="GU677" s="288"/>
      <c r="GV677" s="288"/>
      <c r="GW677" s="288"/>
      <c r="GX677" s="288"/>
      <c r="GY677" s="288"/>
      <c r="GZ677" s="288"/>
    </row>
  </sheetData>
  <pageMargins left="0.70866141732283472" right="0.55118110236220474" top="0.31496062992125984" bottom="0.39370078740157483" header="0.31496062992125984" footer="0.31496062992125984"/>
  <pageSetup paperSize="9" scale="6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D57D-B5C4-4F8A-B8DC-371DF25DC9DC}">
  <sheetPr codeName="Hoja72"/>
  <dimension ref="A1:GZ679"/>
  <sheetViews>
    <sheetView topLeftCell="A85" zoomScaleNormal="100" workbookViewId="0">
      <selection activeCell="E114" sqref="E114"/>
    </sheetView>
  </sheetViews>
  <sheetFormatPr baseColWidth="10" defaultColWidth="10.83203125" defaultRowHeight="14" x14ac:dyDescent="0.2"/>
  <cols>
    <col min="1" max="1" width="2.83203125" style="288" customWidth="1"/>
    <col min="2" max="2" width="11.1640625" style="289" customWidth="1"/>
    <col min="3" max="3" width="69.33203125" style="289" customWidth="1"/>
    <col min="4" max="4" width="8.1640625" style="291" customWidth="1"/>
    <col min="5" max="5" width="14.1640625" style="290" customWidth="1"/>
    <col min="6" max="6" width="14.1640625" style="290" hidden="1" customWidth="1"/>
    <col min="7" max="7" width="43.1640625" style="289" hidden="1" customWidth="1"/>
    <col min="8" max="8" width="12" style="288" hidden="1" customWidth="1"/>
    <col min="9" max="9" width="2" style="288" hidden="1" customWidth="1"/>
    <col min="10" max="10" width="12" style="288" hidden="1" customWidth="1"/>
    <col min="11" max="12" width="0" style="288" hidden="1" customWidth="1"/>
    <col min="13" max="13" width="44.6640625" style="288" hidden="1" customWidth="1"/>
    <col min="14" max="14" width="0" style="288" hidden="1" customWidth="1"/>
    <col min="15" max="16384" width="10.83203125" style="288"/>
  </cols>
  <sheetData>
    <row r="1" spans="2:19" ht="19" x14ac:dyDescent="0.25">
      <c r="B1" s="318"/>
      <c r="C1" s="320" t="s">
        <v>893</v>
      </c>
    </row>
    <row r="2" spans="2:19" ht="19" x14ac:dyDescent="0.25">
      <c r="B2" s="318"/>
      <c r="C2" s="320" t="s">
        <v>892</v>
      </c>
    </row>
    <row r="3" spans="2:19" ht="19" x14ac:dyDescent="0.25">
      <c r="B3" s="318"/>
      <c r="C3" s="319" t="s">
        <v>8158</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22778.43</v>
      </c>
      <c r="G8" s="295"/>
      <c r="H8" s="295"/>
      <c r="I8" s="295"/>
    </row>
    <row r="9" spans="2:19" x14ac:dyDescent="0.2">
      <c r="B9" s="300">
        <v>45201</v>
      </c>
      <c r="C9" s="299" t="s">
        <v>882</v>
      </c>
      <c r="D9" s="291" t="s">
        <v>806</v>
      </c>
      <c r="E9" s="290">
        <v>0.01</v>
      </c>
      <c r="F9" s="290">
        <v>0.01</v>
      </c>
      <c r="G9" s="295" t="s">
        <v>8157</v>
      </c>
      <c r="H9" s="295"/>
      <c r="I9" s="295"/>
      <c r="J9" s="289"/>
      <c r="K9" s="289"/>
      <c r="L9" s="289"/>
    </row>
    <row r="10" spans="2:19" x14ac:dyDescent="0.2">
      <c r="B10" s="300">
        <v>45201</v>
      </c>
      <c r="C10" s="299" t="s">
        <v>351</v>
      </c>
      <c r="D10" s="291" t="s">
        <v>745</v>
      </c>
      <c r="E10" s="290">
        <v>126700.38</v>
      </c>
      <c r="F10" s="290">
        <v>243441.62</v>
      </c>
      <c r="G10" s="295" t="s">
        <v>8156</v>
      </c>
      <c r="H10" s="295"/>
      <c r="I10" s="295"/>
      <c r="J10" s="289"/>
      <c r="K10" s="289"/>
      <c r="L10" s="289"/>
    </row>
    <row r="11" spans="2:19" x14ac:dyDescent="0.2">
      <c r="B11" s="300">
        <v>45201</v>
      </c>
      <c r="C11" s="299" t="s">
        <v>2993</v>
      </c>
      <c r="D11" s="291" t="s">
        <v>8155</v>
      </c>
      <c r="E11" s="290">
        <v>116558.76</v>
      </c>
      <c r="F11" s="290">
        <v>3000</v>
      </c>
      <c r="G11" s="295" t="s">
        <v>8120</v>
      </c>
      <c r="H11" s="295"/>
      <c r="I11" s="295"/>
      <c r="J11" s="289"/>
      <c r="K11" s="289"/>
      <c r="L11" s="289"/>
    </row>
    <row r="12" spans="2:19" x14ac:dyDescent="0.2">
      <c r="B12" s="300">
        <v>45201</v>
      </c>
      <c r="C12" s="299" t="s">
        <v>8154</v>
      </c>
      <c r="D12" s="291" t="s">
        <v>745</v>
      </c>
      <c r="E12" s="404">
        <v>5975</v>
      </c>
      <c r="F12" s="290">
        <v>3364.78</v>
      </c>
      <c r="G12" s="295" t="s">
        <v>8153</v>
      </c>
      <c r="H12" s="295"/>
      <c r="I12" s="295"/>
      <c r="J12" s="289"/>
      <c r="K12" s="289"/>
      <c r="L12" s="289"/>
    </row>
    <row r="13" spans="2:19" x14ac:dyDescent="0.2">
      <c r="B13" s="300">
        <v>45201</v>
      </c>
      <c r="C13" s="299" t="s">
        <v>6965</v>
      </c>
      <c r="D13" s="291" t="s">
        <v>745</v>
      </c>
      <c r="E13" s="410">
        <v>7497</v>
      </c>
      <c r="F13" s="290">
        <v>4677.5600000000004</v>
      </c>
      <c r="G13" s="295" t="s">
        <v>8152</v>
      </c>
      <c r="H13" s="295"/>
      <c r="I13" s="295"/>
      <c r="J13" s="289"/>
      <c r="K13" s="289"/>
      <c r="L13" s="289"/>
    </row>
    <row r="14" spans="2:19" x14ac:dyDescent="0.2">
      <c r="B14" s="300">
        <v>45201</v>
      </c>
      <c r="C14" s="299" t="s">
        <v>6164</v>
      </c>
      <c r="D14" s="291" t="s">
        <v>806</v>
      </c>
      <c r="E14" s="484">
        <v>33.31</v>
      </c>
      <c r="F14" s="290">
        <v>3605</v>
      </c>
      <c r="G14" s="295" t="s">
        <v>8151</v>
      </c>
      <c r="H14" s="295"/>
      <c r="I14" s="295"/>
      <c r="J14" s="289"/>
      <c r="K14" s="289"/>
      <c r="L14" s="289"/>
    </row>
    <row r="15" spans="2:19" x14ac:dyDescent="0.2">
      <c r="B15" s="300">
        <v>45201</v>
      </c>
      <c r="C15" s="299" t="s">
        <v>4207</v>
      </c>
      <c r="D15" s="291" t="s">
        <v>806</v>
      </c>
      <c r="E15" s="290">
        <v>5.33</v>
      </c>
      <c r="F15" s="290">
        <v>2315.12</v>
      </c>
      <c r="G15" s="531" t="s">
        <v>8150</v>
      </c>
      <c r="H15" s="290"/>
      <c r="I15" s="290"/>
      <c r="J15" s="290"/>
      <c r="K15" s="290"/>
      <c r="L15" s="290"/>
      <c r="M15" s="290"/>
      <c r="N15" s="532"/>
      <c r="O15" s="295"/>
      <c r="P15" s="295"/>
      <c r="Q15" s="289"/>
      <c r="R15" s="289"/>
      <c r="S15" s="289"/>
    </row>
    <row r="16" spans="2:19" x14ac:dyDescent="0.2">
      <c r="B16" s="300">
        <v>45201</v>
      </c>
      <c r="C16" s="289" t="s">
        <v>6164</v>
      </c>
      <c r="D16" s="291" t="s">
        <v>806</v>
      </c>
      <c r="E16" s="484">
        <v>299</v>
      </c>
      <c r="F16" s="290">
        <v>370.42</v>
      </c>
      <c r="G16" s="295" t="s">
        <v>8150</v>
      </c>
      <c r="H16" s="295"/>
      <c r="I16" s="295"/>
      <c r="J16" s="289"/>
      <c r="K16" s="289"/>
      <c r="L16" s="289"/>
    </row>
    <row r="17" spans="2:15" x14ac:dyDescent="0.2">
      <c r="B17" s="300">
        <v>45201</v>
      </c>
      <c r="C17" s="299" t="s">
        <v>4207</v>
      </c>
      <c r="D17" s="291" t="s">
        <v>806</v>
      </c>
      <c r="E17" s="290">
        <v>47.84</v>
      </c>
      <c r="F17" s="290">
        <v>3170.28</v>
      </c>
      <c r="G17" s="295" t="s">
        <v>8149</v>
      </c>
      <c r="H17" s="295"/>
      <c r="I17" s="295"/>
      <c r="J17" s="289"/>
      <c r="K17" s="289"/>
      <c r="L17" s="289"/>
    </row>
    <row r="18" spans="2:15" x14ac:dyDescent="0.2">
      <c r="B18" s="300">
        <v>45201</v>
      </c>
      <c r="C18" s="299" t="s">
        <v>6164</v>
      </c>
      <c r="D18" s="291" t="s">
        <v>806</v>
      </c>
      <c r="E18" s="484">
        <v>46.31</v>
      </c>
      <c r="F18" s="290">
        <v>5695.77</v>
      </c>
      <c r="G18" s="289" t="s">
        <v>8149</v>
      </c>
      <c r="H18" s="295"/>
      <c r="I18" s="295"/>
      <c r="J18" s="289"/>
      <c r="K18" s="289"/>
      <c r="L18" s="289"/>
    </row>
    <row r="19" spans="2:15" x14ac:dyDescent="0.2">
      <c r="B19" s="300">
        <v>45201</v>
      </c>
      <c r="C19" s="299" t="s">
        <v>4207</v>
      </c>
      <c r="D19" s="291" t="s">
        <v>806</v>
      </c>
      <c r="E19" s="290">
        <v>7.41</v>
      </c>
      <c r="F19" s="290">
        <v>1834.07</v>
      </c>
      <c r="G19" s="289" t="s">
        <v>8148</v>
      </c>
      <c r="H19" s="295"/>
      <c r="I19" s="295"/>
      <c r="J19" s="289"/>
      <c r="K19" s="289"/>
      <c r="L19" s="289"/>
    </row>
    <row r="20" spans="2:15" x14ac:dyDescent="0.2">
      <c r="B20" s="300">
        <v>45201</v>
      </c>
      <c r="C20" s="299" t="s">
        <v>6164</v>
      </c>
      <c r="D20" s="291" t="s">
        <v>806</v>
      </c>
      <c r="E20" s="657">
        <v>299</v>
      </c>
      <c r="F20" s="290">
        <v>10865.83</v>
      </c>
      <c r="G20" s="295" t="s">
        <v>8147</v>
      </c>
      <c r="H20" s="295"/>
      <c r="I20" s="295"/>
      <c r="J20" s="289"/>
      <c r="K20" s="289"/>
      <c r="L20" s="289"/>
    </row>
    <row r="21" spans="2:15" x14ac:dyDescent="0.2">
      <c r="B21" s="300">
        <v>45201</v>
      </c>
      <c r="C21" s="299" t="s">
        <v>4207</v>
      </c>
      <c r="D21" s="291" t="s">
        <v>806</v>
      </c>
      <c r="E21" s="290">
        <v>47.84</v>
      </c>
      <c r="F21" s="290">
        <v>16911.990000000002</v>
      </c>
      <c r="G21" s="295" t="s">
        <v>8146</v>
      </c>
      <c r="H21" s="295"/>
      <c r="I21" s="295"/>
      <c r="J21" s="289"/>
      <c r="K21" s="289"/>
      <c r="L21" s="289"/>
    </row>
    <row r="22" spans="2:15" x14ac:dyDescent="0.2">
      <c r="B22" s="300">
        <v>45201</v>
      </c>
      <c r="C22" s="289" t="s">
        <v>6164</v>
      </c>
      <c r="D22" s="291" t="s">
        <v>806</v>
      </c>
      <c r="E22" s="484">
        <v>2.8</v>
      </c>
      <c r="F22" s="290">
        <v>18409.21</v>
      </c>
      <c r="G22" s="295" t="s">
        <v>8145</v>
      </c>
      <c r="H22" s="295"/>
      <c r="I22" s="295"/>
      <c r="J22" s="289"/>
      <c r="K22" s="289"/>
      <c r="L22" s="289"/>
    </row>
    <row r="23" spans="2:15" x14ac:dyDescent="0.2">
      <c r="B23" s="300">
        <v>45201</v>
      </c>
      <c r="C23" s="289" t="s">
        <v>4207</v>
      </c>
      <c r="D23" s="291" t="s">
        <v>806</v>
      </c>
      <c r="E23" s="290">
        <v>0.45</v>
      </c>
      <c r="F23" s="290">
        <v>4160.83</v>
      </c>
      <c r="G23" s="295" t="s">
        <v>8144</v>
      </c>
      <c r="H23" s="295"/>
      <c r="I23" s="295"/>
      <c r="J23" s="289"/>
      <c r="K23" s="289"/>
      <c r="L23" s="289"/>
    </row>
    <row r="24" spans="2:15" x14ac:dyDescent="0.2">
      <c r="B24" s="300">
        <v>45201</v>
      </c>
      <c r="C24" s="299" t="s">
        <v>8143</v>
      </c>
      <c r="D24" s="291" t="s">
        <v>745</v>
      </c>
      <c r="E24" s="404">
        <v>3796</v>
      </c>
      <c r="F24" s="290">
        <v>786.9</v>
      </c>
      <c r="G24" s="295" t="s">
        <v>8142</v>
      </c>
      <c r="H24" s="295"/>
      <c r="I24" s="295"/>
      <c r="J24" s="289"/>
      <c r="K24" s="289"/>
      <c r="L24" s="289"/>
    </row>
    <row r="25" spans="2:15" x14ac:dyDescent="0.2">
      <c r="B25" s="300">
        <v>45201</v>
      </c>
      <c r="C25" s="299" t="s">
        <v>8141</v>
      </c>
      <c r="D25" s="291" t="s">
        <v>806</v>
      </c>
      <c r="E25" s="290">
        <v>36304.339999999997</v>
      </c>
      <c r="F25" s="290">
        <v>19197.18</v>
      </c>
      <c r="G25" s="295" t="s">
        <v>8140</v>
      </c>
      <c r="H25" s="295"/>
      <c r="I25" s="295"/>
      <c r="J25" s="289"/>
      <c r="K25" s="289"/>
      <c r="L25" s="289"/>
    </row>
    <row r="26" spans="2:15" x14ac:dyDescent="0.2">
      <c r="B26" s="300">
        <v>45202</v>
      </c>
      <c r="C26" s="299" t="s">
        <v>8139</v>
      </c>
      <c r="D26" s="291" t="s">
        <v>745</v>
      </c>
      <c r="E26" s="410">
        <v>1524</v>
      </c>
      <c r="F26" s="290">
        <v>13920.02</v>
      </c>
      <c r="G26" s="295" t="s">
        <v>8138</v>
      </c>
      <c r="H26" s="295"/>
      <c r="I26" s="295"/>
      <c r="J26" s="289"/>
      <c r="K26" s="289"/>
      <c r="L26" s="368"/>
    </row>
    <row r="27" spans="2:15" x14ac:dyDescent="0.2">
      <c r="B27" s="300">
        <v>45203</v>
      </c>
      <c r="C27" s="299" t="s">
        <v>6164</v>
      </c>
      <c r="D27" s="291" t="s">
        <v>806</v>
      </c>
      <c r="E27" s="484">
        <v>26.31</v>
      </c>
      <c r="F27" s="290">
        <v>17205.14</v>
      </c>
      <c r="G27" s="295" t="s">
        <v>8137</v>
      </c>
      <c r="H27" s="295"/>
      <c r="I27" s="295"/>
      <c r="J27" s="289"/>
      <c r="K27" s="289"/>
      <c r="L27" s="300"/>
      <c r="M27" s="299"/>
      <c r="N27" s="291"/>
      <c r="O27" s="290"/>
    </row>
    <row r="28" spans="2:15" x14ac:dyDescent="0.2">
      <c r="B28" s="300">
        <v>45203</v>
      </c>
      <c r="C28" s="299" t="s">
        <v>4207</v>
      </c>
      <c r="D28" s="291" t="s">
        <v>806</v>
      </c>
      <c r="E28" s="290">
        <v>4.21</v>
      </c>
      <c r="F28" s="290">
        <v>17370.93</v>
      </c>
      <c r="G28" s="295" t="s">
        <v>8136</v>
      </c>
      <c r="H28" s="295"/>
      <c r="I28" s="295"/>
      <c r="J28" s="289"/>
      <c r="K28" s="289"/>
      <c r="L28" s="289"/>
    </row>
    <row r="29" spans="2:15" x14ac:dyDescent="0.2">
      <c r="B29" s="300">
        <v>45203</v>
      </c>
      <c r="C29" s="299" t="s">
        <v>351</v>
      </c>
      <c r="D29" s="291" t="s">
        <v>745</v>
      </c>
      <c r="E29" s="290">
        <v>9153.48</v>
      </c>
      <c r="F29" s="290">
        <v>28744.32</v>
      </c>
      <c r="G29" s="295" t="s">
        <v>8135</v>
      </c>
      <c r="H29" s="295"/>
      <c r="I29" s="295"/>
      <c r="J29" s="289"/>
      <c r="K29" s="289"/>
      <c r="L29" s="289"/>
    </row>
    <row r="30" spans="2:15" x14ac:dyDescent="0.2">
      <c r="B30" s="300">
        <v>45203</v>
      </c>
      <c r="C30" s="299" t="s">
        <v>8134</v>
      </c>
      <c r="D30" s="291" t="s">
        <v>745</v>
      </c>
      <c r="E30" s="290">
        <v>5000</v>
      </c>
      <c r="F30" s="290">
        <v>12167.81</v>
      </c>
      <c r="G30" s="295" t="s">
        <v>8133</v>
      </c>
      <c r="H30" s="295"/>
      <c r="I30" s="295"/>
      <c r="J30" s="289"/>
      <c r="K30" s="289"/>
      <c r="L30" s="289"/>
    </row>
    <row r="31" spans="2:15" x14ac:dyDescent="0.2">
      <c r="B31" s="300">
        <v>45204</v>
      </c>
      <c r="C31" s="299" t="s">
        <v>4517</v>
      </c>
      <c r="D31" s="291" t="s">
        <v>806</v>
      </c>
      <c r="E31" s="484">
        <v>35.79</v>
      </c>
      <c r="F31" s="290">
        <v>20877.11</v>
      </c>
      <c r="G31" s="295" t="s">
        <v>8132</v>
      </c>
      <c r="H31" s="295"/>
      <c r="I31" s="295"/>
      <c r="J31" s="289"/>
      <c r="K31" s="289"/>
      <c r="L31" s="289"/>
    </row>
    <row r="32" spans="2:15" x14ac:dyDescent="0.2">
      <c r="B32" s="300">
        <v>45204</v>
      </c>
      <c r="C32" s="299" t="s">
        <v>4207</v>
      </c>
      <c r="D32" s="291" t="s">
        <v>806</v>
      </c>
      <c r="E32" s="290">
        <v>5.73</v>
      </c>
      <c r="F32" s="290">
        <v>5049.4799999999996</v>
      </c>
      <c r="G32" s="295" t="s">
        <v>8131</v>
      </c>
      <c r="H32" s="295"/>
      <c r="I32" s="295"/>
      <c r="J32" s="289"/>
      <c r="K32" s="289"/>
      <c r="L32" s="289"/>
    </row>
    <row r="33" spans="2:16" x14ac:dyDescent="0.2">
      <c r="B33" s="300">
        <v>45205</v>
      </c>
      <c r="C33" s="299" t="s">
        <v>4517</v>
      </c>
      <c r="D33" s="291" t="s">
        <v>806</v>
      </c>
      <c r="E33" s="484">
        <v>92.86</v>
      </c>
      <c r="F33" s="290">
        <v>4822.79</v>
      </c>
      <c r="G33" s="295" t="s">
        <v>8130</v>
      </c>
      <c r="H33" s="295"/>
      <c r="I33" s="295"/>
      <c r="J33" s="289"/>
      <c r="K33" s="289"/>
      <c r="L33" s="289"/>
    </row>
    <row r="34" spans="2:16" x14ac:dyDescent="0.2">
      <c r="B34" s="300">
        <v>45205</v>
      </c>
      <c r="C34" s="289" t="s">
        <v>4207</v>
      </c>
      <c r="D34" s="291" t="s">
        <v>806</v>
      </c>
      <c r="E34" s="290">
        <v>14.86</v>
      </c>
      <c r="F34" s="290">
        <v>9190.36</v>
      </c>
      <c r="G34" s="295" t="s">
        <v>8129</v>
      </c>
      <c r="H34" s="295"/>
      <c r="I34" s="295"/>
      <c r="J34" s="289"/>
      <c r="K34" s="289"/>
      <c r="L34" s="289"/>
    </row>
    <row r="35" spans="2:16" x14ac:dyDescent="0.2">
      <c r="B35" s="300">
        <v>45205</v>
      </c>
      <c r="C35" s="289" t="s">
        <v>8128</v>
      </c>
      <c r="D35" s="291" t="s">
        <v>745</v>
      </c>
      <c r="E35" s="290">
        <v>31291.42</v>
      </c>
      <c r="F35" s="290">
        <v>33926</v>
      </c>
      <c r="G35" s="295" t="s">
        <v>8127</v>
      </c>
      <c r="H35" s="295"/>
      <c r="I35" s="295"/>
      <c r="J35" s="289"/>
      <c r="K35" s="289"/>
      <c r="L35" s="289"/>
      <c r="O35" s="288">
        <f>+E35*0.55</f>
        <v>17210.280999999999</v>
      </c>
      <c r="P35" s="288">
        <f>+E35*0.45</f>
        <v>14081.138999999999</v>
      </c>
    </row>
    <row r="36" spans="2:16" x14ac:dyDescent="0.2">
      <c r="B36" s="300">
        <v>45205</v>
      </c>
      <c r="C36" s="289" t="s">
        <v>8126</v>
      </c>
      <c r="D36" s="291" t="s">
        <v>745</v>
      </c>
      <c r="E36" s="290">
        <v>43520</v>
      </c>
      <c r="F36" s="290">
        <v>10098.959999999999</v>
      </c>
      <c r="G36" s="295" t="s">
        <v>8125</v>
      </c>
      <c r="H36" s="295"/>
      <c r="I36" s="295"/>
      <c r="J36" s="289"/>
      <c r="K36" s="289"/>
      <c r="L36" s="289"/>
    </row>
    <row r="37" spans="2:16" x14ac:dyDescent="0.2">
      <c r="B37" s="300">
        <v>45208</v>
      </c>
      <c r="C37" s="289" t="s">
        <v>4181</v>
      </c>
      <c r="D37" s="291" t="s">
        <v>806</v>
      </c>
      <c r="E37" s="290">
        <v>28007.38</v>
      </c>
      <c r="F37" s="290">
        <v>22855.23</v>
      </c>
      <c r="G37" s="295" t="s">
        <v>8124</v>
      </c>
      <c r="H37" s="295"/>
      <c r="I37" s="295"/>
      <c r="J37" s="289"/>
      <c r="K37" s="289"/>
      <c r="L37" s="289"/>
    </row>
    <row r="38" spans="2:16" x14ac:dyDescent="0.2">
      <c r="B38" s="300">
        <v>45208</v>
      </c>
      <c r="C38" s="289" t="s">
        <v>8123</v>
      </c>
      <c r="D38" s="291" t="s">
        <v>806</v>
      </c>
      <c r="E38" s="416">
        <v>6670.12</v>
      </c>
      <c r="F38" s="290">
        <v>2657.22</v>
      </c>
      <c r="G38" s="295" t="s">
        <v>8122</v>
      </c>
      <c r="H38" s="295"/>
      <c r="I38" s="295"/>
      <c r="J38" s="289"/>
      <c r="K38" s="289"/>
      <c r="L38" s="289"/>
    </row>
    <row r="39" spans="2:16" x14ac:dyDescent="0.2">
      <c r="B39" s="300">
        <v>45208</v>
      </c>
      <c r="C39" s="289" t="s">
        <v>8121</v>
      </c>
      <c r="D39" s="291" t="s">
        <v>806</v>
      </c>
      <c r="E39" s="290">
        <v>1115.81</v>
      </c>
      <c r="F39" s="290">
        <v>3567.6</v>
      </c>
      <c r="G39" s="295" t="s">
        <v>8120</v>
      </c>
      <c r="H39" s="295"/>
      <c r="I39" s="295"/>
      <c r="J39" s="289"/>
      <c r="K39" s="289"/>
      <c r="L39" s="289"/>
    </row>
    <row r="40" spans="2:16" x14ac:dyDescent="0.2">
      <c r="B40" s="300">
        <v>45208</v>
      </c>
      <c r="C40" s="289" t="s">
        <v>8119</v>
      </c>
      <c r="D40" s="291" t="s">
        <v>745</v>
      </c>
      <c r="E40" s="290">
        <v>100000</v>
      </c>
      <c r="F40" s="290">
        <v>89771.95</v>
      </c>
      <c r="G40" s="295" t="s">
        <v>8118</v>
      </c>
      <c r="H40" s="295"/>
      <c r="I40" s="295"/>
      <c r="J40" s="289"/>
      <c r="K40" s="289"/>
      <c r="L40" s="289"/>
    </row>
    <row r="41" spans="2:16" x14ac:dyDescent="0.2">
      <c r="B41" s="300">
        <v>45208</v>
      </c>
      <c r="C41" s="289" t="s">
        <v>8117</v>
      </c>
      <c r="D41" s="291" t="s">
        <v>745</v>
      </c>
      <c r="E41" s="290">
        <v>8316.5499999999993</v>
      </c>
      <c r="F41" s="290">
        <v>10543.19</v>
      </c>
      <c r="G41" s="295" t="s">
        <v>8116</v>
      </c>
      <c r="H41" s="295"/>
      <c r="I41" s="295"/>
      <c r="J41" s="289"/>
      <c r="K41" s="289"/>
      <c r="L41" s="289"/>
    </row>
    <row r="42" spans="2:16" x14ac:dyDescent="0.2">
      <c r="B42" s="300">
        <v>45208</v>
      </c>
      <c r="C42" s="289" t="s">
        <v>8115</v>
      </c>
      <c r="D42" s="291" t="s">
        <v>745</v>
      </c>
      <c r="E42" s="404">
        <v>4212</v>
      </c>
      <c r="F42" s="290">
        <v>1833.54</v>
      </c>
      <c r="G42" s="295" t="s">
        <v>8114</v>
      </c>
      <c r="H42" s="295"/>
      <c r="I42" s="295"/>
      <c r="J42" s="289"/>
      <c r="K42" s="289"/>
      <c r="L42" s="289"/>
    </row>
    <row r="43" spans="2:16" x14ac:dyDescent="0.2">
      <c r="B43" s="300">
        <v>45208</v>
      </c>
      <c r="C43" s="289" t="s">
        <v>351</v>
      </c>
      <c r="D43" s="291" t="s">
        <v>745</v>
      </c>
      <c r="E43" s="290">
        <v>244984.56</v>
      </c>
      <c r="F43" s="290">
        <v>15749.96</v>
      </c>
      <c r="G43" s="295" t="s">
        <v>8113</v>
      </c>
      <c r="H43" s="295"/>
      <c r="I43" s="295"/>
      <c r="J43" s="289"/>
      <c r="K43" s="289"/>
      <c r="L43" s="289"/>
    </row>
    <row r="44" spans="2:16" x14ac:dyDescent="0.2">
      <c r="B44" s="300">
        <v>45210</v>
      </c>
      <c r="C44" s="299" t="s">
        <v>777</v>
      </c>
      <c r="D44" s="291" t="s">
        <v>806</v>
      </c>
      <c r="E44" s="484">
        <v>18.43</v>
      </c>
      <c r="F44" s="290">
        <v>140656</v>
      </c>
      <c r="G44" s="295" t="s">
        <v>8112</v>
      </c>
      <c r="H44" s="295"/>
      <c r="I44" s="295"/>
      <c r="J44" s="289"/>
      <c r="K44" s="289"/>
      <c r="L44" s="289"/>
    </row>
    <row r="45" spans="2:16" x14ac:dyDescent="0.2">
      <c r="B45" s="300">
        <v>45210</v>
      </c>
      <c r="C45" s="299" t="s">
        <v>2767</v>
      </c>
      <c r="D45" s="291" t="s">
        <v>806</v>
      </c>
      <c r="E45" s="290">
        <v>2.95</v>
      </c>
      <c r="F45" s="290">
        <v>16290.67</v>
      </c>
      <c r="G45" s="295" t="s">
        <v>8111</v>
      </c>
      <c r="H45" s="295"/>
      <c r="I45" s="295"/>
      <c r="J45" s="289"/>
      <c r="K45" s="289"/>
      <c r="L45" s="289"/>
    </row>
    <row r="46" spans="2:16" x14ac:dyDescent="0.2">
      <c r="B46" s="300">
        <v>45210</v>
      </c>
      <c r="C46" s="299" t="s">
        <v>8110</v>
      </c>
      <c r="D46" s="291" t="s">
        <v>745</v>
      </c>
      <c r="E46" s="290">
        <v>51436.39</v>
      </c>
      <c r="F46" s="290">
        <v>20849.189999999999</v>
      </c>
      <c r="G46" s="295" t="s">
        <v>8109</v>
      </c>
      <c r="H46" s="295"/>
      <c r="I46" s="295"/>
      <c r="J46" s="289"/>
      <c r="K46" s="289"/>
      <c r="L46" s="289"/>
    </row>
    <row r="47" spans="2:16" x14ac:dyDescent="0.2">
      <c r="B47" s="300">
        <v>45211</v>
      </c>
      <c r="C47" s="299" t="s">
        <v>8108</v>
      </c>
      <c r="D47" s="291" t="s">
        <v>745</v>
      </c>
      <c r="E47" s="410">
        <v>6600</v>
      </c>
      <c r="F47" s="290">
        <v>2540.66</v>
      </c>
      <c r="G47" s="295" t="s">
        <v>8107</v>
      </c>
      <c r="H47" s="295"/>
      <c r="I47" s="295"/>
      <c r="J47" s="289"/>
      <c r="K47" s="289"/>
      <c r="L47" s="289"/>
    </row>
    <row r="48" spans="2:16" x14ac:dyDescent="0.2">
      <c r="B48" s="300">
        <v>45211</v>
      </c>
      <c r="C48" s="299" t="s">
        <v>6161</v>
      </c>
      <c r="D48" s="291">
        <v>895</v>
      </c>
      <c r="E48" s="290">
        <v>9588.31</v>
      </c>
      <c r="F48" s="290">
        <v>930.32</v>
      </c>
      <c r="G48" s="295" t="s">
        <v>8106</v>
      </c>
      <c r="H48" s="295"/>
      <c r="I48" s="295"/>
      <c r="J48" s="289"/>
      <c r="K48" s="289"/>
      <c r="L48" s="289"/>
    </row>
    <row r="49" spans="2:16" x14ac:dyDescent="0.2">
      <c r="B49" s="300">
        <v>45211</v>
      </c>
      <c r="C49" s="299" t="s">
        <v>8105</v>
      </c>
      <c r="D49" s="291">
        <v>1259</v>
      </c>
      <c r="E49" s="290">
        <v>395727.65</v>
      </c>
      <c r="F49" s="290">
        <v>13762.71</v>
      </c>
      <c r="G49" s="295" t="s">
        <v>8104</v>
      </c>
      <c r="H49" s="295"/>
      <c r="I49" s="295"/>
      <c r="J49" s="289"/>
      <c r="K49" s="289"/>
      <c r="L49" s="289"/>
    </row>
    <row r="50" spans="2:16" x14ac:dyDescent="0.2">
      <c r="B50" s="300">
        <v>45211</v>
      </c>
      <c r="C50" s="299" t="s">
        <v>8103</v>
      </c>
      <c r="D50" s="291" t="s">
        <v>745</v>
      </c>
      <c r="E50" s="290">
        <v>4746.47</v>
      </c>
      <c r="F50" s="369">
        <v>22000</v>
      </c>
      <c r="G50" s="295" t="s">
        <v>8035</v>
      </c>
      <c r="H50" s="295"/>
      <c r="I50" s="295"/>
      <c r="J50" s="289"/>
      <c r="K50" s="289"/>
      <c r="L50" s="289"/>
    </row>
    <row r="51" spans="2:16" x14ac:dyDescent="0.2">
      <c r="B51" s="300">
        <v>45212</v>
      </c>
      <c r="C51" s="299" t="s">
        <v>4517</v>
      </c>
      <c r="D51" s="291" t="s">
        <v>806</v>
      </c>
      <c r="E51" s="484">
        <v>14.15</v>
      </c>
      <c r="F51" s="290">
        <v>13763.59</v>
      </c>
      <c r="G51" s="295" t="s">
        <v>8102</v>
      </c>
      <c r="H51" s="295"/>
      <c r="I51" s="295"/>
      <c r="J51" s="289"/>
      <c r="K51" s="289"/>
      <c r="L51" s="289"/>
    </row>
    <row r="52" spans="2:16" x14ac:dyDescent="0.2">
      <c r="B52" s="300">
        <v>45212</v>
      </c>
      <c r="C52" s="299" t="s">
        <v>4207</v>
      </c>
      <c r="D52" s="291" t="s">
        <v>745</v>
      </c>
      <c r="E52" s="290">
        <v>2.2599999999999998</v>
      </c>
      <c r="F52" s="290">
        <v>35436.46</v>
      </c>
      <c r="G52" s="295" t="s">
        <v>8101</v>
      </c>
      <c r="H52" s="295"/>
      <c r="I52" s="295"/>
      <c r="J52" s="289"/>
      <c r="K52" s="289"/>
      <c r="L52" s="289"/>
    </row>
    <row r="53" spans="2:16" x14ac:dyDescent="0.2">
      <c r="B53" s="300">
        <v>45212</v>
      </c>
      <c r="C53" s="299" t="s">
        <v>8100</v>
      </c>
      <c r="D53" s="291" t="s">
        <v>745</v>
      </c>
      <c r="E53" s="303">
        <v>75465.94</v>
      </c>
      <c r="F53" s="290">
        <v>3185.46</v>
      </c>
      <c r="G53" s="295" t="s">
        <v>8099</v>
      </c>
      <c r="H53" s="295"/>
      <c r="I53" s="295"/>
      <c r="J53" s="289"/>
      <c r="K53" s="289"/>
      <c r="L53" s="289"/>
    </row>
    <row r="54" spans="2:16" x14ac:dyDescent="0.2">
      <c r="B54" s="300">
        <v>45212</v>
      </c>
      <c r="C54" s="299" t="s">
        <v>351</v>
      </c>
      <c r="D54" s="291" t="s">
        <v>745</v>
      </c>
      <c r="E54" s="290">
        <v>608086.86</v>
      </c>
      <c r="F54" s="290">
        <v>6617.27</v>
      </c>
      <c r="G54" s="295" t="s">
        <v>8098</v>
      </c>
      <c r="H54" s="295"/>
      <c r="I54" s="295"/>
      <c r="J54" s="289"/>
      <c r="K54" s="289"/>
      <c r="L54" s="289"/>
    </row>
    <row r="55" spans="2:16" x14ac:dyDescent="0.2">
      <c r="B55" s="300">
        <v>45212</v>
      </c>
      <c r="C55" s="299" t="s">
        <v>351</v>
      </c>
      <c r="D55" s="291" t="s">
        <v>745</v>
      </c>
      <c r="E55" s="290">
        <v>800000</v>
      </c>
      <c r="F55" s="290">
        <v>3615.17</v>
      </c>
      <c r="G55" s="295" t="s">
        <v>8097</v>
      </c>
      <c r="H55" s="295"/>
      <c r="I55" s="295"/>
      <c r="J55" s="289"/>
      <c r="K55" s="289"/>
      <c r="L55" s="289"/>
    </row>
    <row r="56" spans="2:16" x14ac:dyDescent="0.2">
      <c r="B56" s="300">
        <v>45215</v>
      </c>
      <c r="C56" s="299" t="s">
        <v>8096</v>
      </c>
      <c r="D56" s="291">
        <v>1258</v>
      </c>
      <c r="E56" s="290">
        <v>8179</v>
      </c>
      <c r="F56" s="290">
        <v>4924.55</v>
      </c>
      <c r="G56" s="295" t="s">
        <v>8095</v>
      </c>
      <c r="H56" s="295"/>
      <c r="I56" s="295"/>
      <c r="J56" s="289"/>
      <c r="K56" s="289"/>
      <c r="L56" s="289"/>
      <c r="O56" s="288">
        <f>+E56*0.6</f>
        <v>4907.3999999999996</v>
      </c>
      <c r="P56" s="288">
        <f>+E56*0.4</f>
        <v>3271.6000000000004</v>
      </c>
    </row>
    <row r="57" spans="2:16" x14ac:dyDescent="0.2">
      <c r="B57" s="300">
        <v>45215</v>
      </c>
      <c r="C57" s="299" t="s">
        <v>4517</v>
      </c>
      <c r="D57" s="291" t="s">
        <v>806</v>
      </c>
      <c r="E57" s="484">
        <v>7.58</v>
      </c>
      <c r="F57" s="290">
        <v>31702.87</v>
      </c>
      <c r="G57" s="295" t="s">
        <v>8094</v>
      </c>
      <c r="H57" s="295"/>
      <c r="I57" s="295"/>
      <c r="J57" s="289"/>
      <c r="K57" s="289"/>
      <c r="L57" s="289"/>
    </row>
    <row r="58" spans="2:16" x14ac:dyDescent="0.2">
      <c r="B58" s="300">
        <v>45215</v>
      </c>
      <c r="C58" s="299" t="s">
        <v>4207</v>
      </c>
      <c r="D58" s="291" t="s">
        <v>806</v>
      </c>
      <c r="E58" s="290">
        <v>1.21</v>
      </c>
      <c r="F58" s="290">
        <v>61747</v>
      </c>
      <c r="G58" s="295" t="s">
        <v>8093</v>
      </c>
      <c r="H58" s="295"/>
      <c r="I58" s="295"/>
      <c r="J58" s="289"/>
      <c r="K58" s="289"/>
      <c r="L58" s="289"/>
    </row>
    <row r="59" spans="2:16" x14ac:dyDescent="0.2">
      <c r="B59" s="300">
        <v>45215</v>
      </c>
      <c r="C59" s="299" t="s">
        <v>8092</v>
      </c>
      <c r="D59" s="291" t="s">
        <v>745</v>
      </c>
      <c r="E59" s="290">
        <v>30000</v>
      </c>
      <c r="F59" s="290">
        <v>4738.8</v>
      </c>
      <c r="G59" s="295" t="s">
        <v>8091</v>
      </c>
      <c r="H59" s="295"/>
      <c r="I59" s="295"/>
      <c r="J59" s="289"/>
      <c r="K59" s="289"/>
      <c r="L59" s="289"/>
    </row>
    <row r="60" spans="2:16" x14ac:dyDescent="0.2">
      <c r="B60" s="300">
        <v>45215</v>
      </c>
      <c r="C60" s="299" t="s">
        <v>6907</v>
      </c>
      <c r="D60" s="291" t="s">
        <v>745</v>
      </c>
      <c r="E60" s="404">
        <v>5639</v>
      </c>
      <c r="F60" s="290">
        <v>2900.58</v>
      </c>
      <c r="G60" s="295" t="s">
        <v>8090</v>
      </c>
      <c r="H60" s="295"/>
      <c r="I60" s="295"/>
      <c r="J60" s="289"/>
      <c r="K60" s="289"/>
      <c r="L60" s="289"/>
    </row>
    <row r="61" spans="2:16" x14ac:dyDescent="0.2">
      <c r="B61" s="300">
        <v>45215</v>
      </c>
      <c r="C61" s="299" t="s">
        <v>351</v>
      </c>
      <c r="D61" s="291" t="s">
        <v>745</v>
      </c>
      <c r="E61" s="290">
        <v>507998.02</v>
      </c>
      <c r="F61" s="290">
        <v>2228.58</v>
      </c>
      <c r="G61" s="295" t="s">
        <v>8089</v>
      </c>
      <c r="H61" s="295"/>
      <c r="I61" s="295"/>
      <c r="J61" s="289"/>
      <c r="K61" s="289"/>
      <c r="L61" s="289"/>
    </row>
    <row r="62" spans="2:16" x14ac:dyDescent="0.2">
      <c r="B62" s="300">
        <v>45215</v>
      </c>
      <c r="C62" s="299" t="s">
        <v>6146</v>
      </c>
      <c r="D62" s="291" t="s">
        <v>806</v>
      </c>
      <c r="E62" s="290">
        <v>6982.81</v>
      </c>
      <c r="F62" s="290">
        <v>3366.27</v>
      </c>
      <c r="G62" s="295" t="s">
        <v>8088</v>
      </c>
      <c r="H62" s="295"/>
      <c r="I62" s="295"/>
      <c r="J62" s="289"/>
      <c r="K62" s="289"/>
      <c r="L62" s="289"/>
    </row>
    <row r="63" spans="2:16" x14ac:dyDescent="0.2">
      <c r="B63" s="300">
        <v>45215</v>
      </c>
      <c r="C63" s="299" t="s">
        <v>6144</v>
      </c>
      <c r="D63" s="291" t="s">
        <v>806</v>
      </c>
      <c r="E63" s="290">
        <v>6982.81</v>
      </c>
      <c r="F63" s="290">
        <v>4027.75</v>
      </c>
      <c r="G63" s="695" t="s">
        <v>8087</v>
      </c>
      <c r="H63" s="295"/>
      <c r="I63" s="295"/>
      <c r="J63" s="289"/>
      <c r="K63" s="289"/>
      <c r="L63" s="289"/>
    </row>
    <row r="64" spans="2:16" x14ac:dyDescent="0.2">
      <c r="B64" s="300">
        <v>45215</v>
      </c>
      <c r="C64" s="299" t="s">
        <v>6142</v>
      </c>
      <c r="D64" s="291" t="s">
        <v>806</v>
      </c>
      <c r="E64" s="290">
        <v>6982.81</v>
      </c>
      <c r="F64" s="290">
        <v>9380.16</v>
      </c>
      <c r="G64" s="295" t="s">
        <v>8086</v>
      </c>
      <c r="H64" s="295"/>
      <c r="I64" s="295"/>
      <c r="J64" s="289"/>
      <c r="K64" s="289"/>
      <c r="L64" s="289"/>
    </row>
    <row r="65" spans="1:12" x14ac:dyDescent="0.2">
      <c r="B65" s="300">
        <v>45215</v>
      </c>
      <c r="C65" s="299" t="s">
        <v>6140</v>
      </c>
      <c r="D65" s="291" t="s">
        <v>806</v>
      </c>
      <c r="E65" s="290">
        <v>6982.81</v>
      </c>
      <c r="F65" s="369">
        <v>12377.21</v>
      </c>
      <c r="G65" s="295" t="s">
        <v>8085</v>
      </c>
      <c r="H65" s="295"/>
      <c r="I65" s="295"/>
      <c r="J65" s="289"/>
      <c r="K65" s="289"/>
      <c r="L65" s="289"/>
    </row>
    <row r="66" spans="1:12" x14ac:dyDescent="0.2">
      <c r="B66" s="300">
        <v>45215</v>
      </c>
      <c r="C66" s="299" t="s">
        <v>6138</v>
      </c>
      <c r="D66" s="291" t="s">
        <v>806</v>
      </c>
      <c r="E66" s="290">
        <v>6982.81</v>
      </c>
      <c r="F66" s="369">
        <v>111526.84</v>
      </c>
      <c r="G66" s="295" t="s">
        <v>8084</v>
      </c>
      <c r="H66" s="295"/>
      <c r="I66" s="295"/>
      <c r="J66" s="289"/>
      <c r="K66" s="289"/>
      <c r="L66" s="289"/>
    </row>
    <row r="67" spans="1:12" x14ac:dyDescent="0.2">
      <c r="B67" s="300">
        <v>45216</v>
      </c>
      <c r="C67" s="299" t="s">
        <v>8083</v>
      </c>
      <c r="D67" s="291" t="s">
        <v>745</v>
      </c>
      <c r="E67" s="410">
        <v>2800</v>
      </c>
      <c r="F67" s="290">
        <v>13916.77</v>
      </c>
      <c r="G67" s="295" t="s">
        <v>8082</v>
      </c>
      <c r="H67" s="295"/>
      <c r="I67" s="295"/>
      <c r="J67" s="289"/>
      <c r="K67" s="289"/>
      <c r="L67" s="289"/>
    </row>
    <row r="68" spans="1:12" x14ac:dyDescent="0.2">
      <c r="B68" s="300">
        <v>45216</v>
      </c>
      <c r="C68" s="299" t="s">
        <v>4517</v>
      </c>
      <c r="D68" s="291" t="s">
        <v>806</v>
      </c>
      <c r="E68" s="484">
        <v>39.11</v>
      </c>
      <c r="F68" s="290">
        <v>408.44</v>
      </c>
      <c r="G68" s="295" t="s">
        <v>8010</v>
      </c>
      <c r="H68" s="295"/>
      <c r="I68" s="295"/>
      <c r="J68" s="289"/>
      <c r="K68" s="289"/>
      <c r="L68" s="289"/>
    </row>
    <row r="69" spans="1:12" x14ac:dyDescent="0.2">
      <c r="B69" s="300">
        <v>45216</v>
      </c>
      <c r="C69" s="299" t="s">
        <v>2767</v>
      </c>
      <c r="D69" s="291" t="s">
        <v>806</v>
      </c>
      <c r="E69" s="290">
        <v>6.26</v>
      </c>
      <c r="F69" s="290">
        <v>499.79</v>
      </c>
      <c r="G69" s="295" t="s">
        <v>8081</v>
      </c>
      <c r="H69" s="295"/>
      <c r="I69" s="295"/>
      <c r="J69" s="289"/>
      <c r="K69" s="289"/>
      <c r="L69" s="289"/>
    </row>
    <row r="70" spans="1:12" x14ac:dyDescent="0.2">
      <c r="B70" s="300">
        <v>45216</v>
      </c>
      <c r="C70" s="299" t="s">
        <v>8079</v>
      </c>
      <c r="D70" s="291" t="s">
        <v>745</v>
      </c>
      <c r="E70" s="290">
        <v>1856</v>
      </c>
      <c r="F70" s="290">
        <v>408.44</v>
      </c>
      <c r="G70" s="295" t="s">
        <v>8080</v>
      </c>
      <c r="H70" s="295"/>
      <c r="I70" s="295"/>
      <c r="J70" s="289"/>
      <c r="K70" s="289"/>
      <c r="L70" s="289"/>
    </row>
    <row r="71" spans="1:12" x14ac:dyDescent="0.2">
      <c r="A71" s="304"/>
      <c r="B71" s="300">
        <v>45216</v>
      </c>
      <c r="C71" s="299" t="s">
        <v>8079</v>
      </c>
      <c r="D71" s="291" t="s">
        <v>745</v>
      </c>
      <c r="E71" s="290">
        <v>32666</v>
      </c>
      <c r="F71" s="290">
        <v>652.04</v>
      </c>
      <c r="G71" s="295" t="s">
        <v>8078</v>
      </c>
      <c r="H71" s="295"/>
      <c r="I71" s="295"/>
      <c r="J71" s="289"/>
      <c r="K71" s="289"/>
      <c r="L71" s="289"/>
    </row>
    <row r="72" spans="1:12" x14ac:dyDescent="0.2">
      <c r="B72" s="300">
        <v>45217</v>
      </c>
      <c r="C72" s="299" t="s">
        <v>4517</v>
      </c>
      <c r="D72" s="291" t="s">
        <v>806</v>
      </c>
      <c r="E72" s="484">
        <v>28.12</v>
      </c>
      <c r="F72" s="290">
        <v>19174.8</v>
      </c>
      <c r="G72" s="295" t="s">
        <v>8077</v>
      </c>
      <c r="H72" s="295"/>
      <c r="I72" s="295"/>
      <c r="J72" s="289"/>
      <c r="K72" s="289"/>
      <c r="L72" s="289"/>
    </row>
    <row r="73" spans="1:12" x14ac:dyDescent="0.2">
      <c r="B73" s="300">
        <v>45217</v>
      </c>
      <c r="C73" s="299" t="s">
        <v>2767</v>
      </c>
      <c r="D73" s="291" t="s">
        <v>806</v>
      </c>
      <c r="E73" s="290">
        <v>4.5</v>
      </c>
      <c r="F73" s="290">
        <v>74135.73</v>
      </c>
      <c r="G73" s="295" t="s">
        <v>8076</v>
      </c>
      <c r="H73" s="295"/>
      <c r="I73" s="295"/>
      <c r="J73" s="289"/>
      <c r="K73" s="289"/>
      <c r="L73" s="289"/>
    </row>
    <row r="74" spans="1:12" x14ac:dyDescent="0.2">
      <c r="B74" s="300">
        <v>45217</v>
      </c>
      <c r="C74" s="299" t="s">
        <v>351</v>
      </c>
      <c r="D74" s="291" t="s">
        <v>745</v>
      </c>
      <c r="E74" s="290">
        <v>637000</v>
      </c>
      <c r="F74" s="290">
        <v>3470.33</v>
      </c>
      <c r="G74" s="295" t="s">
        <v>8075</v>
      </c>
      <c r="H74" s="295"/>
      <c r="I74" s="295"/>
      <c r="J74" s="289"/>
      <c r="K74" s="289"/>
      <c r="L74" s="289"/>
    </row>
    <row r="75" spans="1:12" x14ac:dyDescent="0.2">
      <c r="B75" s="300">
        <v>45217</v>
      </c>
      <c r="C75" s="299" t="s">
        <v>351</v>
      </c>
      <c r="D75" s="291" t="s">
        <v>745</v>
      </c>
      <c r="E75" s="290">
        <v>197867.25</v>
      </c>
      <c r="F75" s="290">
        <v>7766.46</v>
      </c>
      <c r="G75" s="295" t="s">
        <v>8074</v>
      </c>
      <c r="H75" s="295"/>
      <c r="I75" s="295"/>
      <c r="J75" s="289"/>
      <c r="K75" s="289"/>
      <c r="L75" s="289"/>
    </row>
    <row r="76" spans="1:12" x14ac:dyDescent="0.2">
      <c r="B76" s="300">
        <v>45218</v>
      </c>
      <c r="C76" s="299" t="s">
        <v>8056</v>
      </c>
      <c r="D76" s="291" t="s">
        <v>806</v>
      </c>
      <c r="E76" s="484">
        <v>96.87</v>
      </c>
      <c r="F76" s="290">
        <v>3319.96</v>
      </c>
      <c r="G76" s="295" t="s">
        <v>8073</v>
      </c>
      <c r="H76" s="295"/>
      <c r="I76" s="295"/>
      <c r="J76" s="289"/>
      <c r="K76" s="289"/>
      <c r="L76" s="289"/>
    </row>
    <row r="77" spans="1:12" x14ac:dyDescent="0.2">
      <c r="B77" s="300">
        <v>45218</v>
      </c>
      <c r="C77" s="299" t="s">
        <v>2767</v>
      </c>
      <c r="D77" s="291" t="s">
        <v>806</v>
      </c>
      <c r="E77" s="290">
        <v>15.5</v>
      </c>
      <c r="F77" s="290">
        <v>33216.5</v>
      </c>
      <c r="G77" s="295" t="s">
        <v>8072</v>
      </c>
      <c r="H77" s="295"/>
      <c r="I77" s="295"/>
      <c r="J77" s="289"/>
      <c r="K77" s="289"/>
      <c r="L77" s="289"/>
    </row>
    <row r="78" spans="1:12" x14ac:dyDescent="0.2">
      <c r="B78" s="300">
        <v>45219</v>
      </c>
      <c r="C78" s="299" t="s">
        <v>8056</v>
      </c>
      <c r="D78" s="291" t="s">
        <v>806</v>
      </c>
      <c r="E78" s="484">
        <v>16.309999999999999</v>
      </c>
      <c r="F78" s="290">
        <v>5340.19</v>
      </c>
      <c r="G78" s="295" t="s">
        <v>8071</v>
      </c>
      <c r="H78" s="295"/>
      <c r="I78" s="295"/>
      <c r="J78" s="289"/>
      <c r="K78" s="289"/>
      <c r="L78" s="289"/>
    </row>
    <row r="79" spans="1:12" x14ac:dyDescent="0.2">
      <c r="B79" s="300">
        <v>45219</v>
      </c>
      <c r="C79" s="299" t="s">
        <v>2767</v>
      </c>
      <c r="D79" s="291" t="s">
        <v>806</v>
      </c>
      <c r="E79" s="290">
        <v>2.61</v>
      </c>
      <c r="F79" s="290">
        <v>32959.120000000003</v>
      </c>
      <c r="G79" s="295" t="s">
        <v>8070</v>
      </c>
      <c r="H79" s="295"/>
      <c r="I79" s="295"/>
      <c r="J79" s="289"/>
      <c r="K79" s="289"/>
      <c r="L79" s="289"/>
    </row>
    <row r="80" spans="1:12" x14ac:dyDescent="0.2">
      <c r="B80" s="300">
        <v>45219</v>
      </c>
      <c r="C80" s="299" t="s">
        <v>2993</v>
      </c>
      <c r="D80" s="291" t="s">
        <v>745</v>
      </c>
      <c r="E80" s="290">
        <v>340182.87</v>
      </c>
      <c r="F80" s="290">
        <v>21859.53</v>
      </c>
      <c r="G80" s="295" t="s">
        <v>8069</v>
      </c>
      <c r="H80" s="295"/>
      <c r="I80" s="295"/>
      <c r="J80" s="289"/>
      <c r="K80" s="289"/>
      <c r="L80" s="289"/>
    </row>
    <row r="81" spans="2:12" x14ac:dyDescent="0.2">
      <c r="B81" s="300">
        <v>45219</v>
      </c>
      <c r="C81" s="299" t="s">
        <v>8068</v>
      </c>
      <c r="D81" s="291" t="s">
        <v>745</v>
      </c>
      <c r="E81" s="290">
        <v>9103.32</v>
      </c>
      <c r="F81" s="290">
        <v>4483.17</v>
      </c>
      <c r="G81" s="295" t="s">
        <v>8067</v>
      </c>
      <c r="H81" s="295"/>
      <c r="I81" s="295"/>
      <c r="J81" s="289"/>
      <c r="K81" s="289"/>
      <c r="L81" s="289"/>
    </row>
    <row r="82" spans="2:12" x14ac:dyDescent="0.2">
      <c r="B82" s="300">
        <v>45222</v>
      </c>
      <c r="C82" s="299" t="s">
        <v>6907</v>
      </c>
      <c r="D82" s="291" t="s">
        <v>745</v>
      </c>
      <c r="E82" s="290">
        <v>3033</v>
      </c>
      <c r="F82" s="290">
        <v>6100.82</v>
      </c>
      <c r="G82" s="295" t="s">
        <v>8066</v>
      </c>
      <c r="H82" s="295"/>
      <c r="I82" s="295"/>
      <c r="J82" s="289"/>
      <c r="K82" s="289"/>
      <c r="L82" s="289"/>
    </row>
    <row r="83" spans="2:12" ht="12.75" customHeight="1" x14ac:dyDescent="0.2">
      <c r="B83" s="300">
        <v>45222</v>
      </c>
      <c r="C83" s="299" t="s">
        <v>8056</v>
      </c>
      <c r="D83" s="291" t="s">
        <v>806</v>
      </c>
      <c r="E83" s="484">
        <v>2.44</v>
      </c>
      <c r="F83" s="290">
        <v>2276.15</v>
      </c>
      <c r="G83" s="295" t="s">
        <v>8065</v>
      </c>
      <c r="H83" s="295"/>
      <c r="I83" s="295"/>
      <c r="J83" s="289"/>
      <c r="K83" s="289"/>
      <c r="L83" s="289"/>
    </row>
    <row r="84" spans="2:12" x14ac:dyDescent="0.2">
      <c r="B84" s="300">
        <v>45222</v>
      </c>
      <c r="C84" s="299" t="s">
        <v>2767</v>
      </c>
      <c r="D84" s="291" t="s">
        <v>806</v>
      </c>
      <c r="E84" s="290">
        <v>0.39</v>
      </c>
      <c r="F84" s="290">
        <v>12557.32</v>
      </c>
      <c r="G84" s="295" t="s">
        <v>8064</v>
      </c>
      <c r="H84" s="295"/>
      <c r="I84" s="295"/>
      <c r="J84" s="289"/>
      <c r="K84" s="289"/>
      <c r="L84" s="289"/>
    </row>
    <row r="85" spans="2:12" x14ac:dyDescent="0.2">
      <c r="B85" s="300">
        <v>45223</v>
      </c>
      <c r="C85" s="299" t="s">
        <v>8056</v>
      </c>
      <c r="D85" s="291" t="s">
        <v>806</v>
      </c>
      <c r="E85" s="484">
        <v>57.15</v>
      </c>
      <c r="F85" s="290">
        <v>1346.09</v>
      </c>
      <c r="G85" s="295" t="s">
        <v>8063</v>
      </c>
      <c r="H85" s="295"/>
      <c r="I85" s="295"/>
      <c r="J85" s="289"/>
      <c r="K85" s="289"/>
      <c r="L85" s="289"/>
    </row>
    <row r="86" spans="2:12" x14ac:dyDescent="0.2">
      <c r="B86" s="300">
        <v>45223</v>
      </c>
      <c r="C86" s="299" t="s">
        <v>2767</v>
      </c>
      <c r="D86" s="291" t="s">
        <v>806</v>
      </c>
      <c r="E86" s="290">
        <v>9.14</v>
      </c>
      <c r="F86" s="290">
        <v>14749</v>
      </c>
      <c r="G86" s="295" t="s">
        <v>8062</v>
      </c>
      <c r="H86" s="295"/>
      <c r="I86" s="295"/>
      <c r="J86" s="289"/>
      <c r="K86" s="289"/>
      <c r="L86" s="289"/>
    </row>
    <row r="87" spans="2:12" x14ac:dyDescent="0.2">
      <c r="B87" s="300">
        <v>45223</v>
      </c>
      <c r="C87" s="299" t="s">
        <v>8056</v>
      </c>
      <c r="D87" s="291" t="s">
        <v>806</v>
      </c>
      <c r="E87" s="484">
        <v>13.48</v>
      </c>
      <c r="F87" s="290">
        <v>1252.8</v>
      </c>
      <c r="G87" s="295" t="s">
        <v>8061</v>
      </c>
      <c r="H87" s="295"/>
      <c r="I87" s="295"/>
      <c r="J87" s="289"/>
      <c r="K87" s="289"/>
      <c r="L87" s="289"/>
    </row>
    <row r="88" spans="2:12" x14ac:dyDescent="0.2">
      <c r="B88" s="300">
        <v>45223</v>
      </c>
      <c r="C88" s="299" t="s">
        <v>2767</v>
      </c>
      <c r="D88" s="291" t="s">
        <v>806</v>
      </c>
      <c r="E88" s="290">
        <v>2.16</v>
      </c>
      <c r="F88" s="290">
        <v>3698.81</v>
      </c>
      <c r="G88" s="295" t="s">
        <v>8060</v>
      </c>
      <c r="H88" s="295"/>
      <c r="I88" s="295"/>
      <c r="J88" s="289"/>
      <c r="K88" s="289"/>
      <c r="L88" s="289"/>
    </row>
    <row r="89" spans="2:12" x14ac:dyDescent="0.2">
      <c r="B89" s="300">
        <v>45223</v>
      </c>
      <c r="C89" s="299" t="s">
        <v>351</v>
      </c>
      <c r="D89" s="291" t="s">
        <v>745</v>
      </c>
      <c r="E89" s="290">
        <v>1000000</v>
      </c>
      <c r="F89" s="290">
        <v>6291.38</v>
      </c>
      <c r="G89" s="295" t="s">
        <v>8059</v>
      </c>
      <c r="H89" s="295"/>
      <c r="I89" s="295"/>
      <c r="J89" s="289"/>
      <c r="K89" s="289"/>
      <c r="L89" s="289"/>
    </row>
    <row r="90" spans="2:12" x14ac:dyDescent="0.2">
      <c r="B90" s="300">
        <v>45223</v>
      </c>
      <c r="C90" s="299" t="s">
        <v>8058</v>
      </c>
      <c r="D90" s="291" t="s">
        <v>745</v>
      </c>
      <c r="E90" s="290">
        <v>2050</v>
      </c>
      <c r="F90" s="290">
        <v>83697.740000000005</v>
      </c>
      <c r="G90" s="295" t="s">
        <v>8057</v>
      </c>
      <c r="H90" s="295"/>
      <c r="I90" s="295"/>
      <c r="J90" s="289"/>
      <c r="K90" s="289"/>
      <c r="L90" s="289"/>
    </row>
    <row r="91" spans="2:12" x14ac:dyDescent="0.2">
      <c r="B91" s="300">
        <v>45224</v>
      </c>
      <c r="C91" s="299" t="s">
        <v>8056</v>
      </c>
      <c r="D91" s="291" t="s">
        <v>806</v>
      </c>
      <c r="E91" s="484">
        <v>71.12</v>
      </c>
      <c r="F91" s="290">
        <v>2313.6799999999998</v>
      </c>
      <c r="G91" s="295" t="s">
        <v>8055</v>
      </c>
      <c r="H91" s="295"/>
      <c r="I91" s="295"/>
      <c r="J91" s="289"/>
      <c r="K91" s="289"/>
      <c r="L91" s="289"/>
    </row>
    <row r="92" spans="2:12" x14ac:dyDescent="0.2">
      <c r="B92" s="300">
        <v>45224</v>
      </c>
      <c r="C92" s="299" t="s">
        <v>2767</v>
      </c>
      <c r="D92" s="291" t="s">
        <v>806</v>
      </c>
      <c r="E92" s="290">
        <v>11.38</v>
      </c>
      <c r="F92" s="290">
        <v>1691.17</v>
      </c>
      <c r="G92" s="295" t="s">
        <v>8054</v>
      </c>
      <c r="H92" s="295"/>
      <c r="I92" s="295"/>
      <c r="J92" s="289"/>
      <c r="K92" s="289"/>
      <c r="L92" s="289"/>
    </row>
    <row r="93" spans="2:12" x14ac:dyDescent="0.2">
      <c r="B93" s="300">
        <v>45224</v>
      </c>
      <c r="C93" s="299" t="s">
        <v>8053</v>
      </c>
      <c r="D93" s="291">
        <v>1260</v>
      </c>
      <c r="E93" s="290">
        <v>2236.0100000000002</v>
      </c>
      <c r="F93" s="290">
        <v>30000</v>
      </c>
      <c r="G93" s="289" t="s">
        <v>8052</v>
      </c>
    </row>
    <row r="94" spans="2:12" x14ac:dyDescent="0.2">
      <c r="B94" s="300">
        <v>45224</v>
      </c>
      <c r="C94" s="299" t="s">
        <v>351</v>
      </c>
      <c r="D94" s="291" t="s">
        <v>745</v>
      </c>
      <c r="E94" s="290">
        <v>530000</v>
      </c>
      <c r="F94" s="290">
        <v>67588.67</v>
      </c>
      <c r="G94" s="289" t="s">
        <v>8051</v>
      </c>
    </row>
    <row r="95" spans="2:12" x14ac:dyDescent="0.2">
      <c r="B95" s="300">
        <v>45225</v>
      </c>
      <c r="C95" s="299" t="s">
        <v>8050</v>
      </c>
      <c r="D95" s="291" t="s">
        <v>745</v>
      </c>
      <c r="E95" s="290">
        <v>1000</v>
      </c>
      <c r="F95" s="290">
        <v>1630.11</v>
      </c>
      <c r="G95" s="289" t="s">
        <v>8049</v>
      </c>
    </row>
    <row r="96" spans="2:12" x14ac:dyDescent="0.2">
      <c r="B96" s="300">
        <v>45226</v>
      </c>
      <c r="C96" s="880" t="s">
        <v>351</v>
      </c>
      <c r="D96" s="291" t="s">
        <v>745</v>
      </c>
      <c r="E96" s="290">
        <v>900000</v>
      </c>
      <c r="F96" s="290">
        <v>8316.41</v>
      </c>
      <c r="G96" s="289" t="s">
        <v>8048</v>
      </c>
    </row>
    <row r="97" spans="2:12" x14ac:dyDescent="0.2">
      <c r="B97" s="300">
        <v>45229</v>
      </c>
      <c r="C97" s="299" t="s">
        <v>8047</v>
      </c>
      <c r="D97" s="291" t="s">
        <v>745</v>
      </c>
      <c r="E97" s="290">
        <v>75465.94</v>
      </c>
      <c r="F97" s="290">
        <v>1269.94</v>
      </c>
      <c r="G97" s="289" t="s">
        <v>8046</v>
      </c>
    </row>
    <row r="98" spans="2:12" x14ac:dyDescent="0.2">
      <c r="B98" s="300">
        <v>45229</v>
      </c>
      <c r="C98" s="299" t="s">
        <v>4588</v>
      </c>
      <c r="D98" s="291" t="s">
        <v>745</v>
      </c>
      <c r="E98" s="410">
        <v>6606</v>
      </c>
      <c r="F98" s="290">
        <v>35930.01</v>
      </c>
      <c r="G98" s="289" t="s">
        <v>8045</v>
      </c>
    </row>
    <row r="99" spans="2:12" x14ac:dyDescent="0.2">
      <c r="B99" s="300">
        <v>45229</v>
      </c>
      <c r="C99" s="299" t="s">
        <v>4517</v>
      </c>
      <c r="D99" s="291" t="s">
        <v>806</v>
      </c>
      <c r="E99" s="484">
        <v>28.69</v>
      </c>
      <c r="F99" s="290">
        <v>28013.85</v>
      </c>
      <c r="G99" s="289" t="s">
        <v>8044</v>
      </c>
    </row>
    <row r="100" spans="2:12" x14ac:dyDescent="0.2">
      <c r="B100" s="300">
        <v>45229</v>
      </c>
      <c r="C100" s="299" t="s">
        <v>4207</v>
      </c>
      <c r="D100" s="291" t="s">
        <v>806</v>
      </c>
      <c r="E100" s="290">
        <v>4.59</v>
      </c>
      <c r="F100" s="290">
        <v>183826.3</v>
      </c>
      <c r="G100" s="289" t="s">
        <v>7199</v>
      </c>
      <c r="H100" s="295"/>
      <c r="I100" s="295"/>
      <c r="J100" s="289"/>
      <c r="K100" s="289"/>
      <c r="L100" s="289"/>
    </row>
    <row r="101" spans="2:12" x14ac:dyDescent="0.2">
      <c r="B101" s="300">
        <v>45229</v>
      </c>
      <c r="C101" s="299" t="s">
        <v>4517</v>
      </c>
      <c r="D101" s="291" t="s">
        <v>806</v>
      </c>
      <c r="E101" s="484">
        <v>32.450000000000003</v>
      </c>
      <c r="F101" s="290">
        <v>20506.580000000002</v>
      </c>
      <c r="G101" s="289" t="s">
        <v>8043</v>
      </c>
      <c r="H101" s="295"/>
      <c r="I101" s="295"/>
      <c r="J101" s="289"/>
      <c r="K101" s="289"/>
      <c r="L101" s="289"/>
    </row>
    <row r="102" spans="2:12" x14ac:dyDescent="0.2">
      <c r="B102" s="300">
        <v>45229</v>
      </c>
      <c r="C102" s="299" t="s">
        <v>4207</v>
      </c>
      <c r="D102" s="291" t="s">
        <v>806</v>
      </c>
      <c r="E102" s="290">
        <v>5.19</v>
      </c>
      <c r="F102" s="290">
        <v>15755.74</v>
      </c>
      <c r="G102" s="295" t="s">
        <v>8042</v>
      </c>
      <c r="H102" s="295"/>
      <c r="I102" s="295"/>
      <c r="J102" s="289"/>
      <c r="K102" s="289"/>
      <c r="L102" s="289"/>
    </row>
    <row r="103" spans="2:12" x14ac:dyDescent="0.2">
      <c r="B103" s="300">
        <v>45229</v>
      </c>
      <c r="C103" s="289" t="s">
        <v>8041</v>
      </c>
      <c r="D103" s="291" t="s">
        <v>745</v>
      </c>
      <c r="E103" s="404">
        <v>3889</v>
      </c>
      <c r="F103" s="290">
        <v>7041.78</v>
      </c>
      <c r="G103" s="295" t="s">
        <v>8040</v>
      </c>
      <c r="H103" s="295"/>
      <c r="I103" s="295"/>
      <c r="J103" s="289"/>
      <c r="K103" s="289"/>
      <c r="L103" s="289"/>
    </row>
    <row r="104" spans="2:12" x14ac:dyDescent="0.2">
      <c r="B104" s="300">
        <v>45229</v>
      </c>
      <c r="C104" s="299" t="s">
        <v>4230</v>
      </c>
      <c r="D104" s="291" t="s">
        <v>806</v>
      </c>
      <c r="E104" s="484">
        <v>731</v>
      </c>
      <c r="F104" s="290">
        <v>31444.99</v>
      </c>
      <c r="G104" s="295" t="s">
        <v>8039</v>
      </c>
      <c r="H104" s="295"/>
      <c r="I104" s="295"/>
      <c r="J104" s="289"/>
      <c r="K104" s="289"/>
      <c r="L104" s="289"/>
    </row>
    <row r="105" spans="2:12" x14ac:dyDescent="0.2">
      <c r="B105" s="300">
        <v>45229</v>
      </c>
      <c r="C105" s="299" t="s">
        <v>4207</v>
      </c>
      <c r="D105" s="291" t="s">
        <v>806</v>
      </c>
      <c r="E105" s="290">
        <v>116.96</v>
      </c>
      <c r="F105" s="290">
        <v>23440.560000000001</v>
      </c>
      <c r="G105" s="295" t="s">
        <v>8038</v>
      </c>
      <c r="H105" s="295"/>
      <c r="I105" s="295"/>
      <c r="J105" s="289"/>
      <c r="K105" s="289"/>
      <c r="L105" s="289"/>
    </row>
    <row r="106" spans="2:12" x14ac:dyDescent="0.2">
      <c r="B106" s="300">
        <v>45229</v>
      </c>
      <c r="C106" s="299" t="s">
        <v>351</v>
      </c>
      <c r="D106" s="291" t="s">
        <v>806</v>
      </c>
      <c r="E106" s="290">
        <v>431165.16</v>
      </c>
      <c r="F106" s="290">
        <v>16639.689999999999</v>
      </c>
      <c r="G106" s="295" t="s">
        <v>8037</v>
      </c>
      <c r="H106" s="295"/>
      <c r="I106" s="295"/>
      <c r="J106" s="289"/>
      <c r="K106" s="289"/>
      <c r="L106" s="289"/>
    </row>
    <row r="107" spans="2:12" x14ac:dyDescent="0.2">
      <c r="B107" s="300">
        <v>45230</v>
      </c>
      <c r="C107" s="299" t="s">
        <v>4517</v>
      </c>
      <c r="D107" s="291" t="s">
        <v>806</v>
      </c>
      <c r="E107" s="484">
        <v>103.56</v>
      </c>
      <c r="F107" s="290">
        <v>49310.29</v>
      </c>
      <c r="G107" s="295" t="s">
        <v>8036</v>
      </c>
      <c r="H107" s="295"/>
      <c r="I107" s="295"/>
      <c r="J107" s="289"/>
      <c r="K107" s="289"/>
      <c r="L107" s="289"/>
    </row>
    <row r="108" spans="2:12" x14ac:dyDescent="0.2">
      <c r="B108" s="300">
        <v>45230</v>
      </c>
      <c r="C108" s="299" t="s">
        <v>2767</v>
      </c>
      <c r="D108" s="291" t="s">
        <v>806</v>
      </c>
      <c r="E108" s="290">
        <v>16.57</v>
      </c>
      <c r="F108" s="290">
        <v>16722.349999999999</v>
      </c>
      <c r="G108" s="295" t="s">
        <v>8035</v>
      </c>
      <c r="H108" s="295"/>
      <c r="I108" s="295"/>
      <c r="J108" s="289"/>
      <c r="K108" s="289"/>
      <c r="L108" s="289"/>
    </row>
    <row r="109" spans="2:12" x14ac:dyDescent="0.2">
      <c r="B109" s="300">
        <v>45230</v>
      </c>
      <c r="C109" s="299" t="s">
        <v>8034</v>
      </c>
      <c r="D109" s="291" t="s">
        <v>745</v>
      </c>
      <c r="E109" s="290">
        <v>13074.16</v>
      </c>
      <c r="F109" s="290">
        <v>1171.52</v>
      </c>
      <c r="G109" s="295" t="s">
        <v>7196</v>
      </c>
      <c r="H109" s="295"/>
      <c r="I109" s="295"/>
      <c r="J109" s="289"/>
      <c r="K109" s="289"/>
      <c r="L109" s="289"/>
    </row>
    <row r="110" spans="2:12" x14ac:dyDescent="0.2">
      <c r="B110" s="300">
        <v>45230</v>
      </c>
      <c r="C110" s="299" t="s">
        <v>2993</v>
      </c>
      <c r="D110" s="291" t="s">
        <v>745</v>
      </c>
      <c r="E110" s="290">
        <v>280311.67</v>
      </c>
      <c r="F110" s="290">
        <v>1000</v>
      </c>
      <c r="G110" s="295" t="s">
        <v>7925</v>
      </c>
      <c r="H110" s="295"/>
      <c r="I110" s="295"/>
      <c r="J110" s="289"/>
      <c r="K110" s="289"/>
      <c r="L110" s="289"/>
    </row>
    <row r="111" spans="2:12" x14ac:dyDescent="0.2">
      <c r="B111" s="300">
        <v>45230</v>
      </c>
      <c r="C111" s="299" t="s">
        <v>8033</v>
      </c>
      <c r="D111" s="291" t="s">
        <v>745</v>
      </c>
      <c r="E111" s="290">
        <v>108101.63</v>
      </c>
      <c r="F111" s="290">
        <v>1861.23</v>
      </c>
      <c r="G111" s="295" t="s">
        <v>8032</v>
      </c>
      <c r="H111" s="295"/>
      <c r="I111" s="295"/>
      <c r="J111" s="289"/>
      <c r="K111" s="289"/>
      <c r="L111" s="289"/>
    </row>
    <row r="112" spans="2:12" x14ac:dyDescent="0.2">
      <c r="B112" s="300">
        <v>45230</v>
      </c>
      <c r="C112" s="299" t="s">
        <v>351</v>
      </c>
      <c r="D112" s="291" t="s">
        <v>745</v>
      </c>
      <c r="E112" s="290">
        <v>537649.99</v>
      </c>
      <c r="F112" s="290">
        <v>10713.15</v>
      </c>
      <c r="G112" s="295" t="s">
        <v>8031</v>
      </c>
      <c r="H112" s="295"/>
      <c r="I112" s="295"/>
      <c r="J112" s="289"/>
      <c r="K112" s="289"/>
      <c r="L112" s="289"/>
    </row>
    <row r="113" spans="2:12" x14ac:dyDescent="0.2">
      <c r="B113" s="300">
        <v>45230</v>
      </c>
      <c r="C113" s="299" t="s">
        <v>8030</v>
      </c>
      <c r="D113" s="291" t="s">
        <v>745</v>
      </c>
      <c r="E113" s="290">
        <v>2824.73</v>
      </c>
      <c r="F113" s="290">
        <v>2471.0300000000002</v>
      </c>
      <c r="G113" s="295" t="s">
        <v>8029</v>
      </c>
      <c r="H113" s="295"/>
      <c r="I113" s="295"/>
      <c r="J113" s="289"/>
      <c r="K113" s="289"/>
      <c r="L113" s="289"/>
    </row>
    <row r="114" spans="2:12" x14ac:dyDescent="0.2">
      <c r="B114" s="300">
        <v>45230</v>
      </c>
      <c r="C114" s="299" t="s">
        <v>8028</v>
      </c>
      <c r="D114" s="291" t="s">
        <v>745</v>
      </c>
      <c r="E114" s="290">
        <v>55640.52</v>
      </c>
      <c r="F114" s="290">
        <v>1411.06</v>
      </c>
      <c r="G114" s="295" t="s">
        <v>8027</v>
      </c>
      <c r="H114" s="295"/>
      <c r="I114" s="295"/>
      <c r="J114" s="289"/>
      <c r="K114" s="289"/>
      <c r="L114" s="289"/>
    </row>
    <row r="115" spans="2:12" x14ac:dyDescent="0.2">
      <c r="B115" s="300">
        <v>45230</v>
      </c>
      <c r="C115" s="299" t="s">
        <v>8026</v>
      </c>
      <c r="D115" s="291" t="s">
        <v>806</v>
      </c>
      <c r="E115" s="484">
        <v>2750</v>
      </c>
      <c r="F115" s="290">
        <v>18667.45</v>
      </c>
      <c r="G115" s="295" t="s">
        <v>8025</v>
      </c>
      <c r="H115" s="295"/>
      <c r="I115" s="295"/>
      <c r="J115" s="289"/>
      <c r="K115" s="289"/>
      <c r="L115" s="289"/>
    </row>
    <row r="116" spans="2:12" x14ac:dyDescent="0.2">
      <c r="B116" s="300">
        <v>45230</v>
      </c>
      <c r="C116" s="299" t="s">
        <v>2767</v>
      </c>
      <c r="D116" s="291" t="s">
        <v>806</v>
      </c>
      <c r="E116" s="290">
        <v>440</v>
      </c>
      <c r="F116" s="290">
        <v>24889.919999999998</v>
      </c>
      <c r="G116" s="295" t="s">
        <v>8024</v>
      </c>
      <c r="H116" s="295"/>
      <c r="I116" s="295"/>
      <c r="J116" s="289"/>
      <c r="K116" s="289"/>
      <c r="L116" s="289"/>
    </row>
    <row r="117" spans="2:12" x14ac:dyDescent="0.2">
      <c r="B117" s="300">
        <v>45230</v>
      </c>
      <c r="C117" s="299" t="s">
        <v>351</v>
      </c>
      <c r="D117" s="291" t="s">
        <v>745</v>
      </c>
      <c r="E117" s="290">
        <v>677476.92</v>
      </c>
      <c r="F117" s="290">
        <v>6977.4</v>
      </c>
      <c r="G117" s="295" t="s">
        <v>8023</v>
      </c>
      <c r="H117" s="295"/>
      <c r="I117" s="295"/>
      <c r="J117" s="289"/>
      <c r="K117" s="289"/>
      <c r="L117" s="289"/>
    </row>
    <row r="118" spans="2:12" x14ac:dyDescent="0.2">
      <c r="B118" s="300">
        <v>45230</v>
      </c>
      <c r="C118" s="299" t="s">
        <v>2993</v>
      </c>
      <c r="D118" s="291" t="s">
        <v>745</v>
      </c>
      <c r="E118" s="290">
        <v>52266.3</v>
      </c>
      <c r="F118" s="290">
        <v>7508.18</v>
      </c>
      <c r="G118" s="295" t="s">
        <v>8022</v>
      </c>
      <c r="H118" s="295"/>
      <c r="I118" s="295"/>
      <c r="J118" s="289"/>
      <c r="K118" s="289"/>
      <c r="L118" s="289"/>
    </row>
    <row r="119" spans="2:12" x14ac:dyDescent="0.2">
      <c r="B119" s="300"/>
      <c r="C119" s="299"/>
      <c r="F119" s="290">
        <v>11660.88</v>
      </c>
      <c r="G119" s="295" t="s">
        <v>8021</v>
      </c>
      <c r="H119" s="295"/>
      <c r="I119" s="295"/>
      <c r="J119" s="289"/>
      <c r="K119" s="289"/>
      <c r="L119" s="289"/>
    </row>
    <row r="120" spans="2:12" x14ac:dyDescent="0.2">
      <c r="B120" s="300"/>
      <c r="C120" s="299"/>
      <c r="F120" s="290">
        <v>6742.53</v>
      </c>
      <c r="G120" s="295" t="s">
        <v>8020</v>
      </c>
      <c r="H120" s="295"/>
      <c r="I120" s="295"/>
      <c r="J120" s="289"/>
      <c r="K120" s="289"/>
      <c r="L120" s="289"/>
    </row>
    <row r="121" spans="2:12" x14ac:dyDescent="0.2">
      <c r="B121" s="300"/>
      <c r="C121" s="299"/>
      <c r="F121" s="290">
        <v>4575.57</v>
      </c>
      <c r="G121" s="295" t="s">
        <v>8019</v>
      </c>
      <c r="H121" s="295"/>
      <c r="I121" s="295"/>
      <c r="J121" s="289"/>
      <c r="K121" s="289"/>
      <c r="L121" s="289"/>
    </row>
    <row r="122" spans="2:12" x14ac:dyDescent="0.2">
      <c r="B122" s="300"/>
      <c r="C122" s="299"/>
      <c r="F122" s="290">
        <v>499.19</v>
      </c>
      <c r="G122" s="295" t="s">
        <v>8018</v>
      </c>
      <c r="H122" s="295"/>
      <c r="I122" s="295"/>
      <c r="J122" s="289"/>
      <c r="K122" s="289"/>
      <c r="L122" s="289"/>
    </row>
    <row r="123" spans="2:12" x14ac:dyDescent="0.2">
      <c r="B123" s="300"/>
      <c r="C123" s="299"/>
      <c r="F123" s="290">
        <v>9588.31</v>
      </c>
      <c r="G123" s="295" t="s">
        <v>7984</v>
      </c>
      <c r="H123" s="295"/>
      <c r="I123" s="295"/>
      <c r="J123" s="289"/>
      <c r="K123" s="289"/>
      <c r="L123" s="289"/>
    </row>
    <row r="124" spans="2:12" x14ac:dyDescent="0.2">
      <c r="B124" s="300"/>
      <c r="C124" s="299"/>
      <c r="F124" s="290">
        <v>66700.59</v>
      </c>
      <c r="G124" s="295" t="s">
        <v>8017</v>
      </c>
      <c r="H124" s="295"/>
      <c r="I124" s="295"/>
      <c r="J124" s="289"/>
      <c r="K124" s="289"/>
      <c r="L124" s="289"/>
    </row>
    <row r="125" spans="2:12" x14ac:dyDescent="0.2">
      <c r="B125" s="300"/>
      <c r="C125" s="299"/>
      <c r="F125" s="290">
        <v>11995.04</v>
      </c>
      <c r="G125" s="295" t="s">
        <v>8016</v>
      </c>
      <c r="H125" s="295"/>
      <c r="I125" s="295"/>
      <c r="J125" s="289"/>
      <c r="K125" s="289"/>
      <c r="L125" s="289"/>
    </row>
    <row r="126" spans="2:12" x14ac:dyDescent="0.2">
      <c r="B126" s="300"/>
      <c r="C126" s="299"/>
      <c r="F126" s="290">
        <v>56248.12</v>
      </c>
      <c r="G126" s="289" t="s">
        <v>8015</v>
      </c>
      <c r="H126" s="295"/>
      <c r="I126" s="295"/>
      <c r="J126" s="289"/>
      <c r="K126" s="289"/>
      <c r="L126" s="289"/>
    </row>
    <row r="127" spans="2:12" x14ac:dyDescent="0.2">
      <c r="B127" s="300"/>
      <c r="C127" s="299"/>
      <c r="F127" s="290">
        <v>9729.94</v>
      </c>
      <c r="G127" s="295" t="s">
        <v>8014</v>
      </c>
      <c r="H127" s="295"/>
      <c r="I127" s="295"/>
      <c r="J127" s="289"/>
      <c r="K127" s="289"/>
      <c r="L127" s="289"/>
    </row>
    <row r="128" spans="2:12" x14ac:dyDescent="0.2">
      <c r="B128" s="300"/>
      <c r="C128" s="299"/>
      <c r="F128" s="290">
        <v>17962.509999999998</v>
      </c>
      <c r="G128" s="289" t="s">
        <v>8013</v>
      </c>
      <c r="H128" s="295"/>
      <c r="I128" s="295"/>
      <c r="J128" s="289"/>
      <c r="K128" s="289"/>
      <c r="L128" s="289"/>
    </row>
    <row r="129" spans="2:12" x14ac:dyDescent="0.2">
      <c r="B129" s="300"/>
      <c r="C129" s="299"/>
      <c r="F129" s="290">
        <v>10838.4</v>
      </c>
      <c r="G129" s="295" t="s">
        <v>8012</v>
      </c>
      <c r="H129" s="295"/>
      <c r="I129" s="295"/>
      <c r="J129" s="289"/>
      <c r="K129" s="289"/>
      <c r="L129" s="289"/>
    </row>
    <row r="130" spans="2:12" x14ac:dyDescent="0.2">
      <c r="B130" s="300"/>
      <c r="F130" s="290">
        <v>100038.07</v>
      </c>
      <c r="G130" s="295" t="s">
        <v>8011</v>
      </c>
      <c r="H130" s="295"/>
      <c r="I130" s="295"/>
      <c r="J130" s="289"/>
      <c r="K130" s="289"/>
      <c r="L130" s="289"/>
    </row>
    <row r="131" spans="2:12" x14ac:dyDescent="0.2">
      <c r="B131" s="300"/>
      <c r="C131" s="299"/>
      <c r="F131" s="290">
        <v>83829.23</v>
      </c>
      <c r="G131" s="295" t="s">
        <v>8010</v>
      </c>
      <c r="H131" s="295"/>
      <c r="I131" s="295"/>
      <c r="J131" s="289"/>
      <c r="K131" s="289"/>
      <c r="L131" s="289"/>
    </row>
    <row r="132" spans="2:12" x14ac:dyDescent="0.2">
      <c r="B132" s="300"/>
      <c r="C132" s="299"/>
      <c r="F132" s="290">
        <v>3060</v>
      </c>
      <c r="G132" s="295" t="s">
        <v>8009</v>
      </c>
      <c r="H132" s="295"/>
      <c r="I132" s="295"/>
      <c r="J132" s="289"/>
      <c r="K132" s="289"/>
      <c r="L132" s="289"/>
    </row>
    <row r="133" spans="2:12" x14ac:dyDescent="0.2">
      <c r="B133" s="300"/>
      <c r="F133" s="290">
        <v>2060.0700000000002</v>
      </c>
      <c r="G133" s="289" t="s">
        <v>8008</v>
      </c>
      <c r="H133" s="295"/>
      <c r="I133" s="295"/>
      <c r="J133" s="289"/>
      <c r="K133" s="289"/>
      <c r="L133" s="289"/>
    </row>
    <row r="134" spans="2:12" x14ac:dyDescent="0.2">
      <c r="B134" s="300"/>
      <c r="C134" s="299"/>
      <c r="F134" s="290">
        <v>1460.85</v>
      </c>
      <c r="G134" s="295" t="s">
        <v>8007</v>
      </c>
      <c r="H134" s="295"/>
      <c r="I134" s="295"/>
      <c r="J134" s="289"/>
      <c r="K134" s="289"/>
      <c r="L134" s="289"/>
    </row>
    <row r="135" spans="2:12" x14ac:dyDescent="0.2">
      <c r="B135" s="300"/>
      <c r="C135" s="299"/>
      <c r="F135" s="290">
        <v>2900.58</v>
      </c>
      <c r="G135" s="295" t="s">
        <v>8006</v>
      </c>
      <c r="H135" s="295"/>
      <c r="I135" s="295"/>
      <c r="J135" s="289"/>
      <c r="K135" s="289"/>
      <c r="L135" s="289"/>
    </row>
    <row r="136" spans="2:12" x14ac:dyDescent="0.2">
      <c r="B136" s="300"/>
      <c r="C136" s="299"/>
      <c r="F136" s="290">
        <v>1967.32</v>
      </c>
      <c r="G136" s="295" t="s">
        <v>7731</v>
      </c>
      <c r="H136" s="295"/>
      <c r="I136" s="295"/>
      <c r="J136" s="289"/>
      <c r="K136" s="289"/>
      <c r="L136" s="289"/>
    </row>
    <row r="137" spans="2:12" x14ac:dyDescent="0.2">
      <c r="B137" s="300"/>
      <c r="C137" s="299"/>
      <c r="F137" s="290">
        <v>8676.7999999999993</v>
      </c>
      <c r="G137" s="295" t="s">
        <v>8005</v>
      </c>
      <c r="H137" s="295"/>
      <c r="I137" s="295"/>
      <c r="J137" s="289"/>
      <c r="K137" s="289"/>
      <c r="L137" s="289"/>
    </row>
    <row r="138" spans="2:12" x14ac:dyDescent="0.2">
      <c r="B138" s="300"/>
      <c r="C138" s="299"/>
      <c r="F138" s="290">
        <v>13916.77</v>
      </c>
      <c r="G138" s="295" t="s">
        <v>7998</v>
      </c>
      <c r="H138" s="295"/>
      <c r="I138" s="295"/>
      <c r="J138" s="289"/>
      <c r="K138" s="289"/>
      <c r="L138" s="289"/>
    </row>
    <row r="139" spans="2:12" x14ac:dyDescent="0.2">
      <c r="B139" s="300"/>
      <c r="C139" s="299"/>
      <c r="F139" s="290">
        <v>1429.41</v>
      </c>
      <c r="G139" s="295" t="s">
        <v>8004</v>
      </c>
      <c r="H139" s="295"/>
      <c r="I139" s="295"/>
      <c r="J139" s="289"/>
      <c r="K139" s="289"/>
      <c r="L139" s="289"/>
    </row>
    <row r="140" spans="2:12" x14ac:dyDescent="0.2">
      <c r="B140" s="300"/>
      <c r="C140" s="299"/>
      <c r="F140" s="290">
        <v>3246.33</v>
      </c>
      <c r="G140" s="295" t="s">
        <v>8003</v>
      </c>
      <c r="H140" s="295"/>
      <c r="I140" s="295"/>
      <c r="J140" s="289"/>
      <c r="K140" s="289"/>
      <c r="L140" s="289"/>
    </row>
    <row r="141" spans="2:12" x14ac:dyDescent="0.2">
      <c r="B141" s="300"/>
      <c r="C141" s="299"/>
      <c r="F141" s="290">
        <v>10800</v>
      </c>
      <c r="G141" s="295" t="s">
        <v>7779</v>
      </c>
      <c r="H141" s="295"/>
      <c r="I141" s="295"/>
      <c r="J141" s="289"/>
      <c r="K141" s="289"/>
      <c r="L141" s="289"/>
    </row>
    <row r="142" spans="2:12" x14ac:dyDescent="0.2">
      <c r="B142" s="300"/>
      <c r="C142" s="299"/>
      <c r="F142" s="290">
        <v>249.59</v>
      </c>
      <c r="G142" s="695" t="s">
        <v>8002</v>
      </c>
      <c r="H142" s="295"/>
      <c r="I142" s="295"/>
      <c r="J142" s="289"/>
      <c r="K142" s="289"/>
      <c r="L142" s="289"/>
    </row>
    <row r="143" spans="2:12" x14ac:dyDescent="0.2">
      <c r="B143" s="300"/>
      <c r="C143" s="299"/>
      <c r="F143" s="290">
        <v>8904.6200000000008</v>
      </c>
      <c r="G143" s="295" t="s">
        <v>8001</v>
      </c>
      <c r="H143" s="295"/>
      <c r="I143" s="295"/>
      <c r="J143" s="289"/>
      <c r="K143" s="289"/>
      <c r="L143" s="289"/>
    </row>
    <row r="144" spans="2:12" x14ac:dyDescent="0.2">
      <c r="B144" s="300"/>
      <c r="C144" s="299"/>
      <c r="F144" s="290">
        <v>7176.63</v>
      </c>
      <c r="G144" s="289" t="s">
        <v>8000</v>
      </c>
      <c r="K144" s="289"/>
      <c r="L144" s="289"/>
    </row>
    <row r="145" spans="2:12" x14ac:dyDescent="0.2">
      <c r="B145" s="300"/>
      <c r="C145" s="299"/>
      <c r="F145" s="290">
        <v>59693.74</v>
      </c>
      <c r="G145" s="295" t="s">
        <v>7999</v>
      </c>
      <c r="H145" s="295"/>
      <c r="I145" s="295"/>
      <c r="J145" s="289"/>
      <c r="K145" s="289"/>
      <c r="L145" s="289"/>
    </row>
    <row r="146" spans="2:12" x14ac:dyDescent="0.2">
      <c r="B146" s="300"/>
      <c r="C146" s="299"/>
      <c r="F146" s="290">
        <v>13916.78</v>
      </c>
      <c r="G146" s="295" t="s">
        <v>7998</v>
      </c>
      <c r="H146" s="295"/>
      <c r="I146" s="295"/>
      <c r="J146" s="289"/>
      <c r="K146" s="289"/>
      <c r="L146" s="289"/>
    </row>
    <row r="147" spans="2:12" x14ac:dyDescent="0.2">
      <c r="B147" s="300"/>
      <c r="C147" s="299"/>
      <c r="F147" s="290">
        <v>1820.02</v>
      </c>
      <c r="G147" s="295" t="s">
        <v>7997</v>
      </c>
      <c r="H147" s="295"/>
      <c r="I147" s="295"/>
      <c r="J147" s="289"/>
      <c r="K147" s="289"/>
      <c r="L147" s="289"/>
    </row>
    <row r="148" spans="2:12" x14ac:dyDescent="0.2">
      <c r="B148" s="300"/>
      <c r="C148" s="299"/>
      <c r="F148" s="290">
        <v>1690.03</v>
      </c>
      <c r="G148" s="295" t="s">
        <v>7996</v>
      </c>
      <c r="H148" s="295"/>
      <c r="I148" s="295"/>
      <c r="J148" s="289"/>
      <c r="K148" s="289"/>
      <c r="L148" s="289"/>
    </row>
    <row r="149" spans="2:12" x14ac:dyDescent="0.2">
      <c r="B149" s="300"/>
      <c r="C149" s="299"/>
      <c r="F149" s="290">
        <v>4913.8599999999997</v>
      </c>
      <c r="G149" s="295" t="s">
        <v>7995</v>
      </c>
      <c r="H149" s="295"/>
      <c r="I149" s="295"/>
      <c r="J149" s="289"/>
      <c r="K149" s="289"/>
      <c r="L149" s="289"/>
    </row>
    <row r="150" spans="2:12" x14ac:dyDescent="0.2">
      <c r="B150" s="300"/>
      <c r="C150" s="299"/>
      <c r="F150" s="290">
        <v>5526.98</v>
      </c>
      <c r="G150" s="295" t="s">
        <v>7994</v>
      </c>
      <c r="H150" s="295"/>
      <c r="I150" s="295"/>
      <c r="J150" s="289"/>
      <c r="K150" s="289"/>
      <c r="L150" s="289"/>
    </row>
    <row r="151" spans="2:12" x14ac:dyDescent="0.2">
      <c r="B151" s="300"/>
      <c r="C151" s="299"/>
      <c r="F151" s="290">
        <v>10567.6</v>
      </c>
      <c r="G151" s="295" t="s">
        <v>7993</v>
      </c>
      <c r="H151" s="295"/>
      <c r="I151" s="295"/>
      <c r="J151" s="289"/>
      <c r="K151" s="289"/>
      <c r="L151" s="289"/>
    </row>
    <row r="152" spans="2:12" x14ac:dyDescent="0.2">
      <c r="B152" s="300"/>
      <c r="C152" s="299"/>
      <c r="F152" s="290">
        <v>19174.8</v>
      </c>
      <c r="G152" s="295" t="s">
        <v>7428</v>
      </c>
      <c r="H152" s="295"/>
      <c r="I152" s="295"/>
      <c r="J152" s="289"/>
      <c r="K152" s="289"/>
      <c r="L152" s="289"/>
    </row>
    <row r="153" spans="2:12" x14ac:dyDescent="0.2">
      <c r="B153" s="300"/>
      <c r="C153" s="299"/>
      <c r="F153" s="290">
        <v>45755.74</v>
      </c>
      <c r="G153" s="295" t="s">
        <v>7992</v>
      </c>
      <c r="H153" s="295"/>
      <c r="I153" s="295"/>
      <c r="J153" s="289"/>
      <c r="K153" s="289"/>
      <c r="L153" s="289"/>
    </row>
    <row r="154" spans="2:12" x14ac:dyDescent="0.2">
      <c r="B154" s="300"/>
      <c r="C154" s="299"/>
      <c r="F154" s="290">
        <v>3059.55</v>
      </c>
      <c r="G154" s="295" t="s">
        <v>7991</v>
      </c>
      <c r="H154" s="295"/>
      <c r="I154" s="295"/>
      <c r="J154" s="289"/>
      <c r="K154" s="289"/>
      <c r="L154" s="289"/>
    </row>
    <row r="155" spans="2:12" x14ac:dyDescent="0.2">
      <c r="B155" s="300"/>
      <c r="C155" s="299"/>
      <c r="F155" s="290">
        <v>19686.490000000002</v>
      </c>
      <c r="G155" s="295" t="s">
        <v>7990</v>
      </c>
      <c r="H155" s="295"/>
      <c r="I155" s="295"/>
      <c r="J155" s="289"/>
      <c r="K155" s="289"/>
      <c r="L155" s="289"/>
    </row>
    <row r="156" spans="2:12" x14ac:dyDescent="0.2">
      <c r="B156" s="300"/>
      <c r="C156" s="299"/>
      <c r="F156" s="290">
        <v>5049.4799999999996</v>
      </c>
      <c r="G156" s="295" t="s">
        <v>7989</v>
      </c>
      <c r="H156" s="295"/>
      <c r="I156" s="295"/>
      <c r="J156" s="289"/>
      <c r="K156" s="289"/>
      <c r="L156" s="289"/>
    </row>
    <row r="157" spans="2:12" x14ac:dyDescent="0.2">
      <c r="B157" s="300"/>
      <c r="C157" s="299"/>
      <c r="F157" s="290">
        <v>2145.5100000000002</v>
      </c>
      <c r="G157" s="295" t="s">
        <v>7988</v>
      </c>
      <c r="H157" s="295"/>
      <c r="I157" s="295"/>
      <c r="J157" s="289"/>
      <c r="K157" s="289"/>
      <c r="L157" s="289"/>
    </row>
    <row r="158" spans="2:12" x14ac:dyDescent="0.2">
      <c r="B158" s="300"/>
      <c r="C158" s="299"/>
      <c r="F158" s="290">
        <v>916</v>
      </c>
      <c r="G158" s="295" t="s">
        <v>7987</v>
      </c>
      <c r="H158" s="295"/>
      <c r="I158" s="295"/>
      <c r="J158" s="289"/>
      <c r="K158" s="289"/>
      <c r="L158" s="289"/>
    </row>
    <row r="159" spans="2:12" x14ac:dyDescent="0.2">
      <c r="B159" s="300"/>
      <c r="C159" s="299"/>
      <c r="F159" s="290">
        <v>765.21</v>
      </c>
      <c r="G159" s="295" t="s">
        <v>7986</v>
      </c>
      <c r="H159" s="295"/>
      <c r="I159" s="295"/>
      <c r="J159" s="289"/>
      <c r="K159" s="289"/>
      <c r="L159" s="289"/>
    </row>
    <row r="160" spans="2:12" x14ac:dyDescent="0.2">
      <c r="B160" s="300"/>
      <c r="C160" s="299"/>
      <c r="F160" s="290">
        <v>32457.52</v>
      </c>
      <c r="G160" s="295" t="s">
        <v>7734</v>
      </c>
      <c r="H160" s="295"/>
      <c r="I160" s="295"/>
      <c r="J160" s="289"/>
      <c r="K160" s="289"/>
      <c r="L160" s="289"/>
    </row>
    <row r="161" spans="2:12" x14ac:dyDescent="0.2">
      <c r="B161" s="300"/>
      <c r="C161" s="299"/>
      <c r="F161" s="290">
        <v>17902.009999999998</v>
      </c>
      <c r="G161" s="295" t="s">
        <v>7985</v>
      </c>
      <c r="H161" s="295"/>
      <c r="I161" s="295"/>
      <c r="J161" s="289"/>
      <c r="K161" s="289"/>
      <c r="L161" s="289"/>
    </row>
    <row r="162" spans="2:12" x14ac:dyDescent="0.2">
      <c r="B162" s="300"/>
      <c r="F162" s="290">
        <v>5000</v>
      </c>
      <c r="G162" s="295" t="s">
        <v>7984</v>
      </c>
      <c r="H162" s="295"/>
      <c r="I162" s="295"/>
      <c r="J162" s="289"/>
      <c r="K162" s="289"/>
      <c r="L162" s="289"/>
    </row>
    <row r="163" spans="2:12" x14ac:dyDescent="0.2">
      <c r="B163" s="300"/>
      <c r="C163" s="299"/>
      <c r="F163" s="290">
        <v>4570</v>
      </c>
      <c r="G163" s="295" t="s">
        <v>7984</v>
      </c>
      <c r="H163" s="295"/>
      <c r="I163" s="295"/>
      <c r="J163" s="858"/>
      <c r="K163" s="289"/>
      <c r="L163" s="289"/>
    </row>
    <row r="164" spans="2:12" x14ac:dyDescent="0.2">
      <c r="B164" s="300"/>
      <c r="C164" s="299"/>
      <c r="F164" s="290">
        <v>20060.16</v>
      </c>
      <c r="G164" s="295" t="s">
        <v>7983</v>
      </c>
      <c r="H164" s="295"/>
      <c r="I164" s="295"/>
      <c r="J164" s="289"/>
      <c r="K164" s="289"/>
      <c r="L164" s="289"/>
    </row>
    <row r="165" spans="2:12" x14ac:dyDescent="0.2">
      <c r="B165" s="300"/>
      <c r="C165" s="299"/>
      <c r="F165" s="290">
        <v>4972.47</v>
      </c>
      <c r="G165" s="295" t="s">
        <v>7982</v>
      </c>
      <c r="H165" s="295"/>
      <c r="I165" s="295"/>
      <c r="J165" s="289"/>
      <c r="K165" s="289"/>
      <c r="L165" s="289"/>
    </row>
    <row r="166" spans="2:12" x14ac:dyDescent="0.2">
      <c r="B166" s="300"/>
      <c r="C166" s="299"/>
      <c r="F166" s="290">
        <v>4233.18</v>
      </c>
      <c r="G166" s="295" t="s">
        <v>7981</v>
      </c>
      <c r="H166" s="295"/>
      <c r="I166" s="295"/>
      <c r="J166" s="289"/>
      <c r="K166" s="289"/>
      <c r="L166" s="289"/>
    </row>
    <row r="167" spans="2:12" x14ac:dyDescent="0.2">
      <c r="B167" s="300"/>
      <c r="C167" s="299"/>
      <c r="F167" s="290">
        <v>1000</v>
      </c>
      <c r="G167" s="295" t="s">
        <v>7980</v>
      </c>
      <c r="H167" s="295"/>
      <c r="I167" s="295"/>
      <c r="J167" s="289"/>
      <c r="K167" s="289"/>
      <c r="L167" s="289"/>
    </row>
    <row r="168" spans="2:12" x14ac:dyDescent="0.2">
      <c r="B168" s="300"/>
      <c r="C168" s="299"/>
      <c r="F168" s="290">
        <v>1158.9000000000001</v>
      </c>
      <c r="G168" s="295" t="s">
        <v>7979</v>
      </c>
      <c r="H168" s="295"/>
      <c r="I168" s="295"/>
      <c r="J168" s="289"/>
      <c r="K168" s="289"/>
      <c r="L168" s="289"/>
    </row>
    <row r="169" spans="2:12" x14ac:dyDescent="0.2">
      <c r="B169" s="300"/>
      <c r="C169" s="299"/>
      <c r="F169" s="290">
        <v>1287.05</v>
      </c>
      <c r="G169" s="295" t="s">
        <v>7978</v>
      </c>
      <c r="H169" s="295"/>
      <c r="I169" s="295"/>
      <c r="J169" s="289"/>
      <c r="K169" s="289"/>
      <c r="L169" s="289"/>
    </row>
    <row r="170" spans="2:12" x14ac:dyDescent="0.2">
      <c r="B170" s="300"/>
      <c r="C170" s="299"/>
      <c r="F170" s="290">
        <v>2352.86</v>
      </c>
      <c r="G170" s="295" t="s">
        <v>7977</v>
      </c>
      <c r="H170" s="295"/>
      <c r="I170" s="295"/>
      <c r="J170" s="289"/>
      <c r="K170" s="289"/>
      <c r="L170" s="289"/>
    </row>
    <row r="171" spans="2:12" x14ac:dyDescent="0.2">
      <c r="B171" s="300"/>
      <c r="C171" s="299"/>
      <c r="F171" s="290">
        <v>4115.66</v>
      </c>
      <c r="G171" s="295" t="s">
        <v>7976</v>
      </c>
      <c r="H171" s="295"/>
      <c r="I171" s="295"/>
      <c r="J171" s="289"/>
      <c r="K171" s="289"/>
      <c r="L171" s="289"/>
    </row>
    <row r="172" spans="2:12" x14ac:dyDescent="0.2">
      <c r="B172" s="300"/>
      <c r="C172" s="299"/>
      <c r="F172" s="290">
        <v>640.03</v>
      </c>
      <c r="G172" s="295" t="s">
        <v>7975</v>
      </c>
      <c r="H172" s="295"/>
      <c r="I172" s="295"/>
      <c r="J172" s="289"/>
      <c r="K172" s="289"/>
      <c r="L172" s="289"/>
    </row>
    <row r="173" spans="2:12" x14ac:dyDescent="0.2">
      <c r="B173" s="300"/>
      <c r="C173" s="299"/>
      <c r="F173" s="290">
        <v>368558.91</v>
      </c>
      <c r="G173" s="295" t="s">
        <v>7974</v>
      </c>
      <c r="H173" s="295"/>
      <c r="I173" s="295"/>
      <c r="J173" s="289"/>
      <c r="K173" s="289"/>
      <c r="L173" s="289"/>
    </row>
    <row r="174" spans="2:12" x14ac:dyDescent="0.2">
      <c r="B174" s="300"/>
      <c r="C174" s="299"/>
      <c r="F174" s="290">
        <v>39009.660000000003</v>
      </c>
      <c r="G174" s="295" t="s">
        <v>7973</v>
      </c>
      <c r="H174" s="295"/>
      <c r="I174" s="295"/>
      <c r="J174" s="289"/>
      <c r="K174" s="289"/>
      <c r="L174" s="289"/>
    </row>
    <row r="175" spans="2:12" x14ac:dyDescent="0.2">
      <c r="B175" s="300"/>
      <c r="C175" s="299"/>
      <c r="F175" s="290">
        <v>63931.18</v>
      </c>
      <c r="G175" s="295" t="s">
        <v>7972</v>
      </c>
      <c r="H175" s="295"/>
      <c r="I175" s="295"/>
      <c r="J175" s="289"/>
      <c r="K175" s="289"/>
      <c r="L175" s="289"/>
    </row>
    <row r="176" spans="2:12" x14ac:dyDescent="0.2">
      <c r="B176" s="300"/>
      <c r="C176" s="299"/>
      <c r="F176" s="290">
        <v>14083.58</v>
      </c>
      <c r="G176" s="295" t="s">
        <v>7971</v>
      </c>
      <c r="H176" s="295"/>
      <c r="I176" s="295"/>
      <c r="J176" s="289"/>
      <c r="K176" s="289"/>
      <c r="L176" s="289"/>
    </row>
    <row r="177" spans="2:12" x14ac:dyDescent="0.2">
      <c r="B177" s="300"/>
      <c r="C177" s="299"/>
      <c r="F177" s="290">
        <v>13943.8</v>
      </c>
      <c r="G177" s="295" t="s">
        <v>7970</v>
      </c>
      <c r="H177" s="295"/>
      <c r="I177" s="295"/>
      <c r="J177" s="289"/>
      <c r="K177" s="289"/>
      <c r="L177" s="289"/>
    </row>
    <row r="178" spans="2:12" x14ac:dyDescent="0.2">
      <c r="B178" s="300"/>
      <c r="C178" s="299"/>
      <c r="F178" s="290">
        <v>9954.67</v>
      </c>
      <c r="G178" s="295" t="s">
        <v>7969</v>
      </c>
      <c r="H178" s="295"/>
      <c r="I178" s="295"/>
      <c r="J178" s="289"/>
      <c r="K178" s="289"/>
      <c r="L178" s="289"/>
    </row>
    <row r="179" spans="2:12" x14ac:dyDescent="0.2">
      <c r="B179" s="300"/>
      <c r="C179" s="299"/>
      <c r="F179" s="290">
        <v>3950</v>
      </c>
      <c r="G179" s="295" t="s">
        <v>7968</v>
      </c>
      <c r="H179" s="295"/>
      <c r="I179" s="295"/>
      <c r="J179" s="289"/>
      <c r="K179" s="289"/>
      <c r="L179" s="289"/>
    </row>
    <row r="180" spans="2:12" x14ac:dyDescent="0.2">
      <c r="B180" s="300"/>
      <c r="C180" s="299"/>
      <c r="F180" s="290">
        <v>8341.92</v>
      </c>
      <c r="G180" s="295" t="s">
        <v>7967</v>
      </c>
      <c r="H180" s="295"/>
      <c r="I180" s="295"/>
      <c r="J180" s="289"/>
      <c r="K180" s="289"/>
      <c r="L180" s="289"/>
    </row>
    <row r="181" spans="2:12" x14ac:dyDescent="0.2">
      <c r="B181" s="300"/>
      <c r="C181" s="299"/>
      <c r="F181" s="290">
        <v>21470.54</v>
      </c>
      <c r="G181" s="295" t="s">
        <v>7966</v>
      </c>
      <c r="H181" s="295"/>
      <c r="I181" s="295"/>
      <c r="J181" s="289"/>
      <c r="K181" s="289"/>
      <c r="L181" s="289"/>
    </row>
    <row r="182" spans="2:12" x14ac:dyDescent="0.2">
      <c r="B182" s="300"/>
      <c r="C182" s="299"/>
      <c r="F182" s="290">
        <v>16272.93</v>
      </c>
      <c r="G182" s="295" t="s">
        <v>7965</v>
      </c>
      <c r="H182" s="295"/>
      <c r="I182" s="295"/>
      <c r="J182" s="289"/>
      <c r="K182" s="289"/>
      <c r="L182" s="289"/>
    </row>
    <row r="183" spans="2:12" x14ac:dyDescent="0.2">
      <c r="B183" s="300"/>
      <c r="C183" s="299"/>
      <c r="F183" s="290">
        <v>10098.959999999999</v>
      </c>
      <c r="G183" s="295" t="s">
        <v>7964</v>
      </c>
      <c r="H183" s="295"/>
      <c r="I183" s="295"/>
      <c r="J183" s="289"/>
      <c r="K183" s="289"/>
      <c r="L183" s="289"/>
    </row>
    <row r="184" spans="2:12" x14ac:dyDescent="0.2">
      <c r="B184" s="300"/>
      <c r="C184" s="299"/>
      <c r="F184" s="290">
        <v>7223.09</v>
      </c>
      <c r="G184" s="295" t="s">
        <v>7963</v>
      </c>
      <c r="H184" s="295"/>
      <c r="I184" s="295"/>
      <c r="J184" s="289"/>
      <c r="K184" s="289"/>
      <c r="L184" s="289"/>
    </row>
    <row r="185" spans="2:12" x14ac:dyDescent="0.2">
      <c r="B185" s="300"/>
      <c r="C185" s="299"/>
      <c r="F185" s="290">
        <v>36604.589999999997</v>
      </c>
      <c r="G185" s="289" t="s">
        <v>7962</v>
      </c>
      <c r="H185" s="295"/>
      <c r="I185" s="295"/>
      <c r="J185" s="289"/>
      <c r="K185" s="289"/>
      <c r="L185" s="289"/>
    </row>
    <row r="186" spans="2:12" x14ac:dyDescent="0.2">
      <c r="B186" s="300"/>
      <c r="C186" s="299"/>
      <c r="F186" s="290">
        <v>73813.67</v>
      </c>
      <c r="G186" s="295" t="s">
        <v>7961</v>
      </c>
      <c r="H186" s="295"/>
      <c r="I186" s="295"/>
      <c r="J186" s="289"/>
      <c r="K186" s="289"/>
      <c r="L186" s="289"/>
    </row>
    <row r="187" spans="2:12" x14ac:dyDescent="0.2">
      <c r="B187" s="300"/>
      <c r="C187" s="299"/>
      <c r="F187" s="290">
        <v>25051.759999999998</v>
      </c>
      <c r="G187" s="295" t="s">
        <v>7960</v>
      </c>
      <c r="H187" s="295"/>
      <c r="I187" s="295"/>
      <c r="J187" s="289"/>
      <c r="K187" s="289"/>
      <c r="L187" s="289"/>
    </row>
    <row r="188" spans="2:12" x14ac:dyDescent="0.2">
      <c r="B188" s="300"/>
      <c r="C188" s="299"/>
      <c r="F188" s="290">
        <v>18188.919999999998</v>
      </c>
      <c r="G188" s="295" t="s">
        <v>7959</v>
      </c>
      <c r="H188" s="295"/>
      <c r="I188" s="295"/>
      <c r="J188" s="289"/>
      <c r="K188" s="289"/>
      <c r="L188" s="289"/>
    </row>
    <row r="189" spans="2:12" x14ac:dyDescent="0.2">
      <c r="B189" s="300"/>
      <c r="C189" s="299"/>
      <c r="F189" s="290">
        <v>6561.43</v>
      </c>
      <c r="G189" s="295" t="s">
        <v>7958</v>
      </c>
      <c r="H189" s="295"/>
      <c r="I189" s="295"/>
      <c r="J189" s="289"/>
      <c r="K189" s="289"/>
      <c r="L189" s="289"/>
    </row>
    <row r="190" spans="2:12" x14ac:dyDescent="0.2">
      <c r="B190" s="300"/>
      <c r="C190" s="299"/>
      <c r="F190" s="290">
        <v>6377.59</v>
      </c>
      <c r="G190" s="295" t="s">
        <v>7957</v>
      </c>
      <c r="H190" s="295"/>
      <c r="I190" s="295"/>
      <c r="J190" s="289"/>
      <c r="K190" s="289"/>
      <c r="L190" s="289"/>
    </row>
    <row r="191" spans="2:12" x14ac:dyDescent="0.2">
      <c r="B191" s="300"/>
      <c r="C191" s="299"/>
      <c r="F191" s="290">
        <v>7844.8</v>
      </c>
      <c r="G191" s="295" t="s">
        <v>7956</v>
      </c>
      <c r="H191" s="295"/>
      <c r="I191" s="295"/>
      <c r="J191" s="289"/>
      <c r="K191" s="289"/>
      <c r="L191" s="289"/>
    </row>
    <row r="192" spans="2:12" x14ac:dyDescent="0.2">
      <c r="B192" s="300"/>
      <c r="C192" s="299"/>
      <c r="F192" s="290">
        <v>2309.12</v>
      </c>
      <c r="G192" s="295" t="s">
        <v>7955</v>
      </c>
      <c r="H192" s="295"/>
      <c r="I192" s="295"/>
      <c r="J192" s="289"/>
      <c r="K192" s="289"/>
      <c r="L192" s="289"/>
    </row>
    <row r="193" spans="2:12" x14ac:dyDescent="0.2">
      <c r="B193" s="300"/>
      <c r="C193" s="299"/>
      <c r="F193" s="290">
        <v>5049.4799999999996</v>
      </c>
      <c r="G193" s="295" t="s">
        <v>7954</v>
      </c>
      <c r="H193" s="295"/>
      <c r="I193" s="295"/>
      <c r="J193" s="289"/>
      <c r="K193" s="289"/>
      <c r="L193" s="289"/>
    </row>
    <row r="194" spans="2:12" x14ac:dyDescent="0.2">
      <c r="B194" s="300"/>
      <c r="C194" s="299"/>
      <c r="F194" s="290">
        <v>45755.74</v>
      </c>
      <c r="G194" s="295" t="s">
        <v>7953</v>
      </c>
      <c r="H194" s="295"/>
      <c r="I194" s="295"/>
      <c r="J194" s="289"/>
      <c r="K194" s="289"/>
      <c r="L194" s="289"/>
    </row>
    <row r="195" spans="2:12" x14ac:dyDescent="0.2">
      <c r="B195" s="300"/>
      <c r="C195" s="299"/>
      <c r="F195" s="290">
        <v>4706.83</v>
      </c>
      <c r="G195" s="295" t="s">
        <v>7952</v>
      </c>
      <c r="H195" s="295"/>
      <c r="I195" s="295"/>
      <c r="J195" s="289"/>
      <c r="K195" s="289"/>
      <c r="L195" s="289"/>
    </row>
    <row r="196" spans="2:12" x14ac:dyDescent="0.2">
      <c r="B196" s="300"/>
      <c r="C196" s="299"/>
      <c r="F196" s="290">
        <v>4702.09</v>
      </c>
      <c r="G196" s="295" t="s">
        <v>7951</v>
      </c>
      <c r="H196" s="295"/>
      <c r="I196" s="295"/>
      <c r="J196" s="289"/>
      <c r="K196" s="289"/>
      <c r="L196" s="289"/>
    </row>
    <row r="197" spans="2:12" x14ac:dyDescent="0.2">
      <c r="B197" s="300"/>
      <c r="C197" s="299"/>
      <c r="F197" s="290">
        <v>39168</v>
      </c>
      <c r="G197" s="295" t="s">
        <v>7950</v>
      </c>
      <c r="H197" s="295"/>
      <c r="I197" s="295"/>
      <c r="J197" s="289"/>
      <c r="K197" s="289"/>
      <c r="L197" s="289"/>
    </row>
    <row r="198" spans="2:12" x14ac:dyDescent="0.2">
      <c r="B198" s="300"/>
      <c r="C198" s="299"/>
      <c r="F198" s="290">
        <v>2573.9899999999998</v>
      </c>
      <c r="G198" s="289" t="s">
        <v>7949</v>
      </c>
      <c r="I198" s="295"/>
      <c r="J198" s="289"/>
      <c r="K198" s="289"/>
      <c r="L198" s="289"/>
    </row>
    <row r="199" spans="2:12" x14ac:dyDescent="0.2">
      <c r="B199" s="300"/>
      <c r="C199" s="299"/>
      <c r="F199" s="290">
        <v>5718.53</v>
      </c>
      <c r="G199" s="295" t="s">
        <v>7948</v>
      </c>
      <c r="H199" s="295"/>
      <c r="I199" s="295"/>
      <c r="J199" s="289"/>
      <c r="K199" s="289"/>
      <c r="L199" s="289"/>
    </row>
    <row r="200" spans="2:12" x14ac:dyDescent="0.2">
      <c r="B200" s="300"/>
      <c r="C200" s="299"/>
      <c r="F200" s="290">
        <v>255811.87</v>
      </c>
      <c r="G200" s="295" t="s">
        <v>7947</v>
      </c>
      <c r="H200" s="295"/>
      <c r="I200" s="295"/>
      <c r="J200" s="289"/>
      <c r="K200" s="289"/>
      <c r="L200" s="289"/>
    </row>
    <row r="201" spans="2:12" x14ac:dyDescent="0.2">
      <c r="B201" s="300"/>
      <c r="C201" s="299"/>
      <c r="F201" s="290">
        <v>14128.04</v>
      </c>
      <c r="G201" s="696" t="s">
        <v>7946</v>
      </c>
      <c r="H201" s="295"/>
      <c r="I201" s="295"/>
      <c r="J201" s="289"/>
      <c r="K201" s="289"/>
      <c r="L201" s="289"/>
    </row>
    <row r="202" spans="2:12" x14ac:dyDescent="0.2">
      <c r="B202" s="300"/>
      <c r="C202" s="299"/>
      <c r="F202" s="290">
        <v>2019.79</v>
      </c>
      <c r="G202" s="295" t="s">
        <v>7945</v>
      </c>
      <c r="H202" s="295"/>
      <c r="I202" s="295"/>
      <c r="J202" s="289"/>
      <c r="K202" s="289"/>
      <c r="L202" s="289"/>
    </row>
    <row r="203" spans="2:12" x14ac:dyDescent="0.2">
      <c r="B203" s="300"/>
      <c r="C203" s="299"/>
      <c r="F203" s="290">
        <v>4020</v>
      </c>
      <c r="G203" s="295" t="s">
        <v>7944</v>
      </c>
      <c r="H203" s="295"/>
      <c r="I203" s="295"/>
      <c r="J203" s="289"/>
      <c r="K203" s="289"/>
      <c r="L203" s="289"/>
    </row>
    <row r="204" spans="2:12" x14ac:dyDescent="0.2">
      <c r="B204" s="300"/>
      <c r="C204" s="299"/>
      <c r="F204" s="290">
        <v>2840.47</v>
      </c>
      <c r="G204" s="295" t="s">
        <v>7943</v>
      </c>
      <c r="H204" s="295"/>
      <c r="I204" s="295"/>
      <c r="J204" s="289"/>
      <c r="K204" s="289"/>
      <c r="L204" s="289"/>
    </row>
    <row r="205" spans="2:12" x14ac:dyDescent="0.2">
      <c r="B205" s="300"/>
      <c r="C205" s="299"/>
      <c r="F205" s="290">
        <v>670.28</v>
      </c>
      <c r="G205" s="295" t="s">
        <v>7942</v>
      </c>
      <c r="H205" s="295"/>
      <c r="I205" s="295"/>
      <c r="J205" s="289"/>
      <c r="K205" s="289"/>
      <c r="L205" s="289"/>
    </row>
    <row r="206" spans="2:12" x14ac:dyDescent="0.2">
      <c r="B206" s="300"/>
      <c r="C206" s="299"/>
      <c r="F206" s="290">
        <v>24360</v>
      </c>
      <c r="G206" s="295" t="s">
        <v>7941</v>
      </c>
      <c r="H206" s="295"/>
      <c r="I206" s="295"/>
      <c r="J206" s="289"/>
      <c r="K206" s="289"/>
      <c r="L206" s="289"/>
    </row>
    <row r="207" spans="2:12" x14ac:dyDescent="0.2">
      <c r="B207" s="300"/>
      <c r="C207" s="299"/>
      <c r="F207" s="290">
        <v>8504.77</v>
      </c>
      <c r="G207" s="295" t="s">
        <v>7940</v>
      </c>
      <c r="H207" s="295"/>
      <c r="I207" s="295"/>
      <c r="J207" s="289"/>
      <c r="K207" s="289"/>
      <c r="L207" s="289"/>
    </row>
    <row r="208" spans="2:12" x14ac:dyDescent="0.2">
      <c r="B208" s="300"/>
      <c r="C208" s="299"/>
      <c r="F208" s="290">
        <v>16703.759999999998</v>
      </c>
      <c r="G208" s="295" t="s">
        <v>7939</v>
      </c>
      <c r="H208" s="295"/>
      <c r="I208" s="295"/>
      <c r="J208" s="289"/>
      <c r="K208" s="289"/>
      <c r="L208" s="289"/>
    </row>
    <row r="209" spans="2:12" x14ac:dyDescent="0.2">
      <c r="B209" s="300"/>
      <c r="C209" s="299"/>
      <c r="F209" s="290">
        <v>18170.98</v>
      </c>
      <c r="G209" s="295" t="s">
        <v>7938</v>
      </c>
      <c r="H209" s="295"/>
      <c r="I209" s="295"/>
      <c r="J209" s="289"/>
      <c r="K209" s="289"/>
      <c r="L209" s="289"/>
    </row>
    <row r="210" spans="2:12" x14ac:dyDescent="0.2">
      <c r="B210" s="300"/>
      <c r="C210" s="299"/>
      <c r="F210" s="290">
        <v>147622</v>
      </c>
      <c r="G210" s="295" t="s">
        <v>7937</v>
      </c>
      <c r="H210" s="295"/>
      <c r="I210" s="295"/>
      <c r="J210" s="289"/>
      <c r="K210" s="289"/>
      <c r="L210" s="289"/>
    </row>
    <row r="211" spans="2:12" x14ac:dyDescent="0.2">
      <c r="B211" s="300"/>
      <c r="C211" s="299"/>
      <c r="F211" s="290">
        <v>12806.4</v>
      </c>
      <c r="G211" s="295" t="s">
        <v>7936</v>
      </c>
      <c r="H211" s="295"/>
      <c r="I211" s="295"/>
      <c r="J211" s="289"/>
      <c r="K211" s="289"/>
      <c r="L211" s="289"/>
    </row>
    <row r="212" spans="2:12" x14ac:dyDescent="0.2">
      <c r="B212" s="300"/>
      <c r="C212" s="299"/>
      <c r="F212" s="290">
        <v>43264.78</v>
      </c>
      <c r="G212" s="295" t="s">
        <v>7935</v>
      </c>
      <c r="H212" s="295"/>
      <c r="I212" s="295"/>
      <c r="J212" s="289"/>
      <c r="K212" s="289"/>
      <c r="L212" s="289"/>
    </row>
    <row r="213" spans="2:12" x14ac:dyDescent="0.2">
      <c r="B213" s="300"/>
      <c r="C213" s="299"/>
      <c r="F213" s="290">
        <v>14491.67</v>
      </c>
      <c r="G213" s="295" t="s">
        <v>7934</v>
      </c>
      <c r="H213" s="295"/>
      <c r="I213" s="295"/>
      <c r="J213" s="289"/>
      <c r="K213" s="289"/>
      <c r="L213" s="289"/>
    </row>
    <row r="214" spans="2:12" x14ac:dyDescent="0.2">
      <c r="B214" s="300"/>
      <c r="C214" s="299"/>
      <c r="F214" s="290">
        <v>18097.09</v>
      </c>
      <c r="G214" s="295" t="s">
        <v>7933</v>
      </c>
      <c r="H214" s="295"/>
      <c r="I214" s="295"/>
      <c r="J214" s="289"/>
      <c r="K214" s="289"/>
      <c r="L214" s="289"/>
    </row>
    <row r="215" spans="2:12" x14ac:dyDescent="0.2">
      <c r="B215" s="300"/>
      <c r="C215" s="299"/>
      <c r="F215" s="290">
        <v>19510.57</v>
      </c>
      <c r="G215" s="295" t="s">
        <v>7932</v>
      </c>
      <c r="H215" s="295"/>
      <c r="I215" s="295"/>
      <c r="J215" s="289"/>
      <c r="K215" s="289"/>
      <c r="L215" s="289"/>
    </row>
    <row r="216" spans="2:12" x14ac:dyDescent="0.2">
      <c r="B216" s="300"/>
      <c r="C216" s="299"/>
      <c r="F216" s="290">
        <v>856.15</v>
      </c>
      <c r="G216" s="295" t="s">
        <v>7931</v>
      </c>
      <c r="H216" s="295"/>
      <c r="I216" s="295"/>
      <c r="J216" s="289"/>
      <c r="K216" s="289"/>
      <c r="L216" s="289"/>
    </row>
    <row r="217" spans="2:12" x14ac:dyDescent="0.2">
      <c r="B217" s="300"/>
      <c r="C217" s="299"/>
      <c r="F217" s="290">
        <v>296.51</v>
      </c>
      <c r="G217" s="295" t="s">
        <v>7930</v>
      </c>
      <c r="H217" s="295"/>
      <c r="I217" s="295"/>
      <c r="J217" s="289"/>
      <c r="K217" s="289"/>
      <c r="L217" s="289"/>
    </row>
    <row r="218" spans="2:12" x14ac:dyDescent="0.2">
      <c r="B218" s="300"/>
      <c r="C218" s="299"/>
      <c r="F218" s="290">
        <v>2996</v>
      </c>
      <c r="G218" s="295" t="s">
        <v>7929</v>
      </c>
      <c r="H218" s="295"/>
      <c r="I218" s="295"/>
      <c r="J218" s="289"/>
      <c r="K218" s="289"/>
      <c r="L218" s="289"/>
    </row>
    <row r="219" spans="2:12" x14ac:dyDescent="0.2">
      <c r="B219" s="300"/>
      <c r="C219" s="299"/>
      <c r="F219" s="290">
        <v>38163.730000000003</v>
      </c>
      <c r="G219" s="295" t="s">
        <v>7928</v>
      </c>
      <c r="H219" s="295"/>
      <c r="I219" s="295"/>
      <c r="J219" s="289"/>
      <c r="K219" s="289"/>
      <c r="L219" s="289"/>
    </row>
    <row r="220" spans="2:12" x14ac:dyDescent="0.2">
      <c r="B220" s="300"/>
      <c r="C220" s="299"/>
      <c r="F220" s="290">
        <v>2114</v>
      </c>
      <c r="G220" s="295" t="s">
        <v>7927</v>
      </c>
      <c r="H220" s="295"/>
      <c r="I220" s="295"/>
      <c r="J220" s="289"/>
      <c r="K220" s="289"/>
      <c r="L220" s="289"/>
    </row>
    <row r="221" spans="2:12" x14ac:dyDescent="0.2">
      <c r="B221" s="300"/>
      <c r="C221" s="299"/>
      <c r="F221" s="290">
        <v>6370.93</v>
      </c>
      <c r="G221" s="295" t="s">
        <v>7926</v>
      </c>
      <c r="H221" s="295"/>
      <c r="I221" s="295"/>
      <c r="J221" s="289"/>
      <c r="K221" s="289"/>
      <c r="L221" s="289"/>
    </row>
    <row r="222" spans="2:12" x14ac:dyDescent="0.2">
      <c r="B222" s="300"/>
      <c r="C222" s="299"/>
      <c r="F222" s="290">
        <v>1019.79</v>
      </c>
      <c r="G222" s="295" t="s">
        <v>7925</v>
      </c>
      <c r="H222" s="295"/>
      <c r="I222" s="295"/>
      <c r="J222" s="289"/>
      <c r="K222" s="289"/>
      <c r="L222" s="289"/>
    </row>
    <row r="223" spans="2:12" x14ac:dyDescent="0.2">
      <c r="B223" s="300"/>
      <c r="C223" s="299"/>
      <c r="F223" s="290">
        <v>34800</v>
      </c>
      <c r="G223" s="295" t="s">
        <v>7924</v>
      </c>
      <c r="H223" s="295"/>
      <c r="I223" s="295"/>
      <c r="J223" s="289"/>
      <c r="K223" s="289"/>
      <c r="L223" s="289"/>
    </row>
    <row r="224" spans="2:12" x14ac:dyDescent="0.2">
      <c r="B224" s="300"/>
      <c r="C224" s="299"/>
      <c r="F224" s="290">
        <v>9784.56</v>
      </c>
      <c r="G224" s="295" t="s">
        <v>7923</v>
      </c>
      <c r="H224" s="295"/>
      <c r="I224" s="295"/>
      <c r="J224" s="289"/>
      <c r="K224" s="289"/>
      <c r="L224" s="289"/>
    </row>
    <row r="225" spans="2:12" x14ac:dyDescent="0.2">
      <c r="B225" s="300"/>
      <c r="C225" s="299"/>
      <c r="F225" s="290">
        <v>3867.7</v>
      </c>
      <c r="G225" s="295" t="s">
        <v>7922</v>
      </c>
      <c r="H225" s="295"/>
      <c r="I225" s="295"/>
      <c r="J225" s="289"/>
      <c r="K225" s="289"/>
      <c r="L225" s="289"/>
    </row>
    <row r="226" spans="2:12" x14ac:dyDescent="0.2">
      <c r="B226" s="300"/>
      <c r="C226" s="299"/>
      <c r="F226" s="290">
        <v>4293</v>
      </c>
      <c r="G226" s="295" t="s">
        <v>7921</v>
      </c>
      <c r="H226" s="295"/>
      <c r="I226" s="295"/>
      <c r="J226" s="289"/>
      <c r="K226" s="289"/>
      <c r="L226" s="289"/>
    </row>
    <row r="227" spans="2:12" x14ac:dyDescent="0.2">
      <c r="B227" s="300"/>
      <c r="C227" s="299"/>
      <c r="F227" s="290">
        <v>15095.56</v>
      </c>
      <c r="G227" s="295" t="s">
        <v>7920</v>
      </c>
      <c r="H227" s="295"/>
      <c r="I227" s="295"/>
      <c r="J227" s="289"/>
      <c r="K227" s="289"/>
      <c r="L227" s="289"/>
    </row>
    <row r="228" spans="2:12" x14ac:dyDescent="0.2">
      <c r="B228" s="300"/>
      <c r="C228" s="299"/>
      <c r="F228" s="290">
        <v>3029.69</v>
      </c>
      <c r="G228" s="295" t="s">
        <v>7919</v>
      </c>
      <c r="H228" s="295"/>
      <c r="I228" s="295"/>
      <c r="J228" s="289"/>
      <c r="K228" s="289"/>
      <c r="L228" s="289"/>
    </row>
    <row r="229" spans="2:12" x14ac:dyDescent="0.2">
      <c r="B229" s="300"/>
      <c r="C229" s="299"/>
      <c r="F229" s="290">
        <v>134079.32</v>
      </c>
      <c r="G229" s="295" t="s">
        <v>7918</v>
      </c>
      <c r="H229" s="295"/>
      <c r="I229" s="295"/>
      <c r="J229" s="289"/>
      <c r="K229" s="289"/>
      <c r="L229" s="289"/>
    </row>
    <row r="230" spans="2:12" x14ac:dyDescent="0.2">
      <c r="B230" s="300"/>
      <c r="C230" s="299"/>
      <c r="F230" s="290">
        <v>13472.33</v>
      </c>
      <c r="G230" s="295" t="s">
        <v>7917</v>
      </c>
      <c r="H230" s="295"/>
      <c r="I230" s="295"/>
      <c r="J230" s="289"/>
      <c r="K230" s="289"/>
      <c r="L230" s="289"/>
    </row>
    <row r="231" spans="2:12" x14ac:dyDescent="0.2">
      <c r="B231" s="300"/>
      <c r="C231" s="299"/>
      <c r="F231" s="290">
        <v>1726.23</v>
      </c>
      <c r="G231" s="295" t="s">
        <v>7916</v>
      </c>
      <c r="H231" s="295"/>
      <c r="I231" s="295"/>
      <c r="J231" s="289"/>
      <c r="K231" s="289"/>
      <c r="L231" s="289"/>
    </row>
    <row r="232" spans="2:12" x14ac:dyDescent="0.2">
      <c r="B232" s="300"/>
      <c r="C232" s="299"/>
      <c r="F232" s="290">
        <v>29236.5</v>
      </c>
      <c r="G232" s="295" t="s">
        <v>7915</v>
      </c>
      <c r="H232" s="295"/>
      <c r="I232" s="295"/>
      <c r="J232" s="289"/>
      <c r="K232" s="289"/>
      <c r="L232" s="289"/>
    </row>
    <row r="233" spans="2:12" x14ac:dyDescent="0.2">
      <c r="B233" s="300"/>
      <c r="C233" s="299"/>
      <c r="F233" s="290">
        <v>5283.8</v>
      </c>
      <c r="G233" s="295" t="s">
        <v>7914</v>
      </c>
      <c r="H233" s="295"/>
      <c r="I233" s="295"/>
      <c r="J233" s="289"/>
      <c r="K233" s="289"/>
      <c r="L233" s="289"/>
    </row>
    <row r="234" spans="2:12" x14ac:dyDescent="0.2">
      <c r="B234" s="300"/>
      <c r="C234" s="299"/>
      <c r="F234" s="290">
        <v>3352.77</v>
      </c>
      <c r="G234" s="295" t="s">
        <v>7913</v>
      </c>
      <c r="H234" s="295"/>
      <c r="I234" s="295"/>
      <c r="J234" s="289"/>
      <c r="K234" s="289"/>
      <c r="L234" s="289"/>
    </row>
    <row r="235" spans="2:12" x14ac:dyDescent="0.2">
      <c r="B235" s="300"/>
      <c r="C235" s="299"/>
      <c r="F235" s="290">
        <v>22135.91</v>
      </c>
      <c r="G235" s="695" t="s">
        <v>7912</v>
      </c>
      <c r="H235" s="295"/>
      <c r="I235" s="295"/>
      <c r="J235" s="289"/>
      <c r="K235" s="289"/>
      <c r="L235" s="289"/>
    </row>
    <row r="236" spans="2:12" x14ac:dyDescent="0.2">
      <c r="B236" s="300"/>
      <c r="C236" s="299"/>
      <c r="F236" s="290">
        <v>8528.4</v>
      </c>
      <c r="G236" s="295" t="s">
        <v>7911</v>
      </c>
      <c r="H236" s="295"/>
      <c r="I236" s="295"/>
      <c r="J236" s="289"/>
      <c r="K236" s="289"/>
      <c r="L236" s="289"/>
    </row>
    <row r="237" spans="2:12" x14ac:dyDescent="0.2">
      <c r="B237" s="300"/>
      <c r="C237" s="299"/>
      <c r="F237" s="290">
        <v>23650</v>
      </c>
      <c r="G237" s="295" t="s">
        <v>7910</v>
      </c>
      <c r="H237" s="295"/>
      <c r="I237" s="295"/>
      <c r="J237" s="289"/>
      <c r="K237" s="289"/>
      <c r="L237" s="289"/>
    </row>
    <row r="238" spans="2:12" x14ac:dyDescent="0.2">
      <c r="B238" s="300"/>
      <c r="C238" s="299"/>
      <c r="F238" s="290">
        <v>3280</v>
      </c>
      <c r="G238" s="295" t="s">
        <v>7909</v>
      </c>
      <c r="H238" s="295"/>
      <c r="I238" s="295"/>
      <c r="J238" s="289"/>
      <c r="K238" s="289"/>
      <c r="L238" s="289"/>
    </row>
    <row r="239" spans="2:12" x14ac:dyDescent="0.2">
      <c r="B239" s="300"/>
      <c r="C239" s="299"/>
      <c r="F239" s="290">
        <v>1647.59</v>
      </c>
      <c r="G239" s="295" t="s">
        <v>7908</v>
      </c>
      <c r="H239" s="295"/>
      <c r="I239" s="295"/>
      <c r="J239" s="289"/>
      <c r="K239" s="289"/>
      <c r="L239" s="289"/>
    </row>
    <row r="240" spans="2:12" x14ac:dyDescent="0.2">
      <c r="B240" s="300"/>
      <c r="C240" s="299"/>
      <c r="F240" s="290">
        <v>2295.44</v>
      </c>
      <c r="G240" s="295" t="s">
        <v>3294</v>
      </c>
      <c r="H240" s="295"/>
      <c r="I240" s="295"/>
      <c r="J240" s="289"/>
      <c r="K240" s="289"/>
      <c r="L240" s="289"/>
    </row>
    <row r="241" spans="2:12" x14ac:dyDescent="0.2">
      <c r="B241" s="300"/>
      <c r="C241" s="299"/>
      <c r="F241" s="290">
        <v>193557.08</v>
      </c>
      <c r="G241" s="295" t="s">
        <v>7907</v>
      </c>
      <c r="H241" s="295"/>
      <c r="I241" s="295"/>
      <c r="J241" s="289"/>
      <c r="K241" s="289"/>
      <c r="L241" s="289"/>
    </row>
    <row r="242" spans="2:12" x14ac:dyDescent="0.2">
      <c r="B242" s="300"/>
      <c r="C242" s="299"/>
      <c r="F242" s="290">
        <v>3047.04</v>
      </c>
      <c r="G242" s="295" t="s">
        <v>7906</v>
      </c>
      <c r="H242" s="295"/>
      <c r="I242" s="295"/>
      <c r="J242" s="289"/>
      <c r="K242" s="289"/>
      <c r="L242" s="289"/>
    </row>
    <row r="243" spans="2:12" x14ac:dyDescent="0.2">
      <c r="B243" s="300"/>
      <c r="C243" s="299"/>
      <c r="F243" s="290">
        <v>14083.58</v>
      </c>
      <c r="G243" s="289" t="s">
        <v>7905</v>
      </c>
      <c r="H243" s="295"/>
      <c r="I243" s="295"/>
      <c r="J243" s="289"/>
      <c r="K243" s="289"/>
      <c r="L243" s="289"/>
    </row>
    <row r="244" spans="2:12" x14ac:dyDescent="0.2">
      <c r="B244" s="300"/>
      <c r="C244" s="299"/>
      <c r="F244" s="290">
        <v>2411.14</v>
      </c>
      <c r="G244" s="295" t="s">
        <v>7904</v>
      </c>
      <c r="H244" s="295"/>
      <c r="I244" s="295"/>
      <c r="J244" s="289"/>
      <c r="K244" s="289"/>
      <c r="L244" s="289"/>
    </row>
    <row r="245" spans="2:12" x14ac:dyDescent="0.2">
      <c r="B245" s="300"/>
      <c r="C245" s="299"/>
      <c r="F245" s="290">
        <v>19174.8</v>
      </c>
      <c r="G245" s="295" t="s">
        <v>7903</v>
      </c>
      <c r="H245" s="295"/>
      <c r="I245" s="295"/>
      <c r="J245" s="289"/>
      <c r="K245" s="289"/>
      <c r="L245" s="289"/>
    </row>
    <row r="246" spans="2:12" x14ac:dyDescent="0.2">
      <c r="B246" s="300"/>
      <c r="C246" s="299"/>
      <c r="F246" s="290">
        <v>3605.01</v>
      </c>
      <c r="G246" s="295" t="s">
        <v>7902</v>
      </c>
      <c r="H246" s="295"/>
      <c r="I246" s="295"/>
      <c r="J246" s="289"/>
      <c r="K246" s="289"/>
      <c r="L246" s="289"/>
    </row>
    <row r="247" spans="2:12" x14ac:dyDescent="0.2">
      <c r="B247" s="300"/>
      <c r="C247" s="299"/>
      <c r="F247" s="290">
        <v>5049.4799999999996</v>
      </c>
      <c r="G247" s="295" t="s">
        <v>7901</v>
      </c>
      <c r="H247" s="295"/>
      <c r="I247" s="295"/>
      <c r="J247" s="289"/>
      <c r="K247" s="289"/>
      <c r="L247" s="289"/>
    </row>
    <row r="248" spans="2:12" x14ac:dyDescent="0.2">
      <c r="B248" s="300"/>
      <c r="C248" s="299"/>
      <c r="F248" s="290">
        <v>9610</v>
      </c>
      <c r="G248" s="295" t="s">
        <v>7900</v>
      </c>
      <c r="H248" s="295"/>
      <c r="I248" s="295"/>
      <c r="J248" s="289"/>
      <c r="K248" s="289"/>
      <c r="L248" s="289"/>
    </row>
    <row r="249" spans="2:12" x14ac:dyDescent="0.2">
      <c r="B249" s="300"/>
      <c r="C249" s="299"/>
      <c r="F249" s="290">
        <v>13889.86</v>
      </c>
      <c r="G249" s="295" t="s">
        <v>7899</v>
      </c>
      <c r="H249" s="295"/>
      <c r="I249" s="295"/>
      <c r="J249" s="289"/>
      <c r="K249" s="289"/>
      <c r="L249" s="289"/>
    </row>
    <row r="250" spans="2:12" x14ac:dyDescent="0.2">
      <c r="B250" s="300"/>
      <c r="C250" s="299"/>
      <c r="F250" s="290">
        <v>81723.899999999994</v>
      </c>
      <c r="G250" s="295" t="s">
        <v>7898</v>
      </c>
      <c r="H250" s="295"/>
      <c r="I250" s="295"/>
      <c r="J250" s="289"/>
      <c r="K250" s="289"/>
      <c r="L250" s="289"/>
    </row>
    <row r="251" spans="2:12" x14ac:dyDescent="0.2">
      <c r="B251" s="300"/>
      <c r="C251" s="299"/>
      <c r="F251" s="290">
        <v>25247.4</v>
      </c>
      <c r="G251" s="295" t="s">
        <v>7897</v>
      </c>
      <c r="H251" s="295"/>
      <c r="I251" s="295"/>
      <c r="J251" s="289"/>
      <c r="K251" s="289"/>
      <c r="L251" s="289"/>
    </row>
    <row r="252" spans="2:12" x14ac:dyDescent="0.2">
      <c r="B252" s="300"/>
      <c r="C252" s="299"/>
      <c r="F252" s="290">
        <v>29215.71</v>
      </c>
      <c r="G252" s="289" t="s">
        <v>7896</v>
      </c>
      <c r="H252" s="295"/>
      <c r="I252" s="295"/>
      <c r="J252" s="289"/>
      <c r="K252" s="289"/>
      <c r="L252" s="289"/>
    </row>
    <row r="253" spans="2:12" x14ac:dyDescent="0.2">
      <c r="B253" s="300"/>
      <c r="C253" s="299"/>
      <c r="F253" s="290">
        <v>118736.21</v>
      </c>
      <c r="G253" s="295" t="s">
        <v>7895</v>
      </c>
      <c r="H253" s="295"/>
      <c r="I253" s="295"/>
      <c r="J253" s="289"/>
      <c r="K253" s="289"/>
      <c r="L253" s="289"/>
    </row>
    <row r="254" spans="2:12" x14ac:dyDescent="0.2">
      <c r="B254" s="300"/>
      <c r="C254" s="299"/>
      <c r="F254" s="290">
        <v>246.96</v>
      </c>
      <c r="G254" s="295" t="s">
        <v>7894</v>
      </c>
      <c r="H254" s="295"/>
      <c r="I254" s="295"/>
      <c r="J254" s="289"/>
      <c r="K254" s="289"/>
      <c r="L254" s="289"/>
    </row>
    <row r="255" spans="2:12" x14ac:dyDescent="0.2">
      <c r="B255" s="300"/>
      <c r="C255" s="299"/>
      <c r="F255" s="290">
        <v>54406.63</v>
      </c>
      <c r="G255" s="289" t="s">
        <v>7893</v>
      </c>
      <c r="H255" s="295"/>
      <c r="I255" s="295"/>
      <c r="J255" s="289"/>
      <c r="K255" s="289"/>
      <c r="L255" s="289"/>
    </row>
    <row r="256" spans="2:12" x14ac:dyDescent="0.2">
      <c r="B256" s="300"/>
      <c r="C256" s="299"/>
      <c r="F256" s="290">
        <v>3029.69</v>
      </c>
      <c r="G256" s="295" t="s">
        <v>7892</v>
      </c>
      <c r="H256" s="295"/>
      <c r="I256" s="295"/>
      <c r="J256" s="289"/>
      <c r="K256" s="289"/>
      <c r="L256" s="289"/>
    </row>
    <row r="257" spans="2:12" x14ac:dyDescent="0.2">
      <c r="B257" s="300"/>
      <c r="C257" s="299"/>
      <c r="F257" s="290">
        <v>1270.55</v>
      </c>
      <c r="G257" s="295" t="s">
        <v>7891</v>
      </c>
      <c r="H257" s="295"/>
      <c r="I257" s="295"/>
      <c r="J257" s="289"/>
      <c r="K257" s="289"/>
      <c r="L257" s="289"/>
    </row>
    <row r="258" spans="2:12" x14ac:dyDescent="0.2">
      <c r="B258" s="300"/>
      <c r="C258" s="299"/>
      <c r="F258" s="290">
        <v>14337.62</v>
      </c>
      <c r="G258" s="295" t="s">
        <v>7890</v>
      </c>
      <c r="H258" s="295"/>
      <c r="I258" s="295"/>
      <c r="J258" s="289"/>
      <c r="K258" s="289"/>
      <c r="L258" s="289"/>
    </row>
    <row r="259" spans="2:12" x14ac:dyDescent="0.2">
      <c r="B259" s="300"/>
      <c r="C259" s="299"/>
      <c r="F259" s="290">
        <v>9520.7199999999993</v>
      </c>
      <c r="G259" s="295" t="s">
        <v>7889</v>
      </c>
      <c r="H259" s="295"/>
      <c r="I259" s="295"/>
      <c r="J259" s="289"/>
      <c r="K259" s="289"/>
      <c r="L259" s="289"/>
    </row>
    <row r="260" spans="2:12" x14ac:dyDescent="0.2">
      <c r="B260" s="300"/>
      <c r="C260" s="299"/>
      <c r="F260" s="290">
        <v>8841.43</v>
      </c>
      <c r="G260" s="295" t="s">
        <v>7888</v>
      </c>
      <c r="H260" s="295"/>
      <c r="I260" s="295"/>
      <c r="J260" s="289"/>
      <c r="K260" s="289"/>
      <c r="L260" s="289"/>
    </row>
    <row r="261" spans="2:12" x14ac:dyDescent="0.2">
      <c r="B261" s="300"/>
      <c r="C261" s="299"/>
      <c r="F261" s="290">
        <v>7041.79</v>
      </c>
      <c r="G261" s="295" t="s">
        <v>7887</v>
      </c>
      <c r="H261" s="295"/>
      <c r="I261" s="295"/>
      <c r="J261" s="289"/>
      <c r="K261" s="289"/>
      <c r="L261" s="289"/>
    </row>
    <row r="262" spans="2:12" x14ac:dyDescent="0.2">
      <c r="B262" s="300"/>
      <c r="C262" s="299"/>
      <c r="F262" s="290">
        <v>5679.57</v>
      </c>
      <c r="G262" s="295" t="s">
        <v>7886</v>
      </c>
      <c r="H262" s="295"/>
      <c r="I262" s="295"/>
      <c r="J262" s="289"/>
      <c r="K262" s="289"/>
      <c r="L262" s="289"/>
    </row>
    <row r="263" spans="2:12" x14ac:dyDescent="0.2">
      <c r="B263" s="300"/>
      <c r="C263" s="299"/>
      <c r="F263" s="290">
        <v>11475.37</v>
      </c>
      <c r="G263" s="295" t="s">
        <v>7885</v>
      </c>
      <c r="H263" s="295"/>
      <c r="I263" s="295"/>
      <c r="J263" s="289"/>
      <c r="K263" s="289"/>
      <c r="L263" s="289"/>
    </row>
    <row r="264" spans="2:12" x14ac:dyDescent="0.2">
      <c r="B264" s="300"/>
      <c r="C264" s="299"/>
      <c r="F264" s="290">
        <v>19954.03</v>
      </c>
      <c r="G264" s="295" t="s">
        <v>7884</v>
      </c>
      <c r="H264" s="295"/>
      <c r="I264" s="295"/>
      <c r="J264" s="289"/>
      <c r="K264" s="289"/>
      <c r="L264" s="289"/>
    </row>
    <row r="265" spans="2:12" x14ac:dyDescent="0.2">
      <c r="B265" s="300"/>
      <c r="C265" s="299"/>
      <c r="F265" s="290">
        <v>12832.18</v>
      </c>
      <c r="G265" s="295" t="s">
        <v>7883</v>
      </c>
      <c r="H265" s="295"/>
      <c r="I265" s="295"/>
      <c r="J265" s="289"/>
      <c r="K265" s="289"/>
      <c r="L265" s="289"/>
    </row>
    <row r="266" spans="2:12" x14ac:dyDescent="0.2">
      <c r="B266" s="300"/>
      <c r="C266" s="299"/>
      <c r="F266" s="290">
        <v>1160</v>
      </c>
      <c r="G266" s="295" t="s">
        <v>7882</v>
      </c>
      <c r="H266" s="295"/>
      <c r="I266" s="295"/>
      <c r="J266" s="289"/>
      <c r="K266" s="289"/>
      <c r="L266" s="289"/>
    </row>
    <row r="267" spans="2:12" x14ac:dyDescent="0.2">
      <c r="B267" s="300"/>
      <c r="C267" s="299"/>
      <c r="F267" s="290">
        <v>20000</v>
      </c>
      <c r="G267" s="295" t="s">
        <v>7734</v>
      </c>
      <c r="H267" s="295"/>
      <c r="I267" s="295"/>
      <c r="J267" s="289"/>
      <c r="K267" s="289"/>
      <c r="L267" s="289"/>
    </row>
    <row r="268" spans="2:12" x14ac:dyDescent="0.2">
      <c r="B268" s="300"/>
      <c r="C268" s="299"/>
      <c r="F268" s="290">
        <v>27833.55</v>
      </c>
      <c r="G268" s="295" t="s">
        <v>7881</v>
      </c>
      <c r="H268" s="295"/>
      <c r="I268" s="295"/>
      <c r="J268" s="289"/>
      <c r="K268" s="289"/>
      <c r="L268" s="289"/>
    </row>
    <row r="269" spans="2:12" x14ac:dyDescent="0.2">
      <c r="B269" s="300"/>
      <c r="C269" s="299"/>
      <c r="F269" s="290">
        <v>1961.64</v>
      </c>
      <c r="G269" s="295" t="s">
        <v>7880</v>
      </c>
      <c r="H269" s="295"/>
      <c r="I269" s="295"/>
      <c r="J269" s="289"/>
      <c r="K269" s="289"/>
      <c r="L269" s="289"/>
    </row>
    <row r="270" spans="2:12" x14ac:dyDescent="0.2">
      <c r="B270" s="300"/>
      <c r="C270" s="299"/>
      <c r="F270" s="290">
        <v>7930.88</v>
      </c>
      <c r="G270" s="295" t="s">
        <v>7879</v>
      </c>
      <c r="H270" s="295"/>
      <c r="I270" s="295"/>
      <c r="J270" s="289"/>
      <c r="K270" s="289"/>
      <c r="L270" s="289"/>
    </row>
    <row r="271" spans="2:12" x14ac:dyDescent="0.2">
      <c r="B271" s="300"/>
      <c r="C271" s="299"/>
      <c r="F271" s="290">
        <v>7688.34</v>
      </c>
      <c r="G271" s="295" t="s">
        <v>7329</v>
      </c>
      <c r="H271" s="295"/>
      <c r="I271" s="295"/>
      <c r="J271" s="289"/>
      <c r="K271" s="289"/>
      <c r="L271" s="289"/>
    </row>
    <row r="272" spans="2:12" x14ac:dyDescent="0.2">
      <c r="B272" s="300"/>
      <c r="C272" s="299"/>
      <c r="F272" s="290">
        <v>4765.9399999999996</v>
      </c>
      <c r="G272" s="295" t="s">
        <v>7878</v>
      </c>
      <c r="H272" s="295"/>
      <c r="I272" s="295"/>
      <c r="J272" s="289"/>
      <c r="K272" s="289"/>
      <c r="L272" s="289"/>
    </row>
    <row r="273" spans="2:12" x14ac:dyDescent="0.2">
      <c r="B273" s="300"/>
      <c r="C273" s="299"/>
      <c r="F273" s="290">
        <v>849.05</v>
      </c>
      <c r="G273" s="295" t="s">
        <v>7877</v>
      </c>
      <c r="H273" s="295"/>
      <c r="I273" s="295"/>
      <c r="J273" s="289"/>
      <c r="K273" s="289"/>
      <c r="L273" s="289"/>
    </row>
    <row r="274" spans="2:12" x14ac:dyDescent="0.2">
      <c r="B274" s="300"/>
      <c r="C274" s="299"/>
      <c r="F274" s="290">
        <v>1346.33</v>
      </c>
      <c r="G274" s="295" t="s">
        <v>7876</v>
      </c>
      <c r="H274" s="295"/>
      <c r="I274" s="295"/>
      <c r="J274" s="289"/>
      <c r="K274" s="289"/>
      <c r="L274" s="289"/>
    </row>
    <row r="275" spans="2:12" x14ac:dyDescent="0.2">
      <c r="B275" s="300"/>
      <c r="C275" s="299"/>
      <c r="F275" s="290">
        <v>40292.44</v>
      </c>
      <c r="G275" s="295" t="s">
        <v>7875</v>
      </c>
      <c r="H275" s="295"/>
      <c r="I275" s="295"/>
      <c r="J275" s="289"/>
      <c r="K275" s="289"/>
      <c r="L275" s="289"/>
    </row>
    <row r="276" spans="2:12" x14ac:dyDescent="0.2">
      <c r="B276" s="300"/>
      <c r="C276" s="299"/>
      <c r="F276" s="290">
        <v>18954.66</v>
      </c>
      <c r="G276" s="289" t="s">
        <v>7874</v>
      </c>
      <c r="H276" s="295"/>
      <c r="I276" s="295"/>
      <c r="J276" s="289"/>
      <c r="K276" s="289"/>
      <c r="L276" s="289"/>
    </row>
    <row r="277" spans="2:12" x14ac:dyDescent="0.2">
      <c r="B277" s="300"/>
      <c r="C277" s="299"/>
      <c r="F277" s="290">
        <v>5404.91</v>
      </c>
      <c r="G277" s="295" t="s">
        <v>7873</v>
      </c>
      <c r="H277" s="295"/>
      <c r="I277" s="295"/>
      <c r="J277" s="289"/>
      <c r="K277" s="289"/>
      <c r="L277" s="289"/>
    </row>
    <row r="278" spans="2:12" x14ac:dyDescent="0.2">
      <c r="B278" s="300"/>
      <c r="C278" s="299"/>
      <c r="F278" s="290">
        <v>10567.6</v>
      </c>
      <c r="G278" s="295" t="s">
        <v>7872</v>
      </c>
      <c r="H278" s="295"/>
      <c r="I278" s="295"/>
      <c r="J278" s="289"/>
      <c r="K278" s="289"/>
      <c r="L278" s="289"/>
    </row>
    <row r="279" spans="2:12" x14ac:dyDescent="0.2">
      <c r="B279" s="300"/>
      <c r="C279" s="299"/>
      <c r="F279" s="290">
        <v>5773.46</v>
      </c>
      <c r="G279" s="295" t="s">
        <v>7871</v>
      </c>
      <c r="H279" s="295"/>
      <c r="I279" s="295"/>
      <c r="J279" s="289"/>
      <c r="K279" s="289"/>
      <c r="L279" s="289"/>
    </row>
    <row r="280" spans="2:12" x14ac:dyDescent="0.2">
      <c r="B280" s="300"/>
      <c r="C280" s="299"/>
      <c r="F280" s="290">
        <v>1361.55</v>
      </c>
      <c r="G280" s="295" t="s">
        <v>7870</v>
      </c>
      <c r="H280" s="295"/>
      <c r="I280" s="295"/>
      <c r="J280" s="289"/>
      <c r="K280" s="289"/>
      <c r="L280" s="289"/>
    </row>
    <row r="281" spans="2:12" x14ac:dyDescent="0.2">
      <c r="B281" s="300"/>
      <c r="C281" s="299"/>
      <c r="F281" s="290">
        <v>14491.74</v>
      </c>
      <c r="G281" s="295" t="s">
        <v>7869</v>
      </c>
      <c r="H281" s="295"/>
      <c r="I281" s="295"/>
      <c r="J281" s="289"/>
      <c r="K281" s="289"/>
      <c r="L281" s="289"/>
    </row>
    <row r="282" spans="2:12" x14ac:dyDescent="0.2">
      <c r="B282" s="300"/>
      <c r="C282" s="299"/>
      <c r="F282" s="290">
        <v>819</v>
      </c>
      <c r="G282" s="295" t="s">
        <v>7868</v>
      </c>
      <c r="H282" s="295"/>
      <c r="I282" s="295"/>
      <c r="J282" s="289"/>
      <c r="K282" s="289"/>
      <c r="L282" s="289"/>
    </row>
    <row r="283" spans="2:12" x14ac:dyDescent="0.2">
      <c r="B283" s="300"/>
      <c r="C283" s="299"/>
      <c r="F283" s="290">
        <v>3452.06</v>
      </c>
      <c r="G283" s="295" t="s">
        <v>7867</v>
      </c>
      <c r="H283" s="295"/>
      <c r="I283" s="295"/>
      <c r="J283" s="289"/>
      <c r="K283" s="289"/>
      <c r="L283" s="289"/>
    </row>
    <row r="284" spans="2:12" x14ac:dyDescent="0.2">
      <c r="B284" s="300"/>
      <c r="C284" s="299"/>
      <c r="F284" s="290">
        <v>2113.52</v>
      </c>
      <c r="G284" s="295" t="s">
        <v>7866</v>
      </c>
      <c r="H284" s="295"/>
      <c r="I284" s="295"/>
      <c r="J284" s="289"/>
      <c r="K284" s="289"/>
      <c r="L284" s="289"/>
    </row>
    <row r="285" spans="2:12" x14ac:dyDescent="0.2">
      <c r="B285" s="300"/>
      <c r="C285" s="299"/>
      <c r="F285" s="290">
        <v>51636.1</v>
      </c>
      <c r="G285" s="295" t="s">
        <v>7865</v>
      </c>
      <c r="H285" s="295"/>
      <c r="I285" s="295"/>
      <c r="J285" s="289"/>
      <c r="K285" s="289"/>
      <c r="L285" s="289"/>
    </row>
    <row r="286" spans="2:12" x14ac:dyDescent="0.2">
      <c r="B286" s="300"/>
      <c r="C286" s="299"/>
      <c r="F286" s="290">
        <v>19695.919999999998</v>
      </c>
      <c r="G286" s="295" t="s">
        <v>7864</v>
      </c>
      <c r="H286" s="295"/>
      <c r="I286" s="295"/>
      <c r="J286" s="289"/>
      <c r="K286" s="289"/>
      <c r="L286" s="289"/>
    </row>
    <row r="287" spans="2:12" x14ac:dyDescent="0.2">
      <c r="B287" s="300"/>
      <c r="C287" s="299"/>
      <c r="F287" s="290">
        <v>25265.29</v>
      </c>
      <c r="G287" s="295" t="s">
        <v>7863</v>
      </c>
      <c r="H287" s="295"/>
      <c r="I287" s="295"/>
      <c r="J287" s="289"/>
      <c r="K287" s="289"/>
      <c r="L287" s="289"/>
    </row>
    <row r="288" spans="2:12" x14ac:dyDescent="0.2">
      <c r="B288" s="300"/>
      <c r="C288" s="299"/>
      <c r="F288" s="290">
        <v>2011.05</v>
      </c>
      <c r="G288" s="295" t="s">
        <v>7862</v>
      </c>
      <c r="H288" s="295"/>
      <c r="I288" s="295"/>
      <c r="J288" s="289"/>
      <c r="K288" s="289"/>
      <c r="L288" s="289"/>
    </row>
    <row r="289" spans="2:12" x14ac:dyDescent="0.2">
      <c r="B289" s="300"/>
      <c r="C289" s="299"/>
      <c r="F289" s="290">
        <v>3983.56</v>
      </c>
      <c r="G289" s="295" t="s">
        <v>7861</v>
      </c>
      <c r="H289" s="295"/>
      <c r="I289" s="295"/>
      <c r="J289" s="289"/>
      <c r="K289" s="289"/>
      <c r="L289" s="289"/>
    </row>
    <row r="290" spans="2:12" ht="11.25" customHeight="1" x14ac:dyDescent="0.2">
      <c r="B290" s="300"/>
      <c r="C290" s="299"/>
      <c r="F290" s="290">
        <v>21618.13</v>
      </c>
      <c r="G290" s="295" t="s">
        <v>7860</v>
      </c>
      <c r="H290" s="295"/>
      <c r="I290" s="295"/>
      <c r="J290" s="289"/>
      <c r="K290" s="289"/>
      <c r="L290" s="289"/>
    </row>
    <row r="291" spans="2:12" x14ac:dyDescent="0.2">
      <c r="B291" s="300"/>
      <c r="C291" s="299"/>
      <c r="F291" s="290">
        <v>29015.14</v>
      </c>
      <c r="G291" s="295" t="s">
        <v>7859</v>
      </c>
      <c r="H291" s="295"/>
      <c r="I291" s="295"/>
      <c r="J291" s="289"/>
      <c r="K291" s="289"/>
      <c r="L291" s="289"/>
    </row>
    <row r="292" spans="2:12" x14ac:dyDescent="0.2">
      <c r="B292" s="300"/>
      <c r="C292" s="299"/>
      <c r="F292" s="290">
        <v>43794.67</v>
      </c>
      <c r="G292" s="295" t="s">
        <v>7858</v>
      </c>
      <c r="H292" s="295"/>
      <c r="I292" s="295"/>
      <c r="J292" s="289"/>
      <c r="K292" s="289"/>
      <c r="L292" s="289"/>
    </row>
    <row r="293" spans="2:12" x14ac:dyDescent="0.2">
      <c r="B293" s="300"/>
      <c r="C293" s="299"/>
      <c r="F293" s="290">
        <v>93249.31</v>
      </c>
      <c r="G293" s="295" t="s">
        <v>7857</v>
      </c>
      <c r="H293" s="295"/>
      <c r="I293" s="295"/>
      <c r="J293" s="289"/>
      <c r="K293" s="289"/>
      <c r="L293" s="289"/>
    </row>
    <row r="294" spans="2:12" x14ac:dyDescent="0.2">
      <c r="B294" s="300"/>
      <c r="C294" s="299"/>
      <c r="F294" s="290">
        <v>7183.89</v>
      </c>
      <c r="G294" s="530" t="s">
        <v>7856</v>
      </c>
      <c r="H294" s="295"/>
      <c r="I294" s="295"/>
      <c r="J294" s="289"/>
      <c r="K294" s="289"/>
      <c r="L294" s="289"/>
    </row>
    <row r="295" spans="2:12" x14ac:dyDescent="0.2">
      <c r="B295" s="300"/>
      <c r="C295" s="299"/>
      <c r="F295" s="290">
        <v>6850.73</v>
      </c>
      <c r="G295" s="295" t="s">
        <v>7855</v>
      </c>
      <c r="H295" s="295"/>
      <c r="I295" s="295"/>
      <c r="J295" s="289"/>
      <c r="K295" s="289"/>
      <c r="L295" s="289"/>
    </row>
    <row r="296" spans="2:12" x14ac:dyDescent="0.2">
      <c r="B296" s="300"/>
      <c r="C296" s="299"/>
      <c r="F296" s="290">
        <v>4972.47</v>
      </c>
      <c r="G296" s="295" t="s">
        <v>7854</v>
      </c>
      <c r="H296" s="295"/>
      <c r="I296" s="295"/>
      <c r="J296" s="289"/>
      <c r="K296" s="289"/>
      <c r="L296" s="289"/>
    </row>
    <row r="297" spans="2:12" x14ac:dyDescent="0.2">
      <c r="B297" s="300"/>
      <c r="C297" s="299"/>
      <c r="F297" s="290">
        <v>55699.18</v>
      </c>
      <c r="G297" s="295" t="s">
        <v>7853</v>
      </c>
      <c r="H297" s="295"/>
      <c r="I297" s="295"/>
      <c r="J297" s="289"/>
      <c r="K297" s="289"/>
      <c r="L297" s="289"/>
    </row>
    <row r="298" spans="2:12" x14ac:dyDescent="0.2">
      <c r="B298" s="300"/>
      <c r="C298" s="299"/>
      <c r="F298" s="290">
        <v>915.65</v>
      </c>
      <c r="G298" s="295" t="s">
        <v>7852</v>
      </c>
      <c r="H298" s="295"/>
      <c r="I298" s="295"/>
      <c r="J298" s="289"/>
      <c r="K298" s="289"/>
      <c r="L298" s="289"/>
    </row>
    <row r="299" spans="2:12" x14ac:dyDescent="0.2">
      <c r="B299" s="300"/>
      <c r="C299" s="299"/>
      <c r="F299" s="290">
        <v>61539</v>
      </c>
      <c r="G299" s="295" t="s">
        <v>7851</v>
      </c>
      <c r="H299" s="295"/>
      <c r="I299" s="295"/>
      <c r="J299" s="289"/>
      <c r="K299" s="289"/>
      <c r="L299" s="289"/>
    </row>
    <row r="300" spans="2:12" x14ac:dyDescent="0.2">
      <c r="B300" s="300"/>
      <c r="C300" s="299"/>
      <c r="F300" s="290">
        <v>2836.97</v>
      </c>
      <c r="G300" s="295" t="s">
        <v>7850</v>
      </c>
      <c r="H300" s="295"/>
      <c r="I300" s="295"/>
      <c r="J300" s="289"/>
      <c r="K300" s="289"/>
      <c r="L300" s="289"/>
    </row>
    <row r="301" spans="2:12" x14ac:dyDescent="0.2">
      <c r="B301" s="300"/>
      <c r="C301" s="299"/>
      <c r="F301" s="290">
        <v>1887.98</v>
      </c>
      <c r="G301" s="289" t="s">
        <v>7849</v>
      </c>
      <c r="H301" s="295"/>
      <c r="I301" s="295"/>
      <c r="J301" s="289"/>
      <c r="K301" s="289"/>
      <c r="L301" s="289"/>
    </row>
    <row r="302" spans="2:12" x14ac:dyDescent="0.2">
      <c r="B302" s="300"/>
      <c r="C302" s="299"/>
      <c r="F302" s="290">
        <v>90821.440000000002</v>
      </c>
      <c r="G302" s="295" t="s">
        <v>7848</v>
      </c>
      <c r="H302" s="295"/>
      <c r="I302" s="295"/>
      <c r="J302" s="289"/>
      <c r="K302" s="289"/>
      <c r="L302" s="289"/>
    </row>
    <row r="303" spans="2:12" x14ac:dyDescent="0.2">
      <c r="B303" s="300"/>
      <c r="C303" s="299"/>
      <c r="F303" s="290">
        <v>9478</v>
      </c>
      <c r="G303" s="295" t="s">
        <v>7847</v>
      </c>
      <c r="H303" s="295"/>
      <c r="I303" s="295"/>
      <c r="J303" s="289"/>
      <c r="K303" s="289"/>
      <c r="L303" s="289"/>
    </row>
    <row r="304" spans="2:12" x14ac:dyDescent="0.2">
      <c r="B304" s="300"/>
      <c r="C304" s="299"/>
      <c r="F304" s="290">
        <v>3242.62</v>
      </c>
      <c r="G304" s="295" t="s">
        <v>7846</v>
      </c>
      <c r="H304" s="295"/>
      <c r="I304" s="295"/>
      <c r="J304" s="289"/>
      <c r="K304" s="289"/>
      <c r="L304" s="289"/>
    </row>
    <row r="305" spans="2:10" x14ac:dyDescent="0.2">
      <c r="B305" s="300"/>
      <c r="C305" s="299"/>
      <c r="F305" s="290">
        <v>797.89</v>
      </c>
      <c r="G305" s="295" t="s">
        <v>7845</v>
      </c>
      <c r="H305" s="295"/>
      <c r="I305" s="295"/>
      <c r="J305" s="289"/>
    </row>
    <row r="306" spans="2:10" x14ac:dyDescent="0.2">
      <c r="B306" s="300"/>
      <c r="C306" s="299"/>
      <c r="F306" s="290">
        <v>1085.51</v>
      </c>
      <c r="G306" s="295" t="s">
        <v>7844</v>
      </c>
      <c r="H306" s="295"/>
      <c r="I306" s="295"/>
      <c r="J306" s="289"/>
    </row>
    <row r="307" spans="2:10" x14ac:dyDescent="0.2">
      <c r="B307" s="300"/>
      <c r="C307" s="299"/>
      <c r="F307" s="290">
        <v>1918.72</v>
      </c>
      <c r="G307" s="295" t="s">
        <v>7843</v>
      </c>
      <c r="H307" s="295"/>
      <c r="I307" s="295"/>
      <c r="J307" s="289"/>
    </row>
    <row r="308" spans="2:10" x14ac:dyDescent="0.2">
      <c r="B308" s="300"/>
      <c r="C308" s="299"/>
      <c r="F308" s="290">
        <v>879.7</v>
      </c>
      <c r="G308" s="295" t="s">
        <v>7842</v>
      </c>
      <c r="H308" s="295"/>
      <c r="I308" s="295"/>
      <c r="J308" s="289"/>
    </row>
    <row r="309" spans="2:10" x14ac:dyDescent="0.2">
      <c r="B309" s="300"/>
      <c r="C309" s="299"/>
      <c r="F309" s="290">
        <v>20197.919999999998</v>
      </c>
      <c r="G309" s="295" t="s">
        <v>7841</v>
      </c>
      <c r="H309" s="295"/>
      <c r="I309" s="295"/>
      <c r="J309" s="289"/>
    </row>
    <row r="310" spans="2:10" ht="12.75" customHeight="1" x14ac:dyDescent="0.2">
      <c r="B310" s="300"/>
      <c r="C310" s="299"/>
      <c r="F310" s="290">
        <v>15517.17</v>
      </c>
      <c r="G310" s="859" t="s">
        <v>7840</v>
      </c>
      <c r="H310" s="295"/>
      <c r="I310" s="295"/>
      <c r="J310" s="289"/>
    </row>
    <row r="311" spans="2:10" x14ac:dyDescent="0.2">
      <c r="B311" s="300"/>
      <c r="C311" s="299"/>
      <c r="F311" s="290">
        <v>17505.38</v>
      </c>
      <c r="G311" s="295" t="s">
        <v>7839</v>
      </c>
      <c r="H311" s="295"/>
      <c r="I311" s="295"/>
      <c r="J311" s="289"/>
    </row>
    <row r="312" spans="2:10" x14ac:dyDescent="0.2">
      <c r="B312" s="300"/>
      <c r="C312" s="299"/>
      <c r="F312" s="369">
        <v>10098</v>
      </c>
      <c r="G312" s="295" t="s">
        <v>7838</v>
      </c>
      <c r="H312" s="295"/>
      <c r="I312" s="295"/>
      <c r="J312" s="289"/>
    </row>
    <row r="313" spans="2:10" x14ac:dyDescent="0.2">
      <c r="B313" s="300"/>
      <c r="C313" s="299"/>
      <c r="F313" s="290">
        <v>15119.53</v>
      </c>
      <c r="G313" s="295" t="s">
        <v>7837</v>
      </c>
      <c r="H313" s="295"/>
      <c r="I313" s="295"/>
      <c r="J313" s="289"/>
    </row>
    <row r="314" spans="2:10" x14ac:dyDescent="0.2">
      <c r="B314" s="300"/>
      <c r="C314" s="299"/>
      <c r="F314" s="290">
        <v>3029.69</v>
      </c>
      <c r="G314" s="295" t="s">
        <v>7836</v>
      </c>
      <c r="H314" s="295"/>
      <c r="I314" s="295"/>
      <c r="J314" s="289"/>
    </row>
    <row r="315" spans="2:10" x14ac:dyDescent="0.2">
      <c r="B315" s="300"/>
      <c r="C315" s="299"/>
      <c r="F315" s="290">
        <v>68840</v>
      </c>
      <c r="G315" s="295" t="s">
        <v>7835</v>
      </c>
      <c r="H315" s="295"/>
      <c r="I315" s="295"/>
      <c r="J315" s="289"/>
    </row>
    <row r="316" spans="2:10" x14ac:dyDescent="0.2">
      <c r="B316" s="300"/>
      <c r="C316" s="299"/>
      <c r="F316" s="290">
        <v>23383.29</v>
      </c>
      <c r="G316" s="295" t="s">
        <v>7834</v>
      </c>
      <c r="H316" s="295"/>
      <c r="I316" s="295"/>
      <c r="J316" s="289"/>
    </row>
    <row r="317" spans="2:10" x14ac:dyDescent="0.2">
      <c r="B317" s="300"/>
      <c r="C317" s="299"/>
      <c r="F317" s="290">
        <v>3142.31</v>
      </c>
      <c r="G317" s="295" t="s">
        <v>7833</v>
      </c>
      <c r="H317" s="295"/>
      <c r="I317" s="295"/>
      <c r="J317" s="289"/>
    </row>
    <row r="318" spans="2:10" x14ac:dyDescent="0.2">
      <c r="B318" s="300"/>
      <c r="C318" s="299"/>
      <c r="F318" s="290">
        <v>2271.34</v>
      </c>
      <c r="G318" s="295" t="s">
        <v>7832</v>
      </c>
      <c r="H318" s="295"/>
      <c r="I318" s="295"/>
      <c r="J318" s="289"/>
    </row>
    <row r="319" spans="2:10" x14ac:dyDescent="0.2">
      <c r="B319" s="300"/>
      <c r="C319" s="299"/>
      <c r="F319" s="290">
        <v>15095.56</v>
      </c>
      <c r="G319" s="295" t="s">
        <v>7831</v>
      </c>
      <c r="H319" s="295"/>
      <c r="I319" s="295"/>
      <c r="J319" s="289"/>
    </row>
    <row r="320" spans="2:10" x14ac:dyDescent="0.2">
      <c r="B320" s="300"/>
      <c r="C320" s="299"/>
      <c r="F320" s="290">
        <v>7423.88</v>
      </c>
      <c r="G320" s="295" t="s">
        <v>7830</v>
      </c>
      <c r="H320" s="295"/>
      <c r="I320" s="295"/>
      <c r="J320" s="289"/>
    </row>
    <row r="321" spans="2:10" x14ac:dyDescent="0.2">
      <c r="B321" s="300"/>
      <c r="C321" s="299"/>
      <c r="F321" s="290">
        <v>4346.8</v>
      </c>
      <c r="G321" s="295" t="s">
        <v>7829</v>
      </c>
      <c r="H321" s="295"/>
      <c r="I321" s="295"/>
      <c r="J321" s="289"/>
    </row>
    <row r="322" spans="2:10" x14ac:dyDescent="0.2">
      <c r="B322" s="300"/>
      <c r="C322" s="299"/>
      <c r="F322" s="290">
        <v>34918.14</v>
      </c>
      <c r="G322" s="295" t="s">
        <v>7828</v>
      </c>
      <c r="H322" s="295"/>
      <c r="I322" s="295"/>
      <c r="J322" s="289"/>
    </row>
    <row r="323" spans="2:10" x14ac:dyDescent="0.2">
      <c r="B323" s="300"/>
      <c r="C323" s="299"/>
      <c r="F323" s="290">
        <v>31235.88</v>
      </c>
      <c r="G323" s="295" t="s">
        <v>7827</v>
      </c>
      <c r="H323" s="295"/>
      <c r="I323" s="295"/>
      <c r="J323" s="289"/>
    </row>
    <row r="324" spans="2:10" x14ac:dyDescent="0.2">
      <c r="B324" s="300"/>
      <c r="C324" s="299"/>
      <c r="F324" s="290">
        <v>673.04</v>
      </c>
      <c r="G324" s="295" t="s">
        <v>7826</v>
      </c>
      <c r="H324" s="295"/>
      <c r="I324" s="295"/>
      <c r="J324" s="289"/>
    </row>
    <row r="325" spans="2:10" x14ac:dyDescent="0.2">
      <c r="B325" s="300"/>
      <c r="C325" s="299"/>
      <c r="F325" s="290">
        <v>28329.05</v>
      </c>
      <c r="G325" s="295" t="s">
        <v>7825</v>
      </c>
      <c r="H325" s="295"/>
      <c r="I325" s="295"/>
      <c r="J325" s="289"/>
    </row>
    <row r="326" spans="2:10" x14ac:dyDescent="0.2">
      <c r="B326" s="300"/>
      <c r="C326" s="299"/>
      <c r="F326" s="290">
        <v>1987.6</v>
      </c>
      <c r="G326" s="295" t="s">
        <v>7824</v>
      </c>
      <c r="H326" s="295"/>
      <c r="I326" s="295"/>
      <c r="J326" s="289"/>
    </row>
    <row r="327" spans="2:10" x14ac:dyDescent="0.2">
      <c r="B327" s="300"/>
      <c r="C327" s="299"/>
      <c r="F327" s="290">
        <v>37663.550000000003</v>
      </c>
      <c r="G327" s="295" t="s">
        <v>7823</v>
      </c>
      <c r="H327" s="295"/>
      <c r="I327" s="295"/>
      <c r="J327" s="289"/>
    </row>
    <row r="328" spans="2:10" x14ac:dyDescent="0.2">
      <c r="B328" s="300"/>
      <c r="C328" s="299"/>
      <c r="F328" s="290">
        <v>8868.2999999999993</v>
      </c>
      <c r="G328" s="295" t="s">
        <v>7822</v>
      </c>
      <c r="H328" s="295"/>
      <c r="I328" s="295"/>
      <c r="J328" s="289"/>
    </row>
    <row r="329" spans="2:10" x14ac:dyDescent="0.2">
      <c r="B329" s="300"/>
      <c r="C329" s="299"/>
      <c r="F329" s="290">
        <v>4481.6400000000003</v>
      </c>
      <c r="G329" s="295" t="s">
        <v>7821</v>
      </c>
      <c r="H329" s="295"/>
      <c r="I329" s="295"/>
      <c r="J329" s="289"/>
    </row>
    <row r="330" spans="2:10" x14ac:dyDescent="0.2">
      <c r="B330" s="300"/>
      <c r="C330" s="299"/>
      <c r="F330" s="290">
        <v>27007.48</v>
      </c>
      <c r="G330" s="295" t="s">
        <v>7820</v>
      </c>
      <c r="H330" s="295"/>
      <c r="I330" s="295"/>
      <c r="J330" s="289"/>
    </row>
    <row r="331" spans="2:10" x14ac:dyDescent="0.2">
      <c r="B331" s="300"/>
      <c r="C331" s="299"/>
      <c r="F331" s="290">
        <v>152861.39000000001</v>
      </c>
      <c r="G331" s="295" t="s">
        <v>7819</v>
      </c>
      <c r="H331" s="295"/>
      <c r="I331" s="295"/>
      <c r="J331" s="289"/>
    </row>
    <row r="332" spans="2:10" x14ac:dyDescent="0.2">
      <c r="B332" s="300"/>
      <c r="C332" s="299"/>
      <c r="F332" s="290">
        <v>92178.31</v>
      </c>
      <c r="G332" s="295" t="s">
        <v>7818</v>
      </c>
      <c r="H332" s="295"/>
      <c r="I332" s="295"/>
      <c r="J332" s="289"/>
    </row>
    <row r="333" spans="2:10" x14ac:dyDescent="0.2">
      <c r="B333" s="300"/>
      <c r="C333" s="299"/>
      <c r="F333" s="290">
        <v>13821.27</v>
      </c>
      <c r="G333" s="295" t="s">
        <v>7817</v>
      </c>
      <c r="H333" s="295"/>
      <c r="I333" s="295"/>
      <c r="J333" s="289"/>
    </row>
    <row r="334" spans="2:10" x14ac:dyDescent="0.2">
      <c r="B334" s="300"/>
      <c r="C334" s="299"/>
      <c r="F334" s="290">
        <v>13821.27</v>
      </c>
      <c r="G334" s="295" t="s">
        <v>7816</v>
      </c>
      <c r="H334" s="295"/>
      <c r="I334" s="295"/>
      <c r="J334" s="289"/>
    </row>
    <row r="335" spans="2:10" x14ac:dyDescent="0.2">
      <c r="B335" s="300"/>
      <c r="C335" s="299"/>
      <c r="F335" s="290">
        <v>10567.6</v>
      </c>
      <c r="G335" s="295" t="s">
        <v>7815</v>
      </c>
      <c r="H335" s="295"/>
      <c r="I335" s="295"/>
      <c r="J335" s="289"/>
    </row>
    <row r="336" spans="2:10" x14ac:dyDescent="0.2">
      <c r="B336" s="300"/>
      <c r="C336" s="299"/>
      <c r="F336" s="290">
        <v>155645.68</v>
      </c>
      <c r="G336" s="295" t="s">
        <v>7814</v>
      </c>
      <c r="H336" s="295"/>
      <c r="I336" s="295"/>
      <c r="J336" s="289"/>
    </row>
    <row r="337" spans="2:10" x14ac:dyDescent="0.2">
      <c r="B337" s="300"/>
      <c r="C337" s="299"/>
      <c r="F337" s="290">
        <v>1860.64</v>
      </c>
      <c r="G337" s="295" t="s">
        <v>7813</v>
      </c>
      <c r="H337" s="295"/>
      <c r="I337" s="295"/>
      <c r="J337" s="289"/>
    </row>
    <row r="338" spans="2:10" x14ac:dyDescent="0.2">
      <c r="B338" s="300"/>
      <c r="C338" s="299"/>
      <c r="F338" s="290">
        <v>6119.09</v>
      </c>
      <c r="G338" s="295" t="s">
        <v>7812</v>
      </c>
      <c r="H338" s="295"/>
      <c r="I338" s="295"/>
      <c r="J338" s="289"/>
    </row>
    <row r="339" spans="2:10" x14ac:dyDescent="0.2">
      <c r="B339" s="300"/>
      <c r="C339" s="299"/>
      <c r="F339" s="290">
        <v>34800</v>
      </c>
      <c r="G339" s="295" t="s">
        <v>7811</v>
      </c>
      <c r="H339" s="295"/>
      <c r="I339" s="295"/>
      <c r="J339" s="289"/>
    </row>
    <row r="340" spans="2:10" x14ac:dyDescent="0.2">
      <c r="B340" s="300"/>
      <c r="C340" s="299"/>
      <c r="F340" s="290">
        <v>16283.33</v>
      </c>
      <c r="G340" s="295" t="s">
        <v>7810</v>
      </c>
      <c r="H340" s="295"/>
      <c r="I340" s="295"/>
      <c r="J340" s="289"/>
    </row>
    <row r="341" spans="2:10" x14ac:dyDescent="0.2">
      <c r="B341" s="300"/>
      <c r="C341" s="299"/>
      <c r="F341" s="290">
        <v>41966.02</v>
      </c>
      <c r="G341" s="295" t="s">
        <v>7809</v>
      </c>
      <c r="H341" s="295"/>
      <c r="I341" s="295"/>
      <c r="J341" s="289"/>
    </row>
    <row r="342" spans="2:10" x14ac:dyDescent="0.2">
      <c r="B342" s="300"/>
      <c r="C342" s="299"/>
      <c r="F342" s="290">
        <v>3030</v>
      </c>
      <c r="G342" s="295" t="s">
        <v>7808</v>
      </c>
      <c r="H342" s="295"/>
      <c r="I342" s="295"/>
    </row>
    <row r="343" spans="2:10" x14ac:dyDescent="0.2">
      <c r="B343" s="300"/>
      <c r="C343" s="299"/>
      <c r="F343" s="290">
        <v>18183.03</v>
      </c>
      <c r="G343" s="295" t="s">
        <v>7807</v>
      </c>
      <c r="H343" s="295"/>
      <c r="I343" s="295"/>
    </row>
    <row r="344" spans="2:10" x14ac:dyDescent="0.2">
      <c r="B344" s="300"/>
      <c r="C344" s="299"/>
      <c r="F344" s="290">
        <v>6667.11</v>
      </c>
      <c r="G344" s="295" t="s">
        <v>7806</v>
      </c>
      <c r="H344" s="295"/>
      <c r="I344" s="295"/>
    </row>
    <row r="345" spans="2:10" x14ac:dyDescent="0.2">
      <c r="B345" s="300"/>
      <c r="C345" s="299"/>
      <c r="F345" s="290">
        <v>14602.91</v>
      </c>
      <c r="G345" s="295" t="s">
        <v>7805</v>
      </c>
      <c r="H345" s="295"/>
      <c r="I345" s="295"/>
    </row>
    <row r="346" spans="2:10" x14ac:dyDescent="0.2">
      <c r="B346" s="300"/>
      <c r="C346" s="299"/>
      <c r="F346" s="290">
        <v>7547.78</v>
      </c>
      <c r="G346" s="295" t="s">
        <v>7804</v>
      </c>
      <c r="H346" s="295"/>
      <c r="I346" s="295"/>
    </row>
    <row r="347" spans="2:10" x14ac:dyDescent="0.2">
      <c r="B347" s="300"/>
      <c r="C347" s="299"/>
      <c r="F347" s="290">
        <v>15148.44</v>
      </c>
      <c r="G347" s="295" t="s">
        <v>7803</v>
      </c>
      <c r="H347" s="295"/>
      <c r="I347" s="295"/>
    </row>
    <row r="348" spans="2:10" x14ac:dyDescent="0.2">
      <c r="B348" s="300"/>
      <c r="C348" s="299"/>
      <c r="F348" s="290">
        <v>7267.18</v>
      </c>
      <c r="G348" s="295" t="s">
        <v>7802</v>
      </c>
      <c r="H348" s="295"/>
      <c r="I348" s="295"/>
    </row>
    <row r="349" spans="2:10" x14ac:dyDescent="0.2">
      <c r="B349" s="300"/>
      <c r="C349" s="299"/>
      <c r="F349" s="290">
        <v>2020</v>
      </c>
      <c r="G349" s="295" t="s">
        <v>7801</v>
      </c>
      <c r="H349" s="295"/>
      <c r="I349" s="295"/>
    </row>
    <row r="350" spans="2:10" x14ac:dyDescent="0.2">
      <c r="B350" s="300"/>
      <c r="C350" s="299"/>
      <c r="F350" s="290">
        <v>930.32</v>
      </c>
      <c r="G350" s="295" t="s">
        <v>7800</v>
      </c>
      <c r="H350" s="295"/>
      <c r="I350" s="295"/>
    </row>
    <row r="351" spans="2:10" x14ac:dyDescent="0.2">
      <c r="B351" s="300"/>
      <c r="C351" s="299"/>
      <c r="F351" s="290">
        <v>7971.91</v>
      </c>
      <c r="G351" s="295" t="s">
        <v>7799</v>
      </c>
      <c r="H351" s="295"/>
      <c r="I351" s="295"/>
    </row>
    <row r="352" spans="2:10" ht="12.75" customHeight="1" x14ac:dyDescent="0.2">
      <c r="B352" s="300"/>
      <c r="C352" s="299"/>
      <c r="F352" s="290">
        <v>36635.9</v>
      </c>
      <c r="G352" s="860" t="s">
        <v>7798</v>
      </c>
      <c r="H352" s="295"/>
      <c r="I352" s="295"/>
    </row>
    <row r="353" spans="2:9" x14ac:dyDescent="0.2">
      <c r="B353" s="300"/>
      <c r="C353" s="299"/>
      <c r="F353" s="290">
        <v>58100.26</v>
      </c>
      <c r="G353" s="295" t="s">
        <v>7797</v>
      </c>
      <c r="H353" s="295"/>
      <c r="I353" s="295"/>
    </row>
    <row r="354" spans="2:9" x14ac:dyDescent="0.2">
      <c r="B354" s="300"/>
      <c r="C354" s="299"/>
      <c r="F354" s="290">
        <v>15793.24</v>
      </c>
      <c r="G354" s="295" t="s">
        <v>7796</v>
      </c>
      <c r="H354" s="295"/>
      <c r="I354" s="295"/>
    </row>
    <row r="355" spans="2:9" x14ac:dyDescent="0.2">
      <c r="B355" s="300"/>
      <c r="C355" s="299"/>
      <c r="F355" s="290">
        <v>15729.23</v>
      </c>
      <c r="G355" s="295" t="s">
        <v>7795</v>
      </c>
      <c r="H355" s="295"/>
      <c r="I355" s="295"/>
    </row>
    <row r="356" spans="2:9" x14ac:dyDescent="0.2">
      <c r="B356" s="300"/>
      <c r="C356" s="299"/>
      <c r="F356" s="290">
        <v>10981.45</v>
      </c>
      <c r="G356" s="295" t="s">
        <v>7794</v>
      </c>
      <c r="H356" s="295"/>
      <c r="I356" s="295"/>
    </row>
    <row r="357" spans="2:9" x14ac:dyDescent="0.2">
      <c r="B357" s="300"/>
      <c r="C357" s="299"/>
      <c r="F357" s="290">
        <v>11847.36</v>
      </c>
      <c r="G357" s="295" t="s">
        <v>7793</v>
      </c>
      <c r="H357" s="295"/>
      <c r="I357" s="295"/>
    </row>
    <row r="358" spans="2:9" x14ac:dyDescent="0.2">
      <c r="B358" s="300"/>
      <c r="C358" s="299"/>
      <c r="F358" s="290">
        <v>13461.19</v>
      </c>
      <c r="G358" s="295" t="s">
        <v>7792</v>
      </c>
      <c r="H358" s="295"/>
      <c r="I358" s="295"/>
    </row>
    <row r="359" spans="2:9" x14ac:dyDescent="0.2">
      <c r="B359" s="300"/>
      <c r="C359" s="299"/>
      <c r="F359" s="290">
        <v>6199.18</v>
      </c>
      <c r="G359" s="295" t="s">
        <v>7791</v>
      </c>
      <c r="H359" s="295"/>
      <c r="I359" s="295"/>
    </row>
    <row r="360" spans="2:9" x14ac:dyDescent="0.2">
      <c r="B360" s="300"/>
      <c r="C360" s="299"/>
      <c r="F360" s="290">
        <v>44365.03</v>
      </c>
      <c r="G360" s="295" t="s">
        <v>7790</v>
      </c>
      <c r="H360" s="295"/>
      <c r="I360" s="295"/>
    </row>
    <row r="361" spans="2:9" x14ac:dyDescent="0.2">
      <c r="B361" s="300"/>
      <c r="C361" s="299"/>
      <c r="F361" s="290">
        <v>6944.93</v>
      </c>
      <c r="G361" s="295" t="s">
        <v>7789</v>
      </c>
      <c r="H361" s="295"/>
      <c r="I361" s="295"/>
    </row>
    <row r="362" spans="2:9" x14ac:dyDescent="0.2">
      <c r="B362" s="300"/>
      <c r="C362" s="299"/>
      <c r="F362" s="290">
        <v>5510</v>
      </c>
      <c r="G362" s="295" t="s">
        <v>7788</v>
      </c>
      <c r="H362" s="295"/>
      <c r="I362" s="295"/>
    </row>
    <row r="363" spans="2:9" x14ac:dyDescent="0.2">
      <c r="B363" s="300"/>
      <c r="C363" s="299"/>
      <c r="F363" s="290">
        <v>66230.5</v>
      </c>
      <c r="G363" s="295" t="s">
        <v>7787</v>
      </c>
      <c r="H363" s="295"/>
      <c r="I363" s="295"/>
    </row>
    <row r="364" spans="2:9" x14ac:dyDescent="0.2">
      <c r="B364" s="300"/>
      <c r="C364" s="299"/>
      <c r="F364" s="290">
        <v>6340.56</v>
      </c>
      <c r="G364" s="295" t="s">
        <v>7786</v>
      </c>
      <c r="H364" s="295"/>
      <c r="I364" s="295"/>
    </row>
    <row r="365" spans="2:9" x14ac:dyDescent="0.2">
      <c r="B365" s="300"/>
      <c r="C365" s="299"/>
      <c r="F365" s="290">
        <v>13889.86</v>
      </c>
      <c r="G365" s="295" t="s">
        <v>7785</v>
      </c>
      <c r="H365" s="295"/>
      <c r="I365" s="295"/>
    </row>
    <row r="366" spans="2:9" x14ac:dyDescent="0.2">
      <c r="B366" s="300"/>
      <c r="C366" s="299"/>
      <c r="F366" s="290">
        <v>5000</v>
      </c>
      <c r="G366" s="295" t="s">
        <v>7784</v>
      </c>
      <c r="H366" s="295"/>
      <c r="I366" s="295"/>
    </row>
    <row r="367" spans="2:9" x14ac:dyDescent="0.2">
      <c r="B367" s="300"/>
      <c r="C367" s="299"/>
      <c r="F367" s="290">
        <v>30549.5</v>
      </c>
      <c r="G367" s="295" t="s">
        <v>7783</v>
      </c>
      <c r="H367" s="295"/>
      <c r="I367" s="295"/>
    </row>
    <row r="368" spans="2:9" x14ac:dyDescent="0.2">
      <c r="B368" s="300"/>
      <c r="C368" s="299"/>
      <c r="F368" s="290">
        <v>2898.28</v>
      </c>
      <c r="G368" s="295" t="s">
        <v>7782</v>
      </c>
      <c r="H368" s="295"/>
      <c r="I368" s="295"/>
    </row>
    <row r="369" spans="2:9" x14ac:dyDescent="0.2">
      <c r="B369" s="300"/>
      <c r="C369" s="299"/>
      <c r="F369" s="290">
        <v>3277.09</v>
      </c>
      <c r="G369" s="295" t="s">
        <v>7781</v>
      </c>
      <c r="H369" s="295"/>
      <c r="I369" s="295"/>
    </row>
    <row r="370" spans="2:9" x14ac:dyDescent="0.2">
      <c r="B370" s="300"/>
      <c r="C370" s="299"/>
      <c r="F370" s="290">
        <v>10738.4</v>
      </c>
      <c r="G370" s="295" t="s">
        <v>7780</v>
      </c>
      <c r="H370" s="295"/>
      <c r="I370" s="295"/>
    </row>
    <row r="371" spans="2:9" x14ac:dyDescent="0.2">
      <c r="B371" s="300"/>
      <c r="C371" s="299"/>
      <c r="F371" s="290">
        <v>5533.21</v>
      </c>
      <c r="G371" s="295" t="s">
        <v>7779</v>
      </c>
      <c r="H371" s="295"/>
      <c r="I371" s="295"/>
    </row>
    <row r="372" spans="2:9" x14ac:dyDescent="0.2">
      <c r="B372" s="300"/>
      <c r="C372" s="299"/>
      <c r="F372" s="290">
        <v>75731.28</v>
      </c>
      <c r="G372" s="295" t="s">
        <v>7778</v>
      </c>
      <c r="H372" s="295"/>
      <c r="I372" s="295"/>
    </row>
    <row r="373" spans="2:9" x14ac:dyDescent="0.2">
      <c r="B373" s="300"/>
      <c r="C373" s="299"/>
      <c r="F373" s="290">
        <v>14337.65</v>
      </c>
      <c r="G373" s="295" t="s">
        <v>7777</v>
      </c>
      <c r="H373" s="295"/>
      <c r="I373" s="295"/>
    </row>
    <row r="374" spans="2:9" x14ac:dyDescent="0.2">
      <c r="B374" s="300"/>
      <c r="C374" s="299"/>
      <c r="F374" s="290">
        <v>24244.04</v>
      </c>
      <c r="G374" s="295" t="s">
        <v>7776</v>
      </c>
      <c r="H374" s="295"/>
      <c r="I374" s="295"/>
    </row>
    <row r="375" spans="2:9" x14ac:dyDescent="0.2">
      <c r="B375" s="300"/>
      <c r="C375" s="299"/>
      <c r="F375" s="290">
        <v>6950.87</v>
      </c>
      <c r="G375" s="295" t="s">
        <v>7775</v>
      </c>
      <c r="H375" s="295"/>
      <c r="I375" s="295"/>
    </row>
    <row r="376" spans="2:9" x14ac:dyDescent="0.2">
      <c r="B376" s="300"/>
      <c r="C376" s="299"/>
      <c r="F376" s="290">
        <v>6194.07</v>
      </c>
      <c r="G376" s="295" t="s">
        <v>7774</v>
      </c>
      <c r="H376" s="295"/>
      <c r="I376" s="295"/>
    </row>
    <row r="377" spans="2:9" x14ac:dyDescent="0.2">
      <c r="B377" s="300"/>
      <c r="C377" s="299"/>
      <c r="F377" s="290">
        <v>150608.04999999999</v>
      </c>
      <c r="G377" s="295" t="s">
        <v>7773</v>
      </c>
      <c r="H377" s="295"/>
      <c r="I377" s="295"/>
    </row>
    <row r="378" spans="2:9" x14ac:dyDescent="0.2">
      <c r="B378" s="300"/>
      <c r="C378" s="299"/>
      <c r="F378" s="290">
        <v>19174.8</v>
      </c>
      <c r="G378" s="295" t="s">
        <v>7772</v>
      </c>
      <c r="H378" s="295"/>
      <c r="I378" s="295"/>
    </row>
    <row r="379" spans="2:9" x14ac:dyDescent="0.2">
      <c r="B379" s="300"/>
      <c r="C379" s="299"/>
      <c r="F379" s="290">
        <v>71583.600000000006</v>
      </c>
      <c r="G379" s="295" t="s">
        <v>7771</v>
      </c>
      <c r="H379" s="295"/>
      <c r="I379" s="295"/>
    </row>
    <row r="380" spans="2:9" x14ac:dyDescent="0.2">
      <c r="B380" s="300"/>
      <c r="C380" s="299"/>
      <c r="F380" s="290">
        <v>30000</v>
      </c>
      <c r="G380" s="295" t="s">
        <v>7770</v>
      </c>
      <c r="H380" s="295"/>
      <c r="I380" s="295"/>
    </row>
    <row r="381" spans="2:9" x14ac:dyDescent="0.2">
      <c r="B381" s="300"/>
      <c r="C381" s="299"/>
      <c r="F381" s="290">
        <v>10461</v>
      </c>
      <c r="G381" s="295" t="s">
        <v>7769</v>
      </c>
      <c r="H381" s="295"/>
      <c r="I381" s="295"/>
    </row>
    <row r="382" spans="2:9" x14ac:dyDescent="0.2">
      <c r="B382" s="300"/>
      <c r="C382" s="299"/>
      <c r="F382" s="290">
        <v>12091.34</v>
      </c>
      <c r="G382" s="295" t="s">
        <v>7768</v>
      </c>
      <c r="H382" s="295"/>
      <c r="I382" s="295"/>
    </row>
    <row r="383" spans="2:9" x14ac:dyDescent="0.2">
      <c r="B383" s="300"/>
      <c r="C383" s="299"/>
      <c r="F383" s="290">
        <v>2161.4299999999998</v>
      </c>
      <c r="G383" s="295" t="s">
        <v>7767</v>
      </c>
      <c r="H383" s="295"/>
      <c r="I383" s="295"/>
    </row>
    <row r="384" spans="2:9" x14ac:dyDescent="0.2">
      <c r="B384" s="300"/>
      <c r="C384" s="299"/>
      <c r="F384" s="290">
        <v>36229.129999999997</v>
      </c>
      <c r="G384" s="295" t="s">
        <v>7766</v>
      </c>
      <c r="H384" s="295"/>
      <c r="I384" s="295"/>
    </row>
    <row r="385" spans="2:9" x14ac:dyDescent="0.2">
      <c r="B385" s="300"/>
      <c r="C385" s="299"/>
      <c r="F385" s="290">
        <v>23402.58</v>
      </c>
      <c r="G385" s="295" t="s">
        <v>7765</v>
      </c>
      <c r="H385" s="295"/>
      <c r="I385" s="295"/>
    </row>
    <row r="386" spans="2:9" x14ac:dyDescent="0.2">
      <c r="B386" s="300"/>
      <c r="C386" s="299"/>
      <c r="F386" s="290">
        <v>22216.04</v>
      </c>
      <c r="G386" s="295" t="s">
        <v>7764</v>
      </c>
      <c r="H386" s="295"/>
      <c r="I386" s="295"/>
    </row>
    <row r="387" spans="2:9" x14ac:dyDescent="0.2">
      <c r="B387" s="300"/>
      <c r="C387" s="299"/>
      <c r="F387" s="290">
        <v>21098.75</v>
      </c>
      <c r="G387" s="295" t="s">
        <v>7763</v>
      </c>
      <c r="H387" s="295"/>
      <c r="I387" s="295"/>
    </row>
    <row r="388" spans="2:9" x14ac:dyDescent="0.2">
      <c r="B388" s="300"/>
      <c r="C388" s="299"/>
      <c r="F388" s="290">
        <v>5428.8</v>
      </c>
      <c r="G388" s="295" t="s">
        <v>7762</v>
      </c>
      <c r="H388" s="295"/>
      <c r="I388" s="295"/>
    </row>
    <row r="389" spans="2:9" x14ac:dyDescent="0.2">
      <c r="B389" s="300"/>
      <c r="C389" s="299"/>
      <c r="F389" s="290">
        <v>59455.55</v>
      </c>
      <c r="G389" s="295" t="s">
        <v>7761</v>
      </c>
      <c r="H389" s="295"/>
      <c r="I389" s="295"/>
    </row>
    <row r="390" spans="2:9" x14ac:dyDescent="0.2">
      <c r="B390" s="300"/>
      <c r="C390" s="299"/>
      <c r="F390" s="290">
        <v>8946.9</v>
      </c>
      <c r="G390" s="295" t="s">
        <v>7760</v>
      </c>
      <c r="H390" s="295"/>
      <c r="I390" s="295"/>
    </row>
    <row r="391" spans="2:9" x14ac:dyDescent="0.2">
      <c r="B391" s="300"/>
      <c r="C391" s="299"/>
      <c r="F391" s="290">
        <v>96758.96</v>
      </c>
      <c r="G391" s="295" t="s">
        <v>7759</v>
      </c>
      <c r="H391" s="295"/>
      <c r="I391" s="295"/>
    </row>
    <row r="392" spans="2:9" x14ac:dyDescent="0.2">
      <c r="B392" s="300"/>
      <c r="C392" s="299"/>
      <c r="F392" s="290">
        <v>35511.49</v>
      </c>
      <c r="G392" s="295" t="s">
        <v>7758</v>
      </c>
      <c r="H392" s="295"/>
      <c r="I392" s="295"/>
    </row>
    <row r="393" spans="2:9" x14ac:dyDescent="0.2">
      <c r="B393" s="300"/>
      <c r="C393" s="299"/>
      <c r="F393" s="290">
        <v>5581.57</v>
      </c>
      <c r="G393" s="295" t="s">
        <v>7757</v>
      </c>
      <c r="H393" s="295"/>
      <c r="I393" s="295"/>
    </row>
    <row r="394" spans="2:9" x14ac:dyDescent="0.2">
      <c r="B394" s="300"/>
      <c r="C394" s="299"/>
      <c r="F394" s="290">
        <v>56665.3</v>
      </c>
      <c r="G394" s="295" t="s">
        <v>7756</v>
      </c>
      <c r="H394" s="295"/>
      <c r="I394" s="295"/>
    </row>
    <row r="395" spans="2:9" x14ac:dyDescent="0.2">
      <c r="B395" s="300"/>
      <c r="C395" s="299"/>
      <c r="F395" s="290">
        <v>2230.6799999999998</v>
      </c>
      <c r="G395" s="295" t="s">
        <v>7755</v>
      </c>
      <c r="H395" s="295"/>
      <c r="I395" s="295"/>
    </row>
    <row r="396" spans="2:9" x14ac:dyDescent="0.2">
      <c r="B396" s="300"/>
      <c r="C396" s="299"/>
      <c r="F396" s="369">
        <v>167108.34</v>
      </c>
      <c r="G396" s="697" t="s">
        <v>7754</v>
      </c>
    </row>
    <row r="397" spans="2:9" x14ac:dyDescent="0.2">
      <c r="B397" s="300"/>
      <c r="C397" s="299"/>
      <c r="F397" s="290">
        <v>22794.720000000001</v>
      </c>
      <c r="G397" s="295" t="s">
        <v>7753</v>
      </c>
      <c r="H397" s="295"/>
      <c r="I397" s="295"/>
    </row>
    <row r="398" spans="2:9" x14ac:dyDescent="0.2">
      <c r="B398" s="300"/>
      <c r="C398" s="299"/>
      <c r="F398" s="290">
        <v>6702.55</v>
      </c>
      <c r="G398" s="295" t="s">
        <v>7752</v>
      </c>
      <c r="H398" s="295"/>
      <c r="I398" s="295"/>
    </row>
    <row r="399" spans="2:9" x14ac:dyDescent="0.2">
      <c r="B399" s="300"/>
      <c r="C399" s="299"/>
      <c r="F399" s="290">
        <v>2319.0300000000002</v>
      </c>
      <c r="G399" s="295" t="s">
        <v>7751</v>
      </c>
      <c r="H399" s="295"/>
      <c r="I399" s="295"/>
    </row>
    <row r="400" spans="2:9" x14ac:dyDescent="0.2">
      <c r="B400" s="300"/>
      <c r="C400" s="299"/>
      <c r="F400" s="290">
        <v>4301.28</v>
      </c>
      <c r="G400" s="295" t="s">
        <v>7750</v>
      </c>
      <c r="H400" s="295"/>
      <c r="I400" s="295"/>
    </row>
    <row r="401" spans="2:9" x14ac:dyDescent="0.2">
      <c r="B401" s="300"/>
      <c r="C401" s="299"/>
      <c r="F401" s="290">
        <v>34800</v>
      </c>
      <c r="G401" s="295" t="s">
        <v>7749</v>
      </c>
      <c r="H401" s="295"/>
      <c r="I401" s="295"/>
    </row>
    <row r="402" spans="2:9" x14ac:dyDescent="0.2">
      <c r="B402" s="300"/>
      <c r="C402" s="299"/>
      <c r="F402" s="290">
        <v>16332.27</v>
      </c>
      <c r="G402" s="295" t="s">
        <v>7748</v>
      </c>
      <c r="H402" s="295"/>
      <c r="I402" s="295"/>
    </row>
    <row r="403" spans="2:9" x14ac:dyDescent="0.2">
      <c r="B403" s="300"/>
      <c r="C403" s="299"/>
      <c r="F403" s="290">
        <v>17366.36</v>
      </c>
      <c r="G403" s="295" t="s">
        <v>7747</v>
      </c>
      <c r="H403" s="295"/>
      <c r="I403" s="295"/>
    </row>
    <row r="404" spans="2:9" x14ac:dyDescent="0.2">
      <c r="B404" s="300"/>
      <c r="C404" s="299"/>
      <c r="F404" s="290">
        <v>2935.93</v>
      </c>
      <c r="G404" s="295" t="s">
        <v>7746</v>
      </c>
      <c r="H404" s="295"/>
      <c r="I404" s="295"/>
    </row>
    <row r="405" spans="2:9" x14ac:dyDescent="0.2">
      <c r="B405" s="300"/>
      <c r="C405" s="299"/>
      <c r="F405" s="290">
        <v>60882.75</v>
      </c>
      <c r="G405" s="295" t="s">
        <v>7745</v>
      </c>
      <c r="H405" s="295"/>
      <c r="I405" s="295"/>
    </row>
    <row r="406" spans="2:9" x14ac:dyDescent="0.2">
      <c r="B406" s="300"/>
      <c r="C406" s="299"/>
      <c r="F406" s="290">
        <v>1617.96</v>
      </c>
      <c r="G406" s="295" t="s">
        <v>7744</v>
      </c>
      <c r="H406" s="295"/>
      <c r="I406" s="295"/>
    </row>
    <row r="407" spans="2:9" x14ac:dyDescent="0.2">
      <c r="B407" s="300"/>
      <c r="C407" s="299"/>
      <c r="F407" s="290">
        <v>3051.35</v>
      </c>
      <c r="G407" s="295" t="s">
        <v>7743</v>
      </c>
      <c r="H407" s="295"/>
      <c r="I407" s="295"/>
    </row>
    <row r="408" spans="2:9" x14ac:dyDescent="0.2">
      <c r="B408" s="300"/>
      <c r="C408" s="299"/>
      <c r="F408" s="290">
        <v>2479.5700000000002</v>
      </c>
      <c r="G408" s="295" t="s">
        <v>7742</v>
      </c>
      <c r="H408" s="295"/>
      <c r="I408" s="295"/>
    </row>
    <row r="409" spans="2:9" x14ac:dyDescent="0.2">
      <c r="B409" s="300"/>
      <c r="C409" s="299"/>
      <c r="F409" s="290">
        <v>2181.71</v>
      </c>
      <c r="G409" s="295" t="s">
        <v>7741</v>
      </c>
      <c r="H409" s="295"/>
      <c r="I409" s="295"/>
    </row>
    <row r="410" spans="2:9" x14ac:dyDescent="0.2">
      <c r="B410" s="300"/>
      <c r="C410" s="299"/>
      <c r="F410" s="290">
        <v>783.37</v>
      </c>
      <c r="G410" s="295" t="s">
        <v>7740</v>
      </c>
      <c r="H410" s="295"/>
      <c r="I410" s="295"/>
    </row>
    <row r="411" spans="2:9" x14ac:dyDescent="0.2">
      <c r="B411" s="300"/>
      <c r="C411" s="299"/>
      <c r="F411" s="290">
        <v>1487.99</v>
      </c>
      <c r="G411" s="295" t="s">
        <v>7739</v>
      </c>
      <c r="H411" s="295"/>
      <c r="I411" s="295"/>
    </row>
    <row r="412" spans="2:9" x14ac:dyDescent="0.2">
      <c r="B412" s="300"/>
      <c r="C412" s="299"/>
      <c r="F412" s="290">
        <v>3357.44</v>
      </c>
      <c r="G412" s="295" t="s">
        <v>7738</v>
      </c>
      <c r="H412" s="295"/>
      <c r="I412" s="295"/>
    </row>
    <row r="413" spans="2:9" x14ac:dyDescent="0.2">
      <c r="B413" s="300"/>
      <c r="C413" s="299"/>
      <c r="F413" s="290">
        <v>259.51</v>
      </c>
      <c r="G413" s="295" t="s">
        <v>7737</v>
      </c>
      <c r="H413" s="295"/>
      <c r="I413" s="295"/>
    </row>
    <row r="414" spans="2:9" x14ac:dyDescent="0.2">
      <c r="B414" s="300"/>
      <c r="C414" s="299"/>
      <c r="F414" s="290">
        <v>1010</v>
      </c>
      <c r="G414" s="295" t="s">
        <v>7736</v>
      </c>
      <c r="H414" s="295"/>
      <c r="I414" s="295"/>
    </row>
    <row r="415" spans="2:9" x14ac:dyDescent="0.2">
      <c r="B415" s="300"/>
      <c r="C415" s="299"/>
      <c r="F415" s="290">
        <v>45755.74</v>
      </c>
      <c r="G415" s="295" t="s">
        <v>7735</v>
      </c>
      <c r="H415" s="295"/>
      <c r="I415" s="295"/>
    </row>
    <row r="416" spans="2:9" x14ac:dyDescent="0.2">
      <c r="B416" s="300"/>
      <c r="C416" s="299"/>
      <c r="F416" s="290">
        <v>20000</v>
      </c>
      <c r="G416" s="295" t="s">
        <v>7734</v>
      </c>
      <c r="H416" s="295"/>
      <c r="I416" s="295"/>
    </row>
    <row r="417" spans="2:9" x14ac:dyDescent="0.2">
      <c r="B417" s="300"/>
      <c r="C417" s="299"/>
      <c r="F417" s="290">
        <v>507856.29</v>
      </c>
      <c r="G417" s="295" t="s">
        <v>7733</v>
      </c>
      <c r="H417" s="295"/>
      <c r="I417" s="295"/>
    </row>
    <row r="418" spans="2:9" x14ac:dyDescent="0.2">
      <c r="B418" s="300"/>
      <c r="C418" s="299"/>
      <c r="F418" s="290">
        <v>8967.16</v>
      </c>
      <c r="G418" s="295" t="s">
        <v>7732</v>
      </c>
      <c r="H418" s="295"/>
      <c r="I418" s="295"/>
    </row>
    <row r="419" spans="2:9" x14ac:dyDescent="0.2">
      <c r="B419" s="300"/>
      <c r="C419" s="299"/>
      <c r="F419" s="290">
        <v>218.6</v>
      </c>
      <c r="G419" s="295" t="s">
        <v>7731</v>
      </c>
      <c r="H419" s="295"/>
      <c r="I419" s="295"/>
    </row>
    <row r="420" spans="2:9" x14ac:dyDescent="0.2">
      <c r="B420" s="300"/>
      <c r="C420" s="299"/>
      <c r="F420" s="290">
        <v>9875</v>
      </c>
      <c r="G420" s="295" t="s">
        <v>7730</v>
      </c>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x14ac:dyDescent="0.2">
      <c r="B562" s="300"/>
      <c r="C562" s="299"/>
      <c r="G562" s="295"/>
      <c r="H562" s="295"/>
      <c r="I562" s="295"/>
    </row>
    <row r="563" spans="2:10" x14ac:dyDescent="0.2">
      <c r="B563" s="300"/>
      <c r="C563" s="299"/>
      <c r="G563" s="295"/>
      <c r="H563" s="295"/>
      <c r="I563" s="295"/>
    </row>
    <row r="564" spans="2:10" x14ac:dyDescent="0.2">
      <c r="B564" s="300"/>
      <c r="C564" s="299"/>
      <c r="G564" s="295"/>
      <c r="H564" s="295"/>
      <c r="I564" s="295"/>
    </row>
    <row r="565" spans="2:10" ht="15.75" customHeight="1" thickBot="1" x14ac:dyDescent="0.25">
      <c r="B565" s="300"/>
      <c r="C565" s="299"/>
      <c r="E565" s="302">
        <f>SUM(E9:E212)</f>
        <v>9228896.1500000022</v>
      </c>
      <c r="F565" s="301">
        <f>SUM(F8:F564)</f>
        <v>9272648.4399999939</v>
      </c>
      <c r="G565" s="296"/>
      <c r="H565" s="295"/>
      <c r="I565" s="295"/>
    </row>
    <row r="566" spans="2:10" ht="15.75" customHeight="1" thickTop="1" x14ac:dyDescent="0.2">
      <c r="B566" s="300"/>
      <c r="C566" s="299"/>
      <c r="E566" s="290">
        <f>F565-E565</f>
        <v>43752.289999991655</v>
      </c>
      <c r="F566" s="297"/>
      <c r="G566" s="296"/>
      <c r="H566" s="295"/>
      <c r="I566" s="295"/>
      <c r="J566" s="292"/>
    </row>
    <row r="567" spans="2:10" ht="15.75" customHeight="1" x14ac:dyDescent="0.2">
      <c r="B567" s="300"/>
      <c r="C567" s="299"/>
      <c r="F567" s="297"/>
      <c r="G567" s="296"/>
      <c r="H567" s="290"/>
      <c r="I567" s="295"/>
    </row>
    <row r="568" spans="2:10" ht="15.75" customHeight="1" x14ac:dyDescent="0.2">
      <c r="B568" s="300"/>
      <c r="C568" s="299"/>
      <c r="F568" s="297"/>
      <c r="G568" s="296"/>
      <c r="H568" s="295"/>
      <c r="I568" s="295"/>
    </row>
    <row r="569" spans="2:10" ht="15.75" customHeight="1" x14ac:dyDescent="0.2">
      <c r="B569" s="288"/>
      <c r="C569" s="288"/>
      <c r="D569" s="293"/>
      <c r="F569" s="297"/>
      <c r="G569" s="296"/>
      <c r="H569" s="295"/>
      <c r="I569" s="295"/>
    </row>
    <row r="570" spans="2:10" ht="15.75" customHeight="1" x14ac:dyDescent="0.2">
      <c r="B570" s="288"/>
      <c r="C570" s="288"/>
      <c r="D570" s="293"/>
      <c r="F570" s="297"/>
      <c r="G570" s="296"/>
      <c r="H570" s="295"/>
      <c r="I570" s="295"/>
    </row>
    <row r="571" spans="2:10" ht="15.75" customHeight="1" x14ac:dyDescent="0.2">
      <c r="B571" s="288"/>
      <c r="C571" s="288"/>
      <c r="D571" s="298"/>
      <c r="F571" s="297"/>
      <c r="G571" s="296"/>
      <c r="H571" s="295"/>
      <c r="I571" s="295"/>
    </row>
    <row r="572" spans="2:10" ht="15.75" customHeight="1" x14ac:dyDescent="0.2">
      <c r="B572" s="288"/>
      <c r="C572" s="288"/>
      <c r="D572" s="293"/>
      <c r="F572" s="297"/>
      <c r="G572" s="296"/>
      <c r="H572" s="295"/>
      <c r="I572" s="295"/>
    </row>
    <row r="573" spans="2:10" ht="15.75" customHeight="1" x14ac:dyDescent="0.2">
      <c r="B573" s="288"/>
      <c r="C573" s="288"/>
      <c r="D573" s="293"/>
      <c r="G573" s="295"/>
      <c r="H573" s="295"/>
      <c r="I573" s="295"/>
    </row>
    <row r="574" spans="2:10" ht="15.75" customHeight="1" x14ac:dyDescent="0.2">
      <c r="B574" s="288"/>
      <c r="C574" s="288"/>
      <c r="D574" s="293"/>
      <c r="G574" s="295"/>
    </row>
    <row r="575" spans="2:10" ht="15.75" customHeight="1" x14ac:dyDescent="0.2">
      <c r="B575" s="288"/>
      <c r="C575" s="288"/>
      <c r="D575" s="293"/>
      <c r="G575" s="295"/>
    </row>
    <row r="576" spans="2:10" ht="15.75" customHeight="1" x14ac:dyDescent="0.2">
      <c r="B576" s="288"/>
      <c r="C576" s="288"/>
    </row>
    <row r="577" spans="2:7" ht="15.75" customHeight="1" x14ac:dyDescent="0.2">
      <c r="B577" s="288"/>
      <c r="C577" s="288"/>
      <c r="D577" s="293"/>
      <c r="G577" s="294"/>
    </row>
    <row r="578" spans="2:7" ht="15.75" customHeight="1" x14ac:dyDescent="0.2">
      <c r="B578" s="288"/>
      <c r="C578" s="288"/>
      <c r="D578" s="293"/>
    </row>
    <row r="579" spans="2:7" ht="15.75" customHeight="1" x14ac:dyDescent="0.2">
      <c r="B579" s="288"/>
      <c r="C579" s="288"/>
      <c r="D579" s="293"/>
    </row>
    <row r="580" spans="2:7" ht="15.75" customHeight="1" x14ac:dyDescent="0.2">
      <c r="B580" s="288"/>
      <c r="C580" s="288"/>
      <c r="D580" s="293"/>
    </row>
    <row r="581" spans="2:7" ht="15.75" customHeight="1" x14ac:dyDescent="0.2">
      <c r="B581" s="288"/>
      <c r="C581" s="288"/>
      <c r="D581" s="293"/>
    </row>
    <row r="582" spans="2:7" ht="15.75" customHeight="1" x14ac:dyDescent="0.2">
      <c r="B582" s="288"/>
      <c r="C582" s="288"/>
    </row>
    <row r="583" spans="2:7" ht="15.75" customHeight="1" x14ac:dyDescent="0.2">
      <c r="D583" s="293"/>
    </row>
    <row r="584" spans="2:7" ht="15.75" customHeight="1" x14ac:dyDescent="0.2">
      <c r="B584" s="288"/>
      <c r="C584" s="288"/>
      <c r="D584" s="293"/>
    </row>
    <row r="585" spans="2:7" ht="15.75" customHeight="1" x14ac:dyDescent="0.2">
      <c r="B585" s="288"/>
      <c r="C585" s="288"/>
      <c r="F585" s="292"/>
      <c r="G585" s="288"/>
    </row>
    <row r="586" spans="2:7" ht="15.75" customHeight="1" x14ac:dyDescent="0.2">
      <c r="F586" s="292"/>
      <c r="G586" s="28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89" customFormat="1" x14ac:dyDescent="0.2">
      <c r="A676" s="288"/>
      <c r="D676" s="291"/>
      <c r="E676" s="290"/>
      <c r="F676" s="290"/>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row r="677" spans="1:208" s="290" customFormat="1" x14ac:dyDescent="0.2">
      <c r="A677" s="288"/>
      <c r="B677" s="289"/>
      <c r="C677" s="289"/>
      <c r="D677" s="291"/>
      <c r="G677" s="289"/>
      <c r="H677" s="288"/>
      <c r="I677" s="288"/>
      <c r="J677" s="288"/>
      <c r="K677" s="288"/>
      <c r="L677" s="288"/>
      <c r="M677" s="288"/>
      <c r="N677" s="288"/>
      <c r="O677" s="288"/>
      <c r="P677" s="288"/>
      <c r="Q677" s="288"/>
      <c r="R677" s="288"/>
      <c r="S677" s="288"/>
      <c r="T677" s="288"/>
      <c r="U677" s="288"/>
      <c r="V677" s="288"/>
      <c r="W677" s="288"/>
      <c r="X677" s="288"/>
      <c r="Y677" s="288"/>
      <c r="Z677" s="288"/>
      <c r="AA677" s="288"/>
      <c r="AB677" s="288"/>
      <c r="AC677" s="288"/>
      <c r="AD677" s="288"/>
      <c r="AE677" s="288"/>
      <c r="AF677" s="288"/>
      <c r="AG677" s="288"/>
      <c r="AH677" s="288"/>
      <c r="AI677" s="288"/>
      <c r="AJ677" s="288"/>
      <c r="AK677" s="288"/>
      <c r="AL677" s="288"/>
      <c r="AM677" s="288"/>
      <c r="AN677" s="288"/>
      <c r="AO677" s="288"/>
      <c r="AP677" s="288"/>
      <c r="AQ677" s="288"/>
      <c r="AR677" s="288"/>
      <c r="AS677" s="288"/>
      <c r="AT677" s="288"/>
      <c r="AU677" s="288"/>
      <c r="AV677" s="288"/>
      <c r="AW677" s="288"/>
      <c r="AX677" s="288"/>
      <c r="AY677" s="288"/>
      <c r="AZ677" s="288"/>
      <c r="BA677" s="288"/>
      <c r="BB677" s="288"/>
      <c r="BC677" s="288"/>
      <c r="BD677" s="288"/>
      <c r="BE677" s="288"/>
      <c r="BF677" s="288"/>
      <c r="BG677" s="288"/>
      <c r="BH677" s="288"/>
      <c r="BI677" s="288"/>
      <c r="BJ677" s="288"/>
      <c r="BK677" s="288"/>
      <c r="BL677" s="288"/>
      <c r="BM677" s="288"/>
      <c r="BN677" s="288"/>
      <c r="BO677" s="288"/>
      <c r="BP677" s="288"/>
      <c r="BQ677" s="288"/>
      <c r="BR677" s="288"/>
      <c r="BS677" s="288"/>
      <c r="BT677" s="288"/>
      <c r="BU677" s="288"/>
      <c r="BV677" s="288"/>
      <c r="BW677" s="288"/>
      <c r="BX677" s="288"/>
      <c r="BY677" s="288"/>
      <c r="BZ677" s="288"/>
      <c r="CA677" s="288"/>
      <c r="CB677" s="288"/>
      <c r="CC677" s="288"/>
      <c r="CD677" s="288"/>
      <c r="CE677" s="288"/>
      <c r="CF677" s="288"/>
      <c r="CG677" s="288"/>
      <c r="CH677" s="288"/>
      <c r="CI677" s="288"/>
      <c r="CJ677" s="288"/>
      <c r="CK677" s="288"/>
      <c r="CL677" s="288"/>
      <c r="CM677" s="288"/>
      <c r="CN677" s="288"/>
      <c r="CO677" s="288"/>
      <c r="CP677" s="288"/>
      <c r="CQ677" s="288"/>
      <c r="CR677" s="288"/>
      <c r="CS677" s="288"/>
      <c r="CT677" s="288"/>
      <c r="CU677" s="288"/>
      <c r="CV677" s="288"/>
      <c r="CW677" s="288"/>
      <c r="CX677" s="288"/>
      <c r="CY677" s="288"/>
      <c r="CZ677" s="288"/>
      <c r="DA677" s="288"/>
      <c r="DB677" s="288"/>
      <c r="DC677" s="288"/>
      <c r="DD677" s="288"/>
      <c r="DE677" s="288"/>
      <c r="DF677" s="288"/>
      <c r="DG677" s="288"/>
      <c r="DH677" s="288"/>
      <c r="DI677" s="288"/>
      <c r="DJ677" s="288"/>
      <c r="DK677" s="288"/>
      <c r="DL677" s="288"/>
      <c r="DM677" s="288"/>
      <c r="DN677" s="288"/>
      <c r="DO677" s="288"/>
      <c r="DP677" s="288"/>
      <c r="DQ677" s="288"/>
      <c r="DR677" s="288"/>
      <c r="DS677" s="288"/>
      <c r="DT677" s="288"/>
      <c r="DU677" s="288"/>
      <c r="DV677" s="288"/>
      <c r="DW677" s="288"/>
      <c r="DX677" s="288"/>
      <c r="DY677" s="288"/>
      <c r="DZ677" s="288"/>
      <c r="EA677" s="288"/>
      <c r="EB677" s="288"/>
      <c r="EC677" s="288"/>
      <c r="ED677" s="288"/>
      <c r="EE677" s="288"/>
      <c r="EF677" s="288"/>
      <c r="EG677" s="288"/>
      <c r="EH677" s="288"/>
      <c r="EI677" s="288"/>
      <c r="EJ677" s="288"/>
      <c r="EK677" s="288"/>
      <c r="EL677" s="288"/>
      <c r="EM677" s="288"/>
      <c r="EN677" s="288"/>
      <c r="EO677" s="288"/>
      <c r="EP677" s="288"/>
      <c r="EQ677" s="288"/>
      <c r="ER677" s="288"/>
      <c r="ES677" s="288"/>
      <c r="ET677" s="288"/>
      <c r="EU677" s="288"/>
      <c r="EV677" s="288"/>
      <c r="EW677" s="288"/>
      <c r="EX677" s="288"/>
      <c r="EY677" s="288"/>
      <c r="EZ677" s="288"/>
      <c r="FA677" s="288"/>
      <c r="FB677" s="288"/>
      <c r="FC677" s="288"/>
      <c r="FD677" s="288"/>
      <c r="FE677" s="288"/>
      <c r="FF677" s="288"/>
      <c r="FG677" s="288"/>
      <c r="FH677" s="288"/>
      <c r="FI677" s="288"/>
      <c r="FJ677" s="288"/>
      <c r="FK677" s="288"/>
      <c r="FL677" s="288"/>
      <c r="FM677" s="288"/>
      <c r="FN677" s="288"/>
      <c r="FO677" s="288"/>
      <c r="FP677" s="288"/>
      <c r="FQ677" s="288"/>
      <c r="FR677" s="288"/>
      <c r="FS677" s="288"/>
      <c r="FT677" s="288"/>
      <c r="FU677" s="288"/>
      <c r="FV677" s="288"/>
      <c r="FW677" s="288"/>
      <c r="FX677" s="288"/>
      <c r="FY677" s="288"/>
      <c r="FZ677" s="288"/>
      <c r="GA677" s="288"/>
      <c r="GB677" s="288"/>
      <c r="GC677" s="288"/>
      <c r="GD677" s="288"/>
      <c r="GE677" s="288"/>
      <c r="GF677" s="288"/>
      <c r="GG677" s="288"/>
      <c r="GH677" s="288"/>
      <c r="GI677" s="288"/>
      <c r="GJ677" s="288"/>
      <c r="GK677" s="288"/>
      <c r="GL677" s="288"/>
      <c r="GM677" s="288"/>
      <c r="GN677" s="288"/>
      <c r="GO677" s="288"/>
      <c r="GP677" s="288"/>
      <c r="GQ677" s="288"/>
      <c r="GR677" s="288"/>
      <c r="GS677" s="288"/>
      <c r="GT677" s="288"/>
      <c r="GU677" s="288"/>
      <c r="GV677" s="288"/>
      <c r="GW677" s="288"/>
      <c r="GX677" s="288"/>
      <c r="GY677" s="288"/>
      <c r="GZ677" s="288"/>
    </row>
    <row r="678" spans="1:208" s="290" customFormat="1" x14ac:dyDescent="0.2">
      <c r="A678" s="288"/>
      <c r="B678" s="289"/>
      <c r="C678" s="289"/>
      <c r="D678" s="291"/>
      <c r="G678" s="289"/>
      <c r="H678" s="288"/>
      <c r="I678" s="288"/>
      <c r="J678" s="288"/>
      <c r="K678" s="288"/>
      <c r="L678" s="288"/>
      <c r="M678" s="288"/>
      <c r="N678" s="288"/>
      <c r="O678" s="288"/>
      <c r="P678" s="288"/>
      <c r="Q678" s="288"/>
      <c r="R678" s="288"/>
      <c r="S678" s="288"/>
      <c r="T678" s="288"/>
      <c r="U678" s="288"/>
      <c r="V678" s="288"/>
      <c r="W678" s="288"/>
      <c r="X678" s="288"/>
      <c r="Y678" s="288"/>
      <c r="Z678" s="288"/>
      <c r="AA678" s="288"/>
      <c r="AB678" s="288"/>
      <c r="AC678" s="288"/>
      <c r="AD678" s="288"/>
      <c r="AE678" s="288"/>
      <c r="AF678" s="288"/>
      <c r="AG678" s="288"/>
      <c r="AH678" s="288"/>
      <c r="AI678" s="288"/>
      <c r="AJ678" s="288"/>
      <c r="AK678" s="288"/>
      <c r="AL678" s="288"/>
      <c r="AM678" s="288"/>
      <c r="AN678" s="288"/>
      <c r="AO678" s="288"/>
      <c r="AP678" s="288"/>
      <c r="AQ678" s="288"/>
      <c r="AR678" s="288"/>
      <c r="AS678" s="288"/>
      <c r="AT678" s="288"/>
      <c r="AU678" s="288"/>
      <c r="AV678" s="288"/>
      <c r="AW678" s="288"/>
      <c r="AX678" s="288"/>
      <c r="AY678" s="288"/>
      <c r="AZ678" s="288"/>
      <c r="BA678" s="288"/>
      <c r="BB678" s="288"/>
      <c r="BC678" s="288"/>
      <c r="BD678" s="288"/>
      <c r="BE678" s="288"/>
      <c r="BF678" s="288"/>
      <c r="BG678" s="288"/>
      <c r="BH678" s="288"/>
      <c r="BI678" s="288"/>
      <c r="BJ678" s="288"/>
      <c r="BK678" s="288"/>
      <c r="BL678" s="288"/>
      <c r="BM678" s="288"/>
      <c r="BN678" s="288"/>
      <c r="BO678" s="288"/>
      <c r="BP678" s="288"/>
      <c r="BQ678" s="288"/>
      <c r="BR678" s="288"/>
      <c r="BS678" s="288"/>
      <c r="BT678" s="288"/>
      <c r="BU678" s="288"/>
      <c r="BV678" s="288"/>
      <c r="BW678" s="288"/>
      <c r="BX678" s="288"/>
      <c r="BY678" s="288"/>
      <c r="BZ678" s="288"/>
      <c r="CA678" s="288"/>
      <c r="CB678" s="288"/>
      <c r="CC678" s="288"/>
      <c r="CD678" s="288"/>
      <c r="CE678" s="288"/>
      <c r="CF678" s="288"/>
      <c r="CG678" s="288"/>
      <c r="CH678" s="288"/>
      <c r="CI678" s="288"/>
      <c r="CJ678" s="288"/>
      <c r="CK678" s="288"/>
      <c r="CL678" s="288"/>
      <c r="CM678" s="288"/>
      <c r="CN678" s="288"/>
      <c r="CO678" s="288"/>
      <c r="CP678" s="288"/>
      <c r="CQ678" s="288"/>
      <c r="CR678" s="288"/>
      <c r="CS678" s="288"/>
      <c r="CT678" s="288"/>
      <c r="CU678" s="288"/>
      <c r="CV678" s="288"/>
      <c r="CW678" s="288"/>
      <c r="CX678" s="288"/>
      <c r="CY678" s="288"/>
      <c r="CZ678" s="288"/>
      <c r="DA678" s="288"/>
      <c r="DB678" s="288"/>
      <c r="DC678" s="288"/>
      <c r="DD678" s="288"/>
      <c r="DE678" s="288"/>
      <c r="DF678" s="288"/>
      <c r="DG678" s="288"/>
      <c r="DH678" s="288"/>
      <c r="DI678" s="288"/>
      <c r="DJ678" s="288"/>
      <c r="DK678" s="288"/>
      <c r="DL678" s="288"/>
      <c r="DM678" s="288"/>
      <c r="DN678" s="288"/>
      <c r="DO678" s="288"/>
      <c r="DP678" s="288"/>
      <c r="DQ678" s="288"/>
      <c r="DR678" s="288"/>
      <c r="DS678" s="288"/>
      <c r="DT678" s="288"/>
      <c r="DU678" s="288"/>
      <c r="DV678" s="288"/>
      <c r="DW678" s="288"/>
      <c r="DX678" s="288"/>
      <c r="DY678" s="288"/>
      <c r="DZ678" s="288"/>
      <c r="EA678" s="288"/>
      <c r="EB678" s="288"/>
      <c r="EC678" s="288"/>
      <c r="ED678" s="288"/>
      <c r="EE678" s="288"/>
      <c r="EF678" s="288"/>
      <c r="EG678" s="288"/>
      <c r="EH678" s="288"/>
      <c r="EI678" s="288"/>
      <c r="EJ678" s="288"/>
      <c r="EK678" s="288"/>
      <c r="EL678" s="288"/>
      <c r="EM678" s="288"/>
      <c r="EN678" s="288"/>
      <c r="EO678" s="288"/>
      <c r="EP678" s="288"/>
      <c r="EQ678" s="288"/>
      <c r="ER678" s="288"/>
      <c r="ES678" s="288"/>
      <c r="ET678" s="288"/>
      <c r="EU678" s="288"/>
      <c r="EV678" s="288"/>
      <c r="EW678" s="288"/>
      <c r="EX678" s="288"/>
      <c r="EY678" s="288"/>
      <c r="EZ678" s="288"/>
      <c r="FA678" s="288"/>
      <c r="FB678" s="288"/>
      <c r="FC678" s="288"/>
      <c r="FD678" s="288"/>
      <c r="FE678" s="288"/>
      <c r="FF678" s="288"/>
      <c r="FG678" s="288"/>
      <c r="FH678" s="288"/>
      <c r="FI678" s="288"/>
      <c r="FJ678" s="288"/>
      <c r="FK678" s="288"/>
      <c r="FL678" s="288"/>
      <c r="FM678" s="288"/>
      <c r="FN678" s="288"/>
      <c r="FO678" s="288"/>
      <c r="FP678" s="288"/>
      <c r="FQ678" s="288"/>
      <c r="FR678" s="288"/>
      <c r="FS678" s="288"/>
      <c r="FT678" s="288"/>
      <c r="FU678" s="288"/>
      <c r="FV678" s="288"/>
      <c r="FW678" s="288"/>
      <c r="FX678" s="288"/>
      <c r="FY678" s="288"/>
      <c r="FZ678" s="288"/>
      <c r="GA678" s="288"/>
      <c r="GB678" s="288"/>
      <c r="GC678" s="288"/>
      <c r="GD678" s="288"/>
      <c r="GE678" s="288"/>
      <c r="GF678" s="288"/>
      <c r="GG678" s="288"/>
      <c r="GH678" s="288"/>
      <c r="GI678" s="288"/>
      <c r="GJ678" s="288"/>
      <c r="GK678" s="288"/>
      <c r="GL678" s="288"/>
      <c r="GM678" s="288"/>
      <c r="GN678" s="288"/>
      <c r="GO678" s="288"/>
      <c r="GP678" s="288"/>
      <c r="GQ678" s="288"/>
      <c r="GR678" s="288"/>
      <c r="GS678" s="288"/>
      <c r="GT678" s="288"/>
      <c r="GU678" s="288"/>
      <c r="GV678" s="288"/>
      <c r="GW678" s="288"/>
      <c r="GX678" s="288"/>
      <c r="GY678" s="288"/>
      <c r="GZ678" s="288"/>
    </row>
    <row r="679" spans="1:208" s="290" customFormat="1" x14ac:dyDescent="0.2">
      <c r="A679" s="288"/>
      <c r="B679" s="289"/>
      <c r="C679" s="289"/>
      <c r="D679" s="291"/>
      <c r="G679" s="289"/>
      <c r="H679" s="288"/>
      <c r="I679" s="288"/>
      <c r="J679" s="288"/>
      <c r="K679" s="288"/>
      <c r="L679" s="288"/>
      <c r="M679" s="288"/>
      <c r="N679" s="288"/>
      <c r="O679" s="288"/>
      <c r="P679" s="288"/>
      <c r="Q679" s="288"/>
      <c r="R679" s="288"/>
      <c r="S679" s="288"/>
      <c r="T679" s="288"/>
      <c r="U679" s="288"/>
      <c r="V679" s="288"/>
      <c r="W679" s="288"/>
      <c r="X679" s="288"/>
      <c r="Y679" s="288"/>
      <c r="Z679" s="288"/>
      <c r="AA679" s="288"/>
      <c r="AB679" s="288"/>
      <c r="AC679" s="288"/>
      <c r="AD679" s="288"/>
      <c r="AE679" s="288"/>
      <c r="AF679" s="288"/>
      <c r="AG679" s="288"/>
      <c r="AH679" s="288"/>
      <c r="AI679" s="288"/>
      <c r="AJ679" s="288"/>
      <c r="AK679" s="288"/>
      <c r="AL679" s="288"/>
      <c r="AM679" s="288"/>
      <c r="AN679" s="288"/>
      <c r="AO679" s="288"/>
      <c r="AP679" s="288"/>
      <c r="AQ679" s="288"/>
      <c r="AR679" s="288"/>
      <c r="AS679" s="288"/>
      <c r="AT679" s="288"/>
      <c r="AU679" s="288"/>
      <c r="AV679" s="288"/>
      <c r="AW679" s="288"/>
      <c r="AX679" s="288"/>
      <c r="AY679" s="288"/>
      <c r="AZ679" s="288"/>
      <c r="BA679" s="288"/>
      <c r="BB679" s="288"/>
      <c r="BC679" s="288"/>
      <c r="BD679" s="288"/>
      <c r="BE679" s="288"/>
      <c r="BF679" s="288"/>
      <c r="BG679" s="288"/>
      <c r="BH679" s="288"/>
      <c r="BI679" s="288"/>
      <c r="BJ679" s="288"/>
      <c r="BK679" s="288"/>
      <c r="BL679" s="288"/>
      <c r="BM679" s="288"/>
      <c r="BN679" s="288"/>
      <c r="BO679" s="288"/>
      <c r="BP679" s="288"/>
      <c r="BQ679" s="288"/>
      <c r="BR679" s="288"/>
      <c r="BS679" s="288"/>
      <c r="BT679" s="288"/>
      <c r="BU679" s="288"/>
      <c r="BV679" s="288"/>
      <c r="BW679" s="288"/>
      <c r="BX679" s="288"/>
      <c r="BY679" s="288"/>
      <c r="BZ679" s="288"/>
      <c r="CA679" s="288"/>
      <c r="CB679" s="288"/>
      <c r="CC679" s="288"/>
      <c r="CD679" s="288"/>
      <c r="CE679" s="288"/>
      <c r="CF679" s="288"/>
      <c r="CG679" s="288"/>
      <c r="CH679" s="288"/>
      <c r="CI679" s="288"/>
      <c r="CJ679" s="288"/>
      <c r="CK679" s="288"/>
      <c r="CL679" s="288"/>
      <c r="CM679" s="288"/>
      <c r="CN679" s="288"/>
      <c r="CO679" s="288"/>
      <c r="CP679" s="288"/>
      <c r="CQ679" s="288"/>
      <c r="CR679" s="288"/>
      <c r="CS679" s="288"/>
      <c r="CT679" s="288"/>
      <c r="CU679" s="288"/>
      <c r="CV679" s="288"/>
      <c r="CW679" s="288"/>
      <c r="CX679" s="288"/>
      <c r="CY679" s="288"/>
      <c r="CZ679" s="288"/>
      <c r="DA679" s="288"/>
      <c r="DB679" s="288"/>
      <c r="DC679" s="288"/>
      <c r="DD679" s="288"/>
      <c r="DE679" s="288"/>
      <c r="DF679" s="288"/>
      <c r="DG679" s="288"/>
      <c r="DH679" s="288"/>
      <c r="DI679" s="288"/>
      <c r="DJ679" s="288"/>
      <c r="DK679" s="288"/>
      <c r="DL679" s="288"/>
      <c r="DM679" s="288"/>
      <c r="DN679" s="288"/>
      <c r="DO679" s="288"/>
      <c r="DP679" s="288"/>
      <c r="DQ679" s="288"/>
      <c r="DR679" s="288"/>
      <c r="DS679" s="288"/>
      <c r="DT679" s="288"/>
      <c r="DU679" s="288"/>
      <c r="DV679" s="288"/>
      <c r="DW679" s="288"/>
      <c r="DX679" s="288"/>
      <c r="DY679" s="288"/>
      <c r="DZ679" s="288"/>
      <c r="EA679" s="288"/>
      <c r="EB679" s="288"/>
      <c r="EC679" s="288"/>
      <c r="ED679" s="288"/>
      <c r="EE679" s="288"/>
      <c r="EF679" s="288"/>
      <c r="EG679" s="288"/>
      <c r="EH679" s="288"/>
      <c r="EI679" s="288"/>
      <c r="EJ679" s="288"/>
      <c r="EK679" s="288"/>
      <c r="EL679" s="288"/>
      <c r="EM679" s="288"/>
      <c r="EN679" s="288"/>
      <c r="EO679" s="288"/>
      <c r="EP679" s="288"/>
      <c r="EQ679" s="288"/>
      <c r="ER679" s="288"/>
      <c r="ES679" s="288"/>
      <c r="ET679" s="288"/>
      <c r="EU679" s="288"/>
      <c r="EV679" s="288"/>
      <c r="EW679" s="288"/>
      <c r="EX679" s="288"/>
      <c r="EY679" s="288"/>
      <c r="EZ679" s="288"/>
      <c r="FA679" s="288"/>
      <c r="FB679" s="288"/>
      <c r="FC679" s="288"/>
      <c r="FD679" s="288"/>
      <c r="FE679" s="288"/>
      <c r="FF679" s="288"/>
      <c r="FG679" s="288"/>
      <c r="FH679" s="288"/>
      <c r="FI679" s="288"/>
      <c r="FJ679" s="288"/>
      <c r="FK679" s="288"/>
      <c r="FL679" s="288"/>
      <c r="FM679" s="288"/>
      <c r="FN679" s="288"/>
      <c r="FO679" s="288"/>
      <c r="FP679" s="288"/>
      <c r="FQ679" s="288"/>
      <c r="FR679" s="288"/>
      <c r="FS679" s="288"/>
      <c r="FT679" s="288"/>
      <c r="FU679" s="288"/>
      <c r="FV679" s="288"/>
      <c r="FW679" s="288"/>
      <c r="FX679" s="288"/>
      <c r="FY679" s="288"/>
      <c r="FZ679" s="288"/>
      <c r="GA679" s="288"/>
      <c r="GB679" s="288"/>
      <c r="GC679" s="288"/>
      <c r="GD679" s="288"/>
      <c r="GE679" s="288"/>
      <c r="GF679" s="288"/>
      <c r="GG679" s="288"/>
      <c r="GH679" s="288"/>
      <c r="GI679" s="288"/>
      <c r="GJ679" s="288"/>
      <c r="GK679" s="288"/>
      <c r="GL679" s="288"/>
      <c r="GM679" s="288"/>
      <c r="GN679" s="288"/>
      <c r="GO679" s="288"/>
      <c r="GP679" s="288"/>
      <c r="GQ679" s="288"/>
      <c r="GR679" s="288"/>
      <c r="GS679" s="288"/>
      <c r="GT679" s="288"/>
      <c r="GU679" s="288"/>
      <c r="GV679" s="288"/>
      <c r="GW679" s="288"/>
      <c r="GX679" s="288"/>
      <c r="GY679" s="288"/>
      <c r="GZ679" s="288"/>
    </row>
  </sheetData>
  <pageMargins left="0.70866141732283472" right="0.55118110236220474" top="0.31496062992125984" bottom="0.39370078740157483" header="0.31496062992125984" footer="0.31496062992125984"/>
  <pageSetup paperSize="9" scale="6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0288-92B0-44B3-A79A-2BEC6EFFECD0}">
  <dimension ref="A1:HA339"/>
  <sheetViews>
    <sheetView workbookViewId="0">
      <selection activeCell="C33" sqref="C33"/>
    </sheetView>
  </sheetViews>
  <sheetFormatPr baseColWidth="10" defaultColWidth="10.83203125" defaultRowHeight="14" x14ac:dyDescent="0.2"/>
  <cols>
    <col min="1" max="1" width="2.83203125" style="779" customWidth="1"/>
    <col min="2" max="2" width="10.83203125" style="780"/>
    <col min="3" max="3" width="56.5" style="780" customWidth="1"/>
    <col min="4" max="4" width="10.83203125" style="782"/>
    <col min="5" max="5" width="17.1640625" style="781" customWidth="1"/>
    <col min="6" max="6" width="17.33203125" style="781" customWidth="1"/>
    <col min="7" max="7" width="17.33203125" style="780" customWidth="1"/>
    <col min="8" max="8" width="12" style="779" bestFit="1" customWidth="1"/>
    <col min="9" max="9" width="2" style="779" customWidth="1"/>
    <col min="10" max="12" width="11" style="779" bestFit="1" customWidth="1"/>
    <col min="13" max="16384" width="10.83203125" style="321"/>
  </cols>
  <sheetData>
    <row r="1" spans="2:9" ht="18" x14ac:dyDescent="0.2">
      <c r="B1" s="822"/>
      <c r="C1" s="824" t="s">
        <v>893</v>
      </c>
    </row>
    <row r="2" spans="2:9" ht="18" x14ac:dyDescent="0.2">
      <c r="B2" s="822"/>
      <c r="C2" s="824" t="s">
        <v>9054</v>
      </c>
    </row>
    <row r="3" spans="2:9" ht="18" x14ac:dyDescent="0.2">
      <c r="B3" s="822"/>
      <c r="C3" s="823" t="s">
        <v>8978</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787"/>
    </row>
    <row r="8" spans="2:9" x14ac:dyDescent="0.2">
      <c r="B8" s="792"/>
      <c r="C8" s="791" t="s">
        <v>1029</v>
      </c>
      <c r="F8" s="808">
        <v>139629.39000000001</v>
      </c>
      <c r="G8" s="793"/>
      <c r="H8" s="787"/>
      <c r="I8" s="787"/>
    </row>
    <row r="9" spans="2:9" x14ac:dyDescent="0.2">
      <c r="B9" s="792">
        <v>45233</v>
      </c>
      <c r="C9" s="791" t="s">
        <v>9055</v>
      </c>
      <c r="D9" s="782" t="s">
        <v>745</v>
      </c>
      <c r="E9" s="781">
        <v>102687.5</v>
      </c>
      <c r="F9" s="781">
        <v>13916.75</v>
      </c>
      <c r="G9" s="787" t="s">
        <v>9056</v>
      </c>
    </row>
    <row r="10" spans="2:9" x14ac:dyDescent="0.2">
      <c r="B10" s="792">
        <v>45236</v>
      </c>
      <c r="C10" s="791" t="s">
        <v>9057</v>
      </c>
      <c r="D10" s="782" t="s">
        <v>745</v>
      </c>
      <c r="E10" s="781">
        <v>30</v>
      </c>
      <c r="F10" s="781">
        <v>4141.88</v>
      </c>
      <c r="G10" s="787" t="s">
        <v>9058</v>
      </c>
    </row>
    <row r="11" spans="2:9" x14ac:dyDescent="0.2">
      <c r="B11" s="792">
        <v>45236</v>
      </c>
      <c r="C11" s="791" t="s">
        <v>9059</v>
      </c>
      <c r="D11" s="782" t="s">
        <v>745</v>
      </c>
      <c r="E11" s="781">
        <v>4.8</v>
      </c>
      <c r="F11" s="781">
        <v>8245.8700000000008</v>
      </c>
      <c r="G11" s="787" t="s">
        <v>9060</v>
      </c>
    </row>
    <row r="12" spans="2:9" x14ac:dyDescent="0.2">
      <c r="B12" s="792">
        <v>45238</v>
      </c>
      <c r="C12" s="791" t="s">
        <v>9061</v>
      </c>
      <c r="D12" s="782" t="s">
        <v>745</v>
      </c>
      <c r="E12" s="781">
        <v>550</v>
      </c>
      <c r="F12" s="781">
        <v>82000</v>
      </c>
      <c r="G12" s="804" t="s">
        <v>4016</v>
      </c>
    </row>
    <row r="13" spans="2:9" x14ac:dyDescent="0.2">
      <c r="B13" s="792">
        <v>45238</v>
      </c>
      <c r="C13" s="791" t="s">
        <v>9061</v>
      </c>
      <c r="D13" s="782" t="s">
        <v>745</v>
      </c>
      <c r="E13" s="781">
        <v>550</v>
      </c>
      <c r="G13" s="787"/>
    </row>
    <row r="14" spans="2:9" x14ac:dyDescent="0.2">
      <c r="B14" s="792">
        <v>45238</v>
      </c>
      <c r="C14" s="791" t="s">
        <v>9061</v>
      </c>
      <c r="D14" s="782" t="s">
        <v>745</v>
      </c>
      <c r="E14" s="781">
        <v>550</v>
      </c>
      <c r="G14" s="787"/>
    </row>
    <row r="15" spans="2:9" x14ac:dyDescent="0.2">
      <c r="B15" s="792">
        <v>45238</v>
      </c>
      <c r="C15" s="791" t="s">
        <v>9061</v>
      </c>
      <c r="D15" s="782" t="s">
        <v>745</v>
      </c>
      <c r="E15" s="781">
        <v>550</v>
      </c>
      <c r="G15" s="787"/>
    </row>
    <row r="16" spans="2:9" x14ac:dyDescent="0.2">
      <c r="B16" s="792">
        <v>45238</v>
      </c>
      <c r="C16" s="791" t="s">
        <v>9061</v>
      </c>
      <c r="D16" s="782" t="s">
        <v>745</v>
      </c>
      <c r="E16" s="781">
        <v>275</v>
      </c>
      <c r="G16" s="787"/>
    </row>
    <row r="17" spans="2:11" x14ac:dyDescent="0.2">
      <c r="B17" s="792">
        <v>45251</v>
      </c>
      <c r="C17" s="791" t="s">
        <v>9057</v>
      </c>
      <c r="D17" s="782" t="s">
        <v>745</v>
      </c>
      <c r="E17" s="781">
        <v>30</v>
      </c>
      <c r="G17" s="804"/>
      <c r="H17" s="898"/>
      <c r="I17" s="898"/>
      <c r="J17" s="898"/>
    </row>
    <row r="18" spans="2:11" x14ac:dyDescent="0.2">
      <c r="B18" s="792">
        <v>45251</v>
      </c>
      <c r="C18" s="791" t="s">
        <v>9062</v>
      </c>
      <c r="D18" s="782" t="s">
        <v>745</v>
      </c>
      <c r="E18" s="781">
        <v>4.8</v>
      </c>
      <c r="G18" s="787"/>
    </row>
    <row r="19" spans="2:11" ht="15" x14ac:dyDescent="0.2">
      <c r="B19" s="792">
        <v>45259</v>
      </c>
      <c r="C19" s="373" t="s">
        <v>9063</v>
      </c>
      <c r="D19" s="782" t="s">
        <v>745</v>
      </c>
      <c r="E19" s="781">
        <v>30</v>
      </c>
      <c r="F19" s="807"/>
      <c r="G19" s="804"/>
    </row>
    <row r="20" spans="2:11" x14ac:dyDescent="0.2">
      <c r="B20" s="792">
        <v>45259</v>
      </c>
      <c r="C20" s="791" t="s">
        <v>9064</v>
      </c>
      <c r="D20" s="782" t="s">
        <v>745</v>
      </c>
      <c r="E20" s="781">
        <v>4.8</v>
      </c>
      <c r="G20" s="787"/>
    </row>
    <row r="21" spans="2:11" x14ac:dyDescent="0.2">
      <c r="B21" s="792">
        <v>45260</v>
      </c>
      <c r="C21" s="791" t="s">
        <v>9065</v>
      </c>
      <c r="D21" s="782" t="s">
        <v>745</v>
      </c>
      <c r="E21" s="781">
        <v>200</v>
      </c>
      <c r="G21" s="787"/>
      <c r="H21" s="787"/>
      <c r="I21" s="787"/>
    </row>
    <row r="22" spans="2:11" x14ac:dyDescent="0.2">
      <c r="B22" s="792">
        <v>45260</v>
      </c>
      <c r="C22" s="791" t="s">
        <v>9066</v>
      </c>
      <c r="D22" s="782" t="s">
        <v>745</v>
      </c>
      <c r="E22" s="781">
        <v>32</v>
      </c>
      <c r="G22" s="787"/>
      <c r="H22" s="787"/>
      <c r="I22" s="787"/>
    </row>
    <row r="23" spans="2:11" x14ac:dyDescent="0.2">
      <c r="B23" s="904">
        <v>45260</v>
      </c>
      <c r="C23" s="903" t="s">
        <v>9067</v>
      </c>
      <c r="D23" s="782" t="s">
        <v>745</v>
      </c>
      <c r="E23" s="807">
        <v>350</v>
      </c>
      <c r="G23" s="787"/>
      <c r="H23" s="787"/>
      <c r="I23" s="787"/>
    </row>
    <row r="24" spans="2:11" x14ac:dyDescent="0.2">
      <c r="B24" s="792">
        <v>45260</v>
      </c>
      <c r="C24" s="791" t="s">
        <v>9066</v>
      </c>
      <c r="D24" s="782" t="s">
        <v>745</v>
      </c>
      <c r="E24" s="781">
        <v>56</v>
      </c>
      <c r="G24" s="787"/>
      <c r="H24" s="787"/>
      <c r="I24" s="787"/>
    </row>
    <row r="25" spans="2:11" x14ac:dyDescent="0.2">
      <c r="B25" s="792">
        <v>45260</v>
      </c>
      <c r="C25" s="791" t="s">
        <v>9068</v>
      </c>
      <c r="D25" s="782" t="s">
        <v>745</v>
      </c>
      <c r="E25" s="781">
        <v>320</v>
      </c>
      <c r="G25" s="787"/>
      <c r="H25" s="787"/>
      <c r="I25" s="787"/>
    </row>
    <row r="26" spans="2:11" x14ac:dyDescent="0.2">
      <c r="B26" s="792">
        <v>45260</v>
      </c>
      <c r="C26" s="791" t="s">
        <v>9069</v>
      </c>
      <c r="D26" s="782" t="s">
        <v>745</v>
      </c>
      <c r="E26" s="781">
        <v>51.2</v>
      </c>
      <c r="G26" s="787"/>
      <c r="H26" s="787"/>
      <c r="I26" s="787"/>
    </row>
    <row r="27" spans="2:11" ht="14.25" customHeight="1" x14ac:dyDescent="0.2">
      <c r="B27" s="792"/>
      <c r="C27" s="791"/>
      <c r="F27" s="797"/>
      <c r="G27" s="787"/>
      <c r="H27" s="787"/>
      <c r="I27" s="787"/>
    </row>
    <row r="28" spans="2:11" ht="14.25" customHeight="1" x14ac:dyDescent="0.2">
      <c r="B28" s="792"/>
      <c r="C28" s="791"/>
      <c r="F28" s="797"/>
      <c r="G28" s="787"/>
      <c r="H28" s="787"/>
      <c r="I28" s="787"/>
    </row>
    <row r="29" spans="2:11" ht="14.25" customHeight="1" x14ac:dyDescent="0.2">
      <c r="B29" s="792"/>
      <c r="C29" s="791"/>
      <c r="F29" s="900"/>
      <c r="G29" s="804"/>
      <c r="H29" s="899"/>
      <c r="I29" s="899"/>
      <c r="J29" s="898"/>
      <c r="K29" s="898"/>
    </row>
    <row r="30" spans="2:11" ht="14.25" customHeight="1" x14ac:dyDescent="0.2">
      <c r="B30" s="792"/>
      <c r="C30" s="791"/>
      <c r="F30" s="801"/>
      <c r="G30" s="804"/>
      <c r="H30" s="787"/>
      <c r="I30" s="787"/>
    </row>
    <row r="31" spans="2:11" ht="14.25" customHeight="1" x14ac:dyDescent="0.2">
      <c r="B31" s="792"/>
      <c r="C31" s="791"/>
      <c r="F31" s="797"/>
      <c r="G31" s="787"/>
      <c r="H31" s="787"/>
      <c r="I31" s="787"/>
    </row>
    <row r="32" spans="2:11" ht="14.25" customHeight="1" x14ac:dyDescent="0.2">
      <c r="B32" s="792"/>
      <c r="C32" s="791"/>
      <c r="F32" s="797"/>
      <c r="G32" s="787"/>
      <c r="H32" s="787"/>
      <c r="I32" s="787"/>
    </row>
    <row r="33" spans="2:13" ht="14.25" customHeight="1" x14ac:dyDescent="0.2">
      <c r="B33" s="792"/>
      <c r="C33" s="791"/>
      <c r="F33" s="801"/>
      <c r="G33" s="804"/>
      <c r="H33" s="804"/>
      <c r="I33" s="787"/>
    </row>
    <row r="34" spans="2:13" ht="14.25" customHeight="1" x14ac:dyDescent="0.2">
      <c r="B34" s="792"/>
      <c r="C34" s="791"/>
      <c r="F34" s="797"/>
      <c r="G34" s="787"/>
      <c r="H34" s="787"/>
      <c r="I34" s="787"/>
    </row>
    <row r="35" spans="2:13" ht="14.25" customHeight="1" x14ac:dyDescent="0.2">
      <c r="B35" s="792"/>
      <c r="C35" s="791"/>
      <c r="F35" s="797"/>
      <c r="G35" s="787"/>
      <c r="H35" s="787"/>
      <c r="I35" s="787"/>
    </row>
    <row r="36" spans="2:13" ht="14.25" customHeight="1" x14ac:dyDescent="0.2">
      <c r="B36" s="792"/>
      <c r="C36" s="791"/>
      <c r="F36" s="801"/>
      <c r="G36" s="804"/>
      <c r="H36" s="787"/>
      <c r="I36" s="787"/>
    </row>
    <row r="37" spans="2:13" ht="14.25" customHeight="1" x14ac:dyDescent="0.2">
      <c r="B37" s="792"/>
      <c r="C37" s="791"/>
      <c r="F37" s="797"/>
      <c r="G37" s="787"/>
      <c r="H37" s="787"/>
      <c r="I37" s="787"/>
    </row>
    <row r="38" spans="2:13" ht="14.25" customHeight="1" x14ac:dyDescent="0.2">
      <c r="B38" s="792"/>
      <c r="C38" s="791"/>
      <c r="F38" s="797"/>
      <c r="G38" s="787"/>
      <c r="H38" s="787"/>
      <c r="I38" s="787"/>
    </row>
    <row r="39" spans="2:13" ht="14.25" customHeight="1" x14ac:dyDescent="0.2">
      <c r="B39" s="792"/>
      <c r="C39" s="791"/>
      <c r="F39" s="797"/>
      <c r="G39" s="787"/>
      <c r="H39" s="800"/>
      <c r="I39" s="800"/>
      <c r="J39" s="784"/>
    </row>
    <row r="40" spans="2:13" ht="14.25" customHeight="1" x14ac:dyDescent="0.2">
      <c r="B40" s="792"/>
      <c r="C40" s="791"/>
      <c r="F40" s="797"/>
      <c r="G40" s="787"/>
      <c r="H40" s="787"/>
      <c r="I40" s="787"/>
    </row>
    <row r="41" spans="2:13" ht="14.25" customHeight="1" x14ac:dyDescent="0.2">
      <c r="B41" s="792"/>
      <c r="C41" s="791"/>
      <c r="F41" s="797"/>
      <c r="G41" s="787"/>
      <c r="H41" s="787"/>
      <c r="I41" s="787"/>
    </row>
    <row r="42" spans="2:13" ht="14.25" customHeight="1" x14ac:dyDescent="0.2">
      <c r="B42" s="792"/>
      <c r="C42" s="791"/>
      <c r="F42" s="797"/>
      <c r="G42" s="787"/>
      <c r="H42" s="787"/>
      <c r="I42" s="787"/>
    </row>
    <row r="43" spans="2:13" ht="14.25" customHeight="1" x14ac:dyDescent="0.2">
      <c r="B43" s="792"/>
      <c r="C43" s="791"/>
      <c r="F43" s="797"/>
      <c r="G43" s="787"/>
      <c r="H43" s="787"/>
      <c r="I43" s="787"/>
    </row>
    <row r="44" spans="2:13" ht="14.25" customHeight="1" x14ac:dyDescent="0.2">
      <c r="B44" s="792"/>
      <c r="C44" s="791"/>
      <c r="F44" s="797"/>
      <c r="G44" s="787"/>
      <c r="H44" s="787"/>
      <c r="I44" s="787"/>
    </row>
    <row r="45" spans="2:13" ht="14.25" customHeight="1" x14ac:dyDescent="0.2">
      <c r="B45" s="792"/>
      <c r="C45" s="791"/>
      <c r="F45" s="797"/>
      <c r="G45" s="787"/>
      <c r="H45" s="787"/>
      <c r="I45" s="787"/>
    </row>
    <row r="46" spans="2:13" ht="14.25" customHeight="1" x14ac:dyDescent="0.2">
      <c r="B46" s="792"/>
      <c r="C46" s="791"/>
      <c r="F46" s="797"/>
      <c r="G46" s="787"/>
      <c r="H46" s="787"/>
      <c r="I46" s="787"/>
    </row>
    <row r="47" spans="2:13" ht="14.25" customHeight="1" x14ac:dyDescent="0.2">
      <c r="B47" s="792"/>
      <c r="C47" s="791"/>
      <c r="F47" s="797"/>
      <c r="G47" s="787"/>
      <c r="H47" s="787"/>
      <c r="I47" s="787"/>
    </row>
    <row r="48" spans="2:13" ht="14.25" customHeight="1" x14ac:dyDescent="0.2">
      <c r="B48" s="792"/>
      <c r="C48" s="791"/>
      <c r="F48" s="900"/>
      <c r="G48" s="804"/>
      <c r="H48" s="899"/>
      <c r="I48" s="899"/>
      <c r="J48" s="898"/>
      <c r="K48" s="898"/>
      <c r="L48" s="898"/>
      <c r="M48" s="641"/>
    </row>
    <row r="49" spans="2:9" ht="14.25" customHeight="1" x14ac:dyDescent="0.2">
      <c r="B49" s="792"/>
      <c r="C49" s="791"/>
      <c r="F49" s="797"/>
      <c r="G49" s="787"/>
      <c r="H49" s="787"/>
      <c r="I49" s="787"/>
    </row>
    <row r="50" spans="2:9" ht="14.25" customHeight="1" x14ac:dyDescent="0.2">
      <c r="B50" s="792"/>
      <c r="C50" s="791"/>
      <c r="F50" s="797"/>
      <c r="G50" s="787"/>
      <c r="H50" s="787"/>
      <c r="I50" s="787"/>
    </row>
    <row r="51" spans="2:9" ht="14.25" customHeight="1" x14ac:dyDescent="0.2">
      <c r="B51" s="792"/>
      <c r="C51" s="791"/>
      <c r="F51" s="797"/>
      <c r="G51" s="787"/>
      <c r="H51" s="787"/>
      <c r="I51" s="787"/>
    </row>
    <row r="52" spans="2:9" ht="15.75" customHeight="1" x14ac:dyDescent="0.2">
      <c r="B52" s="792"/>
      <c r="C52" s="791"/>
      <c r="F52" s="797"/>
      <c r="G52" s="787"/>
      <c r="H52" s="787"/>
      <c r="I52" s="787"/>
    </row>
    <row r="53" spans="2:9" ht="11.25" customHeight="1" x14ac:dyDescent="0.2">
      <c r="B53" s="792"/>
      <c r="C53" s="791"/>
      <c r="F53" s="797"/>
      <c r="G53" s="787"/>
      <c r="H53" s="787"/>
      <c r="I53" s="787"/>
    </row>
    <row r="54" spans="2:9" ht="14.25" customHeight="1" x14ac:dyDescent="0.2">
      <c r="B54" s="792"/>
      <c r="C54" s="791"/>
      <c r="F54" s="797"/>
      <c r="G54" s="787"/>
      <c r="H54" s="787"/>
      <c r="I54" s="787"/>
    </row>
    <row r="55" spans="2:9" ht="12.75" customHeight="1" x14ac:dyDescent="0.2">
      <c r="B55" s="792"/>
      <c r="C55" s="791"/>
      <c r="F55" s="797"/>
      <c r="G55" s="787"/>
      <c r="H55" s="787"/>
      <c r="I55" s="787"/>
    </row>
    <row r="56" spans="2:9" ht="15.75" customHeight="1" x14ac:dyDescent="0.2">
      <c r="B56" s="792"/>
      <c r="C56" s="791"/>
      <c r="F56" s="797"/>
      <c r="G56" s="787"/>
      <c r="H56" s="787"/>
      <c r="I56" s="787"/>
    </row>
    <row r="57" spans="2:9" ht="15.75" customHeight="1" x14ac:dyDescent="0.2">
      <c r="B57" s="792"/>
      <c r="C57" s="791"/>
      <c r="F57" s="797"/>
      <c r="G57" s="787"/>
      <c r="H57" s="787"/>
      <c r="I57" s="787"/>
    </row>
    <row r="58" spans="2:9" ht="12.75" customHeight="1" x14ac:dyDescent="0.2">
      <c r="B58" s="792"/>
      <c r="C58" s="791"/>
      <c r="F58" s="797"/>
      <c r="G58" s="787"/>
      <c r="H58" s="787"/>
      <c r="I58" s="787"/>
    </row>
    <row r="59" spans="2:9" ht="12.75" customHeight="1" x14ac:dyDescent="0.2">
      <c r="B59" s="792"/>
      <c r="C59" s="791"/>
      <c r="F59" s="797"/>
      <c r="G59" s="787"/>
      <c r="H59" s="787"/>
      <c r="I59" s="787"/>
    </row>
    <row r="60" spans="2:9" ht="12.75" customHeight="1" x14ac:dyDescent="0.2">
      <c r="B60" s="792"/>
      <c r="C60" s="791"/>
      <c r="F60" s="797"/>
      <c r="G60" s="787"/>
      <c r="H60" s="787"/>
      <c r="I60" s="787"/>
    </row>
    <row r="61" spans="2:9" ht="14.25" customHeight="1" x14ac:dyDescent="0.2">
      <c r="B61" s="792"/>
      <c r="C61" s="791"/>
      <c r="F61" s="797"/>
      <c r="G61" s="787"/>
      <c r="H61" s="787"/>
      <c r="I61" s="787"/>
    </row>
    <row r="62" spans="2:9" ht="15.75" customHeight="1" x14ac:dyDescent="0.2">
      <c r="B62" s="792"/>
      <c r="C62" s="791"/>
      <c r="F62" s="897"/>
      <c r="G62" s="800"/>
      <c r="H62" s="800"/>
      <c r="I62" s="787"/>
    </row>
    <row r="63" spans="2:9" ht="15.75" customHeight="1" x14ac:dyDescent="0.2">
      <c r="B63" s="792"/>
      <c r="C63" s="791"/>
      <c r="F63" s="797"/>
      <c r="G63" s="787"/>
      <c r="H63" s="787"/>
      <c r="I63" s="787"/>
    </row>
    <row r="64" spans="2:9" ht="15.75" customHeight="1" x14ac:dyDescent="0.2">
      <c r="B64" s="792"/>
      <c r="C64" s="791"/>
      <c r="F64" s="797"/>
      <c r="G64" s="787"/>
      <c r="H64" s="787"/>
      <c r="I64" s="787"/>
    </row>
    <row r="65" spans="2:9" ht="15.75" customHeight="1" x14ac:dyDescent="0.2">
      <c r="B65" s="792"/>
      <c r="C65" s="791"/>
      <c r="F65" s="797"/>
      <c r="G65" s="787"/>
      <c r="H65" s="787"/>
      <c r="I65" s="787"/>
    </row>
    <row r="66" spans="2:9" ht="15.75" customHeight="1" x14ac:dyDescent="0.2">
      <c r="B66" s="792"/>
      <c r="C66" s="791"/>
      <c r="F66" s="797"/>
      <c r="G66" s="787"/>
      <c r="H66" s="787"/>
      <c r="I66" s="787"/>
    </row>
    <row r="67" spans="2:9" ht="15.75" customHeight="1" x14ac:dyDescent="0.2">
      <c r="B67" s="792"/>
      <c r="C67" s="791"/>
      <c r="F67" s="797"/>
      <c r="G67" s="787"/>
      <c r="H67" s="787"/>
      <c r="I67" s="787"/>
    </row>
    <row r="68" spans="2:9" ht="15.75" customHeight="1" x14ac:dyDescent="0.2">
      <c r="B68" s="792"/>
      <c r="C68" s="791"/>
      <c r="F68" s="797"/>
      <c r="G68" s="787"/>
      <c r="H68" s="787"/>
      <c r="I68" s="787"/>
    </row>
    <row r="69" spans="2:9" ht="15.75" customHeight="1" x14ac:dyDescent="0.2">
      <c r="B69" s="792"/>
      <c r="C69" s="791"/>
      <c r="F69" s="797"/>
      <c r="G69" s="787"/>
      <c r="H69" s="787"/>
      <c r="I69" s="787"/>
    </row>
    <row r="70" spans="2:9" ht="15.75" customHeight="1" x14ac:dyDescent="0.2">
      <c r="B70" s="792"/>
      <c r="C70" s="791"/>
      <c r="F70" s="797"/>
      <c r="G70" s="787"/>
      <c r="H70" s="787"/>
      <c r="I70" s="787"/>
    </row>
    <row r="71" spans="2:9" ht="15.75" customHeight="1" x14ac:dyDescent="0.2">
      <c r="B71" s="792"/>
      <c r="C71" s="791"/>
      <c r="F71" s="797"/>
      <c r="G71" s="787"/>
      <c r="H71" s="787"/>
      <c r="I71" s="787"/>
    </row>
    <row r="72" spans="2:9" ht="15.75" customHeight="1" x14ac:dyDescent="0.2">
      <c r="B72" s="792"/>
      <c r="C72" s="791"/>
      <c r="F72" s="797"/>
      <c r="G72" s="787"/>
      <c r="H72" s="787"/>
      <c r="I72" s="787"/>
    </row>
    <row r="73" spans="2:9" ht="15.75" customHeight="1" x14ac:dyDescent="0.2">
      <c r="B73" s="792"/>
      <c r="C73" s="791"/>
      <c r="F73" s="797"/>
      <c r="G73" s="787"/>
      <c r="H73" s="787"/>
      <c r="I73" s="787"/>
    </row>
    <row r="74" spans="2:9" ht="15.75" customHeight="1" x14ac:dyDescent="0.2">
      <c r="B74" s="792"/>
      <c r="C74" s="791"/>
      <c r="F74" s="797"/>
      <c r="G74" s="787"/>
      <c r="H74" s="787"/>
      <c r="I74" s="787"/>
    </row>
    <row r="75" spans="2:9" ht="13.5" customHeight="1" x14ac:dyDescent="0.2">
      <c r="B75" s="792"/>
      <c r="C75" s="791"/>
      <c r="F75" s="797"/>
      <c r="G75" s="787"/>
      <c r="H75" s="787"/>
      <c r="I75" s="787"/>
    </row>
    <row r="76" spans="2:9" ht="13.5" customHeight="1" x14ac:dyDescent="0.2">
      <c r="B76" s="792"/>
      <c r="C76" s="791"/>
      <c r="F76" s="797"/>
      <c r="G76" s="787"/>
      <c r="H76" s="787"/>
      <c r="I76" s="787"/>
    </row>
    <row r="77" spans="2:9" ht="13.5" customHeight="1" x14ac:dyDescent="0.2">
      <c r="B77" s="792"/>
      <c r="C77" s="791"/>
      <c r="F77" s="797"/>
      <c r="G77" s="787"/>
      <c r="H77" s="787"/>
      <c r="I77" s="787"/>
    </row>
    <row r="78" spans="2:9" ht="13.5" customHeight="1" x14ac:dyDescent="0.2">
      <c r="B78" s="792"/>
      <c r="C78" s="791"/>
      <c r="F78" s="797"/>
      <c r="G78" s="787"/>
      <c r="H78" s="787"/>
      <c r="I78" s="787"/>
    </row>
    <row r="79" spans="2:9" ht="13.5" customHeight="1" x14ac:dyDescent="0.2">
      <c r="B79" s="792"/>
      <c r="C79" s="791"/>
      <c r="F79" s="797"/>
      <c r="G79" s="787"/>
      <c r="H79" s="787"/>
      <c r="I79" s="787"/>
    </row>
    <row r="80" spans="2:9" ht="13.5" customHeight="1" x14ac:dyDescent="0.2">
      <c r="B80" s="792"/>
      <c r="C80" s="791"/>
      <c r="F80" s="797"/>
      <c r="G80" s="787"/>
      <c r="H80" s="787"/>
      <c r="I80" s="787"/>
    </row>
    <row r="81" spans="2:9" ht="13.5" customHeight="1" x14ac:dyDescent="0.2">
      <c r="B81" s="792"/>
      <c r="C81" s="791"/>
      <c r="F81" s="797"/>
      <c r="G81" s="787"/>
      <c r="H81" s="787"/>
      <c r="I81" s="787"/>
    </row>
    <row r="82" spans="2:9" ht="13.5" customHeight="1" x14ac:dyDescent="0.2">
      <c r="B82" s="792"/>
      <c r="C82" s="791"/>
      <c r="F82" s="797"/>
      <c r="G82" s="787"/>
      <c r="H82" s="787"/>
      <c r="I82" s="787"/>
    </row>
    <row r="83" spans="2:9" ht="13.5" customHeight="1" x14ac:dyDescent="0.2">
      <c r="B83" s="792"/>
      <c r="C83" s="791"/>
      <c r="F83" s="797"/>
      <c r="G83" s="787"/>
      <c r="H83" s="787"/>
      <c r="I83" s="787"/>
    </row>
    <row r="84" spans="2:9" ht="13.5" customHeight="1" x14ac:dyDescent="0.2">
      <c r="B84" s="792"/>
      <c r="C84" s="791"/>
      <c r="F84" s="797"/>
      <c r="G84" s="787"/>
      <c r="H84" s="787"/>
      <c r="I84" s="787"/>
    </row>
    <row r="85" spans="2:9" ht="13.5" customHeight="1" x14ac:dyDescent="0.2">
      <c r="B85" s="792"/>
      <c r="C85" s="791"/>
      <c r="F85" s="797"/>
      <c r="G85" s="787"/>
      <c r="H85" s="787"/>
      <c r="I85" s="787"/>
    </row>
    <row r="86" spans="2:9" ht="13.5" customHeight="1" x14ac:dyDescent="0.2">
      <c r="B86" s="792"/>
      <c r="C86" s="791"/>
      <c r="F86" s="797"/>
      <c r="G86" s="787"/>
      <c r="H86" s="787"/>
      <c r="I86" s="787"/>
    </row>
    <row r="87" spans="2:9" ht="13.5" customHeight="1" x14ac:dyDescent="0.2">
      <c r="B87" s="792"/>
      <c r="C87" s="791"/>
      <c r="F87" s="797"/>
      <c r="G87" s="787"/>
      <c r="H87" s="787"/>
      <c r="I87" s="787"/>
    </row>
    <row r="88" spans="2:9" ht="13.5" customHeight="1" x14ac:dyDescent="0.2">
      <c r="B88" s="792"/>
      <c r="C88" s="791"/>
      <c r="F88" s="797"/>
      <c r="G88" s="787"/>
      <c r="H88" s="787"/>
      <c r="I88" s="787"/>
    </row>
    <row r="89" spans="2:9" ht="13.5" customHeight="1" x14ac:dyDescent="0.2">
      <c r="B89" s="792"/>
      <c r="C89" s="791"/>
      <c r="F89" s="797"/>
      <c r="G89" s="787"/>
      <c r="H89" s="787"/>
      <c r="I89" s="787"/>
    </row>
    <row r="90" spans="2:9" ht="13.5" customHeight="1" x14ac:dyDescent="0.2">
      <c r="B90" s="792"/>
      <c r="C90" s="791"/>
      <c r="F90" s="797"/>
      <c r="G90" s="787"/>
      <c r="H90" s="787"/>
      <c r="I90" s="787"/>
    </row>
    <row r="91" spans="2:9" ht="13.5" customHeight="1" x14ac:dyDescent="0.2">
      <c r="B91" s="792"/>
      <c r="C91" s="791"/>
      <c r="F91" s="797"/>
      <c r="G91" s="787"/>
      <c r="H91" s="787"/>
      <c r="I91" s="787"/>
    </row>
    <row r="92" spans="2:9" ht="13.5" customHeight="1" x14ac:dyDescent="0.2">
      <c r="B92" s="792"/>
      <c r="C92" s="791"/>
      <c r="F92" s="797"/>
      <c r="G92" s="787"/>
      <c r="H92" s="787"/>
      <c r="I92" s="787"/>
    </row>
    <row r="93" spans="2:9" ht="13.5" customHeight="1" x14ac:dyDescent="0.2">
      <c r="B93" s="792"/>
      <c r="C93" s="791"/>
      <c r="F93" s="797"/>
      <c r="G93" s="787"/>
      <c r="H93" s="787"/>
      <c r="I93" s="787"/>
    </row>
    <row r="94" spans="2:9" ht="13.5" customHeight="1" x14ac:dyDescent="0.2">
      <c r="B94" s="792"/>
      <c r="C94" s="791"/>
      <c r="F94" s="797"/>
      <c r="G94" s="787"/>
      <c r="H94" s="787"/>
      <c r="I94" s="787"/>
    </row>
    <row r="95" spans="2:9" ht="13.5" customHeight="1" x14ac:dyDescent="0.2">
      <c r="B95" s="792"/>
      <c r="C95" s="791"/>
      <c r="F95" s="797"/>
      <c r="G95" s="787"/>
      <c r="H95" s="787"/>
      <c r="I95" s="787"/>
    </row>
    <row r="96" spans="2:9" ht="13.5" customHeight="1" x14ac:dyDescent="0.2">
      <c r="B96" s="792"/>
      <c r="C96" s="791"/>
      <c r="F96" s="797"/>
      <c r="G96" s="787"/>
      <c r="H96" s="787"/>
      <c r="I96" s="787"/>
    </row>
    <row r="97" spans="2:9" ht="13.5" customHeight="1" x14ac:dyDescent="0.2">
      <c r="B97" s="792"/>
      <c r="C97" s="791"/>
      <c r="F97" s="797"/>
      <c r="G97" s="787"/>
      <c r="H97" s="787"/>
      <c r="I97" s="787"/>
    </row>
    <row r="98" spans="2:9" ht="13.5" customHeight="1" x14ac:dyDescent="0.2">
      <c r="B98" s="792"/>
      <c r="C98" s="791"/>
      <c r="F98" s="797"/>
      <c r="G98" s="787"/>
      <c r="H98" s="787"/>
      <c r="I98" s="787"/>
    </row>
    <row r="99" spans="2:9" ht="13.5" customHeight="1" x14ac:dyDescent="0.2">
      <c r="B99" s="792"/>
      <c r="C99" s="791"/>
      <c r="F99" s="797"/>
      <c r="G99" s="787"/>
      <c r="H99" s="787"/>
      <c r="I99" s="787"/>
    </row>
    <row r="100" spans="2:9" ht="13.5" customHeight="1" x14ac:dyDescent="0.2">
      <c r="B100" s="792"/>
      <c r="C100" s="791"/>
      <c r="F100" s="797"/>
      <c r="G100" s="787"/>
      <c r="H100" s="787"/>
      <c r="I100" s="787"/>
    </row>
    <row r="101" spans="2:9" ht="13.5" customHeight="1" x14ac:dyDescent="0.2">
      <c r="B101" s="792"/>
      <c r="C101" s="791"/>
      <c r="F101" s="797"/>
      <c r="G101" s="787"/>
      <c r="H101" s="787"/>
      <c r="I101" s="787"/>
    </row>
    <row r="102" spans="2:9" ht="13.5" customHeight="1" x14ac:dyDescent="0.2">
      <c r="B102" s="792"/>
      <c r="C102" s="791"/>
      <c r="F102" s="797"/>
      <c r="G102" s="787"/>
      <c r="H102" s="787"/>
      <c r="I102" s="787"/>
    </row>
    <row r="103" spans="2:9" ht="13.5" customHeight="1" x14ac:dyDescent="0.2">
      <c r="B103" s="792"/>
      <c r="C103" s="791"/>
      <c r="F103" s="797"/>
      <c r="G103" s="787"/>
      <c r="H103" s="787"/>
      <c r="I103" s="787"/>
    </row>
    <row r="104" spans="2:9" ht="13.5" customHeight="1" x14ac:dyDescent="0.2">
      <c r="B104" s="792"/>
      <c r="C104" s="791"/>
      <c r="F104" s="797"/>
      <c r="G104" s="787"/>
      <c r="H104" s="787"/>
      <c r="I104" s="787"/>
    </row>
    <row r="105" spans="2:9" ht="13.5" customHeight="1" x14ac:dyDescent="0.2">
      <c r="B105" s="792"/>
      <c r="C105" s="791"/>
      <c r="F105" s="797"/>
      <c r="G105" s="787"/>
      <c r="H105" s="787"/>
      <c r="I105" s="787"/>
    </row>
    <row r="106" spans="2:9" ht="13.5" customHeight="1" x14ac:dyDescent="0.2">
      <c r="B106" s="792"/>
      <c r="C106" s="791"/>
      <c r="F106" s="797"/>
      <c r="G106" s="787"/>
      <c r="H106" s="787"/>
      <c r="I106" s="787"/>
    </row>
    <row r="107" spans="2:9" ht="13.5" customHeight="1" x14ac:dyDescent="0.2">
      <c r="B107" s="792"/>
      <c r="C107" s="791"/>
      <c r="F107" s="797"/>
      <c r="G107" s="787"/>
      <c r="H107" s="787"/>
      <c r="I107" s="787"/>
    </row>
    <row r="108" spans="2:9" ht="13.5" customHeight="1" x14ac:dyDescent="0.2">
      <c r="B108" s="792"/>
      <c r="C108" s="791"/>
      <c r="F108" s="797"/>
      <c r="G108" s="800"/>
      <c r="H108" s="787"/>
      <c r="I108" s="787"/>
    </row>
    <row r="109" spans="2:9" ht="13.5" customHeight="1" x14ac:dyDescent="0.2">
      <c r="B109" s="792"/>
      <c r="C109" s="791"/>
      <c r="F109" s="797"/>
      <c r="G109" s="787"/>
      <c r="H109" s="787"/>
      <c r="I109" s="787"/>
    </row>
    <row r="110" spans="2:9" ht="13.5" customHeight="1" x14ac:dyDescent="0.2">
      <c r="B110" s="792"/>
      <c r="C110" s="791"/>
      <c r="F110" s="797"/>
      <c r="G110" s="787"/>
      <c r="H110" s="787"/>
      <c r="I110" s="787"/>
    </row>
    <row r="111" spans="2:9" ht="13.5" customHeight="1" x14ac:dyDescent="0.2">
      <c r="B111" s="792"/>
      <c r="C111" s="791"/>
      <c r="F111" s="797"/>
      <c r="G111" s="787"/>
      <c r="H111" s="787"/>
      <c r="I111" s="787"/>
    </row>
    <row r="112" spans="2:9" ht="13.5" customHeight="1" x14ac:dyDescent="0.2">
      <c r="B112" s="792"/>
      <c r="C112" s="791"/>
      <c r="F112" s="797"/>
      <c r="G112" s="787"/>
      <c r="H112" s="787"/>
      <c r="I112" s="787"/>
    </row>
    <row r="113" spans="2:9" ht="13.5" customHeight="1" x14ac:dyDescent="0.2">
      <c r="B113" s="792"/>
      <c r="C113" s="791"/>
      <c r="F113" s="797"/>
      <c r="G113" s="787"/>
      <c r="H113" s="787"/>
      <c r="I113" s="787"/>
    </row>
    <row r="114" spans="2:9" ht="13.5" customHeight="1" x14ac:dyDescent="0.2">
      <c r="B114" s="792"/>
      <c r="C114" s="791"/>
      <c r="F114" s="797"/>
      <c r="G114" s="787"/>
      <c r="H114" s="787"/>
      <c r="I114" s="787"/>
    </row>
    <row r="115" spans="2:9" ht="13.5" customHeight="1" x14ac:dyDescent="0.2">
      <c r="B115" s="792"/>
      <c r="C115" s="791"/>
      <c r="F115" s="797"/>
      <c r="G115" s="787"/>
      <c r="H115" s="787"/>
      <c r="I115" s="787"/>
    </row>
    <row r="116" spans="2:9" ht="13.5" customHeight="1" x14ac:dyDescent="0.2">
      <c r="B116" s="792"/>
      <c r="C116" s="791"/>
      <c r="F116" s="797"/>
      <c r="G116" s="787"/>
      <c r="H116" s="787"/>
      <c r="I116" s="787"/>
    </row>
    <row r="117" spans="2:9" ht="13.5" customHeight="1" x14ac:dyDescent="0.2">
      <c r="B117" s="792"/>
      <c r="C117" s="791"/>
      <c r="F117" s="797"/>
      <c r="G117" s="787"/>
      <c r="H117" s="787"/>
      <c r="I117" s="787"/>
    </row>
    <row r="118" spans="2:9" ht="13.5" customHeight="1" x14ac:dyDescent="0.2">
      <c r="B118" s="792"/>
      <c r="C118" s="791"/>
      <c r="F118" s="797"/>
      <c r="G118" s="787"/>
      <c r="H118" s="787"/>
      <c r="I118" s="787"/>
    </row>
    <row r="119" spans="2:9" ht="13.5" customHeight="1" x14ac:dyDescent="0.2">
      <c r="B119" s="792"/>
      <c r="C119" s="791"/>
      <c r="F119" s="797"/>
      <c r="G119" s="787"/>
      <c r="H119" s="787"/>
      <c r="I119" s="787"/>
    </row>
    <row r="120" spans="2:9" ht="13.5" customHeight="1" x14ac:dyDescent="0.2">
      <c r="B120" s="792"/>
      <c r="C120" s="791"/>
      <c r="F120" s="797"/>
      <c r="G120" s="787"/>
      <c r="H120" s="787"/>
      <c r="I120" s="787"/>
    </row>
    <row r="121" spans="2:9" ht="13.5" customHeight="1" x14ac:dyDescent="0.2">
      <c r="B121" s="792"/>
      <c r="C121" s="791"/>
      <c r="F121" s="797"/>
      <c r="G121" s="787"/>
      <c r="H121" s="787"/>
      <c r="I121" s="787"/>
    </row>
    <row r="122" spans="2:9" ht="13.5" customHeight="1" x14ac:dyDescent="0.2">
      <c r="B122" s="792"/>
      <c r="C122" s="791"/>
      <c r="F122" s="797"/>
      <c r="G122" s="787"/>
      <c r="H122" s="787"/>
      <c r="I122" s="787"/>
    </row>
    <row r="123" spans="2:9" ht="13.5" customHeight="1" x14ac:dyDescent="0.2">
      <c r="B123" s="792"/>
      <c r="C123" s="791"/>
      <c r="F123" s="797"/>
      <c r="G123" s="787"/>
      <c r="H123" s="787"/>
      <c r="I123" s="787"/>
    </row>
    <row r="124" spans="2:9" ht="13.5" customHeight="1" x14ac:dyDescent="0.2">
      <c r="B124" s="792"/>
      <c r="C124" s="791"/>
      <c r="F124" s="797"/>
      <c r="G124" s="787"/>
      <c r="H124" s="787"/>
      <c r="I124" s="787"/>
    </row>
    <row r="125" spans="2:9" ht="13.5" customHeight="1" x14ac:dyDescent="0.2">
      <c r="B125" s="792"/>
      <c r="C125" s="791"/>
      <c r="F125" s="797"/>
      <c r="G125" s="787"/>
      <c r="H125" s="787"/>
      <c r="I125" s="787"/>
    </row>
    <row r="126" spans="2:9" ht="13.5" customHeight="1" x14ac:dyDescent="0.2">
      <c r="B126" s="792"/>
      <c r="C126" s="791"/>
      <c r="F126" s="797"/>
      <c r="G126" s="787"/>
      <c r="H126" s="787"/>
      <c r="I126" s="787"/>
    </row>
    <row r="127" spans="2:9" ht="13.5" customHeight="1" x14ac:dyDescent="0.2">
      <c r="B127" s="792"/>
      <c r="C127" s="791"/>
      <c r="F127" s="797"/>
      <c r="G127" s="787"/>
      <c r="H127" s="787"/>
      <c r="I127" s="787"/>
    </row>
    <row r="128" spans="2:9" ht="13.5" customHeight="1" x14ac:dyDescent="0.2">
      <c r="B128" s="792"/>
      <c r="C128" s="791"/>
      <c r="F128" s="797"/>
      <c r="G128" s="787"/>
      <c r="H128" s="787"/>
      <c r="I128" s="787"/>
    </row>
    <row r="129" spans="2:9" ht="13.5" customHeight="1" x14ac:dyDescent="0.2">
      <c r="B129" s="792"/>
      <c r="C129" s="791"/>
      <c r="F129" s="797"/>
      <c r="G129" s="787"/>
      <c r="H129" s="787"/>
      <c r="I129" s="787"/>
    </row>
    <row r="130" spans="2:9" ht="13.5" customHeight="1" x14ac:dyDescent="0.2">
      <c r="B130" s="792"/>
      <c r="C130" s="791"/>
      <c r="F130" s="797"/>
      <c r="G130" s="787"/>
      <c r="H130" s="787"/>
      <c r="I130" s="787"/>
    </row>
    <row r="131" spans="2:9" ht="13.5" customHeight="1" x14ac:dyDescent="0.2">
      <c r="B131" s="792"/>
      <c r="C131" s="791"/>
      <c r="F131" s="797"/>
      <c r="G131" s="787"/>
      <c r="H131" s="787"/>
      <c r="I131" s="787"/>
    </row>
    <row r="132" spans="2:9" ht="13.5" customHeight="1" x14ac:dyDescent="0.2">
      <c r="B132" s="792"/>
      <c r="C132" s="791"/>
      <c r="F132" s="797"/>
      <c r="G132" s="787"/>
      <c r="H132" s="787"/>
      <c r="I132" s="787"/>
    </row>
    <row r="133" spans="2:9" ht="13.5" customHeight="1" x14ac:dyDescent="0.2">
      <c r="B133" s="792"/>
      <c r="C133" s="791"/>
      <c r="F133" s="797"/>
      <c r="G133" s="787"/>
      <c r="H133" s="787"/>
      <c r="I133" s="787"/>
    </row>
    <row r="134" spans="2:9" ht="13.5" customHeight="1" x14ac:dyDescent="0.2">
      <c r="B134" s="792"/>
      <c r="C134" s="791"/>
      <c r="F134" s="797"/>
      <c r="G134" s="787"/>
      <c r="H134" s="787"/>
      <c r="I134" s="787"/>
    </row>
    <row r="135" spans="2:9" ht="13.5" customHeight="1" x14ac:dyDescent="0.2">
      <c r="B135" s="792"/>
      <c r="C135" s="791"/>
      <c r="F135" s="797"/>
      <c r="G135" s="787"/>
      <c r="H135" s="787"/>
      <c r="I135" s="787"/>
    </row>
    <row r="136" spans="2:9" ht="13.5" customHeight="1" x14ac:dyDescent="0.2">
      <c r="B136" s="792"/>
      <c r="C136" s="791"/>
      <c r="F136" s="797"/>
      <c r="G136" s="787"/>
      <c r="H136" s="787"/>
      <c r="I136" s="787"/>
    </row>
    <row r="137" spans="2:9" ht="13.5" customHeight="1" x14ac:dyDescent="0.2">
      <c r="B137" s="792"/>
      <c r="C137" s="791"/>
      <c r="F137" s="797"/>
      <c r="G137" s="787"/>
      <c r="H137" s="787"/>
      <c r="I137" s="787"/>
    </row>
    <row r="138" spans="2:9" ht="13.5" customHeight="1" x14ac:dyDescent="0.2">
      <c r="B138" s="792"/>
      <c r="C138" s="791"/>
      <c r="F138" s="797"/>
      <c r="G138" s="787"/>
      <c r="H138" s="787"/>
      <c r="I138" s="787"/>
    </row>
    <row r="139" spans="2:9" ht="13.5" customHeight="1" x14ac:dyDescent="0.2">
      <c r="B139" s="792"/>
      <c r="C139" s="791"/>
      <c r="F139" s="797"/>
      <c r="G139" s="787"/>
      <c r="H139" s="787"/>
      <c r="I139" s="787"/>
    </row>
    <row r="140" spans="2:9" ht="13.5" customHeight="1" x14ac:dyDescent="0.2">
      <c r="B140" s="792"/>
      <c r="C140" s="791"/>
      <c r="F140" s="797"/>
      <c r="G140" s="787"/>
      <c r="H140" s="787"/>
      <c r="I140" s="787"/>
    </row>
    <row r="141" spans="2:9" ht="13.5" customHeight="1" x14ac:dyDescent="0.2">
      <c r="B141" s="792"/>
      <c r="C141" s="791"/>
      <c r="F141" s="797"/>
      <c r="G141" s="787"/>
      <c r="H141" s="787"/>
      <c r="I141" s="787"/>
    </row>
    <row r="142" spans="2:9" ht="13.5" customHeight="1" x14ac:dyDescent="0.2">
      <c r="B142" s="792"/>
      <c r="C142" s="791"/>
      <c r="F142" s="797"/>
      <c r="G142" s="787"/>
      <c r="H142" s="787"/>
      <c r="I142" s="787"/>
    </row>
    <row r="143" spans="2:9" ht="13.5" customHeight="1" x14ac:dyDescent="0.2">
      <c r="B143" s="792"/>
      <c r="C143" s="791"/>
      <c r="F143" s="797"/>
      <c r="G143" s="787"/>
      <c r="H143" s="787"/>
      <c r="I143" s="787"/>
    </row>
    <row r="144" spans="2:9" ht="15.75" customHeight="1" x14ac:dyDescent="0.2">
      <c r="B144" s="792"/>
      <c r="C144" s="791"/>
      <c r="F144" s="797"/>
      <c r="G144" s="787"/>
      <c r="H144" s="787"/>
      <c r="I144" s="787"/>
    </row>
    <row r="145" spans="2:9" ht="15.75" customHeight="1" x14ac:dyDescent="0.2">
      <c r="B145" s="792"/>
      <c r="C145" s="791"/>
      <c r="F145" s="797"/>
      <c r="G145" s="787"/>
      <c r="H145" s="787"/>
      <c r="I145" s="787"/>
    </row>
    <row r="146" spans="2:9" ht="15.75" customHeight="1" x14ac:dyDescent="0.2">
      <c r="B146" s="792"/>
      <c r="C146" s="791"/>
      <c r="F146" s="797"/>
      <c r="G146" s="787"/>
      <c r="H146" s="787"/>
      <c r="I146" s="787"/>
    </row>
    <row r="147" spans="2:9" ht="15.75" customHeight="1" x14ac:dyDescent="0.2">
      <c r="B147" s="792"/>
      <c r="C147" s="791"/>
      <c r="F147" s="797"/>
      <c r="G147" s="787"/>
      <c r="H147" s="787"/>
      <c r="I147" s="787"/>
    </row>
    <row r="148" spans="2:9" ht="15.75" customHeight="1" x14ac:dyDescent="0.2">
      <c r="B148" s="792"/>
      <c r="C148" s="791"/>
      <c r="F148" s="797"/>
      <c r="G148" s="787"/>
      <c r="H148" s="787"/>
      <c r="I148" s="787"/>
    </row>
    <row r="149" spans="2:9" ht="15.75" customHeight="1" x14ac:dyDescent="0.2">
      <c r="B149" s="792"/>
      <c r="C149" s="791"/>
      <c r="F149" s="797"/>
      <c r="G149" s="787"/>
      <c r="H149" s="787"/>
      <c r="I149" s="787"/>
    </row>
    <row r="150" spans="2:9" ht="15.75" customHeight="1" x14ac:dyDescent="0.2">
      <c r="B150" s="792"/>
      <c r="C150" s="791"/>
      <c r="F150" s="797"/>
      <c r="G150" s="787"/>
      <c r="H150" s="787"/>
      <c r="I150" s="787"/>
    </row>
    <row r="151" spans="2:9" ht="15.75" customHeight="1" x14ac:dyDescent="0.2">
      <c r="B151" s="792"/>
      <c r="C151" s="791"/>
      <c r="F151" s="797"/>
      <c r="G151" s="787"/>
      <c r="H151" s="787"/>
      <c r="I151" s="787"/>
    </row>
    <row r="152" spans="2:9" ht="15.75" customHeight="1" x14ac:dyDescent="0.2">
      <c r="B152" s="792"/>
      <c r="C152" s="791"/>
      <c r="F152" s="797"/>
      <c r="G152" s="787"/>
      <c r="H152" s="787"/>
      <c r="I152" s="787"/>
    </row>
    <row r="153" spans="2:9" ht="15.75" customHeight="1" x14ac:dyDescent="0.2">
      <c r="B153" s="792"/>
      <c r="C153" s="791"/>
      <c r="F153" s="797"/>
      <c r="G153" s="787"/>
      <c r="H153" s="787"/>
      <c r="I153" s="787"/>
    </row>
    <row r="154" spans="2:9" ht="15.75" customHeight="1" x14ac:dyDescent="0.2">
      <c r="B154" s="792"/>
      <c r="C154" s="791"/>
      <c r="F154" s="797"/>
      <c r="G154" s="787"/>
      <c r="H154" s="787"/>
      <c r="I154" s="787"/>
    </row>
    <row r="155" spans="2:9" ht="15.75" customHeight="1" x14ac:dyDescent="0.2">
      <c r="B155" s="792"/>
      <c r="C155" s="791"/>
      <c r="F155" s="797"/>
      <c r="G155" s="787"/>
      <c r="H155" s="787"/>
      <c r="I155" s="787"/>
    </row>
    <row r="156" spans="2:9" ht="15.75" customHeight="1" x14ac:dyDescent="0.2">
      <c r="B156" s="792"/>
      <c r="C156" s="791"/>
      <c r="F156" s="797"/>
      <c r="G156" s="787"/>
      <c r="H156" s="787"/>
      <c r="I156" s="787"/>
    </row>
    <row r="157" spans="2:9" ht="15.75" customHeight="1" x14ac:dyDescent="0.2">
      <c r="B157" s="792"/>
      <c r="C157" s="791"/>
      <c r="F157" s="797"/>
      <c r="G157" s="787"/>
      <c r="H157" s="787"/>
      <c r="I157" s="787"/>
    </row>
    <row r="158" spans="2:9" ht="15.75" customHeight="1" x14ac:dyDescent="0.2">
      <c r="B158" s="792"/>
      <c r="C158" s="791"/>
      <c r="F158" s="797"/>
      <c r="G158" s="787"/>
      <c r="H158" s="787"/>
      <c r="I158" s="787"/>
    </row>
    <row r="159" spans="2:9" ht="15.75" customHeight="1" x14ac:dyDescent="0.2">
      <c r="B159" s="792"/>
      <c r="C159" s="791"/>
      <c r="F159" s="797"/>
      <c r="G159" s="787"/>
      <c r="H159" s="787"/>
      <c r="I159" s="787"/>
    </row>
    <row r="160" spans="2:9" ht="15.75" customHeight="1" x14ac:dyDescent="0.2">
      <c r="B160" s="792"/>
      <c r="C160" s="791"/>
      <c r="F160" s="797"/>
      <c r="G160" s="787"/>
      <c r="H160" s="787"/>
      <c r="I160" s="787"/>
    </row>
    <row r="161" spans="2:9" ht="15.75" customHeight="1" x14ac:dyDescent="0.2">
      <c r="B161" s="792"/>
      <c r="C161" s="791"/>
      <c r="F161" s="797"/>
      <c r="G161" s="787"/>
      <c r="H161" s="787"/>
      <c r="I161" s="787"/>
    </row>
    <row r="162" spans="2:9" ht="15.75" customHeight="1" x14ac:dyDescent="0.2">
      <c r="B162" s="792"/>
      <c r="C162" s="791"/>
      <c r="F162" s="797"/>
      <c r="G162" s="787"/>
      <c r="H162" s="787"/>
      <c r="I162" s="787"/>
    </row>
    <row r="163" spans="2:9" ht="15.75" customHeight="1" x14ac:dyDescent="0.2">
      <c r="B163" s="792"/>
      <c r="C163" s="791"/>
      <c r="F163" s="797"/>
      <c r="G163" s="787"/>
      <c r="H163" s="787"/>
      <c r="I163" s="787"/>
    </row>
    <row r="164" spans="2:9" ht="15.75" customHeight="1" x14ac:dyDescent="0.2">
      <c r="B164" s="792"/>
      <c r="C164" s="791"/>
      <c r="F164" s="797"/>
      <c r="G164" s="787"/>
      <c r="H164" s="787"/>
      <c r="I164" s="787"/>
    </row>
    <row r="165" spans="2:9" ht="15.75" customHeight="1" x14ac:dyDescent="0.2">
      <c r="B165" s="792"/>
      <c r="C165" s="791"/>
      <c r="F165" s="797"/>
      <c r="G165" s="787"/>
      <c r="H165" s="787"/>
      <c r="I165" s="787"/>
    </row>
    <row r="166" spans="2:9" ht="15.75" customHeight="1" x14ac:dyDescent="0.2">
      <c r="B166" s="792"/>
      <c r="C166" s="791"/>
      <c r="F166" s="797"/>
      <c r="G166" s="787"/>
      <c r="H166" s="787"/>
      <c r="I166" s="787"/>
    </row>
    <row r="167" spans="2:9" ht="15.75" customHeight="1" x14ac:dyDescent="0.2">
      <c r="B167" s="792"/>
      <c r="C167" s="791"/>
      <c r="F167" s="797"/>
      <c r="G167" s="787"/>
      <c r="H167" s="787"/>
      <c r="I167" s="787"/>
    </row>
    <row r="168" spans="2:9" ht="15.75" customHeight="1" x14ac:dyDescent="0.2">
      <c r="B168" s="792"/>
      <c r="C168" s="791"/>
      <c r="F168" s="797"/>
      <c r="G168" s="787"/>
      <c r="H168" s="787"/>
      <c r="I168" s="787"/>
    </row>
    <row r="169" spans="2:9" ht="11.25" customHeight="1" x14ac:dyDescent="0.2">
      <c r="B169" s="792"/>
      <c r="C169" s="791"/>
      <c r="F169" s="797"/>
      <c r="G169" s="787"/>
      <c r="H169" s="787"/>
      <c r="I169" s="787"/>
    </row>
    <row r="170" spans="2:9" ht="15.75" customHeight="1" x14ac:dyDescent="0.2">
      <c r="B170" s="792"/>
      <c r="C170" s="791"/>
      <c r="F170" s="797"/>
      <c r="G170" s="787"/>
      <c r="H170" s="787"/>
      <c r="I170" s="787"/>
    </row>
    <row r="171" spans="2:9" ht="15.75" customHeight="1" x14ac:dyDescent="0.2">
      <c r="B171" s="792"/>
      <c r="C171" s="791"/>
      <c r="F171" s="797"/>
      <c r="G171" s="787"/>
      <c r="H171" s="787"/>
      <c r="I171" s="787"/>
    </row>
    <row r="172" spans="2:9" ht="15.75" customHeight="1" x14ac:dyDescent="0.2">
      <c r="B172" s="792"/>
      <c r="C172" s="791"/>
      <c r="F172" s="797"/>
      <c r="G172" s="787"/>
      <c r="H172" s="787"/>
      <c r="I172" s="787"/>
    </row>
    <row r="173" spans="2:9" ht="15.75" customHeight="1" x14ac:dyDescent="0.2">
      <c r="B173" s="792"/>
      <c r="C173" s="791"/>
      <c r="F173" s="797"/>
      <c r="G173" s="787"/>
      <c r="H173" s="787"/>
      <c r="I173" s="787"/>
    </row>
    <row r="174" spans="2:9" ht="15.75" customHeight="1" x14ac:dyDescent="0.2">
      <c r="B174" s="792"/>
      <c r="C174" s="791"/>
      <c r="F174" s="797"/>
      <c r="G174" s="787"/>
      <c r="H174" s="787"/>
      <c r="I174" s="787"/>
    </row>
    <row r="175" spans="2:9" ht="15.75" customHeight="1" x14ac:dyDescent="0.2">
      <c r="B175" s="792"/>
      <c r="C175" s="791"/>
      <c r="F175" s="797"/>
      <c r="G175" s="787"/>
      <c r="H175" s="787"/>
      <c r="I175" s="787"/>
    </row>
    <row r="176" spans="2:9" ht="15.75" customHeight="1" x14ac:dyDescent="0.2">
      <c r="B176" s="792"/>
      <c r="C176" s="791"/>
      <c r="F176" s="797"/>
      <c r="G176" s="787"/>
      <c r="H176" s="787"/>
      <c r="I176" s="787"/>
    </row>
    <row r="177" spans="2:9" ht="15.75" customHeight="1" x14ac:dyDescent="0.2">
      <c r="B177" s="792"/>
      <c r="C177" s="791"/>
      <c r="F177" s="797"/>
      <c r="G177" s="787"/>
      <c r="H177" s="787"/>
      <c r="I177" s="787"/>
    </row>
    <row r="178" spans="2:9" ht="15.75" customHeight="1" x14ac:dyDescent="0.2">
      <c r="B178" s="792"/>
      <c r="C178" s="791"/>
      <c r="F178" s="797"/>
      <c r="G178" s="787"/>
      <c r="H178" s="787"/>
      <c r="I178" s="787"/>
    </row>
    <row r="179" spans="2:9" ht="15.75" customHeight="1" x14ac:dyDescent="0.2">
      <c r="B179" s="792"/>
      <c r="C179" s="791"/>
      <c r="F179" s="797"/>
      <c r="G179" s="787"/>
      <c r="H179" s="787"/>
      <c r="I179" s="787"/>
    </row>
    <row r="180" spans="2:9" ht="15.75" customHeight="1" x14ac:dyDescent="0.2">
      <c r="B180" s="792"/>
      <c r="C180" s="791"/>
      <c r="F180" s="797"/>
      <c r="G180" s="787"/>
      <c r="H180" s="787"/>
      <c r="I180" s="787"/>
    </row>
    <row r="181" spans="2:9" ht="15.75" customHeight="1" x14ac:dyDescent="0.2">
      <c r="B181" s="792"/>
      <c r="C181" s="791"/>
      <c r="F181" s="797"/>
      <c r="G181" s="787"/>
      <c r="H181" s="787"/>
      <c r="I181" s="787"/>
    </row>
    <row r="182" spans="2:9" ht="15.75" customHeight="1" x14ac:dyDescent="0.2">
      <c r="B182" s="792"/>
      <c r="C182" s="791"/>
      <c r="F182" s="797"/>
      <c r="G182" s="787"/>
      <c r="H182" s="787"/>
      <c r="I182" s="787"/>
    </row>
    <row r="183" spans="2:9" ht="15.75" customHeight="1" x14ac:dyDescent="0.2">
      <c r="B183" s="792"/>
      <c r="C183" s="791"/>
      <c r="F183" s="797"/>
      <c r="G183" s="787"/>
      <c r="H183" s="787"/>
      <c r="I183" s="787"/>
    </row>
    <row r="184" spans="2:9" ht="15.75" customHeight="1" x14ac:dyDescent="0.2">
      <c r="B184" s="792"/>
      <c r="C184" s="791"/>
      <c r="F184" s="797"/>
      <c r="G184" s="787"/>
      <c r="H184" s="787"/>
      <c r="I184" s="787"/>
    </row>
    <row r="185" spans="2:9" ht="15.75" customHeight="1" x14ac:dyDescent="0.2">
      <c r="B185" s="792"/>
      <c r="C185" s="791"/>
      <c r="F185" s="797"/>
      <c r="G185" s="787"/>
      <c r="H185" s="787"/>
      <c r="I185" s="787"/>
    </row>
    <row r="186" spans="2:9" ht="15.75" customHeight="1" x14ac:dyDescent="0.2">
      <c r="B186" s="792"/>
      <c r="C186" s="791"/>
      <c r="F186" s="797"/>
      <c r="G186" s="787"/>
      <c r="H186" s="787"/>
      <c r="I186" s="787"/>
    </row>
    <row r="187" spans="2:9" ht="15.75" customHeight="1" x14ac:dyDescent="0.2">
      <c r="B187" s="792"/>
      <c r="C187" s="791"/>
      <c r="F187" s="797"/>
      <c r="G187" s="787"/>
      <c r="H187" s="787"/>
      <c r="I187" s="787"/>
    </row>
    <row r="188" spans="2:9" ht="15.75" customHeight="1" x14ac:dyDescent="0.2">
      <c r="B188" s="792"/>
      <c r="C188" s="791"/>
      <c r="F188" s="797"/>
      <c r="G188" s="787"/>
      <c r="H188" s="787"/>
      <c r="I188" s="787"/>
    </row>
    <row r="189" spans="2:9" ht="15.75" customHeight="1" x14ac:dyDescent="0.2">
      <c r="B189" s="792"/>
      <c r="C189" s="791"/>
      <c r="F189" s="797"/>
      <c r="G189" s="787"/>
      <c r="H189" s="787"/>
      <c r="I189" s="787"/>
    </row>
    <row r="190" spans="2:9" ht="15.75" customHeight="1" x14ac:dyDescent="0.2">
      <c r="B190" s="792"/>
      <c r="C190" s="791"/>
      <c r="F190" s="797"/>
      <c r="G190" s="787"/>
      <c r="H190" s="787"/>
      <c r="I190" s="787"/>
    </row>
    <row r="191" spans="2:9" ht="15.75" customHeight="1" x14ac:dyDescent="0.2">
      <c r="B191" s="792"/>
      <c r="C191" s="791"/>
      <c r="F191" s="797"/>
      <c r="G191" s="787"/>
      <c r="H191" s="787"/>
      <c r="I191" s="787"/>
    </row>
    <row r="192" spans="2:9" ht="15.75" customHeight="1" x14ac:dyDescent="0.2">
      <c r="B192" s="792"/>
      <c r="C192" s="791"/>
      <c r="F192" s="797"/>
      <c r="G192" s="787"/>
      <c r="H192" s="787"/>
      <c r="I192" s="787"/>
    </row>
    <row r="193" spans="2:9" ht="15.75" customHeight="1" x14ac:dyDescent="0.2">
      <c r="B193" s="792"/>
      <c r="C193" s="791"/>
      <c r="F193" s="797"/>
      <c r="G193" s="787"/>
      <c r="H193" s="787"/>
      <c r="I193" s="787"/>
    </row>
    <row r="194" spans="2:9" ht="15.75" customHeight="1" x14ac:dyDescent="0.2">
      <c r="B194" s="792"/>
      <c r="C194" s="791"/>
      <c r="F194" s="797"/>
      <c r="G194" s="787"/>
      <c r="H194" s="787"/>
      <c r="I194" s="787"/>
    </row>
    <row r="195" spans="2:9" ht="15.75" customHeight="1" x14ac:dyDescent="0.2">
      <c r="B195" s="792"/>
      <c r="C195" s="791"/>
      <c r="F195" s="797"/>
      <c r="G195" s="787"/>
      <c r="H195" s="787"/>
      <c r="I195" s="787"/>
    </row>
    <row r="196" spans="2:9" ht="15.75" customHeight="1" x14ac:dyDescent="0.2">
      <c r="B196" s="792"/>
      <c r="C196" s="791"/>
      <c r="F196" s="797"/>
      <c r="G196" s="787"/>
      <c r="H196" s="787"/>
      <c r="I196" s="787"/>
    </row>
    <row r="197" spans="2:9" ht="15.75" customHeight="1" x14ac:dyDescent="0.2">
      <c r="B197" s="792"/>
      <c r="C197" s="791"/>
      <c r="F197" s="797"/>
      <c r="G197" s="787"/>
      <c r="H197" s="787"/>
      <c r="I197" s="787"/>
    </row>
    <row r="198" spans="2:9" ht="15.75" customHeight="1" x14ac:dyDescent="0.2">
      <c r="B198" s="792"/>
      <c r="C198" s="791"/>
      <c r="F198" s="797"/>
      <c r="G198" s="787"/>
      <c r="H198" s="787"/>
      <c r="I198" s="787"/>
    </row>
    <row r="199" spans="2:9" ht="15.75" customHeight="1" x14ac:dyDescent="0.2">
      <c r="B199" s="792"/>
      <c r="C199" s="791"/>
      <c r="F199" s="797"/>
      <c r="G199" s="787"/>
      <c r="H199" s="787"/>
      <c r="I199" s="787"/>
    </row>
    <row r="200" spans="2:9" ht="15.75" customHeight="1" x14ac:dyDescent="0.2">
      <c r="B200" s="792"/>
      <c r="C200" s="791"/>
      <c r="F200" s="797"/>
      <c r="G200" s="787"/>
      <c r="H200" s="787"/>
      <c r="I200" s="787"/>
    </row>
    <row r="201" spans="2:9" ht="15.75" customHeight="1" x14ac:dyDescent="0.2">
      <c r="B201" s="792"/>
      <c r="C201" s="791"/>
      <c r="F201" s="797"/>
      <c r="G201" s="787"/>
      <c r="H201" s="787"/>
      <c r="I201" s="787"/>
    </row>
    <row r="202" spans="2:9" ht="15.75" customHeight="1" x14ac:dyDescent="0.2">
      <c r="B202" s="792"/>
      <c r="C202" s="791"/>
      <c r="F202" s="797"/>
      <c r="G202" s="799"/>
      <c r="H202" s="798"/>
      <c r="I202" s="787"/>
    </row>
    <row r="203" spans="2:9" ht="15.75" customHeight="1" x14ac:dyDescent="0.2">
      <c r="B203" s="792"/>
      <c r="C203" s="791"/>
      <c r="G203" s="787"/>
      <c r="H203" s="787"/>
      <c r="I203" s="787"/>
    </row>
    <row r="204" spans="2:9" ht="15.75" customHeight="1" x14ac:dyDescent="0.2">
      <c r="B204" s="792"/>
      <c r="C204" s="791"/>
      <c r="F204" s="797"/>
      <c r="G204" s="787"/>
      <c r="H204" s="787"/>
      <c r="I204" s="787"/>
    </row>
    <row r="205" spans="2:9" ht="15.75" customHeight="1" x14ac:dyDescent="0.2">
      <c r="B205" s="792"/>
      <c r="C205" s="791"/>
      <c r="F205" s="797"/>
      <c r="G205" s="787"/>
      <c r="H205" s="787"/>
      <c r="I205" s="787"/>
    </row>
    <row r="206" spans="2:9" ht="15.75" customHeight="1" x14ac:dyDescent="0.2">
      <c r="B206" s="792"/>
      <c r="C206" s="791"/>
      <c r="F206" s="797"/>
      <c r="G206" s="787"/>
      <c r="H206" s="787"/>
      <c r="I206" s="787"/>
    </row>
    <row r="207" spans="2:9" ht="15.75" customHeight="1" x14ac:dyDescent="0.2">
      <c r="B207" s="792"/>
      <c r="C207" s="791"/>
      <c r="F207" s="797"/>
      <c r="G207" s="787"/>
      <c r="H207" s="787"/>
      <c r="I207" s="787"/>
    </row>
    <row r="208" spans="2:9" ht="15.75" customHeight="1" x14ac:dyDescent="0.2">
      <c r="B208" s="792"/>
      <c r="C208" s="791"/>
      <c r="F208" s="797"/>
      <c r="G208" s="787"/>
      <c r="H208" s="787"/>
      <c r="I208" s="787"/>
    </row>
    <row r="209" spans="2:9" ht="15.75" customHeight="1" x14ac:dyDescent="0.2">
      <c r="B209" s="792"/>
      <c r="C209" s="791"/>
      <c r="F209" s="797"/>
      <c r="G209" s="787"/>
      <c r="H209" s="787"/>
      <c r="I209" s="787"/>
    </row>
    <row r="210" spans="2:9" ht="15.75" customHeight="1" x14ac:dyDescent="0.2">
      <c r="B210" s="792"/>
      <c r="C210" s="791"/>
      <c r="F210" s="797"/>
      <c r="G210" s="787"/>
      <c r="H210" s="787"/>
      <c r="I210" s="787"/>
    </row>
    <row r="211" spans="2:9" ht="15.75" customHeight="1" x14ac:dyDescent="0.2">
      <c r="B211" s="792"/>
      <c r="C211" s="791"/>
      <c r="F211" s="797"/>
      <c r="G211" s="787"/>
      <c r="H211" s="787"/>
      <c r="I211" s="787"/>
    </row>
    <row r="212" spans="2:9" ht="15.75" customHeight="1" x14ac:dyDescent="0.2">
      <c r="B212" s="792"/>
      <c r="C212" s="791"/>
      <c r="F212" s="797"/>
      <c r="G212" s="787"/>
      <c r="H212" s="787"/>
      <c r="I212" s="787"/>
    </row>
    <row r="213" spans="2:9" ht="15.75" customHeight="1" x14ac:dyDescent="0.2">
      <c r="B213" s="792"/>
      <c r="C213" s="791"/>
      <c r="F213" s="797"/>
      <c r="G213" s="787"/>
      <c r="H213" s="787"/>
      <c r="I213" s="787"/>
    </row>
    <row r="214" spans="2:9" ht="15.75" customHeight="1" x14ac:dyDescent="0.2">
      <c r="B214" s="792"/>
      <c r="C214" s="791"/>
      <c r="F214" s="797"/>
      <c r="G214" s="787"/>
      <c r="H214" s="787"/>
      <c r="I214" s="787"/>
    </row>
    <row r="215" spans="2:9" ht="15.75" customHeight="1" x14ac:dyDescent="0.2">
      <c r="B215" s="792"/>
      <c r="C215" s="791"/>
      <c r="F215" s="797"/>
      <c r="G215" s="787"/>
      <c r="H215" s="787"/>
      <c r="I215" s="787"/>
    </row>
    <row r="216" spans="2:9" ht="15.75" customHeight="1" x14ac:dyDescent="0.2">
      <c r="B216" s="792"/>
      <c r="C216" s="791"/>
      <c r="F216" s="797"/>
      <c r="G216" s="787"/>
      <c r="H216" s="787"/>
      <c r="I216" s="787"/>
    </row>
    <row r="217" spans="2:9" ht="15.75" customHeight="1" x14ac:dyDescent="0.2">
      <c r="B217" s="792"/>
      <c r="C217" s="791"/>
      <c r="F217" s="797"/>
      <c r="G217" s="787"/>
      <c r="H217" s="787"/>
      <c r="I217" s="787"/>
    </row>
    <row r="218" spans="2:9" ht="15.75" customHeight="1" x14ac:dyDescent="0.2">
      <c r="B218" s="792"/>
      <c r="C218" s="791"/>
      <c r="F218" s="797"/>
      <c r="G218" s="787"/>
      <c r="H218" s="787"/>
      <c r="I218" s="787"/>
    </row>
    <row r="219" spans="2:9" ht="15.75" customHeight="1" x14ac:dyDescent="0.2">
      <c r="B219" s="792"/>
      <c r="C219" s="791"/>
      <c r="F219" s="797"/>
      <c r="G219" s="787"/>
      <c r="H219" s="787"/>
      <c r="I219" s="787"/>
    </row>
    <row r="220" spans="2:9" ht="15.75" customHeight="1" x14ac:dyDescent="0.2">
      <c r="B220" s="792"/>
      <c r="C220" s="791"/>
      <c r="F220" s="797"/>
      <c r="G220" s="787"/>
      <c r="H220" s="787"/>
      <c r="I220" s="787"/>
    </row>
    <row r="221" spans="2:9" ht="15.75" customHeight="1" x14ac:dyDescent="0.2">
      <c r="B221" s="792"/>
      <c r="C221" s="791"/>
      <c r="F221" s="797"/>
      <c r="G221" s="787"/>
      <c r="H221" s="787"/>
      <c r="I221" s="787"/>
    </row>
    <row r="222" spans="2:9" ht="15.75" customHeight="1" x14ac:dyDescent="0.2">
      <c r="B222" s="792"/>
      <c r="C222" s="791"/>
      <c r="F222" s="797"/>
      <c r="G222" s="787"/>
      <c r="H222" s="787"/>
      <c r="I222" s="787"/>
    </row>
    <row r="223" spans="2:9" ht="15.75" customHeight="1" x14ac:dyDescent="0.2">
      <c r="B223" s="792"/>
      <c r="C223" s="791"/>
      <c r="F223" s="797"/>
      <c r="G223" s="787"/>
      <c r="H223" s="787"/>
      <c r="I223" s="787"/>
    </row>
    <row r="224" spans="2:9" ht="15.75" customHeight="1" x14ac:dyDescent="0.2">
      <c r="B224" s="792"/>
      <c r="C224" s="791"/>
      <c r="F224" s="797"/>
      <c r="G224" s="787"/>
      <c r="H224" s="787"/>
      <c r="I224" s="787"/>
    </row>
    <row r="225" spans="2:9" ht="15.75" customHeight="1" thickBot="1" x14ac:dyDescent="0.25">
      <c r="B225" s="792"/>
      <c r="C225" s="791"/>
      <c r="E225" s="796">
        <f>SUM(E9:E217)</f>
        <v>106276.1</v>
      </c>
      <c r="F225" s="795">
        <f>SUM(F8:F213)</f>
        <v>247933.89</v>
      </c>
      <c r="G225" s="788"/>
      <c r="H225" s="787"/>
      <c r="I225" s="787"/>
    </row>
    <row r="226" spans="2:9" ht="15.75" customHeight="1" thickTop="1" x14ac:dyDescent="0.2">
      <c r="B226" s="792"/>
      <c r="C226" s="791"/>
      <c r="E226" s="808">
        <f>F225-E225</f>
        <v>141657.79</v>
      </c>
      <c r="F226" s="789"/>
      <c r="G226" s="788"/>
      <c r="H226" s="787"/>
      <c r="I226" s="787"/>
    </row>
    <row r="227" spans="2:9" ht="15.75" customHeight="1" x14ac:dyDescent="0.2">
      <c r="B227" s="792"/>
      <c r="C227" s="791"/>
      <c r="F227" s="789"/>
      <c r="G227" s="788"/>
      <c r="H227" s="793"/>
      <c r="I227" s="787"/>
    </row>
    <row r="228" spans="2:9" ht="15.75" customHeight="1" x14ac:dyDescent="0.2">
      <c r="B228" s="792"/>
      <c r="C228" s="791"/>
      <c r="F228" s="789"/>
      <c r="G228" s="788"/>
      <c r="H228" s="787"/>
      <c r="I228" s="787"/>
    </row>
    <row r="229" spans="2:9" ht="15.75" customHeight="1" x14ac:dyDescent="0.2">
      <c r="B229" s="779"/>
      <c r="C229" s="779"/>
      <c r="D229" s="785"/>
      <c r="F229" s="789"/>
      <c r="G229" s="788"/>
      <c r="H229" s="787"/>
      <c r="I229" s="787"/>
    </row>
    <row r="230" spans="2:9" ht="15.75" customHeight="1" x14ac:dyDescent="0.2">
      <c r="B230" s="779"/>
      <c r="C230" s="779"/>
      <c r="D230" s="785"/>
      <c r="F230" s="789"/>
      <c r="G230" s="788"/>
      <c r="H230" s="787"/>
      <c r="I230" s="787"/>
    </row>
    <row r="231" spans="2:9" ht="15.75" customHeight="1" x14ac:dyDescent="0.2">
      <c r="B231" s="779"/>
      <c r="C231" s="779"/>
      <c r="D231" s="790"/>
      <c r="F231" s="789"/>
      <c r="G231" s="788"/>
      <c r="H231" s="787"/>
      <c r="I231" s="787"/>
    </row>
    <row r="232" spans="2:9" ht="15.75" customHeight="1" x14ac:dyDescent="0.2">
      <c r="B232" s="779"/>
      <c r="C232" s="779"/>
      <c r="D232" s="785"/>
      <c r="F232" s="789"/>
      <c r="G232" s="788"/>
      <c r="H232" s="787"/>
      <c r="I232" s="787"/>
    </row>
    <row r="233" spans="2:9" ht="15.75" customHeight="1" x14ac:dyDescent="0.2">
      <c r="B233" s="779"/>
      <c r="C233" s="779"/>
      <c r="D233" s="785"/>
      <c r="G233" s="787"/>
      <c r="H233" s="787"/>
      <c r="I233" s="787"/>
    </row>
    <row r="234" spans="2:9" ht="15.75" customHeight="1" x14ac:dyDescent="0.2">
      <c r="B234" s="779"/>
      <c r="C234" s="779"/>
      <c r="D234" s="785"/>
      <c r="G234" s="787"/>
    </row>
    <row r="235" spans="2:9" ht="15.75" customHeight="1" x14ac:dyDescent="0.2">
      <c r="B235" s="779"/>
      <c r="C235" s="779"/>
      <c r="D235" s="785"/>
      <c r="G235" s="787"/>
    </row>
    <row r="236" spans="2:9" ht="15.75" customHeight="1" x14ac:dyDescent="0.2">
      <c r="B236" s="779"/>
      <c r="C236" s="779"/>
    </row>
    <row r="237" spans="2:9" ht="15.75" customHeight="1" x14ac:dyDescent="0.2">
      <c r="B237" s="779"/>
      <c r="C237" s="779"/>
      <c r="D237" s="785"/>
      <c r="G237" s="786"/>
    </row>
    <row r="238" spans="2:9" ht="15.75" customHeight="1" x14ac:dyDescent="0.2">
      <c r="B238" s="779"/>
      <c r="C238" s="779"/>
      <c r="D238" s="785"/>
    </row>
    <row r="239" spans="2:9" ht="15.75" customHeight="1" x14ac:dyDescent="0.2">
      <c r="B239" s="779"/>
      <c r="C239" s="779"/>
      <c r="D239" s="785"/>
    </row>
    <row r="240" spans="2:9" ht="15.75" customHeight="1" x14ac:dyDescent="0.2">
      <c r="B240" s="779"/>
      <c r="C240" s="779"/>
      <c r="D240" s="785"/>
    </row>
    <row r="241" spans="2:7" ht="15.75" customHeight="1" x14ac:dyDescent="0.2">
      <c r="B241" s="779"/>
      <c r="C241" s="779"/>
      <c r="D241" s="785"/>
    </row>
    <row r="242" spans="2:7" ht="15.75" customHeight="1" x14ac:dyDescent="0.2">
      <c r="B242" s="779"/>
      <c r="C242" s="779"/>
    </row>
    <row r="243" spans="2:7" ht="15.75" customHeight="1" x14ac:dyDescent="0.2">
      <c r="D243" s="785"/>
      <c r="E243" s="783"/>
    </row>
    <row r="244" spans="2:7" ht="15.75" customHeight="1" x14ac:dyDescent="0.2">
      <c r="B244" s="779"/>
      <c r="C244" s="779"/>
      <c r="D244" s="785"/>
    </row>
    <row r="245" spans="2:7" ht="15.75" customHeight="1" x14ac:dyDescent="0.2">
      <c r="B245" s="779"/>
      <c r="C245" s="779"/>
      <c r="E245" s="784"/>
      <c r="F245" s="783"/>
      <c r="G245" s="779"/>
    </row>
    <row r="246" spans="2:7" ht="15.75" customHeight="1" x14ac:dyDescent="0.2">
      <c r="E246" s="784"/>
      <c r="F246" s="783"/>
      <c r="G246" s="779"/>
    </row>
    <row r="247" spans="2:7" ht="15.75" customHeight="1" x14ac:dyDescent="0.2"/>
    <row r="248" spans="2:7" ht="15.75" customHeight="1" x14ac:dyDescent="0.2"/>
    <row r="249" spans="2:7" ht="15.75" customHeight="1" x14ac:dyDescent="0.2"/>
    <row r="250" spans="2:7" ht="15.75" customHeight="1" x14ac:dyDescent="0.2"/>
    <row r="251" spans="2:7" ht="15.75" customHeight="1" x14ac:dyDescent="0.2"/>
    <row r="252" spans="2:7" ht="15.75" customHeight="1" x14ac:dyDescent="0.2"/>
    <row r="253" spans="2:7" ht="15.75" customHeight="1" x14ac:dyDescent="0.2"/>
    <row r="254" spans="2:7" ht="15.75" customHeight="1" x14ac:dyDescent="0.2"/>
    <row r="255" spans="2:7" ht="15.75" customHeight="1" x14ac:dyDescent="0.2"/>
    <row r="256" spans="2: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26" spans="1:209" ht="15.75" customHeight="1" x14ac:dyDescent="0.2"/>
    <row r="336" spans="1:209" s="322" customFormat="1" x14ac:dyDescent="0.2">
      <c r="A336" s="779"/>
      <c r="B336" s="780"/>
      <c r="C336" s="780"/>
      <c r="D336" s="782"/>
      <c r="E336" s="781"/>
      <c r="F336" s="781"/>
      <c r="G336" s="780"/>
      <c r="H336" s="779"/>
      <c r="I336" s="779"/>
      <c r="J336" s="779"/>
      <c r="K336" s="779"/>
      <c r="L336" s="779"/>
      <c r="M336" s="321"/>
      <c r="N336" s="321"/>
      <c r="O336" s="321"/>
      <c r="P336" s="321"/>
      <c r="Q336" s="321"/>
      <c r="R336" s="321"/>
      <c r="S336" s="321"/>
      <c r="T336" s="321"/>
      <c r="U336" s="321"/>
      <c r="V336" s="321"/>
      <c r="W336" s="321"/>
      <c r="X336" s="321"/>
      <c r="Y336" s="321"/>
      <c r="Z336" s="321"/>
      <c r="AA336" s="321"/>
      <c r="AB336" s="321"/>
      <c r="AC336" s="321"/>
      <c r="AD336" s="321"/>
      <c r="AE336" s="321"/>
      <c r="AF336" s="321"/>
      <c r="AG336" s="321"/>
      <c r="AH336" s="321"/>
      <c r="AI336" s="321"/>
      <c r="AJ336" s="321"/>
      <c r="AK336" s="321"/>
      <c r="AL336" s="321"/>
      <c r="AM336" s="321"/>
      <c r="AN336" s="321"/>
      <c r="AO336" s="321"/>
      <c r="AP336" s="321"/>
      <c r="AQ336" s="321"/>
      <c r="AR336" s="321"/>
      <c r="AS336" s="321"/>
      <c r="AT336" s="321"/>
      <c r="AU336" s="321"/>
      <c r="AV336" s="321"/>
      <c r="AW336" s="321"/>
      <c r="AX336" s="321"/>
      <c r="AY336" s="321"/>
      <c r="AZ336" s="321"/>
      <c r="BA336" s="321"/>
      <c r="BB336" s="321"/>
      <c r="BC336" s="321"/>
      <c r="BD336" s="321"/>
      <c r="BE336" s="321"/>
      <c r="BF336" s="321"/>
      <c r="BG336" s="321"/>
      <c r="BH336" s="321"/>
      <c r="BI336" s="321"/>
      <c r="BJ336" s="321"/>
      <c r="BK336" s="321"/>
      <c r="BL336" s="321"/>
      <c r="BM336" s="321"/>
      <c r="BN336" s="321"/>
      <c r="BO336" s="321"/>
      <c r="BP336" s="321"/>
      <c r="BQ336" s="321"/>
      <c r="BR336" s="321"/>
      <c r="BS336" s="321"/>
      <c r="BT336" s="321"/>
      <c r="BU336" s="321"/>
      <c r="BV336" s="321"/>
      <c r="BW336" s="321"/>
      <c r="BX336" s="321"/>
      <c r="BY336" s="321"/>
      <c r="BZ336" s="321"/>
      <c r="CA336" s="321"/>
      <c r="CB336" s="321"/>
      <c r="CC336" s="321"/>
      <c r="CD336" s="321"/>
      <c r="CE336" s="321"/>
      <c r="CF336" s="321"/>
      <c r="CG336" s="321"/>
      <c r="CH336" s="321"/>
      <c r="CI336" s="321"/>
      <c r="CJ336" s="321"/>
      <c r="CK336" s="321"/>
      <c r="CL336" s="321"/>
      <c r="CM336" s="321"/>
      <c r="CN336" s="321"/>
      <c r="CO336" s="321"/>
      <c r="CP336" s="321"/>
      <c r="CQ336" s="321"/>
      <c r="CR336" s="321"/>
      <c r="CS336" s="321"/>
      <c r="CT336" s="321"/>
      <c r="CU336" s="321"/>
      <c r="CV336" s="321"/>
      <c r="CW336" s="321"/>
      <c r="CX336" s="321"/>
      <c r="CY336" s="321"/>
      <c r="CZ336" s="321"/>
      <c r="DA336" s="321"/>
      <c r="DB336" s="321"/>
      <c r="DC336" s="321"/>
      <c r="DD336" s="321"/>
      <c r="DE336" s="321"/>
      <c r="DF336" s="321"/>
      <c r="DG336" s="321"/>
      <c r="DH336" s="321"/>
      <c r="DI336" s="321"/>
      <c r="DJ336" s="321"/>
      <c r="DK336" s="321"/>
      <c r="DL336" s="321"/>
      <c r="DM336" s="321"/>
      <c r="DN336" s="321"/>
      <c r="DO336" s="321"/>
      <c r="DP336" s="321"/>
      <c r="DQ336" s="321"/>
      <c r="DR336" s="321"/>
      <c r="DS336" s="321"/>
      <c r="DT336" s="321"/>
      <c r="DU336" s="321"/>
      <c r="DV336" s="321"/>
      <c r="DW336" s="321"/>
      <c r="DX336" s="321"/>
      <c r="DY336" s="321"/>
      <c r="DZ336" s="321"/>
      <c r="EA336" s="321"/>
      <c r="EB336" s="321"/>
      <c r="EC336" s="321"/>
      <c r="ED336" s="321"/>
      <c r="EE336" s="321"/>
      <c r="EF336" s="321"/>
      <c r="EG336" s="321"/>
      <c r="EH336" s="321"/>
      <c r="EI336" s="321"/>
      <c r="EJ336" s="321"/>
      <c r="EK336" s="321"/>
      <c r="EL336" s="321"/>
      <c r="EM336" s="321"/>
      <c r="EN336" s="321"/>
      <c r="EO336" s="321"/>
      <c r="EP336" s="321"/>
      <c r="EQ336" s="321"/>
      <c r="ER336" s="321"/>
      <c r="ES336" s="321"/>
      <c r="ET336" s="321"/>
      <c r="EU336" s="321"/>
      <c r="EV336" s="321"/>
      <c r="EW336" s="321"/>
      <c r="EX336" s="321"/>
      <c r="EY336" s="321"/>
      <c r="EZ336" s="321"/>
      <c r="FA336" s="321"/>
      <c r="FB336" s="321"/>
      <c r="FC336" s="321"/>
      <c r="FD336" s="321"/>
      <c r="FE336" s="321"/>
      <c r="FF336" s="321"/>
      <c r="FG336" s="321"/>
      <c r="FH336" s="321"/>
      <c r="FI336" s="321"/>
      <c r="FJ336" s="321"/>
      <c r="FK336" s="321"/>
      <c r="FL336" s="321"/>
      <c r="FM336" s="321"/>
      <c r="FN336" s="321"/>
      <c r="FO336" s="321"/>
      <c r="FP336" s="321"/>
      <c r="FQ336" s="321"/>
      <c r="FR336" s="321"/>
      <c r="FS336" s="321"/>
      <c r="FT336" s="321"/>
      <c r="FU336" s="321"/>
      <c r="FV336" s="321"/>
      <c r="FW336" s="321"/>
      <c r="FX336" s="321"/>
      <c r="FY336" s="321"/>
      <c r="FZ336" s="321"/>
      <c r="GA336" s="321"/>
      <c r="GB336" s="321"/>
      <c r="GC336" s="321"/>
      <c r="GD336" s="321"/>
      <c r="GE336" s="321"/>
      <c r="GF336" s="321"/>
      <c r="GG336" s="321"/>
      <c r="GH336" s="321"/>
      <c r="GI336" s="321"/>
      <c r="GJ336" s="321"/>
      <c r="GK336" s="321"/>
      <c r="GL336" s="321"/>
      <c r="GM336" s="321"/>
      <c r="GN336" s="321"/>
      <c r="GO336" s="321"/>
      <c r="GP336" s="321"/>
      <c r="GQ336" s="321"/>
      <c r="GR336" s="321"/>
      <c r="GS336" s="321"/>
      <c r="GT336" s="321"/>
      <c r="GU336" s="321"/>
      <c r="GV336" s="321"/>
      <c r="GW336" s="321"/>
      <c r="GX336" s="321"/>
      <c r="GY336" s="321"/>
      <c r="GZ336" s="321"/>
      <c r="HA336" s="321"/>
    </row>
    <row r="337" spans="1:209" s="323" customFormat="1" x14ac:dyDescent="0.2">
      <c r="A337" s="779"/>
      <c r="B337" s="780"/>
      <c r="C337" s="780"/>
      <c r="D337" s="782"/>
      <c r="E337" s="781"/>
      <c r="F337" s="781"/>
      <c r="G337" s="780"/>
      <c r="H337" s="779"/>
      <c r="I337" s="779"/>
      <c r="J337" s="779"/>
      <c r="K337" s="779"/>
      <c r="L337" s="779"/>
      <c r="M337" s="321"/>
      <c r="N337" s="321"/>
      <c r="O337" s="321"/>
      <c r="P337" s="321"/>
      <c r="Q337" s="321"/>
      <c r="R337" s="321"/>
      <c r="S337" s="321"/>
      <c r="T337" s="321"/>
      <c r="U337" s="321"/>
      <c r="V337" s="321"/>
      <c r="W337" s="321"/>
      <c r="X337" s="321"/>
      <c r="Y337" s="321"/>
      <c r="Z337" s="321"/>
      <c r="AA337" s="321"/>
      <c r="AB337" s="321"/>
      <c r="AC337" s="321"/>
      <c r="AD337" s="321"/>
      <c r="AE337" s="321"/>
      <c r="AF337" s="321"/>
      <c r="AG337" s="321"/>
      <c r="AH337" s="321"/>
      <c r="AI337" s="321"/>
      <c r="AJ337" s="321"/>
      <c r="AK337" s="321"/>
      <c r="AL337" s="321"/>
      <c r="AM337" s="321"/>
      <c r="AN337" s="321"/>
      <c r="AO337" s="321"/>
      <c r="AP337" s="321"/>
      <c r="AQ337" s="321"/>
      <c r="AR337" s="321"/>
      <c r="AS337" s="321"/>
      <c r="AT337" s="321"/>
      <c r="AU337" s="321"/>
      <c r="AV337" s="321"/>
      <c r="AW337" s="321"/>
      <c r="AX337" s="321"/>
      <c r="AY337" s="321"/>
      <c r="AZ337" s="321"/>
      <c r="BA337" s="321"/>
      <c r="BB337" s="321"/>
      <c r="BC337" s="321"/>
      <c r="BD337" s="321"/>
      <c r="BE337" s="321"/>
      <c r="BF337" s="321"/>
      <c r="BG337" s="321"/>
      <c r="BH337" s="321"/>
      <c r="BI337" s="321"/>
      <c r="BJ337" s="321"/>
      <c r="BK337" s="321"/>
      <c r="BL337" s="321"/>
      <c r="BM337" s="321"/>
      <c r="BN337" s="321"/>
      <c r="BO337" s="321"/>
      <c r="BP337" s="321"/>
      <c r="BQ337" s="321"/>
      <c r="BR337" s="321"/>
      <c r="BS337" s="321"/>
      <c r="BT337" s="321"/>
      <c r="BU337" s="321"/>
      <c r="BV337" s="321"/>
      <c r="BW337" s="321"/>
      <c r="BX337" s="321"/>
      <c r="BY337" s="321"/>
      <c r="BZ337" s="321"/>
      <c r="CA337" s="321"/>
      <c r="CB337" s="321"/>
      <c r="CC337" s="321"/>
      <c r="CD337" s="321"/>
      <c r="CE337" s="321"/>
      <c r="CF337" s="321"/>
      <c r="CG337" s="321"/>
      <c r="CH337" s="321"/>
      <c r="CI337" s="321"/>
      <c r="CJ337" s="321"/>
      <c r="CK337" s="321"/>
      <c r="CL337" s="321"/>
      <c r="CM337" s="321"/>
      <c r="CN337" s="321"/>
      <c r="CO337" s="321"/>
      <c r="CP337" s="321"/>
      <c r="CQ337" s="321"/>
      <c r="CR337" s="321"/>
      <c r="CS337" s="321"/>
      <c r="CT337" s="321"/>
      <c r="CU337" s="321"/>
      <c r="CV337" s="321"/>
      <c r="CW337" s="321"/>
      <c r="CX337" s="321"/>
      <c r="CY337" s="321"/>
      <c r="CZ337" s="321"/>
      <c r="DA337" s="321"/>
      <c r="DB337" s="321"/>
      <c r="DC337" s="321"/>
      <c r="DD337" s="321"/>
      <c r="DE337" s="321"/>
      <c r="DF337" s="321"/>
      <c r="DG337" s="321"/>
      <c r="DH337" s="321"/>
      <c r="DI337" s="321"/>
      <c r="DJ337" s="321"/>
      <c r="DK337" s="321"/>
      <c r="DL337" s="321"/>
      <c r="DM337" s="321"/>
      <c r="DN337" s="321"/>
      <c r="DO337" s="321"/>
      <c r="DP337" s="321"/>
      <c r="DQ337" s="321"/>
      <c r="DR337" s="321"/>
      <c r="DS337" s="321"/>
      <c r="DT337" s="321"/>
      <c r="DU337" s="321"/>
      <c r="DV337" s="321"/>
      <c r="DW337" s="321"/>
      <c r="DX337" s="321"/>
      <c r="DY337" s="321"/>
      <c r="DZ337" s="321"/>
      <c r="EA337" s="321"/>
      <c r="EB337" s="321"/>
      <c r="EC337" s="321"/>
      <c r="ED337" s="321"/>
      <c r="EE337" s="321"/>
      <c r="EF337" s="321"/>
      <c r="EG337" s="321"/>
      <c r="EH337" s="321"/>
      <c r="EI337" s="321"/>
      <c r="EJ337" s="321"/>
      <c r="EK337" s="321"/>
      <c r="EL337" s="321"/>
      <c r="EM337" s="321"/>
      <c r="EN337" s="321"/>
      <c r="EO337" s="321"/>
      <c r="EP337" s="321"/>
      <c r="EQ337" s="321"/>
      <c r="ER337" s="321"/>
      <c r="ES337" s="321"/>
      <c r="ET337" s="321"/>
      <c r="EU337" s="321"/>
      <c r="EV337" s="321"/>
      <c r="EW337" s="321"/>
      <c r="EX337" s="321"/>
      <c r="EY337" s="321"/>
      <c r="EZ337" s="321"/>
      <c r="FA337" s="321"/>
      <c r="FB337" s="321"/>
      <c r="FC337" s="321"/>
      <c r="FD337" s="321"/>
      <c r="FE337" s="321"/>
      <c r="FF337" s="321"/>
      <c r="FG337" s="321"/>
      <c r="FH337" s="321"/>
      <c r="FI337" s="321"/>
      <c r="FJ337" s="321"/>
      <c r="FK337" s="321"/>
      <c r="FL337" s="321"/>
      <c r="FM337" s="321"/>
      <c r="FN337" s="321"/>
      <c r="FO337" s="321"/>
      <c r="FP337" s="321"/>
      <c r="FQ337" s="321"/>
      <c r="FR337" s="321"/>
      <c r="FS337" s="321"/>
      <c r="FT337" s="321"/>
      <c r="FU337" s="321"/>
      <c r="FV337" s="321"/>
      <c r="FW337" s="321"/>
      <c r="FX337" s="321"/>
      <c r="FY337" s="321"/>
      <c r="FZ337" s="321"/>
      <c r="GA337" s="321"/>
      <c r="GB337" s="321"/>
      <c r="GC337" s="321"/>
      <c r="GD337" s="321"/>
      <c r="GE337" s="321"/>
      <c r="GF337" s="321"/>
      <c r="GG337" s="321"/>
      <c r="GH337" s="321"/>
      <c r="GI337" s="321"/>
      <c r="GJ337" s="321"/>
      <c r="GK337" s="321"/>
      <c r="GL337" s="321"/>
      <c r="GM337" s="321"/>
      <c r="GN337" s="321"/>
      <c r="GO337" s="321"/>
      <c r="GP337" s="321"/>
      <c r="GQ337" s="321"/>
      <c r="GR337" s="321"/>
      <c r="GS337" s="321"/>
      <c r="GT337" s="321"/>
      <c r="GU337" s="321"/>
      <c r="GV337" s="321"/>
      <c r="GW337" s="321"/>
      <c r="GX337" s="321"/>
      <c r="GY337" s="321"/>
      <c r="GZ337" s="321"/>
      <c r="HA337" s="321"/>
    </row>
    <row r="338" spans="1:209" s="323" customFormat="1" x14ac:dyDescent="0.2">
      <c r="A338" s="779"/>
      <c r="B338" s="780"/>
      <c r="C338" s="780"/>
      <c r="D338" s="782"/>
      <c r="E338" s="781"/>
      <c r="F338" s="781"/>
      <c r="G338" s="780"/>
      <c r="H338" s="779"/>
      <c r="I338" s="779"/>
      <c r="J338" s="779"/>
      <c r="K338" s="779"/>
      <c r="L338" s="779"/>
      <c r="M338" s="321"/>
      <c r="N338" s="321"/>
      <c r="O338" s="321"/>
      <c r="P338" s="321"/>
      <c r="Q338" s="321"/>
      <c r="R338" s="321"/>
      <c r="S338" s="321"/>
      <c r="T338" s="321"/>
      <c r="U338" s="321"/>
      <c r="V338" s="321"/>
      <c r="W338" s="321"/>
      <c r="X338" s="321"/>
      <c r="Y338" s="321"/>
      <c r="Z338" s="321"/>
      <c r="AA338" s="321"/>
      <c r="AB338" s="321"/>
      <c r="AC338" s="321"/>
      <c r="AD338" s="321"/>
      <c r="AE338" s="321"/>
      <c r="AF338" s="321"/>
      <c r="AG338" s="321"/>
      <c r="AH338" s="321"/>
      <c r="AI338" s="321"/>
      <c r="AJ338" s="321"/>
      <c r="AK338" s="321"/>
      <c r="AL338" s="321"/>
      <c r="AM338" s="321"/>
      <c r="AN338" s="321"/>
      <c r="AO338" s="321"/>
      <c r="AP338" s="321"/>
      <c r="AQ338" s="321"/>
      <c r="AR338" s="321"/>
      <c r="AS338" s="321"/>
      <c r="AT338" s="321"/>
      <c r="AU338" s="321"/>
      <c r="AV338" s="321"/>
      <c r="AW338" s="321"/>
      <c r="AX338" s="321"/>
      <c r="AY338" s="321"/>
      <c r="AZ338" s="321"/>
      <c r="BA338" s="321"/>
      <c r="BB338" s="321"/>
      <c r="BC338" s="321"/>
      <c r="BD338" s="321"/>
      <c r="BE338" s="321"/>
      <c r="BF338" s="321"/>
      <c r="BG338" s="321"/>
      <c r="BH338" s="321"/>
      <c r="BI338" s="321"/>
      <c r="BJ338" s="321"/>
      <c r="BK338" s="321"/>
      <c r="BL338" s="321"/>
      <c r="BM338" s="321"/>
      <c r="BN338" s="321"/>
      <c r="BO338" s="321"/>
      <c r="BP338" s="321"/>
      <c r="BQ338" s="321"/>
      <c r="BR338" s="321"/>
      <c r="BS338" s="321"/>
      <c r="BT338" s="321"/>
      <c r="BU338" s="321"/>
      <c r="BV338" s="321"/>
      <c r="BW338" s="321"/>
      <c r="BX338" s="321"/>
      <c r="BY338" s="321"/>
      <c r="BZ338" s="321"/>
      <c r="CA338" s="321"/>
      <c r="CB338" s="321"/>
      <c r="CC338" s="321"/>
      <c r="CD338" s="321"/>
      <c r="CE338" s="321"/>
      <c r="CF338" s="321"/>
      <c r="CG338" s="321"/>
      <c r="CH338" s="321"/>
      <c r="CI338" s="321"/>
      <c r="CJ338" s="321"/>
      <c r="CK338" s="321"/>
      <c r="CL338" s="321"/>
      <c r="CM338" s="321"/>
      <c r="CN338" s="321"/>
      <c r="CO338" s="321"/>
      <c r="CP338" s="321"/>
      <c r="CQ338" s="321"/>
      <c r="CR338" s="321"/>
      <c r="CS338" s="321"/>
      <c r="CT338" s="321"/>
      <c r="CU338" s="321"/>
      <c r="CV338" s="321"/>
      <c r="CW338" s="321"/>
      <c r="CX338" s="321"/>
      <c r="CY338" s="321"/>
      <c r="CZ338" s="321"/>
      <c r="DA338" s="321"/>
      <c r="DB338" s="321"/>
      <c r="DC338" s="321"/>
      <c r="DD338" s="321"/>
      <c r="DE338" s="321"/>
      <c r="DF338" s="321"/>
      <c r="DG338" s="321"/>
      <c r="DH338" s="321"/>
      <c r="DI338" s="321"/>
      <c r="DJ338" s="321"/>
      <c r="DK338" s="321"/>
      <c r="DL338" s="321"/>
      <c r="DM338" s="321"/>
      <c r="DN338" s="321"/>
      <c r="DO338" s="321"/>
      <c r="DP338" s="321"/>
      <c r="DQ338" s="321"/>
      <c r="DR338" s="321"/>
      <c r="DS338" s="321"/>
      <c r="DT338" s="321"/>
      <c r="DU338" s="321"/>
      <c r="DV338" s="321"/>
      <c r="DW338" s="321"/>
      <c r="DX338" s="321"/>
      <c r="DY338" s="321"/>
      <c r="DZ338" s="321"/>
      <c r="EA338" s="321"/>
      <c r="EB338" s="321"/>
      <c r="EC338" s="321"/>
      <c r="ED338" s="321"/>
      <c r="EE338" s="321"/>
      <c r="EF338" s="321"/>
      <c r="EG338" s="321"/>
      <c r="EH338" s="321"/>
      <c r="EI338" s="321"/>
      <c r="EJ338" s="321"/>
      <c r="EK338" s="321"/>
      <c r="EL338" s="321"/>
      <c r="EM338" s="321"/>
      <c r="EN338" s="321"/>
      <c r="EO338" s="321"/>
      <c r="EP338" s="321"/>
      <c r="EQ338" s="321"/>
      <c r="ER338" s="321"/>
      <c r="ES338" s="321"/>
      <c r="ET338" s="321"/>
      <c r="EU338" s="321"/>
      <c r="EV338" s="321"/>
      <c r="EW338" s="321"/>
      <c r="EX338" s="321"/>
      <c r="EY338" s="321"/>
      <c r="EZ338" s="321"/>
      <c r="FA338" s="321"/>
      <c r="FB338" s="321"/>
      <c r="FC338" s="321"/>
      <c r="FD338" s="321"/>
      <c r="FE338" s="321"/>
      <c r="FF338" s="321"/>
      <c r="FG338" s="321"/>
      <c r="FH338" s="321"/>
      <c r="FI338" s="321"/>
      <c r="FJ338" s="321"/>
      <c r="FK338" s="321"/>
      <c r="FL338" s="321"/>
      <c r="FM338" s="321"/>
      <c r="FN338" s="321"/>
      <c r="FO338" s="321"/>
      <c r="FP338" s="321"/>
      <c r="FQ338" s="321"/>
      <c r="FR338" s="321"/>
      <c r="FS338" s="321"/>
      <c r="FT338" s="321"/>
      <c r="FU338" s="321"/>
      <c r="FV338" s="321"/>
      <c r="FW338" s="321"/>
      <c r="FX338" s="321"/>
      <c r="FY338" s="321"/>
      <c r="FZ338" s="321"/>
      <c r="GA338" s="321"/>
      <c r="GB338" s="321"/>
      <c r="GC338" s="321"/>
      <c r="GD338" s="321"/>
      <c r="GE338" s="321"/>
      <c r="GF338" s="321"/>
      <c r="GG338" s="321"/>
      <c r="GH338" s="321"/>
      <c r="GI338" s="321"/>
      <c r="GJ338" s="321"/>
      <c r="GK338" s="321"/>
      <c r="GL338" s="321"/>
      <c r="GM338" s="321"/>
      <c r="GN338" s="321"/>
      <c r="GO338" s="321"/>
      <c r="GP338" s="321"/>
      <c r="GQ338" s="321"/>
      <c r="GR338" s="321"/>
      <c r="GS338" s="321"/>
      <c r="GT338" s="321"/>
      <c r="GU338" s="321"/>
      <c r="GV338" s="321"/>
      <c r="GW338" s="321"/>
      <c r="GX338" s="321"/>
      <c r="GY338" s="321"/>
      <c r="GZ338" s="321"/>
      <c r="HA338" s="321"/>
    </row>
    <row r="339" spans="1:209" s="323" customFormat="1" x14ac:dyDescent="0.2">
      <c r="A339" s="779"/>
      <c r="B339" s="780"/>
      <c r="C339" s="780"/>
      <c r="D339" s="782"/>
      <c r="E339" s="781"/>
      <c r="F339" s="781"/>
      <c r="G339" s="780"/>
      <c r="H339" s="779"/>
      <c r="I339" s="779"/>
      <c r="J339" s="779"/>
      <c r="K339" s="779"/>
      <c r="L339" s="779"/>
      <c r="M339" s="321"/>
      <c r="N339" s="321"/>
      <c r="O339" s="321"/>
      <c r="P339" s="321"/>
      <c r="Q339" s="321"/>
      <c r="R339" s="321"/>
      <c r="S339" s="321"/>
      <c r="T339" s="321"/>
      <c r="U339" s="321"/>
      <c r="V339" s="321"/>
      <c r="W339" s="321"/>
      <c r="X339" s="321"/>
      <c r="Y339" s="321"/>
      <c r="Z339" s="321"/>
      <c r="AA339" s="321"/>
      <c r="AB339" s="321"/>
      <c r="AC339" s="321"/>
      <c r="AD339" s="321"/>
      <c r="AE339" s="321"/>
      <c r="AF339" s="321"/>
      <c r="AG339" s="321"/>
      <c r="AH339" s="321"/>
      <c r="AI339" s="321"/>
      <c r="AJ339" s="321"/>
      <c r="AK339" s="321"/>
      <c r="AL339" s="321"/>
      <c r="AM339" s="321"/>
      <c r="AN339" s="321"/>
      <c r="AO339" s="321"/>
      <c r="AP339" s="321"/>
      <c r="AQ339" s="321"/>
      <c r="AR339" s="321"/>
      <c r="AS339" s="321"/>
      <c r="AT339" s="321"/>
      <c r="AU339" s="321"/>
      <c r="AV339" s="321"/>
      <c r="AW339" s="321"/>
      <c r="AX339" s="321"/>
      <c r="AY339" s="321"/>
      <c r="AZ339" s="321"/>
      <c r="BA339" s="321"/>
      <c r="BB339" s="321"/>
      <c r="BC339" s="321"/>
      <c r="BD339" s="321"/>
      <c r="BE339" s="321"/>
      <c r="BF339" s="321"/>
      <c r="BG339" s="321"/>
      <c r="BH339" s="321"/>
      <c r="BI339" s="321"/>
      <c r="BJ339" s="321"/>
      <c r="BK339" s="321"/>
      <c r="BL339" s="321"/>
      <c r="BM339" s="321"/>
      <c r="BN339" s="321"/>
      <c r="BO339" s="321"/>
      <c r="BP339" s="321"/>
      <c r="BQ339" s="321"/>
      <c r="BR339" s="321"/>
      <c r="BS339" s="321"/>
      <c r="BT339" s="321"/>
      <c r="BU339" s="321"/>
      <c r="BV339" s="321"/>
      <c r="BW339" s="321"/>
      <c r="BX339" s="321"/>
      <c r="BY339" s="321"/>
      <c r="BZ339" s="321"/>
      <c r="CA339" s="321"/>
      <c r="CB339" s="321"/>
      <c r="CC339" s="321"/>
      <c r="CD339" s="321"/>
      <c r="CE339" s="321"/>
      <c r="CF339" s="321"/>
      <c r="CG339" s="321"/>
      <c r="CH339" s="321"/>
      <c r="CI339" s="321"/>
      <c r="CJ339" s="321"/>
      <c r="CK339" s="321"/>
      <c r="CL339" s="321"/>
      <c r="CM339" s="321"/>
      <c r="CN339" s="321"/>
      <c r="CO339" s="321"/>
      <c r="CP339" s="321"/>
      <c r="CQ339" s="321"/>
      <c r="CR339" s="321"/>
      <c r="CS339" s="321"/>
      <c r="CT339" s="321"/>
      <c r="CU339" s="321"/>
      <c r="CV339" s="321"/>
      <c r="CW339" s="321"/>
      <c r="CX339" s="321"/>
      <c r="CY339" s="321"/>
      <c r="CZ339" s="321"/>
      <c r="DA339" s="321"/>
      <c r="DB339" s="321"/>
      <c r="DC339" s="321"/>
      <c r="DD339" s="321"/>
      <c r="DE339" s="321"/>
      <c r="DF339" s="321"/>
      <c r="DG339" s="321"/>
      <c r="DH339" s="321"/>
      <c r="DI339" s="321"/>
      <c r="DJ339" s="321"/>
      <c r="DK339" s="321"/>
      <c r="DL339" s="321"/>
      <c r="DM339" s="321"/>
      <c r="DN339" s="321"/>
      <c r="DO339" s="321"/>
      <c r="DP339" s="321"/>
      <c r="DQ339" s="321"/>
      <c r="DR339" s="321"/>
      <c r="DS339" s="321"/>
      <c r="DT339" s="321"/>
      <c r="DU339" s="321"/>
      <c r="DV339" s="321"/>
      <c r="DW339" s="321"/>
      <c r="DX339" s="321"/>
      <c r="DY339" s="321"/>
      <c r="DZ339" s="321"/>
      <c r="EA339" s="321"/>
      <c r="EB339" s="321"/>
      <c r="EC339" s="321"/>
      <c r="ED339" s="321"/>
      <c r="EE339" s="321"/>
      <c r="EF339" s="321"/>
      <c r="EG339" s="321"/>
      <c r="EH339" s="321"/>
      <c r="EI339" s="321"/>
      <c r="EJ339" s="321"/>
      <c r="EK339" s="321"/>
      <c r="EL339" s="321"/>
      <c r="EM339" s="321"/>
      <c r="EN339" s="321"/>
      <c r="EO339" s="321"/>
      <c r="EP339" s="321"/>
      <c r="EQ339" s="321"/>
      <c r="ER339" s="321"/>
      <c r="ES339" s="321"/>
      <c r="ET339" s="321"/>
      <c r="EU339" s="321"/>
      <c r="EV339" s="321"/>
      <c r="EW339" s="321"/>
      <c r="EX339" s="321"/>
      <c r="EY339" s="321"/>
      <c r="EZ339" s="321"/>
      <c r="FA339" s="321"/>
      <c r="FB339" s="321"/>
      <c r="FC339" s="321"/>
      <c r="FD339" s="321"/>
      <c r="FE339" s="321"/>
      <c r="FF339" s="321"/>
      <c r="FG339" s="321"/>
      <c r="FH339" s="321"/>
      <c r="FI339" s="321"/>
      <c r="FJ339" s="321"/>
      <c r="FK339" s="321"/>
      <c r="FL339" s="321"/>
      <c r="FM339" s="321"/>
      <c r="FN339" s="321"/>
      <c r="FO339" s="321"/>
      <c r="FP339" s="321"/>
      <c r="FQ339" s="321"/>
      <c r="FR339" s="321"/>
      <c r="FS339" s="321"/>
      <c r="FT339" s="321"/>
      <c r="FU339" s="321"/>
      <c r="FV339" s="321"/>
      <c r="FW339" s="321"/>
      <c r="FX339" s="321"/>
      <c r="FY339" s="321"/>
      <c r="FZ339" s="321"/>
      <c r="GA339" s="321"/>
      <c r="GB339" s="321"/>
      <c r="GC339" s="321"/>
      <c r="GD339" s="321"/>
      <c r="GE339" s="321"/>
      <c r="GF339" s="321"/>
      <c r="GG339" s="321"/>
      <c r="GH339" s="321"/>
      <c r="GI339" s="321"/>
      <c r="GJ339" s="321"/>
      <c r="GK339" s="321"/>
      <c r="GL339" s="321"/>
      <c r="GM339" s="321"/>
      <c r="GN339" s="321"/>
      <c r="GO339" s="321"/>
      <c r="GP339" s="321"/>
      <c r="GQ339" s="321"/>
      <c r="GR339" s="321"/>
      <c r="GS339" s="321"/>
      <c r="GT339" s="321"/>
      <c r="GU339" s="321"/>
      <c r="GV339" s="321"/>
      <c r="GW339" s="321"/>
      <c r="GX339" s="321"/>
      <c r="GY339" s="321"/>
      <c r="GZ339" s="321"/>
      <c r="HA339" s="321"/>
    </row>
  </sheetData>
  <pageMargins left="0.7" right="0.7" top="0.75" bottom="0.75" header="0.3" footer="0.3"/>
  <pageSetup orientation="portrait" horizontalDpi="0"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240-58BA-41E1-8CC4-7EFF5326C36B}">
  <dimension ref="A1:GZ679"/>
  <sheetViews>
    <sheetView topLeftCell="A73" zoomScaleNormal="100" workbookViewId="0">
      <selection activeCell="P108" sqref="P108"/>
    </sheetView>
  </sheetViews>
  <sheetFormatPr baseColWidth="10" defaultColWidth="10.83203125" defaultRowHeight="14" x14ac:dyDescent="0.2"/>
  <cols>
    <col min="1" max="1" width="2.83203125" style="628" customWidth="1"/>
    <col min="2" max="2" width="11.1640625" style="630" customWidth="1"/>
    <col min="3" max="3" width="69.33203125" style="630" customWidth="1"/>
    <col min="4" max="4" width="8.1640625" style="633" customWidth="1"/>
    <col min="5" max="5" width="14.1640625" style="407" customWidth="1"/>
    <col min="6" max="6" width="14.1640625" style="407" hidden="1" customWidth="1"/>
    <col min="7" max="7" width="43.1640625" style="630" hidden="1" customWidth="1"/>
    <col min="8" max="8" width="12" style="628" hidden="1" customWidth="1"/>
    <col min="9" max="9" width="2" style="628" hidden="1" customWidth="1"/>
    <col min="10" max="10" width="12" style="628" hidden="1" customWidth="1"/>
    <col min="11" max="12" width="0" style="628" hidden="1" customWidth="1"/>
    <col min="13" max="13" width="44.6640625" style="628" hidden="1" customWidth="1"/>
    <col min="14" max="16384" width="10.83203125" style="628"/>
  </cols>
  <sheetData>
    <row r="1" spans="2:19" ht="19" x14ac:dyDescent="0.25">
      <c r="B1" s="905"/>
      <c r="C1" s="906" t="s">
        <v>893</v>
      </c>
    </row>
    <row r="2" spans="2:19" ht="19" x14ac:dyDescent="0.25">
      <c r="B2" s="905"/>
      <c r="C2" s="906" t="s">
        <v>892</v>
      </c>
    </row>
    <row r="3" spans="2:19" ht="19" x14ac:dyDescent="0.25">
      <c r="B3" s="905"/>
      <c r="C3" s="907" t="s">
        <v>8838</v>
      </c>
    </row>
    <row r="4" spans="2:19" ht="15" thickBot="1" x14ac:dyDescent="0.25">
      <c r="B4" s="905"/>
      <c r="C4" s="634"/>
    </row>
    <row r="5" spans="2:19" x14ac:dyDescent="0.2">
      <c r="B5" s="908"/>
      <c r="C5" s="909"/>
      <c r="D5" s="910" t="s">
        <v>890</v>
      </c>
      <c r="E5" s="911" t="s">
        <v>889</v>
      </c>
      <c r="F5" s="912"/>
    </row>
    <row r="6" spans="2:19" x14ac:dyDescent="0.2">
      <c r="B6" s="913" t="s">
        <v>44</v>
      </c>
      <c r="C6" s="634" t="s">
        <v>888</v>
      </c>
      <c r="D6" s="633" t="s">
        <v>887</v>
      </c>
      <c r="E6" s="914" t="s">
        <v>886</v>
      </c>
      <c r="F6" s="915" t="s">
        <v>885</v>
      </c>
    </row>
    <row r="7" spans="2:19" ht="15" thickBot="1" x14ac:dyDescent="0.25">
      <c r="B7" s="916"/>
      <c r="C7" s="917"/>
      <c r="D7" s="918" t="s">
        <v>884</v>
      </c>
      <c r="E7" s="919"/>
      <c r="F7" s="920"/>
      <c r="G7" s="629"/>
      <c r="H7" s="629"/>
      <c r="I7" s="629"/>
    </row>
    <row r="8" spans="2:19" x14ac:dyDescent="0.2">
      <c r="B8" s="637"/>
      <c r="C8" s="634" t="s">
        <v>883</v>
      </c>
      <c r="F8" s="407">
        <v>43752.29</v>
      </c>
      <c r="G8" s="629"/>
      <c r="H8" s="629"/>
      <c r="I8" s="629"/>
    </row>
    <row r="9" spans="2:19" x14ac:dyDescent="0.2">
      <c r="B9" s="637">
        <v>45231</v>
      </c>
      <c r="C9" s="634" t="s">
        <v>8837</v>
      </c>
      <c r="D9" s="633">
        <v>1261</v>
      </c>
      <c r="E9" s="407">
        <v>3410.4</v>
      </c>
      <c r="F9" s="407">
        <v>3738</v>
      </c>
      <c r="G9" s="629" t="s">
        <v>8836</v>
      </c>
      <c r="H9" s="629"/>
      <c r="I9" s="629"/>
      <c r="J9" s="630"/>
      <c r="K9" s="630"/>
      <c r="L9" s="630"/>
    </row>
    <row r="10" spans="2:19" x14ac:dyDescent="0.2">
      <c r="B10" s="637">
        <v>45231</v>
      </c>
      <c r="C10" s="634" t="s">
        <v>4517</v>
      </c>
      <c r="D10" s="633" t="s">
        <v>806</v>
      </c>
      <c r="E10" s="484">
        <v>24.97</v>
      </c>
      <c r="F10" s="407">
        <v>2522.4</v>
      </c>
      <c r="G10" s="629" t="s">
        <v>8835</v>
      </c>
      <c r="H10" s="629"/>
      <c r="I10" s="629"/>
      <c r="J10" s="630"/>
      <c r="K10" s="630"/>
      <c r="L10" s="630"/>
    </row>
    <row r="11" spans="2:19" x14ac:dyDescent="0.2">
      <c r="B11" s="637">
        <v>45231</v>
      </c>
      <c r="C11" s="634" t="s">
        <v>4207</v>
      </c>
      <c r="D11" s="633" t="s">
        <v>806</v>
      </c>
      <c r="E11" s="407">
        <v>4</v>
      </c>
      <c r="F11" s="407">
        <v>4978.96</v>
      </c>
      <c r="G11" s="629" t="s">
        <v>8834</v>
      </c>
      <c r="H11" s="629"/>
      <c r="I11" s="629"/>
      <c r="J11" s="630"/>
      <c r="K11" s="630"/>
      <c r="L11" s="630"/>
    </row>
    <row r="12" spans="2:19" x14ac:dyDescent="0.2">
      <c r="B12" s="637">
        <v>45231</v>
      </c>
      <c r="C12" s="634" t="s">
        <v>4517</v>
      </c>
      <c r="D12" s="633" t="s">
        <v>806</v>
      </c>
      <c r="E12" s="484">
        <v>299</v>
      </c>
      <c r="F12" s="407">
        <v>1975.67</v>
      </c>
      <c r="G12" s="629" t="s">
        <v>8833</v>
      </c>
      <c r="H12" s="629"/>
      <c r="I12" s="629"/>
      <c r="J12" s="630"/>
      <c r="K12" s="630"/>
      <c r="L12" s="630"/>
    </row>
    <row r="13" spans="2:19" x14ac:dyDescent="0.2">
      <c r="B13" s="637">
        <v>45231</v>
      </c>
      <c r="C13" s="634" t="s">
        <v>4207</v>
      </c>
      <c r="D13" s="633" t="s">
        <v>806</v>
      </c>
      <c r="E13" s="407">
        <v>47.84</v>
      </c>
      <c r="F13" s="407">
        <v>796.37</v>
      </c>
      <c r="G13" s="629" t="s">
        <v>8832</v>
      </c>
      <c r="H13" s="629"/>
      <c r="I13" s="629"/>
      <c r="J13" s="630"/>
      <c r="K13" s="630"/>
      <c r="L13" s="630"/>
    </row>
    <row r="14" spans="2:19" x14ac:dyDescent="0.2">
      <c r="B14" s="637">
        <v>45231</v>
      </c>
      <c r="C14" s="634" t="s">
        <v>4517</v>
      </c>
      <c r="D14" s="633" t="s">
        <v>806</v>
      </c>
      <c r="E14" s="484">
        <v>49.29</v>
      </c>
      <c r="F14" s="407">
        <v>4520.3900000000003</v>
      </c>
      <c r="G14" s="629" t="s">
        <v>8831</v>
      </c>
      <c r="H14" s="629"/>
      <c r="I14" s="629"/>
      <c r="J14" s="630"/>
      <c r="K14" s="630"/>
      <c r="L14" s="630"/>
    </row>
    <row r="15" spans="2:19" x14ac:dyDescent="0.2">
      <c r="B15" s="637">
        <v>45231</v>
      </c>
      <c r="C15" s="634" t="s">
        <v>4207</v>
      </c>
      <c r="D15" s="633" t="s">
        <v>806</v>
      </c>
      <c r="E15" s="407">
        <v>7.89</v>
      </c>
      <c r="F15" s="407">
        <v>15721.03</v>
      </c>
      <c r="G15" s="640" t="s">
        <v>8830</v>
      </c>
      <c r="H15" s="407"/>
      <c r="I15" s="407"/>
      <c r="J15" s="407"/>
      <c r="K15" s="407"/>
      <c r="L15" s="407"/>
      <c r="M15" s="407"/>
      <c r="N15" s="639"/>
      <c r="O15" s="629"/>
      <c r="P15" s="629"/>
      <c r="Q15" s="630"/>
      <c r="R15" s="630"/>
      <c r="S15" s="630"/>
    </row>
    <row r="16" spans="2:19" x14ac:dyDescent="0.2">
      <c r="B16" s="637">
        <v>45231</v>
      </c>
      <c r="C16" s="630" t="s">
        <v>4517</v>
      </c>
      <c r="D16" s="633" t="s">
        <v>806</v>
      </c>
      <c r="E16" s="484">
        <v>299</v>
      </c>
      <c r="F16" s="407">
        <v>22057.73</v>
      </c>
      <c r="G16" s="629" t="s">
        <v>8829</v>
      </c>
      <c r="H16" s="629"/>
      <c r="I16" s="629"/>
      <c r="J16" s="630"/>
      <c r="K16" s="630"/>
      <c r="L16" s="630"/>
    </row>
    <row r="17" spans="2:15" x14ac:dyDescent="0.2">
      <c r="B17" s="637">
        <v>45231</v>
      </c>
      <c r="C17" s="634" t="s">
        <v>4207</v>
      </c>
      <c r="D17" s="633" t="s">
        <v>806</v>
      </c>
      <c r="E17" s="407">
        <v>47.84</v>
      </c>
      <c r="F17" s="407">
        <v>22759.200000000001</v>
      </c>
      <c r="G17" s="629" t="s">
        <v>7499</v>
      </c>
      <c r="H17" s="629"/>
      <c r="I17" s="629"/>
      <c r="J17" s="630"/>
      <c r="K17" s="630"/>
      <c r="L17" s="630"/>
    </row>
    <row r="18" spans="2:15" x14ac:dyDescent="0.2">
      <c r="B18" s="637">
        <v>45231</v>
      </c>
      <c r="C18" s="634" t="s">
        <v>777</v>
      </c>
      <c r="D18" s="633" t="s">
        <v>806</v>
      </c>
      <c r="E18" s="407">
        <v>1.4</v>
      </c>
      <c r="F18" s="407">
        <v>4260.6899999999996</v>
      </c>
      <c r="G18" s="630" t="s">
        <v>8828</v>
      </c>
      <c r="H18" s="629"/>
      <c r="I18" s="629"/>
      <c r="J18" s="630"/>
      <c r="K18" s="630"/>
      <c r="L18" s="630"/>
    </row>
    <row r="19" spans="2:15" x14ac:dyDescent="0.2">
      <c r="B19" s="637">
        <v>45231</v>
      </c>
      <c r="C19" s="634" t="s">
        <v>2767</v>
      </c>
      <c r="D19" s="633" t="s">
        <v>806</v>
      </c>
      <c r="E19" s="407">
        <v>0.22</v>
      </c>
      <c r="F19" s="407">
        <v>3764.27</v>
      </c>
      <c r="G19" s="630" t="s">
        <v>8827</v>
      </c>
      <c r="H19" s="629"/>
      <c r="I19" s="629"/>
      <c r="J19" s="630"/>
      <c r="K19" s="630"/>
      <c r="L19" s="630"/>
    </row>
    <row r="20" spans="2:15" x14ac:dyDescent="0.2">
      <c r="B20" s="637">
        <v>45231</v>
      </c>
      <c r="C20" s="634" t="s">
        <v>3602</v>
      </c>
      <c r="D20" s="633" t="s">
        <v>806</v>
      </c>
      <c r="E20" s="407">
        <v>36304.35</v>
      </c>
      <c r="F20" s="407">
        <v>2193.65</v>
      </c>
      <c r="G20" s="629" t="s">
        <v>8826</v>
      </c>
      <c r="H20" s="629"/>
      <c r="I20" s="629"/>
      <c r="J20" s="630"/>
      <c r="K20" s="630"/>
      <c r="L20" s="630"/>
    </row>
    <row r="21" spans="2:15" x14ac:dyDescent="0.2">
      <c r="B21" s="637">
        <v>45202</v>
      </c>
      <c r="C21" s="634" t="s">
        <v>4517</v>
      </c>
      <c r="D21" s="633" t="s">
        <v>806</v>
      </c>
      <c r="E21" s="657">
        <v>48.53</v>
      </c>
      <c r="F21" s="407">
        <v>6564.4</v>
      </c>
      <c r="G21" s="629" t="s">
        <v>8825</v>
      </c>
      <c r="H21" s="629"/>
      <c r="I21" s="629"/>
      <c r="J21" s="630"/>
      <c r="K21" s="630"/>
      <c r="L21" s="630"/>
    </row>
    <row r="22" spans="2:15" x14ac:dyDescent="0.2">
      <c r="B22" s="637">
        <v>45202</v>
      </c>
      <c r="C22" s="630" t="s">
        <v>4207</v>
      </c>
      <c r="D22" s="633" t="s">
        <v>806</v>
      </c>
      <c r="E22" s="407">
        <v>7.76</v>
      </c>
      <c r="F22" s="407">
        <v>5332.61</v>
      </c>
      <c r="G22" s="629" t="s">
        <v>8824</v>
      </c>
      <c r="H22" s="629"/>
      <c r="I22" s="629"/>
      <c r="J22" s="630"/>
      <c r="K22" s="630"/>
      <c r="L22" s="630"/>
    </row>
    <row r="23" spans="2:15" x14ac:dyDescent="0.2">
      <c r="B23" s="637">
        <v>45202</v>
      </c>
      <c r="C23" s="630" t="s">
        <v>8823</v>
      </c>
      <c r="D23" s="633" t="s">
        <v>745</v>
      </c>
      <c r="E23" s="477">
        <v>31041.05</v>
      </c>
      <c r="F23" s="407">
        <v>13090.79</v>
      </c>
      <c r="G23" s="629" t="s">
        <v>8822</v>
      </c>
      <c r="H23" s="629"/>
      <c r="I23" s="629"/>
      <c r="J23" s="630"/>
      <c r="K23" s="630"/>
      <c r="L23" s="630"/>
    </row>
    <row r="24" spans="2:15" x14ac:dyDescent="0.2">
      <c r="B24" s="637">
        <v>45236</v>
      </c>
      <c r="C24" s="634" t="s">
        <v>8820</v>
      </c>
      <c r="D24" s="633" t="s">
        <v>745</v>
      </c>
      <c r="E24" s="404">
        <v>4948</v>
      </c>
      <c r="F24" s="407">
        <v>9402.1299999999992</v>
      </c>
      <c r="G24" s="629" t="s">
        <v>8821</v>
      </c>
      <c r="H24" s="629"/>
      <c r="I24" s="629"/>
      <c r="J24" s="630"/>
      <c r="K24" s="630"/>
      <c r="L24" s="630"/>
    </row>
    <row r="25" spans="2:15" x14ac:dyDescent="0.2">
      <c r="B25" s="637">
        <v>45236</v>
      </c>
      <c r="C25" s="634" t="s">
        <v>8820</v>
      </c>
      <c r="D25" s="633" t="s">
        <v>745</v>
      </c>
      <c r="E25" s="407">
        <v>11493</v>
      </c>
      <c r="F25" s="407">
        <v>2508.5300000000002</v>
      </c>
      <c r="G25" s="629" t="s">
        <v>8819</v>
      </c>
      <c r="H25" s="629"/>
      <c r="I25" s="629"/>
      <c r="J25" s="630"/>
      <c r="K25" s="630"/>
      <c r="L25" s="630"/>
    </row>
    <row r="26" spans="2:15" x14ac:dyDescent="0.2">
      <c r="B26" s="637">
        <v>45236</v>
      </c>
      <c r="C26" s="634" t="s">
        <v>4517</v>
      </c>
      <c r="D26" s="633" t="s">
        <v>806</v>
      </c>
      <c r="E26" s="484">
        <v>18.63</v>
      </c>
      <c r="F26" s="407">
        <v>1406.46</v>
      </c>
      <c r="G26" s="629" t="s">
        <v>8818</v>
      </c>
      <c r="H26" s="629"/>
      <c r="I26" s="629"/>
      <c r="J26" s="630"/>
      <c r="K26" s="630"/>
      <c r="L26" s="638"/>
    </row>
    <row r="27" spans="2:15" x14ac:dyDescent="0.2">
      <c r="B27" s="637">
        <v>45236</v>
      </c>
      <c r="C27" s="634" t="s">
        <v>2767</v>
      </c>
      <c r="D27" s="633" t="s">
        <v>806</v>
      </c>
      <c r="E27" s="407">
        <v>2.98</v>
      </c>
      <c r="F27" s="407">
        <v>7950.75</v>
      </c>
      <c r="G27" s="629" t="s">
        <v>8817</v>
      </c>
      <c r="H27" s="629"/>
      <c r="I27" s="629"/>
      <c r="J27" s="630"/>
      <c r="K27" s="630"/>
      <c r="L27" s="637"/>
      <c r="M27" s="634"/>
      <c r="N27" s="633"/>
      <c r="O27" s="407"/>
    </row>
    <row r="28" spans="2:15" x14ac:dyDescent="0.2">
      <c r="B28" s="637">
        <v>45236</v>
      </c>
      <c r="C28" s="634" t="s">
        <v>5423</v>
      </c>
      <c r="D28" s="633" t="s">
        <v>745</v>
      </c>
      <c r="E28" s="404">
        <v>4900</v>
      </c>
      <c r="F28" s="407">
        <v>3655.57</v>
      </c>
      <c r="G28" s="629" t="s">
        <v>8816</v>
      </c>
      <c r="H28" s="629"/>
      <c r="I28" s="629"/>
      <c r="J28" s="630"/>
      <c r="K28" s="630"/>
      <c r="L28" s="630"/>
    </row>
    <row r="29" spans="2:15" x14ac:dyDescent="0.2">
      <c r="B29" s="637">
        <v>45237</v>
      </c>
      <c r="C29" s="634" t="s">
        <v>4517</v>
      </c>
      <c r="D29" s="633" t="s">
        <v>806</v>
      </c>
      <c r="E29" s="484">
        <v>189.76</v>
      </c>
      <c r="F29" s="407">
        <v>1654.4</v>
      </c>
      <c r="G29" s="629" t="s">
        <v>8815</v>
      </c>
      <c r="H29" s="629"/>
      <c r="I29" s="629"/>
      <c r="J29" s="630"/>
      <c r="K29" s="630"/>
      <c r="L29" s="630"/>
    </row>
    <row r="30" spans="2:15" x14ac:dyDescent="0.2">
      <c r="B30" s="637">
        <v>45237</v>
      </c>
      <c r="C30" s="634" t="s">
        <v>4207</v>
      </c>
      <c r="D30" s="633" t="s">
        <v>806</v>
      </c>
      <c r="E30" s="407">
        <v>30.36</v>
      </c>
      <c r="F30" s="407">
        <v>2561.09</v>
      </c>
      <c r="G30" s="629" t="s">
        <v>8814</v>
      </c>
      <c r="H30" s="629"/>
      <c r="I30" s="629"/>
      <c r="J30" s="630"/>
      <c r="K30" s="630"/>
      <c r="L30" s="630"/>
    </row>
    <row r="31" spans="2:15" x14ac:dyDescent="0.2">
      <c r="B31" s="637">
        <v>45237</v>
      </c>
      <c r="C31" s="634" t="s">
        <v>4181</v>
      </c>
      <c r="D31" s="633" t="s">
        <v>806</v>
      </c>
      <c r="E31" s="407">
        <v>28007.38</v>
      </c>
      <c r="F31" s="407">
        <v>5902.86</v>
      </c>
      <c r="G31" s="629" t="s">
        <v>8813</v>
      </c>
      <c r="H31" s="629"/>
      <c r="I31" s="629"/>
      <c r="J31" s="630"/>
      <c r="K31" s="630"/>
      <c r="L31" s="630"/>
    </row>
    <row r="32" spans="2:15" x14ac:dyDescent="0.2">
      <c r="B32" s="637">
        <v>45237</v>
      </c>
      <c r="C32" s="634" t="s">
        <v>2767</v>
      </c>
      <c r="D32" s="633" t="s">
        <v>806</v>
      </c>
      <c r="E32" s="407">
        <v>6485.82</v>
      </c>
      <c r="F32" s="407">
        <v>4112.45</v>
      </c>
      <c r="G32" s="629" t="s">
        <v>8812</v>
      </c>
      <c r="H32" s="629"/>
      <c r="I32" s="629"/>
      <c r="J32" s="630"/>
      <c r="K32" s="630"/>
      <c r="L32" s="630"/>
    </row>
    <row r="33" spans="2:16" x14ac:dyDescent="0.2">
      <c r="B33" s="637">
        <v>45237</v>
      </c>
      <c r="C33" s="634" t="s">
        <v>4184</v>
      </c>
      <c r="D33" s="633" t="s">
        <v>806</v>
      </c>
      <c r="E33" s="407">
        <v>1115.81</v>
      </c>
      <c r="F33" s="407">
        <v>46687.839999999997</v>
      </c>
      <c r="G33" s="629" t="s">
        <v>8811</v>
      </c>
      <c r="H33" s="629"/>
      <c r="I33" s="629"/>
      <c r="J33" s="630"/>
      <c r="K33" s="630"/>
      <c r="L33" s="630"/>
    </row>
    <row r="34" spans="2:16" x14ac:dyDescent="0.2">
      <c r="B34" s="637">
        <v>45237</v>
      </c>
      <c r="C34" s="630" t="s">
        <v>8810</v>
      </c>
      <c r="D34" s="633" t="s">
        <v>745</v>
      </c>
      <c r="E34" s="481">
        <v>1539</v>
      </c>
      <c r="F34" s="407">
        <v>3103.42</v>
      </c>
      <c r="G34" s="629" t="s">
        <v>8809</v>
      </c>
      <c r="H34" s="629"/>
      <c r="I34" s="629"/>
      <c r="J34" s="630"/>
      <c r="K34" s="630"/>
      <c r="L34" s="630"/>
    </row>
    <row r="35" spans="2:16" x14ac:dyDescent="0.2">
      <c r="B35" s="637">
        <v>45238</v>
      </c>
      <c r="C35" s="630" t="s">
        <v>4517</v>
      </c>
      <c r="D35" s="633" t="s">
        <v>806</v>
      </c>
      <c r="E35" s="484">
        <v>26.26</v>
      </c>
      <c r="F35" s="407">
        <v>33844.47</v>
      </c>
      <c r="G35" s="629" t="s">
        <v>8808</v>
      </c>
      <c r="H35" s="629"/>
      <c r="I35" s="629"/>
      <c r="J35" s="630"/>
      <c r="K35" s="630"/>
      <c r="L35" s="630"/>
    </row>
    <row r="36" spans="2:16" x14ac:dyDescent="0.2">
      <c r="B36" s="637">
        <v>45238</v>
      </c>
      <c r="C36" s="630" t="s">
        <v>2767</v>
      </c>
      <c r="D36" s="633" t="s">
        <v>806</v>
      </c>
      <c r="E36" s="407">
        <v>4.2</v>
      </c>
      <c r="F36" s="407">
        <v>13920.02</v>
      </c>
      <c r="G36" s="629" t="s">
        <v>8807</v>
      </c>
      <c r="H36" s="629"/>
      <c r="I36" s="629"/>
      <c r="J36" s="630"/>
      <c r="K36" s="630"/>
      <c r="L36" s="630"/>
    </row>
    <row r="37" spans="2:16" x14ac:dyDescent="0.2">
      <c r="B37" s="637">
        <v>45238</v>
      </c>
      <c r="C37" s="630" t="s">
        <v>8806</v>
      </c>
      <c r="D37" s="633" t="s">
        <v>745</v>
      </c>
      <c r="E37" s="407">
        <v>1000</v>
      </c>
      <c r="F37" s="407">
        <v>2900.58</v>
      </c>
      <c r="G37" s="629" t="s">
        <v>8805</v>
      </c>
      <c r="H37" s="629"/>
      <c r="I37" s="629"/>
      <c r="J37" s="630"/>
      <c r="K37" s="630"/>
      <c r="L37" s="630"/>
    </row>
    <row r="38" spans="2:16" x14ac:dyDescent="0.2">
      <c r="B38" s="637">
        <v>45239</v>
      </c>
      <c r="C38" s="630" t="s">
        <v>6164</v>
      </c>
      <c r="D38" s="633" t="s">
        <v>806</v>
      </c>
      <c r="E38" s="484">
        <v>17.5</v>
      </c>
      <c r="F38" s="407">
        <v>4902.6000000000004</v>
      </c>
      <c r="G38" s="629" t="s">
        <v>8804</v>
      </c>
      <c r="H38" s="629"/>
      <c r="I38" s="629"/>
      <c r="J38" s="630"/>
      <c r="K38" s="630"/>
      <c r="L38" s="630"/>
    </row>
    <row r="39" spans="2:16" x14ac:dyDescent="0.2">
      <c r="B39" s="637">
        <v>45239</v>
      </c>
      <c r="C39" s="630" t="s">
        <v>4207</v>
      </c>
      <c r="D39" s="633" t="s">
        <v>806</v>
      </c>
      <c r="E39" s="407">
        <v>2.8</v>
      </c>
      <c r="F39" s="407">
        <v>10846</v>
      </c>
      <c r="G39" s="629" t="s">
        <v>8803</v>
      </c>
      <c r="H39" s="629"/>
      <c r="I39" s="629"/>
      <c r="J39" s="630"/>
      <c r="K39" s="630"/>
      <c r="L39" s="630"/>
    </row>
    <row r="40" spans="2:16" x14ac:dyDescent="0.2">
      <c r="B40" s="637">
        <v>45239</v>
      </c>
      <c r="C40" s="630" t="s">
        <v>8802</v>
      </c>
      <c r="D40" s="633" t="s">
        <v>745</v>
      </c>
      <c r="E40" s="481">
        <v>10000</v>
      </c>
      <c r="F40" s="407">
        <v>10567.6</v>
      </c>
      <c r="G40" s="629" t="s">
        <v>8801</v>
      </c>
      <c r="H40" s="629"/>
      <c r="I40" s="629"/>
      <c r="J40" s="630"/>
      <c r="K40" s="630"/>
      <c r="L40" s="630"/>
      <c r="N40" s="628" t="s">
        <v>9072</v>
      </c>
      <c r="O40" s="628" t="s">
        <v>4591</v>
      </c>
    </row>
    <row r="41" spans="2:16" x14ac:dyDescent="0.2">
      <c r="B41" s="637">
        <v>45239</v>
      </c>
      <c r="C41" s="630" t="s">
        <v>8800</v>
      </c>
      <c r="D41" s="633" t="s">
        <v>745</v>
      </c>
      <c r="E41" s="407">
        <v>129190.47</v>
      </c>
      <c r="F41" s="407">
        <v>68356.61</v>
      </c>
      <c r="G41" s="629" t="s">
        <v>8799</v>
      </c>
      <c r="H41" s="629"/>
      <c r="I41" s="629"/>
      <c r="J41" s="630"/>
      <c r="K41" s="630"/>
      <c r="L41" s="630"/>
      <c r="N41" s="935">
        <v>32333.95</v>
      </c>
      <c r="O41" s="935">
        <f>27390.87+69465.65</f>
        <v>96856.51999999999</v>
      </c>
    </row>
    <row r="42" spans="2:16" x14ac:dyDescent="0.2">
      <c r="B42" s="637">
        <v>45240</v>
      </c>
      <c r="C42" s="630" t="s">
        <v>8798</v>
      </c>
      <c r="D42" s="633">
        <v>1262</v>
      </c>
      <c r="E42" s="407">
        <v>9486</v>
      </c>
      <c r="F42" s="407">
        <v>53218.75</v>
      </c>
      <c r="G42" s="629" t="s">
        <v>8797</v>
      </c>
      <c r="H42" s="629"/>
      <c r="I42" s="629"/>
      <c r="J42" s="630"/>
      <c r="K42" s="630"/>
      <c r="L42" s="630"/>
      <c r="N42" s="935">
        <f>+N41*0.55</f>
        <v>17783.672500000001</v>
      </c>
      <c r="O42" s="935">
        <f>+O41*0.55</f>
        <v>53271.085999999996</v>
      </c>
      <c r="P42" s="628" t="s">
        <v>7577</v>
      </c>
    </row>
    <row r="43" spans="2:16" x14ac:dyDescent="0.2">
      <c r="B43" s="637">
        <v>45240</v>
      </c>
      <c r="C43" s="630" t="s">
        <v>6164</v>
      </c>
      <c r="D43" s="633" t="s">
        <v>806</v>
      </c>
      <c r="E43" s="484">
        <v>40.97</v>
      </c>
      <c r="F43" s="407">
        <v>27693.84</v>
      </c>
      <c r="G43" s="629" t="s">
        <v>8796</v>
      </c>
      <c r="H43" s="629"/>
      <c r="I43" s="629"/>
      <c r="J43" s="630"/>
      <c r="K43" s="630"/>
      <c r="L43" s="630"/>
      <c r="N43" s="935">
        <f>+N41*0.45</f>
        <v>14550.2775</v>
      </c>
      <c r="O43" s="935">
        <f>+O41*0.45</f>
        <v>43585.433999999994</v>
      </c>
      <c r="P43" s="628" t="s">
        <v>7578</v>
      </c>
    </row>
    <row r="44" spans="2:16" x14ac:dyDescent="0.2">
      <c r="B44" s="637">
        <v>45240</v>
      </c>
      <c r="C44" s="634" t="s">
        <v>4207</v>
      </c>
      <c r="D44" s="633" t="s">
        <v>806</v>
      </c>
      <c r="E44" s="407">
        <v>6.56</v>
      </c>
      <c r="F44" s="407">
        <v>2961.82</v>
      </c>
      <c r="G44" s="629" t="s">
        <v>8795</v>
      </c>
      <c r="H44" s="629"/>
      <c r="I44" s="629"/>
      <c r="J44" s="630"/>
      <c r="K44" s="630"/>
      <c r="L44" s="630"/>
    </row>
    <row r="45" spans="2:16" x14ac:dyDescent="0.2">
      <c r="B45" s="637">
        <v>45240</v>
      </c>
      <c r="C45" s="634" t="s">
        <v>8794</v>
      </c>
      <c r="D45" s="633" t="s">
        <v>745</v>
      </c>
      <c r="E45" s="477">
        <v>25860.31</v>
      </c>
      <c r="F45" s="407">
        <v>5952.8</v>
      </c>
      <c r="G45" s="629" t="s">
        <v>8793</v>
      </c>
      <c r="H45" s="629"/>
      <c r="I45" s="629"/>
      <c r="J45" s="630"/>
      <c r="K45" s="630"/>
      <c r="L45" s="630"/>
    </row>
    <row r="46" spans="2:16" x14ac:dyDescent="0.2">
      <c r="B46" s="637">
        <v>45240</v>
      </c>
      <c r="C46" s="634" t="s">
        <v>8792</v>
      </c>
      <c r="D46" s="633" t="s">
        <v>745</v>
      </c>
      <c r="E46" s="407">
        <v>7898.08</v>
      </c>
      <c r="F46" s="407">
        <v>2647.26</v>
      </c>
      <c r="G46" s="629" t="s">
        <v>8791</v>
      </c>
      <c r="H46" s="629"/>
      <c r="I46" s="629"/>
      <c r="J46" s="630"/>
      <c r="K46" s="630"/>
      <c r="L46" s="630"/>
    </row>
    <row r="47" spans="2:16" x14ac:dyDescent="0.2">
      <c r="B47" s="637">
        <v>45240</v>
      </c>
      <c r="C47" s="634" t="s">
        <v>2993</v>
      </c>
      <c r="D47" s="633" t="s">
        <v>745</v>
      </c>
      <c r="E47" s="407">
        <v>87307.61</v>
      </c>
      <c r="F47" s="407">
        <v>11187.33</v>
      </c>
      <c r="G47" s="629" t="s">
        <v>8790</v>
      </c>
      <c r="H47" s="629"/>
      <c r="I47" s="629"/>
      <c r="J47" s="630"/>
      <c r="K47" s="630"/>
      <c r="L47" s="630"/>
    </row>
    <row r="48" spans="2:16" x14ac:dyDescent="0.2">
      <c r="B48" s="637">
        <v>45240</v>
      </c>
      <c r="C48" s="634" t="s">
        <v>8789</v>
      </c>
      <c r="D48" s="633" t="s">
        <v>745</v>
      </c>
      <c r="E48" s="407">
        <v>1650000</v>
      </c>
      <c r="F48" s="407">
        <v>4697.67</v>
      </c>
      <c r="G48" s="629" t="s">
        <v>8788</v>
      </c>
      <c r="H48" s="629"/>
      <c r="I48" s="629"/>
      <c r="J48" s="630"/>
      <c r="K48" s="630"/>
      <c r="L48" s="630"/>
      <c r="N48" s="628" t="s">
        <v>9071</v>
      </c>
      <c r="O48" s="628" t="s">
        <v>9070</v>
      </c>
    </row>
    <row r="49" spans="2:15" x14ac:dyDescent="0.2">
      <c r="B49" s="637">
        <v>45243</v>
      </c>
      <c r="C49" s="634" t="s">
        <v>8787</v>
      </c>
      <c r="D49" s="633" t="s">
        <v>745</v>
      </c>
      <c r="E49" s="407">
        <v>7279</v>
      </c>
      <c r="F49" s="407">
        <v>3391.77</v>
      </c>
      <c r="G49" s="629" t="s">
        <v>8786</v>
      </c>
      <c r="H49" s="629"/>
      <c r="I49" s="629"/>
      <c r="J49" s="630"/>
      <c r="K49" s="630"/>
      <c r="L49" s="630"/>
      <c r="N49" s="934">
        <v>4479</v>
      </c>
      <c r="O49" s="628">
        <v>2800</v>
      </c>
    </row>
    <row r="50" spans="2:15" x14ac:dyDescent="0.2">
      <c r="B50" s="637">
        <v>45243</v>
      </c>
      <c r="C50" s="634" t="s">
        <v>6164</v>
      </c>
      <c r="D50" s="633" t="s">
        <v>806</v>
      </c>
      <c r="E50" s="484">
        <v>105.25</v>
      </c>
      <c r="F50" s="635">
        <v>7972.59</v>
      </c>
      <c r="G50" s="629" t="s">
        <v>8785</v>
      </c>
      <c r="H50" s="629"/>
      <c r="I50" s="629"/>
      <c r="J50" s="630"/>
      <c r="K50" s="630"/>
      <c r="L50" s="630"/>
    </row>
    <row r="51" spans="2:15" x14ac:dyDescent="0.2">
      <c r="B51" s="637">
        <v>45243</v>
      </c>
      <c r="C51" s="634" t="s">
        <v>4207</v>
      </c>
      <c r="D51" s="633" t="s">
        <v>806</v>
      </c>
      <c r="E51" s="407">
        <v>16.84</v>
      </c>
      <c r="F51" s="407">
        <v>40030</v>
      </c>
      <c r="G51" s="629" t="s">
        <v>8784</v>
      </c>
      <c r="H51" s="629"/>
      <c r="I51" s="629"/>
      <c r="J51" s="630"/>
      <c r="K51" s="630"/>
      <c r="L51" s="630"/>
    </row>
    <row r="52" spans="2:15" x14ac:dyDescent="0.2">
      <c r="B52" s="637">
        <v>45243</v>
      </c>
      <c r="C52" s="634" t="s">
        <v>8755</v>
      </c>
      <c r="D52" s="633" t="s">
        <v>745</v>
      </c>
      <c r="E52" s="407">
        <v>30000</v>
      </c>
      <c r="F52" s="407">
        <v>2187.0500000000002</v>
      </c>
      <c r="G52" s="629" t="s">
        <v>8783</v>
      </c>
      <c r="H52" s="629"/>
      <c r="I52" s="629"/>
      <c r="J52" s="630"/>
      <c r="K52" s="630"/>
      <c r="L52" s="630"/>
    </row>
    <row r="53" spans="2:15" x14ac:dyDescent="0.2">
      <c r="B53" s="637">
        <v>45243</v>
      </c>
      <c r="C53" s="634" t="s">
        <v>8782</v>
      </c>
      <c r="D53" s="633" t="s">
        <v>806</v>
      </c>
      <c r="E53" s="636">
        <v>51436.39</v>
      </c>
      <c r="F53" s="407">
        <v>4575.57</v>
      </c>
      <c r="G53" s="629" t="s">
        <v>8781</v>
      </c>
      <c r="H53" s="629"/>
      <c r="I53" s="629"/>
      <c r="J53" s="630"/>
      <c r="K53" s="630"/>
      <c r="L53" s="630"/>
    </row>
    <row r="54" spans="2:15" x14ac:dyDescent="0.2">
      <c r="B54" s="637">
        <v>37574</v>
      </c>
      <c r="C54" s="634" t="s">
        <v>6164</v>
      </c>
      <c r="D54" s="633" t="s">
        <v>806</v>
      </c>
      <c r="E54" s="484">
        <v>34.479999999999997</v>
      </c>
      <c r="F54" s="407">
        <v>82351</v>
      </c>
      <c r="G54" s="629" t="s">
        <v>8780</v>
      </c>
      <c r="H54" s="629"/>
      <c r="I54" s="629"/>
      <c r="J54" s="630"/>
      <c r="K54" s="630"/>
      <c r="L54" s="630"/>
    </row>
    <row r="55" spans="2:15" x14ac:dyDescent="0.2">
      <c r="B55" s="637">
        <v>45244</v>
      </c>
      <c r="C55" s="634" t="s">
        <v>4207</v>
      </c>
      <c r="D55" s="633" t="s">
        <v>806</v>
      </c>
      <c r="E55" s="407">
        <v>5.52</v>
      </c>
      <c r="F55" s="407">
        <v>2380</v>
      </c>
      <c r="G55" s="629" t="s">
        <v>8779</v>
      </c>
      <c r="H55" s="629"/>
      <c r="I55" s="629"/>
      <c r="J55" s="630"/>
      <c r="K55" s="630"/>
      <c r="L55" s="630"/>
    </row>
    <row r="56" spans="2:15" x14ac:dyDescent="0.2">
      <c r="B56" s="637">
        <v>45244</v>
      </c>
      <c r="C56" s="634" t="s">
        <v>8778</v>
      </c>
      <c r="D56" s="633" t="s">
        <v>745</v>
      </c>
      <c r="E56" s="407">
        <v>12690.74</v>
      </c>
      <c r="F56" s="407">
        <v>1882.08</v>
      </c>
      <c r="G56" s="629" t="s">
        <v>8777</v>
      </c>
      <c r="H56" s="629"/>
      <c r="I56" s="629"/>
      <c r="J56" s="630"/>
      <c r="K56" s="630"/>
      <c r="L56" s="630"/>
    </row>
    <row r="57" spans="2:15" x14ac:dyDescent="0.2">
      <c r="B57" s="637">
        <v>45245</v>
      </c>
      <c r="C57" s="634" t="s">
        <v>6164</v>
      </c>
      <c r="D57" s="633" t="s">
        <v>806</v>
      </c>
      <c r="E57" s="484">
        <v>70.209999999999994</v>
      </c>
      <c r="F57" s="407">
        <v>22906.77</v>
      </c>
      <c r="G57" s="629" t="s">
        <v>8776</v>
      </c>
      <c r="H57" s="629"/>
      <c r="I57" s="629"/>
      <c r="J57" s="630"/>
      <c r="K57" s="630"/>
      <c r="L57" s="630"/>
    </row>
    <row r="58" spans="2:15" x14ac:dyDescent="0.2">
      <c r="B58" s="637">
        <v>45245</v>
      </c>
      <c r="C58" s="634" t="s">
        <v>4207</v>
      </c>
      <c r="D58" s="633" t="s">
        <v>806</v>
      </c>
      <c r="E58" s="407">
        <v>11.23</v>
      </c>
      <c r="F58" s="407">
        <v>5283.8</v>
      </c>
      <c r="G58" s="629" t="s">
        <v>8775</v>
      </c>
      <c r="H58" s="629"/>
      <c r="I58" s="629"/>
      <c r="J58" s="630"/>
      <c r="K58" s="630"/>
      <c r="L58" s="630"/>
    </row>
    <row r="59" spans="2:15" x14ac:dyDescent="0.2">
      <c r="B59" s="637">
        <v>45245</v>
      </c>
      <c r="C59" s="634" t="s">
        <v>5384</v>
      </c>
      <c r="D59" s="633" t="s">
        <v>745</v>
      </c>
      <c r="E59" s="407">
        <v>75465.94</v>
      </c>
      <c r="F59" s="407">
        <v>8527.25</v>
      </c>
      <c r="G59" s="629" t="s">
        <v>8774</v>
      </c>
      <c r="H59" s="629"/>
      <c r="I59" s="629"/>
      <c r="J59" s="630"/>
      <c r="K59" s="630"/>
      <c r="L59" s="630"/>
    </row>
    <row r="60" spans="2:15" x14ac:dyDescent="0.2">
      <c r="B60" s="637">
        <v>45245</v>
      </c>
      <c r="C60" s="634" t="s">
        <v>7506</v>
      </c>
      <c r="D60" s="633" t="s">
        <v>745</v>
      </c>
      <c r="E60" s="407">
        <v>650</v>
      </c>
      <c r="F60" s="407">
        <v>48783.1</v>
      </c>
      <c r="G60" s="629" t="s">
        <v>8773</v>
      </c>
      <c r="H60" s="629"/>
      <c r="I60" s="629"/>
      <c r="J60" s="630"/>
      <c r="K60" s="630"/>
      <c r="L60" s="630"/>
    </row>
    <row r="61" spans="2:15" x14ac:dyDescent="0.2">
      <c r="B61" s="637">
        <v>45245</v>
      </c>
      <c r="C61" s="634" t="s">
        <v>6146</v>
      </c>
      <c r="D61" s="633" t="s">
        <v>6937</v>
      </c>
      <c r="E61" s="936">
        <v>6982.81</v>
      </c>
      <c r="F61" s="407">
        <v>2899.41</v>
      </c>
      <c r="G61" s="629" t="s">
        <v>8772</v>
      </c>
      <c r="H61" s="629"/>
      <c r="I61" s="629"/>
      <c r="J61" s="630"/>
      <c r="K61" s="630"/>
      <c r="L61" s="630"/>
    </row>
    <row r="62" spans="2:15" x14ac:dyDescent="0.2">
      <c r="B62" s="637">
        <v>45245</v>
      </c>
      <c r="C62" s="634" t="s">
        <v>6144</v>
      </c>
      <c r="D62" s="633" t="s">
        <v>6937</v>
      </c>
      <c r="E62" s="936">
        <v>6982.81</v>
      </c>
      <c r="F62" s="407">
        <v>1714.79</v>
      </c>
      <c r="G62" s="629" t="s">
        <v>8771</v>
      </c>
      <c r="H62" s="629"/>
      <c r="I62" s="629"/>
      <c r="J62" s="630"/>
      <c r="K62" s="630"/>
      <c r="L62" s="630"/>
    </row>
    <row r="63" spans="2:15" x14ac:dyDescent="0.2">
      <c r="B63" s="637">
        <v>45245</v>
      </c>
      <c r="C63" s="634" t="s">
        <v>6142</v>
      </c>
      <c r="D63" s="633" t="s">
        <v>6937</v>
      </c>
      <c r="E63" s="936">
        <v>6982.81</v>
      </c>
      <c r="F63" s="407">
        <v>8009.59</v>
      </c>
      <c r="G63" s="760" t="s">
        <v>8770</v>
      </c>
      <c r="H63" s="629"/>
      <c r="I63" s="629"/>
      <c r="J63" s="630"/>
      <c r="K63" s="630"/>
      <c r="L63" s="630"/>
    </row>
    <row r="64" spans="2:15" x14ac:dyDescent="0.2">
      <c r="B64" s="637">
        <v>45245</v>
      </c>
      <c r="C64" s="634" t="s">
        <v>6140</v>
      </c>
      <c r="D64" s="633" t="s">
        <v>6937</v>
      </c>
      <c r="E64" s="407">
        <v>6982.81</v>
      </c>
      <c r="F64" s="407">
        <v>620.98</v>
      </c>
      <c r="G64" s="629" t="s">
        <v>8769</v>
      </c>
      <c r="H64" s="629"/>
      <c r="I64" s="629"/>
      <c r="J64" s="630"/>
      <c r="K64" s="630"/>
      <c r="L64" s="630"/>
    </row>
    <row r="65" spans="1:15" x14ac:dyDescent="0.2">
      <c r="B65" s="637">
        <v>45245</v>
      </c>
      <c r="C65" s="634" t="s">
        <v>6138</v>
      </c>
      <c r="D65" s="633" t="s">
        <v>6937</v>
      </c>
      <c r="E65" s="407">
        <v>6982.81</v>
      </c>
      <c r="F65" s="635">
        <v>1143</v>
      </c>
      <c r="G65" s="629" t="s">
        <v>8768</v>
      </c>
      <c r="H65" s="629"/>
      <c r="I65" s="629"/>
      <c r="J65" s="630"/>
      <c r="K65" s="630"/>
      <c r="L65" s="630"/>
    </row>
    <row r="66" spans="1:15" x14ac:dyDescent="0.2">
      <c r="B66" s="637">
        <v>45246</v>
      </c>
      <c r="C66" s="634" t="s">
        <v>6164</v>
      </c>
      <c r="D66" s="633" t="s">
        <v>806</v>
      </c>
      <c r="E66" s="484">
        <v>57.2</v>
      </c>
      <c r="F66" s="635">
        <v>19167.419999999998</v>
      </c>
      <c r="G66" s="629" t="s">
        <v>8767</v>
      </c>
      <c r="H66" s="629"/>
      <c r="I66" s="629"/>
      <c r="J66" s="630"/>
      <c r="K66" s="630"/>
      <c r="L66" s="630"/>
    </row>
    <row r="67" spans="1:15" x14ac:dyDescent="0.2">
      <c r="B67" s="637">
        <v>45246</v>
      </c>
      <c r="C67" s="634" t="s">
        <v>4207</v>
      </c>
      <c r="D67" s="633" t="s">
        <v>806</v>
      </c>
      <c r="E67" s="407">
        <v>9.15</v>
      </c>
      <c r="F67" s="407">
        <v>47622.14</v>
      </c>
      <c r="G67" s="629" t="s">
        <v>8766</v>
      </c>
      <c r="H67" s="629"/>
      <c r="I67" s="629"/>
      <c r="J67" s="630"/>
      <c r="K67" s="630"/>
      <c r="L67" s="630"/>
    </row>
    <row r="68" spans="1:15" x14ac:dyDescent="0.2">
      <c r="B68" s="637">
        <v>45246</v>
      </c>
      <c r="C68" s="715" t="s">
        <v>8765</v>
      </c>
      <c r="D68" s="415">
        <v>1331</v>
      </c>
      <c r="E68" s="416">
        <v>92217.75</v>
      </c>
      <c r="F68" s="407">
        <v>14507.78</v>
      </c>
      <c r="G68" s="629" t="s">
        <v>8764</v>
      </c>
      <c r="H68" s="629"/>
      <c r="I68" s="629"/>
      <c r="J68" s="630"/>
      <c r="K68" s="630"/>
      <c r="L68" s="630"/>
    </row>
    <row r="69" spans="1:15" x14ac:dyDescent="0.2">
      <c r="B69" s="637">
        <v>45247</v>
      </c>
      <c r="C69" s="634" t="s">
        <v>8763</v>
      </c>
      <c r="D69" s="633" t="s">
        <v>745</v>
      </c>
      <c r="E69" s="481">
        <v>4838</v>
      </c>
      <c r="F69" s="407">
        <v>930.32</v>
      </c>
      <c r="G69" s="629" t="s">
        <v>8575</v>
      </c>
      <c r="H69" s="629"/>
      <c r="I69" s="629"/>
      <c r="J69" s="630"/>
      <c r="K69" s="630"/>
      <c r="L69" s="630"/>
    </row>
    <row r="70" spans="1:15" x14ac:dyDescent="0.2">
      <c r="B70" s="637">
        <v>45247</v>
      </c>
      <c r="C70" s="634" t="s">
        <v>8763</v>
      </c>
      <c r="D70" s="633" t="s">
        <v>745</v>
      </c>
      <c r="E70" s="481">
        <v>2300</v>
      </c>
      <c r="F70" s="407">
        <v>6730.58</v>
      </c>
      <c r="G70" s="629" t="s">
        <v>8762</v>
      </c>
      <c r="H70" s="629"/>
      <c r="I70" s="629"/>
      <c r="J70" s="630"/>
      <c r="K70" s="630"/>
      <c r="L70" s="630"/>
    </row>
    <row r="71" spans="1:15" x14ac:dyDescent="0.2">
      <c r="A71" s="921"/>
      <c r="B71" s="637">
        <v>45247</v>
      </c>
      <c r="C71" s="634" t="s">
        <v>8761</v>
      </c>
      <c r="D71" s="633" t="s">
        <v>745</v>
      </c>
      <c r="E71" s="477">
        <v>24767.61</v>
      </c>
      <c r="F71" s="407">
        <v>3257.28</v>
      </c>
      <c r="G71" s="629" t="s">
        <v>8760</v>
      </c>
      <c r="H71" s="629"/>
      <c r="I71" s="629"/>
      <c r="J71" s="630"/>
      <c r="K71" s="630"/>
      <c r="L71" s="630"/>
    </row>
    <row r="72" spans="1:15" x14ac:dyDescent="0.2">
      <c r="B72" s="637">
        <v>45247</v>
      </c>
      <c r="C72" s="634" t="s">
        <v>746</v>
      </c>
      <c r="D72" s="633" t="s">
        <v>745</v>
      </c>
      <c r="E72" s="407">
        <v>1000000</v>
      </c>
      <c r="F72" s="407">
        <v>22538.080000000002</v>
      </c>
      <c r="G72" s="629" t="s">
        <v>8759</v>
      </c>
      <c r="H72" s="629"/>
      <c r="I72" s="629"/>
      <c r="J72" s="630"/>
      <c r="K72" s="630"/>
      <c r="L72" s="630"/>
    </row>
    <row r="73" spans="1:15" x14ac:dyDescent="0.2">
      <c r="B73" s="637">
        <v>45247</v>
      </c>
      <c r="C73" s="634" t="s">
        <v>3602</v>
      </c>
      <c r="D73" s="633" t="s">
        <v>806</v>
      </c>
      <c r="E73" s="407">
        <v>3019.48</v>
      </c>
      <c r="F73" s="407">
        <v>9355.52</v>
      </c>
      <c r="G73" s="629" t="s">
        <v>8758</v>
      </c>
      <c r="H73" s="629"/>
      <c r="I73" s="629"/>
      <c r="J73" s="630"/>
      <c r="K73" s="630"/>
      <c r="L73" s="630"/>
    </row>
    <row r="74" spans="1:15" x14ac:dyDescent="0.2">
      <c r="B74" s="637">
        <v>45251</v>
      </c>
      <c r="C74" s="634" t="s">
        <v>8757</v>
      </c>
      <c r="D74" s="633">
        <v>1263</v>
      </c>
      <c r="E74" s="407">
        <v>7980</v>
      </c>
      <c r="F74" s="407">
        <v>73708.820000000007</v>
      </c>
      <c r="G74" s="629" t="s">
        <v>8756</v>
      </c>
      <c r="H74" s="629"/>
      <c r="I74" s="629"/>
      <c r="J74" s="630"/>
      <c r="K74" s="630"/>
      <c r="L74" s="630"/>
      <c r="N74" s="628">
        <f>+E74*0.55</f>
        <v>4389</v>
      </c>
      <c r="O74" s="628">
        <f>+E74*0.45</f>
        <v>3591</v>
      </c>
    </row>
    <row r="75" spans="1:15" x14ac:dyDescent="0.2">
      <c r="B75" s="637">
        <v>45251</v>
      </c>
      <c r="C75" s="634" t="s">
        <v>8755</v>
      </c>
      <c r="D75" s="633" t="s">
        <v>745</v>
      </c>
      <c r="E75" s="407">
        <v>55000</v>
      </c>
      <c r="F75" s="407">
        <v>33638</v>
      </c>
      <c r="G75" s="629" t="s">
        <v>8754</v>
      </c>
      <c r="H75" s="629"/>
      <c r="I75" s="629"/>
      <c r="J75" s="630"/>
      <c r="K75" s="630"/>
      <c r="L75" s="630"/>
    </row>
    <row r="76" spans="1:15" x14ac:dyDescent="0.2">
      <c r="B76" s="637">
        <v>45251</v>
      </c>
      <c r="C76" s="634" t="s">
        <v>8753</v>
      </c>
      <c r="D76" s="633" t="s">
        <v>745</v>
      </c>
      <c r="E76" s="404">
        <v>3209</v>
      </c>
      <c r="F76" s="407">
        <v>10570</v>
      </c>
      <c r="G76" s="629" t="s">
        <v>8752</v>
      </c>
      <c r="H76" s="629"/>
      <c r="I76" s="629"/>
      <c r="J76" s="630"/>
      <c r="K76" s="630"/>
      <c r="L76" s="630"/>
    </row>
    <row r="77" spans="1:15" x14ac:dyDescent="0.2">
      <c r="B77" s="637">
        <v>45251</v>
      </c>
      <c r="C77" s="634" t="s">
        <v>4517</v>
      </c>
      <c r="D77" s="633" t="s">
        <v>806</v>
      </c>
      <c r="E77" s="484">
        <v>253.01</v>
      </c>
      <c r="F77" s="407">
        <v>2366.11</v>
      </c>
      <c r="G77" s="629" t="s">
        <v>8751</v>
      </c>
      <c r="H77" s="629"/>
      <c r="I77" s="629"/>
      <c r="J77" s="630"/>
      <c r="K77" s="630"/>
      <c r="L77" s="630"/>
    </row>
    <row r="78" spans="1:15" x14ac:dyDescent="0.2">
      <c r="B78" s="637">
        <v>45251</v>
      </c>
      <c r="C78" s="634" t="s">
        <v>4207</v>
      </c>
      <c r="D78" s="633" t="s">
        <v>806</v>
      </c>
      <c r="E78" s="407">
        <v>40.479999999999997</v>
      </c>
      <c r="F78" s="407">
        <v>23214.2</v>
      </c>
      <c r="G78" s="629" t="s">
        <v>8750</v>
      </c>
      <c r="H78" s="629"/>
      <c r="I78" s="629"/>
      <c r="J78" s="630"/>
      <c r="K78" s="630"/>
      <c r="L78" s="630"/>
    </row>
    <row r="79" spans="1:15" x14ac:dyDescent="0.2">
      <c r="B79" s="637">
        <v>45252</v>
      </c>
      <c r="C79" s="634" t="s">
        <v>777</v>
      </c>
      <c r="D79" s="633" t="s">
        <v>806</v>
      </c>
      <c r="E79" s="484">
        <v>84.56</v>
      </c>
      <c r="F79" s="407">
        <v>3740.07</v>
      </c>
      <c r="G79" s="629" t="s">
        <v>8749</v>
      </c>
      <c r="H79" s="629"/>
      <c r="I79" s="629"/>
      <c r="J79" s="630"/>
      <c r="K79" s="630"/>
      <c r="L79" s="630"/>
    </row>
    <row r="80" spans="1:15" x14ac:dyDescent="0.2">
      <c r="B80" s="637">
        <v>45252</v>
      </c>
      <c r="C80" s="634" t="s">
        <v>4207</v>
      </c>
      <c r="D80" s="633" t="s">
        <v>806</v>
      </c>
      <c r="E80" s="407">
        <v>13.53</v>
      </c>
      <c r="F80" s="407">
        <v>645.45000000000005</v>
      </c>
      <c r="G80" s="629" t="s">
        <v>8748</v>
      </c>
      <c r="H80" s="629"/>
      <c r="I80" s="629"/>
      <c r="J80" s="630"/>
      <c r="K80" s="630"/>
      <c r="L80" s="630"/>
    </row>
    <row r="81" spans="2:12" x14ac:dyDescent="0.2">
      <c r="B81" s="637">
        <v>45252</v>
      </c>
      <c r="C81" s="715" t="s">
        <v>8747</v>
      </c>
      <c r="D81" s="415">
        <v>218</v>
      </c>
      <c r="E81" s="416">
        <v>5283.8</v>
      </c>
      <c r="F81" s="407">
        <v>17073.89</v>
      </c>
      <c r="G81" s="629" t="s">
        <v>8746</v>
      </c>
      <c r="H81" s="629"/>
      <c r="I81" s="629"/>
      <c r="J81" s="630"/>
      <c r="K81" s="630"/>
      <c r="L81" s="630"/>
    </row>
    <row r="82" spans="2:12" x14ac:dyDescent="0.2">
      <c r="B82" s="637">
        <v>45252</v>
      </c>
      <c r="C82" s="634" t="s">
        <v>746</v>
      </c>
      <c r="D82" s="633" t="s">
        <v>745</v>
      </c>
      <c r="E82" s="407">
        <v>650000</v>
      </c>
      <c r="F82" s="407">
        <v>2794.79</v>
      </c>
      <c r="G82" s="629" t="s">
        <v>8745</v>
      </c>
      <c r="H82" s="629"/>
      <c r="I82" s="629"/>
      <c r="J82" s="630"/>
      <c r="K82" s="630"/>
      <c r="L82" s="630"/>
    </row>
    <row r="83" spans="2:12" ht="12.75" customHeight="1" x14ac:dyDescent="0.2">
      <c r="B83" s="637">
        <v>45253</v>
      </c>
      <c r="C83" s="634" t="s">
        <v>777</v>
      </c>
      <c r="D83" s="633" t="s">
        <v>806</v>
      </c>
      <c r="E83" s="484">
        <v>5.0599999999999996</v>
      </c>
      <c r="F83" s="407">
        <v>3794.43</v>
      </c>
      <c r="G83" s="629" t="s">
        <v>8744</v>
      </c>
      <c r="H83" s="629"/>
      <c r="I83" s="629"/>
      <c r="J83" s="630"/>
      <c r="K83" s="630"/>
      <c r="L83" s="630"/>
    </row>
    <row r="84" spans="2:12" x14ac:dyDescent="0.2">
      <c r="B84" s="637">
        <v>45253</v>
      </c>
      <c r="C84" s="634" t="s">
        <v>4207</v>
      </c>
      <c r="D84" s="633" t="s">
        <v>806</v>
      </c>
      <c r="E84" s="407">
        <v>0.81</v>
      </c>
      <c r="F84" s="407">
        <v>5966.98</v>
      </c>
      <c r="G84" s="629" t="s">
        <v>8743</v>
      </c>
      <c r="H84" s="629"/>
      <c r="I84" s="629"/>
      <c r="J84" s="630"/>
      <c r="K84" s="630"/>
      <c r="L84" s="630"/>
    </row>
    <row r="85" spans="2:12" x14ac:dyDescent="0.2">
      <c r="B85" s="637">
        <v>45253</v>
      </c>
      <c r="C85" s="634" t="s">
        <v>8742</v>
      </c>
      <c r="D85" s="633" t="s">
        <v>745</v>
      </c>
      <c r="E85" s="407">
        <v>10000</v>
      </c>
      <c r="F85" s="407">
        <v>2600.98</v>
      </c>
      <c r="G85" s="629" t="s">
        <v>8741</v>
      </c>
      <c r="H85" s="629"/>
      <c r="I85" s="629"/>
      <c r="J85" s="630"/>
      <c r="K85" s="630"/>
      <c r="L85" s="630"/>
    </row>
    <row r="86" spans="2:12" x14ac:dyDescent="0.2">
      <c r="B86" s="637">
        <v>45254</v>
      </c>
      <c r="C86" s="634" t="s">
        <v>8739</v>
      </c>
      <c r="D86" s="633" t="s">
        <v>745</v>
      </c>
      <c r="E86" s="407">
        <v>1484</v>
      </c>
      <c r="F86" s="407">
        <v>13014.97</v>
      </c>
      <c r="G86" s="629" t="s">
        <v>8740</v>
      </c>
      <c r="H86" s="629"/>
      <c r="I86" s="629"/>
      <c r="J86" s="630"/>
      <c r="K86" s="630"/>
      <c r="L86" s="630"/>
    </row>
    <row r="87" spans="2:12" x14ac:dyDescent="0.2">
      <c r="B87" s="637">
        <v>45254</v>
      </c>
      <c r="C87" s="634" t="s">
        <v>8739</v>
      </c>
      <c r="D87" s="633" t="s">
        <v>745</v>
      </c>
      <c r="E87" s="407">
        <v>33139</v>
      </c>
      <c r="F87" s="407">
        <v>6976.84</v>
      </c>
      <c r="G87" s="629" t="s">
        <v>8738</v>
      </c>
      <c r="H87" s="629"/>
      <c r="I87" s="629"/>
      <c r="J87" s="630"/>
      <c r="K87" s="630"/>
      <c r="L87" s="630"/>
    </row>
    <row r="88" spans="2:12" x14ac:dyDescent="0.2">
      <c r="B88" s="637">
        <v>45254</v>
      </c>
      <c r="C88" s="634" t="s">
        <v>8737</v>
      </c>
      <c r="D88" s="633" t="s">
        <v>745</v>
      </c>
      <c r="E88" s="477">
        <v>27560.63</v>
      </c>
      <c r="F88" s="407">
        <v>2815.19</v>
      </c>
      <c r="G88" s="629" t="s">
        <v>8736</v>
      </c>
      <c r="H88" s="629"/>
      <c r="I88" s="629"/>
      <c r="J88" s="630"/>
      <c r="K88" s="630"/>
      <c r="L88" s="630"/>
    </row>
    <row r="89" spans="2:12" x14ac:dyDescent="0.2">
      <c r="B89" s="637">
        <v>45254</v>
      </c>
      <c r="C89" s="634" t="s">
        <v>8735</v>
      </c>
      <c r="D89" s="633" t="s">
        <v>745</v>
      </c>
      <c r="E89" s="481">
        <v>3457</v>
      </c>
      <c r="F89" s="407">
        <v>3692.39</v>
      </c>
      <c r="G89" s="629" t="s">
        <v>8734</v>
      </c>
      <c r="H89" s="629"/>
      <c r="I89" s="629"/>
      <c r="J89" s="630"/>
      <c r="K89" s="630"/>
      <c r="L89" s="630"/>
    </row>
    <row r="90" spans="2:12" x14ac:dyDescent="0.2">
      <c r="B90" s="637">
        <v>45257</v>
      </c>
      <c r="C90" s="634" t="s">
        <v>8733</v>
      </c>
      <c r="D90" s="633" t="s">
        <v>745</v>
      </c>
      <c r="E90" s="404">
        <v>4117</v>
      </c>
      <c r="F90" s="407">
        <v>12245.07</v>
      </c>
      <c r="G90" s="629" t="s">
        <v>8732</v>
      </c>
      <c r="H90" s="629"/>
      <c r="I90" s="629"/>
      <c r="J90" s="630"/>
      <c r="K90" s="630"/>
      <c r="L90" s="630"/>
    </row>
    <row r="91" spans="2:12" x14ac:dyDescent="0.2">
      <c r="B91" s="637">
        <v>45257</v>
      </c>
      <c r="C91" s="634" t="s">
        <v>777</v>
      </c>
      <c r="D91" s="633" t="s">
        <v>806</v>
      </c>
      <c r="E91" s="484">
        <v>119.48</v>
      </c>
      <c r="F91" s="407">
        <v>9659.3799999999992</v>
      </c>
      <c r="G91" s="629" t="s">
        <v>8731</v>
      </c>
      <c r="H91" s="629"/>
      <c r="I91" s="629"/>
      <c r="J91" s="630"/>
      <c r="K91" s="630"/>
      <c r="L91" s="630"/>
    </row>
    <row r="92" spans="2:12" x14ac:dyDescent="0.2">
      <c r="B92" s="637">
        <v>45257</v>
      </c>
      <c r="C92" s="634" t="s">
        <v>4207</v>
      </c>
      <c r="D92" s="633" t="s">
        <v>806</v>
      </c>
      <c r="E92" s="407">
        <v>19.12</v>
      </c>
      <c r="F92" s="407">
        <v>3427.21</v>
      </c>
      <c r="G92" s="629" t="s">
        <v>8730</v>
      </c>
      <c r="H92" s="629"/>
      <c r="I92" s="629"/>
      <c r="J92" s="630"/>
      <c r="K92" s="630"/>
      <c r="L92" s="630"/>
    </row>
    <row r="93" spans="2:12" x14ac:dyDescent="0.2">
      <c r="B93" s="637">
        <v>45257</v>
      </c>
      <c r="C93" s="634" t="s">
        <v>746</v>
      </c>
      <c r="D93" s="633" t="s">
        <v>745</v>
      </c>
      <c r="E93" s="407">
        <v>1000000</v>
      </c>
      <c r="F93" s="407">
        <v>24938.97</v>
      </c>
      <c r="G93" s="630" t="s">
        <v>8729</v>
      </c>
    </row>
    <row r="94" spans="2:12" x14ac:dyDescent="0.2">
      <c r="B94" s="637">
        <v>45258</v>
      </c>
      <c r="C94" s="634" t="s">
        <v>777</v>
      </c>
      <c r="D94" s="633" t="s">
        <v>806</v>
      </c>
      <c r="E94" s="484">
        <v>71.12</v>
      </c>
      <c r="F94" s="407">
        <v>9792.0300000000007</v>
      </c>
      <c r="G94" s="630" t="s">
        <v>8728</v>
      </c>
    </row>
    <row r="95" spans="2:12" x14ac:dyDescent="0.2">
      <c r="B95" s="637">
        <v>45258</v>
      </c>
      <c r="C95" s="634" t="s">
        <v>4207</v>
      </c>
      <c r="D95" s="633" t="s">
        <v>806</v>
      </c>
      <c r="E95" s="407">
        <v>11.38</v>
      </c>
      <c r="F95" s="407">
        <v>2653.21</v>
      </c>
      <c r="G95" s="630" t="s">
        <v>8727</v>
      </c>
    </row>
    <row r="96" spans="2:12" x14ac:dyDescent="0.2">
      <c r="B96" s="637">
        <v>45259</v>
      </c>
      <c r="C96" s="922" t="s">
        <v>8034</v>
      </c>
      <c r="D96" s="633" t="s">
        <v>745</v>
      </c>
      <c r="E96" s="407">
        <v>1160</v>
      </c>
      <c r="F96" s="407">
        <v>14337.62</v>
      </c>
      <c r="G96" s="630" t="s">
        <v>8726</v>
      </c>
    </row>
    <row r="97" spans="2:12" x14ac:dyDescent="0.2">
      <c r="B97" s="637">
        <v>45259</v>
      </c>
      <c r="C97" s="634" t="s">
        <v>4230</v>
      </c>
      <c r="D97" s="633" t="s">
        <v>806</v>
      </c>
      <c r="E97" s="484">
        <v>697</v>
      </c>
      <c r="F97" s="407">
        <v>20983.01</v>
      </c>
      <c r="G97" s="630" t="s">
        <v>8725</v>
      </c>
    </row>
    <row r="98" spans="2:12" x14ac:dyDescent="0.2">
      <c r="B98" s="637">
        <v>45259</v>
      </c>
      <c r="C98" s="634" t="s">
        <v>4207</v>
      </c>
      <c r="D98" s="633" t="s">
        <v>806</v>
      </c>
      <c r="E98" s="407">
        <v>111.52</v>
      </c>
      <c r="F98" s="407">
        <v>21248.68</v>
      </c>
      <c r="G98" s="630" t="s">
        <v>8724</v>
      </c>
    </row>
    <row r="99" spans="2:12" x14ac:dyDescent="0.2">
      <c r="B99" s="637">
        <v>45260</v>
      </c>
      <c r="C99" s="634" t="s">
        <v>8723</v>
      </c>
      <c r="D99" s="633" t="s">
        <v>745</v>
      </c>
      <c r="E99" s="407">
        <v>74843.63</v>
      </c>
      <c r="F99" s="407">
        <v>13308.27</v>
      </c>
      <c r="G99" s="630" t="s">
        <v>8722</v>
      </c>
    </row>
    <row r="100" spans="2:12" x14ac:dyDescent="0.2">
      <c r="B100" s="637">
        <v>45260</v>
      </c>
      <c r="C100" s="634" t="s">
        <v>8721</v>
      </c>
      <c r="D100" s="633" t="s">
        <v>745</v>
      </c>
      <c r="E100" s="477">
        <v>30200.92</v>
      </c>
      <c r="F100" s="407">
        <v>44851</v>
      </c>
      <c r="G100" s="630" t="s">
        <v>8720</v>
      </c>
      <c r="H100" s="629"/>
      <c r="I100" s="629"/>
      <c r="J100" s="630"/>
      <c r="K100" s="630"/>
      <c r="L100" s="630"/>
    </row>
    <row r="101" spans="2:12" x14ac:dyDescent="0.2">
      <c r="B101" s="637">
        <v>45260</v>
      </c>
      <c r="C101" s="634" t="s">
        <v>8719</v>
      </c>
      <c r="D101" s="633" t="s">
        <v>745</v>
      </c>
      <c r="E101" s="407">
        <v>55640.52</v>
      </c>
      <c r="F101" s="407">
        <v>7358.74</v>
      </c>
      <c r="G101" s="630" t="s">
        <v>8718</v>
      </c>
      <c r="H101" s="629"/>
      <c r="I101" s="629"/>
      <c r="J101" s="630"/>
      <c r="K101" s="630"/>
      <c r="L101" s="630"/>
    </row>
    <row r="102" spans="2:12" x14ac:dyDescent="0.2">
      <c r="B102" s="637">
        <v>45260</v>
      </c>
      <c r="C102" s="634" t="s">
        <v>2993</v>
      </c>
      <c r="D102" s="633" t="s">
        <v>745</v>
      </c>
      <c r="E102" s="407">
        <v>119916.36</v>
      </c>
      <c r="F102" s="407">
        <v>18894.07</v>
      </c>
      <c r="G102" s="629" t="s">
        <v>8717</v>
      </c>
      <c r="H102" s="629"/>
      <c r="I102" s="629"/>
      <c r="J102" s="630"/>
      <c r="K102" s="630"/>
      <c r="L102" s="630"/>
    </row>
    <row r="103" spans="2:12" x14ac:dyDescent="0.2">
      <c r="B103" s="637">
        <v>45260</v>
      </c>
      <c r="C103" s="630" t="s">
        <v>8716</v>
      </c>
      <c r="D103" s="633" t="s">
        <v>745</v>
      </c>
      <c r="E103" s="407">
        <v>215000</v>
      </c>
      <c r="F103" s="407">
        <v>10108.98</v>
      </c>
      <c r="G103" s="629" t="s">
        <v>8696</v>
      </c>
      <c r="H103" s="629"/>
      <c r="I103" s="629"/>
      <c r="J103" s="630"/>
      <c r="K103" s="630"/>
      <c r="L103" s="630"/>
    </row>
    <row r="104" spans="2:12" x14ac:dyDescent="0.2">
      <c r="B104" s="637">
        <v>45260</v>
      </c>
      <c r="C104" s="634" t="s">
        <v>8715</v>
      </c>
      <c r="D104" s="633" t="s">
        <v>745</v>
      </c>
      <c r="E104" s="407">
        <v>82000</v>
      </c>
      <c r="F104" s="407">
        <v>78653.41</v>
      </c>
      <c r="G104" s="629" t="s">
        <v>8714</v>
      </c>
      <c r="H104" s="629"/>
      <c r="I104" s="629"/>
      <c r="J104" s="630"/>
      <c r="K104" s="630"/>
      <c r="L104" s="630"/>
    </row>
    <row r="105" spans="2:12" x14ac:dyDescent="0.2">
      <c r="B105" s="637">
        <v>45260</v>
      </c>
      <c r="C105" s="634" t="s">
        <v>746</v>
      </c>
      <c r="D105" s="633" t="s">
        <v>745</v>
      </c>
      <c r="E105" s="407">
        <v>321878.33</v>
      </c>
      <c r="F105" s="407">
        <v>121187.52</v>
      </c>
      <c r="G105" s="629" t="s">
        <v>8713</v>
      </c>
      <c r="H105" s="629"/>
      <c r="I105" s="629"/>
      <c r="J105" s="630"/>
      <c r="K105" s="630"/>
      <c r="L105" s="630"/>
    </row>
    <row r="106" spans="2:12" x14ac:dyDescent="0.2">
      <c r="B106" s="637">
        <v>45260</v>
      </c>
      <c r="C106" s="634" t="s">
        <v>3471</v>
      </c>
      <c r="D106" s="633" t="s">
        <v>806</v>
      </c>
      <c r="E106" s="484">
        <v>2750</v>
      </c>
      <c r="F106" s="407">
        <v>2388.08</v>
      </c>
      <c r="G106" s="629" t="s">
        <v>8712</v>
      </c>
      <c r="H106" s="629"/>
      <c r="I106" s="629"/>
      <c r="J106" s="630"/>
      <c r="K106" s="630"/>
      <c r="L106" s="630"/>
    </row>
    <row r="107" spans="2:12" x14ac:dyDescent="0.2">
      <c r="B107" s="637">
        <v>45260</v>
      </c>
      <c r="C107" s="634" t="s">
        <v>4207</v>
      </c>
      <c r="D107" s="633" t="s">
        <v>806</v>
      </c>
      <c r="E107" s="407">
        <v>440</v>
      </c>
      <c r="F107" s="407">
        <v>14881.14</v>
      </c>
      <c r="G107" s="629" t="s">
        <v>8711</v>
      </c>
      <c r="H107" s="629"/>
      <c r="I107" s="629"/>
      <c r="J107" s="630"/>
      <c r="K107" s="630"/>
      <c r="L107" s="630"/>
    </row>
    <row r="108" spans="2:12" x14ac:dyDescent="0.2">
      <c r="B108" s="637">
        <v>45260</v>
      </c>
      <c r="C108" s="634" t="s">
        <v>746</v>
      </c>
      <c r="D108" s="633" t="s">
        <v>745</v>
      </c>
      <c r="E108" s="407">
        <v>1450000</v>
      </c>
      <c r="F108" s="407">
        <v>1767.84</v>
      </c>
      <c r="G108" s="629" t="s">
        <v>8710</v>
      </c>
      <c r="H108" s="629"/>
      <c r="I108" s="629"/>
      <c r="J108" s="630"/>
      <c r="K108" s="630"/>
      <c r="L108" s="630"/>
    </row>
    <row r="109" spans="2:12" x14ac:dyDescent="0.2">
      <c r="B109" s="637">
        <v>45260</v>
      </c>
      <c r="C109" s="634" t="s">
        <v>746</v>
      </c>
      <c r="D109" s="633" t="s">
        <v>745</v>
      </c>
      <c r="E109" s="407">
        <v>70000</v>
      </c>
      <c r="F109" s="407">
        <v>4483.16</v>
      </c>
      <c r="G109" s="629" t="s">
        <v>8709</v>
      </c>
      <c r="H109" s="629"/>
      <c r="I109" s="629"/>
      <c r="J109" s="630"/>
      <c r="K109" s="630"/>
      <c r="L109" s="630"/>
    </row>
    <row r="110" spans="2:12" x14ac:dyDescent="0.2">
      <c r="B110" s="637"/>
      <c r="C110" s="634"/>
      <c r="F110" s="407">
        <v>42549</v>
      </c>
      <c r="G110" s="629" t="s">
        <v>8708</v>
      </c>
      <c r="H110" s="629"/>
      <c r="I110" s="629"/>
      <c r="J110" s="630"/>
      <c r="K110" s="630"/>
      <c r="L110" s="630"/>
    </row>
    <row r="111" spans="2:12" x14ac:dyDescent="0.2">
      <c r="B111" s="637"/>
      <c r="C111" s="634"/>
      <c r="F111" s="407">
        <v>13889.86</v>
      </c>
      <c r="G111" s="629" t="s">
        <v>8707</v>
      </c>
      <c r="H111" s="629"/>
      <c r="I111" s="629"/>
      <c r="J111" s="630"/>
      <c r="K111" s="630"/>
      <c r="L111" s="630"/>
    </row>
    <row r="112" spans="2:12" x14ac:dyDescent="0.2">
      <c r="B112" s="637"/>
      <c r="C112" s="634"/>
      <c r="F112" s="407">
        <v>27453.439999999999</v>
      </c>
      <c r="G112" s="629" t="s">
        <v>8706</v>
      </c>
      <c r="H112" s="629"/>
      <c r="I112" s="629"/>
      <c r="J112" s="630"/>
      <c r="K112" s="630"/>
      <c r="L112" s="630"/>
    </row>
    <row r="113" spans="2:12" x14ac:dyDescent="0.2">
      <c r="B113" s="637"/>
      <c r="C113" s="634"/>
      <c r="F113" s="407">
        <v>4227.04</v>
      </c>
      <c r="G113" s="629" t="s">
        <v>8705</v>
      </c>
      <c r="H113" s="629"/>
      <c r="I113" s="629"/>
      <c r="J113" s="630"/>
      <c r="K113" s="630"/>
      <c r="L113" s="630"/>
    </row>
    <row r="114" spans="2:12" x14ac:dyDescent="0.2">
      <c r="B114" s="637"/>
      <c r="C114" s="634"/>
      <c r="F114" s="407">
        <v>2227.5500000000002</v>
      </c>
      <c r="G114" s="629" t="s">
        <v>8704</v>
      </c>
      <c r="H114" s="629"/>
      <c r="I114" s="629"/>
      <c r="J114" s="630"/>
      <c r="K114" s="630"/>
      <c r="L114" s="630"/>
    </row>
    <row r="115" spans="2:12" x14ac:dyDescent="0.2">
      <c r="B115" s="637"/>
      <c r="C115" s="634"/>
      <c r="F115" s="407">
        <v>5647.7</v>
      </c>
      <c r="G115" s="629" t="s">
        <v>8703</v>
      </c>
      <c r="H115" s="629"/>
      <c r="I115" s="629"/>
      <c r="J115" s="630"/>
      <c r="K115" s="630"/>
      <c r="L115" s="630"/>
    </row>
    <row r="116" spans="2:12" x14ac:dyDescent="0.2">
      <c r="B116" s="637"/>
      <c r="C116" s="634"/>
      <c r="F116" s="407">
        <v>1017.39</v>
      </c>
      <c r="G116" s="629" t="s">
        <v>8702</v>
      </c>
      <c r="H116" s="629"/>
      <c r="I116" s="629"/>
      <c r="J116" s="630"/>
      <c r="K116" s="630"/>
      <c r="L116" s="630"/>
    </row>
    <row r="117" spans="2:12" x14ac:dyDescent="0.2">
      <c r="B117" s="637"/>
      <c r="C117" s="634"/>
      <c r="F117" s="407">
        <v>1876.09</v>
      </c>
      <c r="G117" s="629" t="s">
        <v>8701</v>
      </c>
      <c r="H117" s="629"/>
      <c r="I117" s="629"/>
      <c r="J117" s="630"/>
      <c r="K117" s="630"/>
      <c r="L117" s="630"/>
    </row>
    <row r="118" spans="2:12" x14ac:dyDescent="0.2">
      <c r="B118" s="637"/>
      <c r="C118" s="634"/>
      <c r="F118" s="407">
        <v>8486.94</v>
      </c>
      <c r="G118" s="629" t="s">
        <v>8700</v>
      </c>
      <c r="H118" s="629"/>
      <c r="I118" s="629"/>
      <c r="J118" s="630"/>
      <c r="K118" s="630"/>
      <c r="L118" s="630"/>
    </row>
    <row r="119" spans="2:12" x14ac:dyDescent="0.2">
      <c r="B119" s="637"/>
      <c r="C119" s="634"/>
      <c r="F119" s="407">
        <v>163441.45000000001</v>
      </c>
      <c r="G119" s="629" t="s">
        <v>8699</v>
      </c>
      <c r="H119" s="629"/>
      <c r="I119" s="629"/>
      <c r="J119" s="630"/>
      <c r="K119" s="630"/>
      <c r="L119" s="630"/>
    </row>
    <row r="120" spans="2:12" x14ac:dyDescent="0.2">
      <c r="B120" s="637"/>
      <c r="C120" s="634"/>
      <c r="F120" s="407">
        <v>12247.9</v>
      </c>
      <c r="G120" s="629" t="s">
        <v>8698</v>
      </c>
      <c r="H120" s="629"/>
      <c r="I120" s="629"/>
      <c r="J120" s="630"/>
      <c r="K120" s="630"/>
      <c r="L120" s="630"/>
    </row>
    <row r="121" spans="2:12" x14ac:dyDescent="0.2">
      <c r="B121" s="637"/>
      <c r="C121" s="634"/>
      <c r="F121" s="407">
        <v>10491.5</v>
      </c>
      <c r="G121" s="629" t="s">
        <v>8697</v>
      </c>
      <c r="H121" s="629"/>
      <c r="I121" s="629"/>
      <c r="J121" s="630"/>
      <c r="K121" s="630"/>
      <c r="L121" s="630"/>
    </row>
    <row r="122" spans="2:12" x14ac:dyDescent="0.2">
      <c r="B122" s="637"/>
      <c r="C122" s="634"/>
      <c r="F122" s="407">
        <v>5559.07</v>
      </c>
      <c r="G122" s="629" t="s">
        <v>8696</v>
      </c>
      <c r="H122" s="629"/>
      <c r="I122" s="629"/>
      <c r="J122" s="630"/>
      <c r="K122" s="630"/>
      <c r="L122" s="630"/>
    </row>
    <row r="123" spans="2:12" x14ac:dyDescent="0.2">
      <c r="B123" s="637"/>
      <c r="C123" s="634"/>
      <c r="F123" s="407">
        <v>6383.02</v>
      </c>
      <c r="G123" s="629" t="s">
        <v>8695</v>
      </c>
      <c r="H123" s="629"/>
      <c r="I123" s="629"/>
      <c r="J123" s="630"/>
      <c r="K123" s="630"/>
      <c r="L123" s="630"/>
    </row>
    <row r="124" spans="2:12" x14ac:dyDescent="0.2">
      <c r="B124" s="637"/>
      <c r="C124" s="634"/>
      <c r="F124" s="407">
        <v>2995.12</v>
      </c>
      <c r="G124" s="629" t="s">
        <v>8694</v>
      </c>
      <c r="H124" s="629"/>
      <c r="I124" s="629"/>
      <c r="J124" s="630"/>
      <c r="K124" s="630"/>
      <c r="L124" s="630"/>
    </row>
    <row r="125" spans="2:12" x14ac:dyDescent="0.2">
      <c r="B125" s="637"/>
      <c r="C125" s="634"/>
      <c r="F125" s="407">
        <v>1586.69</v>
      </c>
      <c r="G125" s="629" t="s">
        <v>8693</v>
      </c>
      <c r="H125" s="629"/>
      <c r="I125" s="629"/>
      <c r="J125" s="630"/>
      <c r="K125" s="630"/>
      <c r="L125" s="630"/>
    </row>
    <row r="126" spans="2:12" x14ac:dyDescent="0.2">
      <c r="B126" s="637"/>
      <c r="C126" s="634"/>
      <c r="F126" s="407">
        <v>3660.48</v>
      </c>
      <c r="G126" s="630" t="s">
        <v>8692</v>
      </c>
      <c r="H126" s="629"/>
      <c r="I126" s="629"/>
      <c r="J126" s="630"/>
      <c r="K126" s="630"/>
      <c r="L126" s="630"/>
    </row>
    <row r="127" spans="2:12" x14ac:dyDescent="0.2">
      <c r="B127" s="637"/>
      <c r="C127" s="634"/>
      <c r="F127" s="407">
        <v>15331.18</v>
      </c>
      <c r="G127" s="629" t="s">
        <v>8691</v>
      </c>
      <c r="H127" s="629"/>
      <c r="I127" s="629"/>
      <c r="J127" s="630"/>
      <c r="K127" s="630"/>
      <c r="L127" s="630"/>
    </row>
    <row r="128" spans="2:12" x14ac:dyDescent="0.2">
      <c r="B128" s="637"/>
      <c r="C128" s="634"/>
      <c r="F128" s="407">
        <v>29121.51</v>
      </c>
      <c r="G128" s="630" t="s">
        <v>8690</v>
      </c>
      <c r="H128" s="629"/>
      <c r="I128" s="629"/>
      <c r="J128" s="630"/>
      <c r="K128" s="630"/>
      <c r="L128" s="630"/>
    </row>
    <row r="129" spans="2:12" x14ac:dyDescent="0.2">
      <c r="B129" s="637"/>
      <c r="C129" s="634"/>
      <c r="F129" s="407">
        <v>10484.56</v>
      </c>
      <c r="G129" s="629" t="s">
        <v>8689</v>
      </c>
      <c r="H129" s="629"/>
      <c r="I129" s="629"/>
      <c r="J129" s="630"/>
      <c r="K129" s="630"/>
      <c r="L129" s="630"/>
    </row>
    <row r="130" spans="2:12" x14ac:dyDescent="0.2">
      <c r="B130" s="637"/>
      <c r="F130" s="407">
        <v>11938.36</v>
      </c>
      <c r="G130" s="629" t="s">
        <v>8688</v>
      </c>
      <c r="H130" s="629"/>
      <c r="I130" s="629"/>
      <c r="J130" s="630"/>
      <c r="K130" s="630"/>
      <c r="L130" s="630"/>
    </row>
    <row r="131" spans="2:12" x14ac:dyDescent="0.2">
      <c r="B131" s="637"/>
      <c r="C131" s="634"/>
      <c r="F131" s="407">
        <v>8649.4</v>
      </c>
      <c r="G131" s="629" t="s">
        <v>8687</v>
      </c>
      <c r="H131" s="629"/>
      <c r="I131" s="629"/>
      <c r="J131" s="630"/>
      <c r="K131" s="630"/>
      <c r="L131" s="630"/>
    </row>
    <row r="132" spans="2:12" x14ac:dyDescent="0.2">
      <c r="B132" s="637"/>
      <c r="C132" s="634"/>
      <c r="F132" s="407">
        <v>6580.51</v>
      </c>
      <c r="G132" s="629" t="s">
        <v>8686</v>
      </c>
      <c r="H132" s="629"/>
      <c r="I132" s="629"/>
      <c r="J132" s="630"/>
      <c r="K132" s="630"/>
      <c r="L132" s="630"/>
    </row>
    <row r="133" spans="2:12" x14ac:dyDescent="0.2">
      <c r="B133" s="637"/>
      <c r="F133" s="407">
        <v>7184.01</v>
      </c>
      <c r="G133" s="630" t="s">
        <v>8685</v>
      </c>
      <c r="H133" s="629"/>
      <c r="I133" s="629"/>
      <c r="J133" s="630"/>
      <c r="K133" s="630"/>
      <c r="L133" s="630"/>
    </row>
    <row r="134" spans="2:12" x14ac:dyDescent="0.2">
      <c r="B134" s="637"/>
      <c r="C134" s="634"/>
      <c r="F134" s="407">
        <v>4138.09</v>
      </c>
      <c r="G134" s="629" t="s">
        <v>8684</v>
      </c>
      <c r="H134" s="629"/>
      <c r="I134" s="629"/>
      <c r="J134" s="630"/>
      <c r="K134" s="630"/>
      <c r="L134" s="630"/>
    </row>
    <row r="135" spans="2:12" x14ac:dyDescent="0.2">
      <c r="B135" s="637"/>
      <c r="C135" s="634"/>
      <c r="F135" s="407">
        <v>6882.06</v>
      </c>
      <c r="G135" s="629" t="s">
        <v>8683</v>
      </c>
      <c r="H135" s="629"/>
      <c r="I135" s="629"/>
      <c r="J135" s="630"/>
      <c r="K135" s="630"/>
      <c r="L135" s="630"/>
    </row>
    <row r="136" spans="2:12" x14ac:dyDescent="0.2">
      <c r="B136" s="637"/>
      <c r="C136" s="634"/>
      <c r="F136" s="407">
        <v>6121</v>
      </c>
      <c r="G136" s="629" t="s">
        <v>8682</v>
      </c>
      <c r="H136" s="629"/>
      <c r="I136" s="629"/>
      <c r="J136" s="630"/>
      <c r="K136" s="630"/>
      <c r="L136" s="630"/>
    </row>
    <row r="137" spans="2:12" x14ac:dyDescent="0.2">
      <c r="B137" s="637"/>
      <c r="C137" s="634"/>
      <c r="F137" s="407">
        <v>22877.87</v>
      </c>
      <c r="G137" s="629" t="s">
        <v>8681</v>
      </c>
      <c r="H137" s="629"/>
      <c r="I137" s="629"/>
      <c r="J137" s="630"/>
      <c r="K137" s="630"/>
      <c r="L137" s="630"/>
    </row>
    <row r="138" spans="2:12" x14ac:dyDescent="0.2">
      <c r="B138" s="637"/>
      <c r="C138" s="634"/>
      <c r="F138" s="407">
        <v>3019.11</v>
      </c>
      <c r="G138" s="629" t="s">
        <v>8680</v>
      </c>
      <c r="H138" s="629"/>
      <c r="I138" s="629"/>
      <c r="J138" s="630"/>
      <c r="K138" s="630"/>
      <c r="L138" s="630"/>
    </row>
    <row r="139" spans="2:12" x14ac:dyDescent="0.2">
      <c r="B139" s="637"/>
      <c r="C139" s="634"/>
      <c r="F139" s="407">
        <v>15095.56</v>
      </c>
      <c r="G139" s="629" t="s">
        <v>8679</v>
      </c>
      <c r="H139" s="629"/>
      <c r="I139" s="629"/>
      <c r="J139" s="630"/>
      <c r="K139" s="630"/>
      <c r="L139" s="630"/>
    </row>
    <row r="140" spans="2:12" x14ac:dyDescent="0.2">
      <c r="B140" s="637"/>
      <c r="C140" s="634"/>
      <c r="F140" s="407">
        <v>13424.68</v>
      </c>
      <c r="G140" s="629" t="s">
        <v>8678</v>
      </c>
      <c r="H140" s="629"/>
      <c r="I140" s="629"/>
      <c r="J140" s="630"/>
      <c r="K140" s="630"/>
      <c r="L140" s="630"/>
    </row>
    <row r="141" spans="2:12" x14ac:dyDescent="0.2">
      <c r="B141" s="637"/>
      <c r="C141" s="634"/>
      <c r="F141" s="407">
        <v>8285.07</v>
      </c>
      <c r="G141" s="629" t="s">
        <v>8677</v>
      </c>
      <c r="H141" s="629"/>
      <c r="I141" s="629"/>
      <c r="J141" s="630"/>
      <c r="K141" s="630"/>
      <c r="L141" s="630"/>
    </row>
    <row r="142" spans="2:12" x14ac:dyDescent="0.2">
      <c r="B142" s="637"/>
      <c r="C142" s="634"/>
      <c r="F142" s="407">
        <v>14507.57</v>
      </c>
      <c r="G142" s="760" t="s">
        <v>8676</v>
      </c>
      <c r="H142" s="629"/>
      <c r="I142" s="629"/>
      <c r="J142" s="630"/>
      <c r="K142" s="630"/>
      <c r="L142" s="630"/>
    </row>
    <row r="143" spans="2:12" x14ac:dyDescent="0.2">
      <c r="B143" s="637"/>
      <c r="C143" s="634"/>
      <c r="F143" s="407">
        <v>25247.4</v>
      </c>
      <c r="G143" s="629" t="s">
        <v>8675</v>
      </c>
      <c r="H143" s="629"/>
      <c r="I143" s="629"/>
      <c r="J143" s="630"/>
      <c r="K143" s="630"/>
      <c r="L143" s="630"/>
    </row>
    <row r="144" spans="2:12" x14ac:dyDescent="0.2">
      <c r="B144" s="637"/>
      <c r="C144" s="634"/>
      <c r="F144" s="407">
        <v>1713.11</v>
      </c>
      <c r="G144" s="630" t="s">
        <v>8674</v>
      </c>
      <c r="K144" s="630"/>
      <c r="L144" s="630"/>
    </row>
    <row r="145" spans="2:12" x14ac:dyDescent="0.2">
      <c r="B145" s="637"/>
      <c r="C145" s="634"/>
      <c r="F145" s="407">
        <v>19174.8</v>
      </c>
      <c r="G145" s="629" t="s">
        <v>8527</v>
      </c>
      <c r="H145" s="629"/>
      <c r="I145" s="629"/>
      <c r="J145" s="630"/>
      <c r="K145" s="630"/>
      <c r="L145" s="630"/>
    </row>
    <row r="146" spans="2:12" x14ac:dyDescent="0.2">
      <c r="B146" s="637"/>
      <c r="C146" s="634"/>
      <c r="F146" s="407">
        <v>13821.27</v>
      </c>
      <c r="G146" s="629" t="s">
        <v>8673</v>
      </c>
      <c r="H146" s="629"/>
      <c r="I146" s="629"/>
      <c r="J146" s="630"/>
      <c r="K146" s="630"/>
      <c r="L146" s="630"/>
    </row>
    <row r="147" spans="2:12" x14ac:dyDescent="0.2">
      <c r="B147" s="637"/>
      <c r="C147" s="634"/>
      <c r="F147" s="407">
        <v>15694.75</v>
      </c>
      <c r="G147" s="629" t="s">
        <v>8672</v>
      </c>
      <c r="H147" s="629"/>
      <c r="I147" s="629"/>
      <c r="J147" s="630"/>
      <c r="K147" s="630"/>
      <c r="L147" s="630"/>
    </row>
    <row r="148" spans="2:12" x14ac:dyDescent="0.2">
      <c r="B148" s="637"/>
      <c r="C148" s="634"/>
      <c r="F148" s="407">
        <v>1586.69</v>
      </c>
      <c r="G148" s="629" t="s">
        <v>8671</v>
      </c>
      <c r="H148" s="629"/>
      <c r="I148" s="629"/>
      <c r="J148" s="630"/>
      <c r="K148" s="630"/>
      <c r="L148" s="630"/>
    </row>
    <row r="149" spans="2:12" x14ac:dyDescent="0.2">
      <c r="B149" s="637"/>
      <c r="C149" s="634"/>
      <c r="F149" s="407">
        <v>51523</v>
      </c>
      <c r="G149" s="629" t="s">
        <v>8670</v>
      </c>
      <c r="H149" s="629"/>
      <c r="I149" s="629"/>
      <c r="J149" s="630"/>
      <c r="K149" s="630"/>
      <c r="L149" s="630"/>
    </row>
    <row r="150" spans="2:12" x14ac:dyDescent="0.2">
      <c r="B150" s="637"/>
      <c r="C150" s="634"/>
      <c r="F150" s="407">
        <v>602.42999999999995</v>
      </c>
      <c r="G150" s="629" t="s">
        <v>8669</v>
      </c>
      <c r="H150" s="629"/>
      <c r="I150" s="629"/>
      <c r="J150" s="630"/>
      <c r="K150" s="630"/>
      <c r="L150" s="630"/>
    </row>
    <row r="151" spans="2:12" x14ac:dyDescent="0.2">
      <c r="B151" s="637"/>
      <c r="C151" s="634"/>
      <c r="F151" s="407">
        <v>7901.07</v>
      </c>
      <c r="G151" s="629" t="s">
        <v>8668</v>
      </c>
      <c r="H151" s="629"/>
      <c r="I151" s="629"/>
      <c r="J151" s="630"/>
      <c r="K151" s="630"/>
      <c r="L151" s="630"/>
    </row>
    <row r="152" spans="2:12" x14ac:dyDescent="0.2">
      <c r="B152" s="637"/>
      <c r="C152" s="634"/>
      <c r="F152" s="407">
        <v>4163.8999999999996</v>
      </c>
      <c r="G152" s="629" t="s">
        <v>8667</v>
      </c>
      <c r="H152" s="629"/>
      <c r="I152" s="629"/>
      <c r="J152" s="630"/>
      <c r="K152" s="630"/>
      <c r="L152" s="630"/>
    </row>
    <row r="153" spans="2:12" x14ac:dyDescent="0.2">
      <c r="B153" s="637"/>
      <c r="C153" s="634"/>
      <c r="F153" s="407">
        <v>5275.18</v>
      </c>
      <c r="G153" s="629" t="s">
        <v>8666</v>
      </c>
      <c r="H153" s="629"/>
      <c r="I153" s="629"/>
      <c r="J153" s="630"/>
      <c r="K153" s="630"/>
      <c r="L153" s="630"/>
    </row>
    <row r="154" spans="2:12" x14ac:dyDescent="0.2">
      <c r="B154" s="637"/>
      <c r="C154" s="634"/>
      <c r="F154" s="407">
        <v>30503.599999999999</v>
      </c>
      <c r="G154" s="629" t="s">
        <v>8665</v>
      </c>
      <c r="H154" s="629"/>
      <c r="I154" s="629"/>
      <c r="J154" s="630"/>
      <c r="K154" s="630"/>
      <c r="L154" s="630"/>
    </row>
    <row r="155" spans="2:12" x14ac:dyDescent="0.2">
      <c r="B155" s="637"/>
      <c r="C155" s="634"/>
      <c r="F155" s="407">
        <v>3210.65</v>
      </c>
      <c r="G155" s="629" t="s">
        <v>8664</v>
      </c>
      <c r="H155" s="629"/>
      <c r="I155" s="629"/>
      <c r="J155" s="630"/>
      <c r="K155" s="630"/>
      <c r="L155" s="630"/>
    </row>
    <row r="156" spans="2:12" x14ac:dyDescent="0.2">
      <c r="B156" s="637"/>
      <c r="C156" s="634"/>
      <c r="F156" s="407">
        <v>25636</v>
      </c>
      <c r="G156" s="629" t="s">
        <v>8663</v>
      </c>
      <c r="H156" s="629"/>
      <c r="I156" s="629"/>
      <c r="J156" s="630"/>
      <c r="K156" s="630"/>
      <c r="L156" s="630"/>
    </row>
    <row r="157" spans="2:12" x14ac:dyDescent="0.2">
      <c r="B157" s="637"/>
      <c r="C157" s="634"/>
      <c r="F157" s="407">
        <v>2114</v>
      </c>
      <c r="G157" s="629" t="s">
        <v>8662</v>
      </c>
      <c r="H157" s="629"/>
      <c r="I157" s="629"/>
      <c r="J157" s="630"/>
      <c r="K157" s="630"/>
      <c r="L157" s="630"/>
    </row>
    <row r="158" spans="2:12" x14ac:dyDescent="0.2">
      <c r="B158" s="637"/>
      <c r="C158" s="634"/>
      <c r="F158" s="407">
        <v>10631.13</v>
      </c>
      <c r="G158" s="629" t="s">
        <v>8661</v>
      </c>
      <c r="H158" s="629"/>
      <c r="I158" s="629"/>
      <c r="J158" s="630"/>
      <c r="K158" s="630"/>
      <c r="L158" s="630"/>
    </row>
    <row r="159" spans="2:12" x14ac:dyDescent="0.2">
      <c r="B159" s="637"/>
      <c r="C159" s="634"/>
      <c r="F159" s="407">
        <v>6944.93</v>
      </c>
      <c r="G159" s="629" t="s">
        <v>8660</v>
      </c>
      <c r="H159" s="629"/>
      <c r="I159" s="629"/>
      <c r="J159" s="630"/>
      <c r="K159" s="630"/>
      <c r="L159" s="630"/>
    </row>
    <row r="160" spans="2:12" x14ac:dyDescent="0.2">
      <c r="B160" s="637"/>
      <c r="C160" s="634"/>
      <c r="F160" s="407">
        <v>4651.6000000000004</v>
      </c>
      <c r="G160" s="629" t="s">
        <v>8659</v>
      </c>
      <c r="H160" s="629"/>
      <c r="I160" s="629"/>
      <c r="J160" s="630"/>
      <c r="K160" s="630"/>
      <c r="L160" s="630"/>
    </row>
    <row r="161" spans="2:12" x14ac:dyDescent="0.2">
      <c r="B161" s="637"/>
      <c r="C161" s="634"/>
      <c r="F161" s="407">
        <v>8759.02</v>
      </c>
      <c r="G161" s="629" t="s">
        <v>8658</v>
      </c>
      <c r="H161" s="629"/>
      <c r="I161" s="629"/>
      <c r="J161" s="630"/>
      <c r="K161" s="630"/>
      <c r="L161" s="630"/>
    </row>
    <row r="162" spans="2:12" x14ac:dyDescent="0.2">
      <c r="B162" s="637"/>
      <c r="F162" s="407">
        <v>10047.959999999999</v>
      </c>
      <c r="G162" s="629" t="s">
        <v>8657</v>
      </c>
      <c r="H162" s="629"/>
      <c r="I162" s="629"/>
      <c r="J162" s="630"/>
      <c r="K162" s="630"/>
      <c r="L162" s="630"/>
    </row>
    <row r="163" spans="2:12" x14ac:dyDescent="0.2">
      <c r="B163" s="637"/>
      <c r="C163" s="634"/>
      <c r="F163" s="407">
        <v>13943.8</v>
      </c>
      <c r="G163" s="629" t="s">
        <v>8656</v>
      </c>
      <c r="H163" s="629"/>
      <c r="I163" s="629"/>
      <c r="J163" s="923"/>
      <c r="K163" s="630"/>
      <c r="L163" s="630"/>
    </row>
    <row r="164" spans="2:12" x14ac:dyDescent="0.2">
      <c r="B164" s="637"/>
      <c r="C164" s="634"/>
      <c r="F164" s="407">
        <v>16019.19</v>
      </c>
      <c r="G164" s="629" t="s">
        <v>8655</v>
      </c>
      <c r="H164" s="629"/>
      <c r="I164" s="629"/>
      <c r="J164" s="630"/>
      <c r="K164" s="630"/>
      <c r="L164" s="630"/>
    </row>
    <row r="165" spans="2:12" x14ac:dyDescent="0.2">
      <c r="B165" s="637"/>
      <c r="C165" s="634"/>
      <c r="F165" s="407">
        <v>1103.8</v>
      </c>
      <c r="G165" s="629" t="s">
        <v>8654</v>
      </c>
      <c r="H165" s="629"/>
      <c r="I165" s="629"/>
      <c r="J165" s="630"/>
      <c r="K165" s="630"/>
      <c r="L165" s="630"/>
    </row>
    <row r="166" spans="2:12" x14ac:dyDescent="0.2">
      <c r="B166" s="637"/>
      <c r="C166" s="634"/>
      <c r="F166" s="407">
        <v>30191.119999999999</v>
      </c>
      <c r="G166" s="629" t="s">
        <v>8653</v>
      </c>
      <c r="H166" s="629"/>
      <c r="I166" s="629"/>
      <c r="J166" s="630"/>
      <c r="K166" s="630"/>
      <c r="L166" s="630"/>
    </row>
    <row r="167" spans="2:12" x14ac:dyDescent="0.2">
      <c r="B167" s="637"/>
      <c r="C167" s="634"/>
      <c r="F167" s="407">
        <v>3482.37</v>
      </c>
      <c r="G167" s="629" t="s">
        <v>8652</v>
      </c>
      <c r="H167" s="629"/>
      <c r="I167" s="629"/>
      <c r="J167" s="630"/>
      <c r="K167" s="630"/>
      <c r="L167" s="630"/>
    </row>
    <row r="168" spans="2:12" x14ac:dyDescent="0.2">
      <c r="B168" s="637"/>
      <c r="C168" s="634"/>
      <c r="F168" s="407">
        <v>9954.67</v>
      </c>
      <c r="G168" s="629" t="s">
        <v>8651</v>
      </c>
      <c r="H168" s="629"/>
      <c r="I168" s="629"/>
      <c r="J168" s="630"/>
      <c r="K168" s="630"/>
      <c r="L168" s="630"/>
    </row>
    <row r="169" spans="2:12" x14ac:dyDescent="0.2">
      <c r="B169" s="637"/>
      <c r="C169" s="634"/>
      <c r="F169" s="407">
        <v>16137.12</v>
      </c>
      <c r="G169" s="629" t="s">
        <v>8650</v>
      </c>
      <c r="H169" s="629"/>
      <c r="I169" s="629"/>
      <c r="J169" s="630"/>
      <c r="K169" s="630"/>
      <c r="L169" s="630"/>
    </row>
    <row r="170" spans="2:12" x14ac:dyDescent="0.2">
      <c r="B170" s="637"/>
      <c r="C170" s="634"/>
      <c r="F170" s="407">
        <v>4227.04</v>
      </c>
      <c r="G170" s="629" t="s">
        <v>8649</v>
      </c>
      <c r="H170" s="629"/>
      <c r="I170" s="629"/>
      <c r="J170" s="630"/>
      <c r="K170" s="630"/>
      <c r="L170" s="630"/>
    </row>
    <row r="171" spans="2:12" x14ac:dyDescent="0.2">
      <c r="B171" s="637"/>
      <c r="C171" s="634"/>
      <c r="F171" s="407">
        <v>7547.78</v>
      </c>
      <c r="G171" s="629" t="s">
        <v>8648</v>
      </c>
      <c r="H171" s="629"/>
      <c r="I171" s="629"/>
      <c r="J171" s="630"/>
      <c r="K171" s="630"/>
      <c r="L171" s="630"/>
    </row>
    <row r="172" spans="2:12" x14ac:dyDescent="0.2">
      <c r="B172" s="637"/>
      <c r="C172" s="634"/>
      <c r="F172" s="407">
        <v>13957.8</v>
      </c>
      <c r="G172" s="629" t="s">
        <v>8647</v>
      </c>
      <c r="H172" s="629"/>
      <c r="I172" s="629"/>
      <c r="J172" s="630"/>
      <c r="K172" s="630"/>
      <c r="L172" s="630"/>
    </row>
    <row r="173" spans="2:12" x14ac:dyDescent="0.2">
      <c r="B173" s="637"/>
      <c r="C173" s="634"/>
      <c r="F173" s="407">
        <v>14736.48</v>
      </c>
      <c r="G173" s="629" t="s">
        <v>8646</v>
      </c>
      <c r="H173" s="629"/>
      <c r="I173" s="629"/>
      <c r="J173" s="630"/>
      <c r="K173" s="630"/>
      <c r="L173" s="630"/>
    </row>
    <row r="174" spans="2:12" x14ac:dyDescent="0.2">
      <c r="B174" s="637"/>
      <c r="C174" s="634"/>
      <c r="F174" s="407">
        <v>4546.09</v>
      </c>
      <c r="G174" s="629" t="s">
        <v>8645</v>
      </c>
      <c r="H174" s="629"/>
      <c r="I174" s="629"/>
      <c r="J174" s="630"/>
      <c r="K174" s="630"/>
      <c r="L174" s="630"/>
    </row>
    <row r="175" spans="2:12" x14ac:dyDescent="0.2">
      <c r="B175" s="637"/>
      <c r="C175" s="634"/>
      <c r="F175" s="407">
        <v>31702.799999999999</v>
      </c>
      <c r="G175" s="629" t="s">
        <v>8644</v>
      </c>
      <c r="H175" s="629"/>
      <c r="I175" s="629"/>
      <c r="J175" s="630"/>
      <c r="K175" s="630"/>
      <c r="L175" s="630"/>
    </row>
    <row r="176" spans="2:12" x14ac:dyDescent="0.2">
      <c r="B176" s="637"/>
      <c r="C176" s="634"/>
      <c r="F176" s="407">
        <v>5771.04</v>
      </c>
      <c r="G176" s="629" t="s">
        <v>8643</v>
      </c>
      <c r="H176" s="629"/>
      <c r="I176" s="629"/>
      <c r="J176" s="630"/>
      <c r="K176" s="630"/>
      <c r="L176" s="630"/>
    </row>
    <row r="177" spans="2:12" x14ac:dyDescent="0.2">
      <c r="B177" s="637"/>
      <c r="C177" s="634"/>
      <c r="F177" s="407">
        <v>1467.1</v>
      </c>
      <c r="G177" s="629" t="s">
        <v>8642</v>
      </c>
      <c r="H177" s="629"/>
      <c r="I177" s="629"/>
      <c r="J177" s="630"/>
      <c r="K177" s="630"/>
      <c r="L177" s="630"/>
    </row>
    <row r="178" spans="2:12" x14ac:dyDescent="0.2">
      <c r="B178" s="637"/>
      <c r="C178" s="634"/>
      <c r="F178" s="407">
        <v>50098.92</v>
      </c>
      <c r="G178" s="629" t="s">
        <v>8641</v>
      </c>
      <c r="H178" s="629"/>
      <c r="I178" s="629"/>
      <c r="J178" s="630"/>
      <c r="K178" s="630"/>
      <c r="L178" s="630"/>
    </row>
    <row r="179" spans="2:12" x14ac:dyDescent="0.2">
      <c r="B179" s="637"/>
      <c r="C179" s="634"/>
      <c r="F179" s="407">
        <v>1</v>
      </c>
      <c r="G179" s="629" t="s">
        <v>8640</v>
      </c>
      <c r="H179" s="629"/>
      <c r="I179" s="629"/>
      <c r="J179" s="630"/>
      <c r="K179" s="630"/>
      <c r="L179" s="630"/>
    </row>
    <row r="180" spans="2:12" x14ac:dyDescent="0.2">
      <c r="B180" s="637"/>
      <c r="C180" s="634"/>
      <c r="F180" s="407">
        <v>6000</v>
      </c>
      <c r="G180" s="629" t="s">
        <v>8622</v>
      </c>
      <c r="H180" s="629"/>
      <c r="I180" s="629"/>
      <c r="J180" s="630"/>
      <c r="K180" s="630"/>
      <c r="L180" s="630"/>
    </row>
    <row r="181" spans="2:12" x14ac:dyDescent="0.2">
      <c r="B181" s="637"/>
      <c r="C181" s="634"/>
      <c r="F181" s="407">
        <v>7158.48</v>
      </c>
      <c r="G181" s="629" t="s">
        <v>8639</v>
      </c>
      <c r="H181" s="629"/>
      <c r="I181" s="629"/>
      <c r="J181" s="630"/>
      <c r="K181" s="630"/>
      <c r="L181" s="630"/>
    </row>
    <row r="182" spans="2:12" x14ac:dyDescent="0.2">
      <c r="B182" s="637"/>
      <c r="C182" s="634"/>
      <c r="F182" s="407">
        <v>5673.06</v>
      </c>
      <c r="G182" s="629" t="s">
        <v>8638</v>
      </c>
      <c r="H182" s="629"/>
      <c r="I182" s="629"/>
      <c r="J182" s="630"/>
      <c r="K182" s="630"/>
      <c r="L182" s="630"/>
    </row>
    <row r="183" spans="2:12" x14ac:dyDescent="0.2">
      <c r="B183" s="637"/>
      <c r="C183" s="634"/>
      <c r="F183" s="407">
        <v>7168.81</v>
      </c>
      <c r="G183" s="629" t="s">
        <v>8637</v>
      </c>
      <c r="H183" s="629"/>
      <c r="I183" s="629"/>
      <c r="J183" s="630"/>
      <c r="K183" s="630"/>
      <c r="L183" s="630"/>
    </row>
    <row r="184" spans="2:12" x14ac:dyDescent="0.2">
      <c r="B184" s="637"/>
      <c r="C184" s="634"/>
      <c r="F184" s="407">
        <v>16539.41</v>
      </c>
      <c r="G184" s="629" t="s">
        <v>8636</v>
      </c>
      <c r="H184" s="629"/>
      <c r="I184" s="629"/>
      <c r="J184" s="630"/>
      <c r="K184" s="630"/>
      <c r="L184" s="630"/>
    </row>
    <row r="185" spans="2:12" x14ac:dyDescent="0.2">
      <c r="B185" s="637"/>
      <c r="C185" s="634"/>
      <c r="F185" s="407">
        <v>31500</v>
      </c>
      <c r="G185" s="630" t="s">
        <v>8635</v>
      </c>
      <c r="H185" s="629"/>
      <c r="I185" s="629"/>
      <c r="J185" s="630"/>
      <c r="K185" s="630"/>
      <c r="L185" s="630"/>
    </row>
    <row r="186" spans="2:12" x14ac:dyDescent="0.2">
      <c r="B186" s="637"/>
      <c r="C186" s="634"/>
      <c r="F186" s="407">
        <v>20898.560000000001</v>
      </c>
      <c r="G186" s="629" t="s">
        <v>8471</v>
      </c>
      <c r="H186" s="629"/>
      <c r="I186" s="629"/>
      <c r="J186" s="630"/>
      <c r="K186" s="630"/>
      <c r="L186" s="630"/>
    </row>
    <row r="187" spans="2:12" x14ac:dyDescent="0.2">
      <c r="B187" s="637"/>
      <c r="C187" s="634"/>
      <c r="F187" s="407">
        <v>16900</v>
      </c>
      <c r="G187" s="629" t="s">
        <v>8634</v>
      </c>
      <c r="H187" s="629"/>
      <c r="I187" s="629"/>
      <c r="J187" s="630"/>
      <c r="K187" s="630"/>
      <c r="L187" s="630"/>
    </row>
    <row r="188" spans="2:12" x14ac:dyDescent="0.2">
      <c r="B188" s="637"/>
      <c r="C188" s="634"/>
      <c r="F188" s="407">
        <v>19300</v>
      </c>
      <c r="G188" s="629" t="s">
        <v>8633</v>
      </c>
      <c r="H188" s="629"/>
      <c r="I188" s="629"/>
      <c r="J188" s="630"/>
      <c r="K188" s="630"/>
      <c r="L188" s="630"/>
    </row>
    <row r="189" spans="2:12" x14ac:dyDescent="0.2">
      <c r="B189" s="637"/>
      <c r="C189" s="634"/>
      <c r="F189" s="407">
        <v>12550</v>
      </c>
      <c r="G189" s="629" t="s">
        <v>8632</v>
      </c>
      <c r="H189" s="629"/>
      <c r="I189" s="629"/>
      <c r="J189" s="630"/>
      <c r="K189" s="630"/>
      <c r="L189" s="630"/>
    </row>
    <row r="190" spans="2:12" x14ac:dyDescent="0.2">
      <c r="B190" s="637"/>
      <c r="C190" s="634"/>
      <c r="F190" s="407">
        <v>930.32</v>
      </c>
      <c r="G190" s="629" t="s">
        <v>8631</v>
      </c>
      <c r="H190" s="629"/>
      <c r="I190" s="629"/>
      <c r="J190" s="630"/>
      <c r="K190" s="630"/>
      <c r="L190" s="630"/>
    </row>
    <row r="191" spans="2:12" x14ac:dyDescent="0.2">
      <c r="B191" s="637"/>
      <c r="C191" s="634"/>
      <c r="F191" s="407">
        <v>25050.799999999999</v>
      </c>
      <c r="G191" s="629" t="s">
        <v>8630</v>
      </c>
      <c r="H191" s="629"/>
      <c r="I191" s="629"/>
      <c r="J191" s="630"/>
      <c r="K191" s="630"/>
      <c r="L191" s="630"/>
    </row>
    <row r="192" spans="2:12" x14ac:dyDescent="0.2">
      <c r="B192" s="637"/>
      <c r="C192" s="634"/>
      <c r="F192" s="407">
        <v>40877.629999999997</v>
      </c>
      <c r="G192" s="629" t="s">
        <v>8629</v>
      </c>
      <c r="H192" s="629"/>
      <c r="I192" s="629"/>
      <c r="J192" s="630"/>
      <c r="K192" s="630"/>
      <c r="L192" s="630"/>
    </row>
    <row r="193" spans="2:12" x14ac:dyDescent="0.2">
      <c r="B193" s="637"/>
      <c r="C193" s="634"/>
      <c r="F193" s="407">
        <v>7091.47</v>
      </c>
      <c r="G193" s="629" t="s">
        <v>8628</v>
      </c>
      <c r="H193" s="629"/>
      <c r="I193" s="629"/>
      <c r="J193" s="630"/>
      <c r="K193" s="630"/>
      <c r="L193" s="630"/>
    </row>
    <row r="194" spans="2:12" x14ac:dyDescent="0.2">
      <c r="B194" s="637"/>
      <c r="C194" s="634"/>
      <c r="F194" s="407">
        <v>33315</v>
      </c>
      <c r="G194" s="629" t="s">
        <v>8627</v>
      </c>
      <c r="H194" s="629"/>
      <c r="I194" s="629"/>
      <c r="J194" s="630"/>
      <c r="K194" s="630"/>
      <c r="L194" s="630"/>
    </row>
    <row r="195" spans="2:12" x14ac:dyDescent="0.2">
      <c r="B195" s="637"/>
      <c r="C195" s="634"/>
      <c r="F195" s="407">
        <v>70692.72</v>
      </c>
      <c r="G195" s="629" t="s">
        <v>8626</v>
      </c>
      <c r="H195" s="629"/>
      <c r="I195" s="629"/>
      <c r="J195" s="630"/>
      <c r="K195" s="630"/>
      <c r="L195" s="630"/>
    </row>
    <row r="196" spans="2:12" x14ac:dyDescent="0.2">
      <c r="B196" s="637"/>
      <c r="C196" s="634"/>
      <c r="F196" s="407">
        <v>8415.27</v>
      </c>
      <c r="G196" s="629" t="s">
        <v>8625</v>
      </c>
      <c r="H196" s="629"/>
      <c r="I196" s="629"/>
      <c r="J196" s="630"/>
      <c r="K196" s="630"/>
      <c r="L196" s="630"/>
    </row>
    <row r="197" spans="2:12" x14ac:dyDescent="0.2">
      <c r="B197" s="637"/>
      <c r="C197" s="634"/>
      <c r="F197" s="407">
        <v>9312.7999999999993</v>
      </c>
      <c r="G197" s="629" t="s">
        <v>8624</v>
      </c>
      <c r="H197" s="629"/>
      <c r="I197" s="629"/>
      <c r="J197" s="630"/>
      <c r="K197" s="630"/>
      <c r="L197" s="630"/>
    </row>
    <row r="198" spans="2:12" x14ac:dyDescent="0.2">
      <c r="B198" s="637"/>
      <c r="C198" s="634"/>
      <c r="F198" s="407">
        <v>9701.2999999999993</v>
      </c>
      <c r="G198" s="630" t="s">
        <v>8623</v>
      </c>
      <c r="I198" s="629"/>
      <c r="J198" s="630"/>
      <c r="K198" s="630"/>
      <c r="L198" s="630"/>
    </row>
    <row r="199" spans="2:12" x14ac:dyDescent="0.2">
      <c r="B199" s="637"/>
      <c r="C199" s="634"/>
      <c r="F199" s="407">
        <v>6480</v>
      </c>
      <c r="G199" s="629" t="s">
        <v>8622</v>
      </c>
      <c r="H199" s="629"/>
      <c r="I199" s="629"/>
      <c r="J199" s="630"/>
      <c r="K199" s="630"/>
      <c r="L199" s="630"/>
    </row>
    <row r="200" spans="2:12" x14ac:dyDescent="0.2">
      <c r="B200" s="637"/>
      <c r="C200" s="634"/>
      <c r="F200" s="407">
        <v>13237</v>
      </c>
      <c r="G200" s="629" t="s">
        <v>8621</v>
      </c>
      <c r="H200" s="629"/>
      <c r="I200" s="629"/>
      <c r="J200" s="630"/>
      <c r="K200" s="630"/>
      <c r="L200" s="630"/>
    </row>
    <row r="201" spans="2:12" x14ac:dyDescent="0.2">
      <c r="B201" s="637"/>
      <c r="C201" s="634"/>
      <c r="F201" s="407">
        <v>15095.56</v>
      </c>
      <c r="G201" s="761" t="s">
        <v>8620</v>
      </c>
      <c r="H201" s="629"/>
      <c r="I201" s="629"/>
      <c r="J201" s="630"/>
      <c r="K201" s="630"/>
      <c r="L201" s="630"/>
    </row>
    <row r="202" spans="2:12" x14ac:dyDescent="0.2">
      <c r="B202" s="637"/>
      <c r="C202" s="634"/>
      <c r="F202" s="407">
        <v>13889.86</v>
      </c>
      <c r="G202" s="629" t="s">
        <v>8619</v>
      </c>
      <c r="H202" s="629"/>
      <c r="I202" s="629"/>
      <c r="J202" s="630"/>
      <c r="K202" s="630"/>
      <c r="L202" s="630"/>
    </row>
    <row r="203" spans="2:12" x14ac:dyDescent="0.2">
      <c r="B203" s="637"/>
      <c r="C203" s="634"/>
      <c r="F203" s="407">
        <v>92217.75</v>
      </c>
      <c r="G203" s="629" t="s">
        <v>8598</v>
      </c>
      <c r="H203" s="629"/>
      <c r="I203" s="629"/>
      <c r="J203" s="630"/>
      <c r="K203" s="630"/>
      <c r="L203" s="630"/>
    </row>
    <row r="204" spans="2:12" x14ac:dyDescent="0.2">
      <c r="B204" s="637"/>
      <c r="C204" s="634"/>
      <c r="F204" s="407">
        <v>2204</v>
      </c>
      <c r="G204" s="629" t="s">
        <v>8618</v>
      </c>
      <c r="H204" s="629"/>
      <c r="I204" s="629"/>
      <c r="J204" s="630"/>
      <c r="K204" s="630"/>
      <c r="L204" s="630"/>
    </row>
    <row r="205" spans="2:12" x14ac:dyDescent="0.2">
      <c r="B205" s="637"/>
      <c r="C205" s="634"/>
      <c r="F205" s="407">
        <v>2539.88</v>
      </c>
      <c r="G205" s="629" t="s">
        <v>8617</v>
      </c>
      <c r="H205" s="629"/>
      <c r="I205" s="629"/>
      <c r="J205" s="630"/>
      <c r="K205" s="630"/>
      <c r="L205" s="630"/>
    </row>
    <row r="206" spans="2:12" x14ac:dyDescent="0.2">
      <c r="B206" s="637"/>
      <c r="C206" s="634"/>
      <c r="F206" s="407">
        <v>5777.98</v>
      </c>
      <c r="G206" s="629" t="s">
        <v>8616</v>
      </c>
      <c r="H206" s="629"/>
      <c r="I206" s="629"/>
      <c r="J206" s="630"/>
      <c r="K206" s="630"/>
      <c r="L206" s="630"/>
    </row>
    <row r="207" spans="2:12" x14ac:dyDescent="0.2">
      <c r="B207" s="637"/>
      <c r="C207" s="634"/>
      <c r="F207" s="407">
        <v>40047.96</v>
      </c>
      <c r="G207" s="629" t="s">
        <v>8615</v>
      </c>
      <c r="H207" s="629"/>
      <c r="I207" s="629"/>
      <c r="J207" s="630"/>
      <c r="K207" s="630"/>
      <c r="L207" s="630"/>
    </row>
    <row r="208" spans="2:12" x14ac:dyDescent="0.2">
      <c r="B208" s="637"/>
      <c r="C208" s="634"/>
      <c r="F208" s="407">
        <v>822.81</v>
      </c>
      <c r="G208" s="629" t="s">
        <v>8614</v>
      </c>
      <c r="H208" s="629"/>
      <c r="I208" s="629"/>
      <c r="J208" s="630"/>
      <c r="K208" s="630"/>
      <c r="L208" s="630"/>
    </row>
    <row r="209" spans="2:12" x14ac:dyDescent="0.2">
      <c r="B209" s="637"/>
      <c r="C209" s="634"/>
      <c r="F209" s="407">
        <v>11570.64</v>
      </c>
      <c r="G209" s="629" t="s">
        <v>8613</v>
      </c>
      <c r="H209" s="629"/>
      <c r="I209" s="629"/>
      <c r="J209" s="630"/>
      <c r="K209" s="630"/>
      <c r="L209" s="630"/>
    </row>
    <row r="210" spans="2:12" x14ac:dyDescent="0.2">
      <c r="B210" s="637"/>
      <c r="C210" s="634"/>
      <c r="F210" s="407">
        <v>4542.79</v>
      </c>
      <c r="G210" s="629" t="s">
        <v>8612</v>
      </c>
      <c r="H210" s="629"/>
      <c r="I210" s="629"/>
      <c r="J210" s="630"/>
      <c r="K210" s="630"/>
      <c r="L210" s="630"/>
    </row>
    <row r="211" spans="2:12" x14ac:dyDescent="0.2">
      <c r="B211" s="637"/>
      <c r="C211" s="634"/>
      <c r="F211" s="407">
        <v>39486.129999999997</v>
      </c>
      <c r="G211" s="629" t="s">
        <v>8611</v>
      </c>
      <c r="H211" s="629"/>
      <c r="I211" s="629"/>
      <c r="J211" s="630"/>
      <c r="K211" s="630"/>
      <c r="L211" s="630"/>
    </row>
    <row r="212" spans="2:12" x14ac:dyDescent="0.2">
      <c r="B212" s="637"/>
      <c r="C212" s="634"/>
      <c r="F212" s="407">
        <v>13764.14</v>
      </c>
      <c r="G212" s="629" t="s">
        <v>8610</v>
      </c>
      <c r="H212" s="629"/>
      <c r="I212" s="629"/>
      <c r="J212" s="630"/>
      <c r="K212" s="630"/>
      <c r="L212" s="630"/>
    </row>
    <row r="213" spans="2:12" x14ac:dyDescent="0.2">
      <c r="B213" s="637"/>
      <c r="C213" s="634"/>
      <c r="F213" s="407">
        <v>17342</v>
      </c>
      <c r="G213" s="629" t="s">
        <v>8609</v>
      </c>
      <c r="H213" s="629"/>
      <c r="I213" s="629"/>
      <c r="J213" s="630"/>
      <c r="K213" s="630"/>
      <c r="L213" s="630"/>
    </row>
    <row r="214" spans="2:12" x14ac:dyDescent="0.2">
      <c r="B214" s="637"/>
      <c r="C214" s="634"/>
      <c r="F214" s="407">
        <v>3755.35</v>
      </c>
      <c r="G214" s="629" t="s">
        <v>8608</v>
      </c>
      <c r="H214" s="629"/>
      <c r="I214" s="629"/>
      <c r="J214" s="630"/>
      <c r="K214" s="630"/>
      <c r="L214" s="630"/>
    </row>
    <row r="215" spans="2:12" x14ac:dyDescent="0.2">
      <c r="B215" s="637"/>
      <c r="C215" s="634"/>
      <c r="F215" s="407">
        <v>7394.3</v>
      </c>
      <c r="G215" s="629" t="s">
        <v>8607</v>
      </c>
      <c r="H215" s="629"/>
      <c r="I215" s="629"/>
      <c r="J215" s="630"/>
      <c r="K215" s="630"/>
      <c r="L215" s="630"/>
    </row>
    <row r="216" spans="2:12" x14ac:dyDescent="0.2">
      <c r="B216" s="637"/>
      <c r="C216" s="634"/>
      <c r="F216" s="407">
        <v>39219.21</v>
      </c>
      <c r="G216" s="629" t="s">
        <v>8606</v>
      </c>
      <c r="H216" s="629"/>
      <c r="I216" s="629"/>
      <c r="J216" s="630"/>
      <c r="K216" s="630"/>
      <c r="L216" s="630"/>
    </row>
    <row r="217" spans="2:12" x14ac:dyDescent="0.2">
      <c r="B217" s="637"/>
      <c r="C217" s="634"/>
      <c r="F217" s="407">
        <v>4449.7</v>
      </c>
      <c r="G217" s="629" t="s">
        <v>8605</v>
      </c>
      <c r="H217" s="629"/>
      <c r="I217" s="629"/>
      <c r="J217" s="630"/>
      <c r="K217" s="630"/>
      <c r="L217" s="630"/>
    </row>
    <row r="218" spans="2:12" x14ac:dyDescent="0.2">
      <c r="B218" s="637"/>
      <c r="C218" s="634"/>
      <c r="F218" s="407">
        <v>2747.23</v>
      </c>
      <c r="G218" s="629" t="s">
        <v>8604</v>
      </c>
      <c r="H218" s="629"/>
      <c r="I218" s="629"/>
      <c r="J218" s="630"/>
      <c r="K218" s="630"/>
      <c r="L218" s="630"/>
    </row>
    <row r="219" spans="2:12" x14ac:dyDescent="0.2">
      <c r="B219" s="637"/>
      <c r="C219" s="634"/>
      <c r="F219" s="407">
        <v>1411.06</v>
      </c>
      <c r="G219" s="629" t="s">
        <v>8603</v>
      </c>
      <c r="H219" s="629"/>
      <c r="I219" s="629"/>
      <c r="J219" s="630"/>
      <c r="K219" s="630"/>
      <c r="L219" s="630"/>
    </row>
    <row r="220" spans="2:12" x14ac:dyDescent="0.2">
      <c r="B220" s="637"/>
      <c r="C220" s="634"/>
      <c r="F220" s="407">
        <v>1411.06</v>
      </c>
      <c r="G220" s="629" t="s">
        <v>8602</v>
      </c>
      <c r="H220" s="629"/>
      <c r="I220" s="629"/>
      <c r="J220" s="630"/>
      <c r="K220" s="630"/>
      <c r="L220" s="630"/>
    </row>
    <row r="221" spans="2:12" x14ac:dyDescent="0.2">
      <c r="B221" s="637"/>
      <c r="C221" s="634"/>
      <c r="F221" s="407">
        <v>146614.23000000001</v>
      </c>
      <c r="G221" s="629" t="s">
        <v>8601</v>
      </c>
      <c r="H221" s="629"/>
      <c r="I221" s="629"/>
      <c r="J221" s="630"/>
      <c r="K221" s="630"/>
      <c r="L221" s="630"/>
    </row>
    <row r="222" spans="2:12" x14ac:dyDescent="0.2">
      <c r="B222" s="637"/>
      <c r="C222" s="634"/>
      <c r="F222" s="407">
        <v>2858.47</v>
      </c>
      <c r="G222" s="629" t="s">
        <v>8600</v>
      </c>
      <c r="H222" s="629"/>
      <c r="I222" s="629"/>
      <c r="J222" s="630"/>
      <c r="K222" s="630"/>
      <c r="L222" s="630"/>
    </row>
    <row r="223" spans="2:12" x14ac:dyDescent="0.2">
      <c r="B223" s="637"/>
      <c r="C223" s="634"/>
      <c r="F223" s="407">
        <v>6166.44</v>
      </c>
      <c r="G223" s="629" t="s">
        <v>8599</v>
      </c>
      <c r="H223" s="629"/>
      <c r="I223" s="629"/>
      <c r="J223" s="630"/>
      <c r="K223" s="630"/>
      <c r="L223" s="630"/>
    </row>
    <row r="224" spans="2:12" x14ac:dyDescent="0.2">
      <c r="B224" s="637"/>
      <c r="C224" s="634"/>
      <c r="F224" s="407">
        <v>92217.75</v>
      </c>
      <c r="G224" s="629" t="s">
        <v>8598</v>
      </c>
      <c r="H224" s="629"/>
      <c r="I224" s="629"/>
      <c r="J224" s="630"/>
      <c r="K224" s="630"/>
      <c r="L224" s="630"/>
    </row>
    <row r="225" spans="2:12" x14ac:dyDescent="0.2">
      <c r="B225" s="637"/>
      <c r="C225" s="634"/>
      <c r="F225" s="407">
        <v>9721.65</v>
      </c>
      <c r="G225" s="629" t="s">
        <v>8597</v>
      </c>
      <c r="H225" s="629"/>
      <c r="I225" s="629"/>
      <c r="J225" s="630"/>
      <c r="K225" s="630"/>
      <c r="L225" s="630"/>
    </row>
    <row r="226" spans="2:12" x14ac:dyDescent="0.2">
      <c r="B226" s="637"/>
      <c r="C226" s="634"/>
      <c r="F226" s="407">
        <v>3200</v>
      </c>
      <c r="G226" s="629" t="s">
        <v>8534</v>
      </c>
      <c r="H226" s="629"/>
      <c r="I226" s="629"/>
      <c r="J226" s="630"/>
      <c r="K226" s="630"/>
      <c r="L226" s="630"/>
    </row>
    <row r="227" spans="2:12" x14ac:dyDescent="0.2">
      <c r="B227" s="637"/>
      <c r="C227" s="634"/>
      <c r="F227" s="407">
        <v>7860.84</v>
      </c>
      <c r="G227" s="629" t="s">
        <v>8596</v>
      </c>
      <c r="H227" s="629"/>
      <c r="I227" s="629"/>
      <c r="J227" s="630"/>
      <c r="K227" s="630"/>
      <c r="L227" s="630"/>
    </row>
    <row r="228" spans="2:12" x14ac:dyDescent="0.2">
      <c r="B228" s="637"/>
      <c r="C228" s="634"/>
      <c r="F228" s="407">
        <v>18282.25</v>
      </c>
      <c r="G228" s="629" t="s">
        <v>8595</v>
      </c>
      <c r="H228" s="629"/>
      <c r="I228" s="629"/>
      <c r="J228" s="630"/>
      <c r="K228" s="630"/>
      <c r="L228" s="630"/>
    </row>
    <row r="229" spans="2:12" x14ac:dyDescent="0.2">
      <c r="B229" s="637"/>
      <c r="C229" s="634"/>
      <c r="F229" s="407">
        <v>1110</v>
      </c>
      <c r="G229" s="629" t="s">
        <v>8594</v>
      </c>
      <c r="H229" s="629"/>
      <c r="I229" s="629"/>
      <c r="J229" s="630"/>
      <c r="K229" s="630"/>
      <c r="L229" s="630"/>
    </row>
    <row r="230" spans="2:12" x14ac:dyDescent="0.2">
      <c r="B230" s="637"/>
      <c r="C230" s="634"/>
      <c r="F230" s="407">
        <v>10246.86</v>
      </c>
      <c r="G230" s="629" t="s">
        <v>8593</v>
      </c>
      <c r="H230" s="629"/>
      <c r="I230" s="629"/>
      <c r="J230" s="630"/>
      <c r="K230" s="630"/>
      <c r="L230" s="630"/>
    </row>
    <row r="231" spans="2:12" x14ac:dyDescent="0.2">
      <c r="B231" s="637"/>
      <c r="C231" s="634"/>
      <c r="F231" s="407">
        <v>1512.35</v>
      </c>
      <c r="G231" s="629" t="s">
        <v>8592</v>
      </c>
      <c r="H231" s="629"/>
      <c r="I231" s="629"/>
      <c r="J231" s="630"/>
      <c r="K231" s="630"/>
      <c r="L231" s="630"/>
    </row>
    <row r="232" spans="2:12" x14ac:dyDescent="0.2">
      <c r="B232" s="637"/>
      <c r="C232" s="634"/>
      <c r="F232" s="407">
        <v>3042.42</v>
      </c>
      <c r="G232" s="629" t="s">
        <v>8592</v>
      </c>
      <c r="H232" s="629"/>
      <c r="I232" s="629"/>
      <c r="J232" s="630"/>
      <c r="K232" s="630"/>
      <c r="L232" s="630"/>
    </row>
    <row r="233" spans="2:12" x14ac:dyDescent="0.2">
      <c r="B233" s="637"/>
      <c r="C233" s="634"/>
      <c r="F233" s="407">
        <v>4214.7700000000004</v>
      </c>
      <c r="G233" s="629" t="s">
        <v>8591</v>
      </c>
      <c r="H233" s="629"/>
      <c r="I233" s="629"/>
      <c r="J233" s="630"/>
      <c r="K233" s="630"/>
      <c r="L233" s="630"/>
    </row>
    <row r="234" spans="2:12" x14ac:dyDescent="0.2">
      <c r="B234" s="637"/>
      <c r="C234" s="634"/>
      <c r="F234" s="407">
        <v>3656.23</v>
      </c>
      <c r="G234" s="629" t="s">
        <v>8590</v>
      </c>
      <c r="H234" s="629"/>
      <c r="I234" s="629"/>
      <c r="J234" s="630"/>
      <c r="K234" s="630"/>
      <c r="L234" s="630"/>
    </row>
    <row r="235" spans="2:12" x14ac:dyDescent="0.2">
      <c r="B235" s="637"/>
      <c r="C235" s="634"/>
      <c r="F235" s="407">
        <v>2363.9299999999998</v>
      </c>
      <c r="G235" s="760" t="s">
        <v>8589</v>
      </c>
      <c r="H235" s="629"/>
      <c r="I235" s="629"/>
      <c r="J235" s="630"/>
      <c r="K235" s="630"/>
      <c r="L235" s="630"/>
    </row>
    <row r="236" spans="2:12" x14ac:dyDescent="0.2">
      <c r="B236" s="637"/>
      <c r="C236" s="634"/>
      <c r="F236" s="407">
        <v>3678.27</v>
      </c>
      <c r="G236" s="629" t="s">
        <v>8588</v>
      </c>
      <c r="H236" s="629"/>
      <c r="I236" s="629"/>
      <c r="J236" s="630"/>
      <c r="K236" s="630"/>
      <c r="L236" s="630"/>
    </row>
    <row r="237" spans="2:12" x14ac:dyDescent="0.2">
      <c r="B237" s="637"/>
      <c r="C237" s="634"/>
      <c r="F237" s="407">
        <v>2363.9299999999998</v>
      </c>
      <c r="G237" s="629" t="s">
        <v>8587</v>
      </c>
      <c r="H237" s="629"/>
      <c r="I237" s="629"/>
      <c r="J237" s="630"/>
      <c r="K237" s="630"/>
      <c r="L237" s="630"/>
    </row>
    <row r="238" spans="2:12" x14ac:dyDescent="0.2">
      <c r="B238" s="637"/>
      <c r="C238" s="634"/>
      <c r="F238" s="407">
        <v>1500</v>
      </c>
      <c r="G238" s="629" t="s">
        <v>8555</v>
      </c>
      <c r="H238" s="629"/>
      <c r="I238" s="629"/>
      <c r="J238" s="630"/>
      <c r="K238" s="630"/>
      <c r="L238" s="630"/>
    </row>
    <row r="239" spans="2:12" x14ac:dyDescent="0.2">
      <c r="B239" s="637"/>
      <c r="C239" s="634"/>
      <c r="F239" s="407">
        <v>15095.56</v>
      </c>
      <c r="G239" s="629" t="s">
        <v>8586</v>
      </c>
      <c r="H239" s="629"/>
      <c r="I239" s="629"/>
      <c r="J239" s="630"/>
      <c r="K239" s="630"/>
      <c r="L239" s="630"/>
    </row>
    <row r="240" spans="2:12" x14ac:dyDescent="0.2">
      <c r="B240" s="637"/>
      <c r="C240" s="634"/>
      <c r="F240" s="407">
        <v>40035</v>
      </c>
      <c r="G240" s="629" t="s">
        <v>8585</v>
      </c>
      <c r="H240" s="629"/>
      <c r="I240" s="629"/>
      <c r="J240" s="630"/>
      <c r="K240" s="630"/>
      <c r="L240" s="630"/>
    </row>
    <row r="241" spans="2:12" x14ac:dyDescent="0.2">
      <c r="B241" s="637"/>
      <c r="C241" s="634"/>
      <c r="F241" s="407">
        <v>25556.79</v>
      </c>
      <c r="G241" s="629" t="s">
        <v>8584</v>
      </c>
      <c r="H241" s="629"/>
      <c r="I241" s="629"/>
      <c r="J241" s="630"/>
      <c r="K241" s="630"/>
      <c r="L241" s="630"/>
    </row>
    <row r="242" spans="2:12" x14ac:dyDescent="0.2">
      <c r="B242" s="637"/>
      <c r="C242" s="634"/>
      <c r="F242" s="407">
        <v>10689</v>
      </c>
      <c r="G242" s="629" t="s">
        <v>8583</v>
      </c>
      <c r="H242" s="629"/>
      <c r="I242" s="629"/>
      <c r="J242" s="630"/>
      <c r="K242" s="630"/>
      <c r="L242" s="630"/>
    </row>
    <row r="243" spans="2:12" x14ac:dyDescent="0.2">
      <c r="B243" s="637"/>
      <c r="C243" s="634"/>
      <c r="F243" s="407">
        <v>10098.959999999999</v>
      </c>
      <c r="G243" s="630" t="s">
        <v>8582</v>
      </c>
      <c r="H243" s="629"/>
      <c r="I243" s="629"/>
      <c r="J243" s="630"/>
      <c r="K243" s="630"/>
      <c r="L243" s="630"/>
    </row>
    <row r="244" spans="2:12" x14ac:dyDescent="0.2">
      <c r="B244" s="637"/>
      <c r="C244" s="634"/>
      <c r="F244" s="407">
        <v>40047.96</v>
      </c>
      <c r="G244" s="629" t="s">
        <v>8581</v>
      </c>
      <c r="H244" s="629"/>
      <c r="I244" s="629"/>
      <c r="J244" s="630"/>
      <c r="K244" s="630"/>
      <c r="L244" s="630"/>
    </row>
    <row r="245" spans="2:12" x14ac:dyDescent="0.2">
      <c r="B245" s="637"/>
      <c r="C245" s="634"/>
      <c r="F245" s="407">
        <v>5283.8</v>
      </c>
      <c r="G245" s="629" t="s">
        <v>8580</v>
      </c>
      <c r="H245" s="629"/>
      <c r="I245" s="629"/>
      <c r="J245" s="630"/>
      <c r="K245" s="630"/>
      <c r="L245" s="630"/>
    </row>
    <row r="246" spans="2:12" x14ac:dyDescent="0.2">
      <c r="B246" s="637"/>
      <c r="C246" s="634"/>
      <c r="F246" s="407">
        <v>55111.5</v>
      </c>
      <c r="G246" s="629" t="s">
        <v>8579</v>
      </c>
      <c r="H246" s="629"/>
      <c r="I246" s="629"/>
      <c r="J246" s="630"/>
      <c r="K246" s="630"/>
      <c r="L246" s="630"/>
    </row>
    <row r="247" spans="2:12" x14ac:dyDescent="0.2">
      <c r="B247" s="637"/>
      <c r="C247" s="634"/>
      <c r="F247" s="407">
        <v>10098.86</v>
      </c>
      <c r="G247" s="629" t="s">
        <v>8578</v>
      </c>
      <c r="H247" s="629"/>
      <c r="I247" s="629"/>
      <c r="J247" s="630"/>
      <c r="K247" s="630"/>
      <c r="L247" s="630"/>
    </row>
    <row r="248" spans="2:12" x14ac:dyDescent="0.2">
      <c r="B248" s="637"/>
      <c r="C248" s="634"/>
      <c r="F248" s="407">
        <v>11872.11</v>
      </c>
      <c r="G248" s="629" t="s">
        <v>8577</v>
      </c>
      <c r="H248" s="629"/>
      <c r="I248" s="629"/>
      <c r="J248" s="630"/>
      <c r="K248" s="630"/>
      <c r="L248" s="630"/>
    </row>
    <row r="249" spans="2:12" x14ac:dyDescent="0.2">
      <c r="B249" s="637"/>
      <c r="C249" s="634"/>
      <c r="F249" s="407">
        <v>33899.97</v>
      </c>
      <c r="G249" s="629" t="s">
        <v>8576</v>
      </c>
      <c r="H249" s="629"/>
      <c r="I249" s="629"/>
      <c r="J249" s="630"/>
      <c r="K249" s="630"/>
      <c r="L249" s="630"/>
    </row>
    <row r="250" spans="2:12" x14ac:dyDescent="0.2">
      <c r="B250" s="637"/>
      <c r="C250" s="634"/>
      <c r="F250" s="407">
        <v>930.32</v>
      </c>
      <c r="G250" s="629" t="s">
        <v>8575</v>
      </c>
      <c r="H250" s="629"/>
      <c r="I250" s="629"/>
      <c r="J250" s="630"/>
      <c r="K250" s="630"/>
      <c r="L250" s="630"/>
    </row>
    <row r="251" spans="2:12" x14ac:dyDescent="0.2">
      <c r="B251" s="637"/>
      <c r="C251" s="634"/>
      <c r="F251" s="407">
        <v>41244.65</v>
      </c>
      <c r="G251" s="629" t="s">
        <v>8574</v>
      </c>
      <c r="H251" s="629"/>
      <c r="I251" s="629"/>
      <c r="J251" s="630"/>
      <c r="K251" s="630"/>
      <c r="L251" s="630"/>
    </row>
    <row r="252" spans="2:12" x14ac:dyDescent="0.2">
      <c r="B252" s="637"/>
      <c r="C252" s="634"/>
      <c r="F252" s="407">
        <v>25436.39</v>
      </c>
      <c r="G252" s="630" t="s">
        <v>8573</v>
      </c>
      <c r="H252" s="629"/>
      <c r="I252" s="629"/>
      <c r="J252" s="630"/>
      <c r="K252" s="630"/>
      <c r="L252" s="630"/>
    </row>
    <row r="253" spans="2:12" x14ac:dyDescent="0.2">
      <c r="B253" s="637"/>
      <c r="C253" s="634"/>
      <c r="F253" s="407">
        <v>49985.83</v>
      </c>
      <c r="G253" s="629" t="s">
        <v>8572</v>
      </c>
      <c r="H253" s="629"/>
      <c r="I253" s="629"/>
      <c r="J253" s="630"/>
      <c r="K253" s="630"/>
      <c r="L253" s="630"/>
    </row>
    <row r="254" spans="2:12" x14ac:dyDescent="0.2">
      <c r="B254" s="637"/>
      <c r="C254" s="634"/>
      <c r="F254" s="407">
        <v>38591.46</v>
      </c>
      <c r="G254" s="629" t="s">
        <v>8571</v>
      </c>
      <c r="H254" s="629"/>
      <c r="I254" s="629"/>
      <c r="J254" s="630"/>
      <c r="K254" s="630"/>
      <c r="L254" s="630"/>
    </row>
    <row r="255" spans="2:12" x14ac:dyDescent="0.2">
      <c r="B255" s="637"/>
      <c r="C255" s="634"/>
      <c r="F255" s="407">
        <v>2130.6</v>
      </c>
      <c r="G255" s="630" t="s">
        <v>8570</v>
      </c>
      <c r="H255" s="629"/>
      <c r="I255" s="629"/>
      <c r="J255" s="630"/>
      <c r="K255" s="630"/>
      <c r="L255" s="630"/>
    </row>
    <row r="256" spans="2:12" x14ac:dyDescent="0.2">
      <c r="B256" s="637"/>
      <c r="C256" s="634"/>
      <c r="F256" s="407">
        <v>2045.1</v>
      </c>
      <c r="G256" s="629" t="s">
        <v>8569</v>
      </c>
      <c r="H256" s="629"/>
      <c r="I256" s="629"/>
      <c r="J256" s="630"/>
      <c r="K256" s="630"/>
      <c r="L256" s="630"/>
    </row>
    <row r="257" spans="2:12" x14ac:dyDescent="0.2">
      <c r="B257" s="637"/>
      <c r="C257" s="634"/>
      <c r="F257" s="407">
        <v>119128.89</v>
      </c>
      <c r="G257" s="629" t="s">
        <v>8568</v>
      </c>
      <c r="H257" s="629"/>
      <c r="I257" s="629"/>
      <c r="J257" s="630"/>
      <c r="K257" s="630"/>
      <c r="L257" s="630"/>
    </row>
    <row r="258" spans="2:12" x14ac:dyDescent="0.2">
      <c r="B258" s="637"/>
      <c r="C258" s="634"/>
      <c r="F258" s="407">
        <v>13889.86</v>
      </c>
      <c r="G258" s="629" t="s">
        <v>8567</v>
      </c>
      <c r="H258" s="629"/>
      <c r="I258" s="629"/>
      <c r="J258" s="630"/>
      <c r="K258" s="630"/>
      <c r="L258" s="630"/>
    </row>
    <row r="259" spans="2:12" x14ac:dyDescent="0.2">
      <c r="B259" s="637"/>
      <c r="C259" s="634"/>
      <c r="F259" s="407">
        <v>11020.57</v>
      </c>
      <c r="G259" s="629" t="s">
        <v>8566</v>
      </c>
      <c r="H259" s="629"/>
      <c r="I259" s="629"/>
      <c r="J259" s="630"/>
      <c r="K259" s="630"/>
      <c r="L259" s="630"/>
    </row>
    <row r="260" spans="2:12" x14ac:dyDescent="0.2">
      <c r="B260" s="637"/>
      <c r="C260" s="634"/>
      <c r="F260" s="407">
        <v>12611.09</v>
      </c>
      <c r="G260" s="629" t="s">
        <v>8565</v>
      </c>
      <c r="H260" s="629"/>
      <c r="I260" s="629"/>
      <c r="J260" s="630"/>
      <c r="K260" s="630"/>
      <c r="L260" s="630"/>
    </row>
    <row r="261" spans="2:12" x14ac:dyDescent="0.2">
      <c r="B261" s="637"/>
      <c r="C261" s="634"/>
      <c r="F261" s="407">
        <v>8540.9699999999993</v>
      </c>
      <c r="G261" s="629" t="s">
        <v>8564</v>
      </c>
      <c r="H261" s="629"/>
      <c r="I261" s="629"/>
      <c r="J261" s="630"/>
      <c r="K261" s="630"/>
      <c r="L261" s="630"/>
    </row>
    <row r="262" spans="2:12" x14ac:dyDescent="0.2">
      <c r="B262" s="637"/>
      <c r="C262" s="634"/>
      <c r="F262" s="407">
        <v>17205.14</v>
      </c>
      <c r="G262" s="629" t="s">
        <v>8563</v>
      </c>
      <c r="H262" s="629"/>
      <c r="I262" s="629"/>
      <c r="J262" s="630"/>
      <c r="K262" s="630"/>
      <c r="L262" s="630"/>
    </row>
    <row r="263" spans="2:12" x14ac:dyDescent="0.2">
      <c r="B263" s="637"/>
      <c r="C263" s="634"/>
      <c r="F263" s="407">
        <v>453.25</v>
      </c>
      <c r="G263" s="629" t="s">
        <v>8562</v>
      </c>
      <c r="H263" s="629"/>
      <c r="I263" s="629"/>
      <c r="J263" s="630"/>
      <c r="K263" s="630"/>
      <c r="L263" s="630"/>
    </row>
    <row r="264" spans="2:12" x14ac:dyDescent="0.2">
      <c r="B264" s="637"/>
      <c r="C264" s="634"/>
      <c r="F264" s="407">
        <v>36108.120000000003</v>
      </c>
      <c r="G264" s="629" t="s">
        <v>8561</v>
      </c>
      <c r="H264" s="629"/>
      <c r="I264" s="629"/>
      <c r="J264" s="630"/>
      <c r="K264" s="630"/>
      <c r="L264" s="630"/>
    </row>
    <row r="265" spans="2:12" x14ac:dyDescent="0.2">
      <c r="B265" s="637"/>
      <c r="C265" s="634"/>
      <c r="F265" s="407">
        <v>11506.73</v>
      </c>
      <c r="G265" s="629" t="s">
        <v>8560</v>
      </c>
      <c r="H265" s="629"/>
      <c r="I265" s="629"/>
      <c r="J265" s="630"/>
      <c r="K265" s="630"/>
      <c r="L265" s="630"/>
    </row>
    <row r="266" spans="2:12" x14ac:dyDescent="0.2">
      <c r="B266" s="637"/>
      <c r="C266" s="634"/>
      <c r="F266" s="407">
        <v>44354.5</v>
      </c>
      <c r="G266" s="629" t="s">
        <v>8559</v>
      </c>
      <c r="H266" s="629"/>
      <c r="I266" s="629"/>
      <c r="J266" s="630"/>
      <c r="K266" s="630"/>
      <c r="L266" s="630"/>
    </row>
    <row r="267" spans="2:12" x14ac:dyDescent="0.2">
      <c r="B267" s="637"/>
      <c r="C267" s="634"/>
      <c r="F267" s="407">
        <v>28438.39</v>
      </c>
      <c r="G267" s="629" t="s">
        <v>8558</v>
      </c>
      <c r="H267" s="629"/>
      <c r="I267" s="629"/>
      <c r="J267" s="630"/>
      <c r="K267" s="630"/>
      <c r="L267" s="630"/>
    </row>
    <row r="268" spans="2:12" x14ac:dyDescent="0.2">
      <c r="B268" s="637"/>
      <c r="C268" s="634"/>
      <c r="F268" s="407">
        <v>3047.04</v>
      </c>
      <c r="G268" s="629" t="s">
        <v>8557</v>
      </c>
      <c r="H268" s="629"/>
      <c r="I268" s="629"/>
      <c r="J268" s="630"/>
      <c r="K268" s="630"/>
      <c r="L268" s="630"/>
    </row>
    <row r="269" spans="2:12" x14ac:dyDescent="0.2">
      <c r="B269" s="637"/>
      <c r="C269" s="634"/>
      <c r="F269" s="407">
        <v>678.13</v>
      </c>
      <c r="G269" s="629" t="s">
        <v>8556</v>
      </c>
      <c r="H269" s="629"/>
      <c r="I269" s="629"/>
      <c r="J269" s="630"/>
      <c r="K269" s="630"/>
      <c r="L269" s="630"/>
    </row>
    <row r="270" spans="2:12" x14ac:dyDescent="0.2">
      <c r="B270" s="637"/>
      <c r="C270" s="634"/>
      <c r="F270" s="407">
        <v>819</v>
      </c>
      <c r="G270" s="629" t="s">
        <v>8555</v>
      </c>
      <c r="H270" s="629"/>
      <c r="I270" s="629"/>
      <c r="J270" s="630"/>
      <c r="K270" s="630"/>
      <c r="L270" s="630"/>
    </row>
    <row r="271" spans="2:12" x14ac:dyDescent="0.2">
      <c r="B271" s="637"/>
      <c r="C271" s="634"/>
      <c r="F271" s="407">
        <v>511.4</v>
      </c>
      <c r="G271" s="629" t="s">
        <v>8554</v>
      </c>
      <c r="H271" s="629"/>
      <c r="I271" s="629"/>
      <c r="J271" s="630"/>
      <c r="K271" s="630"/>
      <c r="L271" s="630"/>
    </row>
    <row r="272" spans="2:12" x14ac:dyDescent="0.2">
      <c r="B272" s="637"/>
      <c r="C272" s="634"/>
      <c r="F272" s="407">
        <v>525.13</v>
      </c>
      <c r="G272" s="629" t="s">
        <v>8553</v>
      </c>
      <c r="H272" s="629"/>
      <c r="I272" s="629"/>
      <c r="J272" s="630"/>
      <c r="K272" s="630"/>
      <c r="L272" s="630"/>
    </row>
    <row r="273" spans="2:12" x14ac:dyDescent="0.2">
      <c r="B273" s="637"/>
      <c r="C273" s="634"/>
      <c r="F273" s="407">
        <v>2102.0100000000002</v>
      </c>
      <c r="G273" s="629" t="s">
        <v>8552</v>
      </c>
      <c r="H273" s="629"/>
      <c r="I273" s="629"/>
      <c r="J273" s="630"/>
      <c r="K273" s="630"/>
      <c r="L273" s="630"/>
    </row>
    <row r="274" spans="2:12" x14ac:dyDescent="0.2">
      <c r="B274" s="637"/>
      <c r="C274" s="634"/>
      <c r="F274" s="407">
        <v>34800</v>
      </c>
      <c r="G274" s="629" t="s">
        <v>8551</v>
      </c>
      <c r="H274" s="629"/>
      <c r="I274" s="629"/>
      <c r="J274" s="630"/>
      <c r="K274" s="630"/>
      <c r="L274" s="630"/>
    </row>
    <row r="275" spans="2:12" x14ac:dyDescent="0.2">
      <c r="B275" s="637"/>
      <c r="C275" s="634"/>
      <c r="F275" s="407">
        <v>522140</v>
      </c>
      <c r="G275" s="629" t="s">
        <v>8550</v>
      </c>
      <c r="H275" s="629"/>
      <c r="I275" s="629"/>
      <c r="J275" s="630"/>
      <c r="K275" s="630"/>
      <c r="L275" s="630"/>
    </row>
    <row r="276" spans="2:12" x14ac:dyDescent="0.2">
      <c r="B276" s="637"/>
      <c r="C276" s="634"/>
      <c r="F276" s="407">
        <v>7238.88</v>
      </c>
      <c r="G276" s="630" t="s">
        <v>8549</v>
      </c>
      <c r="H276" s="629"/>
      <c r="I276" s="629"/>
      <c r="J276" s="630"/>
      <c r="K276" s="630"/>
      <c r="L276" s="630"/>
    </row>
    <row r="277" spans="2:12" x14ac:dyDescent="0.2">
      <c r="B277" s="637"/>
      <c r="C277" s="634"/>
      <c r="F277" s="407">
        <v>69080.320000000007</v>
      </c>
      <c r="G277" s="629" t="s">
        <v>8548</v>
      </c>
      <c r="H277" s="629"/>
      <c r="I277" s="629"/>
      <c r="J277" s="630"/>
      <c r="K277" s="630"/>
      <c r="L277" s="630"/>
    </row>
    <row r="278" spans="2:12" x14ac:dyDescent="0.2">
      <c r="B278" s="637"/>
      <c r="C278" s="634"/>
      <c r="F278" s="407">
        <v>10804.35</v>
      </c>
      <c r="G278" s="629" t="s">
        <v>8547</v>
      </c>
      <c r="H278" s="629"/>
      <c r="I278" s="629"/>
      <c r="J278" s="630"/>
      <c r="K278" s="630"/>
      <c r="L278" s="630"/>
    </row>
    <row r="279" spans="2:12" x14ac:dyDescent="0.2">
      <c r="B279" s="637"/>
      <c r="C279" s="634"/>
      <c r="F279" s="407">
        <v>5903.99</v>
      </c>
      <c r="G279" s="629" t="s">
        <v>8546</v>
      </c>
      <c r="H279" s="629"/>
      <c r="I279" s="629"/>
      <c r="J279" s="630"/>
      <c r="K279" s="630"/>
      <c r="L279" s="630"/>
    </row>
    <row r="280" spans="2:12" x14ac:dyDescent="0.2">
      <c r="B280" s="637"/>
      <c r="C280" s="634"/>
      <c r="F280" s="407">
        <v>3886.75</v>
      </c>
      <c r="G280" s="629" t="s">
        <v>8545</v>
      </c>
      <c r="H280" s="629"/>
      <c r="I280" s="629"/>
      <c r="J280" s="630"/>
      <c r="K280" s="630"/>
      <c r="L280" s="630"/>
    </row>
    <row r="281" spans="2:12" x14ac:dyDescent="0.2">
      <c r="B281" s="637"/>
      <c r="C281" s="634"/>
      <c r="F281" s="407">
        <v>812.77</v>
      </c>
      <c r="G281" s="629" t="s">
        <v>8544</v>
      </c>
      <c r="H281" s="629"/>
      <c r="I281" s="629"/>
      <c r="J281" s="630"/>
      <c r="K281" s="630"/>
      <c r="L281" s="630"/>
    </row>
    <row r="282" spans="2:12" x14ac:dyDescent="0.2">
      <c r="B282" s="637"/>
      <c r="C282" s="634"/>
      <c r="F282" s="407">
        <v>1950.02</v>
      </c>
      <c r="G282" s="629" t="s">
        <v>8543</v>
      </c>
      <c r="H282" s="629"/>
      <c r="I282" s="629"/>
      <c r="J282" s="630"/>
      <c r="K282" s="630"/>
      <c r="L282" s="630"/>
    </row>
    <row r="283" spans="2:12" x14ac:dyDescent="0.2">
      <c r="B283" s="637"/>
      <c r="C283" s="634"/>
      <c r="F283" s="407">
        <v>1335.75</v>
      </c>
      <c r="G283" s="629" t="s">
        <v>8542</v>
      </c>
      <c r="H283" s="629"/>
      <c r="I283" s="629"/>
      <c r="J283" s="630"/>
      <c r="K283" s="630"/>
      <c r="L283" s="630"/>
    </row>
    <row r="284" spans="2:12" x14ac:dyDescent="0.2">
      <c r="B284" s="637"/>
      <c r="C284" s="634"/>
      <c r="F284" s="407">
        <v>15968.36</v>
      </c>
      <c r="G284" s="629" t="s">
        <v>8541</v>
      </c>
      <c r="H284" s="629"/>
      <c r="I284" s="629"/>
      <c r="J284" s="630"/>
      <c r="K284" s="630"/>
      <c r="L284" s="630"/>
    </row>
    <row r="285" spans="2:12" x14ac:dyDescent="0.2">
      <c r="B285" s="637"/>
      <c r="C285" s="634"/>
      <c r="F285" s="407">
        <v>2515.48</v>
      </c>
      <c r="G285" s="629" t="s">
        <v>8540</v>
      </c>
      <c r="H285" s="629"/>
      <c r="I285" s="629"/>
      <c r="J285" s="630"/>
      <c r="K285" s="630"/>
      <c r="L285" s="630"/>
    </row>
    <row r="286" spans="2:12" x14ac:dyDescent="0.2">
      <c r="B286" s="637"/>
      <c r="C286" s="634"/>
      <c r="F286" s="407">
        <v>5049.4799999999996</v>
      </c>
      <c r="G286" s="629" t="s">
        <v>8539</v>
      </c>
      <c r="H286" s="629"/>
      <c r="I286" s="629"/>
      <c r="J286" s="630"/>
      <c r="K286" s="630"/>
      <c r="L286" s="630"/>
    </row>
    <row r="287" spans="2:12" x14ac:dyDescent="0.2">
      <c r="B287" s="637"/>
      <c r="C287" s="634"/>
      <c r="F287" s="407">
        <v>4044.18</v>
      </c>
      <c r="G287" s="629" t="s">
        <v>8538</v>
      </c>
      <c r="H287" s="629"/>
      <c r="I287" s="629"/>
      <c r="J287" s="630"/>
      <c r="K287" s="630"/>
      <c r="L287" s="630"/>
    </row>
    <row r="288" spans="2:12" x14ac:dyDescent="0.2">
      <c r="B288" s="637"/>
      <c r="C288" s="634"/>
      <c r="F288" s="407">
        <v>3938.57</v>
      </c>
      <c r="G288" s="629" t="s">
        <v>8537</v>
      </c>
      <c r="H288" s="629"/>
      <c r="I288" s="629"/>
      <c r="J288" s="630"/>
      <c r="K288" s="630"/>
      <c r="L288" s="630"/>
    </row>
    <row r="289" spans="2:12" x14ac:dyDescent="0.2">
      <c r="B289" s="637"/>
      <c r="C289" s="634"/>
      <c r="F289" s="407">
        <v>56598.49</v>
      </c>
      <c r="G289" s="629" t="s">
        <v>8536</v>
      </c>
      <c r="H289" s="629"/>
      <c r="I289" s="629"/>
      <c r="J289" s="630"/>
      <c r="K289" s="630"/>
      <c r="L289" s="630"/>
    </row>
    <row r="290" spans="2:12" ht="11.25" customHeight="1" x14ac:dyDescent="0.2">
      <c r="B290" s="637"/>
      <c r="C290" s="634"/>
      <c r="F290" s="407">
        <v>86680</v>
      </c>
      <c r="G290" s="629" t="s">
        <v>8535</v>
      </c>
      <c r="H290" s="629"/>
      <c r="I290" s="629"/>
      <c r="J290" s="630"/>
      <c r="K290" s="630"/>
      <c r="L290" s="630"/>
    </row>
    <row r="291" spans="2:12" x14ac:dyDescent="0.2">
      <c r="B291" s="637"/>
      <c r="C291" s="634"/>
      <c r="F291" s="407">
        <v>335.1</v>
      </c>
      <c r="G291" s="629" t="s">
        <v>8534</v>
      </c>
      <c r="H291" s="629"/>
      <c r="I291" s="629"/>
      <c r="J291" s="630"/>
      <c r="K291" s="630"/>
      <c r="L291" s="630"/>
    </row>
    <row r="292" spans="2:12" x14ac:dyDescent="0.2">
      <c r="B292" s="637"/>
      <c r="C292" s="634"/>
      <c r="F292" s="407">
        <v>3020</v>
      </c>
      <c r="G292" s="629" t="s">
        <v>8534</v>
      </c>
      <c r="H292" s="629"/>
      <c r="I292" s="629"/>
      <c r="J292" s="630"/>
      <c r="K292" s="630"/>
      <c r="L292" s="630"/>
    </row>
    <row r="293" spans="2:12" x14ac:dyDescent="0.2">
      <c r="B293" s="637"/>
      <c r="C293" s="634"/>
      <c r="F293" s="407">
        <v>3352.36</v>
      </c>
      <c r="G293" s="629" t="s">
        <v>8533</v>
      </c>
      <c r="H293" s="629"/>
      <c r="I293" s="629"/>
      <c r="J293" s="630"/>
      <c r="K293" s="630"/>
      <c r="L293" s="630"/>
    </row>
    <row r="294" spans="2:12" x14ac:dyDescent="0.2">
      <c r="B294" s="637"/>
      <c r="C294" s="634"/>
      <c r="F294" s="407">
        <v>1085.76</v>
      </c>
      <c r="G294" s="632" t="s">
        <v>8532</v>
      </c>
      <c r="H294" s="629"/>
      <c r="I294" s="629"/>
      <c r="J294" s="630"/>
      <c r="K294" s="630"/>
      <c r="L294" s="630"/>
    </row>
    <row r="295" spans="2:12" x14ac:dyDescent="0.2">
      <c r="B295" s="637"/>
      <c r="C295" s="634"/>
      <c r="F295" s="407">
        <v>2146.5</v>
      </c>
      <c r="G295" s="629" t="s">
        <v>8531</v>
      </c>
      <c r="H295" s="629"/>
      <c r="I295" s="629"/>
      <c r="J295" s="630"/>
      <c r="K295" s="630"/>
      <c r="L295" s="630"/>
    </row>
    <row r="296" spans="2:12" x14ac:dyDescent="0.2">
      <c r="B296" s="637"/>
      <c r="C296" s="634"/>
      <c r="F296" s="407">
        <v>7760.76</v>
      </c>
      <c r="G296" s="629" t="s">
        <v>8530</v>
      </c>
      <c r="H296" s="629"/>
      <c r="I296" s="629"/>
      <c r="J296" s="630"/>
      <c r="K296" s="630"/>
      <c r="L296" s="630"/>
    </row>
    <row r="297" spans="2:12" x14ac:dyDescent="0.2">
      <c r="B297" s="637"/>
      <c r="C297" s="634"/>
      <c r="F297" s="407">
        <v>8723.1299999999992</v>
      </c>
      <c r="G297" s="629" t="s">
        <v>8529</v>
      </c>
      <c r="H297" s="629"/>
      <c r="I297" s="629"/>
      <c r="J297" s="630"/>
      <c r="K297" s="630"/>
      <c r="L297" s="630"/>
    </row>
    <row r="298" spans="2:12" x14ac:dyDescent="0.2">
      <c r="B298" s="637"/>
      <c r="C298" s="634"/>
      <c r="F298" s="407">
        <v>11752.82</v>
      </c>
      <c r="G298" s="629" t="s">
        <v>8528</v>
      </c>
      <c r="H298" s="629"/>
      <c r="I298" s="629"/>
      <c r="J298" s="630"/>
      <c r="K298" s="630"/>
      <c r="L298" s="630"/>
    </row>
    <row r="299" spans="2:12" x14ac:dyDescent="0.2">
      <c r="B299" s="637"/>
      <c r="C299" s="634"/>
      <c r="F299" s="407">
        <v>19174.8</v>
      </c>
      <c r="G299" s="629" t="s">
        <v>8527</v>
      </c>
      <c r="H299" s="629"/>
      <c r="I299" s="629"/>
      <c r="J299" s="630"/>
      <c r="K299" s="630"/>
      <c r="L299" s="630"/>
    </row>
    <row r="300" spans="2:12" x14ac:dyDescent="0.2">
      <c r="B300" s="637"/>
      <c r="C300" s="634"/>
      <c r="F300" s="407">
        <v>4850.67</v>
      </c>
      <c r="G300" s="629" t="s">
        <v>8526</v>
      </c>
      <c r="H300" s="629"/>
      <c r="I300" s="629"/>
      <c r="J300" s="630"/>
      <c r="K300" s="630"/>
      <c r="L300" s="630"/>
    </row>
    <row r="301" spans="2:12" x14ac:dyDescent="0.2">
      <c r="B301" s="637"/>
      <c r="C301" s="634"/>
      <c r="F301" s="407">
        <v>415.8</v>
      </c>
      <c r="G301" s="630" t="s">
        <v>8525</v>
      </c>
      <c r="H301" s="629"/>
      <c r="I301" s="629"/>
      <c r="J301" s="630"/>
      <c r="K301" s="630"/>
      <c r="L301" s="630"/>
    </row>
    <row r="302" spans="2:12" x14ac:dyDescent="0.2">
      <c r="B302" s="637"/>
      <c r="C302" s="634"/>
      <c r="F302" s="407">
        <v>2230.6799999999998</v>
      </c>
      <c r="G302" s="629" t="s">
        <v>7755</v>
      </c>
      <c r="H302" s="629"/>
      <c r="I302" s="629"/>
      <c r="J302" s="630"/>
      <c r="K302" s="630"/>
      <c r="L302" s="630"/>
    </row>
    <row r="303" spans="2:12" x14ac:dyDescent="0.2">
      <c r="B303" s="637"/>
      <c r="C303" s="634"/>
      <c r="F303" s="407">
        <v>2083.94</v>
      </c>
      <c r="G303" s="629" t="s">
        <v>8524</v>
      </c>
      <c r="H303" s="629"/>
      <c r="I303" s="629"/>
      <c r="J303" s="630"/>
      <c r="K303" s="630"/>
      <c r="L303" s="630"/>
    </row>
    <row r="304" spans="2:12" x14ac:dyDescent="0.2">
      <c r="B304" s="637"/>
      <c r="C304" s="634"/>
      <c r="F304" s="407">
        <v>1342.54</v>
      </c>
      <c r="G304" s="629" t="s">
        <v>8523</v>
      </c>
      <c r="H304" s="629"/>
      <c r="I304" s="629"/>
      <c r="J304" s="630"/>
      <c r="K304" s="630"/>
      <c r="L304" s="630"/>
    </row>
    <row r="305" spans="2:10" x14ac:dyDescent="0.2">
      <c r="B305" s="637"/>
      <c r="C305" s="634"/>
      <c r="F305" s="407">
        <v>13473.27</v>
      </c>
      <c r="G305" s="629" t="s">
        <v>8522</v>
      </c>
      <c r="H305" s="629"/>
      <c r="I305" s="629"/>
      <c r="J305" s="630"/>
    </row>
    <row r="306" spans="2:10" x14ac:dyDescent="0.2">
      <c r="B306" s="637"/>
      <c r="C306" s="634"/>
      <c r="F306" s="407">
        <v>23166.04</v>
      </c>
      <c r="G306" s="629" t="s">
        <v>8521</v>
      </c>
      <c r="H306" s="629"/>
      <c r="I306" s="629"/>
      <c r="J306" s="630"/>
    </row>
    <row r="307" spans="2:10" x14ac:dyDescent="0.2">
      <c r="B307" s="637"/>
      <c r="C307" s="634"/>
      <c r="F307" s="407">
        <v>13288.87</v>
      </c>
      <c r="G307" s="629" t="s">
        <v>8520</v>
      </c>
      <c r="H307" s="629"/>
      <c r="I307" s="629"/>
      <c r="J307" s="630"/>
    </row>
    <row r="308" spans="2:10" x14ac:dyDescent="0.2">
      <c r="B308" s="637"/>
      <c r="C308" s="634"/>
      <c r="F308" s="407">
        <v>2019.79</v>
      </c>
      <c r="G308" s="629" t="s">
        <v>8519</v>
      </c>
      <c r="H308" s="629"/>
      <c r="I308" s="629"/>
      <c r="J308" s="630"/>
    </row>
    <row r="309" spans="2:10" x14ac:dyDescent="0.2">
      <c r="B309" s="637"/>
      <c r="C309" s="634"/>
      <c r="F309" s="407">
        <v>6340.56</v>
      </c>
      <c r="G309" s="629" t="s">
        <v>8518</v>
      </c>
      <c r="H309" s="629"/>
      <c r="I309" s="629"/>
      <c r="J309" s="630"/>
    </row>
    <row r="310" spans="2:10" ht="12.75" customHeight="1" x14ac:dyDescent="0.2">
      <c r="B310" s="637"/>
      <c r="C310" s="634"/>
      <c r="F310" s="407">
        <v>12068.56</v>
      </c>
      <c r="G310" s="759" t="s">
        <v>8517</v>
      </c>
      <c r="H310" s="629"/>
      <c r="I310" s="629"/>
      <c r="J310" s="630"/>
    </row>
    <row r="311" spans="2:10" x14ac:dyDescent="0.2">
      <c r="B311" s="637"/>
      <c r="C311" s="634"/>
      <c r="F311" s="407">
        <v>5772.21</v>
      </c>
      <c r="G311" s="629" t="s">
        <v>8516</v>
      </c>
      <c r="H311" s="629"/>
      <c r="I311" s="629"/>
      <c r="J311" s="630"/>
    </row>
    <row r="312" spans="2:10" x14ac:dyDescent="0.2">
      <c r="B312" s="637"/>
      <c r="C312" s="634"/>
      <c r="F312" s="635">
        <v>1989.01</v>
      </c>
      <c r="G312" s="629" t="s">
        <v>8515</v>
      </c>
      <c r="H312" s="629"/>
      <c r="I312" s="629"/>
      <c r="J312" s="630"/>
    </row>
    <row r="313" spans="2:10" x14ac:dyDescent="0.2">
      <c r="B313" s="637"/>
      <c r="C313" s="634"/>
      <c r="F313" s="407">
        <v>1429.56</v>
      </c>
      <c r="G313" s="629" t="s">
        <v>8514</v>
      </c>
      <c r="H313" s="629"/>
      <c r="I313" s="629"/>
      <c r="J313" s="630"/>
    </row>
    <row r="314" spans="2:10" x14ac:dyDescent="0.2">
      <c r="B314" s="637"/>
      <c r="C314" s="634"/>
      <c r="F314" s="407">
        <v>3292.18</v>
      </c>
      <c r="G314" s="629" t="s">
        <v>8513</v>
      </c>
      <c r="H314" s="629"/>
      <c r="I314" s="629"/>
      <c r="J314" s="630"/>
    </row>
    <row r="315" spans="2:10" x14ac:dyDescent="0.2">
      <c r="B315" s="637"/>
      <c r="C315" s="634"/>
      <c r="F315" s="407">
        <v>1121.1500000000001</v>
      </c>
      <c r="G315" s="629" t="s">
        <v>8512</v>
      </c>
      <c r="H315" s="629"/>
      <c r="I315" s="629"/>
      <c r="J315" s="630"/>
    </row>
    <row r="316" spans="2:10" x14ac:dyDescent="0.2">
      <c r="B316" s="637"/>
      <c r="C316" s="634"/>
      <c r="F316" s="407">
        <v>2325.8000000000002</v>
      </c>
      <c r="G316" s="629" t="s">
        <v>8511</v>
      </c>
      <c r="H316" s="629"/>
      <c r="I316" s="629"/>
      <c r="J316" s="630"/>
    </row>
    <row r="317" spans="2:10" x14ac:dyDescent="0.2">
      <c r="B317" s="637"/>
      <c r="C317" s="634"/>
      <c r="F317" s="407">
        <v>32863.61</v>
      </c>
      <c r="G317" s="629" t="s">
        <v>8510</v>
      </c>
      <c r="H317" s="629"/>
      <c r="I317" s="629"/>
      <c r="J317" s="630"/>
    </row>
    <row r="318" spans="2:10" x14ac:dyDescent="0.2">
      <c r="B318" s="637"/>
      <c r="C318" s="634"/>
      <c r="F318" s="407">
        <v>7168.61</v>
      </c>
      <c r="G318" s="629" t="s">
        <v>8509</v>
      </c>
      <c r="H318" s="629"/>
      <c r="I318" s="629"/>
      <c r="J318" s="630"/>
    </row>
    <row r="319" spans="2:10" x14ac:dyDescent="0.2">
      <c r="B319" s="637"/>
      <c r="C319" s="634"/>
      <c r="F319" s="407">
        <v>151484.4</v>
      </c>
      <c r="G319" s="629" t="s">
        <v>8508</v>
      </c>
      <c r="H319" s="629"/>
      <c r="I319" s="629"/>
      <c r="J319" s="630"/>
    </row>
    <row r="320" spans="2:10" x14ac:dyDescent="0.2">
      <c r="B320" s="637"/>
      <c r="C320" s="634"/>
      <c r="F320" s="407">
        <v>45755.74</v>
      </c>
      <c r="G320" s="629" t="s">
        <v>8507</v>
      </c>
      <c r="H320" s="629"/>
      <c r="I320" s="629"/>
      <c r="J320" s="630"/>
    </row>
    <row r="321" spans="2:10" x14ac:dyDescent="0.2">
      <c r="B321" s="637"/>
      <c r="C321" s="634"/>
      <c r="F321" s="407">
        <v>5000</v>
      </c>
      <c r="G321" s="629" t="s">
        <v>8506</v>
      </c>
      <c r="H321" s="629"/>
      <c r="I321" s="629"/>
      <c r="J321" s="630"/>
    </row>
    <row r="322" spans="2:10" x14ac:dyDescent="0.2">
      <c r="B322" s="637"/>
      <c r="C322" s="634"/>
      <c r="F322" s="407">
        <v>852</v>
      </c>
      <c r="G322" s="629" t="s">
        <v>8506</v>
      </c>
      <c r="H322" s="629"/>
      <c r="I322" s="629"/>
      <c r="J322" s="630"/>
    </row>
    <row r="323" spans="2:10" x14ac:dyDescent="0.2">
      <c r="B323" s="637"/>
      <c r="C323" s="634"/>
      <c r="F323" s="407">
        <v>7168.61</v>
      </c>
      <c r="G323" s="629" t="s">
        <v>8505</v>
      </c>
      <c r="H323" s="629"/>
      <c r="I323" s="629"/>
      <c r="J323" s="630"/>
    </row>
    <row r="324" spans="2:10" x14ac:dyDescent="0.2">
      <c r="B324" s="637"/>
      <c r="C324" s="634"/>
      <c r="F324" s="407">
        <v>47622.14</v>
      </c>
      <c r="G324" s="629" t="s">
        <v>8504</v>
      </c>
      <c r="H324" s="629"/>
      <c r="I324" s="629"/>
      <c r="J324" s="630"/>
    </row>
    <row r="325" spans="2:10" x14ac:dyDescent="0.2">
      <c r="B325" s="637"/>
      <c r="C325" s="634"/>
      <c r="F325" s="407">
        <v>45755.74</v>
      </c>
      <c r="G325" s="629" t="s">
        <v>8503</v>
      </c>
      <c r="H325" s="629"/>
      <c r="I325" s="629"/>
      <c r="J325" s="630"/>
    </row>
    <row r="326" spans="2:10" x14ac:dyDescent="0.2">
      <c r="B326" s="637"/>
      <c r="C326" s="634"/>
      <c r="F326" s="407">
        <v>8021.23</v>
      </c>
      <c r="G326" s="629" t="s">
        <v>8502</v>
      </c>
      <c r="H326" s="629"/>
      <c r="I326" s="629"/>
      <c r="J326" s="630"/>
    </row>
    <row r="327" spans="2:10" x14ac:dyDescent="0.2">
      <c r="B327" s="637"/>
      <c r="C327" s="634"/>
      <c r="F327" s="407">
        <v>2210.36</v>
      </c>
      <c r="G327" s="629" t="s">
        <v>8501</v>
      </c>
      <c r="H327" s="629"/>
      <c r="I327" s="629"/>
      <c r="J327" s="630"/>
    </row>
    <row r="328" spans="2:10" x14ac:dyDescent="0.2">
      <c r="B328" s="637"/>
      <c r="C328" s="634"/>
      <c r="F328" s="407">
        <v>7184.01</v>
      </c>
      <c r="G328" s="629" t="s">
        <v>8500</v>
      </c>
      <c r="H328" s="629"/>
      <c r="I328" s="629"/>
      <c r="J328" s="630"/>
    </row>
    <row r="329" spans="2:10" x14ac:dyDescent="0.2">
      <c r="B329" s="637"/>
      <c r="C329" s="634"/>
      <c r="F329" s="407">
        <v>6073.02</v>
      </c>
      <c r="G329" s="629" t="s">
        <v>8499</v>
      </c>
      <c r="H329" s="629"/>
      <c r="I329" s="629"/>
      <c r="J329" s="630"/>
    </row>
    <row r="330" spans="2:10" x14ac:dyDescent="0.2">
      <c r="B330" s="637"/>
      <c r="C330" s="634"/>
      <c r="F330" s="407">
        <v>2166.5100000000002</v>
      </c>
      <c r="G330" s="629" t="s">
        <v>8498</v>
      </c>
      <c r="H330" s="629"/>
      <c r="I330" s="629"/>
      <c r="J330" s="630"/>
    </row>
    <row r="331" spans="2:10" x14ac:dyDescent="0.2">
      <c r="B331" s="637"/>
      <c r="C331" s="634"/>
      <c r="F331" s="407">
        <v>1487.91</v>
      </c>
      <c r="G331" s="629" t="s">
        <v>8497</v>
      </c>
      <c r="H331" s="629"/>
      <c r="I331" s="629"/>
      <c r="J331" s="630"/>
    </row>
    <row r="332" spans="2:10" x14ac:dyDescent="0.2">
      <c r="B332" s="637"/>
      <c r="C332" s="634"/>
      <c r="F332" s="407">
        <v>30562</v>
      </c>
      <c r="G332" s="629" t="s">
        <v>8496</v>
      </c>
      <c r="H332" s="629"/>
      <c r="I332" s="629"/>
      <c r="J332" s="630"/>
    </row>
    <row r="333" spans="2:10" x14ac:dyDescent="0.2">
      <c r="B333" s="637"/>
      <c r="C333" s="634"/>
      <c r="F333" s="407">
        <v>618.28</v>
      </c>
      <c r="G333" s="629" t="s">
        <v>8495</v>
      </c>
      <c r="H333" s="629"/>
      <c r="I333" s="629"/>
      <c r="J333" s="630"/>
    </row>
    <row r="334" spans="2:10" x14ac:dyDescent="0.2">
      <c r="B334" s="637"/>
      <c r="C334" s="634"/>
      <c r="F334" s="407">
        <v>115030.52</v>
      </c>
      <c r="G334" s="629" t="s">
        <v>8494</v>
      </c>
      <c r="H334" s="629"/>
      <c r="I334" s="629"/>
      <c r="J334" s="630"/>
    </row>
    <row r="335" spans="2:10" x14ac:dyDescent="0.2">
      <c r="B335" s="637"/>
      <c r="C335" s="634"/>
      <c r="F335" s="407">
        <v>115077</v>
      </c>
      <c r="G335" s="629" t="s">
        <v>8493</v>
      </c>
      <c r="H335" s="629"/>
      <c r="I335" s="629"/>
      <c r="J335" s="630"/>
    </row>
    <row r="336" spans="2:10" x14ac:dyDescent="0.2">
      <c r="B336" s="637"/>
      <c r="C336" s="634"/>
      <c r="F336" s="407">
        <v>7435.82</v>
      </c>
      <c r="G336" s="629" t="s">
        <v>8492</v>
      </c>
      <c r="H336" s="629"/>
      <c r="I336" s="629"/>
      <c r="J336" s="630"/>
    </row>
    <row r="337" spans="2:10" x14ac:dyDescent="0.2">
      <c r="B337" s="637"/>
      <c r="C337" s="634"/>
      <c r="F337" s="407">
        <v>6859.53</v>
      </c>
      <c r="G337" s="629" t="s">
        <v>8491</v>
      </c>
      <c r="H337" s="629"/>
      <c r="I337" s="629"/>
      <c r="J337" s="630"/>
    </row>
    <row r="338" spans="2:10" x14ac:dyDescent="0.2">
      <c r="B338" s="637"/>
      <c r="C338" s="634"/>
      <c r="F338" s="407">
        <v>20192</v>
      </c>
      <c r="G338" s="629" t="s">
        <v>8490</v>
      </c>
      <c r="H338" s="629"/>
      <c r="I338" s="629"/>
      <c r="J338" s="630"/>
    </row>
    <row r="339" spans="2:10" x14ac:dyDescent="0.2">
      <c r="B339" s="637"/>
      <c r="C339" s="634"/>
      <c r="F339" s="407">
        <v>13996.63</v>
      </c>
      <c r="G339" s="629" t="s">
        <v>8489</v>
      </c>
      <c r="H339" s="629"/>
      <c r="I339" s="629"/>
      <c r="J339" s="630"/>
    </row>
    <row r="340" spans="2:10" x14ac:dyDescent="0.2">
      <c r="B340" s="637"/>
      <c r="C340" s="634"/>
      <c r="F340" s="407">
        <v>39177.919999999998</v>
      </c>
      <c r="G340" s="629" t="s">
        <v>8488</v>
      </c>
      <c r="H340" s="629"/>
      <c r="I340" s="629"/>
      <c r="J340" s="630"/>
    </row>
    <row r="341" spans="2:10" x14ac:dyDescent="0.2">
      <c r="B341" s="637"/>
      <c r="C341" s="634"/>
      <c r="F341" s="407">
        <v>7650.36</v>
      </c>
      <c r="G341" s="629" t="s">
        <v>8487</v>
      </c>
      <c r="H341" s="629"/>
      <c r="I341" s="629"/>
      <c r="J341" s="630"/>
    </row>
    <row r="342" spans="2:10" x14ac:dyDescent="0.2">
      <c r="B342" s="637"/>
      <c r="C342" s="634"/>
      <c r="F342" s="407">
        <v>16068.62</v>
      </c>
      <c r="G342" s="629" t="s">
        <v>8486</v>
      </c>
      <c r="H342" s="629"/>
      <c r="I342" s="629"/>
    </row>
    <row r="343" spans="2:10" x14ac:dyDescent="0.2">
      <c r="B343" s="637"/>
      <c r="C343" s="634"/>
      <c r="F343" s="407">
        <v>1328.43</v>
      </c>
      <c r="G343" s="629" t="s">
        <v>8485</v>
      </c>
      <c r="H343" s="629"/>
      <c r="I343" s="629"/>
    </row>
    <row r="344" spans="2:10" x14ac:dyDescent="0.2">
      <c r="B344" s="637"/>
      <c r="C344" s="634"/>
      <c r="F344" s="407">
        <v>4659.2299999999996</v>
      </c>
      <c r="G344" s="629" t="s">
        <v>8484</v>
      </c>
      <c r="H344" s="629"/>
      <c r="I344" s="629"/>
    </row>
    <row r="345" spans="2:10" x14ac:dyDescent="0.2">
      <c r="B345" s="637"/>
      <c r="C345" s="634"/>
      <c r="F345" s="407">
        <v>2489.52</v>
      </c>
      <c r="G345" s="629" t="s">
        <v>8483</v>
      </c>
      <c r="H345" s="629"/>
      <c r="I345" s="629"/>
    </row>
    <row r="346" spans="2:10" x14ac:dyDescent="0.2">
      <c r="B346" s="637"/>
      <c r="C346" s="634"/>
      <c r="F346" s="407">
        <v>2689.02</v>
      </c>
      <c r="G346" s="629" t="s">
        <v>8482</v>
      </c>
      <c r="H346" s="629"/>
      <c r="I346" s="629"/>
    </row>
    <row r="347" spans="2:10" x14ac:dyDescent="0.2">
      <c r="B347" s="637"/>
      <c r="C347" s="634"/>
      <c r="F347" s="407">
        <v>5730.59</v>
      </c>
      <c r="G347" s="629" t="s">
        <v>8481</v>
      </c>
      <c r="H347" s="629"/>
      <c r="I347" s="629"/>
    </row>
    <row r="348" spans="2:10" x14ac:dyDescent="0.2">
      <c r="B348" s="637"/>
      <c r="C348" s="634"/>
      <c r="F348" s="407">
        <v>3500.49</v>
      </c>
      <c r="G348" s="629" t="s">
        <v>8480</v>
      </c>
      <c r="H348" s="629"/>
      <c r="I348" s="629"/>
    </row>
    <row r="349" spans="2:10" x14ac:dyDescent="0.2">
      <c r="B349" s="637"/>
      <c r="C349" s="634"/>
      <c r="F349" s="407">
        <v>8854.34</v>
      </c>
      <c r="G349" s="629" t="s">
        <v>8479</v>
      </c>
      <c r="H349" s="629"/>
      <c r="I349" s="629"/>
    </row>
    <row r="350" spans="2:10" x14ac:dyDescent="0.2">
      <c r="B350" s="637"/>
      <c r="C350" s="634"/>
      <c r="F350" s="407">
        <v>94771.55</v>
      </c>
      <c r="G350" s="629" t="s">
        <v>8478</v>
      </c>
      <c r="H350" s="629"/>
      <c r="I350" s="629"/>
    </row>
    <row r="351" spans="2:10" x14ac:dyDescent="0.2">
      <c r="B351" s="637"/>
      <c r="C351" s="634"/>
      <c r="F351" s="407">
        <v>12019.27</v>
      </c>
      <c r="G351" s="629" t="s">
        <v>8477</v>
      </c>
      <c r="H351" s="629"/>
      <c r="I351" s="629"/>
    </row>
    <row r="352" spans="2:10" ht="12.75" customHeight="1" x14ac:dyDescent="0.2">
      <c r="B352" s="637"/>
      <c r="C352" s="634"/>
      <c r="F352" s="407">
        <v>227.36</v>
      </c>
      <c r="G352" s="758" t="s">
        <v>8476</v>
      </c>
      <c r="H352" s="629"/>
      <c r="I352" s="629"/>
    </row>
    <row r="353" spans="2:9" x14ac:dyDescent="0.2">
      <c r="B353" s="637"/>
      <c r="C353" s="634"/>
      <c r="F353" s="407">
        <v>27453.439999999999</v>
      </c>
      <c r="G353" s="629" t="s">
        <v>8475</v>
      </c>
      <c r="H353" s="629"/>
      <c r="I353" s="629"/>
    </row>
    <row r="354" spans="2:9" x14ac:dyDescent="0.2">
      <c r="B354" s="637"/>
      <c r="C354" s="634"/>
      <c r="F354" s="407">
        <v>40047.96</v>
      </c>
      <c r="G354" s="629" t="s">
        <v>8474</v>
      </c>
      <c r="H354" s="629"/>
      <c r="I354" s="629"/>
    </row>
    <row r="355" spans="2:9" x14ac:dyDescent="0.2">
      <c r="B355" s="637"/>
      <c r="C355" s="634"/>
      <c r="F355" s="407">
        <v>13943.8</v>
      </c>
      <c r="G355" s="629" t="s">
        <v>8473</v>
      </c>
      <c r="H355" s="629"/>
      <c r="I355" s="629"/>
    </row>
    <row r="356" spans="2:9" x14ac:dyDescent="0.2">
      <c r="B356" s="637"/>
      <c r="C356" s="634"/>
      <c r="F356" s="407">
        <v>2942.78</v>
      </c>
      <c r="G356" s="629" t="s">
        <v>8472</v>
      </c>
      <c r="H356" s="629"/>
      <c r="I356" s="629"/>
    </row>
    <row r="357" spans="2:9" x14ac:dyDescent="0.2">
      <c r="B357" s="637"/>
      <c r="C357" s="634"/>
      <c r="F357" s="407">
        <v>20898.560000000001</v>
      </c>
      <c r="G357" s="629" t="s">
        <v>8471</v>
      </c>
      <c r="H357" s="629"/>
      <c r="I357" s="629"/>
    </row>
    <row r="358" spans="2:9" x14ac:dyDescent="0.2">
      <c r="B358" s="637"/>
      <c r="C358" s="634"/>
      <c r="F358" s="407">
        <v>110353.64</v>
      </c>
      <c r="G358" s="629" t="s">
        <v>8470</v>
      </c>
      <c r="H358" s="629"/>
      <c r="I358" s="629"/>
    </row>
    <row r="359" spans="2:9" x14ac:dyDescent="0.2">
      <c r="B359" s="637"/>
      <c r="C359" s="634"/>
      <c r="F359" s="407">
        <v>1509.55</v>
      </c>
      <c r="G359" s="629" t="s">
        <v>8469</v>
      </c>
      <c r="H359" s="629"/>
      <c r="I359" s="629"/>
    </row>
    <row r="360" spans="2:9" x14ac:dyDescent="0.2">
      <c r="B360" s="637"/>
      <c r="C360" s="634"/>
      <c r="F360" s="407">
        <v>41934.07</v>
      </c>
      <c r="G360" s="629" t="s">
        <v>8468</v>
      </c>
      <c r="H360" s="629"/>
      <c r="I360" s="629"/>
    </row>
    <row r="361" spans="2:9" x14ac:dyDescent="0.2">
      <c r="B361" s="637"/>
      <c r="C361" s="634"/>
      <c r="F361" s="407">
        <v>2344.56</v>
      </c>
      <c r="G361" s="629" t="s">
        <v>8467</v>
      </c>
      <c r="H361" s="629"/>
      <c r="I361" s="629"/>
    </row>
    <row r="362" spans="2:9" x14ac:dyDescent="0.2">
      <c r="B362" s="637"/>
      <c r="C362" s="634"/>
      <c r="F362" s="407">
        <v>197979.45</v>
      </c>
      <c r="G362" s="629" t="s">
        <v>8466</v>
      </c>
      <c r="H362" s="629"/>
      <c r="I362" s="629"/>
    </row>
    <row r="363" spans="2:9" x14ac:dyDescent="0.2">
      <c r="B363" s="637"/>
      <c r="C363" s="634"/>
      <c r="F363" s="407">
        <v>3920.06</v>
      </c>
      <c r="G363" s="629" t="s">
        <v>8465</v>
      </c>
      <c r="H363" s="629"/>
      <c r="I363" s="629"/>
    </row>
    <row r="364" spans="2:9" x14ac:dyDescent="0.2">
      <c r="B364" s="637"/>
      <c r="C364" s="634"/>
      <c r="F364" s="407">
        <v>21000</v>
      </c>
      <c r="G364" s="629" t="s">
        <v>8464</v>
      </c>
      <c r="H364" s="629"/>
      <c r="I364" s="629"/>
    </row>
    <row r="365" spans="2:9" x14ac:dyDescent="0.2">
      <c r="B365" s="637"/>
      <c r="C365" s="634"/>
      <c r="F365" s="407">
        <v>21300</v>
      </c>
      <c r="G365" s="629" t="s">
        <v>8463</v>
      </c>
      <c r="H365" s="629"/>
      <c r="I365" s="629"/>
    </row>
    <row r="366" spans="2:9" x14ac:dyDescent="0.2">
      <c r="B366" s="637"/>
      <c r="C366" s="634"/>
      <c r="F366" s="407">
        <v>21000</v>
      </c>
      <c r="G366" s="629" t="s">
        <v>8462</v>
      </c>
      <c r="H366" s="629"/>
      <c r="I366" s="629"/>
    </row>
    <row r="367" spans="2:9" x14ac:dyDescent="0.2">
      <c r="B367" s="637"/>
      <c r="C367" s="634"/>
      <c r="F367" s="407">
        <v>15100</v>
      </c>
      <c r="G367" s="629" t="s">
        <v>8461</v>
      </c>
      <c r="H367" s="629"/>
      <c r="I367" s="629"/>
    </row>
    <row r="368" spans="2:9" x14ac:dyDescent="0.2">
      <c r="B368" s="637"/>
      <c r="C368" s="634"/>
      <c r="F368" s="407">
        <v>5404.91</v>
      </c>
      <c r="G368" s="629" t="s">
        <v>8460</v>
      </c>
      <c r="H368" s="629"/>
      <c r="I368" s="629"/>
    </row>
    <row r="369" spans="2:9" x14ac:dyDescent="0.2">
      <c r="B369" s="637"/>
      <c r="C369" s="634"/>
      <c r="F369" s="407">
        <v>76554.48</v>
      </c>
      <c r="G369" s="629" t="s">
        <v>8459</v>
      </c>
      <c r="H369" s="629"/>
      <c r="I369" s="629"/>
    </row>
    <row r="370" spans="2:9" x14ac:dyDescent="0.2">
      <c r="B370" s="637"/>
      <c r="C370" s="634"/>
      <c r="F370" s="407">
        <v>25966.6</v>
      </c>
      <c r="G370" s="629" t="s">
        <v>8458</v>
      </c>
      <c r="H370" s="629"/>
      <c r="I370" s="629"/>
    </row>
    <row r="371" spans="2:9" x14ac:dyDescent="0.2">
      <c r="B371" s="637"/>
      <c r="C371" s="634"/>
      <c r="F371" s="407">
        <v>32396.1</v>
      </c>
      <c r="G371" s="629" t="s">
        <v>8457</v>
      </c>
      <c r="H371" s="629"/>
      <c r="I371" s="629"/>
    </row>
    <row r="372" spans="2:9" x14ac:dyDescent="0.2">
      <c r="B372" s="637"/>
      <c r="C372" s="634"/>
      <c r="F372" s="407">
        <v>767.9</v>
      </c>
      <c r="G372" s="629" t="s">
        <v>8456</v>
      </c>
      <c r="H372" s="629"/>
      <c r="I372" s="629"/>
    </row>
    <row r="373" spans="2:9" x14ac:dyDescent="0.2">
      <c r="B373" s="637"/>
      <c r="C373" s="634"/>
      <c r="F373" s="407">
        <v>39000</v>
      </c>
      <c r="G373" s="629" t="s">
        <v>8455</v>
      </c>
      <c r="H373" s="629"/>
      <c r="I373" s="629"/>
    </row>
    <row r="374" spans="2:9" x14ac:dyDescent="0.2">
      <c r="B374" s="637"/>
      <c r="C374" s="634"/>
      <c r="F374" s="407">
        <v>2822.12</v>
      </c>
      <c r="G374" s="629" t="s">
        <v>8454</v>
      </c>
      <c r="H374" s="629"/>
      <c r="I374" s="629"/>
    </row>
    <row r="375" spans="2:9" x14ac:dyDescent="0.2">
      <c r="B375" s="637"/>
      <c r="C375" s="634"/>
      <c r="F375" s="407">
        <v>40047.96</v>
      </c>
      <c r="G375" s="629" t="s">
        <v>8453</v>
      </c>
      <c r="H375" s="629"/>
      <c r="I375" s="629"/>
    </row>
    <row r="376" spans="2:9" x14ac:dyDescent="0.2">
      <c r="B376" s="637"/>
      <c r="C376" s="634"/>
      <c r="F376" s="407">
        <v>5169.8599999999997</v>
      </c>
      <c r="G376" s="629" t="s">
        <v>8452</v>
      </c>
      <c r="H376" s="629"/>
      <c r="I376" s="629"/>
    </row>
    <row r="377" spans="2:9" x14ac:dyDescent="0.2">
      <c r="B377" s="637"/>
      <c r="C377" s="634"/>
      <c r="F377" s="407">
        <v>22116.13</v>
      </c>
      <c r="G377" s="629" t="s">
        <v>8451</v>
      </c>
      <c r="H377" s="629"/>
      <c r="I377" s="629"/>
    </row>
    <row r="378" spans="2:9" x14ac:dyDescent="0.2">
      <c r="B378" s="637"/>
      <c r="C378" s="634"/>
      <c r="F378" s="407">
        <v>24660.720000000001</v>
      </c>
      <c r="G378" s="629" t="s">
        <v>8450</v>
      </c>
      <c r="H378" s="629"/>
      <c r="I378" s="629"/>
    </row>
    <row r="379" spans="2:9" x14ac:dyDescent="0.2">
      <c r="B379" s="637"/>
      <c r="C379" s="634"/>
      <c r="F379" s="407">
        <v>21688.98</v>
      </c>
      <c r="G379" s="629" t="s">
        <v>8449</v>
      </c>
      <c r="H379" s="629"/>
      <c r="I379" s="629"/>
    </row>
    <row r="380" spans="2:9" x14ac:dyDescent="0.2">
      <c r="B380" s="637"/>
      <c r="C380" s="634"/>
      <c r="F380" s="407">
        <v>41669.589999999997</v>
      </c>
      <c r="G380" s="629" t="s">
        <v>8448</v>
      </c>
      <c r="H380" s="629"/>
      <c r="I380" s="629"/>
    </row>
    <row r="381" spans="2:9" x14ac:dyDescent="0.2">
      <c r="B381" s="637"/>
      <c r="C381" s="634"/>
      <c r="F381" s="407">
        <v>2436.87</v>
      </c>
      <c r="G381" s="629" t="s">
        <v>8447</v>
      </c>
      <c r="H381" s="629"/>
      <c r="I381" s="629"/>
    </row>
    <row r="382" spans="2:9" x14ac:dyDescent="0.2">
      <c r="B382" s="637"/>
      <c r="C382" s="634"/>
      <c r="F382" s="407">
        <v>3793.6</v>
      </c>
      <c r="G382" s="629" t="s">
        <v>8446</v>
      </c>
      <c r="H382" s="629"/>
      <c r="I382" s="629"/>
    </row>
    <row r="383" spans="2:9" x14ac:dyDescent="0.2">
      <c r="B383" s="637"/>
      <c r="C383" s="634"/>
      <c r="F383" s="407">
        <v>88403.6</v>
      </c>
      <c r="G383" s="629" t="s">
        <v>8445</v>
      </c>
      <c r="H383" s="629"/>
      <c r="I383" s="629"/>
    </row>
    <row r="384" spans="2:9" x14ac:dyDescent="0.2">
      <c r="B384" s="637"/>
      <c r="C384" s="634"/>
      <c r="F384" s="407">
        <v>15371.06</v>
      </c>
      <c r="G384" s="629" t="s">
        <v>8444</v>
      </c>
      <c r="H384" s="629"/>
      <c r="I384" s="629"/>
    </row>
    <row r="385" spans="2:9" x14ac:dyDescent="0.2">
      <c r="B385" s="637"/>
      <c r="C385" s="634"/>
      <c r="F385" s="407">
        <v>2113.52</v>
      </c>
      <c r="G385" s="629" t="s">
        <v>8443</v>
      </c>
      <c r="H385" s="629"/>
      <c r="I385" s="629"/>
    </row>
    <row r="386" spans="2:9" x14ac:dyDescent="0.2">
      <c r="B386" s="637"/>
      <c r="C386" s="634"/>
      <c r="F386" s="407">
        <v>3995.42</v>
      </c>
      <c r="G386" s="629" t="s">
        <v>8442</v>
      </c>
      <c r="H386" s="629"/>
      <c r="I386" s="629"/>
    </row>
    <row r="387" spans="2:9" x14ac:dyDescent="0.2">
      <c r="B387" s="637"/>
      <c r="C387" s="634"/>
      <c r="F387" s="407">
        <v>11614.22</v>
      </c>
      <c r="G387" s="629" t="s">
        <v>8441</v>
      </c>
      <c r="H387" s="629"/>
      <c r="I387" s="629"/>
    </row>
    <row r="388" spans="2:9" x14ac:dyDescent="0.2">
      <c r="B388" s="637"/>
      <c r="C388" s="634"/>
      <c r="F388" s="407">
        <v>2739.32</v>
      </c>
      <c r="G388" s="629" t="s">
        <v>8440</v>
      </c>
      <c r="H388" s="629"/>
      <c r="I388" s="629"/>
    </row>
    <row r="389" spans="2:9" x14ac:dyDescent="0.2">
      <c r="B389" s="637"/>
      <c r="C389" s="634"/>
      <c r="F389" s="407">
        <v>40113.050000000003</v>
      </c>
      <c r="G389" s="629" t="s">
        <v>8439</v>
      </c>
      <c r="H389" s="629"/>
      <c r="I389" s="629"/>
    </row>
    <row r="390" spans="2:9" x14ac:dyDescent="0.2">
      <c r="B390" s="637"/>
      <c r="C390" s="634"/>
      <c r="F390" s="407">
        <v>2867.37</v>
      </c>
      <c r="G390" s="629" t="s">
        <v>8438</v>
      </c>
      <c r="H390" s="629"/>
      <c r="I390" s="629"/>
    </row>
    <row r="391" spans="2:9" x14ac:dyDescent="0.2">
      <c r="B391" s="637"/>
      <c r="C391" s="634"/>
      <c r="F391" s="407">
        <v>5077.97</v>
      </c>
      <c r="G391" s="629" t="s">
        <v>8437</v>
      </c>
      <c r="H391" s="629"/>
      <c r="I391" s="629"/>
    </row>
    <row r="392" spans="2:9" x14ac:dyDescent="0.2">
      <c r="B392" s="637"/>
      <c r="C392" s="634"/>
      <c r="F392" s="407">
        <v>29999.45</v>
      </c>
      <c r="G392" s="629" t="s">
        <v>8436</v>
      </c>
      <c r="H392" s="629"/>
      <c r="I392" s="629"/>
    </row>
    <row r="393" spans="2:9" x14ac:dyDescent="0.2">
      <c r="B393" s="637"/>
      <c r="C393" s="634"/>
      <c r="F393" s="407">
        <v>19174.8</v>
      </c>
      <c r="G393" s="629" t="s">
        <v>8435</v>
      </c>
      <c r="H393" s="629"/>
      <c r="I393" s="629"/>
    </row>
    <row r="394" spans="2:9" x14ac:dyDescent="0.2">
      <c r="B394" s="637"/>
      <c r="C394" s="634"/>
      <c r="F394" s="407">
        <v>6384</v>
      </c>
      <c r="G394" s="629" t="s">
        <v>8434</v>
      </c>
      <c r="H394" s="629"/>
      <c r="I394" s="629"/>
    </row>
    <row r="395" spans="2:9" x14ac:dyDescent="0.2">
      <c r="B395" s="637"/>
      <c r="C395" s="634"/>
      <c r="F395" s="407">
        <v>36352.31</v>
      </c>
      <c r="G395" s="629" t="s">
        <v>8433</v>
      </c>
      <c r="H395" s="629"/>
      <c r="I395" s="629"/>
    </row>
    <row r="396" spans="2:9" x14ac:dyDescent="0.2">
      <c r="B396" s="637"/>
      <c r="C396" s="634"/>
      <c r="F396" s="635">
        <v>7317.58</v>
      </c>
      <c r="G396" s="825" t="s">
        <v>8432</v>
      </c>
    </row>
    <row r="397" spans="2:9" x14ac:dyDescent="0.2">
      <c r="B397" s="637"/>
      <c r="C397" s="634"/>
      <c r="F397" s="407">
        <v>28483.39</v>
      </c>
      <c r="G397" s="629" t="s">
        <v>8431</v>
      </c>
      <c r="H397" s="629"/>
      <c r="I397" s="629"/>
    </row>
    <row r="398" spans="2:9" x14ac:dyDescent="0.2">
      <c r="B398" s="637"/>
      <c r="C398" s="634"/>
      <c r="F398" s="407">
        <v>6557.69</v>
      </c>
      <c r="G398" s="629" t="s">
        <v>8430</v>
      </c>
      <c r="H398" s="629"/>
      <c r="I398" s="629"/>
    </row>
    <row r="399" spans="2:9" x14ac:dyDescent="0.2">
      <c r="B399" s="637"/>
      <c r="C399" s="634"/>
      <c r="F399" s="407">
        <v>5018.72</v>
      </c>
      <c r="G399" s="629" t="s">
        <v>8429</v>
      </c>
      <c r="H399" s="629"/>
      <c r="I399" s="629"/>
    </row>
    <row r="400" spans="2:9" x14ac:dyDescent="0.2">
      <c r="B400" s="637"/>
      <c r="C400" s="634"/>
      <c r="F400" s="407">
        <v>3974.7</v>
      </c>
      <c r="G400" s="629" t="s">
        <v>8428</v>
      </c>
      <c r="H400" s="629"/>
      <c r="I400" s="629"/>
    </row>
    <row r="401" spans="2:9" x14ac:dyDescent="0.2">
      <c r="B401" s="637"/>
      <c r="C401" s="634"/>
      <c r="F401" s="407">
        <v>6346.8</v>
      </c>
      <c r="G401" s="629" t="s">
        <v>8427</v>
      </c>
      <c r="H401" s="629"/>
      <c r="I401" s="629"/>
    </row>
    <row r="402" spans="2:9" x14ac:dyDescent="0.2">
      <c r="B402" s="637"/>
      <c r="C402" s="634"/>
      <c r="F402" s="407">
        <v>17342</v>
      </c>
      <c r="G402" s="629" t="s">
        <v>8426</v>
      </c>
      <c r="H402" s="629"/>
      <c r="I402" s="629"/>
    </row>
    <row r="403" spans="2:9" x14ac:dyDescent="0.2">
      <c r="B403" s="637"/>
      <c r="C403" s="634"/>
      <c r="F403" s="407">
        <v>1082</v>
      </c>
      <c r="G403" s="629" t="s">
        <v>8425</v>
      </c>
      <c r="H403" s="629"/>
      <c r="I403" s="629"/>
    </row>
    <row r="404" spans="2:9" x14ac:dyDescent="0.2">
      <c r="B404" s="637"/>
      <c r="C404" s="634"/>
      <c r="F404" s="407">
        <v>9117.56</v>
      </c>
      <c r="G404" s="629" t="s">
        <v>8424</v>
      </c>
      <c r="H404" s="629"/>
      <c r="I404" s="629"/>
    </row>
    <row r="405" spans="2:9" x14ac:dyDescent="0.2">
      <c r="B405" s="637"/>
      <c r="C405" s="634"/>
      <c r="F405" s="407">
        <v>66479.179999999993</v>
      </c>
      <c r="G405" s="629" t="s">
        <v>8423</v>
      </c>
      <c r="H405" s="629"/>
      <c r="I405" s="629"/>
    </row>
    <row r="406" spans="2:9" x14ac:dyDescent="0.2">
      <c r="B406" s="637"/>
      <c r="C406" s="634"/>
      <c r="F406" s="407">
        <v>13821.27</v>
      </c>
      <c r="G406" s="629" t="s">
        <v>8422</v>
      </c>
      <c r="H406" s="629"/>
      <c r="I406" s="629"/>
    </row>
    <row r="407" spans="2:9" x14ac:dyDescent="0.2">
      <c r="B407" s="637"/>
      <c r="C407" s="634"/>
      <c r="F407" s="407">
        <v>57877.760000000002</v>
      </c>
      <c r="G407" s="629" t="s">
        <v>8421</v>
      </c>
      <c r="H407" s="629"/>
      <c r="I407" s="629"/>
    </row>
    <row r="408" spans="2:9" x14ac:dyDescent="0.2">
      <c r="B408" s="637"/>
      <c r="C408" s="634"/>
      <c r="F408" s="407">
        <v>4600.47</v>
      </c>
      <c r="G408" s="629" t="s">
        <v>8420</v>
      </c>
      <c r="H408" s="629"/>
      <c r="I408" s="629"/>
    </row>
    <row r="409" spans="2:9" x14ac:dyDescent="0.2">
      <c r="B409" s="637"/>
      <c r="C409" s="634"/>
      <c r="F409" s="407">
        <v>1310.75</v>
      </c>
      <c r="G409" s="629" t="s">
        <v>8419</v>
      </c>
      <c r="H409" s="629"/>
      <c r="I409" s="629"/>
    </row>
    <row r="410" spans="2:9" x14ac:dyDescent="0.2">
      <c r="B410" s="637"/>
      <c r="C410" s="634"/>
      <c r="F410" s="407">
        <v>48170.51</v>
      </c>
      <c r="G410" s="629" t="s">
        <v>8418</v>
      </c>
      <c r="H410" s="629"/>
      <c r="I410" s="629"/>
    </row>
    <row r="411" spans="2:9" x14ac:dyDescent="0.2">
      <c r="B411" s="637"/>
      <c r="C411" s="634"/>
      <c r="F411" s="407">
        <v>4197.6499999999996</v>
      </c>
      <c r="G411" s="629" t="s">
        <v>8417</v>
      </c>
      <c r="H411" s="629"/>
      <c r="I411" s="629"/>
    </row>
    <row r="412" spans="2:9" x14ac:dyDescent="0.2">
      <c r="B412" s="637"/>
      <c r="C412" s="634"/>
      <c r="F412" s="407">
        <v>2019.79</v>
      </c>
      <c r="G412" s="629" t="s">
        <v>8416</v>
      </c>
      <c r="H412" s="629"/>
      <c r="I412" s="629"/>
    </row>
    <row r="413" spans="2:9" x14ac:dyDescent="0.2">
      <c r="B413" s="637"/>
      <c r="C413" s="634"/>
      <c r="F413" s="407">
        <v>117433.52</v>
      </c>
      <c r="G413" s="629" t="s">
        <v>8415</v>
      </c>
      <c r="H413" s="629"/>
      <c r="I413" s="629"/>
    </row>
    <row r="414" spans="2:9" x14ac:dyDescent="0.2">
      <c r="B414" s="637"/>
      <c r="C414" s="634"/>
      <c r="F414" s="407">
        <v>17523.099999999999</v>
      </c>
      <c r="G414" s="629" t="s">
        <v>8414</v>
      </c>
      <c r="H414" s="629"/>
      <c r="I414" s="629"/>
    </row>
    <row r="415" spans="2:9" x14ac:dyDescent="0.2">
      <c r="B415" s="637"/>
      <c r="C415" s="634"/>
      <c r="F415" s="407">
        <v>44470.239999999998</v>
      </c>
      <c r="G415" s="629" t="s">
        <v>8413</v>
      </c>
      <c r="H415" s="629"/>
      <c r="I415" s="629"/>
    </row>
    <row r="416" spans="2:9" x14ac:dyDescent="0.2">
      <c r="B416" s="637"/>
      <c r="C416" s="634"/>
      <c r="F416" s="407">
        <v>67587.179999999993</v>
      </c>
      <c r="G416" s="629" t="s">
        <v>8412</v>
      </c>
      <c r="H416" s="629"/>
      <c r="I416" s="629"/>
    </row>
    <row r="417" spans="2:9" x14ac:dyDescent="0.2">
      <c r="B417" s="637"/>
      <c r="C417" s="634"/>
      <c r="F417" s="407">
        <v>12940.33</v>
      </c>
      <c r="G417" s="629" t="s">
        <v>8411</v>
      </c>
      <c r="H417" s="629"/>
      <c r="I417" s="629"/>
    </row>
    <row r="418" spans="2:9" x14ac:dyDescent="0.2">
      <c r="B418" s="637"/>
      <c r="C418" s="634"/>
      <c r="F418" s="407">
        <v>5800</v>
      </c>
      <c r="G418" s="629" t="s">
        <v>8407</v>
      </c>
      <c r="H418" s="629"/>
      <c r="I418" s="629"/>
    </row>
    <row r="419" spans="2:9" x14ac:dyDescent="0.2">
      <c r="B419" s="637"/>
      <c r="C419" s="634"/>
      <c r="F419" s="407">
        <v>253597.41</v>
      </c>
      <c r="G419" s="629" t="s">
        <v>8410</v>
      </c>
      <c r="H419" s="629"/>
      <c r="I419" s="629"/>
    </row>
    <row r="420" spans="2:9" x14ac:dyDescent="0.2">
      <c r="B420" s="637"/>
      <c r="C420" s="634"/>
      <c r="F420" s="407">
        <v>14863.98</v>
      </c>
      <c r="G420" s="629" t="s">
        <v>8409</v>
      </c>
      <c r="H420" s="629"/>
      <c r="I420" s="629"/>
    </row>
    <row r="421" spans="2:9" x14ac:dyDescent="0.2">
      <c r="B421" s="637"/>
      <c r="C421" s="634"/>
      <c r="F421" s="407">
        <v>13632.26</v>
      </c>
      <c r="G421" s="629" t="s">
        <v>8408</v>
      </c>
      <c r="H421" s="629"/>
      <c r="I421" s="629"/>
    </row>
    <row r="422" spans="2:9" x14ac:dyDescent="0.2">
      <c r="B422" s="637"/>
      <c r="C422" s="634"/>
      <c r="F422" s="407">
        <v>1930.33</v>
      </c>
      <c r="G422" s="629" t="s">
        <v>8407</v>
      </c>
      <c r="H422" s="629"/>
      <c r="I422" s="629"/>
    </row>
    <row r="423" spans="2:9" x14ac:dyDescent="0.2">
      <c r="B423" s="637"/>
      <c r="C423" s="634"/>
      <c r="G423" s="629"/>
      <c r="H423" s="629"/>
      <c r="I423" s="629"/>
    </row>
    <row r="424" spans="2:9" x14ac:dyDescent="0.2">
      <c r="B424" s="637"/>
      <c r="C424" s="634"/>
      <c r="G424" s="629"/>
      <c r="H424" s="629"/>
      <c r="I424" s="629"/>
    </row>
    <row r="425" spans="2:9" x14ac:dyDescent="0.2">
      <c r="B425" s="637"/>
      <c r="C425" s="634"/>
      <c r="G425" s="629"/>
      <c r="H425" s="629"/>
      <c r="I425" s="629"/>
    </row>
    <row r="426" spans="2:9" x14ac:dyDescent="0.2">
      <c r="B426" s="637"/>
      <c r="C426" s="634"/>
      <c r="G426" s="629"/>
      <c r="H426" s="629"/>
      <c r="I426" s="629"/>
    </row>
    <row r="427" spans="2:9" x14ac:dyDescent="0.2">
      <c r="B427" s="637"/>
      <c r="C427" s="634"/>
      <c r="G427" s="629"/>
      <c r="H427" s="629"/>
      <c r="I427" s="629"/>
    </row>
    <row r="428" spans="2:9" x14ac:dyDescent="0.2">
      <c r="B428" s="637"/>
      <c r="C428" s="634"/>
      <c r="G428" s="629"/>
      <c r="H428" s="629"/>
      <c r="I428" s="629"/>
    </row>
    <row r="429" spans="2:9" x14ac:dyDescent="0.2">
      <c r="B429" s="637"/>
      <c r="C429" s="634"/>
      <c r="G429" s="629"/>
      <c r="H429" s="629"/>
      <c r="I429" s="629"/>
    </row>
    <row r="430" spans="2:9" x14ac:dyDescent="0.2">
      <c r="B430" s="637"/>
      <c r="C430" s="634"/>
      <c r="G430" s="629"/>
      <c r="H430" s="629"/>
      <c r="I430" s="629"/>
    </row>
    <row r="431" spans="2:9" x14ac:dyDescent="0.2">
      <c r="B431" s="637"/>
      <c r="C431" s="634"/>
      <c r="G431" s="629"/>
      <c r="H431" s="629"/>
      <c r="I431" s="629"/>
    </row>
    <row r="432" spans="2:9" x14ac:dyDescent="0.2">
      <c r="B432" s="637"/>
      <c r="C432" s="634"/>
      <c r="G432" s="629"/>
      <c r="H432" s="629"/>
      <c r="I432" s="629"/>
    </row>
    <row r="433" spans="2:9" x14ac:dyDescent="0.2">
      <c r="B433" s="637"/>
      <c r="C433" s="634"/>
      <c r="G433" s="629"/>
      <c r="H433" s="629"/>
      <c r="I433" s="629"/>
    </row>
    <row r="434" spans="2:9" x14ac:dyDescent="0.2">
      <c r="B434" s="637"/>
      <c r="C434" s="634"/>
      <c r="G434" s="629"/>
      <c r="H434" s="629"/>
      <c r="I434" s="629"/>
    </row>
    <row r="435" spans="2:9" x14ac:dyDescent="0.2">
      <c r="B435" s="637"/>
      <c r="C435" s="634"/>
      <c r="G435" s="629"/>
      <c r="H435" s="629"/>
      <c r="I435" s="629"/>
    </row>
    <row r="436" spans="2:9" x14ac:dyDescent="0.2">
      <c r="B436" s="637"/>
      <c r="C436" s="634"/>
      <c r="G436" s="629"/>
      <c r="H436" s="629"/>
      <c r="I436" s="629"/>
    </row>
    <row r="437" spans="2:9" x14ac:dyDescent="0.2">
      <c r="B437" s="637"/>
      <c r="C437" s="634"/>
      <c r="G437" s="629"/>
      <c r="H437" s="629"/>
      <c r="I437" s="629"/>
    </row>
    <row r="438" spans="2:9" x14ac:dyDescent="0.2">
      <c r="B438" s="637"/>
      <c r="C438" s="634"/>
      <c r="G438" s="629"/>
      <c r="H438" s="629"/>
      <c r="I438" s="629"/>
    </row>
    <row r="439" spans="2:9" x14ac:dyDescent="0.2">
      <c r="B439" s="637"/>
      <c r="C439" s="634"/>
      <c r="G439" s="629"/>
      <c r="H439" s="629"/>
      <c r="I439" s="629"/>
    </row>
    <row r="440" spans="2:9" x14ac:dyDescent="0.2">
      <c r="B440" s="637"/>
      <c r="C440" s="634"/>
      <c r="G440" s="629"/>
      <c r="H440" s="629"/>
      <c r="I440" s="629"/>
    </row>
    <row r="441" spans="2:9" x14ac:dyDescent="0.2">
      <c r="B441" s="637"/>
      <c r="C441" s="634"/>
      <c r="G441" s="629"/>
      <c r="H441" s="629"/>
      <c r="I441" s="629"/>
    </row>
    <row r="442" spans="2:9" x14ac:dyDescent="0.2">
      <c r="B442" s="637"/>
      <c r="C442" s="634"/>
      <c r="G442" s="629"/>
      <c r="H442" s="629"/>
      <c r="I442" s="629"/>
    </row>
    <row r="443" spans="2:9" x14ac:dyDescent="0.2">
      <c r="B443" s="637"/>
      <c r="C443" s="634"/>
      <c r="G443" s="629"/>
      <c r="H443" s="629"/>
      <c r="I443" s="629"/>
    </row>
    <row r="444" spans="2:9" x14ac:dyDescent="0.2">
      <c r="B444" s="637"/>
      <c r="C444" s="634"/>
      <c r="G444" s="629"/>
      <c r="H444" s="629"/>
      <c r="I444" s="629"/>
    </row>
    <row r="445" spans="2:9" x14ac:dyDescent="0.2">
      <c r="B445" s="637"/>
      <c r="C445" s="634"/>
      <c r="G445" s="629"/>
      <c r="H445" s="629"/>
      <c r="I445" s="629"/>
    </row>
    <row r="446" spans="2:9" x14ac:dyDescent="0.2">
      <c r="B446" s="637"/>
      <c r="C446" s="634"/>
      <c r="G446" s="629"/>
      <c r="H446" s="629"/>
      <c r="I446" s="629"/>
    </row>
    <row r="447" spans="2:9" x14ac:dyDescent="0.2">
      <c r="B447" s="637"/>
      <c r="C447" s="634"/>
      <c r="G447" s="629"/>
      <c r="H447" s="629"/>
      <c r="I447" s="629"/>
    </row>
    <row r="448" spans="2:9" x14ac:dyDescent="0.2">
      <c r="B448" s="637"/>
      <c r="C448" s="634"/>
      <c r="G448" s="629"/>
      <c r="H448" s="629"/>
      <c r="I448" s="629"/>
    </row>
    <row r="449" spans="2:9" x14ac:dyDescent="0.2">
      <c r="B449" s="637"/>
      <c r="C449" s="634"/>
      <c r="G449" s="629"/>
      <c r="H449" s="629"/>
      <c r="I449" s="629"/>
    </row>
    <row r="450" spans="2:9" x14ac:dyDescent="0.2">
      <c r="B450" s="637"/>
      <c r="C450" s="634"/>
      <c r="G450" s="629"/>
      <c r="H450" s="629"/>
      <c r="I450" s="629"/>
    </row>
    <row r="451" spans="2:9" x14ac:dyDescent="0.2">
      <c r="B451" s="637"/>
      <c r="C451" s="634"/>
      <c r="G451" s="629"/>
      <c r="H451" s="629"/>
      <c r="I451" s="629"/>
    </row>
    <row r="452" spans="2:9" x14ac:dyDescent="0.2">
      <c r="B452" s="637"/>
      <c r="C452" s="634"/>
      <c r="G452" s="629"/>
      <c r="H452" s="629"/>
      <c r="I452" s="629"/>
    </row>
    <row r="453" spans="2:9" x14ac:dyDescent="0.2">
      <c r="B453" s="637"/>
      <c r="C453" s="634"/>
      <c r="G453" s="629"/>
      <c r="H453" s="629"/>
      <c r="I453" s="629"/>
    </row>
    <row r="454" spans="2:9" x14ac:dyDescent="0.2">
      <c r="B454" s="637"/>
      <c r="C454" s="634"/>
      <c r="G454" s="629"/>
      <c r="H454" s="629"/>
      <c r="I454" s="629"/>
    </row>
    <row r="455" spans="2:9" x14ac:dyDescent="0.2">
      <c r="B455" s="637"/>
      <c r="C455" s="634"/>
      <c r="G455" s="629"/>
      <c r="H455" s="629"/>
      <c r="I455" s="629"/>
    </row>
    <row r="456" spans="2:9" x14ac:dyDescent="0.2">
      <c r="B456" s="637"/>
      <c r="C456" s="634"/>
      <c r="G456" s="629"/>
      <c r="H456" s="629"/>
      <c r="I456" s="629"/>
    </row>
    <row r="457" spans="2:9" x14ac:dyDescent="0.2">
      <c r="B457" s="637"/>
      <c r="C457" s="634"/>
      <c r="G457" s="629"/>
      <c r="H457" s="629"/>
      <c r="I457" s="629"/>
    </row>
    <row r="458" spans="2:9" x14ac:dyDescent="0.2">
      <c r="B458" s="637"/>
      <c r="C458" s="634"/>
      <c r="G458" s="629"/>
      <c r="H458" s="629"/>
      <c r="I458" s="629"/>
    </row>
    <row r="459" spans="2:9" x14ac:dyDescent="0.2">
      <c r="B459" s="637"/>
      <c r="C459" s="634"/>
      <c r="G459" s="629"/>
      <c r="H459" s="629"/>
      <c r="I459" s="629"/>
    </row>
    <row r="460" spans="2:9" x14ac:dyDescent="0.2">
      <c r="B460" s="637"/>
      <c r="C460" s="634"/>
      <c r="G460" s="629"/>
      <c r="H460" s="629"/>
      <c r="I460" s="629"/>
    </row>
    <row r="461" spans="2:9" x14ac:dyDescent="0.2">
      <c r="B461" s="637"/>
      <c r="C461" s="634"/>
      <c r="G461" s="629"/>
      <c r="H461" s="629"/>
      <c r="I461" s="629"/>
    </row>
    <row r="462" spans="2:9" x14ac:dyDescent="0.2">
      <c r="B462" s="637"/>
      <c r="C462" s="634"/>
      <c r="G462" s="629"/>
      <c r="H462" s="629"/>
      <c r="I462" s="629"/>
    </row>
    <row r="463" spans="2:9" x14ac:dyDescent="0.2">
      <c r="B463" s="637"/>
      <c r="C463" s="634"/>
      <c r="G463" s="629"/>
      <c r="H463" s="629"/>
      <c r="I463" s="629"/>
    </row>
    <row r="464" spans="2:9" x14ac:dyDescent="0.2">
      <c r="B464" s="637"/>
      <c r="C464" s="634"/>
      <c r="G464" s="629"/>
      <c r="H464" s="629"/>
      <c r="I464" s="629"/>
    </row>
    <row r="465" spans="2:9" x14ac:dyDescent="0.2">
      <c r="B465" s="637"/>
      <c r="C465" s="634"/>
      <c r="G465" s="629"/>
      <c r="H465" s="629"/>
      <c r="I465" s="629"/>
    </row>
    <row r="466" spans="2:9" x14ac:dyDescent="0.2">
      <c r="B466" s="637"/>
      <c r="C466" s="634"/>
      <c r="G466" s="629"/>
      <c r="H466" s="629"/>
      <c r="I466" s="629"/>
    </row>
    <row r="467" spans="2:9" x14ac:dyDescent="0.2">
      <c r="B467" s="637"/>
      <c r="C467" s="634"/>
      <c r="G467" s="629"/>
      <c r="H467" s="629"/>
      <c r="I467" s="629"/>
    </row>
    <row r="468" spans="2:9" x14ac:dyDescent="0.2">
      <c r="B468" s="637"/>
      <c r="C468" s="634"/>
      <c r="G468" s="629"/>
      <c r="H468" s="629"/>
      <c r="I468" s="629"/>
    </row>
    <row r="469" spans="2:9" x14ac:dyDescent="0.2">
      <c r="B469" s="637"/>
      <c r="C469" s="634"/>
      <c r="G469" s="629"/>
      <c r="H469" s="629"/>
      <c r="I469" s="629"/>
    </row>
    <row r="470" spans="2:9" x14ac:dyDescent="0.2">
      <c r="B470" s="637"/>
      <c r="C470" s="634"/>
      <c r="G470" s="629"/>
      <c r="H470" s="629"/>
      <c r="I470" s="629"/>
    </row>
    <row r="471" spans="2:9" x14ac:dyDescent="0.2">
      <c r="B471" s="637"/>
      <c r="C471" s="634"/>
      <c r="G471" s="629"/>
      <c r="H471" s="629"/>
      <c r="I471" s="629"/>
    </row>
    <row r="472" spans="2:9" x14ac:dyDescent="0.2">
      <c r="B472" s="637"/>
      <c r="C472" s="634"/>
      <c r="G472" s="629"/>
      <c r="H472" s="629"/>
      <c r="I472" s="629"/>
    </row>
    <row r="473" spans="2:9" x14ac:dyDescent="0.2">
      <c r="B473" s="637"/>
      <c r="C473" s="634"/>
      <c r="G473" s="629"/>
      <c r="H473" s="629"/>
      <c r="I473" s="629"/>
    </row>
    <row r="474" spans="2:9" x14ac:dyDescent="0.2">
      <c r="B474" s="637"/>
      <c r="C474" s="634"/>
      <c r="G474" s="629"/>
      <c r="H474" s="629"/>
      <c r="I474" s="629"/>
    </row>
    <row r="475" spans="2:9" x14ac:dyDescent="0.2">
      <c r="B475" s="637"/>
      <c r="C475" s="634"/>
      <c r="G475" s="629"/>
      <c r="H475" s="629"/>
      <c r="I475" s="629"/>
    </row>
    <row r="476" spans="2:9" x14ac:dyDescent="0.2">
      <c r="B476" s="637"/>
      <c r="C476" s="634"/>
      <c r="G476" s="629"/>
      <c r="H476" s="629"/>
      <c r="I476" s="629"/>
    </row>
    <row r="477" spans="2:9" x14ac:dyDescent="0.2">
      <c r="B477" s="637"/>
      <c r="C477" s="634"/>
      <c r="G477" s="629"/>
      <c r="H477" s="629"/>
      <c r="I477" s="629"/>
    </row>
    <row r="478" spans="2:9" x14ac:dyDescent="0.2">
      <c r="B478" s="637"/>
      <c r="C478" s="634"/>
      <c r="G478" s="629"/>
      <c r="H478" s="629"/>
      <c r="I478" s="629"/>
    </row>
    <row r="479" spans="2:9" x14ac:dyDescent="0.2">
      <c r="B479" s="637"/>
      <c r="C479" s="634"/>
      <c r="G479" s="629"/>
      <c r="H479" s="629"/>
      <c r="I479" s="629"/>
    </row>
    <row r="480" spans="2:9" x14ac:dyDescent="0.2">
      <c r="B480" s="637"/>
      <c r="C480" s="634"/>
      <c r="G480" s="629"/>
      <c r="H480" s="629"/>
      <c r="I480" s="629"/>
    </row>
    <row r="481" spans="2:9" x14ac:dyDescent="0.2">
      <c r="B481" s="637"/>
      <c r="C481" s="634"/>
      <c r="G481" s="629"/>
      <c r="H481" s="629"/>
      <c r="I481" s="629"/>
    </row>
    <row r="482" spans="2:9" x14ac:dyDescent="0.2">
      <c r="B482" s="637"/>
      <c r="C482" s="634"/>
      <c r="G482" s="629"/>
      <c r="H482" s="629"/>
      <c r="I482" s="629"/>
    </row>
    <row r="483" spans="2:9" x14ac:dyDescent="0.2">
      <c r="B483" s="637"/>
      <c r="C483" s="634"/>
      <c r="G483" s="629"/>
      <c r="H483" s="629"/>
      <c r="I483" s="629"/>
    </row>
    <row r="484" spans="2:9" x14ac:dyDescent="0.2">
      <c r="B484" s="637"/>
      <c r="C484" s="634"/>
      <c r="G484" s="629"/>
      <c r="H484" s="629"/>
      <c r="I484" s="629"/>
    </row>
    <row r="485" spans="2:9" x14ac:dyDescent="0.2">
      <c r="B485" s="637"/>
      <c r="C485" s="634"/>
      <c r="G485" s="629"/>
      <c r="H485" s="629"/>
      <c r="I485" s="629"/>
    </row>
    <row r="486" spans="2:9" x14ac:dyDescent="0.2">
      <c r="B486" s="637"/>
      <c r="C486" s="634"/>
      <c r="G486" s="629"/>
      <c r="H486" s="629"/>
      <c r="I486" s="629"/>
    </row>
    <row r="487" spans="2:9" x14ac:dyDescent="0.2">
      <c r="B487" s="637"/>
      <c r="C487" s="634"/>
      <c r="G487" s="629"/>
      <c r="H487" s="629"/>
      <c r="I487" s="629"/>
    </row>
    <row r="488" spans="2:9" x14ac:dyDescent="0.2">
      <c r="B488" s="637"/>
      <c r="C488" s="634"/>
      <c r="G488" s="629"/>
      <c r="H488" s="629"/>
      <c r="I488" s="629"/>
    </row>
    <row r="489" spans="2:9" x14ac:dyDescent="0.2">
      <c r="B489" s="637"/>
      <c r="C489" s="634"/>
      <c r="G489" s="629"/>
      <c r="H489" s="629"/>
      <c r="I489" s="629"/>
    </row>
    <row r="490" spans="2:9" x14ac:dyDescent="0.2">
      <c r="B490" s="637"/>
      <c r="C490" s="634"/>
      <c r="G490" s="629"/>
      <c r="H490" s="629"/>
      <c r="I490" s="629"/>
    </row>
    <row r="491" spans="2:9" x14ac:dyDescent="0.2">
      <c r="B491" s="637"/>
      <c r="C491" s="634"/>
      <c r="G491" s="629"/>
      <c r="H491" s="629"/>
      <c r="I491" s="629"/>
    </row>
    <row r="492" spans="2:9" x14ac:dyDescent="0.2">
      <c r="B492" s="637"/>
      <c r="C492" s="634"/>
      <c r="G492" s="629"/>
      <c r="H492" s="629"/>
      <c r="I492" s="629"/>
    </row>
    <row r="493" spans="2:9" x14ac:dyDescent="0.2">
      <c r="B493" s="637"/>
      <c r="C493" s="634"/>
      <c r="G493" s="629"/>
      <c r="H493" s="629"/>
      <c r="I493" s="629"/>
    </row>
    <row r="494" spans="2:9" x14ac:dyDescent="0.2">
      <c r="B494" s="637"/>
      <c r="C494" s="634"/>
      <c r="G494" s="629"/>
      <c r="H494" s="629"/>
      <c r="I494" s="629"/>
    </row>
    <row r="495" spans="2:9" x14ac:dyDescent="0.2">
      <c r="B495" s="637"/>
      <c r="C495" s="634"/>
      <c r="G495" s="629"/>
      <c r="H495" s="629"/>
      <c r="I495" s="629"/>
    </row>
    <row r="496" spans="2:9" x14ac:dyDescent="0.2">
      <c r="B496" s="637"/>
      <c r="C496" s="634"/>
      <c r="G496" s="629"/>
      <c r="H496" s="629"/>
      <c r="I496" s="629"/>
    </row>
    <row r="497" spans="2:9" x14ac:dyDescent="0.2">
      <c r="B497" s="637"/>
      <c r="C497" s="634"/>
      <c r="G497" s="629"/>
      <c r="H497" s="629"/>
      <c r="I497" s="629"/>
    </row>
    <row r="498" spans="2:9" x14ac:dyDescent="0.2">
      <c r="B498" s="637"/>
      <c r="C498" s="634"/>
      <c r="G498" s="629"/>
      <c r="H498" s="629"/>
      <c r="I498" s="629"/>
    </row>
    <row r="499" spans="2:9" x14ac:dyDescent="0.2">
      <c r="B499" s="637"/>
      <c r="C499" s="634"/>
      <c r="G499" s="629"/>
      <c r="H499" s="629"/>
      <c r="I499" s="629"/>
    </row>
    <row r="500" spans="2:9" x14ac:dyDescent="0.2">
      <c r="B500" s="637"/>
      <c r="C500" s="634"/>
      <c r="G500" s="629"/>
      <c r="H500" s="629"/>
      <c r="I500" s="629"/>
    </row>
    <row r="501" spans="2:9" x14ac:dyDescent="0.2">
      <c r="B501" s="637"/>
      <c r="C501" s="634"/>
      <c r="G501" s="629"/>
      <c r="H501" s="629"/>
      <c r="I501" s="629"/>
    </row>
    <row r="502" spans="2:9" x14ac:dyDescent="0.2">
      <c r="B502" s="637"/>
      <c r="C502" s="634"/>
      <c r="G502" s="629"/>
      <c r="H502" s="629"/>
      <c r="I502" s="629"/>
    </row>
    <row r="503" spans="2:9" x14ac:dyDescent="0.2">
      <c r="B503" s="637"/>
      <c r="C503" s="634"/>
      <c r="G503" s="629"/>
      <c r="H503" s="629"/>
      <c r="I503" s="629"/>
    </row>
    <row r="504" spans="2:9" x14ac:dyDescent="0.2">
      <c r="B504" s="637"/>
      <c r="C504" s="634"/>
      <c r="G504" s="629"/>
      <c r="H504" s="629"/>
      <c r="I504" s="629"/>
    </row>
    <row r="505" spans="2:9" x14ac:dyDescent="0.2">
      <c r="B505" s="637"/>
      <c r="C505" s="634"/>
      <c r="G505" s="629"/>
      <c r="H505" s="629"/>
      <c r="I505" s="629"/>
    </row>
    <row r="506" spans="2:9" x14ac:dyDescent="0.2">
      <c r="B506" s="637"/>
      <c r="C506" s="634"/>
      <c r="G506" s="629"/>
      <c r="H506" s="629"/>
      <c r="I506" s="629"/>
    </row>
    <row r="507" spans="2:9" x14ac:dyDescent="0.2">
      <c r="B507" s="637"/>
      <c r="C507" s="634"/>
      <c r="G507" s="629"/>
      <c r="H507" s="629"/>
      <c r="I507" s="629"/>
    </row>
    <row r="508" spans="2:9" x14ac:dyDescent="0.2">
      <c r="B508" s="637"/>
      <c r="C508" s="634"/>
      <c r="G508" s="629"/>
      <c r="H508" s="629"/>
      <c r="I508" s="629"/>
    </row>
    <row r="509" spans="2:9" x14ac:dyDescent="0.2">
      <c r="B509" s="637"/>
      <c r="C509" s="634"/>
      <c r="G509" s="629"/>
      <c r="H509" s="629"/>
      <c r="I509" s="629"/>
    </row>
    <row r="510" spans="2:9" x14ac:dyDescent="0.2">
      <c r="B510" s="637"/>
      <c r="C510" s="634"/>
      <c r="G510" s="629"/>
      <c r="H510" s="629"/>
      <c r="I510" s="629"/>
    </row>
    <row r="511" spans="2:9" x14ac:dyDescent="0.2">
      <c r="B511" s="637"/>
      <c r="C511" s="634"/>
      <c r="G511" s="629"/>
      <c r="H511" s="629"/>
      <c r="I511" s="629"/>
    </row>
    <row r="512" spans="2:9" x14ac:dyDescent="0.2">
      <c r="B512" s="637"/>
      <c r="C512" s="634"/>
      <c r="G512" s="629"/>
      <c r="H512" s="629"/>
      <c r="I512" s="629"/>
    </row>
    <row r="513" spans="2:9" x14ac:dyDescent="0.2">
      <c r="B513" s="637"/>
      <c r="C513" s="634"/>
      <c r="G513" s="629"/>
      <c r="H513" s="629"/>
      <c r="I513" s="629"/>
    </row>
    <row r="514" spans="2:9" x14ac:dyDescent="0.2">
      <c r="B514" s="637"/>
      <c r="C514" s="634"/>
      <c r="G514" s="629"/>
      <c r="H514" s="629"/>
      <c r="I514" s="629"/>
    </row>
    <row r="515" spans="2:9" x14ac:dyDescent="0.2">
      <c r="B515" s="637"/>
      <c r="C515" s="634"/>
      <c r="G515" s="629"/>
      <c r="H515" s="629"/>
      <c r="I515" s="629"/>
    </row>
    <row r="516" spans="2:9" x14ac:dyDescent="0.2">
      <c r="B516" s="637"/>
      <c r="C516" s="634"/>
      <c r="G516" s="629"/>
      <c r="H516" s="629"/>
      <c r="I516" s="629"/>
    </row>
    <row r="517" spans="2:9" x14ac:dyDescent="0.2">
      <c r="B517" s="637"/>
      <c r="C517" s="634"/>
      <c r="G517" s="629"/>
      <c r="H517" s="629"/>
      <c r="I517" s="629"/>
    </row>
    <row r="518" spans="2:9" x14ac:dyDescent="0.2">
      <c r="B518" s="637"/>
      <c r="C518" s="634"/>
      <c r="G518" s="629"/>
      <c r="H518" s="629"/>
      <c r="I518" s="629"/>
    </row>
    <row r="519" spans="2:9" x14ac:dyDescent="0.2">
      <c r="B519" s="637"/>
      <c r="C519" s="634"/>
      <c r="G519" s="629"/>
      <c r="H519" s="629"/>
      <c r="I519" s="629"/>
    </row>
    <row r="520" spans="2:9" x14ac:dyDescent="0.2">
      <c r="B520" s="637"/>
      <c r="C520" s="634"/>
      <c r="G520" s="629"/>
      <c r="H520" s="629"/>
      <c r="I520" s="629"/>
    </row>
    <row r="521" spans="2:9" x14ac:dyDescent="0.2">
      <c r="B521" s="637"/>
      <c r="C521" s="634"/>
      <c r="G521" s="629"/>
      <c r="H521" s="629"/>
      <c r="I521" s="629"/>
    </row>
    <row r="522" spans="2:9" x14ac:dyDescent="0.2">
      <c r="B522" s="637"/>
      <c r="C522" s="634"/>
      <c r="G522" s="629"/>
      <c r="H522" s="629"/>
      <c r="I522" s="629"/>
    </row>
    <row r="523" spans="2:9" x14ac:dyDescent="0.2">
      <c r="B523" s="637"/>
      <c r="C523" s="634"/>
      <c r="G523" s="629"/>
      <c r="H523" s="629"/>
      <c r="I523" s="629"/>
    </row>
    <row r="524" spans="2:9" x14ac:dyDescent="0.2">
      <c r="B524" s="637"/>
      <c r="C524" s="634"/>
      <c r="G524" s="629"/>
      <c r="H524" s="629"/>
      <c r="I524" s="629"/>
    </row>
    <row r="525" spans="2:9" x14ac:dyDescent="0.2">
      <c r="B525" s="637"/>
      <c r="C525" s="634"/>
      <c r="G525" s="629"/>
      <c r="H525" s="629"/>
      <c r="I525" s="629"/>
    </row>
    <row r="526" spans="2:9" x14ac:dyDescent="0.2">
      <c r="B526" s="637"/>
      <c r="C526" s="634"/>
      <c r="G526" s="629"/>
      <c r="H526" s="629"/>
      <c r="I526" s="629"/>
    </row>
    <row r="527" spans="2:9" x14ac:dyDescent="0.2">
      <c r="B527" s="637"/>
      <c r="C527" s="634"/>
      <c r="G527" s="629"/>
      <c r="H527" s="629"/>
      <c r="I527" s="629"/>
    </row>
    <row r="528" spans="2:9" x14ac:dyDescent="0.2">
      <c r="B528" s="637"/>
      <c r="C528" s="634"/>
      <c r="G528" s="629"/>
      <c r="H528" s="629"/>
      <c r="I528" s="629"/>
    </row>
    <row r="529" spans="2:9" x14ac:dyDescent="0.2">
      <c r="B529" s="637"/>
      <c r="C529" s="634"/>
      <c r="G529" s="629"/>
      <c r="H529" s="629"/>
      <c r="I529" s="629"/>
    </row>
    <row r="530" spans="2:9" x14ac:dyDescent="0.2">
      <c r="B530" s="637"/>
      <c r="C530" s="634"/>
      <c r="G530" s="629"/>
      <c r="H530" s="629"/>
      <c r="I530" s="629"/>
    </row>
    <row r="531" spans="2:9" x14ac:dyDescent="0.2">
      <c r="B531" s="637"/>
      <c r="C531" s="634"/>
      <c r="G531" s="629"/>
      <c r="H531" s="629"/>
      <c r="I531" s="629"/>
    </row>
    <row r="532" spans="2:9" x14ac:dyDescent="0.2">
      <c r="B532" s="637"/>
      <c r="C532" s="634"/>
      <c r="G532" s="629"/>
      <c r="H532" s="629"/>
      <c r="I532" s="629"/>
    </row>
    <row r="533" spans="2:9" x14ac:dyDescent="0.2">
      <c r="B533" s="637"/>
      <c r="C533" s="634"/>
      <c r="G533" s="629"/>
      <c r="H533" s="629"/>
      <c r="I533" s="629"/>
    </row>
    <row r="534" spans="2:9" x14ac:dyDescent="0.2">
      <c r="B534" s="637"/>
      <c r="C534" s="634"/>
      <c r="G534" s="629"/>
      <c r="H534" s="629"/>
      <c r="I534" s="629"/>
    </row>
    <row r="535" spans="2:9" x14ac:dyDescent="0.2">
      <c r="B535" s="637"/>
      <c r="C535" s="634"/>
      <c r="G535" s="629"/>
      <c r="H535" s="629"/>
      <c r="I535" s="629"/>
    </row>
    <row r="536" spans="2:9" x14ac:dyDescent="0.2">
      <c r="B536" s="637"/>
      <c r="C536" s="634"/>
      <c r="G536" s="629"/>
      <c r="H536" s="629"/>
      <c r="I536" s="629"/>
    </row>
    <row r="537" spans="2:9" x14ac:dyDescent="0.2">
      <c r="B537" s="637"/>
      <c r="C537" s="634"/>
      <c r="G537" s="629"/>
      <c r="H537" s="629"/>
      <c r="I537" s="629"/>
    </row>
    <row r="538" spans="2:9" x14ac:dyDescent="0.2">
      <c r="B538" s="637"/>
      <c r="C538" s="634"/>
      <c r="G538" s="629"/>
      <c r="H538" s="629"/>
      <c r="I538" s="629"/>
    </row>
    <row r="539" spans="2:9" x14ac:dyDescent="0.2">
      <c r="B539" s="637"/>
      <c r="C539" s="634"/>
      <c r="G539" s="629"/>
      <c r="H539" s="629"/>
      <c r="I539" s="629"/>
    </row>
    <row r="540" spans="2:9" x14ac:dyDescent="0.2">
      <c r="B540" s="637"/>
      <c r="C540" s="634"/>
      <c r="G540" s="629"/>
      <c r="H540" s="629"/>
      <c r="I540" s="629"/>
    </row>
    <row r="541" spans="2:9" x14ac:dyDescent="0.2">
      <c r="B541" s="637"/>
      <c r="C541" s="634"/>
      <c r="G541" s="629"/>
      <c r="H541" s="629"/>
      <c r="I541" s="629"/>
    </row>
    <row r="542" spans="2:9" x14ac:dyDescent="0.2">
      <c r="B542" s="637"/>
      <c r="C542" s="634"/>
      <c r="G542" s="629"/>
      <c r="H542" s="629"/>
      <c r="I542" s="629"/>
    </row>
    <row r="543" spans="2:9" x14ac:dyDescent="0.2">
      <c r="B543" s="637"/>
      <c r="C543" s="634"/>
      <c r="G543" s="629"/>
      <c r="H543" s="629"/>
      <c r="I543" s="629"/>
    </row>
    <row r="544" spans="2:9" x14ac:dyDescent="0.2">
      <c r="B544" s="637"/>
      <c r="C544" s="634"/>
      <c r="G544" s="629"/>
      <c r="H544" s="629"/>
      <c r="I544" s="629"/>
    </row>
    <row r="545" spans="2:9" x14ac:dyDescent="0.2">
      <c r="B545" s="637"/>
      <c r="C545" s="634"/>
      <c r="G545" s="629"/>
      <c r="H545" s="629"/>
      <c r="I545" s="629"/>
    </row>
    <row r="546" spans="2:9" x14ac:dyDescent="0.2">
      <c r="B546" s="637"/>
      <c r="C546" s="634"/>
      <c r="G546" s="629"/>
      <c r="H546" s="629"/>
      <c r="I546" s="629"/>
    </row>
    <row r="547" spans="2:9" x14ac:dyDescent="0.2">
      <c r="B547" s="637"/>
      <c r="C547" s="634"/>
      <c r="G547" s="629"/>
      <c r="H547" s="629"/>
      <c r="I547" s="629"/>
    </row>
    <row r="548" spans="2:9" x14ac:dyDescent="0.2">
      <c r="B548" s="637"/>
      <c r="C548" s="634"/>
      <c r="G548" s="629"/>
      <c r="H548" s="629"/>
      <c r="I548" s="629"/>
    </row>
    <row r="549" spans="2:9" x14ac:dyDescent="0.2">
      <c r="B549" s="637"/>
      <c r="C549" s="634"/>
      <c r="G549" s="629"/>
      <c r="H549" s="629"/>
      <c r="I549" s="629"/>
    </row>
    <row r="550" spans="2:9" x14ac:dyDescent="0.2">
      <c r="B550" s="637"/>
      <c r="C550" s="634"/>
      <c r="G550" s="629"/>
      <c r="H550" s="629"/>
      <c r="I550" s="629"/>
    </row>
    <row r="551" spans="2:9" x14ac:dyDescent="0.2">
      <c r="B551" s="637"/>
      <c r="C551" s="634"/>
      <c r="G551" s="629"/>
      <c r="H551" s="629"/>
      <c r="I551" s="629"/>
    </row>
    <row r="552" spans="2:9" x14ac:dyDescent="0.2">
      <c r="B552" s="637"/>
      <c r="C552" s="634"/>
      <c r="G552" s="629"/>
      <c r="H552" s="629"/>
      <c r="I552" s="629"/>
    </row>
    <row r="553" spans="2:9" x14ac:dyDescent="0.2">
      <c r="B553" s="637"/>
      <c r="C553" s="634"/>
      <c r="G553" s="629"/>
      <c r="H553" s="629"/>
      <c r="I553" s="629"/>
    </row>
    <row r="554" spans="2:9" x14ac:dyDescent="0.2">
      <c r="B554" s="637"/>
      <c r="C554" s="634"/>
      <c r="G554" s="629"/>
      <c r="H554" s="629"/>
      <c r="I554" s="629"/>
    </row>
    <row r="555" spans="2:9" x14ac:dyDescent="0.2">
      <c r="B555" s="637"/>
      <c r="C555" s="634"/>
      <c r="G555" s="629"/>
      <c r="H555" s="629"/>
      <c r="I555" s="629"/>
    </row>
    <row r="556" spans="2:9" x14ac:dyDescent="0.2">
      <c r="B556" s="637"/>
      <c r="C556" s="634"/>
      <c r="G556" s="629"/>
      <c r="H556" s="629"/>
      <c r="I556" s="629"/>
    </row>
    <row r="557" spans="2:9" x14ac:dyDescent="0.2">
      <c r="B557" s="637"/>
      <c r="C557" s="634"/>
      <c r="G557" s="629"/>
      <c r="H557" s="629"/>
      <c r="I557" s="629"/>
    </row>
    <row r="558" spans="2:9" x14ac:dyDescent="0.2">
      <c r="B558" s="637"/>
      <c r="C558" s="634"/>
      <c r="G558" s="629"/>
      <c r="H558" s="629"/>
      <c r="I558" s="629"/>
    </row>
    <row r="559" spans="2:9" x14ac:dyDescent="0.2">
      <c r="B559" s="637"/>
      <c r="C559" s="634"/>
      <c r="G559" s="629"/>
      <c r="H559" s="629"/>
      <c r="I559" s="629"/>
    </row>
    <row r="560" spans="2:9" x14ac:dyDescent="0.2">
      <c r="B560" s="637"/>
      <c r="C560" s="634"/>
      <c r="G560" s="629"/>
      <c r="H560" s="629"/>
      <c r="I560" s="629"/>
    </row>
    <row r="561" spans="2:10" x14ac:dyDescent="0.2">
      <c r="B561" s="637"/>
      <c r="C561" s="634"/>
      <c r="G561" s="629"/>
      <c r="H561" s="629"/>
      <c r="I561" s="629"/>
    </row>
    <row r="562" spans="2:10" x14ac:dyDescent="0.2">
      <c r="B562" s="637"/>
      <c r="C562" s="634"/>
      <c r="G562" s="629"/>
      <c r="H562" s="629"/>
      <c r="I562" s="629"/>
    </row>
    <row r="563" spans="2:10" x14ac:dyDescent="0.2">
      <c r="B563" s="637"/>
      <c r="C563" s="634"/>
      <c r="G563" s="629"/>
      <c r="H563" s="629"/>
      <c r="I563" s="629"/>
    </row>
    <row r="564" spans="2:10" x14ac:dyDescent="0.2">
      <c r="B564" s="637"/>
      <c r="C564" s="634"/>
      <c r="G564" s="629"/>
      <c r="H564" s="629"/>
      <c r="I564" s="629"/>
    </row>
    <row r="565" spans="2:10" ht="15.75" customHeight="1" thickBot="1" x14ac:dyDescent="0.25">
      <c r="B565" s="637"/>
      <c r="C565" s="634"/>
      <c r="E565" s="924">
        <f>SUM(E9:E212)</f>
        <v>7617541.1399999987</v>
      </c>
      <c r="F565" s="925">
        <f>SUM(F8:F564)</f>
        <v>8073865.1399999941</v>
      </c>
      <c r="G565" s="926"/>
      <c r="H565" s="629"/>
      <c r="I565" s="629"/>
    </row>
    <row r="566" spans="2:10" ht="15.75" customHeight="1" thickTop="1" x14ac:dyDescent="0.2">
      <c r="B566" s="637"/>
      <c r="C566" s="634"/>
      <c r="E566" s="407">
        <f>F565-E565</f>
        <v>456323.99999999534</v>
      </c>
      <c r="F566" s="927"/>
      <c r="G566" s="926"/>
      <c r="H566" s="629"/>
      <c r="I566" s="629"/>
      <c r="J566" s="631"/>
    </row>
    <row r="567" spans="2:10" ht="15.75" customHeight="1" x14ac:dyDescent="0.2">
      <c r="B567" s="637"/>
      <c r="C567" s="634"/>
      <c r="F567" s="927"/>
      <c r="G567" s="926"/>
      <c r="H567" s="407"/>
      <c r="I567" s="629"/>
    </row>
    <row r="568" spans="2:10" ht="15.75" customHeight="1" x14ac:dyDescent="0.2">
      <c r="B568" s="637"/>
      <c r="C568" s="634"/>
      <c r="F568" s="927"/>
      <c r="G568" s="926"/>
      <c r="H568" s="629"/>
      <c r="I568" s="629"/>
    </row>
    <row r="569" spans="2:10" ht="15.75" customHeight="1" x14ac:dyDescent="0.2">
      <c r="B569" s="628"/>
      <c r="C569" s="628"/>
      <c r="D569" s="928"/>
      <c r="F569" s="927"/>
      <c r="G569" s="926"/>
      <c r="H569" s="629"/>
      <c r="I569" s="629"/>
    </row>
    <row r="570" spans="2:10" ht="15.75" customHeight="1" x14ac:dyDescent="0.2">
      <c r="B570" s="628"/>
      <c r="C570" s="628"/>
      <c r="D570" s="928"/>
      <c r="F570" s="927"/>
      <c r="G570" s="926"/>
      <c r="H570" s="629"/>
      <c r="I570" s="629"/>
    </row>
    <row r="571" spans="2:10" ht="15.75" customHeight="1" x14ac:dyDescent="0.2">
      <c r="B571" s="628"/>
      <c r="C571" s="628"/>
      <c r="D571" s="929"/>
      <c r="F571" s="927"/>
      <c r="G571" s="926"/>
      <c r="H571" s="629"/>
      <c r="I571" s="629"/>
    </row>
    <row r="572" spans="2:10" ht="15.75" customHeight="1" x14ac:dyDescent="0.2">
      <c r="B572" s="628"/>
      <c r="C572" s="628"/>
      <c r="D572" s="928"/>
      <c r="F572" s="927"/>
      <c r="G572" s="926"/>
      <c r="H572" s="629"/>
      <c r="I572" s="629"/>
    </row>
    <row r="573" spans="2:10" ht="15.75" customHeight="1" x14ac:dyDescent="0.2">
      <c r="B573" s="628"/>
      <c r="C573" s="628"/>
      <c r="D573" s="928"/>
      <c r="G573" s="629"/>
      <c r="H573" s="629"/>
      <c r="I573" s="629"/>
    </row>
    <row r="574" spans="2:10" ht="15.75" customHeight="1" x14ac:dyDescent="0.2">
      <c r="B574" s="628"/>
      <c r="C574" s="628"/>
      <c r="D574" s="928"/>
      <c r="G574" s="629"/>
    </row>
    <row r="575" spans="2:10" ht="15.75" customHeight="1" x14ac:dyDescent="0.2">
      <c r="B575" s="628"/>
      <c r="C575" s="628"/>
      <c r="D575" s="928"/>
      <c r="G575" s="629"/>
    </row>
    <row r="576" spans="2:10" ht="15.75" customHeight="1" x14ac:dyDescent="0.2">
      <c r="B576" s="628"/>
      <c r="C576" s="628"/>
    </row>
    <row r="577" spans="2:7" ht="15.75" customHeight="1" x14ac:dyDescent="0.2">
      <c r="B577" s="628"/>
      <c r="C577" s="628"/>
      <c r="D577" s="928"/>
      <c r="G577" s="930"/>
    </row>
    <row r="578" spans="2:7" ht="15.75" customHeight="1" x14ac:dyDescent="0.2">
      <c r="B578" s="628"/>
      <c r="C578" s="628"/>
      <c r="D578" s="928"/>
    </row>
    <row r="579" spans="2:7" ht="15.75" customHeight="1" x14ac:dyDescent="0.2">
      <c r="B579" s="628"/>
      <c r="C579" s="628"/>
      <c r="D579" s="928"/>
    </row>
    <row r="580" spans="2:7" ht="15.75" customHeight="1" x14ac:dyDescent="0.2">
      <c r="B580" s="628"/>
      <c r="C580" s="628"/>
      <c r="D580" s="928"/>
    </row>
    <row r="581" spans="2:7" ht="15.75" customHeight="1" x14ac:dyDescent="0.2">
      <c r="B581" s="628"/>
      <c r="C581" s="628"/>
      <c r="D581" s="928"/>
    </row>
    <row r="582" spans="2:7" ht="15.75" customHeight="1" x14ac:dyDescent="0.2">
      <c r="B582" s="628"/>
      <c r="C582" s="628"/>
    </row>
    <row r="583" spans="2:7" ht="15.75" customHeight="1" x14ac:dyDescent="0.2">
      <c r="D583" s="928"/>
    </row>
    <row r="584" spans="2:7" ht="15.75" customHeight="1" x14ac:dyDescent="0.2">
      <c r="B584" s="628"/>
      <c r="C584" s="628"/>
      <c r="D584" s="928"/>
    </row>
    <row r="585" spans="2:7" ht="15.75" customHeight="1" x14ac:dyDescent="0.2">
      <c r="B585" s="628"/>
      <c r="C585" s="628"/>
      <c r="F585" s="631"/>
      <c r="G585" s="628"/>
    </row>
    <row r="586" spans="2:7" ht="15.75" customHeight="1" x14ac:dyDescent="0.2">
      <c r="F586" s="631"/>
      <c r="G586" s="62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630" customFormat="1" x14ac:dyDescent="0.2">
      <c r="A676" s="628"/>
      <c r="D676" s="633"/>
      <c r="E676" s="407"/>
      <c r="F676" s="407"/>
      <c r="H676" s="628"/>
      <c r="I676" s="628"/>
      <c r="J676" s="628"/>
      <c r="K676" s="628"/>
      <c r="L676" s="628"/>
      <c r="M676" s="628"/>
      <c r="N676" s="628"/>
      <c r="O676" s="628"/>
      <c r="P676" s="628"/>
      <c r="Q676" s="628"/>
      <c r="R676" s="628"/>
      <c r="S676" s="628"/>
      <c r="T676" s="628"/>
      <c r="U676" s="628"/>
      <c r="V676" s="628"/>
      <c r="W676" s="628"/>
      <c r="X676" s="628"/>
      <c r="Y676" s="628"/>
      <c r="Z676" s="628"/>
      <c r="AA676" s="628"/>
      <c r="AB676" s="628"/>
      <c r="AC676" s="628"/>
      <c r="AD676" s="628"/>
      <c r="AE676" s="628"/>
      <c r="AF676" s="628"/>
      <c r="AG676" s="628"/>
      <c r="AH676" s="628"/>
      <c r="AI676" s="628"/>
      <c r="AJ676" s="628"/>
      <c r="AK676" s="628"/>
      <c r="AL676" s="628"/>
      <c r="AM676" s="628"/>
      <c r="AN676" s="628"/>
      <c r="AO676" s="628"/>
      <c r="AP676" s="628"/>
      <c r="AQ676" s="628"/>
      <c r="AR676" s="628"/>
      <c r="AS676" s="628"/>
      <c r="AT676" s="628"/>
      <c r="AU676" s="628"/>
      <c r="AV676" s="628"/>
      <c r="AW676" s="628"/>
      <c r="AX676" s="628"/>
      <c r="AY676" s="628"/>
      <c r="AZ676" s="628"/>
      <c r="BA676" s="628"/>
      <c r="BB676" s="628"/>
      <c r="BC676" s="628"/>
      <c r="BD676" s="628"/>
      <c r="BE676" s="628"/>
      <c r="BF676" s="628"/>
      <c r="BG676" s="628"/>
      <c r="BH676" s="628"/>
      <c r="BI676" s="628"/>
      <c r="BJ676" s="628"/>
      <c r="BK676" s="628"/>
      <c r="BL676" s="628"/>
      <c r="BM676" s="628"/>
      <c r="BN676" s="628"/>
      <c r="BO676" s="628"/>
      <c r="BP676" s="628"/>
      <c r="BQ676" s="628"/>
      <c r="BR676" s="628"/>
      <c r="BS676" s="628"/>
      <c r="BT676" s="628"/>
      <c r="BU676" s="628"/>
      <c r="BV676" s="628"/>
      <c r="BW676" s="628"/>
      <c r="BX676" s="628"/>
      <c r="BY676" s="628"/>
      <c r="BZ676" s="628"/>
      <c r="CA676" s="628"/>
      <c r="CB676" s="628"/>
      <c r="CC676" s="628"/>
      <c r="CD676" s="628"/>
      <c r="CE676" s="628"/>
      <c r="CF676" s="628"/>
      <c r="CG676" s="628"/>
      <c r="CH676" s="628"/>
      <c r="CI676" s="628"/>
      <c r="CJ676" s="628"/>
      <c r="CK676" s="628"/>
      <c r="CL676" s="628"/>
      <c r="CM676" s="628"/>
      <c r="CN676" s="628"/>
      <c r="CO676" s="628"/>
      <c r="CP676" s="628"/>
      <c r="CQ676" s="628"/>
      <c r="CR676" s="628"/>
      <c r="CS676" s="628"/>
      <c r="CT676" s="628"/>
      <c r="CU676" s="628"/>
      <c r="CV676" s="628"/>
      <c r="CW676" s="628"/>
      <c r="CX676" s="628"/>
      <c r="CY676" s="628"/>
      <c r="CZ676" s="628"/>
      <c r="DA676" s="628"/>
      <c r="DB676" s="628"/>
      <c r="DC676" s="628"/>
      <c r="DD676" s="628"/>
      <c r="DE676" s="628"/>
      <c r="DF676" s="628"/>
      <c r="DG676" s="628"/>
      <c r="DH676" s="628"/>
      <c r="DI676" s="628"/>
      <c r="DJ676" s="628"/>
      <c r="DK676" s="628"/>
      <c r="DL676" s="628"/>
      <c r="DM676" s="628"/>
      <c r="DN676" s="628"/>
      <c r="DO676" s="628"/>
      <c r="DP676" s="628"/>
      <c r="DQ676" s="628"/>
      <c r="DR676" s="628"/>
      <c r="DS676" s="628"/>
      <c r="DT676" s="628"/>
      <c r="DU676" s="628"/>
      <c r="DV676" s="628"/>
      <c r="DW676" s="628"/>
      <c r="DX676" s="628"/>
      <c r="DY676" s="628"/>
      <c r="DZ676" s="628"/>
      <c r="EA676" s="628"/>
      <c r="EB676" s="628"/>
      <c r="EC676" s="628"/>
      <c r="ED676" s="628"/>
      <c r="EE676" s="628"/>
      <c r="EF676" s="628"/>
      <c r="EG676" s="628"/>
      <c r="EH676" s="628"/>
      <c r="EI676" s="628"/>
      <c r="EJ676" s="628"/>
      <c r="EK676" s="628"/>
      <c r="EL676" s="628"/>
      <c r="EM676" s="628"/>
      <c r="EN676" s="628"/>
      <c r="EO676" s="628"/>
      <c r="EP676" s="628"/>
      <c r="EQ676" s="628"/>
      <c r="ER676" s="628"/>
      <c r="ES676" s="628"/>
      <c r="ET676" s="628"/>
      <c r="EU676" s="628"/>
      <c r="EV676" s="628"/>
      <c r="EW676" s="628"/>
      <c r="EX676" s="628"/>
      <c r="EY676" s="628"/>
      <c r="EZ676" s="628"/>
      <c r="FA676" s="628"/>
      <c r="FB676" s="628"/>
      <c r="FC676" s="628"/>
      <c r="FD676" s="628"/>
      <c r="FE676" s="628"/>
      <c r="FF676" s="628"/>
      <c r="FG676" s="628"/>
      <c r="FH676" s="628"/>
      <c r="FI676" s="628"/>
      <c r="FJ676" s="628"/>
      <c r="FK676" s="628"/>
      <c r="FL676" s="628"/>
      <c r="FM676" s="628"/>
      <c r="FN676" s="628"/>
      <c r="FO676" s="628"/>
      <c r="FP676" s="628"/>
      <c r="FQ676" s="628"/>
      <c r="FR676" s="628"/>
      <c r="FS676" s="628"/>
      <c r="FT676" s="628"/>
      <c r="FU676" s="628"/>
      <c r="FV676" s="628"/>
      <c r="FW676" s="628"/>
      <c r="FX676" s="628"/>
      <c r="FY676" s="628"/>
      <c r="FZ676" s="628"/>
      <c r="GA676" s="628"/>
      <c r="GB676" s="628"/>
      <c r="GC676" s="628"/>
      <c r="GD676" s="628"/>
      <c r="GE676" s="628"/>
      <c r="GF676" s="628"/>
      <c r="GG676" s="628"/>
      <c r="GH676" s="628"/>
      <c r="GI676" s="628"/>
      <c r="GJ676" s="628"/>
      <c r="GK676" s="628"/>
      <c r="GL676" s="628"/>
      <c r="GM676" s="628"/>
      <c r="GN676" s="628"/>
      <c r="GO676" s="628"/>
      <c r="GP676" s="628"/>
      <c r="GQ676" s="628"/>
      <c r="GR676" s="628"/>
      <c r="GS676" s="628"/>
      <c r="GT676" s="628"/>
      <c r="GU676" s="628"/>
      <c r="GV676" s="628"/>
      <c r="GW676" s="628"/>
      <c r="GX676" s="628"/>
      <c r="GY676" s="628"/>
      <c r="GZ676" s="628"/>
    </row>
    <row r="677" spans="1:208" s="407" customFormat="1" x14ac:dyDescent="0.2">
      <c r="A677" s="628"/>
      <c r="B677" s="630"/>
      <c r="C677" s="630"/>
      <c r="D677" s="633"/>
      <c r="G677" s="630"/>
      <c r="H677" s="628"/>
      <c r="I677" s="628"/>
      <c r="J677" s="628"/>
      <c r="K677" s="628"/>
      <c r="L677" s="628"/>
      <c r="M677" s="628"/>
      <c r="N677" s="628"/>
      <c r="O677" s="628"/>
      <c r="P677" s="628"/>
      <c r="Q677" s="628"/>
      <c r="R677" s="628"/>
      <c r="S677" s="628"/>
      <c r="T677" s="628"/>
      <c r="U677" s="628"/>
      <c r="V677" s="628"/>
      <c r="W677" s="628"/>
      <c r="X677" s="628"/>
      <c r="Y677" s="628"/>
      <c r="Z677" s="628"/>
      <c r="AA677" s="628"/>
      <c r="AB677" s="628"/>
      <c r="AC677" s="628"/>
      <c r="AD677" s="628"/>
      <c r="AE677" s="628"/>
      <c r="AF677" s="628"/>
      <c r="AG677" s="628"/>
      <c r="AH677" s="628"/>
      <c r="AI677" s="628"/>
      <c r="AJ677" s="628"/>
      <c r="AK677" s="628"/>
      <c r="AL677" s="628"/>
      <c r="AM677" s="628"/>
      <c r="AN677" s="628"/>
      <c r="AO677" s="628"/>
      <c r="AP677" s="628"/>
      <c r="AQ677" s="628"/>
      <c r="AR677" s="628"/>
      <c r="AS677" s="628"/>
      <c r="AT677" s="628"/>
      <c r="AU677" s="628"/>
      <c r="AV677" s="628"/>
      <c r="AW677" s="628"/>
      <c r="AX677" s="628"/>
      <c r="AY677" s="628"/>
      <c r="AZ677" s="628"/>
      <c r="BA677" s="628"/>
      <c r="BB677" s="628"/>
      <c r="BC677" s="628"/>
      <c r="BD677" s="628"/>
      <c r="BE677" s="628"/>
      <c r="BF677" s="628"/>
      <c r="BG677" s="628"/>
      <c r="BH677" s="628"/>
      <c r="BI677" s="628"/>
      <c r="BJ677" s="628"/>
      <c r="BK677" s="628"/>
      <c r="BL677" s="628"/>
      <c r="BM677" s="628"/>
      <c r="BN677" s="628"/>
      <c r="BO677" s="628"/>
      <c r="BP677" s="628"/>
      <c r="BQ677" s="628"/>
      <c r="BR677" s="628"/>
      <c r="BS677" s="628"/>
      <c r="BT677" s="628"/>
      <c r="BU677" s="628"/>
      <c r="BV677" s="628"/>
      <c r="BW677" s="628"/>
      <c r="BX677" s="628"/>
      <c r="BY677" s="628"/>
      <c r="BZ677" s="628"/>
      <c r="CA677" s="628"/>
      <c r="CB677" s="628"/>
      <c r="CC677" s="628"/>
      <c r="CD677" s="628"/>
      <c r="CE677" s="628"/>
      <c r="CF677" s="628"/>
      <c r="CG677" s="628"/>
      <c r="CH677" s="628"/>
      <c r="CI677" s="628"/>
      <c r="CJ677" s="628"/>
      <c r="CK677" s="628"/>
      <c r="CL677" s="628"/>
      <c r="CM677" s="628"/>
      <c r="CN677" s="628"/>
      <c r="CO677" s="628"/>
      <c r="CP677" s="628"/>
      <c r="CQ677" s="628"/>
      <c r="CR677" s="628"/>
      <c r="CS677" s="628"/>
      <c r="CT677" s="628"/>
      <c r="CU677" s="628"/>
      <c r="CV677" s="628"/>
      <c r="CW677" s="628"/>
      <c r="CX677" s="628"/>
      <c r="CY677" s="628"/>
      <c r="CZ677" s="628"/>
      <c r="DA677" s="628"/>
      <c r="DB677" s="628"/>
      <c r="DC677" s="628"/>
      <c r="DD677" s="628"/>
      <c r="DE677" s="628"/>
      <c r="DF677" s="628"/>
      <c r="DG677" s="628"/>
      <c r="DH677" s="628"/>
      <c r="DI677" s="628"/>
      <c r="DJ677" s="628"/>
      <c r="DK677" s="628"/>
      <c r="DL677" s="628"/>
      <c r="DM677" s="628"/>
      <c r="DN677" s="628"/>
      <c r="DO677" s="628"/>
      <c r="DP677" s="628"/>
      <c r="DQ677" s="628"/>
      <c r="DR677" s="628"/>
      <c r="DS677" s="628"/>
      <c r="DT677" s="628"/>
      <c r="DU677" s="628"/>
      <c r="DV677" s="628"/>
      <c r="DW677" s="628"/>
      <c r="DX677" s="628"/>
      <c r="DY677" s="628"/>
      <c r="DZ677" s="628"/>
      <c r="EA677" s="628"/>
      <c r="EB677" s="628"/>
      <c r="EC677" s="628"/>
      <c r="ED677" s="628"/>
      <c r="EE677" s="628"/>
      <c r="EF677" s="628"/>
      <c r="EG677" s="628"/>
      <c r="EH677" s="628"/>
      <c r="EI677" s="628"/>
      <c r="EJ677" s="628"/>
      <c r="EK677" s="628"/>
      <c r="EL677" s="628"/>
      <c r="EM677" s="628"/>
      <c r="EN677" s="628"/>
      <c r="EO677" s="628"/>
      <c r="EP677" s="628"/>
      <c r="EQ677" s="628"/>
      <c r="ER677" s="628"/>
      <c r="ES677" s="628"/>
      <c r="ET677" s="628"/>
      <c r="EU677" s="628"/>
      <c r="EV677" s="628"/>
      <c r="EW677" s="628"/>
      <c r="EX677" s="628"/>
      <c r="EY677" s="628"/>
      <c r="EZ677" s="628"/>
      <c r="FA677" s="628"/>
      <c r="FB677" s="628"/>
      <c r="FC677" s="628"/>
      <c r="FD677" s="628"/>
      <c r="FE677" s="628"/>
      <c r="FF677" s="628"/>
      <c r="FG677" s="628"/>
      <c r="FH677" s="628"/>
      <c r="FI677" s="628"/>
      <c r="FJ677" s="628"/>
      <c r="FK677" s="628"/>
      <c r="FL677" s="628"/>
      <c r="FM677" s="628"/>
      <c r="FN677" s="628"/>
      <c r="FO677" s="628"/>
      <c r="FP677" s="628"/>
      <c r="FQ677" s="628"/>
      <c r="FR677" s="628"/>
      <c r="FS677" s="628"/>
      <c r="FT677" s="628"/>
      <c r="FU677" s="628"/>
      <c r="FV677" s="628"/>
      <c r="FW677" s="628"/>
      <c r="FX677" s="628"/>
      <c r="FY677" s="628"/>
      <c r="FZ677" s="628"/>
      <c r="GA677" s="628"/>
      <c r="GB677" s="628"/>
      <c r="GC677" s="628"/>
      <c r="GD677" s="628"/>
      <c r="GE677" s="628"/>
      <c r="GF677" s="628"/>
      <c r="GG677" s="628"/>
      <c r="GH677" s="628"/>
      <c r="GI677" s="628"/>
      <c r="GJ677" s="628"/>
      <c r="GK677" s="628"/>
      <c r="GL677" s="628"/>
      <c r="GM677" s="628"/>
      <c r="GN677" s="628"/>
      <c r="GO677" s="628"/>
      <c r="GP677" s="628"/>
      <c r="GQ677" s="628"/>
      <c r="GR677" s="628"/>
      <c r="GS677" s="628"/>
      <c r="GT677" s="628"/>
      <c r="GU677" s="628"/>
      <c r="GV677" s="628"/>
      <c r="GW677" s="628"/>
      <c r="GX677" s="628"/>
      <c r="GY677" s="628"/>
      <c r="GZ677" s="628"/>
    </row>
    <row r="678" spans="1:208" s="407" customFormat="1" x14ac:dyDescent="0.2">
      <c r="A678" s="628"/>
      <c r="B678" s="630"/>
      <c r="C678" s="630"/>
      <c r="D678" s="633"/>
      <c r="G678" s="630"/>
      <c r="H678" s="628"/>
      <c r="I678" s="628"/>
      <c r="J678" s="628"/>
      <c r="K678" s="628"/>
      <c r="L678" s="628"/>
      <c r="M678" s="628"/>
      <c r="N678" s="628"/>
      <c r="O678" s="628"/>
      <c r="P678" s="628"/>
      <c r="Q678" s="628"/>
      <c r="R678" s="628"/>
      <c r="S678" s="628"/>
      <c r="T678" s="628"/>
      <c r="U678" s="628"/>
      <c r="V678" s="628"/>
      <c r="W678" s="628"/>
      <c r="X678" s="628"/>
      <c r="Y678" s="628"/>
      <c r="Z678" s="628"/>
      <c r="AA678" s="628"/>
      <c r="AB678" s="628"/>
      <c r="AC678" s="628"/>
      <c r="AD678" s="628"/>
      <c r="AE678" s="628"/>
      <c r="AF678" s="628"/>
      <c r="AG678" s="628"/>
      <c r="AH678" s="628"/>
      <c r="AI678" s="628"/>
      <c r="AJ678" s="628"/>
      <c r="AK678" s="628"/>
      <c r="AL678" s="628"/>
      <c r="AM678" s="628"/>
      <c r="AN678" s="628"/>
      <c r="AO678" s="628"/>
      <c r="AP678" s="628"/>
      <c r="AQ678" s="628"/>
      <c r="AR678" s="628"/>
      <c r="AS678" s="628"/>
      <c r="AT678" s="628"/>
      <c r="AU678" s="628"/>
      <c r="AV678" s="628"/>
      <c r="AW678" s="628"/>
      <c r="AX678" s="628"/>
      <c r="AY678" s="628"/>
      <c r="AZ678" s="628"/>
      <c r="BA678" s="628"/>
      <c r="BB678" s="628"/>
      <c r="BC678" s="628"/>
      <c r="BD678" s="628"/>
      <c r="BE678" s="628"/>
      <c r="BF678" s="628"/>
      <c r="BG678" s="628"/>
      <c r="BH678" s="628"/>
      <c r="BI678" s="628"/>
      <c r="BJ678" s="628"/>
      <c r="BK678" s="628"/>
      <c r="BL678" s="628"/>
      <c r="BM678" s="628"/>
      <c r="BN678" s="628"/>
      <c r="BO678" s="628"/>
      <c r="BP678" s="628"/>
      <c r="BQ678" s="628"/>
      <c r="BR678" s="628"/>
      <c r="BS678" s="628"/>
      <c r="BT678" s="628"/>
      <c r="BU678" s="628"/>
      <c r="BV678" s="628"/>
      <c r="BW678" s="628"/>
      <c r="BX678" s="628"/>
      <c r="BY678" s="628"/>
      <c r="BZ678" s="628"/>
      <c r="CA678" s="628"/>
      <c r="CB678" s="628"/>
      <c r="CC678" s="628"/>
      <c r="CD678" s="628"/>
      <c r="CE678" s="628"/>
      <c r="CF678" s="628"/>
      <c r="CG678" s="628"/>
      <c r="CH678" s="628"/>
      <c r="CI678" s="628"/>
      <c r="CJ678" s="628"/>
      <c r="CK678" s="628"/>
      <c r="CL678" s="628"/>
      <c r="CM678" s="628"/>
      <c r="CN678" s="628"/>
      <c r="CO678" s="628"/>
      <c r="CP678" s="628"/>
      <c r="CQ678" s="628"/>
      <c r="CR678" s="628"/>
      <c r="CS678" s="628"/>
      <c r="CT678" s="628"/>
      <c r="CU678" s="628"/>
      <c r="CV678" s="628"/>
      <c r="CW678" s="628"/>
      <c r="CX678" s="628"/>
      <c r="CY678" s="628"/>
      <c r="CZ678" s="628"/>
      <c r="DA678" s="628"/>
      <c r="DB678" s="628"/>
      <c r="DC678" s="628"/>
      <c r="DD678" s="628"/>
      <c r="DE678" s="628"/>
      <c r="DF678" s="628"/>
      <c r="DG678" s="628"/>
      <c r="DH678" s="628"/>
      <c r="DI678" s="628"/>
      <c r="DJ678" s="628"/>
      <c r="DK678" s="628"/>
      <c r="DL678" s="628"/>
      <c r="DM678" s="628"/>
      <c r="DN678" s="628"/>
      <c r="DO678" s="628"/>
      <c r="DP678" s="628"/>
      <c r="DQ678" s="628"/>
      <c r="DR678" s="628"/>
      <c r="DS678" s="628"/>
      <c r="DT678" s="628"/>
      <c r="DU678" s="628"/>
      <c r="DV678" s="628"/>
      <c r="DW678" s="628"/>
      <c r="DX678" s="628"/>
      <c r="DY678" s="628"/>
      <c r="DZ678" s="628"/>
      <c r="EA678" s="628"/>
      <c r="EB678" s="628"/>
      <c r="EC678" s="628"/>
      <c r="ED678" s="628"/>
      <c r="EE678" s="628"/>
      <c r="EF678" s="628"/>
      <c r="EG678" s="628"/>
      <c r="EH678" s="628"/>
      <c r="EI678" s="628"/>
      <c r="EJ678" s="628"/>
      <c r="EK678" s="628"/>
      <c r="EL678" s="628"/>
      <c r="EM678" s="628"/>
      <c r="EN678" s="628"/>
      <c r="EO678" s="628"/>
      <c r="EP678" s="628"/>
      <c r="EQ678" s="628"/>
      <c r="ER678" s="628"/>
      <c r="ES678" s="628"/>
      <c r="ET678" s="628"/>
      <c r="EU678" s="628"/>
      <c r="EV678" s="628"/>
      <c r="EW678" s="628"/>
      <c r="EX678" s="628"/>
      <c r="EY678" s="628"/>
      <c r="EZ678" s="628"/>
      <c r="FA678" s="628"/>
      <c r="FB678" s="628"/>
      <c r="FC678" s="628"/>
      <c r="FD678" s="628"/>
      <c r="FE678" s="628"/>
      <c r="FF678" s="628"/>
      <c r="FG678" s="628"/>
      <c r="FH678" s="628"/>
      <c r="FI678" s="628"/>
      <c r="FJ678" s="628"/>
      <c r="FK678" s="628"/>
      <c r="FL678" s="628"/>
      <c r="FM678" s="628"/>
      <c r="FN678" s="628"/>
      <c r="FO678" s="628"/>
      <c r="FP678" s="628"/>
      <c r="FQ678" s="628"/>
      <c r="FR678" s="628"/>
      <c r="FS678" s="628"/>
      <c r="FT678" s="628"/>
      <c r="FU678" s="628"/>
      <c r="FV678" s="628"/>
      <c r="FW678" s="628"/>
      <c r="FX678" s="628"/>
      <c r="FY678" s="628"/>
      <c r="FZ678" s="628"/>
      <c r="GA678" s="628"/>
      <c r="GB678" s="628"/>
      <c r="GC678" s="628"/>
      <c r="GD678" s="628"/>
      <c r="GE678" s="628"/>
      <c r="GF678" s="628"/>
      <c r="GG678" s="628"/>
      <c r="GH678" s="628"/>
      <c r="GI678" s="628"/>
      <c r="GJ678" s="628"/>
      <c r="GK678" s="628"/>
      <c r="GL678" s="628"/>
      <c r="GM678" s="628"/>
      <c r="GN678" s="628"/>
      <c r="GO678" s="628"/>
      <c r="GP678" s="628"/>
      <c r="GQ678" s="628"/>
      <c r="GR678" s="628"/>
      <c r="GS678" s="628"/>
      <c r="GT678" s="628"/>
      <c r="GU678" s="628"/>
      <c r="GV678" s="628"/>
      <c r="GW678" s="628"/>
      <c r="GX678" s="628"/>
      <c r="GY678" s="628"/>
      <c r="GZ678" s="628"/>
    </row>
    <row r="679" spans="1:208" s="407" customFormat="1" x14ac:dyDescent="0.2">
      <c r="A679" s="628"/>
      <c r="B679" s="630"/>
      <c r="C679" s="630"/>
      <c r="D679" s="633"/>
      <c r="G679" s="630"/>
      <c r="H679" s="628"/>
      <c r="I679" s="628"/>
      <c r="J679" s="628"/>
      <c r="K679" s="628"/>
      <c r="L679" s="628"/>
      <c r="M679" s="628"/>
      <c r="N679" s="628"/>
      <c r="O679" s="628"/>
      <c r="P679" s="628"/>
      <c r="Q679" s="628"/>
      <c r="R679" s="628"/>
      <c r="S679" s="628"/>
      <c r="T679" s="628"/>
      <c r="U679" s="628"/>
      <c r="V679" s="628"/>
      <c r="W679" s="628"/>
      <c r="X679" s="628"/>
      <c r="Y679" s="628"/>
      <c r="Z679" s="628"/>
      <c r="AA679" s="628"/>
      <c r="AB679" s="628"/>
      <c r="AC679" s="628"/>
      <c r="AD679" s="628"/>
      <c r="AE679" s="628"/>
      <c r="AF679" s="628"/>
      <c r="AG679" s="628"/>
      <c r="AH679" s="628"/>
      <c r="AI679" s="628"/>
      <c r="AJ679" s="628"/>
      <c r="AK679" s="628"/>
      <c r="AL679" s="628"/>
      <c r="AM679" s="628"/>
      <c r="AN679" s="628"/>
      <c r="AO679" s="628"/>
      <c r="AP679" s="628"/>
      <c r="AQ679" s="628"/>
      <c r="AR679" s="628"/>
      <c r="AS679" s="628"/>
      <c r="AT679" s="628"/>
      <c r="AU679" s="628"/>
      <c r="AV679" s="628"/>
      <c r="AW679" s="628"/>
      <c r="AX679" s="628"/>
      <c r="AY679" s="628"/>
      <c r="AZ679" s="628"/>
      <c r="BA679" s="628"/>
      <c r="BB679" s="628"/>
      <c r="BC679" s="628"/>
      <c r="BD679" s="628"/>
      <c r="BE679" s="628"/>
      <c r="BF679" s="628"/>
      <c r="BG679" s="628"/>
      <c r="BH679" s="628"/>
      <c r="BI679" s="628"/>
      <c r="BJ679" s="628"/>
      <c r="BK679" s="628"/>
      <c r="BL679" s="628"/>
      <c r="BM679" s="628"/>
      <c r="BN679" s="628"/>
      <c r="BO679" s="628"/>
      <c r="BP679" s="628"/>
      <c r="BQ679" s="628"/>
      <c r="BR679" s="628"/>
      <c r="BS679" s="628"/>
      <c r="BT679" s="628"/>
      <c r="BU679" s="628"/>
      <c r="BV679" s="628"/>
      <c r="BW679" s="628"/>
      <c r="BX679" s="628"/>
      <c r="BY679" s="628"/>
      <c r="BZ679" s="628"/>
      <c r="CA679" s="628"/>
      <c r="CB679" s="628"/>
      <c r="CC679" s="628"/>
      <c r="CD679" s="628"/>
      <c r="CE679" s="628"/>
      <c r="CF679" s="628"/>
      <c r="CG679" s="628"/>
      <c r="CH679" s="628"/>
      <c r="CI679" s="628"/>
      <c r="CJ679" s="628"/>
      <c r="CK679" s="628"/>
      <c r="CL679" s="628"/>
      <c r="CM679" s="628"/>
      <c r="CN679" s="628"/>
      <c r="CO679" s="628"/>
      <c r="CP679" s="628"/>
      <c r="CQ679" s="628"/>
      <c r="CR679" s="628"/>
      <c r="CS679" s="628"/>
      <c r="CT679" s="628"/>
      <c r="CU679" s="628"/>
      <c r="CV679" s="628"/>
      <c r="CW679" s="628"/>
      <c r="CX679" s="628"/>
      <c r="CY679" s="628"/>
      <c r="CZ679" s="628"/>
      <c r="DA679" s="628"/>
      <c r="DB679" s="628"/>
      <c r="DC679" s="628"/>
      <c r="DD679" s="628"/>
      <c r="DE679" s="628"/>
      <c r="DF679" s="628"/>
      <c r="DG679" s="628"/>
      <c r="DH679" s="628"/>
      <c r="DI679" s="628"/>
      <c r="DJ679" s="628"/>
      <c r="DK679" s="628"/>
      <c r="DL679" s="628"/>
      <c r="DM679" s="628"/>
      <c r="DN679" s="628"/>
      <c r="DO679" s="628"/>
      <c r="DP679" s="628"/>
      <c r="DQ679" s="628"/>
      <c r="DR679" s="628"/>
      <c r="DS679" s="628"/>
      <c r="DT679" s="628"/>
      <c r="DU679" s="628"/>
      <c r="DV679" s="628"/>
      <c r="DW679" s="628"/>
      <c r="DX679" s="628"/>
      <c r="DY679" s="628"/>
      <c r="DZ679" s="628"/>
      <c r="EA679" s="628"/>
      <c r="EB679" s="628"/>
      <c r="EC679" s="628"/>
      <c r="ED679" s="628"/>
      <c r="EE679" s="628"/>
      <c r="EF679" s="628"/>
      <c r="EG679" s="628"/>
      <c r="EH679" s="628"/>
      <c r="EI679" s="628"/>
      <c r="EJ679" s="628"/>
      <c r="EK679" s="628"/>
      <c r="EL679" s="628"/>
      <c r="EM679" s="628"/>
      <c r="EN679" s="628"/>
      <c r="EO679" s="628"/>
      <c r="EP679" s="628"/>
      <c r="EQ679" s="628"/>
      <c r="ER679" s="628"/>
      <c r="ES679" s="628"/>
      <c r="ET679" s="628"/>
      <c r="EU679" s="628"/>
      <c r="EV679" s="628"/>
      <c r="EW679" s="628"/>
      <c r="EX679" s="628"/>
      <c r="EY679" s="628"/>
      <c r="EZ679" s="628"/>
      <c r="FA679" s="628"/>
      <c r="FB679" s="628"/>
      <c r="FC679" s="628"/>
      <c r="FD679" s="628"/>
      <c r="FE679" s="628"/>
      <c r="FF679" s="628"/>
      <c r="FG679" s="628"/>
      <c r="FH679" s="628"/>
      <c r="FI679" s="628"/>
      <c r="FJ679" s="628"/>
      <c r="FK679" s="628"/>
      <c r="FL679" s="628"/>
      <c r="FM679" s="628"/>
      <c r="FN679" s="628"/>
      <c r="FO679" s="628"/>
      <c r="FP679" s="628"/>
      <c r="FQ679" s="628"/>
      <c r="FR679" s="628"/>
      <c r="FS679" s="628"/>
      <c r="FT679" s="628"/>
      <c r="FU679" s="628"/>
      <c r="FV679" s="628"/>
      <c r="FW679" s="628"/>
      <c r="FX679" s="628"/>
      <c r="FY679" s="628"/>
      <c r="FZ679" s="628"/>
      <c r="GA679" s="628"/>
      <c r="GB679" s="628"/>
      <c r="GC679" s="628"/>
      <c r="GD679" s="628"/>
      <c r="GE679" s="628"/>
      <c r="GF679" s="628"/>
      <c r="GG679" s="628"/>
      <c r="GH679" s="628"/>
      <c r="GI679" s="628"/>
      <c r="GJ679" s="628"/>
      <c r="GK679" s="628"/>
      <c r="GL679" s="628"/>
      <c r="GM679" s="628"/>
      <c r="GN679" s="628"/>
      <c r="GO679" s="628"/>
      <c r="GP679" s="628"/>
      <c r="GQ679" s="628"/>
      <c r="GR679" s="628"/>
      <c r="GS679" s="628"/>
      <c r="GT679" s="628"/>
      <c r="GU679" s="628"/>
      <c r="GV679" s="628"/>
      <c r="GW679" s="628"/>
      <c r="GX679" s="628"/>
      <c r="GY679" s="628"/>
      <c r="GZ679" s="628"/>
    </row>
  </sheetData>
  <pageMargins left="0.70866141732283472" right="0.55118110236220474" top="0.31496062992125984" bottom="0.39370078740157483" header="0.31496062992125984" footer="0.31496062992125984"/>
  <pageSetup paperSize="9" scale="65"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99B6-989D-4C0B-A1B6-F15924CA344C}">
  <dimension ref="A1:HA381"/>
  <sheetViews>
    <sheetView topLeftCell="A15" workbookViewId="0">
      <selection activeCell="Y40" sqref="Y40"/>
    </sheetView>
  </sheetViews>
  <sheetFormatPr baseColWidth="10" defaultColWidth="10.83203125" defaultRowHeight="14" x14ac:dyDescent="0.2"/>
  <cols>
    <col min="1" max="1" width="2.83203125" style="779" customWidth="1"/>
    <col min="2" max="2" width="10.83203125" style="780"/>
    <col min="3" max="3" width="56.5" style="780" customWidth="1"/>
    <col min="4" max="4" width="10.83203125" style="782"/>
    <col min="5" max="5" width="17.1640625" style="781" customWidth="1"/>
    <col min="6" max="6" width="17.33203125" style="781" hidden="1" customWidth="1"/>
    <col min="7" max="7" width="17.33203125" style="780" hidden="1" customWidth="1"/>
    <col min="8" max="8" width="12" style="779" hidden="1" customWidth="1"/>
    <col min="9" max="9" width="2" style="779" hidden="1" customWidth="1"/>
    <col min="10" max="12" width="11" style="779" hidden="1" customWidth="1"/>
    <col min="13" max="22" width="0" style="321" hidden="1" customWidth="1"/>
    <col min="23" max="16384" width="10.83203125" style="321"/>
  </cols>
  <sheetData>
    <row r="1" spans="2:9" ht="18" x14ac:dyDescent="0.2">
      <c r="B1" s="822"/>
      <c r="C1" s="824" t="s">
        <v>893</v>
      </c>
    </row>
    <row r="2" spans="2:9" ht="18" x14ac:dyDescent="0.2">
      <c r="B2" s="822"/>
      <c r="C2" s="824" t="s">
        <v>1030</v>
      </c>
    </row>
    <row r="3" spans="2:9" ht="18" x14ac:dyDescent="0.2">
      <c r="B3" s="822"/>
      <c r="C3" s="823" t="s">
        <v>8978</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787"/>
    </row>
    <row r="8" spans="2:9" x14ac:dyDescent="0.2">
      <c r="B8" s="792"/>
      <c r="C8" s="791" t="s">
        <v>1029</v>
      </c>
      <c r="F8" s="808">
        <v>26496.63</v>
      </c>
      <c r="G8" s="793"/>
      <c r="H8" s="787"/>
      <c r="I8" s="787"/>
    </row>
    <row r="9" spans="2:9" x14ac:dyDescent="0.2">
      <c r="B9" s="792">
        <v>45233</v>
      </c>
      <c r="C9" s="791" t="s">
        <v>8977</v>
      </c>
      <c r="D9" s="782" t="s">
        <v>745</v>
      </c>
      <c r="E9" s="781">
        <v>76319.87</v>
      </c>
      <c r="F9" s="781">
        <v>45755.74</v>
      </c>
      <c r="G9" s="787" t="s">
        <v>8910</v>
      </c>
    </row>
    <row r="10" spans="2:9" x14ac:dyDescent="0.2">
      <c r="B10" s="792">
        <v>45236</v>
      </c>
      <c r="C10" s="791" t="s">
        <v>8976</v>
      </c>
      <c r="D10" s="782" t="s">
        <v>745</v>
      </c>
      <c r="E10" s="781">
        <v>53956.959999999999</v>
      </c>
      <c r="F10" s="807">
        <v>5301.2</v>
      </c>
      <c r="G10" s="804" t="s">
        <v>8975</v>
      </c>
    </row>
    <row r="11" spans="2:9" x14ac:dyDescent="0.2">
      <c r="B11" s="792">
        <v>45236</v>
      </c>
      <c r="C11" s="791" t="s">
        <v>6513</v>
      </c>
      <c r="D11" s="782" t="s">
        <v>745</v>
      </c>
      <c r="E11" s="781">
        <v>127414.79</v>
      </c>
      <c r="F11" s="807">
        <v>5301.2</v>
      </c>
      <c r="G11" s="804" t="s">
        <v>8974</v>
      </c>
    </row>
    <row r="12" spans="2:9" x14ac:dyDescent="0.2">
      <c r="B12" s="792">
        <v>45236</v>
      </c>
      <c r="C12" s="791" t="s">
        <v>8973</v>
      </c>
      <c r="D12" s="782" t="s">
        <v>745</v>
      </c>
      <c r="E12" s="781">
        <v>1934</v>
      </c>
      <c r="F12" s="781">
        <v>21309.67</v>
      </c>
      <c r="G12" s="804" t="s">
        <v>8972</v>
      </c>
    </row>
    <row r="13" spans="2:9" x14ac:dyDescent="0.2">
      <c r="B13" s="792">
        <v>45237</v>
      </c>
      <c r="C13" s="791" t="s">
        <v>8971</v>
      </c>
      <c r="D13" s="782" t="s">
        <v>745</v>
      </c>
      <c r="E13" s="781">
        <v>5414</v>
      </c>
      <c r="F13" s="781">
        <v>9268.76</v>
      </c>
      <c r="G13" s="787" t="s">
        <v>8970</v>
      </c>
    </row>
    <row r="14" spans="2:9" x14ac:dyDescent="0.2">
      <c r="B14" s="792">
        <v>45240</v>
      </c>
      <c r="C14" s="791" t="s">
        <v>8939</v>
      </c>
      <c r="D14" s="782" t="s">
        <v>745</v>
      </c>
      <c r="E14" s="781">
        <v>149502.38</v>
      </c>
      <c r="F14" s="781">
        <v>1887.61</v>
      </c>
      <c r="G14" s="787" t="s">
        <v>8969</v>
      </c>
    </row>
    <row r="15" spans="2:9" x14ac:dyDescent="0.2">
      <c r="B15" s="792">
        <v>45240</v>
      </c>
      <c r="C15" s="791" t="s">
        <v>8968</v>
      </c>
      <c r="D15" s="782" t="s">
        <v>745</v>
      </c>
      <c r="E15" s="781">
        <v>13992.07</v>
      </c>
      <c r="F15" s="781">
        <v>6000</v>
      </c>
      <c r="G15" s="787" t="s">
        <v>8212</v>
      </c>
    </row>
    <row r="16" spans="2:9" x14ac:dyDescent="0.2">
      <c r="B16" s="792">
        <v>45240</v>
      </c>
      <c r="C16" s="791" t="s">
        <v>8967</v>
      </c>
      <c r="D16" s="782" t="s">
        <v>745</v>
      </c>
      <c r="E16" s="781">
        <v>1807.52</v>
      </c>
      <c r="F16" s="781">
        <v>1500</v>
      </c>
      <c r="G16" s="787" t="s">
        <v>8253</v>
      </c>
    </row>
    <row r="17" spans="2:12" x14ac:dyDescent="0.2">
      <c r="B17" s="792">
        <v>45240</v>
      </c>
      <c r="C17" s="791" t="s">
        <v>6513</v>
      </c>
      <c r="D17" s="782" t="s">
        <v>745</v>
      </c>
      <c r="E17" s="781">
        <v>732950.63</v>
      </c>
      <c r="F17" s="781">
        <v>47315.68</v>
      </c>
      <c r="G17" s="804" t="s">
        <v>8966</v>
      </c>
      <c r="H17" s="898"/>
      <c r="I17" s="898"/>
      <c r="J17" s="898"/>
    </row>
    <row r="18" spans="2:12" x14ac:dyDescent="0.2">
      <c r="B18" s="792">
        <v>45244</v>
      </c>
      <c r="C18" s="791" t="s">
        <v>7130</v>
      </c>
      <c r="D18" s="782" t="s">
        <v>745</v>
      </c>
      <c r="E18" s="781">
        <v>5600.89</v>
      </c>
      <c r="F18" s="781">
        <v>5290.05</v>
      </c>
      <c r="G18" s="787" t="s">
        <v>8965</v>
      </c>
    </row>
    <row r="19" spans="2:12" x14ac:dyDescent="0.2">
      <c r="B19" s="792">
        <v>45245</v>
      </c>
      <c r="C19" s="95" t="s">
        <v>7130</v>
      </c>
      <c r="D19" s="782" t="s">
        <v>745</v>
      </c>
      <c r="E19" s="781">
        <v>3111.6</v>
      </c>
      <c r="F19" s="807">
        <v>15138</v>
      </c>
      <c r="G19" s="804" t="s">
        <v>8964</v>
      </c>
    </row>
    <row r="20" spans="2:12" x14ac:dyDescent="0.2">
      <c r="B20" s="792">
        <v>45245</v>
      </c>
      <c r="C20" s="791" t="s">
        <v>7130</v>
      </c>
      <c r="D20" s="782" t="s">
        <v>745</v>
      </c>
      <c r="E20" s="781">
        <v>1300</v>
      </c>
      <c r="F20" s="781">
        <v>340863.77</v>
      </c>
      <c r="G20" s="787" t="s">
        <v>8963</v>
      </c>
    </row>
    <row r="21" spans="2:12" x14ac:dyDescent="0.2">
      <c r="B21" s="792">
        <v>45246</v>
      </c>
      <c r="C21" s="791" t="s">
        <v>8953</v>
      </c>
      <c r="D21" s="782" t="s">
        <v>745</v>
      </c>
      <c r="E21" s="781">
        <v>3176.02</v>
      </c>
      <c r="F21" s="781">
        <v>11810.7</v>
      </c>
      <c r="G21" s="787" t="s">
        <v>8962</v>
      </c>
      <c r="H21" s="787"/>
      <c r="I21" s="787"/>
    </row>
    <row r="22" spans="2:12" x14ac:dyDescent="0.2">
      <c r="B22" s="792">
        <v>45246</v>
      </c>
      <c r="C22" s="937" t="s">
        <v>8961</v>
      </c>
      <c r="D22" s="938" t="s">
        <v>745</v>
      </c>
      <c r="E22" s="881">
        <v>12525.99</v>
      </c>
      <c r="F22" s="781">
        <v>28567.18</v>
      </c>
      <c r="G22" s="787" t="s">
        <v>8960</v>
      </c>
      <c r="H22" s="787"/>
      <c r="I22" s="787"/>
    </row>
    <row r="23" spans="2:12" x14ac:dyDescent="0.2">
      <c r="B23" s="904">
        <v>45247</v>
      </c>
      <c r="C23" s="903" t="s">
        <v>7130</v>
      </c>
      <c r="D23" s="782" t="s">
        <v>745</v>
      </c>
      <c r="E23" s="807">
        <v>1200</v>
      </c>
      <c r="F23" s="807">
        <v>12043.59</v>
      </c>
      <c r="G23" s="804" t="s">
        <v>8959</v>
      </c>
      <c r="H23" s="787"/>
      <c r="I23" s="787"/>
    </row>
    <row r="24" spans="2:12" x14ac:dyDescent="0.2">
      <c r="B24" s="792">
        <v>45247</v>
      </c>
      <c r="C24" s="791" t="s">
        <v>8958</v>
      </c>
      <c r="D24" s="782" t="s">
        <v>745</v>
      </c>
      <c r="E24" s="882">
        <v>3074</v>
      </c>
      <c r="F24" s="781">
        <v>19731</v>
      </c>
      <c r="G24" s="787" t="s">
        <v>8957</v>
      </c>
      <c r="H24" s="787"/>
      <c r="I24" s="787"/>
    </row>
    <row r="25" spans="2:12" x14ac:dyDescent="0.2">
      <c r="B25" s="792">
        <v>45247</v>
      </c>
      <c r="C25" s="791" t="s">
        <v>8956</v>
      </c>
      <c r="D25" s="782" t="s">
        <v>745</v>
      </c>
      <c r="E25" s="781">
        <v>1160</v>
      </c>
      <c r="F25" s="781">
        <v>15000</v>
      </c>
      <c r="G25" s="787" t="s">
        <v>8955</v>
      </c>
      <c r="H25" s="787"/>
      <c r="I25" s="787"/>
    </row>
    <row r="26" spans="2:12" x14ac:dyDescent="0.2">
      <c r="B26" s="792">
        <v>45247</v>
      </c>
      <c r="C26" s="791" t="s">
        <v>8921</v>
      </c>
      <c r="D26" s="782" t="s">
        <v>745</v>
      </c>
      <c r="E26" s="781">
        <v>166122</v>
      </c>
      <c r="F26" s="781">
        <v>7168.81</v>
      </c>
      <c r="G26" s="787" t="s">
        <v>8954</v>
      </c>
      <c r="H26" s="787"/>
      <c r="I26" s="787"/>
    </row>
    <row r="27" spans="2:12" x14ac:dyDescent="0.2">
      <c r="B27" s="902">
        <v>45251</v>
      </c>
      <c r="C27" s="901" t="s">
        <v>8953</v>
      </c>
      <c r="D27" s="782" t="s">
        <v>745</v>
      </c>
      <c r="E27" s="856">
        <v>3932</v>
      </c>
      <c r="F27" s="781">
        <v>13986.72</v>
      </c>
      <c r="G27" s="787" t="s">
        <v>8952</v>
      </c>
      <c r="H27" s="787"/>
      <c r="I27" s="787"/>
    </row>
    <row r="28" spans="2:12" x14ac:dyDescent="0.2">
      <c r="B28" s="792">
        <v>45251</v>
      </c>
      <c r="C28" s="791" t="s">
        <v>6484</v>
      </c>
      <c r="D28" s="782" t="s">
        <v>745</v>
      </c>
      <c r="E28" s="781">
        <v>27050.46</v>
      </c>
      <c r="F28" s="781">
        <v>12041.36</v>
      </c>
      <c r="G28" s="787" t="s">
        <v>8951</v>
      </c>
      <c r="H28" s="787"/>
      <c r="I28" s="787"/>
      <c r="K28" s="854"/>
      <c r="L28" s="855"/>
    </row>
    <row r="29" spans="2:12" x14ac:dyDescent="0.2">
      <c r="B29" s="792">
        <v>45251</v>
      </c>
      <c r="C29" s="791" t="s">
        <v>8930</v>
      </c>
      <c r="D29" s="782" t="s">
        <v>745</v>
      </c>
      <c r="E29" s="781">
        <v>1185.45</v>
      </c>
      <c r="F29" s="781">
        <v>10311.32</v>
      </c>
      <c r="G29" s="787" t="s">
        <v>8950</v>
      </c>
      <c r="H29" s="787"/>
      <c r="I29" s="787"/>
      <c r="K29" s="855"/>
    </row>
    <row r="30" spans="2:12" ht="13.5" customHeight="1" x14ac:dyDescent="0.2">
      <c r="B30" s="792">
        <v>45251</v>
      </c>
      <c r="C30" s="791" t="s">
        <v>8949</v>
      </c>
      <c r="D30" s="782" t="s">
        <v>745</v>
      </c>
      <c r="E30" s="781">
        <v>1160</v>
      </c>
      <c r="F30" s="797">
        <v>16506</v>
      </c>
      <c r="G30" s="787" t="s">
        <v>8200</v>
      </c>
      <c r="H30" s="787"/>
      <c r="I30" s="787"/>
    </row>
    <row r="31" spans="2:12" ht="15.75" customHeight="1" x14ac:dyDescent="0.2">
      <c r="B31" s="792">
        <v>45251</v>
      </c>
      <c r="C31" s="791" t="s">
        <v>8948</v>
      </c>
      <c r="D31" s="782" t="s">
        <v>745</v>
      </c>
      <c r="E31" s="781">
        <v>6479.06</v>
      </c>
      <c r="F31" s="797">
        <v>3636.6</v>
      </c>
      <c r="G31" s="787" t="s">
        <v>8947</v>
      </c>
      <c r="H31" s="787"/>
      <c r="I31" s="787"/>
    </row>
    <row r="32" spans="2:12" ht="14.25" customHeight="1" x14ac:dyDescent="0.2">
      <c r="B32" s="939">
        <v>45252</v>
      </c>
      <c r="C32" s="940" t="s">
        <v>8946</v>
      </c>
      <c r="D32" s="941" t="s">
        <v>745</v>
      </c>
      <c r="E32" s="827">
        <v>3270.39</v>
      </c>
      <c r="F32" s="797">
        <v>7267.18</v>
      </c>
      <c r="G32" s="787" t="s">
        <v>8945</v>
      </c>
      <c r="H32" s="787"/>
      <c r="I32" s="787"/>
    </row>
    <row r="33" spans="2:9" ht="14.25" customHeight="1" x14ac:dyDescent="0.2">
      <c r="B33" s="792">
        <v>45252</v>
      </c>
      <c r="C33" s="791" t="s">
        <v>8257</v>
      </c>
      <c r="D33" s="782" t="s">
        <v>745</v>
      </c>
      <c r="E33" s="781">
        <v>70539.03</v>
      </c>
      <c r="F33" s="797">
        <v>1374.31</v>
      </c>
      <c r="G33" s="787" t="s">
        <v>8944</v>
      </c>
      <c r="H33" s="787"/>
      <c r="I33" s="787"/>
    </row>
    <row r="34" spans="2:9" ht="14.25" customHeight="1" x14ac:dyDescent="0.2">
      <c r="B34" s="792">
        <v>45252</v>
      </c>
      <c r="C34" s="791" t="s">
        <v>8921</v>
      </c>
      <c r="D34" s="782" t="s">
        <v>745</v>
      </c>
      <c r="E34" s="781">
        <v>207845.32</v>
      </c>
      <c r="F34" s="897">
        <v>4149.8999999999996</v>
      </c>
      <c r="G34" s="804" t="s">
        <v>8943</v>
      </c>
      <c r="H34" s="787"/>
      <c r="I34" s="787"/>
    </row>
    <row r="35" spans="2:9" ht="14.25" customHeight="1" x14ac:dyDescent="0.2">
      <c r="B35" s="792">
        <v>45254</v>
      </c>
      <c r="C35" s="791" t="s">
        <v>8257</v>
      </c>
      <c r="D35" s="782" t="s">
        <v>745</v>
      </c>
      <c r="E35" s="781">
        <v>164803.25</v>
      </c>
      <c r="F35" s="797">
        <v>4238.08</v>
      </c>
      <c r="G35" s="787" t="s">
        <v>8942</v>
      </c>
      <c r="H35" s="787"/>
      <c r="I35" s="787"/>
    </row>
    <row r="36" spans="2:9" ht="14.25" customHeight="1" x14ac:dyDescent="0.2">
      <c r="B36" s="792">
        <v>45257</v>
      </c>
      <c r="C36" s="791" t="s">
        <v>8941</v>
      </c>
      <c r="D36" s="782" t="s">
        <v>745</v>
      </c>
      <c r="E36" s="781">
        <v>5000</v>
      </c>
      <c r="F36" s="797">
        <v>15000</v>
      </c>
      <c r="G36" s="787" t="s">
        <v>8917</v>
      </c>
      <c r="H36" s="787"/>
      <c r="I36" s="787"/>
    </row>
    <row r="37" spans="2:9" ht="14.25" customHeight="1" x14ac:dyDescent="0.2">
      <c r="B37" s="792">
        <v>45257</v>
      </c>
      <c r="C37" s="791" t="s">
        <v>8940</v>
      </c>
      <c r="D37" s="782" t="s">
        <v>745</v>
      </c>
      <c r="E37" s="781">
        <v>878395.28</v>
      </c>
      <c r="F37" s="797">
        <v>980.23</v>
      </c>
      <c r="G37" s="787" t="s">
        <v>8917</v>
      </c>
      <c r="H37" s="787"/>
      <c r="I37" s="787"/>
    </row>
    <row r="38" spans="2:9" ht="14.25" customHeight="1" x14ac:dyDescent="0.2">
      <c r="B38" s="792">
        <v>45258</v>
      </c>
      <c r="C38" s="791" t="s">
        <v>8939</v>
      </c>
      <c r="D38" s="782" t="s">
        <v>745</v>
      </c>
      <c r="E38" s="781">
        <v>206281.38</v>
      </c>
      <c r="F38" s="797">
        <v>9219.07</v>
      </c>
      <c r="G38" s="787" t="s">
        <v>8938</v>
      </c>
      <c r="H38" s="787"/>
      <c r="I38" s="787"/>
    </row>
    <row r="39" spans="2:9" ht="14.25" customHeight="1" x14ac:dyDescent="0.2">
      <c r="B39" s="792">
        <v>45258</v>
      </c>
      <c r="C39" s="791" t="s">
        <v>8937</v>
      </c>
      <c r="D39" s="782" t="s">
        <v>745</v>
      </c>
      <c r="E39" s="827">
        <v>287.3</v>
      </c>
      <c r="F39" s="797">
        <v>2019.79</v>
      </c>
      <c r="G39" s="787" t="s">
        <v>8936</v>
      </c>
      <c r="H39" s="787"/>
      <c r="I39" s="787"/>
    </row>
    <row r="40" spans="2:9" ht="14.25" customHeight="1" x14ac:dyDescent="0.2">
      <c r="B40" s="792">
        <v>45258</v>
      </c>
      <c r="C40" s="791" t="s">
        <v>8935</v>
      </c>
      <c r="D40" s="782" t="s">
        <v>745</v>
      </c>
      <c r="E40" s="781">
        <v>45.96</v>
      </c>
      <c r="F40" s="797">
        <v>2944.93</v>
      </c>
      <c r="G40" s="787" t="s">
        <v>8214</v>
      </c>
      <c r="H40" s="787"/>
      <c r="I40" s="787"/>
    </row>
    <row r="41" spans="2:9" ht="14.25" customHeight="1" x14ac:dyDescent="0.2">
      <c r="B41" s="792">
        <v>45258</v>
      </c>
      <c r="C41" s="791" t="s">
        <v>9073</v>
      </c>
      <c r="D41" s="782" t="s">
        <v>745</v>
      </c>
      <c r="E41" s="828">
        <v>45000</v>
      </c>
      <c r="F41" s="797">
        <v>32679</v>
      </c>
      <c r="G41" s="787" t="s">
        <v>8934</v>
      </c>
      <c r="H41" s="787"/>
      <c r="I41" s="787"/>
    </row>
    <row r="42" spans="2:9" ht="14.25" customHeight="1" x14ac:dyDescent="0.2">
      <c r="B42" s="792">
        <v>45260</v>
      </c>
      <c r="C42" s="791" t="s">
        <v>7130</v>
      </c>
      <c r="D42" s="782" t="s">
        <v>745</v>
      </c>
      <c r="E42" s="781">
        <v>3111.6</v>
      </c>
      <c r="F42" s="801">
        <v>6055.2</v>
      </c>
      <c r="G42" s="804" t="s">
        <v>8933</v>
      </c>
      <c r="H42" s="787"/>
      <c r="I42" s="787"/>
    </row>
    <row r="43" spans="2:9" ht="14.25" customHeight="1" x14ac:dyDescent="0.2">
      <c r="B43" s="792">
        <v>45260</v>
      </c>
      <c r="C43" s="791" t="s">
        <v>7130</v>
      </c>
      <c r="D43" s="782" t="s">
        <v>745</v>
      </c>
      <c r="E43" s="781">
        <v>5600.89</v>
      </c>
      <c r="F43" s="797">
        <v>15000</v>
      </c>
      <c r="G43" s="787" t="s">
        <v>8917</v>
      </c>
      <c r="H43" s="787"/>
      <c r="I43" s="787"/>
    </row>
    <row r="44" spans="2:9" ht="14.25" customHeight="1" x14ac:dyDescent="0.2">
      <c r="B44" s="792">
        <v>45260</v>
      </c>
      <c r="C44" s="791" t="s">
        <v>8932</v>
      </c>
      <c r="D44" s="782" t="s">
        <v>745</v>
      </c>
      <c r="E44" s="781">
        <v>261390.15</v>
      </c>
      <c r="F44" s="797">
        <v>6061</v>
      </c>
      <c r="G44" s="787" t="s">
        <v>8931</v>
      </c>
      <c r="H44" s="787"/>
      <c r="I44" s="787"/>
    </row>
    <row r="45" spans="2:9" ht="14.25" customHeight="1" x14ac:dyDescent="0.2">
      <c r="B45" s="792">
        <v>45260</v>
      </c>
      <c r="C45" s="791" t="s">
        <v>8930</v>
      </c>
      <c r="D45" s="782" t="s">
        <v>745</v>
      </c>
      <c r="E45" s="781">
        <v>108350.92</v>
      </c>
      <c r="F45" s="801">
        <v>3147.68</v>
      </c>
      <c r="G45" s="804" t="s">
        <v>8929</v>
      </c>
      <c r="H45" s="787"/>
      <c r="I45" s="787"/>
    </row>
    <row r="46" spans="2:9" ht="14.25" customHeight="1" x14ac:dyDescent="0.2">
      <c r="B46" s="792">
        <v>45260</v>
      </c>
      <c r="C46" s="791" t="s">
        <v>8928</v>
      </c>
      <c r="D46" s="782" t="s">
        <v>745</v>
      </c>
      <c r="E46" s="781">
        <v>143547.4</v>
      </c>
      <c r="F46" s="797">
        <v>1000</v>
      </c>
      <c r="G46" s="787" t="s">
        <v>8913</v>
      </c>
      <c r="H46" s="787"/>
      <c r="I46" s="787"/>
    </row>
    <row r="47" spans="2:9" ht="14.25" customHeight="1" x14ac:dyDescent="0.2">
      <c r="B47" s="792">
        <v>45260</v>
      </c>
      <c r="C47" s="791" t="s">
        <v>8927</v>
      </c>
      <c r="D47" s="782" t="s">
        <v>745</v>
      </c>
      <c r="E47" s="781">
        <v>9860</v>
      </c>
      <c r="F47" s="797">
        <v>8864.75</v>
      </c>
      <c r="G47" s="787" t="s">
        <v>8926</v>
      </c>
      <c r="H47" s="787"/>
      <c r="I47" s="787"/>
    </row>
    <row r="48" spans="2:9" ht="14.25" customHeight="1" x14ac:dyDescent="0.2">
      <c r="B48" s="792">
        <v>45260</v>
      </c>
      <c r="C48" s="791" t="s">
        <v>8925</v>
      </c>
      <c r="D48" s="782" t="s">
        <v>745</v>
      </c>
      <c r="E48" s="781">
        <v>4175.6499999999996</v>
      </c>
      <c r="F48" s="897">
        <v>673.04</v>
      </c>
      <c r="G48" s="804" t="s">
        <v>8924</v>
      </c>
      <c r="H48" s="787"/>
      <c r="I48" s="787"/>
    </row>
    <row r="49" spans="2:10" ht="14.25" customHeight="1" x14ac:dyDescent="0.2">
      <c r="B49" s="792">
        <v>45260</v>
      </c>
      <c r="C49" s="373" t="s">
        <v>8923</v>
      </c>
      <c r="D49" s="782" t="s">
        <v>745</v>
      </c>
      <c r="E49" s="781">
        <v>3100</v>
      </c>
      <c r="F49" s="797">
        <v>18302.3</v>
      </c>
      <c r="G49" s="787" t="s">
        <v>8922</v>
      </c>
      <c r="H49" s="787"/>
      <c r="I49" s="787"/>
    </row>
    <row r="50" spans="2:10" ht="14.25" customHeight="1" x14ac:dyDescent="0.2">
      <c r="B50" s="792">
        <v>45260</v>
      </c>
      <c r="C50" s="791" t="s">
        <v>8921</v>
      </c>
      <c r="D50" s="782" t="s">
        <v>745</v>
      </c>
      <c r="E50" s="781">
        <v>17134.830000000002</v>
      </c>
      <c r="F50" s="797">
        <v>367597.1</v>
      </c>
      <c r="G50" s="787" t="s">
        <v>8920</v>
      </c>
      <c r="H50" s="787"/>
      <c r="I50" s="787"/>
    </row>
    <row r="51" spans="2:10" ht="14.25" customHeight="1" x14ac:dyDescent="0.2">
      <c r="B51" s="792">
        <v>45260</v>
      </c>
      <c r="C51" s="791" t="s">
        <v>6513</v>
      </c>
      <c r="D51" s="782" t="s">
        <v>745</v>
      </c>
      <c r="E51" s="781">
        <v>70000</v>
      </c>
      <c r="F51" s="797">
        <v>32775.75</v>
      </c>
      <c r="G51" s="787" t="s">
        <v>8919</v>
      </c>
      <c r="H51" s="787"/>
      <c r="I51" s="787"/>
    </row>
    <row r="52" spans="2:10" ht="14.25" customHeight="1" x14ac:dyDescent="0.2">
      <c r="B52" s="792"/>
      <c r="C52" s="791"/>
      <c r="D52" s="782" t="s">
        <v>745</v>
      </c>
      <c r="F52" s="797">
        <v>7611.15</v>
      </c>
      <c r="G52" s="787" t="s">
        <v>8918</v>
      </c>
      <c r="H52" s="787"/>
      <c r="I52" s="787"/>
    </row>
    <row r="53" spans="2:10" ht="14.25" customHeight="1" x14ac:dyDescent="0.2">
      <c r="B53" s="792"/>
      <c r="C53" s="791"/>
      <c r="D53" s="782" t="s">
        <v>745</v>
      </c>
      <c r="F53" s="797">
        <v>13350.21</v>
      </c>
      <c r="G53" s="787" t="s">
        <v>8917</v>
      </c>
      <c r="H53" s="787"/>
      <c r="I53" s="787"/>
    </row>
    <row r="54" spans="2:10" ht="14.25" customHeight="1" x14ac:dyDescent="0.2">
      <c r="B54" s="792"/>
      <c r="C54" s="791"/>
      <c r="D54" s="782" t="s">
        <v>745</v>
      </c>
      <c r="F54" s="797">
        <v>2273.69</v>
      </c>
      <c r="G54" s="787" t="s">
        <v>8916</v>
      </c>
      <c r="H54" s="787"/>
      <c r="I54" s="787"/>
    </row>
    <row r="55" spans="2:10" ht="14.25" customHeight="1" x14ac:dyDescent="0.2">
      <c r="B55" s="792"/>
      <c r="C55" s="791"/>
      <c r="D55" s="782" t="s">
        <v>745</v>
      </c>
      <c r="F55" s="797">
        <v>2656.4</v>
      </c>
      <c r="G55" s="787" t="s">
        <v>8915</v>
      </c>
      <c r="H55" s="787"/>
      <c r="I55" s="787"/>
    </row>
    <row r="56" spans="2:10" ht="14.25" customHeight="1" x14ac:dyDescent="0.2">
      <c r="B56" s="792"/>
      <c r="C56" s="791"/>
      <c r="D56" s="782" t="s">
        <v>745</v>
      </c>
      <c r="F56" s="797">
        <v>12854.75</v>
      </c>
      <c r="G56" s="787" t="s">
        <v>8914</v>
      </c>
      <c r="H56" s="787"/>
      <c r="I56" s="787"/>
    </row>
    <row r="57" spans="2:10" ht="14.25" customHeight="1" x14ac:dyDescent="0.2">
      <c r="B57" s="792"/>
      <c r="C57" s="791"/>
      <c r="D57" s="782" t="s">
        <v>745</v>
      </c>
      <c r="F57" s="797">
        <v>7751.72</v>
      </c>
      <c r="G57" s="804" t="s">
        <v>8875</v>
      </c>
      <c r="H57" s="787"/>
      <c r="I57" s="787"/>
    </row>
    <row r="58" spans="2:10" ht="14.25" customHeight="1" x14ac:dyDescent="0.2">
      <c r="B58" s="792"/>
      <c r="C58" s="373"/>
      <c r="D58" s="782" t="s">
        <v>745</v>
      </c>
      <c r="F58" s="797">
        <v>700</v>
      </c>
      <c r="G58" s="787" t="s">
        <v>8913</v>
      </c>
      <c r="H58" s="787"/>
      <c r="I58" s="787"/>
    </row>
    <row r="59" spans="2:10" ht="14.25" customHeight="1" x14ac:dyDescent="0.2">
      <c r="B59" s="792"/>
      <c r="C59" s="373"/>
      <c r="D59" s="782" t="s">
        <v>745</v>
      </c>
      <c r="F59" s="797">
        <v>1142.53</v>
      </c>
      <c r="G59" s="787" t="s">
        <v>8912</v>
      </c>
      <c r="H59" s="787"/>
      <c r="I59" s="787"/>
    </row>
    <row r="60" spans="2:10" ht="14.25" customHeight="1" x14ac:dyDescent="0.2">
      <c r="B60" s="792"/>
      <c r="C60" s="791"/>
      <c r="D60" s="782" t="s">
        <v>745</v>
      </c>
      <c r="F60" s="797">
        <v>41750.32</v>
      </c>
      <c r="G60" s="787" t="s">
        <v>8911</v>
      </c>
      <c r="H60" s="787"/>
      <c r="I60" s="787"/>
    </row>
    <row r="61" spans="2:10" ht="14.25" customHeight="1" x14ac:dyDescent="0.2">
      <c r="B61" s="792"/>
      <c r="C61" s="791"/>
      <c r="D61" s="782" t="s">
        <v>745</v>
      </c>
      <c r="F61" s="797">
        <v>18946.84</v>
      </c>
      <c r="G61" s="787" t="s">
        <v>8910</v>
      </c>
      <c r="H61" s="800"/>
      <c r="I61" s="800"/>
      <c r="J61" s="784"/>
    </row>
    <row r="62" spans="2:10" ht="14.25" customHeight="1" x14ac:dyDescent="0.2">
      <c r="B62" s="792"/>
      <c r="C62" s="791"/>
      <c r="D62" s="782" t="s">
        <v>745</v>
      </c>
      <c r="F62" s="797">
        <v>61434.01</v>
      </c>
      <c r="G62" s="787" t="s">
        <v>8909</v>
      </c>
      <c r="H62" s="787"/>
      <c r="I62" s="787"/>
    </row>
    <row r="63" spans="2:10" ht="14.25" customHeight="1" x14ac:dyDescent="0.2">
      <c r="B63" s="792"/>
      <c r="C63" s="373"/>
      <c r="D63" s="782" t="s">
        <v>745</v>
      </c>
      <c r="F63" s="797">
        <v>980</v>
      </c>
      <c r="G63" s="787" t="s">
        <v>8908</v>
      </c>
      <c r="H63" s="787"/>
      <c r="I63" s="787"/>
    </row>
    <row r="64" spans="2:10" ht="14.25" customHeight="1" x14ac:dyDescent="0.2">
      <c r="B64" s="792"/>
      <c r="C64" s="791"/>
      <c r="D64" s="782" t="s">
        <v>745</v>
      </c>
      <c r="F64" s="797">
        <v>2000</v>
      </c>
      <c r="G64" s="787" t="s">
        <v>8907</v>
      </c>
      <c r="H64" s="787"/>
      <c r="I64" s="787"/>
    </row>
    <row r="65" spans="2:11" ht="14.25" customHeight="1" x14ac:dyDescent="0.2">
      <c r="B65" s="792"/>
      <c r="C65" s="791"/>
      <c r="D65" s="782" t="s">
        <v>745</v>
      </c>
      <c r="F65" s="797">
        <v>4000</v>
      </c>
      <c r="G65" s="787" t="s">
        <v>8906</v>
      </c>
      <c r="H65" s="787"/>
      <c r="I65" s="787"/>
    </row>
    <row r="66" spans="2:11" ht="14.25" customHeight="1" x14ac:dyDescent="0.2">
      <c r="B66" s="792"/>
      <c r="C66" s="373"/>
      <c r="D66" s="782" t="s">
        <v>745</v>
      </c>
      <c r="F66" s="797">
        <v>8895.23</v>
      </c>
      <c r="G66" s="787" t="s">
        <v>8905</v>
      </c>
      <c r="H66" s="787"/>
      <c r="I66" s="787"/>
    </row>
    <row r="67" spans="2:11" ht="14.25" customHeight="1" x14ac:dyDescent="0.2">
      <c r="B67" s="792"/>
      <c r="C67" s="791"/>
      <c r="D67" s="782" t="s">
        <v>745</v>
      </c>
      <c r="F67" s="797">
        <v>27720.75</v>
      </c>
      <c r="G67" s="787" t="s">
        <v>8904</v>
      </c>
      <c r="H67" s="787"/>
      <c r="I67" s="787"/>
    </row>
    <row r="68" spans="2:11" ht="14.25" customHeight="1" x14ac:dyDescent="0.2">
      <c r="B68" s="792"/>
      <c r="C68" s="791"/>
      <c r="F68" s="797">
        <v>22877.87</v>
      </c>
      <c r="G68" s="787" t="s">
        <v>8903</v>
      </c>
      <c r="H68" s="787"/>
      <c r="I68" s="787"/>
    </row>
    <row r="69" spans="2:11" ht="14.25" customHeight="1" x14ac:dyDescent="0.2">
      <c r="B69" s="792"/>
      <c r="C69" s="791"/>
      <c r="F69" s="797">
        <v>6000</v>
      </c>
      <c r="G69" s="787" t="s">
        <v>8902</v>
      </c>
      <c r="H69" s="787"/>
      <c r="I69" s="787"/>
    </row>
    <row r="70" spans="2:11" ht="14.25" customHeight="1" x14ac:dyDescent="0.2">
      <c r="B70" s="792"/>
      <c r="C70" s="791"/>
      <c r="F70" s="797">
        <v>33397.839999999997</v>
      </c>
      <c r="G70" s="787" t="s">
        <v>8901</v>
      </c>
      <c r="H70" s="787"/>
      <c r="I70" s="787"/>
    </row>
    <row r="71" spans="2:11" ht="14.25" customHeight="1" x14ac:dyDescent="0.2">
      <c r="B71" s="792"/>
      <c r="C71" s="791"/>
      <c r="F71" s="900">
        <v>296324.96999999997</v>
      </c>
      <c r="G71" s="804" t="s">
        <v>8900</v>
      </c>
      <c r="H71" s="899"/>
      <c r="I71" s="899"/>
      <c r="J71" s="898"/>
      <c r="K71" s="898"/>
    </row>
    <row r="72" spans="2:11" ht="14.25" customHeight="1" x14ac:dyDescent="0.2">
      <c r="B72" s="792"/>
      <c r="C72" s="791"/>
      <c r="F72" s="801">
        <v>4004.37</v>
      </c>
      <c r="G72" s="804" t="s">
        <v>8899</v>
      </c>
      <c r="H72" s="787"/>
      <c r="I72" s="787"/>
    </row>
    <row r="73" spans="2:11" ht="14.25" customHeight="1" x14ac:dyDescent="0.2">
      <c r="B73" s="792"/>
      <c r="C73" s="791"/>
      <c r="F73" s="797">
        <v>67338.16</v>
      </c>
      <c r="G73" s="787" t="s">
        <v>8898</v>
      </c>
      <c r="H73" s="787"/>
      <c r="I73" s="787"/>
    </row>
    <row r="74" spans="2:11" ht="14.25" customHeight="1" x14ac:dyDescent="0.2">
      <c r="B74" s="792"/>
      <c r="C74" s="791"/>
      <c r="F74" s="797">
        <v>32348.06</v>
      </c>
      <c r="G74" s="787" t="s">
        <v>8897</v>
      </c>
      <c r="H74" s="787"/>
      <c r="I74" s="787"/>
    </row>
    <row r="75" spans="2:11" ht="14.25" customHeight="1" x14ac:dyDescent="0.2">
      <c r="B75" s="792"/>
      <c r="C75" s="791"/>
      <c r="F75" s="801">
        <v>20141.009999999998</v>
      </c>
      <c r="G75" s="804" t="s">
        <v>8896</v>
      </c>
      <c r="H75" s="804"/>
      <c r="I75" s="787"/>
    </row>
    <row r="76" spans="2:11" ht="14.25" customHeight="1" x14ac:dyDescent="0.2">
      <c r="B76" s="792"/>
      <c r="C76" s="791"/>
      <c r="F76" s="797">
        <v>25000</v>
      </c>
      <c r="G76" s="787" t="s">
        <v>8895</v>
      </c>
      <c r="H76" s="787"/>
      <c r="I76" s="787"/>
    </row>
    <row r="77" spans="2:11" ht="14.25" customHeight="1" x14ac:dyDescent="0.2">
      <c r="B77" s="792"/>
      <c r="C77" s="791"/>
      <c r="F77" s="797">
        <v>13916.77</v>
      </c>
      <c r="G77" s="787" t="s">
        <v>8894</v>
      </c>
      <c r="H77" s="787"/>
      <c r="I77" s="787"/>
    </row>
    <row r="78" spans="2:11" ht="14.25" customHeight="1" x14ac:dyDescent="0.2">
      <c r="B78" s="792"/>
      <c r="C78" s="791"/>
      <c r="F78" s="801">
        <v>10098.959999999999</v>
      </c>
      <c r="G78" s="804" t="s">
        <v>8893</v>
      </c>
      <c r="H78" s="787"/>
      <c r="I78" s="787"/>
    </row>
    <row r="79" spans="2:11" ht="14.25" customHeight="1" x14ac:dyDescent="0.2">
      <c r="B79" s="792"/>
      <c r="C79" s="791"/>
      <c r="F79" s="797">
        <v>50000</v>
      </c>
      <c r="G79" s="787" t="s">
        <v>8855</v>
      </c>
      <c r="H79" s="787"/>
      <c r="I79" s="787"/>
    </row>
    <row r="80" spans="2:11" ht="14.25" customHeight="1" x14ac:dyDescent="0.2">
      <c r="B80" s="792"/>
      <c r="C80" s="791"/>
      <c r="F80" s="801">
        <v>12682.74</v>
      </c>
      <c r="G80" s="804" t="s">
        <v>8892</v>
      </c>
      <c r="H80" s="787"/>
      <c r="I80" s="787"/>
    </row>
    <row r="81" spans="2:13" ht="14.25" customHeight="1" x14ac:dyDescent="0.2">
      <c r="B81" s="792"/>
      <c r="C81" s="791"/>
      <c r="F81" s="801">
        <v>6991.54</v>
      </c>
      <c r="G81" s="804" t="s">
        <v>8891</v>
      </c>
      <c r="H81" s="800"/>
      <c r="I81" s="800"/>
      <c r="J81" s="784"/>
    </row>
    <row r="82" spans="2:13" ht="14.25" customHeight="1" x14ac:dyDescent="0.2">
      <c r="B82" s="792"/>
      <c r="C82" s="791"/>
      <c r="F82" s="797">
        <v>12516.55</v>
      </c>
      <c r="G82" s="787" t="s">
        <v>8890</v>
      </c>
      <c r="H82" s="787"/>
      <c r="I82" s="787"/>
    </row>
    <row r="83" spans="2:13" ht="14.25" customHeight="1" x14ac:dyDescent="0.2">
      <c r="B83" s="792"/>
      <c r="C83" s="791"/>
      <c r="F83" s="797">
        <v>50494.8</v>
      </c>
      <c r="G83" s="787" t="s">
        <v>8889</v>
      </c>
      <c r="H83" s="787"/>
      <c r="I83" s="787"/>
    </row>
    <row r="84" spans="2:13" ht="14.25" customHeight="1" x14ac:dyDescent="0.2">
      <c r="B84" s="792"/>
      <c r="C84" s="791"/>
      <c r="F84" s="797">
        <v>6000</v>
      </c>
      <c r="G84" s="787" t="s">
        <v>8888</v>
      </c>
      <c r="H84" s="787"/>
      <c r="I84" s="787"/>
    </row>
    <row r="85" spans="2:13" ht="14.25" customHeight="1" x14ac:dyDescent="0.2">
      <c r="B85" s="792"/>
      <c r="C85" s="791"/>
      <c r="F85" s="797">
        <v>6059.38</v>
      </c>
      <c r="G85" s="787" t="s">
        <v>8887</v>
      </c>
      <c r="H85" s="787"/>
      <c r="I85" s="787"/>
    </row>
    <row r="86" spans="2:13" ht="14.25" customHeight="1" x14ac:dyDescent="0.2">
      <c r="B86" s="792"/>
      <c r="C86" s="791"/>
      <c r="F86" s="797">
        <v>41180.160000000003</v>
      </c>
      <c r="G86" s="787" t="s">
        <v>8886</v>
      </c>
      <c r="H86" s="787"/>
      <c r="I86" s="787"/>
    </row>
    <row r="87" spans="2:13" ht="14.25" customHeight="1" x14ac:dyDescent="0.2">
      <c r="B87" s="792"/>
      <c r="C87" s="791"/>
      <c r="F87" s="797">
        <v>13145.62</v>
      </c>
      <c r="G87" s="787" t="s">
        <v>8885</v>
      </c>
      <c r="H87" s="787"/>
      <c r="I87" s="787"/>
    </row>
    <row r="88" spans="2:13" ht="14.25" customHeight="1" x14ac:dyDescent="0.2">
      <c r="B88" s="792"/>
      <c r="C88" s="791"/>
      <c r="F88" s="797">
        <v>69583.88</v>
      </c>
      <c r="G88" s="787" t="s">
        <v>8884</v>
      </c>
      <c r="H88" s="787"/>
      <c r="I88" s="787"/>
    </row>
    <row r="89" spans="2:13" ht="14.25" customHeight="1" x14ac:dyDescent="0.2">
      <c r="B89" s="792"/>
      <c r="C89" s="791"/>
      <c r="F89" s="797">
        <v>25247.4</v>
      </c>
      <c r="G89" s="787" t="s">
        <v>8883</v>
      </c>
      <c r="H89" s="787"/>
      <c r="I89" s="787"/>
    </row>
    <row r="90" spans="2:13" ht="14.25" customHeight="1" x14ac:dyDescent="0.2">
      <c r="B90" s="792"/>
      <c r="C90" s="791"/>
      <c r="F90" s="900">
        <v>18956.03</v>
      </c>
      <c r="G90" s="804" t="s">
        <v>8882</v>
      </c>
      <c r="H90" s="899"/>
      <c r="I90" s="899"/>
      <c r="J90" s="898"/>
      <c r="K90" s="898"/>
      <c r="L90" s="898"/>
      <c r="M90" s="641"/>
    </row>
    <row r="91" spans="2:13" ht="14.25" customHeight="1" x14ac:dyDescent="0.2">
      <c r="B91" s="792"/>
      <c r="C91" s="791"/>
      <c r="F91" s="797">
        <v>25383.47</v>
      </c>
      <c r="G91" s="787" t="s">
        <v>8881</v>
      </c>
      <c r="H91" s="787"/>
      <c r="I91" s="787"/>
    </row>
    <row r="92" spans="2:13" ht="14.25" customHeight="1" x14ac:dyDescent="0.2">
      <c r="B92" s="792"/>
      <c r="C92" s="791"/>
      <c r="F92" s="797">
        <v>43247.43</v>
      </c>
      <c r="G92" s="787" t="s">
        <v>8880</v>
      </c>
      <c r="H92" s="787"/>
      <c r="I92" s="787"/>
    </row>
    <row r="93" spans="2:13" ht="14.25" customHeight="1" x14ac:dyDescent="0.2">
      <c r="B93" s="792"/>
      <c r="C93" s="791"/>
      <c r="F93" s="797">
        <v>11019.38</v>
      </c>
      <c r="G93" s="787" t="s">
        <v>8879</v>
      </c>
      <c r="H93" s="787"/>
      <c r="I93" s="787"/>
    </row>
    <row r="94" spans="2:13" ht="15.75" customHeight="1" x14ac:dyDescent="0.2">
      <c r="B94" s="792"/>
      <c r="C94" s="791"/>
      <c r="F94" s="797">
        <v>21204.799999999999</v>
      </c>
      <c r="G94" s="787" t="s">
        <v>8878</v>
      </c>
      <c r="H94" s="787"/>
      <c r="I94" s="787"/>
    </row>
    <row r="95" spans="2:13" ht="14.25" customHeight="1" x14ac:dyDescent="0.2">
      <c r="B95" s="792"/>
      <c r="C95" s="791"/>
      <c r="F95" s="797">
        <v>10070.5</v>
      </c>
      <c r="G95" s="787" t="s">
        <v>8877</v>
      </c>
      <c r="H95" s="787"/>
      <c r="I95" s="787"/>
    </row>
    <row r="96" spans="2:13" ht="14.25" customHeight="1" x14ac:dyDescent="0.2">
      <c r="B96" s="792"/>
      <c r="C96" s="791"/>
      <c r="F96" s="797">
        <v>5338.01</v>
      </c>
      <c r="G96" s="787" t="s">
        <v>8876</v>
      </c>
      <c r="H96" s="787"/>
      <c r="I96" s="787"/>
    </row>
    <row r="97" spans="2:9" ht="12.75" customHeight="1" x14ac:dyDescent="0.2">
      <c r="B97" s="792"/>
      <c r="C97" s="791"/>
      <c r="F97" s="797">
        <v>5000</v>
      </c>
      <c r="G97" s="787" t="s">
        <v>8875</v>
      </c>
      <c r="H97" s="787"/>
      <c r="I97" s="787"/>
    </row>
    <row r="98" spans="2:9" ht="15.75" customHeight="1" x14ac:dyDescent="0.2">
      <c r="B98" s="792"/>
      <c r="C98" s="791"/>
      <c r="F98" s="797">
        <v>10000</v>
      </c>
      <c r="G98" s="787" t="s">
        <v>8848</v>
      </c>
      <c r="H98" s="787"/>
      <c r="I98" s="787"/>
    </row>
    <row r="99" spans="2:9" ht="15.75" customHeight="1" x14ac:dyDescent="0.2">
      <c r="B99" s="792"/>
      <c r="C99" s="791"/>
      <c r="F99" s="797">
        <v>4302.3</v>
      </c>
      <c r="G99" s="787" t="s">
        <v>8874</v>
      </c>
      <c r="H99" s="787"/>
      <c r="I99" s="787"/>
    </row>
    <row r="100" spans="2:9" ht="12.75" customHeight="1" x14ac:dyDescent="0.2">
      <c r="B100" s="792"/>
      <c r="C100" s="791"/>
      <c r="F100" s="797">
        <v>4000</v>
      </c>
      <c r="G100" s="787" t="s">
        <v>8873</v>
      </c>
      <c r="H100" s="787"/>
      <c r="I100" s="787"/>
    </row>
    <row r="101" spans="2:9" ht="12.75" customHeight="1" x14ac:dyDescent="0.2">
      <c r="B101" s="792"/>
      <c r="C101" s="791"/>
      <c r="F101" s="797">
        <v>2285.06</v>
      </c>
      <c r="G101" s="787" t="s">
        <v>8872</v>
      </c>
      <c r="H101" s="787"/>
      <c r="I101" s="787"/>
    </row>
    <row r="102" spans="2:9" ht="12.75" customHeight="1" x14ac:dyDescent="0.2">
      <c r="B102" s="792"/>
      <c r="C102" s="791"/>
      <c r="F102" s="797">
        <v>89337.93</v>
      </c>
      <c r="G102" s="787" t="s">
        <v>8871</v>
      </c>
      <c r="H102" s="787"/>
      <c r="I102" s="787"/>
    </row>
    <row r="103" spans="2:9" ht="14.25" customHeight="1" x14ac:dyDescent="0.2">
      <c r="B103" s="792"/>
      <c r="C103" s="791"/>
      <c r="F103" s="797">
        <v>45755.74</v>
      </c>
      <c r="G103" s="787" t="s">
        <v>8870</v>
      </c>
      <c r="H103" s="787"/>
      <c r="I103" s="787"/>
    </row>
    <row r="104" spans="2:9" ht="15.75" customHeight="1" x14ac:dyDescent="0.2">
      <c r="B104" s="792"/>
      <c r="C104" s="791"/>
      <c r="F104" s="897">
        <v>41691.620000000003</v>
      </c>
      <c r="G104" s="787" t="s">
        <v>8869</v>
      </c>
      <c r="H104" s="800"/>
      <c r="I104" s="787"/>
    </row>
    <row r="105" spans="2:9" ht="15.75" customHeight="1" x14ac:dyDescent="0.2">
      <c r="B105" s="792"/>
      <c r="C105" s="791"/>
      <c r="F105" s="797">
        <v>30191.14</v>
      </c>
      <c r="G105" s="787" t="s">
        <v>8868</v>
      </c>
      <c r="H105" s="787"/>
      <c r="I105" s="787"/>
    </row>
    <row r="106" spans="2:9" ht="15.75" customHeight="1" x14ac:dyDescent="0.2">
      <c r="B106" s="792"/>
      <c r="C106" s="791"/>
      <c r="F106" s="797">
        <v>382742.21</v>
      </c>
      <c r="G106" s="787" t="s">
        <v>8867</v>
      </c>
      <c r="H106" s="787"/>
      <c r="I106" s="787"/>
    </row>
    <row r="107" spans="2:9" ht="15.75" customHeight="1" x14ac:dyDescent="0.2">
      <c r="B107" s="792"/>
      <c r="C107" s="791"/>
      <c r="F107" s="797">
        <v>17563.349999999999</v>
      </c>
      <c r="G107" s="787" t="s">
        <v>8866</v>
      </c>
      <c r="H107" s="787"/>
      <c r="I107" s="787"/>
    </row>
    <row r="108" spans="2:9" ht="15.75" customHeight="1" x14ac:dyDescent="0.2">
      <c r="B108" s="792"/>
      <c r="C108" s="791"/>
      <c r="F108" s="797">
        <v>187872.96</v>
      </c>
      <c r="G108" s="787" t="s">
        <v>8865</v>
      </c>
      <c r="H108" s="787"/>
      <c r="I108" s="787"/>
    </row>
    <row r="109" spans="2:9" ht="15.75" customHeight="1" x14ac:dyDescent="0.2">
      <c r="B109" s="792"/>
      <c r="C109" s="791"/>
      <c r="F109" s="797">
        <v>25548.12</v>
      </c>
      <c r="G109" s="787" t="s">
        <v>8864</v>
      </c>
      <c r="H109" s="787"/>
      <c r="I109" s="787"/>
    </row>
    <row r="110" spans="2:9" ht="15.75" customHeight="1" x14ac:dyDescent="0.2">
      <c r="B110" s="792"/>
      <c r="C110" s="791"/>
      <c r="F110" s="797">
        <v>12948.27</v>
      </c>
      <c r="G110" s="787" t="s">
        <v>8863</v>
      </c>
      <c r="H110" s="787"/>
      <c r="I110" s="787"/>
    </row>
    <row r="111" spans="2:9" ht="15.75" customHeight="1" x14ac:dyDescent="0.2">
      <c r="B111" s="792"/>
      <c r="C111" s="791"/>
      <c r="F111" s="797">
        <v>117768.06</v>
      </c>
      <c r="G111" s="787" t="s">
        <v>8862</v>
      </c>
      <c r="H111" s="787"/>
      <c r="I111" s="787"/>
    </row>
    <row r="112" spans="2:9" ht="15.75" customHeight="1" x14ac:dyDescent="0.2">
      <c r="B112" s="792"/>
      <c r="C112" s="791"/>
      <c r="F112" s="797">
        <v>3301.2</v>
      </c>
      <c r="G112" s="787" t="s">
        <v>8861</v>
      </c>
      <c r="H112" s="787"/>
      <c r="I112" s="787"/>
    </row>
    <row r="113" spans="2:9" ht="15.75" customHeight="1" x14ac:dyDescent="0.2">
      <c r="B113" s="792"/>
      <c r="C113" s="791"/>
      <c r="F113" s="797">
        <v>3526.7</v>
      </c>
      <c r="G113" s="787" t="s">
        <v>8860</v>
      </c>
      <c r="H113" s="787"/>
      <c r="I113" s="787"/>
    </row>
    <row r="114" spans="2:9" ht="15.75" customHeight="1" x14ac:dyDescent="0.2">
      <c r="B114" s="792"/>
      <c r="C114" s="791"/>
      <c r="F114" s="797">
        <v>0.01</v>
      </c>
      <c r="G114" t="s">
        <v>8859</v>
      </c>
      <c r="H114" s="787"/>
      <c r="I114" s="787"/>
    </row>
    <row r="115" spans="2:9" ht="15.75" customHeight="1" x14ac:dyDescent="0.2">
      <c r="B115" s="792"/>
      <c r="C115" s="791"/>
      <c r="F115" s="797">
        <v>9923.5400000000009</v>
      </c>
      <c r="G115" s="787" t="s">
        <v>8858</v>
      </c>
      <c r="H115" s="787"/>
      <c r="I115" s="787"/>
    </row>
    <row r="116" spans="2:9" ht="15.75" customHeight="1" x14ac:dyDescent="0.2">
      <c r="B116" s="792"/>
      <c r="C116" s="791"/>
      <c r="F116" s="797">
        <v>20141.009999999998</v>
      </c>
      <c r="G116" s="787" t="s">
        <v>8857</v>
      </c>
      <c r="H116" s="787"/>
      <c r="I116" s="787"/>
    </row>
    <row r="117" spans="2:9" ht="13.5" customHeight="1" x14ac:dyDescent="0.2">
      <c r="B117" s="792"/>
      <c r="C117" s="791"/>
      <c r="F117" s="797">
        <v>6902.67</v>
      </c>
      <c r="G117" s="787" t="s">
        <v>8856</v>
      </c>
      <c r="H117" s="787"/>
      <c r="I117" s="787"/>
    </row>
    <row r="118" spans="2:9" ht="13.5" customHeight="1" x14ac:dyDescent="0.2">
      <c r="B118" s="792"/>
      <c r="C118" s="791"/>
      <c r="F118" s="797">
        <v>30791.68</v>
      </c>
      <c r="G118" s="787" t="s">
        <v>8855</v>
      </c>
      <c r="H118" s="787"/>
      <c r="I118" s="787"/>
    </row>
    <row r="119" spans="2:9" ht="13.5" customHeight="1" x14ac:dyDescent="0.2">
      <c r="B119" s="792"/>
      <c r="C119" s="791"/>
      <c r="F119" s="797">
        <v>848.64</v>
      </c>
      <c r="G119" s="787" t="s">
        <v>8854</v>
      </c>
      <c r="H119" s="787"/>
      <c r="I119" s="787"/>
    </row>
    <row r="120" spans="2:9" ht="13.5" customHeight="1" x14ac:dyDescent="0.2">
      <c r="B120" s="792"/>
      <c r="C120" s="791"/>
      <c r="F120" s="797">
        <v>3342.85</v>
      </c>
      <c r="G120" s="787" t="s">
        <v>8853</v>
      </c>
      <c r="H120" s="787"/>
      <c r="I120" s="787"/>
    </row>
    <row r="121" spans="2:9" ht="13.5" customHeight="1" x14ac:dyDescent="0.2">
      <c r="B121" s="792"/>
      <c r="C121" s="791"/>
      <c r="F121" s="797">
        <v>153925.20000000001</v>
      </c>
      <c r="G121" s="787" t="s">
        <v>8852</v>
      </c>
      <c r="H121" s="787"/>
      <c r="I121" s="787"/>
    </row>
    <row r="122" spans="2:9" ht="13.5" customHeight="1" x14ac:dyDescent="0.2">
      <c r="B122" s="792"/>
      <c r="C122" s="791"/>
      <c r="F122" s="797">
        <v>17618.330000000002</v>
      </c>
      <c r="G122" s="787" t="s">
        <v>8851</v>
      </c>
      <c r="H122" s="787"/>
      <c r="I122" s="787"/>
    </row>
    <row r="123" spans="2:9" ht="13.5" customHeight="1" x14ac:dyDescent="0.2">
      <c r="B123" s="792"/>
      <c r="C123" s="791"/>
      <c r="F123" s="797">
        <v>7210.02</v>
      </c>
      <c r="G123" s="787" t="s">
        <v>8850</v>
      </c>
      <c r="H123" s="787"/>
      <c r="I123" s="787"/>
    </row>
    <row r="124" spans="2:9" ht="13.5" customHeight="1" x14ac:dyDescent="0.2">
      <c r="B124" s="792"/>
      <c r="C124" s="791"/>
      <c r="F124" s="797">
        <v>9500</v>
      </c>
      <c r="G124" s="787" t="s">
        <v>8849</v>
      </c>
      <c r="H124" s="787"/>
      <c r="I124" s="787"/>
    </row>
    <row r="125" spans="2:9" ht="13.5" customHeight="1" x14ac:dyDescent="0.2">
      <c r="B125" s="792"/>
      <c r="C125" s="791"/>
      <c r="F125" s="797">
        <v>3916.77</v>
      </c>
      <c r="G125" s="787" t="s">
        <v>8848</v>
      </c>
      <c r="H125" s="787"/>
      <c r="I125" s="787"/>
    </row>
    <row r="126" spans="2:9" ht="13.5" customHeight="1" x14ac:dyDescent="0.2">
      <c r="B126" s="792"/>
      <c r="C126" s="791"/>
      <c r="F126" s="797">
        <v>4000</v>
      </c>
      <c r="G126" s="787" t="s">
        <v>8847</v>
      </c>
      <c r="H126" s="787"/>
      <c r="I126" s="787"/>
    </row>
    <row r="127" spans="2:9" ht="13.5" customHeight="1" x14ac:dyDescent="0.2">
      <c r="B127" s="792"/>
      <c r="C127" s="791"/>
      <c r="F127" s="797">
        <v>2000</v>
      </c>
      <c r="G127" s="787" t="s">
        <v>8846</v>
      </c>
      <c r="H127" s="787"/>
      <c r="I127" s="787"/>
    </row>
    <row r="128" spans="2:9" ht="13.5" customHeight="1" x14ac:dyDescent="0.2">
      <c r="B128" s="792"/>
      <c r="C128" s="791"/>
      <c r="F128" s="797">
        <v>1142.53</v>
      </c>
      <c r="G128" s="787" t="s">
        <v>8845</v>
      </c>
      <c r="H128" s="787"/>
      <c r="I128" s="787"/>
    </row>
    <row r="129" spans="2:9" ht="13.5" customHeight="1" x14ac:dyDescent="0.2">
      <c r="B129" s="792"/>
      <c r="C129" s="791"/>
      <c r="F129" s="797">
        <v>20875.16</v>
      </c>
      <c r="G129" s="787" t="s">
        <v>8844</v>
      </c>
      <c r="H129" s="787"/>
      <c r="I129" s="787"/>
    </row>
    <row r="130" spans="2:9" ht="13.5" customHeight="1" x14ac:dyDescent="0.2">
      <c r="B130" s="792"/>
      <c r="C130" s="791"/>
      <c r="F130" s="797">
        <v>30006.91</v>
      </c>
      <c r="G130" s="787" t="s">
        <v>8843</v>
      </c>
      <c r="H130" s="787"/>
      <c r="I130" s="787"/>
    </row>
    <row r="131" spans="2:9" ht="13.5" customHeight="1" x14ac:dyDescent="0.2">
      <c r="B131" s="792"/>
      <c r="C131" s="791"/>
      <c r="F131" s="797">
        <v>23761.33</v>
      </c>
      <c r="G131" s="787" t="s">
        <v>8842</v>
      </c>
      <c r="H131" s="787"/>
      <c r="I131" s="787"/>
    </row>
    <row r="132" spans="2:9" ht="13.5" customHeight="1" x14ac:dyDescent="0.2">
      <c r="B132" s="792"/>
      <c r="C132" s="791"/>
      <c r="F132" s="797">
        <v>25383.45</v>
      </c>
      <c r="G132" s="787" t="s">
        <v>8841</v>
      </c>
      <c r="H132" s="787"/>
      <c r="I132" s="787"/>
    </row>
    <row r="133" spans="2:9" ht="13.5" customHeight="1" x14ac:dyDescent="0.2">
      <c r="B133" s="792"/>
      <c r="C133" s="791"/>
      <c r="F133" s="797">
        <v>1200</v>
      </c>
      <c r="G133" s="787" t="s">
        <v>8840</v>
      </c>
      <c r="H133" s="787"/>
      <c r="I133" s="787"/>
    </row>
    <row r="134" spans="2:9" ht="13.5" customHeight="1" x14ac:dyDescent="0.2">
      <c r="B134" s="792"/>
      <c r="C134" s="791"/>
      <c r="F134" s="797">
        <v>64702.6</v>
      </c>
      <c r="G134" s="787" t="s">
        <v>8839</v>
      </c>
      <c r="H134" s="787"/>
      <c r="I134" s="787"/>
    </row>
    <row r="135" spans="2:9" ht="13.5" customHeight="1" x14ac:dyDescent="0.2">
      <c r="B135" s="792"/>
      <c r="C135" s="791"/>
      <c r="F135" s="797"/>
      <c r="G135" s="787"/>
      <c r="H135" s="787"/>
      <c r="I135" s="787"/>
    </row>
    <row r="136" spans="2:9" ht="13.5" customHeight="1" x14ac:dyDescent="0.2">
      <c r="B136" s="792"/>
      <c r="C136" s="791"/>
      <c r="F136" s="797"/>
      <c r="G136" s="787"/>
      <c r="H136" s="787"/>
      <c r="I136" s="787"/>
    </row>
    <row r="137" spans="2:9" ht="13.5" customHeight="1" x14ac:dyDescent="0.2">
      <c r="B137" s="792"/>
      <c r="C137" s="791"/>
      <c r="F137" s="797"/>
      <c r="G137" s="787"/>
      <c r="H137" s="787"/>
      <c r="I137" s="787"/>
    </row>
    <row r="138" spans="2:9" ht="13.5" customHeight="1" x14ac:dyDescent="0.2">
      <c r="B138" s="792"/>
      <c r="C138" s="791"/>
      <c r="F138" s="797"/>
      <c r="G138" s="787"/>
      <c r="H138" s="787"/>
      <c r="I138" s="787"/>
    </row>
    <row r="139" spans="2:9" ht="13.5" customHeight="1" x14ac:dyDescent="0.2">
      <c r="B139" s="792"/>
      <c r="C139" s="791"/>
      <c r="F139" s="797"/>
      <c r="G139" s="787"/>
      <c r="H139" s="787"/>
      <c r="I139" s="787"/>
    </row>
    <row r="140" spans="2:9" ht="13.5" customHeight="1" x14ac:dyDescent="0.2">
      <c r="B140" s="792"/>
      <c r="C140" s="791"/>
      <c r="F140" s="797"/>
      <c r="G140" s="787"/>
      <c r="H140" s="787"/>
      <c r="I140" s="787"/>
    </row>
    <row r="141" spans="2:9" ht="13.5" customHeight="1" x14ac:dyDescent="0.2">
      <c r="B141" s="792"/>
      <c r="C141" s="791"/>
      <c r="F141" s="797"/>
      <c r="G141" s="787"/>
      <c r="H141" s="787"/>
      <c r="I141" s="787"/>
    </row>
    <row r="142" spans="2:9" ht="13.5" customHeight="1" x14ac:dyDescent="0.2">
      <c r="B142" s="792"/>
      <c r="C142" s="791"/>
      <c r="F142" s="797"/>
      <c r="G142" s="787"/>
      <c r="H142" s="787"/>
      <c r="I142" s="787"/>
    </row>
    <row r="143" spans="2:9" ht="13.5" customHeight="1" x14ac:dyDescent="0.2">
      <c r="B143" s="792"/>
      <c r="C143" s="791"/>
      <c r="F143" s="797"/>
      <c r="G143" s="787"/>
      <c r="H143" s="787"/>
      <c r="I143" s="787"/>
    </row>
    <row r="144" spans="2:9" ht="13.5" customHeight="1" x14ac:dyDescent="0.2">
      <c r="B144" s="792"/>
      <c r="C144" s="791"/>
      <c r="F144" s="797"/>
      <c r="G144" s="787"/>
      <c r="H144" s="787"/>
      <c r="I144" s="787"/>
    </row>
    <row r="145" spans="2:9" ht="13.5" customHeight="1" x14ac:dyDescent="0.2">
      <c r="B145" s="792"/>
      <c r="C145" s="791"/>
      <c r="F145" s="797"/>
      <c r="G145" s="787"/>
      <c r="H145" s="787"/>
      <c r="I145" s="787"/>
    </row>
    <row r="146" spans="2:9" ht="13.5" customHeight="1" x14ac:dyDescent="0.2">
      <c r="B146" s="792"/>
      <c r="C146" s="791"/>
      <c r="F146" s="797"/>
      <c r="G146" s="787"/>
      <c r="H146" s="787"/>
      <c r="I146" s="787"/>
    </row>
    <row r="147" spans="2:9" ht="13.5" customHeight="1" x14ac:dyDescent="0.2">
      <c r="B147" s="792"/>
      <c r="C147" s="791"/>
      <c r="F147" s="797"/>
      <c r="G147" s="787"/>
      <c r="H147" s="787"/>
      <c r="I147" s="787"/>
    </row>
    <row r="148" spans="2:9" ht="13.5" customHeight="1" x14ac:dyDescent="0.2">
      <c r="B148" s="792"/>
      <c r="C148" s="791"/>
      <c r="F148" s="797"/>
      <c r="G148" s="787"/>
      <c r="H148" s="787"/>
      <c r="I148" s="787"/>
    </row>
    <row r="149" spans="2:9" ht="13.5" customHeight="1" x14ac:dyDescent="0.2">
      <c r="B149" s="792"/>
      <c r="C149" s="791"/>
      <c r="F149" s="797"/>
      <c r="G149" s="787"/>
      <c r="H149" s="787"/>
      <c r="I149" s="787"/>
    </row>
    <row r="150" spans="2:9" ht="13.5" customHeight="1" x14ac:dyDescent="0.2">
      <c r="B150" s="792"/>
      <c r="C150" s="791"/>
      <c r="F150" s="797"/>
      <c r="G150" s="800"/>
      <c r="H150" s="787"/>
      <c r="I150" s="787"/>
    </row>
    <row r="151" spans="2:9" ht="13.5" customHeight="1" x14ac:dyDescent="0.2">
      <c r="B151" s="792"/>
      <c r="C151" s="791"/>
      <c r="F151" s="797"/>
      <c r="G151" s="787"/>
      <c r="H151" s="787"/>
      <c r="I151" s="787"/>
    </row>
    <row r="152" spans="2:9" ht="13.5" customHeight="1" x14ac:dyDescent="0.2">
      <c r="B152" s="792"/>
      <c r="C152" s="791"/>
      <c r="F152" s="797"/>
      <c r="G152" s="787"/>
      <c r="H152" s="787"/>
      <c r="I152" s="787"/>
    </row>
    <row r="153" spans="2:9" ht="13.5" customHeight="1" x14ac:dyDescent="0.2">
      <c r="B153" s="792"/>
      <c r="C153" s="791"/>
      <c r="F153" s="797"/>
      <c r="G153" s="787"/>
      <c r="H153" s="787"/>
      <c r="I153" s="787"/>
    </row>
    <row r="154" spans="2:9" ht="13.5" customHeight="1" x14ac:dyDescent="0.2">
      <c r="B154" s="792"/>
      <c r="C154" s="791"/>
      <c r="F154" s="797"/>
      <c r="G154" s="787"/>
      <c r="H154" s="787"/>
      <c r="I154" s="787"/>
    </row>
    <row r="155" spans="2:9" ht="13.5" customHeight="1" x14ac:dyDescent="0.2">
      <c r="B155" s="792"/>
      <c r="C155" s="791"/>
      <c r="F155" s="797"/>
      <c r="G155" s="787"/>
      <c r="H155" s="787"/>
      <c r="I155" s="787"/>
    </row>
    <row r="156" spans="2:9" ht="13.5" customHeight="1" x14ac:dyDescent="0.2">
      <c r="B156" s="792"/>
      <c r="C156" s="791"/>
      <c r="F156" s="797"/>
      <c r="G156" s="787"/>
      <c r="H156" s="787"/>
      <c r="I156" s="787"/>
    </row>
    <row r="157" spans="2:9" ht="13.5" customHeight="1" x14ac:dyDescent="0.2">
      <c r="B157" s="792"/>
      <c r="C157" s="791"/>
      <c r="F157" s="797"/>
      <c r="G157" s="787"/>
      <c r="H157" s="787"/>
      <c r="I157" s="787"/>
    </row>
    <row r="158" spans="2:9" ht="13.5" customHeight="1" x14ac:dyDescent="0.2">
      <c r="B158" s="792"/>
      <c r="C158" s="791"/>
      <c r="F158" s="797"/>
      <c r="G158" s="787"/>
      <c r="H158" s="787"/>
      <c r="I158" s="787"/>
    </row>
    <row r="159" spans="2:9" ht="13.5" customHeight="1" x14ac:dyDescent="0.2">
      <c r="B159" s="792"/>
      <c r="C159" s="791"/>
      <c r="F159" s="797"/>
      <c r="G159" s="787"/>
      <c r="H159" s="787"/>
      <c r="I159" s="787"/>
    </row>
    <row r="160" spans="2:9" ht="13.5" customHeight="1" x14ac:dyDescent="0.2">
      <c r="B160" s="792"/>
      <c r="C160" s="791"/>
      <c r="F160" s="797"/>
      <c r="G160" s="787"/>
      <c r="H160" s="787"/>
      <c r="I160" s="787"/>
    </row>
    <row r="161" spans="2:9" ht="13.5" customHeight="1" x14ac:dyDescent="0.2">
      <c r="B161" s="792"/>
      <c r="C161" s="791"/>
      <c r="F161" s="797"/>
      <c r="G161" s="787"/>
      <c r="H161" s="787"/>
      <c r="I161" s="787"/>
    </row>
    <row r="162" spans="2:9" ht="13.5" customHeight="1" x14ac:dyDescent="0.2">
      <c r="B162" s="792"/>
      <c r="C162" s="791"/>
      <c r="F162" s="797"/>
      <c r="G162" s="787"/>
      <c r="H162" s="787"/>
      <c r="I162" s="787"/>
    </row>
    <row r="163" spans="2:9" ht="13.5" customHeight="1" x14ac:dyDescent="0.2">
      <c r="B163" s="792"/>
      <c r="C163" s="791"/>
      <c r="F163" s="797"/>
      <c r="G163" s="787"/>
      <c r="H163" s="787"/>
      <c r="I163" s="787"/>
    </row>
    <row r="164" spans="2:9" ht="13.5" customHeight="1" x14ac:dyDescent="0.2">
      <c r="B164" s="792"/>
      <c r="C164" s="791"/>
      <c r="F164" s="797"/>
      <c r="G164" s="787"/>
      <c r="H164" s="787"/>
      <c r="I164" s="787"/>
    </row>
    <row r="165" spans="2:9" ht="13.5" customHeight="1" x14ac:dyDescent="0.2">
      <c r="B165" s="792"/>
      <c r="C165" s="791"/>
      <c r="F165" s="797"/>
      <c r="G165" s="787"/>
      <c r="H165" s="787"/>
      <c r="I165" s="787"/>
    </row>
    <row r="166" spans="2:9" ht="13.5" customHeight="1" x14ac:dyDescent="0.2">
      <c r="B166" s="792"/>
      <c r="C166" s="791"/>
      <c r="F166" s="797"/>
      <c r="G166" s="787"/>
      <c r="H166" s="787"/>
      <c r="I166" s="787"/>
    </row>
    <row r="167" spans="2:9" ht="13.5" customHeight="1" x14ac:dyDescent="0.2">
      <c r="B167" s="792"/>
      <c r="C167" s="791"/>
      <c r="F167" s="797"/>
      <c r="G167" s="787"/>
      <c r="H167" s="787"/>
      <c r="I167" s="787"/>
    </row>
    <row r="168" spans="2:9" ht="13.5" customHeight="1" x14ac:dyDescent="0.2">
      <c r="B168" s="792"/>
      <c r="C168" s="791"/>
      <c r="F168" s="797"/>
      <c r="G168" s="787"/>
      <c r="H168" s="787"/>
      <c r="I168" s="787"/>
    </row>
    <row r="169" spans="2:9" ht="13.5" customHeight="1" x14ac:dyDescent="0.2">
      <c r="B169" s="792"/>
      <c r="C169" s="791"/>
      <c r="F169" s="797"/>
      <c r="G169" s="787"/>
      <c r="H169" s="787"/>
      <c r="I169" s="787"/>
    </row>
    <row r="170" spans="2:9" ht="13.5" customHeight="1" x14ac:dyDescent="0.2">
      <c r="B170" s="792"/>
      <c r="C170" s="791"/>
      <c r="F170" s="797"/>
      <c r="G170" s="787"/>
      <c r="H170" s="787"/>
      <c r="I170" s="787"/>
    </row>
    <row r="171" spans="2:9" ht="13.5" customHeight="1" x14ac:dyDescent="0.2">
      <c r="B171" s="792"/>
      <c r="C171" s="791"/>
      <c r="F171" s="797"/>
      <c r="G171" s="787"/>
      <c r="H171" s="787"/>
      <c r="I171" s="787"/>
    </row>
    <row r="172" spans="2:9" ht="13.5" customHeight="1" x14ac:dyDescent="0.2">
      <c r="B172" s="792"/>
      <c r="C172" s="791"/>
      <c r="F172" s="797"/>
      <c r="G172" s="787"/>
      <c r="H172" s="787"/>
      <c r="I172" s="787"/>
    </row>
    <row r="173" spans="2:9" ht="13.5" customHeight="1" x14ac:dyDescent="0.2">
      <c r="B173" s="792"/>
      <c r="C173" s="791"/>
      <c r="F173" s="797"/>
      <c r="G173" s="787"/>
      <c r="H173" s="787"/>
      <c r="I173" s="787"/>
    </row>
    <row r="174" spans="2:9" ht="13.5" customHeight="1" x14ac:dyDescent="0.2">
      <c r="B174" s="792"/>
      <c r="C174" s="791"/>
      <c r="F174" s="797"/>
      <c r="G174" s="787"/>
      <c r="H174" s="787"/>
      <c r="I174" s="787"/>
    </row>
    <row r="175" spans="2:9" ht="13.5" customHeight="1" x14ac:dyDescent="0.2">
      <c r="B175" s="792"/>
      <c r="C175" s="791"/>
      <c r="F175" s="797"/>
      <c r="G175" s="787"/>
      <c r="H175" s="787"/>
      <c r="I175" s="787"/>
    </row>
    <row r="176" spans="2:9" ht="13.5" customHeight="1" x14ac:dyDescent="0.2">
      <c r="B176" s="792"/>
      <c r="C176" s="791"/>
      <c r="F176" s="797"/>
      <c r="G176" s="787"/>
      <c r="H176" s="787"/>
      <c r="I176" s="787"/>
    </row>
    <row r="177" spans="2:9" ht="13.5" customHeight="1" x14ac:dyDescent="0.2">
      <c r="B177" s="792"/>
      <c r="C177" s="791"/>
      <c r="F177" s="797"/>
      <c r="G177" s="787"/>
      <c r="H177" s="787"/>
      <c r="I177" s="787"/>
    </row>
    <row r="178" spans="2:9" ht="13.5" customHeight="1" x14ac:dyDescent="0.2">
      <c r="B178" s="792"/>
      <c r="C178" s="791"/>
      <c r="F178" s="797"/>
      <c r="G178" s="787"/>
      <c r="H178" s="787"/>
      <c r="I178" s="787"/>
    </row>
    <row r="179" spans="2:9" ht="13.5" customHeight="1" x14ac:dyDescent="0.2">
      <c r="B179" s="792"/>
      <c r="C179" s="791"/>
      <c r="F179" s="797"/>
      <c r="G179" s="787"/>
      <c r="H179" s="787"/>
      <c r="I179" s="787"/>
    </row>
    <row r="180" spans="2:9" ht="13.5" customHeight="1" x14ac:dyDescent="0.2">
      <c r="B180" s="792"/>
      <c r="C180" s="791"/>
      <c r="F180" s="797"/>
      <c r="G180" s="787"/>
      <c r="H180" s="787"/>
      <c r="I180" s="787"/>
    </row>
    <row r="181" spans="2:9" ht="13.5" customHeight="1" x14ac:dyDescent="0.2">
      <c r="B181" s="792"/>
      <c r="C181" s="791"/>
      <c r="F181" s="797"/>
      <c r="G181" s="787"/>
      <c r="H181" s="787"/>
      <c r="I181" s="787"/>
    </row>
    <row r="182" spans="2:9" ht="13.5" customHeight="1" x14ac:dyDescent="0.2">
      <c r="B182" s="792"/>
      <c r="C182" s="791"/>
      <c r="F182" s="797"/>
      <c r="G182" s="787"/>
      <c r="H182" s="787"/>
      <c r="I182" s="787"/>
    </row>
    <row r="183" spans="2:9" ht="13.5" customHeight="1" x14ac:dyDescent="0.2">
      <c r="B183" s="792"/>
      <c r="C183" s="791"/>
      <c r="F183" s="797"/>
      <c r="G183" s="787"/>
      <c r="H183" s="787"/>
      <c r="I183" s="787"/>
    </row>
    <row r="184" spans="2:9" ht="13.5" customHeight="1" x14ac:dyDescent="0.2">
      <c r="B184" s="792"/>
      <c r="C184" s="791"/>
      <c r="F184" s="797"/>
      <c r="G184" s="787"/>
      <c r="H184" s="787"/>
      <c r="I184" s="787"/>
    </row>
    <row r="185" spans="2:9" ht="13.5" customHeight="1" x14ac:dyDescent="0.2">
      <c r="B185" s="792"/>
      <c r="C185" s="791"/>
      <c r="F185" s="797"/>
      <c r="G185" s="787"/>
      <c r="H185" s="787"/>
      <c r="I185" s="787"/>
    </row>
    <row r="186" spans="2:9" ht="15.75" customHeight="1" x14ac:dyDescent="0.2">
      <c r="B186" s="792"/>
      <c r="C186" s="791"/>
      <c r="F186" s="797"/>
      <c r="G186" s="787"/>
      <c r="H186" s="787"/>
      <c r="I186" s="787"/>
    </row>
    <row r="187" spans="2:9" ht="15.75" customHeight="1" x14ac:dyDescent="0.2">
      <c r="B187" s="792"/>
      <c r="C187" s="791"/>
      <c r="F187" s="797"/>
      <c r="G187" s="787"/>
      <c r="H187" s="787"/>
      <c r="I187" s="787"/>
    </row>
    <row r="188" spans="2:9" ht="15.75" customHeight="1" x14ac:dyDescent="0.2">
      <c r="B188" s="792"/>
      <c r="C188" s="791"/>
      <c r="F188" s="797"/>
      <c r="G188" s="787"/>
      <c r="H188" s="787"/>
      <c r="I188" s="787"/>
    </row>
    <row r="189" spans="2:9" ht="15.75" customHeight="1" x14ac:dyDescent="0.2">
      <c r="B189" s="792"/>
      <c r="C189" s="791"/>
      <c r="F189" s="797"/>
      <c r="G189" s="787"/>
      <c r="H189" s="787"/>
      <c r="I189" s="787"/>
    </row>
    <row r="190" spans="2:9" ht="15.75" customHeight="1" x14ac:dyDescent="0.2">
      <c r="B190" s="792"/>
      <c r="C190" s="791"/>
      <c r="F190" s="797"/>
      <c r="G190" s="787"/>
      <c r="H190" s="787"/>
      <c r="I190" s="787"/>
    </row>
    <row r="191" spans="2:9" ht="15.75" customHeight="1" x14ac:dyDescent="0.2">
      <c r="B191" s="792"/>
      <c r="C191" s="791"/>
      <c r="F191" s="797"/>
      <c r="G191" s="787"/>
      <c r="H191" s="787"/>
      <c r="I191" s="787"/>
    </row>
    <row r="192" spans="2:9" ht="15.75" customHeight="1" x14ac:dyDescent="0.2">
      <c r="B192" s="792"/>
      <c r="C192" s="791"/>
      <c r="F192" s="797"/>
      <c r="G192" s="787"/>
      <c r="H192" s="787"/>
      <c r="I192" s="787"/>
    </row>
    <row r="193" spans="2:9" ht="15.75" customHeight="1" x14ac:dyDescent="0.2">
      <c r="B193" s="792"/>
      <c r="C193" s="791"/>
      <c r="F193" s="797"/>
      <c r="G193" s="787"/>
      <c r="H193" s="787"/>
      <c r="I193" s="787"/>
    </row>
    <row r="194" spans="2:9" ht="15.75" customHeight="1" x14ac:dyDescent="0.2">
      <c r="B194" s="792"/>
      <c r="C194" s="791"/>
      <c r="F194" s="797"/>
      <c r="G194" s="787"/>
      <c r="H194" s="787"/>
      <c r="I194" s="787"/>
    </row>
    <row r="195" spans="2:9" ht="15.75" customHeight="1" x14ac:dyDescent="0.2">
      <c r="B195" s="792"/>
      <c r="C195" s="791"/>
      <c r="F195" s="797"/>
      <c r="G195" s="787"/>
      <c r="H195" s="787"/>
      <c r="I195" s="787"/>
    </row>
    <row r="196" spans="2:9" ht="15.75" customHeight="1" x14ac:dyDescent="0.2">
      <c r="B196" s="792"/>
      <c r="C196" s="791"/>
      <c r="F196" s="797"/>
      <c r="G196" s="787"/>
      <c r="H196" s="787"/>
      <c r="I196" s="787"/>
    </row>
    <row r="197" spans="2:9" ht="15.75" customHeight="1" x14ac:dyDescent="0.2">
      <c r="B197" s="792"/>
      <c r="C197" s="791"/>
      <c r="F197" s="797"/>
      <c r="G197" s="787"/>
      <c r="H197" s="787"/>
      <c r="I197" s="787"/>
    </row>
    <row r="198" spans="2:9" ht="15.75" customHeight="1" x14ac:dyDescent="0.2">
      <c r="B198" s="792"/>
      <c r="C198" s="791"/>
      <c r="F198" s="797"/>
      <c r="G198" s="787"/>
      <c r="H198" s="787"/>
      <c r="I198" s="787"/>
    </row>
    <row r="199" spans="2:9" ht="15.75" customHeight="1" x14ac:dyDescent="0.2">
      <c r="B199" s="792"/>
      <c r="C199" s="791"/>
      <c r="F199" s="797"/>
      <c r="G199" s="787"/>
      <c r="H199" s="787"/>
      <c r="I199" s="787"/>
    </row>
    <row r="200" spans="2:9" ht="15.75" customHeight="1" x14ac:dyDescent="0.2">
      <c r="B200" s="792"/>
      <c r="C200" s="791"/>
      <c r="F200" s="797"/>
      <c r="G200" s="787"/>
      <c r="H200" s="787"/>
      <c r="I200" s="787"/>
    </row>
    <row r="201" spans="2:9" ht="15.75" customHeight="1" x14ac:dyDescent="0.2">
      <c r="B201" s="792"/>
      <c r="C201" s="791"/>
      <c r="F201" s="797"/>
      <c r="G201" s="787"/>
      <c r="H201" s="787"/>
      <c r="I201" s="787"/>
    </row>
    <row r="202" spans="2:9" ht="15.75" customHeight="1" x14ac:dyDescent="0.2">
      <c r="B202" s="792"/>
      <c r="C202" s="791"/>
      <c r="F202" s="797"/>
      <c r="G202" s="787"/>
      <c r="H202" s="787"/>
      <c r="I202" s="787"/>
    </row>
    <row r="203" spans="2:9" ht="15.75" customHeight="1" x14ac:dyDescent="0.2">
      <c r="B203" s="792"/>
      <c r="C203" s="791"/>
      <c r="F203" s="797"/>
      <c r="G203" s="787"/>
      <c r="H203" s="787"/>
      <c r="I203" s="787"/>
    </row>
    <row r="204" spans="2:9" ht="15.75" customHeight="1" x14ac:dyDescent="0.2">
      <c r="B204" s="792"/>
      <c r="C204" s="791"/>
      <c r="F204" s="797"/>
      <c r="G204" s="787"/>
      <c r="H204" s="787"/>
      <c r="I204" s="787"/>
    </row>
    <row r="205" spans="2:9" ht="15.75" customHeight="1" x14ac:dyDescent="0.2">
      <c r="B205" s="792"/>
      <c r="C205" s="791"/>
      <c r="F205" s="797"/>
      <c r="G205" s="787"/>
      <c r="H205" s="787"/>
      <c r="I205" s="787"/>
    </row>
    <row r="206" spans="2:9" ht="15.75" customHeight="1" x14ac:dyDescent="0.2">
      <c r="B206" s="792"/>
      <c r="C206" s="791"/>
      <c r="F206" s="797"/>
      <c r="G206" s="787"/>
      <c r="H206" s="787"/>
      <c r="I206" s="787"/>
    </row>
    <row r="207" spans="2:9" ht="15.75" customHeight="1" x14ac:dyDescent="0.2">
      <c r="B207" s="792"/>
      <c r="C207" s="791"/>
      <c r="F207" s="797"/>
      <c r="G207" s="787"/>
      <c r="H207" s="787"/>
      <c r="I207" s="787"/>
    </row>
    <row r="208" spans="2:9" ht="15.75" customHeight="1" x14ac:dyDescent="0.2">
      <c r="B208" s="792"/>
      <c r="C208" s="791"/>
      <c r="F208" s="797"/>
      <c r="G208" s="787"/>
      <c r="H208" s="787"/>
      <c r="I208" s="787"/>
    </row>
    <row r="209" spans="2:9" ht="15.75" customHeight="1" x14ac:dyDescent="0.2">
      <c r="B209" s="792"/>
      <c r="C209" s="791"/>
      <c r="F209" s="797"/>
      <c r="G209" s="787"/>
      <c r="H209" s="787"/>
      <c r="I209" s="787"/>
    </row>
    <row r="210" spans="2:9" ht="15.75" customHeight="1" x14ac:dyDescent="0.2">
      <c r="B210" s="792"/>
      <c r="C210" s="791"/>
      <c r="F210" s="797"/>
      <c r="G210" s="787"/>
      <c r="H210" s="787"/>
      <c r="I210" s="787"/>
    </row>
    <row r="211" spans="2:9" ht="11.25" customHeight="1" x14ac:dyDescent="0.2">
      <c r="B211" s="792"/>
      <c r="C211" s="791"/>
      <c r="F211" s="797"/>
      <c r="G211" s="787"/>
      <c r="H211" s="787"/>
      <c r="I211" s="787"/>
    </row>
    <row r="212" spans="2:9" ht="15.75" customHeight="1" x14ac:dyDescent="0.2">
      <c r="B212" s="792"/>
      <c r="C212" s="791"/>
      <c r="F212" s="797"/>
      <c r="G212" s="787"/>
      <c r="H212" s="787"/>
      <c r="I212" s="787"/>
    </row>
    <row r="213" spans="2:9" ht="15.75" customHeight="1" x14ac:dyDescent="0.2">
      <c r="B213" s="792"/>
      <c r="C213" s="791"/>
      <c r="F213" s="797"/>
      <c r="G213" s="787"/>
      <c r="H213" s="787"/>
      <c r="I213" s="787"/>
    </row>
    <row r="214" spans="2:9" ht="15.75" customHeight="1" x14ac:dyDescent="0.2">
      <c r="B214" s="792"/>
      <c r="C214" s="791"/>
      <c r="F214" s="797"/>
      <c r="G214" s="787"/>
      <c r="H214" s="787"/>
      <c r="I214" s="787"/>
    </row>
    <row r="215" spans="2:9" ht="15.75" customHeight="1" x14ac:dyDescent="0.2">
      <c r="B215" s="792"/>
      <c r="C215" s="791"/>
      <c r="F215" s="797"/>
      <c r="G215" s="787"/>
      <c r="H215" s="787"/>
      <c r="I215" s="787"/>
    </row>
    <row r="216" spans="2:9" ht="15.75" customHeight="1" x14ac:dyDescent="0.2">
      <c r="B216" s="792"/>
      <c r="C216" s="791"/>
      <c r="F216" s="797"/>
      <c r="G216" s="787"/>
      <c r="H216" s="787"/>
      <c r="I216" s="787"/>
    </row>
    <row r="217" spans="2:9" ht="15.75" customHeight="1" x14ac:dyDescent="0.2">
      <c r="B217" s="792"/>
      <c r="C217" s="791"/>
      <c r="F217" s="797"/>
      <c r="G217" s="787"/>
      <c r="H217" s="787"/>
      <c r="I217" s="787"/>
    </row>
    <row r="218" spans="2:9" ht="15.75" customHeight="1" x14ac:dyDescent="0.2">
      <c r="B218" s="792"/>
      <c r="C218" s="791"/>
      <c r="F218" s="797"/>
      <c r="G218" s="787"/>
      <c r="H218" s="787"/>
      <c r="I218" s="787"/>
    </row>
    <row r="219" spans="2:9" ht="15.75" customHeight="1" x14ac:dyDescent="0.2">
      <c r="B219" s="792"/>
      <c r="C219" s="791"/>
      <c r="F219" s="797"/>
      <c r="G219" s="787"/>
      <c r="H219" s="787"/>
      <c r="I219" s="787"/>
    </row>
    <row r="220" spans="2:9" ht="15.75" customHeight="1" x14ac:dyDescent="0.2">
      <c r="B220" s="792"/>
      <c r="C220" s="791"/>
      <c r="F220" s="797"/>
      <c r="G220" s="787"/>
      <c r="H220" s="787"/>
      <c r="I220" s="787"/>
    </row>
    <row r="221" spans="2:9" ht="15.75" customHeight="1" x14ac:dyDescent="0.2">
      <c r="B221" s="792"/>
      <c r="C221" s="791"/>
      <c r="F221" s="797"/>
      <c r="G221" s="787"/>
      <c r="H221" s="787"/>
      <c r="I221" s="787"/>
    </row>
    <row r="222" spans="2:9" ht="15.75" customHeight="1" x14ac:dyDescent="0.2">
      <c r="B222" s="792"/>
      <c r="C222" s="791"/>
      <c r="F222" s="797"/>
      <c r="G222" s="787"/>
      <c r="H222" s="787"/>
      <c r="I222" s="787"/>
    </row>
    <row r="223" spans="2:9" ht="15.75" customHeight="1" x14ac:dyDescent="0.2">
      <c r="B223" s="792"/>
      <c r="C223" s="791"/>
      <c r="F223" s="797"/>
      <c r="G223" s="787"/>
      <c r="H223" s="787"/>
      <c r="I223" s="787"/>
    </row>
    <row r="224" spans="2:9" ht="15.75" customHeight="1" x14ac:dyDescent="0.2">
      <c r="B224" s="792"/>
      <c r="C224" s="791"/>
      <c r="F224" s="797"/>
      <c r="G224" s="787"/>
      <c r="H224" s="787"/>
      <c r="I224" s="787"/>
    </row>
    <row r="225" spans="2:9" ht="15.75" customHeight="1" x14ac:dyDescent="0.2">
      <c r="B225" s="792"/>
      <c r="C225" s="791"/>
      <c r="F225" s="797"/>
      <c r="G225" s="787"/>
      <c r="H225" s="787"/>
      <c r="I225" s="787"/>
    </row>
    <row r="226" spans="2:9" ht="15.75" customHeight="1" x14ac:dyDescent="0.2">
      <c r="B226" s="792"/>
      <c r="C226" s="791"/>
      <c r="F226" s="797"/>
      <c r="G226" s="787"/>
      <c r="H226" s="787"/>
      <c r="I226" s="787"/>
    </row>
    <row r="227" spans="2:9" ht="15.75" customHeight="1" x14ac:dyDescent="0.2">
      <c r="B227" s="792"/>
      <c r="C227" s="791"/>
      <c r="F227" s="797"/>
      <c r="G227" s="787"/>
      <c r="H227" s="787"/>
      <c r="I227" s="787"/>
    </row>
    <row r="228" spans="2:9" ht="15.75" customHeight="1" x14ac:dyDescent="0.2">
      <c r="B228" s="792"/>
      <c r="C228" s="791"/>
      <c r="F228" s="797"/>
      <c r="G228" s="787"/>
      <c r="H228" s="787"/>
      <c r="I228" s="787"/>
    </row>
    <row r="229" spans="2:9" ht="15.75" customHeight="1" x14ac:dyDescent="0.2">
      <c r="B229" s="792"/>
      <c r="C229" s="791"/>
      <c r="F229" s="797"/>
      <c r="G229" s="787"/>
      <c r="H229" s="787"/>
      <c r="I229" s="787"/>
    </row>
    <row r="230" spans="2:9" ht="15.75" customHeight="1" x14ac:dyDescent="0.2">
      <c r="B230" s="792"/>
      <c r="C230" s="791"/>
      <c r="F230" s="797"/>
      <c r="G230" s="787"/>
      <c r="H230" s="787"/>
      <c r="I230" s="787"/>
    </row>
    <row r="231" spans="2:9" ht="15.75" customHeight="1" x14ac:dyDescent="0.2">
      <c r="B231" s="792"/>
      <c r="C231" s="791"/>
      <c r="F231" s="797"/>
      <c r="G231" s="787"/>
      <c r="H231" s="787"/>
      <c r="I231" s="787"/>
    </row>
    <row r="232" spans="2:9" ht="15.75" customHeight="1" x14ac:dyDescent="0.2">
      <c r="B232" s="792"/>
      <c r="C232" s="791"/>
      <c r="F232" s="797"/>
      <c r="G232" s="787"/>
      <c r="H232" s="787"/>
      <c r="I232" s="787"/>
    </row>
    <row r="233" spans="2:9" ht="15.75" customHeight="1" x14ac:dyDescent="0.2">
      <c r="B233" s="792"/>
      <c r="C233" s="791"/>
      <c r="F233" s="797"/>
      <c r="G233" s="787"/>
      <c r="H233" s="787"/>
      <c r="I233" s="787"/>
    </row>
    <row r="234" spans="2:9" ht="15.75" customHeight="1" x14ac:dyDescent="0.2">
      <c r="B234" s="792"/>
      <c r="C234" s="791"/>
      <c r="F234" s="797"/>
      <c r="G234" s="787"/>
      <c r="H234" s="787"/>
      <c r="I234" s="787"/>
    </row>
    <row r="235" spans="2:9" ht="15.75" customHeight="1" x14ac:dyDescent="0.2">
      <c r="B235" s="792"/>
      <c r="C235" s="791"/>
      <c r="F235" s="797"/>
      <c r="G235" s="787"/>
      <c r="H235" s="787"/>
      <c r="I235" s="787"/>
    </row>
    <row r="236" spans="2:9" ht="15.75" customHeight="1" x14ac:dyDescent="0.2">
      <c r="B236" s="792"/>
      <c r="C236" s="791"/>
      <c r="F236" s="797"/>
      <c r="G236" s="787"/>
      <c r="H236" s="787"/>
      <c r="I236" s="787"/>
    </row>
    <row r="237" spans="2:9" ht="15.75" customHeight="1" x14ac:dyDescent="0.2">
      <c r="B237" s="792"/>
      <c r="C237" s="791"/>
      <c r="F237" s="797"/>
      <c r="G237" s="787"/>
      <c r="H237" s="787"/>
      <c r="I237" s="787"/>
    </row>
    <row r="238" spans="2:9" ht="15.75" customHeight="1" x14ac:dyDescent="0.2">
      <c r="B238" s="792"/>
      <c r="C238" s="791"/>
      <c r="F238" s="797"/>
      <c r="G238" s="787"/>
      <c r="H238" s="787"/>
      <c r="I238" s="787"/>
    </row>
    <row r="239" spans="2:9" ht="15.75" customHeight="1" x14ac:dyDescent="0.2">
      <c r="B239" s="792"/>
      <c r="C239" s="791"/>
      <c r="F239" s="797"/>
      <c r="G239" s="787"/>
      <c r="H239" s="787"/>
      <c r="I239" s="787"/>
    </row>
    <row r="240" spans="2:9" ht="15.75" customHeight="1" x14ac:dyDescent="0.2">
      <c r="B240" s="792"/>
      <c r="C240" s="791"/>
      <c r="F240" s="797"/>
      <c r="G240" s="787"/>
      <c r="H240" s="787"/>
      <c r="I240" s="787"/>
    </row>
    <row r="241" spans="2:9" ht="15.75" customHeight="1" x14ac:dyDescent="0.2">
      <c r="B241" s="792"/>
      <c r="C241" s="791"/>
      <c r="F241" s="797"/>
      <c r="G241" s="787"/>
      <c r="H241" s="787"/>
      <c r="I241" s="787"/>
    </row>
    <row r="242" spans="2:9" ht="15.75" customHeight="1" x14ac:dyDescent="0.2">
      <c r="B242" s="792"/>
      <c r="C242" s="791"/>
      <c r="F242" s="797"/>
      <c r="G242" s="787"/>
      <c r="H242" s="787"/>
      <c r="I242" s="787"/>
    </row>
    <row r="243" spans="2:9" ht="15.75" customHeight="1" x14ac:dyDescent="0.2">
      <c r="B243" s="792"/>
      <c r="C243" s="791"/>
      <c r="F243" s="797"/>
      <c r="G243" s="787"/>
      <c r="H243" s="787"/>
      <c r="I243" s="787"/>
    </row>
    <row r="244" spans="2:9" ht="15.75" customHeight="1" x14ac:dyDescent="0.2">
      <c r="B244" s="792"/>
      <c r="C244" s="791"/>
      <c r="F244" s="797"/>
      <c r="G244" s="799"/>
      <c r="H244" s="798"/>
      <c r="I244" s="787"/>
    </row>
    <row r="245" spans="2:9" ht="15.75" customHeight="1" x14ac:dyDescent="0.2">
      <c r="B245" s="792"/>
      <c r="C245" s="791"/>
      <c r="G245" s="787"/>
      <c r="H245" s="787"/>
      <c r="I245" s="787"/>
    </row>
    <row r="246" spans="2:9" ht="15.75" customHeight="1" x14ac:dyDescent="0.2">
      <c r="B246" s="792"/>
      <c r="C246" s="791"/>
      <c r="F246" s="797"/>
      <c r="G246" s="787"/>
      <c r="H246" s="787"/>
      <c r="I246" s="787"/>
    </row>
    <row r="247" spans="2:9" ht="15.75" customHeight="1" x14ac:dyDescent="0.2">
      <c r="B247" s="792"/>
      <c r="C247" s="791"/>
      <c r="F247" s="797"/>
      <c r="G247" s="787"/>
      <c r="H247" s="787"/>
      <c r="I247" s="787"/>
    </row>
    <row r="248" spans="2:9" ht="15.75" customHeight="1" x14ac:dyDescent="0.2">
      <c r="B248" s="792"/>
      <c r="C248" s="791"/>
      <c r="F248" s="797"/>
      <c r="G248" s="787"/>
      <c r="H248" s="787"/>
      <c r="I248" s="787"/>
    </row>
    <row r="249" spans="2:9" ht="15.75" customHeight="1" x14ac:dyDescent="0.2">
      <c r="B249" s="792"/>
      <c r="C249" s="791"/>
      <c r="F249" s="797"/>
      <c r="G249" s="787"/>
      <c r="H249" s="787"/>
      <c r="I249" s="787"/>
    </row>
    <row r="250" spans="2:9" ht="15.75" customHeight="1" x14ac:dyDescent="0.2">
      <c r="B250" s="792"/>
      <c r="C250" s="791"/>
      <c r="F250" s="797"/>
      <c r="G250" s="787"/>
      <c r="H250" s="787"/>
      <c r="I250" s="787"/>
    </row>
    <row r="251" spans="2:9" ht="15.75" customHeight="1" x14ac:dyDescent="0.2">
      <c r="B251" s="792"/>
      <c r="C251" s="791"/>
      <c r="F251" s="797"/>
      <c r="G251" s="787"/>
      <c r="H251" s="787"/>
      <c r="I251" s="787"/>
    </row>
    <row r="252" spans="2:9" ht="15.75" customHeight="1" x14ac:dyDescent="0.2">
      <c r="B252" s="792"/>
      <c r="C252" s="791"/>
      <c r="F252" s="797"/>
      <c r="G252" s="787"/>
      <c r="H252" s="787"/>
      <c r="I252" s="787"/>
    </row>
    <row r="253" spans="2:9" ht="15.75" customHeight="1" x14ac:dyDescent="0.2">
      <c r="B253" s="792"/>
      <c r="C253" s="791"/>
      <c r="F253" s="797"/>
      <c r="G253" s="787"/>
      <c r="H253" s="787"/>
      <c r="I253" s="787"/>
    </row>
    <row r="254" spans="2:9" ht="15.75" customHeight="1" x14ac:dyDescent="0.2">
      <c r="B254" s="792"/>
      <c r="C254" s="791"/>
      <c r="F254" s="797"/>
      <c r="G254" s="787"/>
      <c r="H254" s="787"/>
      <c r="I254" s="787"/>
    </row>
    <row r="255" spans="2:9" ht="15.75" customHeight="1" x14ac:dyDescent="0.2">
      <c r="B255" s="792"/>
      <c r="C255" s="791"/>
      <c r="F255" s="797"/>
      <c r="G255" s="787"/>
      <c r="H255" s="787"/>
      <c r="I255" s="787"/>
    </row>
    <row r="256" spans="2:9" ht="15.75" customHeight="1" x14ac:dyDescent="0.2">
      <c r="B256" s="792"/>
      <c r="C256" s="791"/>
      <c r="F256" s="797"/>
      <c r="G256" s="787"/>
      <c r="H256" s="787"/>
      <c r="I256" s="787"/>
    </row>
    <row r="257" spans="2:9" ht="15.75" customHeight="1" x14ac:dyDescent="0.2">
      <c r="B257" s="792"/>
      <c r="C257" s="791"/>
      <c r="F257" s="797"/>
      <c r="G257" s="787"/>
      <c r="H257" s="787"/>
      <c r="I257" s="787"/>
    </row>
    <row r="258" spans="2:9" ht="15.75" customHeight="1" x14ac:dyDescent="0.2">
      <c r="B258" s="792"/>
      <c r="C258" s="791"/>
      <c r="F258" s="797"/>
      <c r="G258" s="787"/>
      <c r="H258" s="787"/>
      <c r="I258" s="787"/>
    </row>
    <row r="259" spans="2:9" ht="15.75" customHeight="1" x14ac:dyDescent="0.2">
      <c r="B259" s="792"/>
      <c r="C259" s="791"/>
      <c r="F259" s="797"/>
      <c r="G259" s="787"/>
      <c r="H259" s="787"/>
      <c r="I259" s="787"/>
    </row>
    <row r="260" spans="2:9" ht="15.75" customHeight="1" x14ac:dyDescent="0.2">
      <c r="B260" s="792"/>
      <c r="C260" s="791"/>
      <c r="F260" s="797"/>
      <c r="G260" s="787"/>
      <c r="H260" s="787"/>
      <c r="I260" s="787"/>
    </row>
    <row r="261" spans="2:9" ht="15.75" customHeight="1" x14ac:dyDescent="0.2">
      <c r="B261" s="792"/>
      <c r="C261" s="791"/>
      <c r="F261" s="797"/>
      <c r="G261" s="787"/>
      <c r="H261" s="787"/>
      <c r="I261" s="787"/>
    </row>
    <row r="262" spans="2:9" ht="15.75" customHeight="1" x14ac:dyDescent="0.2">
      <c r="B262" s="792"/>
      <c r="C262" s="791"/>
      <c r="F262" s="797"/>
      <c r="G262" s="787"/>
      <c r="H262" s="787"/>
      <c r="I262" s="787"/>
    </row>
    <row r="263" spans="2:9" ht="15.75" customHeight="1" x14ac:dyDescent="0.2">
      <c r="B263" s="792"/>
      <c r="C263" s="791"/>
      <c r="F263" s="797"/>
      <c r="G263" s="787"/>
      <c r="H263" s="787"/>
      <c r="I263" s="787"/>
    </row>
    <row r="264" spans="2:9" ht="15.75" customHeight="1" x14ac:dyDescent="0.2">
      <c r="B264" s="792"/>
      <c r="C264" s="791"/>
      <c r="F264" s="797"/>
      <c r="G264" s="787"/>
      <c r="H264" s="787"/>
      <c r="I264" s="787"/>
    </row>
    <row r="265" spans="2:9" ht="15.75" customHeight="1" x14ac:dyDescent="0.2">
      <c r="B265" s="792"/>
      <c r="C265" s="791"/>
      <c r="F265" s="797"/>
      <c r="G265" s="787"/>
      <c r="H265" s="787"/>
      <c r="I265" s="787"/>
    </row>
    <row r="266" spans="2:9" ht="15.75" customHeight="1" x14ac:dyDescent="0.2">
      <c r="B266" s="792"/>
      <c r="C266" s="791"/>
      <c r="F266" s="797"/>
      <c r="G266" s="787"/>
      <c r="H266" s="787"/>
      <c r="I266" s="787"/>
    </row>
    <row r="267" spans="2:9" ht="15.75" customHeight="1" thickBot="1" x14ac:dyDescent="0.25">
      <c r="B267" s="792"/>
      <c r="C267" s="791"/>
      <c r="E267" s="796">
        <f>SUM(E9:E259)</f>
        <v>3608109.0399999996</v>
      </c>
      <c r="F267" s="795">
        <f>SUM(F8:F255)</f>
        <v>3817245.5600000015</v>
      </c>
      <c r="G267" s="788"/>
      <c r="H267" s="787"/>
      <c r="I267" s="787"/>
    </row>
    <row r="268" spans="2:9" ht="15.75" customHeight="1" thickTop="1" x14ac:dyDescent="0.2">
      <c r="B268" s="792"/>
      <c r="C268" s="791"/>
      <c r="E268" s="808">
        <f>F267-E267</f>
        <v>209136.52000000188</v>
      </c>
      <c r="F268" s="789"/>
      <c r="G268" s="788"/>
      <c r="H268" s="787"/>
      <c r="I268" s="787"/>
    </row>
    <row r="269" spans="2:9" ht="15.75" customHeight="1" x14ac:dyDescent="0.2">
      <c r="B269" s="792"/>
      <c r="C269" s="791"/>
      <c r="F269" s="789"/>
      <c r="G269" s="788"/>
      <c r="H269" s="793"/>
      <c r="I269" s="787"/>
    </row>
    <row r="270" spans="2:9" ht="15.75" customHeight="1" x14ac:dyDescent="0.2">
      <c r="B270" s="792"/>
      <c r="C270" s="791"/>
      <c r="F270" s="789"/>
      <c r="G270" s="788"/>
      <c r="H270" s="787"/>
      <c r="I270" s="787"/>
    </row>
    <row r="271" spans="2:9" ht="15.75" customHeight="1" x14ac:dyDescent="0.2">
      <c r="B271" s="779"/>
      <c r="C271" s="779"/>
      <c r="D271" s="785"/>
      <c r="F271" s="789"/>
      <c r="G271" s="788"/>
      <c r="H271" s="787"/>
      <c r="I271" s="787"/>
    </row>
    <row r="272" spans="2:9" ht="15.75" customHeight="1" x14ac:dyDescent="0.2">
      <c r="B272" s="779"/>
      <c r="C272" s="779"/>
      <c r="D272" s="785"/>
      <c r="F272" s="789"/>
      <c r="G272" s="788"/>
      <c r="H272" s="787"/>
      <c r="I272" s="787"/>
    </row>
    <row r="273" spans="2:9" ht="15.75" customHeight="1" x14ac:dyDescent="0.2">
      <c r="B273" s="779"/>
      <c r="C273" s="779"/>
      <c r="D273" s="790"/>
      <c r="F273" s="789"/>
      <c r="G273" s="788"/>
      <c r="H273" s="787"/>
      <c r="I273" s="787"/>
    </row>
    <row r="274" spans="2:9" ht="15.75" customHeight="1" x14ac:dyDescent="0.2">
      <c r="B274" s="779"/>
      <c r="C274" s="779"/>
      <c r="D274" s="785"/>
      <c r="F274" s="789"/>
      <c r="G274" s="788"/>
      <c r="H274" s="787"/>
      <c r="I274" s="787"/>
    </row>
    <row r="275" spans="2:9" ht="15.75" customHeight="1" x14ac:dyDescent="0.2">
      <c r="B275" s="779"/>
      <c r="C275" s="779"/>
      <c r="D275" s="785"/>
      <c r="G275" s="787"/>
      <c r="H275" s="787"/>
      <c r="I275" s="787"/>
    </row>
    <row r="276" spans="2:9" ht="15.75" customHeight="1" x14ac:dyDescent="0.2">
      <c r="B276" s="779"/>
      <c r="C276" s="779"/>
      <c r="D276" s="785"/>
      <c r="G276" s="787"/>
    </row>
    <row r="277" spans="2:9" ht="15.75" customHeight="1" x14ac:dyDescent="0.2">
      <c r="B277" s="779"/>
      <c r="C277" s="779"/>
      <c r="D277" s="785"/>
      <c r="G277" s="787"/>
    </row>
    <row r="278" spans="2:9" ht="15.75" customHeight="1" x14ac:dyDescent="0.2">
      <c r="B278" s="779"/>
      <c r="C278" s="779"/>
    </row>
    <row r="279" spans="2:9" ht="15.75" customHeight="1" x14ac:dyDescent="0.2">
      <c r="B279" s="779"/>
      <c r="C279" s="779"/>
      <c r="D279" s="785"/>
      <c r="G279" s="786"/>
    </row>
    <row r="280" spans="2:9" ht="15.75" customHeight="1" x14ac:dyDescent="0.2">
      <c r="B280" s="779"/>
      <c r="C280" s="779"/>
      <c r="D280" s="785"/>
    </row>
    <row r="281" spans="2:9" ht="15.75" customHeight="1" x14ac:dyDescent="0.2">
      <c r="B281" s="779"/>
      <c r="C281" s="779"/>
      <c r="D281" s="785"/>
    </row>
    <row r="282" spans="2:9" ht="15.75" customHeight="1" x14ac:dyDescent="0.2">
      <c r="B282" s="779"/>
      <c r="C282" s="779"/>
      <c r="D282" s="785"/>
    </row>
    <row r="283" spans="2:9" ht="15.75" customHeight="1" x14ac:dyDescent="0.2">
      <c r="B283" s="779"/>
      <c r="C283" s="779"/>
      <c r="D283" s="785"/>
    </row>
    <row r="284" spans="2:9" ht="15.75" customHeight="1" x14ac:dyDescent="0.2">
      <c r="B284" s="779"/>
      <c r="C284" s="779"/>
    </row>
    <row r="285" spans="2:9" ht="15.75" customHeight="1" x14ac:dyDescent="0.2">
      <c r="D285" s="785"/>
      <c r="E285" s="783"/>
    </row>
    <row r="286" spans="2:9" ht="15.75" customHeight="1" x14ac:dyDescent="0.2">
      <c r="B286" s="779"/>
      <c r="C286" s="779"/>
      <c r="D286" s="785"/>
    </row>
    <row r="287" spans="2:9" ht="15.75" customHeight="1" x14ac:dyDescent="0.2">
      <c r="B287" s="779"/>
      <c r="C287" s="779"/>
      <c r="E287" s="784"/>
      <c r="F287" s="783"/>
      <c r="G287" s="779"/>
    </row>
    <row r="288" spans="2:9" ht="15.75" customHeight="1" x14ac:dyDescent="0.2">
      <c r="E288" s="784"/>
      <c r="F288" s="783"/>
      <c r="G288" s="779"/>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22" customFormat="1" x14ac:dyDescent="0.2">
      <c r="A378" s="779"/>
      <c r="B378" s="780"/>
      <c r="C378" s="780"/>
      <c r="D378" s="782"/>
      <c r="E378" s="781"/>
      <c r="F378" s="781"/>
      <c r="G378" s="780"/>
      <c r="H378" s="779"/>
      <c r="I378" s="779"/>
      <c r="J378" s="779"/>
      <c r="K378" s="779"/>
      <c r="L378" s="779"/>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779"/>
      <c r="B379" s="780"/>
      <c r="C379" s="780"/>
      <c r="D379" s="782"/>
      <c r="E379" s="781"/>
      <c r="F379" s="781"/>
      <c r="G379" s="780"/>
      <c r="H379" s="779"/>
      <c r="I379" s="779"/>
      <c r="J379" s="779"/>
      <c r="K379" s="779"/>
      <c r="L379" s="779"/>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779"/>
      <c r="B380" s="780"/>
      <c r="C380" s="780"/>
      <c r="D380" s="782"/>
      <c r="E380" s="781"/>
      <c r="F380" s="781"/>
      <c r="G380" s="780"/>
      <c r="H380" s="779"/>
      <c r="I380" s="779"/>
      <c r="J380" s="779"/>
      <c r="K380" s="779"/>
      <c r="L380" s="779"/>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779"/>
      <c r="B381" s="780"/>
      <c r="C381" s="780"/>
      <c r="D381" s="782"/>
      <c r="E381" s="781"/>
      <c r="F381" s="781"/>
      <c r="G381" s="780"/>
      <c r="H381" s="779"/>
      <c r="I381" s="779"/>
      <c r="J381" s="779"/>
      <c r="K381" s="779"/>
      <c r="L381" s="779"/>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sheetData>
  <pageMargins left="0.7" right="0.7" top="0.75" bottom="0.75" header="0.3" footer="0.3"/>
  <pageSetup orientation="portrait" horizontalDpi="0"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8C37D-9815-4B75-86EC-1D3D5D0008D5}">
  <dimension ref="A1:GZ517"/>
  <sheetViews>
    <sheetView topLeftCell="A61" zoomScaleNormal="100" workbookViewId="0">
      <selection activeCell="E93" sqref="E93"/>
    </sheetView>
  </sheetViews>
  <sheetFormatPr baseColWidth="10" defaultColWidth="10.83203125" defaultRowHeight="14" x14ac:dyDescent="0.2"/>
  <cols>
    <col min="1" max="1" width="2.83203125" style="288" customWidth="1"/>
    <col min="2" max="2" width="11.1640625" style="289" customWidth="1"/>
    <col min="3" max="3" width="69.33203125" style="289" customWidth="1"/>
    <col min="4" max="4" width="8.1640625" style="291" customWidth="1"/>
    <col min="5" max="5" width="14.1640625" style="290" customWidth="1"/>
    <col min="6" max="6" width="14.1640625" style="290" hidden="1" customWidth="1"/>
    <col min="7" max="7" width="70.83203125" style="289" hidden="1" customWidth="1"/>
    <col min="8" max="8" width="12" style="288" hidden="1" customWidth="1"/>
    <col min="9" max="9" width="2" style="288" hidden="1" customWidth="1"/>
    <col min="10" max="10" width="12" style="288" hidden="1" customWidth="1"/>
    <col min="11" max="12" width="0" style="288" hidden="1" customWidth="1"/>
    <col min="13" max="13" width="44.6640625" style="288" hidden="1" customWidth="1"/>
    <col min="14" max="19" width="0" style="288" hidden="1" customWidth="1"/>
    <col min="20" max="16384" width="10.83203125" style="288"/>
  </cols>
  <sheetData>
    <row r="1" spans="2:19" ht="19" x14ac:dyDescent="0.25">
      <c r="B1" s="318"/>
      <c r="C1" s="320" t="s">
        <v>893</v>
      </c>
    </row>
    <row r="2" spans="2:19" ht="19" x14ac:dyDescent="0.25">
      <c r="B2" s="318"/>
      <c r="C2" s="320" t="s">
        <v>892</v>
      </c>
    </row>
    <row r="3" spans="2:19" ht="19" x14ac:dyDescent="0.25">
      <c r="B3" s="318"/>
      <c r="C3" s="319" t="s">
        <v>9625</v>
      </c>
    </row>
    <row r="4" spans="2:19" ht="15" thickBot="1" x14ac:dyDescent="0.25">
      <c r="B4" s="318"/>
      <c r="C4" s="299"/>
    </row>
    <row r="5" spans="2:19" x14ac:dyDescent="0.2">
      <c r="B5" s="317"/>
      <c r="C5" s="316"/>
      <c r="D5" s="315" t="s">
        <v>890</v>
      </c>
      <c r="E5" s="314" t="s">
        <v>889</v>
      </c>
      <c r="F5" s="313"/>
    </row>
    <row r="6" spans="2:19" x14ac:dyDescent="0.2">
      <c r="B6" s="312" t="s">
        <v>44</v>
      </c>
      <c r="C6" s="299" t="s">
        <v>888</v>
      </c>
      <c r="D6" s="291" t="s">
        <v>887</v>
      </c>
      <c r="E6" s="311" t="s">
        <v>886</v>
      </c>
      <c r="F6" s="310" t="s">
        <v>885</v>
      </c>
    </row>
    <row r="7" spans="2:19" ht="15" thickBot="1" x14ac:dyDescent="0.25">
      <c r="B7" s="309"/>
      <c r="C7" s="308"/>
      <c r="D7" s="307" t="s">
        <v>884</v>
      </c>
      <c r="E7" s="306"/>
      <c r="F7" s="305"/>
      <c r="G7" s="295"/>
      <c r="H7" s="295"/>
      <c r="I7" s="295"/>
    </row>
    <row r="8" spans="2:19" x14ac:dyDescent="0.2">
      <c r="B8" s="300"/>
      <c r="C8" s="299" t="s">
        <v>883</v>
      </c>
      <c r="F8" s="290">
        <v>456324</v>
      </c>
      <c r="G8" s="295"/>
      <c r="H8" s="295"/>
      <c r="I8" s="295"/>
    </row>
    <row r="9" spans="2:19" x14ac:dyDescent="0.2">
      <c r="B9" s="300">
        <v>45261</v>
      </c>
      <c r="C9" s="299" t="s">
        <v>4552</v>
      </c>
      <c r="D9" s="291" t="s">
        <v>8155</v>
      </c>
      <c r="E9" s="290">
        <v>6816</v>
      </c>
      <c r="F9" s="290">
        <v>930.32</v>
      </c>
      <c r="G9" s="295" t="s">
        <v>9624</v>
      </c>
      <c r="H9" s="295"/>
      <c r="I9" s="295"/>
      <c r="J9" s="289"/>
      <c r="K9" s="289"/>
      <c r="L9" s="289"/>
    </row>
    <row r="10" spans="2:19" x14ac:dyDescent="0.2">
      <c r="B10" s="300">
        <v>45261</v>
      </c>
      <c r="C10" s="299" t="s">
        <v>4517</v>
      </c>
      <c r="D10" s="291" t="s">
        <v>806</v>
      </c>
      <c r="E10" s="484">
        <v>299</v>
      </c>
      <c r="F10" s="290">
        <v>86538.57</v>
      </c>
      <c r="G10" s="295" t="s">
        <v>9623</v>
      </c>
      <c r="H10" s="295"/>
      <c r="I10" s="295"/>
      <c r="J10" s="289"/>
      <c r="K10" s="289"/>
      <c r="L10" s="289"/>
    </row>
    <row r="11" spans="2:19" x14ac:dyDescent="0.2">
      <c r="B11" s="300">
        <v>45261</v>
      </c>
      <c r="C11" s="299" t="s">
        <v>4207</v>
      </c>
      <c r="D11" s="291" t="s">
        <v>806</v>
      </c>
      <c r="E11" s="290">
        <v>47.84</v>
      </c>
      <c r="F11" s="290">
        <v>126603.35</v>
      </c>
      <c r="G11" s="295" t="s">
        <v>9622</v>
      </c>
      <c r="H11" s="295"/>
      <c r="I11" s="295"/>
      <c r="J11" s="289"/>
      <c r="K11" s="289"/>
      <c r="L11" s="289"/>
    </row>
    <row r="12" spans="2:19" x14ac:dyDescent="0.2">
      <c r="B12" s="300">
        <v>45261</v>
      </c>
      <c r="C12" s="299" t="s">
        <v>4517</v>
      </c>
      <c r="D12" s="291" t="s">
        <v>806</v>
      </c>
      <c r="E12" s="484">
        <v>299</v>
      </c>
      <c r="F12" s="290">
        <v>65194</v>
      </c>
      <c r="G12" s="295" t="s">
        <v>9621</v>
      </c>
      <c r="H12" s="295"/>
      <c r="I12" s="295"/>
      <c r="J12" s="289"/>
      <c r="K12" s="289"/>
      <c r="L12" s="289"/>
    </row>
    <row r="13" spans="2:19" x14ac:dyDescent="0.2">
      <c r="B13" s="300">
        <v>45261</v>
      </c>
      <c r="C13" s="299" t="s">
        <v>4207</v>
      </c>
      <c r="D13" s="291" t="s">
        <v>806</v>
      </c>
      <c r="E13" s="290">
        <v>47.84</v>
      </c>
      <c r="F13" s="290">
        <v>3057.49</v>
      </c>
      <c r="G13" s="295" t="s">
        <v>9620</v>
      </c>
      <c r="H13" s="295"/>
      <c r="I13" s="295"/>
      <c r="J13" s="289"/>
      <c r="K13" s="289"/>
      <c r="L13" s="289"/>
    </row>
    <row r="14" spans="2:19" x14ac:dyDescent="0.2">
      <c r="B14" s="300">
        <v>45261</v>
      </c>
      <c r="C14" s="299" t="s">
        <v>9619</v>
      </c>
      <c r="D14" s="291" t="s">
        <v>806</v>
      </c>
      <c r="E14" s="484">
        <v>1.4</v>
      </c>
      <c r="F14" s="290">
        <v>1325.48</v>
      </c>
      <c r="G14" s="295" t="s">
        <v>9618</v>
      </c>
      <c r="H14" s="295"/>
      <c r="I14" s="295"/>
      <c r="J14" s="289"/>
      <c r="K14" s="289"/>
      <c r="L14" s="289"/>
    </row>
    <row r="15" spans="2:19" x14ac:dyDescent="0.2">
      <c r="B15" s="300">
        <v>45261</v>
      </c>
      <c r="C15" s="299" t="s">
        <v>4207</v>
      </c>
      <c r="D15" s="291" t="s">
        <v>806</v>
      </c>
      <c r="E15" s="290">
        <v>0.22</v>
      </c>
      <c r="F15" s="290">
        <v>1362</v>
      </c>
      <c r="G15" s="531" t="s">
        <v>9617</v>
      </c>
      <c r="H15" s="290"/>
      <c r="I15" s="290"/>
      <c r="J15" s="290"/>
      <c r="K15" s="290"/>
      <c r="L15" s="290"/>
      <c r="M15" s="290"/>
      <c r="N15" s="532"/>
      <c r="O15" s="295"/>
      <c r="P15" s="295"/>
      <c r="Q15" s="289"/>
      <c r="R15" s="289"/>
      <c r="S15" s="289"/>
    </row>
    <row r="16" spans="2:19" x14ac:dyDescent="0.2">
      <c r="B16" s="300">
        <v>45261</v>
      </c>
      <c r="C16" s="289" t="s">
        <v>351</v>
      </c>
      <c r="D16" s="291" t="s">
        <v>8155</v>
      </c>
      <c r="E16" s="290">
        <v>47433.32</v>
      </c>
      <c r="F16" s="290">
        <v>9070.19</v>
      </c>
      <c r="G16" s="295" t="s">
        <v>9616</v>
      </c>
      <c r="H16" s="295"/>
      <c r="I16" s="295"/>
      <c r="J16" s="289"/>
      <c r="K16" s="289"/>
      <c r="L16" s="289"/>
    </row>
    <row r="17" spans="2:15" x14ac:dyDescent="0.2">
      <c r="B17" s="300">
        <v>45261</v>
      </c>
      <c r="C17" s="299" t="s">
        <v>5423</v>
      </c>
      <c r="D17" s="291" t="s">
        <v>8155</v>
      </c>
      <c r="E17" s="404">
        <v>4625</v>
      </c>
      <c r="F17" s="290">
        <v>22877.87</v>
      </c>
      <c r="G17" s="295" t="s">
        <v>9615</v>
      </c>
      <c r="H17" s="295"/>
      <c r="I17" s="295"/>
      <c r="J17" s="289"/>
      <c r="K17" s="289"/>
      <c r="L17" s="289"/>
    </row>
    <row r="18" spans="2:15" x14ac:dyDescent="0.2">
      <c r="B18" s="300">
        <v>45261</v>
      </c>
      <c r="C18" s="299" t="s">
        <v>868</v>
      </c>
      <c r="D18" s="291" t="s">
        <v>806</v>
      </c>
      <c r="E18" s="290">
        <v>36304.35</v>
      </c>
      <c r="F18" s="290">
        <v>2405.52</v>
      </c>
      <c r="G18" s="289" t="s">
        <v>9614</v>
      </c>
      <c r="H18" s="295"/>
      <c r="I18" s="295"/>
      <c r="J18" s="289"/>
      <c r="K18" s="289"/>
      <c r="L18" s="289"/>
    </row>
    <row r="19" spans="2:15" x14ac:dyDescent="0.2">
      <c r="B19" s="300">
        <v>45261</v>
      </c>
      <c r="C19" s="299" t="s">
        <v>868</v>
      </c>
      <c r="D19" s="291" t="s">
        <v>806</v>
      </c>
      <c r="E19" s="290">
        <v>20521.91</v>
      </c>
      <c r="F19" s="290">
        <v>10046.19</v>
      </c>
      <c r="G19" s="289" t="s">
        <v>9613</v>
      </c>
      <c r="H19" s="295"/>
      <c r="I19" s="295"/>
      <c r="J19" s="289"/>
      <c r="K19" s="289"/>
      <c r="L19" s="289"/>
    </row>
    <row r="20" spans="2:15" x14ac:dyDescent="0.2">
      <c r="B20" s="300">
        <v>45261</v>
      </c>
      <c r="C20" s="299" t="s">
        <v>9612</v>
      </c>
      <c r="D20" s="291" t="s">
        <v>806</v>
      </c>
      <c r="E20" s="290">
        <v>41497.43</v>
      </c>
      <c r="F20" s="290">
        <v>4453.29</v>
      </c>
      <c r="G20" s="295" t="s">
        <v>9611</v>
      </c>
      <c r="H20" s="295"/>
      <c r="I20" s="295"/>
      <c r="J20" s="289"/>
      <c r="K20" s="289"/>
      <c r="L20" s="289"/>
    </row>
    <row r="21" spans="2:15" x14ac:dyDescent="0.2">
      <c r="B21" s="300">
        <v>45264</v>
      </c>
      <c r="C21" s="299" t="s">
        <v>9610</v>
      </c>
      <c r="D21" s="291">
        <v>1264</v>
      </c>
      <c r="E21" s="533">
        <v>3572.99</v>
      </c>
      <c r="F21" s="290">
        <v>5710.26</v>
      </c>
      <c r="G21" s="295" t="s">
        <v>9609</v>
      </c>
      <c r="H21" s="295"/>
      <c r="I21" s="295"/>
      <c r="J21" s="289"/>
      <c r="K21" s="289"/>
      <c r="L21" s="289"/>
    </row>
    <row r="22" spans="2:15" x14ac:dyDescent="0.2">
      <c r="B22" s="300">
        <v>45264</v>
      </c>
      <c r="C22" s="289" t="s">
        <v>6077</v>
      </c>
      <c r="D22" s="291" t="s">
        <v>8155</v>
      </c>
      <c r="E22" s="404">
        <v>5235</v>
      </c>
      <c r="F22" s="290">
        <v>10000</v>
      </c>
      <c r="G22" s="295" t="s">
        <v>9608</v>
      </c>
      <c r="H22" s="295"/>
      <c r="I22" s="295"/>
      <c r="J22" s="289"/>
      <c r="K22" s="289"/>
      <c r="L22" s="289"/>
    </row>
    <row r="23" spans="2:15" x14ac:dyDescent="0.2">
      <c r="B23" s="300">
        <v>45264</v>
      </c>
      <c r="C23" s="289" t="s">
        <v>4517</v>
      </c>
      <c r="D23" s="291" t="s">
        <v>806</v>
      </c>
      <c r="E23" s="484">
        <v>99.46</v>
      </c>
      <c r="F23" s="290">
        <v>5049</v>
      </c>
      <c r="G23" s="295" t="s">
        <v>9607</v>
      </c>
      <c r="H23" s="295"/>
      <c r="I23" s="295"/>
      <c r="J23" s="289"/>
      <c r="K23" s="289"/>
      <c r="L23" s="289"/>
    </row>
    <row r="24" spans="2:15" x14ac:dyDescent="0.2">
      <c r="B24" s="300">
        <v>45264</v>
      </c>
      <c r="C24" s="299" t="s">
        <v>4207</v>
      </c>
      <c r="D24" s="291" t="s">
        <v>806</v>
      </c>
      <c r="E24" s="290">
        <v>15.91</v>
      </c>
      <c r="F24" s="290">
        <v>1662.8</v>
      </c>
      <c r="G24" s="295" t="s">
        <v>9606</v>
      </c>
      <c r="H24" s="295"/>
      <c r="I24" s="295"/>
      <c r="J24" s="289"/>
      <c r="K24" s="289"/>
      <c r="L24" s="289"/>
    </row>
    <row r="25" spans="2:15" x14ac:dyDescent="0.2">
      <c r="B25" s="300">
        <v>45264</v>
      </c>
      <c r="C25" s="299" t="s">
        <v>4517</v>
      </c>
      <c r="D25" s="291" t="s">
        <v>806</v>
      </c>
      <c r="E25" s="484">
        <v>44.09</v>
      </c>
      <c r="F25" s="290">
        <v>4295.13</v>
      </c>
      <c r="G25" s="295" t="s">
        <v>9605</v>
      </c>
      <c r="H25" s="295"/>
      <c r="I25" s="295"/>
      <c r="J25" s="289"/>
      <c r="K25" s="289"/>
      <c r="L25" s="289"/>
    </row>
    <row r="26" spans="2:15" x14ac:dyDescent="0.2">
      <c r="B26" s="300">
        <v>45264</v>
      </c>
      <c r="C26" s="299" t="s">
        <v>4207</v>
      </c>
      <c r="D26" s="291" t="s">
        <v>806</v>
      </c>
      <c r="E26" s="290">
        <v>7.05</v>
      </c>
      <c r="F26" s="290">
        <v>2019.79</v>
      </c>
      <c r="G26" s="295" t="s">
        <v>9604</v>
      </c>
      <c r="H26" s="295"/>
      <c r="I26" s="295"/>
      <c r="J26" s="289"/>
      <c r="K26" s="289"/>
      <c r="L26" s="368"/>
    </row>
    <row r="27" spans="2:15" x14ac:dyDescent="0.2">
      <c r="B27" s="300">
        <v>45264</v>
      </c>
      <c r="C27" s="299" t="s">
        <v>4517</v>
      </c>
      <c r="D27" s="291" t="s">
        <v>806</v>
      </c>
      <c r="E27" s="484">
        <v>56.53</v>
      </c>
      <c r="F27" s="290">
        <v>5283.8</v>
      </c>
      <c r="G27" s="295" t="s">
        <v>9603</v>
      </c>
      <c r="H27" s="295"/>
      <c r="I27" s="295"/>
      <c r="J27" s="289"/>
      <c r="K27" s="289"/>
      <c r="L27" s="300"/>
      <c r="M27" s="299"/>
      <c r="N27" s="291"/>
      <c r="O27" s="290"/>
    </row>
    <row r="28" spans="2:15" x14ac:dyDescent="0.2">
      <c r="B28" s="300">
        <v>45264</v>
      </c>
      <c r="C28" s="299" t="s">
        <v>4207</v>
      </c>
      <c r="D28" s="291" t="s">
        <v>806</v>
      </c>
      <c r="E28" s="290">
        <v>9.0399999999999991</v>
      </c>
      <c r="F28" s="290">
        <v>6534.34</v>
      </c>
      <c r="G28" s="295" t="s">
        <v>9603</v>
      </c>
      <c r="H28" s="295"/>
      <c r="I28" s="295"/>
      <c r="J28" s="289"/>
      <c r="K28" s="289"/>
      <c r="L28" s="289"/>
    </row>
    <row r="29" spans="2:15" x14ac:dyDescent="0.2">
      <c r="B29" s="300">
        <v>45265</v>
      </c>
      <c r="C29" s="299" t="s">
        <v>6161</v>
      </c>
      <c r="E29" s="290">
        <v>5283.8</v>
      </c>
      <c r="F29" s="290">
        <v>2171.52</v>
      </c>
      <c r="G29" s="295" t="s">
        <v>9602</v>
      </c>
      <c r="H29" s="295"/>
      <c r="I29" s="295"/>
      <c r="J29" s="289"/>
      <c r="K29" s="289"/>
      <c r="L29" s="289"/>
    </row>
    <row r="30" spans="2:15" x14ac:dyDescent="0.2">
      <c r="B30" s="300">
        <v>45265</v>
      </c>
      <c r="C30" s="299" t="s">
        <v>4517</v>
      </c>
      <c r="D30" s="291" t="s">
        <v>806</v>
      </c>
      <c r="E30" s="484">
        <v>50.18</v>
      </c>
      <c r="F30" s="290">
        <v>6654.9</v>
      </c>
      <c r="G30" s="295" t="s">
        <v>9601</v>
      </c>
      <c r="H30" s="295"/>
      <c r="I30" s="295"/>
      <c r="J30" s="289"/>
      <c r="K30" s="289"/>
      <c r="L30" s="289"/>
    </row>
    <row r="31" spans="2:15" x14ac:dyDescent="0.2">
      <c r="B31" s="300">
        <v>45265</v>
      </c>
      <c r="C31" s="299" t="s">
        <v>4207</v>
      </c>
      <c r="D31" s="291" t="s">
        <v>806</v>
      </c>
      <c r="E31" s="290">
        <v>8.0299999999999994</v>
      </c>
      <c r="F31" s="290">
        <v>4902.3500000000004</v>
      </c>
      <c r="G31" s="295" t="s">
        <v>9600</v>
      </c>
      <c r="H31" s="295"/>
      <c r="I31" s="295"/>
      <c r="J31" s="289"/>
      <c r="K31" s="289"/>
      <c r="L31" s="289"/>
    </row>
    <row r="32" spans="2:15" x14ac:dyDescent="0.2">
      <c r="B32" s="300">
        <v>45267</v>
      </c>
      <c r="C32" s="299" t="s">
        <v>6203</v>
      </c>
      <c r="D32" s="291" t="s">
        <v>8155</v>
      </c>
      <c r="E32" s="412">
        <v>1542</v>
      </c>
      <c r="F32" s="290">
        <v>3326.39</v>
      </c>
      <c r="G32" s="295" t="s">
        <v>9599</v>
      </c>
      <c r="H32" s="295"/>
      <c r="I32" s="295"/>
      <c r="J32" s="289"/>
      <c r="K32" s="289"/>
      <c r="L32" s="289"/>
    </row>
    <row r="33" spans="2:21" x14ac:dyDescent="0.2">
      <c r="B33" s="300">
        <v>45267</v>
      </c>
      <c r="C33" s="299" t="s">
        <v>4181</v>
      </c>
      <c r="D33" s="291" t="s">
        <v>806</v>
      </c>
      <c r="E33" s="290">
        <v>28007.38</v>
      </c>
      <c r="F33" s="290">
        <v>30021.5</v>
      </c>
      <c r="G33" s="295" t="s">
        <v>9598</v>
      </c>
      <c r="H33" s="295"/>
      <c r="I33" s="295"/>
      <c r="J33" s="289"/>
      <c r="K33" s="289"/>
      <c r="L33" s="289"/>
    </row>
    <row r="34" spans="2:21" x14ac:dyDescent="0.2">
      <c r="B34" s="300">
        <v>45267</v>
      </c>
      <c r="C34" s="289" t="s">
        <v>4539</v>
      </c>
      <c r="D34" s="291" t="s">
        <v>806</v>
      </c>
      <c r="E34" s="960">
        <v>5887.5</v>
      </c>
      <c r="F34" s="290">
        <v>18840.37</v>
      </c>
      <c r="G34" s="295" t="s">
        <v>9597</v>
      </c>
      <c r="H34" s="295"/>
      <c r="I34" s="295"/>
      <c r="J34" s="289"/>
      <c r="K34" s="289"/>
      <c r="L34" s="289"/>
    </row>
    <row r="35" spans="2:21" x14ac:dyDescent="0.2">
      <c r="B35" s="300">
        <v>45267</v>
      </c>
      <c r="C35" s="289" t="s">
        <v>4184</v>
      </c>
      <c r="D35" s="291" t="s">
        <v>806</v>
      </c>
      <c r="E35" s="484">
        <v>1115.81</v>
      </c>
      <c r="F35" s="290">
        <v>400.29</v>
      </c>
      <c r="G35" s="295" t="s">
        <v>9596</v>
      </c>
      <c r="H35" s="295"/>
      <c r="I35" s="295"/>
      <c r="J35" s="289"/>
      <c r="K35" s="289"/>
      <c r="L35" s="289"/>
    </row>
    <row r="36" spans="2:21" x14ac:dyDescent="0.2">
      <c r="B36" s="300">
        <v>45267</v>
      </c>
      <c r="C36" s="289" t="s">
        <v>2993</v>
      </c>
      <c r="D36" s="291" t="s">
        <v>806</v>
      </c>
      <c r="E36" s="290">
        <v>180592.87</v>
      </c>
      <c r="F36" s="290">
        <v>25841.3</v>
      </c>
      <c r="G36" s="295" t="s">
        <v>9595</v>
      </c>
      <c r="H36" s="295"/>
      <c r="I36" s="295"/>
      <c r="J36" s="289"/>
      <c r="K36" s="289"/>
      <c r="L36" s="289"/>
    </row>
    <row r="37" spans="2:21" x14ac:dyDescent="0.2">
      <c r="B37" s="300">
        <v>45268</v>
      </c>
      <c r="C37" s="289" t="s">
        <v>4517</v>
      </c>
      <c r="D37" s="291" t="s">
        <v>806</v>
      </c>
      <c r="E37" s="484">
        <v>12.21</v>
      </c>
      <c r="F37" s="290">
        <v>9556.39</v>
      </c>
      <c r="G37" s="295" t="s">
        <v>9594</v>
      </c>
      <c r="H37" s="295"/>
      <c r="I37" s="295"/>
      <c r="J37" s="289"/>
      <c r="K37" s="289"/>
      <c r="L37" s="289"/>
    </row>
    <row r="38" spans="2:21" x14ac:dyDescent="0.2">
      <c r="B38" s="300">
        <v>45268</v>
      </c>
      <c r="C38" s="289" t="s">
        <v>4207</v>
      </c>
      <c r="D38" s="291" t="s">
        <v>806</v>
      </c>
      <c r="E38" s="290">
        <v>1.95</v>
      </c>
      <c r="F38" s="290">
        <v>12763.76</v>
      </c>
      <c r="G38" s="295" t="s">
        <v>9593</v>
      </c>
      <c r="H38" s="295"/>
      <c r="I38" s="295"/>
      <c r="J38" s="289"/>
      <c r="K38" s="289"/>
      <c r="L38" s="289"/>
    </row>
    <row r="39" spans="2:21" x14ac:dyDescent="0.2">
      <c r="B39" s="300">
        <v>45268</v>
      </c>
      <c r="C39" s="289" t="s">
        <v>9592</v>
      </c>
      <c r="D39" s="291" t="s">
        <v>806</v>
      </c>
      <c r="E39" s="482">
        <v>26307.16</v>
      </c>
      <c r="F39" s="290">
        <v>25983.05</v>
      </c>
      <c r="G39" s="295" t="s">
        <v>9591</v>
      </c>
      <c r="H39" s="295"/>
      <c r="I39" s="295"/>
      <c r="J39" s="289"/>
      <c r="K39" s="289"/>
      <c r="L39" s="289"/>
    </row>
    <row r="40" spans="2:21" x14ac:dyDescent="0.2">
      <c r="B40" s="300">
        <v>45268</v>
      </c>
      <c r="C40" s="289" t="s">
        <v>9590</v>
      </c>
      <c r="D40" s="291" t="s">
        <v>745</v>
      </c>
      <c r="E40" s="290">
        <v>7340.79</v>
      </c>
      <c r="F40" s="290">
        <v>16227.61</v>
      </c>
      <c r="G40" s="295" t="s">
        <v>9589</v>
      </c>
      <c r="H40" s="295"/>
      <c r="I40" s="295"/>
      <c r="J40" s="289"/>
      <c r="K40" s="289"/>
      <c r="L40" s="289"/>
    </row>
    <row r="41" spans="2:21" x14ac:dyDescent="0.2">
      <c r="B41" s="300">
        <v>45268</v>
      </c>
      <c r="C41" s="289" t="s">
        <v>9588</v>
      </c>
      <c r="D41" s="291" t="s">
        <v>745</v>
      </c>
      <c r="E41" s="290">
        <v>31291.42</v>
      </c>
      <c r="F41" s="290">
        <v>13804.02</v>
      </c>
      <c r="G41" s="295" t="s">
        <v>9587</v>
      </c>
      <c r="H41" s="295"/>
      <c r="I41" s="295"/>
      <c r="J41" s="289"/>
      <c r="K41" s="289"/>
      <c r="L41" s="289"/>
      <c r="T41" s="288">
        <f>+E41*0.55</f>
        <v>17210.280999999999</v>
      </c>
      <c r="U41" s="288">
        <f>+E41*0.45</f>
        <v>14081.138999999999</v>
      </c>
    </row>
    <row r="42" spans="2:21" x14ac:dyDescent="0.2">
      <c r="B42" s="300">
        <v>45271</v>
      </c>
      <c r="C42" s="289" t="s">
        <v>6973</v>
      </c>
      <c r="D42" s="291" t="s">
        <v>745</v>
      </c>
      <c r="E42" s="404">
        <v>4610</v>
      </c>
      <c r="F42" s="290">
        <v>13424.68</v>
      </c>
      <c r="G42" s="295" t="s">
        <v>9586</v>
      </c>
      <c r="H42" s="295"/>
      <c r="I42" s="295"/>
      <c r="J42" s="289"/>
      <c r="K42" s="289"/>
      <c r="L42" s="289"/>
    </row>
    <row r="43" spans="2:21" x14ac:dyDescent="0.2">
      <c r="B43" s="300">
        <v>45271</v>
      </c>
      <c r="C43" s="289" t="s">
        <v>351</v>
      </c>
      <c r="D43" s="291" t="s">
        <v>745</v>
      </c>
      <c r="E43" s="290">
        <v>1176686.26</v>
      </c>
      <c r="F43" s="290">
        <v>10567.6</v>
      </c>
      <c r="G43" s="295" t="s">
        <v>9585</v>
      </c>
      <c r="H43" s="295"/>
      <c r="I43" s="295"/>
      <c r="J43" s="289"/>
      <c r="K43" s="289"/>
      <c r="L43" s="289"/>
    </row>
    <row r="44" spans="2:21" x14ac:dyDescent="0.2">
      <c r="B44" s="300">
        <v>45271</v>
      </c>
      <c r="C44" s="299" t="s">
        <v>8782</v>
      </c>
      <c r="D44" s="291" t="s">
        <v>745</v>
      </c>
      <c r="E44" s="290">
        <v>51436.39</v>
      </c>
      <c r="F44" s="290">
        <v>2831.21</v>
      </c>
      <c r="G44" s="295" t="s">
        <v>9584</v>
      </c>
      <c r="H44" s="295"/>
      <c r="I44" s="295"/>
      <c r="J44" s="289"/>
      <c r="K44" s="289"/>
      <c r="L44" s="289"/>
    </row>
    <row r="45" spans="2:21" x14ac:dyDescent="0.2">
      <c r="B45" s="300">
        <v>45271</v>
      </c>
      <c r="C45" s="299" t="s">
        <v>5397</v>
      </c>
      <c r="D45" s="291">
        <v>1265</v>
      </c>
      <c r="E45" s="290">
        <v>7980</v>
      </c>
      <c r="F45" s="290">
        <v>5068.04</v>
      </c>
      <c r="G45" s="295" t="s">
        <v>9583</v>
      </c>
      <c r="H45" s="295"/>
      <c r="I45" s="295"/>
      <c r="J45" s="289"/>
      <c r="K45" s="289"/>
      <c r="L45" s="289"/>
      <c r="T45" s="288">
        <f>+E45*0.55</f>
        <v>4389</v>
      </c>
      <c r="U45" s="288">
        <f>+E45*0.45</f>
        <v>3591</v>
      </c>
    </row>
    <row r="46" spans="2:21" x14ac:dyDescent="0.2">
      <c r="B46" s="300">
        <v>45271</v>
      </c>
      <c r="C46" s="299" t="s">
        <v>4517</v>
      </c>
      <c r="D46" s="291" t="s">
        <v>806</v>
      </c>
      <c r="E46" s="484">
        <v>12.21</v>
      </c>
      <c r="F46" s="290">
        <v>100989.6</v>
      </c>
      <c r="G46" s="295" t="s">
        <v>9582</v>
      </c>
      <c r="H46" s="295"/>
      <c r="I46" s="295"/>
      <c r="J46" s="289"/>
      <c r="K46" s="289"/>
      <c r="L46" s="289"/>
    </row>
    <row r="47" spans="2:21" x14ac:dyDescent="0.2">
      <c r="B47" s="300">
        <v>45271</v>
      </c>
      <c r="C47" s="299" t="s">
        <v>4207</v>
      </c>
      <c r="D47" s="291" t="s">
        <v>806</v>
      </c>
      <c r="E47" s="290">
        <v>1.95</v>
      </c>
      <c r="F47" s="290">
        <v>2276.5100000000002</v>
      </c>
      <c r="G47" s="295" t="s">
        <v>9581</v>
      </c>
      <c r="H47" s="295"/>
      <c r="I47" s="295"/>
      <c r="J47" s="289"/>
      <c r="K47" s="289"/>
      <c r="L47" s="289"/>
    </row>
    <row r="48" spans="2:21" x14ac:dyDescent="0.2">
      <c r="B48" s="300">
        <v>45271</v>
      </c>
      <c r="C48" s="299" t="s">
        <v>4517</v>
      </c>
      <c r="D48" s="291" t="s">
        <v>806</v>
      </c>
      <c r="E48" s="484">
        <v>45.24</v>
      </c>
      <c r="F48" s="290">
        <v>2219.98</v>
      </c>
      <c r="G48" s="295" t="s">
        <v>9580</v>
      </c>
      <c r="H48" s="295"/>
      <c r="I48" s="295"/>
      <c r="J48" s="289"/>
      <c r="K48" s="289"/>
      <c r="L48" s="289"/>
    </row>
    <row r="49" spans="2:12" x14ac:dyDescent="0.2">
      <c r="B49" s="300">
        <v>45271</v>
      </c>
      <c r="C49" s="299" t="s">
        <v>4207</v>
      </c>
      <c r="D49" s="291" t="s">
        <v>806</v>
      </c>
      <c r="E49" s="290">
        <v>7.24</v>
      </c>
      <c r="F49" s="290">
        <v>131032.85</v>
      </c>
      <c r="G49" s="295" t="s">
        <v>9579</v>
      </c>
      <c r="H49" s="295"/>
      <c r="I49" s="295"/>
      <c r="J49" s="289"/>
      <c r="K49" s="289"/>
      <c r="L49" s="289"/>
    </row>
    <row r="50" spans="2:12" x14ac:dyDescent="0.2">
      <c r="B50" s="300">
        <v>45274</v>
      </c>
      <c r="C50" s="299" t="s">
        <v>9578</v>
      </c>
      <c r="D50" s="291" t="s">
        <v>745</v>
      </c>
      <c r="E50" s="290">
        <v>70961.53</v>
      </c>
      <c r="F50" s="369">
        <v>3318.23</v>
      </c>
      <c r="G50" s="295" t="s">
        <v>9577</v>
      </c>
      <c r="H50" s="295"/>
      <c r="I50" s="295"/>
      <c r="J50" s="289"/>
      <c r="K50" s="289"/>
      <c r="L50" s="289"/>
    </row>
    <row r="51" spans="2:12" x14ac:dyDescent="0.2">
      <c r="B51" s="300">
        <v>45274</v>
      </c>
      <c r="C51" s="299" t="s">
        <v>9576</v>
      </c>
      <c r="D51" s="291" t="s">
        <v>745</v>
      </c>
      <c r="E51" s="290">
        <v>6295.14</v>
      </c>
      <c r="F51" s="290">
        <v>53179</v>
      </c>
      <c r="G51" s="295" t="s">
        <v>9575</v>
      </c>
      <c r="H51" s="295"/>
      <c r="I51" s="295"/>
      <c r="J51" s="289"/>
      <c r="K51" s="289"/>
      <c r="L51" s="289"/>
    </row>
    <row r="52" spans="2:12" x14ac:dyDescent="0.2">
      <c r="B52" s="300">
        <v>45274</v>
      </c>
      <c r="C52" s="299" t="s">
        <v>9574</v>
      </c>
      <c r="D52" s="291">
        <v>1266</v>
      </c>
      <c r="E52" s="290">
        <v>10036.799999999999</v>
      </c>
      <c r="F52" s="290">
        <v>4718.01</v>
      </c>
      <c r="G52" s="295" t="s">
        <v>9573</v>
      </c>
      <c r="H52" s="295"/>
      <c r="I52" s="295"/>
      <c r="J52" s="289"/>
      <c r="K52" s="289"/>
      <c r="L52" s="289"/>
    </row>
    <row r="53" spans="2:12" x14ac:dyDescent="0.2">
      <c r="B53" s="300">
        <v>45275</v>
      </c>
      <c r="C53" s="299" t="s">
        <v>4535</v>
      </c>
      <c r="D53" s="291" t="s">
        <v>745</v>
      </c>
      <c r="E53" s="303">
        <v>74843.63</v>
      </c>
      <c r="F53" s="290">
        <v>19483.189999999999</v>
      </c>
      <c r="G53" s="295" t="s">
        <v>9572</v>
      </c>
      <c r="H53" s="295"/>
      <c r="I53" s="295"/>
      <c r="J53" s="289"/>
      <c r="K53" s="289"/>
      <c r="L53" s="289"/>
    </row>
    <row r="54" spans="2:12" x14ac:dyDescent="0.2">
      <c r="B54" s="300">
        <v>45275</v>
      </c>
      <c r="C54" s="299" t="s">
        <v>4517</v>
      </c>
      <c r="D54" s="291" t="s">
        <v>806</v>
      </c>
      <c r="E54" s="484">
        <v>4.4800000000000004</v>
      </c>
      <c r="F54" s="290">
        <v>77593.5</v>
      </c>
      <c r="G54" s="295" t="s">
        <v>9571</v>
      </c>
      <c r="H54" s="295"/>
      <c r="I54" s="295"/>
      <c r="J54" s="289"/>
      <c r="K54" s="289"/>
      <c r="L54" s="289"/>
    </row>
    <row r="55" spans="2:12" x14ac:dyDescent="0.2">
      <c r="B55" s="300">
        <v>45275</v>
      </c>
      <c r="C55" s="299" t="s">
        <v>4207</v>
      </c>
      <c r="D55" s="291" t="s">
        <v>806</v>
      </c>
      <c r="E55" s="290">
        <v>0.72</v>
      </c>
      <c r="F55" s="290">
        <v>1724.4</v>
      </c>
      <c r="G55" s="295" t="s">
        <v>9570</v>
      </c>
      <c r="H55" s="295"/>
      <c r="I55" s="295"/>
      <c r="J55" s="289"/>
      <c r="K55" s="289"/>
      <c r="L55" s="289"/>
    </row>
    <row r="56" spans="2:12" x14ac:dyDescent="0.2">
      <c r="B56" s="300">
        <v>45275</v>
      </c>
      <c r="C56" s="299" t="s">
        <v>9569</v>
      </c>
      <c r="E56" s="290">
        <v>5191.6499999999996</v>
      </c>
      <c r="F56" s="290">
        <v>1523.52</v>
      </c>
      <c r="G56" s="295" t="s">
        <v>9568</v>
      </c>
      <c r="H56" s="295"/>
      <c r="I56" s="295"/>
      <c r="J56" s="289"/>
      <c r="K56" s="289"/>
      <c r="L56" s="289"/>
    </row>
    <row r="57" spans="2:12" x14ac:dyDescent="0.2">
      <c r="B57" s="300">
        <v>45275</v>
      </c>
      <c r="C57" s="299" t="s">
        <v>351</v>
      </c>
      <c r="D57" s="291" t="s">
        <v>745</v>
      </c>
      <c r="E57" s="290">
        <v>328656.27</v>
      </c>
      <c r="F57" s="290">
        <v>3486.35</v>
      </c>
      <c r="G57" s="295" t="s">
        <v>9567</v>
      </c>
      <c r="H57" s="295"/>
      <c r="I57" s="295"/>
      <c r="J57" s="289"/>
      <c r="K57" s="289"/>
      <c r="L57" s="289"/>
    </row>
    <row r="58" spans="2:12" x14ac:dyDescent="0.2">
      <c r="B58" s="300">
        <v>45275</v>
      </c>
      <c r="C58" s="299" t="s">
        <v>9566</v>
      </c>
      <c r="D58" s="291" t="s">
        <v>745</v>
      </c>
      <c r="E58" s="290">
        <v>650</v>
      </c>
      <c r="F58" s="290">
        <v>1523.52</v>
      </c>
      <c r="G58" s="295" t="s">
        <v>9565</v>
      </c>
      <c r="H58" s="295"/>
      <c r="I58" s="295"/>
      <c r="J58" s="289"/>
      <c r="K58" s="289"/>
      <c r="L58" s="289"/>
    </row>
    <row r="59" spans="2:12" x14ac:dyDescent="0.2">
      <c r="B59" s="300">
        <v>45275</v>
      </c>
      <c r="C59" s="299" t="s">
        <v>9563</v>
      </c>
      <c r="D59" s="291" t="s">
        <v>745</v>
      </c>
      <c r="E59" s="416">
        <v>33384</v>
      </c>
      <c r="F59" s="290">
        <v>2228.58</v>
      </c>
      <c r="G59" s="295" t="s">
        <v>9564</v>
      </c>
      <c r="H59" s="295"/>
      <c r="I59" s="295"/>
      <c r="J59" s="289"/>
      <c r="K59" s="289"/>
      <c r="L59" s="289"/>
    </row>
    <row r="60" spans="2:12" x14ac:dyDescent="0.2">
      <c r="B60" s="300">
        <v>45275</v>
      </c>
      <c r="C60" s="299" t="s">
        <v>9563</v>
      </c>
      <c r="D60" s="291" t="s">
        <v>745</v>
      </c>
      <c r="E60" s="416">
        <v>1499</v>
      </c>
      <c r="F60" s="290">
        <v>3766.4</v>
      </c>
      <c r="G60" s="295" t="s">
        <v>9562</v>
      </c>
      <c r="H60" s="295"/>
      <c r="I60" s="295"/>
      <c r="J60" s="289"/>
      <c r="K60" s="289"/>
      <c r="L60" s="289"/>
    </row>
    <row r="61" spans="2:12" x14ac:dyDescent="0.2">
      <c r="B61" s="300">
        <v>45275</v>
      </c>
      <c r="C61" s="299" t="s">
        <v>9561</v>
      </c>
      <c r="D61" s="291" t="s">
        <v>745</v>
      </c>
      <c r="E61" s="482">
        <v>27879.72</v>
      </c>
      <c r="F61" s="290">
        <v>31045.95</v>
      </c>
      <c r="G61" s="295" t="s">
        <v>9560</v>
      </c>
      <c r="H61" s="295"/>
      <c r="I61" s="295"/>
      <c r="J61" s="289"/>
      <c r="K61" s="289"/>
      <c r="L61" s="289"/>
    </row>
    <row r="62" spans="2:12" x14ac:dyDescent="0.2">
      <c r="B62" s="300">
        <v>45275</v>
      </c>
      <c r="C62" s="299" t="s">
        <v>2993</v>
      </c>
      <c r="D62" s="291" t="s">
        <v>745</v>
      </c>
      <c r="E62" s="290">
        <v>94077.759999999995</v>
      </c>
      <c r="F62" s="290">
        <v>1480.52</v>
      </c>
      <c r="G62" s="295" t="s">
        <v>9559</v>
      </c>
      <c r="H62" s="295"/>
      <c r="I62" s="295"/>
      <c r="J62" s="289"/>
      <c r="K62" s="289"/>
      <c r="L62" s="289"/>
    </row>
    <row r="63" spans="2:12" x14ac:dyDescent="0.2">
      <c r="B63" s="300">
        <v>45275</v>
      </c>
      <c r="C63" s="299" t="s">
        <v>6146</v>
      </c>
      <c r="D63" s="291" t="s">
        <v>6937</v>
      </c>
      <c r="E63" s="290">
        <v>6982.81</v>
      </c>
      <c r="F63" s="290">
        <v>14749.4</v>
      </c>
      <c r="G63" s="695" t="s">
        <v>9558</v>
      </c>
      <c r="H63" s="295"/>
      <c r="I63" s="295"/>
      <c r="J63" s="289"/>
      <c r="K63" s="289"/>
      <c r="L63" s="289"/>
    </row>
    <row r="64" spans="2:12" x14ac:dyDescent="0.2">
      <c r="B64" s="300">
        <v>45275</v>
      </c>
      <c r="C64" s="299" t="s">
        <v>6144</v>
      </c>
      <c r="D64" s="291" t="s">
        <v>806</v>
      </c>
      <c r="E64" s="290">
        <v>6982.81</v>
      </c>
      <c r="F64" s="290">
        <v>6902.01</v>
      </c>
      <c r="G64" s="295" t="s">
        <v>9557</v>
      </c>
      <c r="H64" s="295"/>
      <c r="I64" s="295"/>
      <c r="J64" s="289"/>
      <c r="K64" s="289"/>
      <c r="L64" s="289"/>
    </row>
    <row r="65" spans="1:12" x14ac:dyDescent="0.2">
      <c r="B65" s="300">
        <v>45275</v>
      </c>
      <c r="C65" s="299" t="s">
        <v>6142</v>
      </c>
      <c r="D65" s="291" t="s">
        <v>806</v>
      </c>
      <c r="E65" s="290">
        <v>6982.81</v>
      </c>
      <c r="F65" s="369">
        <v>98819.18</v>
      </c>
      <c r="G65" s="295" t="s">
        <v>9556</v>
      </c>
      <c r="H65" s="295"/>
      <c r="I65" s="295"/>
      <c r="J65" s="289"/>
      <c r="K65" s="289"/>
      <c r="L65" s="289"/>
    </row>
    <row r="66" spans="1:12" x14ac:dyDescent="0.2">
      <c r="B66" s="300">
        <v>45275</v>
      </c>
      <c r="C66" s="299" t="s">
        <v>6140</v>
      </c>
      <c r="D66" s="291" t="s">
        <v>806</v>
      </c>
      <c r="E66" s="290">
        <v>6982.81</v>
      </c>
      <c r="F66" s="369">
        <v>27138.959999999999</v>
      </c>
      <c r="G66" s="295" t="s">
        <v>9555</v>
      </c>
      <c r="H66" s="295"/>
      <c r="I66" s="295"/>
      <c r="J66" s="289"/>
      <c r="K66" s="289"/>
      <c r="L66" s="289"/>
    </row>
    <row r="67" spans="1:12" x14ac:dyDescent="0.2">
      <c r="B67" s="300">
        <v>45275</v>
      </c>
      <c r="C67" s="299" t="s">
        <v>6138</v>
      </c>
      <c r="D67" s="291" t="s">
        <v>806</v>
      </c>
      <c r="E67" s="290">
        <v>6982.81</v>
      </c>
      <c r="F67" s="290">
        <v>3170.28</v>
      </c>
      <c r="G67" s="295" t="s">
        <v>9554</v>
      </c>
      <c r="H67" s="295"/>
      <c r="I67" s="295"/>
      <c r="J67" s="289"/>
      <c r="K67" s="289"/>
      <c r="L67" s="289"/>
    </row>
    <row r="68" spans="1:12" x14ac:dyDescent="0.2">
      <c r="B68" s="300">
        <v>45278</v>
      </c>
      <c r="C68" s="299" t="s">
        <v>6077</v>
      </c>
      <c r="D68" s="291" t="s">
        <v>745</v>
      </c>
      <c r="E68" s="404">
        <v>3779</v>
      </c>
      <c r="F68" s="290">
        <v>6443.17</v>
      </c>
      <c r="G68" s="295" t="s">
        <v>9553</v>
      </c>
      <c r="H68" s="295"/>
      <c r="I68" s="295"/>
      <c r="J68" s="289"/>
      <c r="K68" s="289"/>
      <c r="L68" s="289"/>
    </row>
    <row r="69" spans="1:12" x14ac:dyDescent="0.2">
      <c r="B69" s="300">
        <v>45278</v>
      </c>
      <c r="C69" s="299" t="s">
        <v>6185</v>
      </c>
      <c r="D69" s="291" t="s">
        <v>745</v>
      </c>
      <c r="E69" s="412">
        <v>5927</v>
      </c>
      <c r="F69" s="290">
        <v>2493.98</v>
      </c>
      <c r="G69" s="295" t="s">
        <v>9552</v>
      </c>
      <c r="H69" s="295"/>
      <c r="I69" s="295"/>
      <c r="J69" s="289"/>
      <c r="K69" s="289"/>
      <c r="L69" s="289"/>
    </row>
    <row r="70" spans="1:12" x14ac:dyDescent="0.2">
      <c r="B70" s="300">
        <v>45278</v>
      </c>
      <c r="C70" s="299" t="s">
        <v>4517</v>
      </c>
      <c r="D70" s="291" t="s">
        <v>806</v>
      </c>
      <c r="E70" s="484">
        <v>24.17</v>
      </c>
      <c r="F70" s="290">
        <v>882.49</v>
      </c>
      <c r="G70" s="295" t="s">
        <v>9551</v>
      </c>
      <c r="H70" s="295"/>
      <c r="I70" s="295"/>
      <c r="J70" s="289"/>
      <c r="K70" s="289"/>
      <c r="L70" s="289"/>
    </row>
    <row r="71" spans="1:12" x14ac:dyDescent="0.2">
      <c r="A71" s="304"/>
      <c r="B71" s="300">
        <v>45278</v>
      </c>
      <c r="C71" s="299" t="s">
        <v>4207</v>
      </c>
      <c r="D71" s="291" t="s">
        <v>806</v>
      </c>
      <c r="E71" s="290">
        <v>3.87</v>
      </c>
      <c r="F71" s="290">
        <v>34800</v>
      </c>
      <c r="G71" s="295" t="s">
        <v>9550</v>
      </c>
      <c r="H71" s="295"/>
      <c r="I71" s="295"/>
      <c r="J71" s="289"/>
      <c r="K71" s="289"/>
      <c r="L71" s="289"/>
    </row>
    <row r="72" spans="1:12" x14ac:dyDescent="0.2">
      <c r="B72" s="300">
        <v>45278</v>
      </c>
      <c r="C72" s="299" t="s">
        <v>4517</v>
      </c>
      <c r="D72" s="291" t="s">
        <v>806</v>
      </c>
      <c r="E72" s="484">
        <v>15.84</v>
      </c>
      <c r="F72" s="290">
        <v>14337.62</v>
      </c>
      <c r="G72" s="295" t="s">
        <v>9549</v>
      </c>
      <c r="H72" s="295"/>
      <c r="I72" s="295"/>
      <c r="J72" s="289"/>
      <c r="K72" s="289"/>
      <c r="L72" s="289"/>
    </row>
    <row r="73" spans="1:12" x14ac:dyDescent="0.2">
      <c r="B73" s="300">
        <v>45278</v>
      </c>
      <c r="C73" s="299" t="s">
        <v>4207</v>
      </c>
      <c r="D73" s="291" t="s">
        <v>806</v>
      </c>
      <c r="E73" s="290">
        <v>2.5299999999999998</v>
      </c>
      <c r="F73" s="290">
        <v>6152.09</v>
      </c>
      <c r="G73" s="295" t="s">
        <v>9548</v>
      </c>
      <c r="H73" s="295"/>
      <c r="I73" s="295"/>
      <c r="J73" s="289"/>
      <c r="K73" s="289"/>
      <c r="L73" s="289"/>
    </row>
    <row r="74" spans="1:12" x14ac:dyDescent="0.2">
      <c r="B74" s="300">
        <v>45279</v>
      </c>
      <c r="C74" s="299" t="s">
        <v>351</v>
      </c>
      <c r="D74" s="291" t="s">
        <v>745</v>
      </c>
      <c r="E74" s="290">
        <v>1720000</v>
      </c>
      <c r="F74" s="290">
        <v>3064.25</v>
      </c>
      <c r="G74" s="295" t="s">
        <v>9547</v>
      </c>
      <c r="H74" s="295"/>
      <c r="I74" s="295"/>
      <c r="J74" s="289"/>
      <c r="K74" s="289"/>
      <c r="L74" s="289"/>
    </row>
    <row r="75" spans="1:12" x14ac:dyDescent="0.2">
      <c r="B75" s="300">
        <v>45280</v>
      </c>
      <c r="C75" s="299" t="s">
        <v>4517</v>
      </c>
      <c r="D75" s="291" t="s">
        <v>806</v>
      </c>
      <c r="E75" s="484">
        <v>34.61</v>
      </c>
      <c r="F75" s="290">
        <v>6483.84</v>
      </c>
      <c r="G75" s="295" t="s">
        <v>9546</v>
      </c>
      <c r="H75" s="295"/>
      <c r="I75" s="295"/>
      <c r="J75" s="289"/>
      <c r="K75" s="289"/>
      <c r="L75" s="289"/>
    </row>
    <row r="76" spans="1:12" x14ac:dyDescent="0.2">
      <c r="B76" s="300">
        <v>45280</v>
      </c>
      <c r="C76" s="299" t="s">
        <v>4207</v>
      </c>
      <c r="D76" s="291" t="s">
        <v>806</v>
      </c>
      <c r="E76" s="290">
        <v>5.54</v>
      </c>
      <c r="F76" s="290">
        <v>44030.6</v>
      </c>
      <c r="G76" s="295" t="s">
        <v>9541</v>
      </c>
      <c r="H76" s="295"/>
      <c r="I76" s="295"/>
      <c r="J76" s="289"/>
      <c r="K76" s="289"/>
      <c r="L76" s="289"/>
    </row>
    <row r="77" spans="1:12" x14ac:dyDescent="0.2">
      <c r="B77" s="300">
        <v>45281</v>
      </c>
      <c r="C77" s="299" t="s">
        <v>2993</v>
      </c>
      <c r="D77" s="291" t="s">
        <v>745</v>
      </c>
      <c r="E77" s="290">
        <v>76169.539999999994</v>
      </c>
      <c r="F77" s="290">
        <v>1125.33</v>
      </c>
      <c r="G77" s="295" t="s">
        <v>9545</v>
      </c>
      <c r="H77" s="295"/>
      <c r="I77" s="295"/>
      <c r="J77" s="289"/>
      <c r="K77" s="289"/>
      <c r="L77" s="289"/>
    </row>
    <row r="78" spans="1:12" x14ac:dyDescent="0.2">
      <c r="B78" s="300">
        <v>45281</v>
      </c>
      <c r="C78" s="299" t="s">
        <v>9544</v>
      </c>
      <c r="D78" s="291" t="s">
        <v>745</v>
      </c>
      <c r="E78" s="482">
        <v>28190.65</v>
      </c>
      <c r="F78" s="290">
        <v>63085.39</v>
      </c>
      <c r="G78" s="295" t="s">
        <v>9543</v>
      </c>
      <c r="H78" s="295"/>
      <c r="I78" s="295"/>
      <c r="J78" s="289"/>
      <c r="K78" s="289"/>
      <c r="L78" s="289"/>
    </row>
    <row r="79" spans="1:12" x14ac:dyDescent="0.2">
      <c r="B79" s="300">
        <v>45281</v>
      </c>
      <c r="C79" s="299" t="s">
        <v>9542</v>
      </c>
      <c r="D79" s="291" t="s">
        <v>745</v>
      </c>
      <c r="E79" s="290">
        <v>2175</v>
      </c>
      <c r="F79" s="290">
        <v>3828.75</v>
      </c>
      <c r="G79" s="295" t="s">
        <v>9541</v>
      </c>
      <c r="H79" s="295"/>
      <c r="I79" s="295"/>
      <c r="J79" s="289"/>
      <c r="K79" s="289"/>
      <c r="L79" s="289"/>
    </row>
    <row r="80" spans="1:12" x14ac:dyDescent="0.2">
      <c r="B80" s="300">
        <v>45281</v>
      </c>
      <c r="C80" s="299" t="s">
        <v>9540</v>
      </c>
      <c r="D80" s="291" t="s">
        <v>745</v>
      </c>
      <c r="E80" s="290">
        <v>2241</v>
      </c>
      <c r="F80" s="290">
        <v>23679.71</v>
      </c>
      <c r="G80" s="295" t="s">
        <v>9539</v>
      </c>
      <c r="H80" s="295"/>
      <c r="I80" s="295"/>
      <c r="J80" s="289"/>
      <c r="K80" s="289"/>
      <c r="L80" s="289"/>
    </row>
    <row r="81" spans="2:12" x14ac:dyDescent="0.2">
      <c r="B81" s="300">
        <v>45221</v>
      </c>
      <c r="C81" s="299" t="s">
        <v>4517</v>
      </c>
      <c r="D81" s="291" t="s">
        <v>806</v>
      </c>
      <c r="E81" s="484">
        <v>10</v>
      </c>
      <c r="F81" s="290">
        <v>1233.27</v>
      </c>
      <c r="G81" s="295" t="s">
        <v>9538</v>
      </c>
      <c r="H81" s="295"/>
      <c r="I81" s="295"/>
      <c r="J81" s="289"/>
      <c r="K81" s="289"/>
      <c r="L81" s="289"/>
    </row>
    <row r="82" spans="2:12" x14ac:dyDescent="0.2">
      <c r="B82" s="300">
        <v>45221</v>
      </c>
      <c r="C82" s="299" t="s">
        <v>4207</v>
      </c>
      <c r="D82" s="291" t="s">
        <v>806</v>
      </c>
      <c r="E82" s="290">
        <v>1.6</v>
      </c>
      <c r="F82" s="290">
        <v>11375.01</v>
      </c>
      <c r="G82" s="295" t="s">
        <v>9537</v>
      </c>
      <c r="H82" s="295"/>
      <c r="I82" s="295"/>
      <c r="J82" s="289"/>
      <c r="K82" s="289"/>
      <c r="L82" s="289"/>
    </row>
    <row r="83" spans="2:12" ht="12.75" customHeight="1" x14ac:dyDescent="0.2">
      <c r="B83" s="300">
        <v>45221</v>
      </c>
      <c r="C83" s="299" t="s">
        <v>6077</v>
      </c>
      <c r="D83" s="291" t="s">
        <v>745</v>
      </c>
      <c r="E83" s="404">
        <v>4134.96</v>
      </c>
      <c r="F83" s="290">
        <v>10164.790000000001</v>
      </c>
      <c r="G83" s="295" t="s">
        <v>9536</v>
      </c>
      <c r="H83" s="295"/>
      <c r="I83" s="295"/>
      <c r="J83" s="289"/>
      <c r="K83" s="289"/>
      <c r="L83" s="289"/>
    </row>
    <row r="84" spans="2:12" x14ac:dyDescent="0.2">
      <c r="B84" s="300">
        <v>45286</v>
      </c>
      <c r="C84" s="299" t="s">
        <v>351</v>
      </c>
      <c r="D84" s="291" t="s">
        <v>745</v>
      </c>
      <c r="E84" s="290">
        <v>1442963.74</v>
      </c>
      <c r="F84" s="290">
        <v>10924.84</v>
      </c>
      <c r="G84" s="295" t="s">
        <v>9535</v>
      </c>
      <c r="H84" s="295"/>
      <c r="I84" s="295"/>
      <c r="J84" s="289"/>
      <c r="K84" s="289"/>
      <c r="L84" s="289"/>
    </row>
    <row r="85" spans="2:12" x14ac:dyDescent="0.2">
      <c r="B85" s="300">
        <v>45287</v>
      </c>
      <c r="C85" s="299" t="s">
        <v>8034</v>
      </c>
      <c r="D85" s="291" t="s">
        <v>745</v>
      </c>
      <c r="E85" s="290">
        <v>1160</v>
      </c>
      <c r="F85" s="290">
        <v>1151.28</v>
      </c>
      <c r="G85" s="295" t="s">
        <v>9534</v>
      </c>
      <c r="H85" s="295"/>
      <c r="I85" s="295"/>
      <c r="J85" s="289"/>
      <c r="K85" s="289"/>
      <c r="L85" s="289"/>
    </row>
    <row r="86" spans="2:12" x14ac:dyDescent="0.2">
      <c r="B86" s="300">
        <v>45287</v>
      </c>
      <c r="C86" s="299" t="s">
        <v>4517</v>
      </c>
      <c r="D86" s="291" t="s">
        <v>806</v>
      </c>
      <c r="E86" s="484">
        <v>68.430000000000007</v>
      </c>
      <c r="F86" s="290">
        <v>1741.68</v>
      </c>
      <c r="G86" s="295" t="s">
        <v>9533</v>
      </c>
      <c r="H86" s="295"/>
      <c r="I86" s="295"/>
      <c r="J86" s="289"/>
      <c r="K86" s="289"/>
      <c r="L86" s="289"/>
    </row>
    <row r="87" spans="2:12" x14ac:dyDescent="0.2">
      <c r="B87" s="300">
        <v>45287</v>
      </c>
      <c r="C87" s="299" t="s">
        <v>4207</v>
      </c>
      <c r="D87" s="291" t="s">
        <v>806</v>
      </c>
      <c r="E87" s="290">
        <v>10.95</v>
      </c>
      <c r="F87" s="290">
        <v>27693.84</v>
      </c>
      <c r="G87" s="295" t="s">
        <v>9532</v>
      </c>
      <c r="H87" s="295"/>
      <c r="I87" s="295"/>
      <c r="J87" s="289"/>
      <c r="K87" s="289"/>
      <c r="L87" s="289"/>
    </row>
    <row r="88" spans="2:12" x14ac:dyDescent="0.2">
      <c r="B88" s="300">
        <v>45287</v>
      </c>
      <c r="C88" s="299" t="s">
        <v>4517</v>
      </c>
      <c r="D88" s="291" t="s">
        <v>806</v>
      </c>
      <c r="E88" s="484">
        <v>55.26</v>
      </c>
      <c r="F88" s="290">
        <v>23177.279999999999</v>
      </c>
      <c r="G88" s="295" t="s">
        <v>9531</v>
      </c>
      <c r="H88" s="295"/>
      <c r="I88" s="295"/>
      <c r="J88" s="289"/>
      <c r="K88" s="289"/>
      <c r="L88" s="289"/>
    </row>
    <row r="89" spans="2:12" x14ac:dyDescent="0.2">
      <c r="B89" s="300">
        <v>45287</v>
      </c>
      <c r="C89" s="299" t="s">
        <v>4207</v>
      </c>
      <c r="D89" s="291" t="s">
        <v>806</v>
      </c>
      <c r="E89" s="290">
        <v>8.84</v>
      </c>
      <c r="F89" s="290">
        <v>2303.4899999999998</v>
      </c>
      <c r="G89" s="295" t="s">
        <v>9530</v>
      </c>
      <c r="H89" s="295"/>
      <c r="I89" s="295"/>
      <c r="J89" s="289"/>
      <c r="K89" s="289"/>
      <c r="L89" s="289"/>
    </row>
    <row r="90" spans="2:12" x14ac:dyDescent="0.2">
      <c r="B90" s="300">
        <v>45288</v>
      </c>
      <c r="C90" s="299" t="s">
        <v>351</v>
      </c>
      <c r="D90" s="291" t="s">
        <v>745</v>
      </c>
      <c r="E90" s="290">
        <v>1570269.14</v>
      </c>
      <c r="F90" s="290">
        <v>31702.799999999999</v>
      </c>
      <c r="G90" s="295" t="s">
        <v>9529</v>
      </c>
      <c r="H90" s="295"/>
      <c r="I90" s="295"/>
      <c r="J90" s="289"/>
      <c r="K90" s="289"/>
      <c r="L90" s="289"/>
    </row>
    <row r="91" spans="2:12" x14ac:dyDescent="0.2">
      <c r="B91" s="300">
        <v>45288</v>
      </c>
      <c r="C91" s="299" t="s">
        <v>8723</v>
      </c>
      <c r="D91" s="291" t="s">
        <v>745</v>
      </c>
      <c r="E91" s="290">
        <v>74843.63</v>
      </c>
      <c r="F91" s="290">
        <v>15304.63</v>
      </c>
      <c r="G91" s="295" t="s">
        <v>9528</v>
      </c>
      <c r="H91" s="295"/>
      <c r="I91" s="295"/>
      <c r="J91" s="289"/>
      <c r="K91" s="289"/>
      <c r="L91" s="289"/>
    </row>
    <row r="92" spans="2:12" x14ac:dyDescent="0.2">
      <c r="B92" s="300">
        <v>45289</v>
      </c>
      <c r="C92" s="299" t="s">
        <v>9527</v>
      </c>
      <c r="D92" s="291" t="s">
        <v>745</v>
      </c>
      <c r="E92" s="482">
        <v>33976.83</v>
      </c>
      <c r="F92" s="290">
        <v>71317</v>
      </c>
      <c r="G92" s="295" t="s">
        <v>9526</v>
      </c>
      <c r="H92" s="295"/>
      <c r="I92" s="295"/>
      <c r="J92" s="289"/>
      <c r="K92" s="289"/>
      <c r="L92" s="289"/>
    </row>
    <row r="93" spans="2:12" x14ac:dyDescent="0.2">
      <c r="B93" s="300">
        <v>45289</v>
      </c>
      <c r="C93" s="299" t="s">
        <v>9525</v>
      </c>
      <c r="D93" s="291" t="s">
        <v>745</v>
      </c>
      <c r="E93" s="290">
        <v>55640.52</v>
      </c>
      <c r="F93" s="290">
        <v>16599.32</v>
      </c>
      <c r="G93" s="289" t="s">
        <v>9524</v>
      </c>
    </row>
    <row r="94" spans="2:12" x14ac:dyDescent="0.2">
      <c r="B94" s="300">
        <v>45289</v>
      </c>
      <c r="C94" s="299" t="s">
        <v>2993</v>
      </c>
      <c r="D94" s="291" t="s">
        <v>745</v>
      </c>
      <c r="E94" s="290">
        <v>512872.01</v>
      </c>
      <c r="F94" s="290">
        <v>1523.52</v>
      </c>
      <c r="G94" s="289" t="s">
        <v>9523</v>
      </c>
    </row>
    <row r="95" spans="2:12" x14ac:dyDescent="0.2">
      <c r="B95" s="300">
        <v>45289</v>
      </c>
      <c r="C95" s="299" t="s">
        <v>9522</v>
      </c>
      <c r="D95" s="291" t="s">
        <v>806</v>
      </c>
      <c r="E95" s="484">
        <v>699</v>
      </c>
      <c r="F95" s="290">
        <v>19174.8</v>
      </c>
      <c r="G95" s="289" t="s">
        <v>9521</v>
      </c>
    </row>
    <row r="96" spans="2:12" x14ac:dyDescent="0.2">
      <c r="B96" s="300">
        <v>45289</v>
      </c>
      <c r="C96" s="880" t="s">
        <v>4207</v>
      </c>
      <c r="D96" s="291" t="s">
        <v>806</v>
      </c>
      <c r="E96" s="290">
        <v>111.84</v>
      </c>
      <c r="F96" s="290">
        <v>20230.21</v>
      </c>
      <c r="G96" s="289" t="s">
        <v>9520</v>
      </c>
    </row>
    <row r="97" spans="2:12" x14ac:dyDescent="0.2">
      <c r="B97" s="300">
        <v>45289</v>
      </c>
      <c r="C97" s="299" t="s">
        <v>9732</v>
      </c>
      <c r="D97" s="291" t="s">
        <v>745</v>
      </c>
      <c r="E97" s="482">
        <v>233581.6</v>
      </c>
      <c r="F97" s="290">
        <v>13889.86</v>
      </c>
      <c r="G97" s="289" t="s">
        <v>9519</v>
      </c>
    </row>
    <row r="98" spans="2:12" x14ac:dyDescent="0.2">
      <c r="B98" s="300"/>
      <c r="C98" s="299"/>
      <c r="F98" s="290">
        <v>675.32</v>
      </c>
      <c r="G98" s="289" t="s">
        <v>9518</v>
      </c>
    </row>
    <row r="99" spans="2:12" x14ac:dyDescent="0.2">
      <c r="B99" s="300"/>
      <c r="C99" s="299"/>
      <c r="F99" s="290">
        <v>7108.31</v>
      </c>
      <c r="G99" s="289" t="s">
        <v>9517</v>
      </c>
    </row>
    <row r="100" spans="2:12" x14ac:dyDescent="0.2">
      <c r="B100" s="300"/>
      <c r="C100" s="299"/>
      <c r="F100" s="290">
        <v>13821.27</v>
      </c>
      <c r="G100" s="289" t="s">
        <v>9516</v>
      </c>
      <c r="H100" s="295"/>
      <c r="I100" s="295"/>
      <c r="J100" s="289"/>
      <c r="K100" s="289"/>
      <c r="L100" s="289"/>
    </row>
    <row r="101" spans="2:12" x14ac:dyDescent="0.2">
      <c r="B101" s="300"/>
      <c r="C101" s="299"/>
      <c r="F101" s="290">
        <v>35316</v>
      </c>
      <c r="G101" s="289" t="s">
        <v>9515</v>
      </c>
      <c r="H101" s="295"/>
      <c r="I101" s="295"/>
      <c r="J101" s="289"/>
      <c r="K101" s="289"/>
      <c r="L101" s="289"/>
    </row>
    <row r="102" spans="2:12" x14ac:dyDescent="0.2">
      <c r="B102" s="300"/>
      <c r="C102" s="299"/>
      <c r="F102" s="290">
        <v>20197.919999999998</v>
      </c>
      <c r="G102" s="295" t="s">
        <v>9514</v>
      </c>
      <c r="H102" s="295"/>
      <c r="I102" s="295"/>
      <c r="J102" s="289"/>
      <c r="K102" s="289"/>
      <c r="L102" s="289"/>
    </row>
    <row r="103" spans="2:12" x14ac:dyDescent="0.2">
      <c r="B103" s="300"/>
      <c r="F103" s="290">
        <v>3418.73</v>
      </c>
      <c r="G103" s="295" t="s">
        <v>9513</v>
      </c>
      <c r="H103" s="295"/>
      <c r="I103" s="295"/>
      <c r="J103" s="289"/>
      <c r="K103" s="289"/>
      <c r="L103" s="289"/>
    </row>
    <row r="104" spans="2:12" x14ac:dyDescent="0.2">
      <c r="B104" s="300"/>
      <c r="C104" s="299"/>
      <c r="F104" s="290">
        <v>1649.95</v>
      </c>
      <c r="G104" s="295" t="s">
        <v>9512</v>
      </c>
      <c r="H104" s="295"/>
      <c r="I104" s="295"/>
      <c r="J104" s="289"/>
      <c r="K104" s="289"/>
      <c r="L104" s="289"/>
    </row>
    <row r="105" spans="2:12" x14ac:dyDescent="0.2">
      <c r="B105" s="300"/>
      <c r="C105" s="299"/>
      <c r="F105" s="290">
        <v>20000</v>
      </c>
      <c r="G105" s="295" t="s">
        <v>9375</v>
      </c>
      <c r="H105" s="295"/>
      <c r="I105" s="295"/>
      <c r="J105" s="289"/>
      <c r="K105" s="289"/>
      <c r="L105" s="289"/>
    </row>
    <row r="106" spans="2:12" x14ac:dyDescent="0.2">
      <c r="B106" s="300"/>
      <c r="C106" s="299"/>
      <c r="F106" s="290">
        <v>15838.32</v>
      </c>
      <c r="G106" s="295" t="s">
        <v>9511</v>
      </c>
      <c r="H106" s="295"/>
      <c r="I106" s="295"/>
      <c r="J106" s="289"/>
      <c r="K106" s="289"/>
      <c r="L106" s="289"/>
    </row>
    <row r="107" spans="2:12" x14ac:dyDescent="0.2">
      <c r="B107" s="300"/>
      <c r="C107" s="299"/>
      <c r="F107" s="290">
        <v>27453.439999999999</v>
      </c>
      <c r="G107" s="295" t="s">
        <v>9510</v>
      </c>
      <c r="H107" s="295"/>
      <c r="I107" s="295"/>
      <c r="J107" s="289"/>
      <c r="K107" s="289"/>
      <c r="L107" s="289"/>
    </row>
    <row r="108" spans="2:12" x14ac:dyDescent="0.2">
      <c r="B108" s="300"/>
      <c r="C108" s="299"/>
      <c r="F108" s="290">
        <v>4483.1499999999996</v>
      </c>
      <c r="G108" s="295" t="s">
        <v>9509</v>
      </c>
      <c r="H108" s="295"/>
      <c r="I108" s="295"/>
      <c r="J108" s="289"/>
      <c r="K108" s="289"/>
      <c r="L108" s="289"/>
    </row>
    <row r="109" spans="2:12" x14ac:dyDescent="0.2">
      <c r="B109" s="300"/>
      <c r="C109" s="299"/>
      <c r="F109" s="290">
        <v>6741.11</v>
      </c>
      <c r="G109" s="295" t="s">
        <v>9508</v>
      </c>
      <c r="H109" s="295"/>
      <c r="I109" s="295"/>
      <c r="J109" s="289"/>
      <c r="K109" s="289"/>
      <c r="L109" s="289"/>
    </row>
    <row r="110" spans="2:12" x14ac:dyDescent="0.2">
      <c r="B110" s="300"/>
      <c r="C110" s="299"/>
      <c r="F110" s="290">
        <v>8000</v>
      </c>
      <c r="G110" s="295" t="s">
        <v>9434</v>
      </c>
      <c r="H110" s="295"/>
      <c r="I110" s="295"/>
      <c r="J110" s="289"/>
      <c r="K110" s="289"/>
      <c r="L110" s="289"/>
    </row>
    <row r="111" spans="2:12" x14ac:dyDescent="0.2">
      <c r="B111" s="300"/>
      <c r="C111" s="299"/>
      <c r="F111" s="290">
        <v>18059.72</v>
      </c>
      <c r="G111" s="295" t="s">
        <v>9507</v>
      </c>
      <c r="H111" s="295"/>
      <c r="I111" s="295"/>
      <c r="J111" s="289"/>
      <c r="K111" s="289"/>
      <c r="L111" s="289"/>
    </row>
    <row r="112" spans="2:12" x14ac:dyDescent="0.2">
      <c r="B112" s="300"/>
      <c r="C112" s="299"/>
      <c r="F112" s="290">
        <v>5125.4399999999996</v>
      </c>
      <c r="G112" s="295" t="s">
        <v>9506</v>
      </c>
      <c r="H112" s="295"/>
      <c r="I112" s="295"/>
      <c r="J112" s="289"/>
      <c r="K112" s="289"/>
      <c r="L112" s="289"/>
    </row>
    <row r="113" spans="2:12" x14ac:dyDescent="0.2">
      <c r="B113" s="300"/>
      <c r="C113" s="299"/>
      <c r="F113" s="290">
        <v>20985.59</v>
      </c>
      <c r="G113" s="295" t="s">
        <v>9505</v>
      </c>
      <c r="H113" s="295"/>
      <c r="I113" s="295"/>
      <c r="J113" s="289"/>
      <c r="K113" s="289"/>
      <c r="L113" s="289"/>
    </row>
    <row r="114" spans="2:12" x14ac:dyDescent="0.2">
      <c r="B114" s="300"/>
      <c r="C114" s="299"/>
      <c r="F114" s="290">
        <v>10311.24</v>
      </c>
      <c r="G114" s="295" t="s">
        <v>9504</v>
      </c>
      <c r="H114" s="295"/>
      <c r="I114" s="295"/>
      <c r="J114" s="289"/>
      <c r="K114" s="289"/>
      <c r="L114" s="289"/>
    </row>
    <row r="115" spans="2:12" x14ac:dyDescent="0.2">
      <c r="B115" s="300"/>
      <c r="C115" s="299"/>
      <c r="F115" s="290">
        <v>104875.6</v>
      </c>
      <c r="G115" s="295" t="s">
        <v>9503</v>
      </c>
      <c r="H115" s="295"/>
      <c r="I115" s="295"/>
      <c r="J115" s="289"/>
      <c r="K115" s="289"/>
      <c r="L115" s="289"/>
    </row>
    <row r="116" spans="2:12" x14ac:dyDescent="0.2">
      <c r="B116" s="300"/>
      <c r="C116" s="299"/>
      <c r="F116" s="290">
        <v>3232.29</v>
      </c>
      <c r="G116" s="295" t="s">
        <v>9502</v>
      </c>
      <c r="H116" s="295"/>
      <c r="I116" s="295"/>
      <c r="J116" s="289"/>
      <c r="K116" s="289"/>
      <c r="L116" s="289"/>
    </row>
    <row r="117" spans="2:12" x14ac:dyDescent="0.2">
      <c r="B117" s="300"/>
      <c r="C117" s="299"/>
      <c r="F117" s="290">
        <v>1198.05</v>
      </c>
      <c r="G117" s="295" t="s">
        <v>9501</v>
      </c>
      <c r="H117" s="295"/>
      <c r="I117" s="295"/>
      <c r="J117" s="289"/>
      <c r="K117" s="289"/>
      <c r="L117" s="289"/>
    </row>
    <row r="118" spans="2:12" x14ac:dyDescent="0.2">
      <c r="B118" s="300"/>
      <c r="C118" s="299"/>
      <c r="F118" s="290">
        <v>15095.56</v>
      </c>
      <c r="G118" s="295" t="s">
        <v>9500</v>
      </c>
      <c r="H118" s="295"/>
      <c r="I118" s="295"/>
      <c r="J118" s="289"/>
      <c r="K118" s="289"/>
      <c r="L118" s="289"/>
    </row>
    <row r="119" spans="2:12" x14ac:dyDescent="0.2">
      <c r="B119" s="300"/>
      <c r="C119" s="299"/>
      <c r="F119" s="290">
        <v>3540</v>
      </c>
      <c r="G119" s="295" t="s">
        <v>9499</v>
      </c>
      <c r="H119" s="295"/>
      <c r="I119" s="295"/>
      <c r="J119" s="289"/>
      <c r="K119" s="289"/>
      <c r="L119" s="289"/>
    </row>
    <row r="120" spans="2:12" x14ac:dyDescent="0.2">
      <c r="B120" s="300"/>
      <c r="C120" s="299"/>
      <c r="F120" s="290">
        <v>2113.52</v>
      </c>
      <c r="G120" s="295" t="s">
        <v>9498</v>
      </c>
      <c r="H120" s="295"/>
      <c r="I120" s="295"/>
      <c r="J120" s="289"/>
      <c r="K120" s="289"/>
      <c r="L120" s="289"/>
    </row>
    <row r="121" spans="2:12" x14ac:dyDescent="0.2">
      <c r="B121" s="300"/>
      <c r="C121" s="299"/>
      <c r="F121" s="290">
        <v>3645.16</v>
      </c>
      <c r="G121" s="295" t="s">
        <v>9497</v>
      </c>
      <c r="H121" s="295"/>
      <c r="I121" s="295"/>
      <c r="J121" s="289"/>
      <c r="K121" s="289"/>
      <c r="L121" s="289"/>
    </row>
    <row r="122" spans="2:12" x14ac:dyDescent="0.2">
      <c r="B122" s="300"/>
      <c r="C122" s="299"/>
      <c r="F122" s="290">
        <v>920.73</v>
      </c>
      <c r="G122" s="295" t="s">
        <v>9496</v>
      </c>
      <c r="H122" s="295"/>
      <c r="I122" s="295"/>
      <c r="J122" s="289"/>
      <c r="K122" s="289"/>
      <c r="L122" s="289"/>
    </row>
    <row r="123" spans="2:12" x14ac:dyDescent="0.2">
      <c r="B123" s="300"/>
      <c r="C123" s="299"/>
      <c r="F123" s="290">
        <v>1043.1600000000001</v>
      </c>
      <c r="G123" s="295" t="s">
        <v>9495</v>
      </c>
      <c r="H123" s="295"/>
      <c r="I123" s="295"/>
      <c r="J123" s="289"/>
      <c r="K123" s="289"/>
      <c r="L123" s="289"/>
    </row>
    <row r="124" spans="2:12" x14ac:dyDescent="0.2">
      <c r="B124" s="300"/>
      <c r="C124" s="299"/>
      <c r="F124" s="290">
        <v>6147.79</v>
      </c>
      <c r="G124" s="295" t="s">
        <v>9494</v>
      </c>
      <c r="H124" s="295"/>
      <c r="I124" s="295"/>
      <c r="J124" s="289"/>
      <c r="K124" s="289"/>
      <c r="L124" s="289"/>
    </row>
    <row r="125" spans="2:12" x14ac:dyDescent="0.2">
      <c r="B125" s="300"/>
      <c r="C125" s="299"/>
      <c r="F125" s="290">
        <v>2114</v>
      </c>
      <c r="G125" s="295" t="s">
        <v>9493</v>
      </c>
      <c r="H125" s="295"/>
      <c r="I125" s="295"/>
      <c r="J125" s="289"/>
      <c r="K125" s="289"/>
      <c r="L125" s="289"/>
    </row>
    <row r="126" spans="2:12" x14ac:dyDescent="0.2">
      <c r="B126" s="300"/>
      <c r="C126" s="299"/>
      <c r="F126" s="290">
        <v>13804.01</v>
      </c>
      <c r="G126" s="289" t="s">
        <v>9492</v>
      </c>
      <c r="H126" s="295"/>
      <c r="I126" s="295"/>
      <c r="J126" s="289"/>
      <c r="K126" s="289"/>
      <c r="L126" s="289"/>
    </row>
    <row r="127" spans="2:12" x14ac:dyDescent="0.2">
      <c r="B127" s="300"/>
      <c r="C127" s="299"/>
      <c r="F127" s="290">
        <v>1233.27</v>
      </c>
      <c r="G127" s="295" t="s">
        <v>9491</v>
      </c>
      <c r="H127" s="295"/>
      <c r="I127" s="295"/>
      <c r="J127" s="289"/>
      <c r="K127" s="289"/>
      <c r="L127" s="289"/>
    </row>
    <row r="128" spans="2:12" x14ac:dyDescent="0.2">
      <c r="B128" s="300"/>
      <c r="C128" s="299"/>
      <c r="F128" s="290">
        <v>1630.5</v>
      </c>
      <c r="G128" s="289" t="s">
        <v>9490</v>
      </c>
      <c r="H128" s="295"/>
      <c r="I128" s="295"/>
      <c r="J128" s="289"/>
      <c r="K128" s="289"/>
      <c r="L128" s="289"/>
    </row>
    <row r="129" spans="2:12" x14ac:dyDescent="0.2">
      <c r="B129" s="300"/>
      <c r="C129" s="299"/>
      <c r="F129" s="290">
        <v>40047.96</v>
      </c>
      <c r="G129" s="295" t="s">
        <v>9489</v>
      </c>
      <c r="H129" s="295"/>
      <c r="I129" s="295"/>
      <c r="J129" s="289"/>
      <c r="K129" s="289"/>
      <c r="L129" s="289"/>
    </row>
    <row r="130" spans="2:12" x14ac:dyDescent="0.2">
      <c r="B130" s="300"/>
      <c r="F130" s="290">
        <v>28255.81</v>
      </c>
      <c r="G130" s="295" t="s">
        <v>9488</v>
      </c>
      <c r="H130" s="295"/>
      <c r="I130" s="295"/>
      <c r="J130" s="289"/>
      <c r="K130" s="289"/>
      <c r="L130" s="289"/>
    </row>
    <row r="131" spans="2:12" x14ac:dyDescent="0.2">
      <c r="B131" s="300"/>
      <c r="C131" s="299"/>
      <c r="F131" s="290">
        <v>1465.43</v>
      </c>
      <c r="G131" s="295" t="s">
        <v>9487</v>
      </c>
      <c r="H131" s="295"/>
      <c r="I131" s="295"/>
      <c r="J131" s="289"/>
      <c r="K131" s="289"/>
      <c r="L131" s="289"/>
    </row>
    <row r="132" spans="2:12" x14ac:dyDescent="0.2">
      <c r="B132" s="300"/>
      <c r="C132" s="299"/>
      <c r="F132" s="290">
        <v>67970.05</v>
      </c>
      <c r="G132" s="295" t="s">
        <v>9486</v>
      </c>
      <c r="H132" s="295"/>
      <c r="I132" s="295"/>
      <c r="J132" s="289"/>
      <c r="K132" s="289"/>
      <c r="L132" s="289"/>
    </row>
    <row r="133" spans="2:12" x14ac:dyDescent="0.2">
      <c r="B133" s="300"/>
      <c r="F133" s="290">
        <v>34462.57</v>
      </c>
      <c r="G133" s="289" t="s">
        <v>9485</v>
      </c>
      <c r="H133" s="295"/>
      <c r="I133" s="295"/>
      <c r="J133" s="289"/>
      <c r="K133" s="289"/>
      <c r="L133" s="289"/>
    </row>
    <row r="134" spans="2:12" x14ac:dyDescent="0.2">
      <c r="B134" s="300"/>
      <c r="C134" s="299"/>
      <c r="F134" s="290">
        <v>23189.84</v>
      </c>
      <c r="G134" s="295" t="s">
        <v>9484</v>
      </c>
      <c r="H134" s="295"/>
      <c r="I134" s="295"/>
      <c r="J134" s="289"/>
      <c r="K134" s="289"/>
      <c r="L134" s="289"/>
    </row>
    <row r="135" spans="2:12" x14ac:dyDescent="0.2">
      <c r="B135" s="300"/>
      <c r="C135" s="299"/>
      <c r="F135" s="290">
        <v>20300.73</v>
      </c>
      <c r="G135" s="295" t="s">
        <v>9483</v>
      </c>
      <c r="H135" s="295"/>
      <c r="I135" s="295"/>
      <c r="J135" s="289"/>
      <c r="K135" s="289"/>
      <c r="L135" s="289"/>
    </row>
    <row r="136" spans="2:12" x14ac:dyDescent="0.2">
      <c r="B136" s="300"/>
      <c r="C136" s="299"/>
      <c r="F136" s="290">
        <v>2272.16</v>
      </c>
      <c r="G136" s="295" t="s">
        <v>9482</v>
      </c>
      <c r="H136" s="295"/>
      <c r="I136" s="295"/>
      <c r="J136" s="289"/>
      <c r="K136" s="289"/>
      <c r="L136" s="289"/>
    </row>
    <row r="137" spans="2:12" x14ac:dyDescent="0.2">
      <c r="B137" s="300"/>
      <c r="C137" s="299"/>
      <c r="F137" s="290">
        <v>13307.35</v>
      </c>
      <c r="G137" s="295" t="s">
        <v>9481</v>
      </c>
      <c r="H137" s="295"/>
      <c r="I137" s="295"/>
      <c r="J137" s="289"/>
      <c r="K137" s="289"/>
      <c r="L137" s="289"/>
    </row>
    <row r="138" spans="2:12" x14ac:dyDescent="0.2">
      <c r="B138" s="300"/>
      <c r="C138" s="299"/>
      <c r="F138" s="290">
        <v>2948.22</v>
      </c>
      <c r="G138" s="295" t="s">
        <v>9480</v>
      </c>
      <c r="H138" s="295"/>
      <c r="I138" s="295"/>
      <c r="J138" s="289"/>
      <c r="K138" s="289"/>
      <c r="L138" s="289"/>
    </row>
    <row r="139" spans="2:12" x14ac:dyDescent="0.2">
      <c r="B139" s="300"/>
      <c r="C139" s="299"/>
      <c r="F139" s="290">
        <v>32480.43</v>
      </c>
      <c r="G139" s="295" t="s">
        <v>9479</v>
      </c>
      <c r="H139" s="295"/>
      <c r="I139" s="295"/>
      <c r="J139" s="289"/>
      <c r="K139" s="289"/>
      <c r="L139" s="289"/>
    </row>
    <row r="140" spans="2:12" x14ac:dyDescent="0.2">
      <c r="B140" s="300"/>
      <c r="C140" s="299"/>
      <c r="F140" s="290">
        <v>25221.05</v>
      </c>
      <c r="G140" s="295" t="s">
        <v>9478</v>
      </c>
      <c r="H140" s="295"/>
      <c r="I140" s="295"/>
      <c r="J140" s="289"/>
      <c r="K140" s="289"/>
      <c r="L140" s="289"/>
    </row>
    <row r="141" spans="2:12" x14ac:dyDescent="0.2">
      <c r="B141" s="300"/>
      <c r="C141" s="299"/>
      <c r="F141" s="290">
        <v>4704.6499999999996</v>
      </c>
      <c r="G141" s="295" t="s">
        <v>9477</v>
      </c>
      <c r="H141" s="295"/>
      <c r="I141" s="295"/>
      <c r="J141" s="289"/>
      <c r="K141" s="289"/>
      <c r="L141" s="289"/>
    </row>
    <row r="142" spans="2:12" x14ac:dyDescent="0.2">
      <c r="B142" s="300"/>
      <c r="C142" s="299"/>
      <c r="F142" s="290">
        <v>33232.65</v>
      </c>
      <c r="G142" s="695" t="s">
        <v>9476</v>
      </c>
      <c r="H142" s="295"/>
      <c r="I142" s="295"/>
      <c r="J142" s="289"/>
      <c r="K142" s="289"/>
      <c r="L142" s="289"/>
    </row>
    <row r="143" spans="2:12" x14ac:dyDescent="0.2">
      <c r="B143" s="300"/>
      <c r="C143" s="299"/>
      <c r="F143" s="290">
        <v>7668.92</v>
      </c>
      <c r="G143" s="295" t="s">
        <v>9475</v>
      </c>
      <c r="H143" s="295"/>
      <c r="I143" s="295"/>
      <c r="J143" s="289"/>
      <c r="K143" s="289"/>
      <c r="L143" s="289"/>
    </row>
    <row r="144" spans="2:12" x14ac:dyDescent="0.2">
      <c r="B144" s="300"/>
      <c r="C144" s="299"/>
      <c r="F144" s="290">
        <v>10602.4</v>
      </c>
      <c r="G144" s="289" t="s">
        <v>9474</v>
      </c>
      <c r="K144" s="289"/>
      <c r="L144" s="289"/>
    </row>
    <row r="145" spans="2:12" x14ac:dyDescent="0.2">
      <c r="B145" s="300"/>
      <c r="C145" s="299"/>
      <c r="F145" s="290">
        <v>4428.21</v>
      </c>
      <c r="G145" s="295" t="s">
        <v>9473</v>
      </c>
      <c r="H145" s="295"/>
      <c r="I145" s="295"/>
      <c r="J145" s="289"/>
      <c r="K145" s="289"/>
      <c r="L145" s="289"/>
    </row>
    <row r="146" spans="2:12" x14ac:dyDescent="0.2">
      <c r="B146" s="300"/>
      <c r="C146" s="299"/>
      <c r="F146" s="290">
        <v>2792.53</v>
      </c>
      <c r="G146" s="295" t="s">
        <v>9472</v>
      </c>
      <c r="H146" s="295"/>
      <c r="I146" s="295"/>
      <c r="J146" s="289"/>
      <c r="K146" s="289"/>
      <c r="L146" s="289"/>
    </row>
    <row r="147" spans="2:12" x14ac:dyDescent="0.2">
      <c r="B147" s="300"/>
      <c r="C147" s="299"/>
      <c r="F147" s="290">
        <v>3678.27</v>
      </c>
      <c r="G147" s="295" t="s">
        <v>9471</v>
      </c>
      <c r="H147" s="295"/>
      <c r="I147" s="295"/>
      <c r="J147" s="289"/>
      <c r="K147" s="289"/>
      <c r="L147" s="289"/>
    </row>
    <row r="148" spans="2:12" x14ac:dyDescent="0.2">
      <c r="B148" s="300"/>
      <c r="C148" s="299"/>
      <c r="F148" s="290">
        <v>1056.76</v>
      </c>
      <c r="G148" s="295" t="s">
        <v>9470</v>
      </c>
      <c r="H148" s="295"/>
      <c r="I148" s="295"/>
      <c r="J148" s="289"/>
      <c r="K148" s="289"/>
      <c r="L148" s="289"/>
    </row>
    <row r="149" spans="2:12" x14ac:dyDescent="0.2">
      <c r="B149" s="300"/>
      <c r="C149" s="299"/>
      <c r="F149" s="290">
        <v>813.25</v>
      </c>
      <c r="G149" s="295" t="s">
        <v>9469</v>
      </c>
      <c r="H149" s="295"/>
      <c r="I149" s="295"/>
      <c r="J149" s="289"/>
      <c r="K149" s="289"/>
      <c r="L149" s="289"/>
    </row>
    <row r="150" spans="2:12" x14ac:dyDescent="0.2">
      <c r="B150" s="300"/>
      <c r="C150" s="299"/>
      <c r="F150" s="290">
        <v>10981.45</v>
      </c>
      <c r="G150" s="295" t="s">
        <v>9468</v>
      </c>
      <c r="H150" s="295"/>
      <c r="I150" s="295"/>
      <c r="J150" s="289"/>
      <c r="K150" s="289"/>
      <c r="L150" s="289"/>
    </row>
    <row r="151" spans="2:12" x14ac:dyDescent="0.2">
      <c r="B151" s="300"/>
      <c r="C151" s="299"/>
      <c r="F151" s="290">
        <v>41966.02</v>
      </c>
      <c r="G151" s="295" t="s">
        <v>9467</v>
      </c>
      <c r="H151" s="295"/>
      <c r="I151" s="295"/>
      <c r="J151" s="289"/>
      <c r="K151" s="289"/>
      <c r="L151" s="289"/>
    </row>
    <row r="152" spans="2:12" x14ac:dyDescent="0.2">
      <c r="B152" s="300"/>
      <c r="C152" s="299"/>
      <c r="F152" s="290">
        <v>4570.32</v>
      </c>
      <c r="G152" s="295" t="s">
        <v>9466</v>
      </c>
      <c r="H152" s="295"/>
      <c r="I152" s="295"/>
      <c r="J152" s="289"/>
      <c r="K152" s="289"/>
      <c r="L152" s="289"/>
    </row>
    <row r="153" spans="2:12" x14ac:dyDescent="0.2">
      <c r="B153" s="300"/>
      <c r="C153" s="299"/>
      <c r="F153" s="290">
        <v>50374.3</v>
      </c>
      <c r="G153" s="295" t="s">
        <v>9465</v>
      </c>
      <c r="H153" s="295"/>
      <c r="I153" s="295"/>
      <c r="J153" s="289"/>
      <c r="K153" s="289"/>
      <c r="L153" s="289"/>
    </row>
    <row r="154" spans="2:12" x14ac:dyDescent="0.2">
      <c r="B154" s="300"/>
      <c r="C154" s="299"/>
      <c r="F154" s="290">
        <v>20000</v>
      </c>
      <c r="G154" s="295" t="s">
        <v>9375</v>
      </c>
      <c r="H154" s="295"/>
      <c r="I154" s="295"/>
      <c r="J154" s="289"/>
      <c r="K154" s="289"/>
      <c r="L154" s="289"/>
    </row>
    <row r="155" spans="2:12" x14ac:dyDescent="0.2">
      <c r="B155" s="300"/>
      <c r="C155" s="299"/>
      <c r="F155" s="290">
        <v>32029.01</v>
      </c>
      <c r="G155" s="295" t="s">
        <v>9464</v>
      </c>
      <c r="H155" s="295"/>
      <c r="I155" s="295"/>
      <c r="J155" s="289"/>
      <c r="K155" s="289"/>
      <c r="L155" s="289"/>
    </row>
    <row r="156" spans="2:12" x14ac:dyDescent="0.2">
      <c r="B156" s="300"/>
      <c r="C156" s="299"/>
      <c r="F156" s="290">
        <v>12307.93</v>
      </c>
      <c r="G156" s="295" t="s">
        <v>9463</v>
      </c>
      <c r="H156" s="295"/>
      <c r="I156" s="295"/>
      <c r="J156" s="289"/>
      <c r="K156" s="289"/>
      <c r="L156" s="289"/>
    </row>
    <row r="157" spans="2:12" x14ac:dyDescent="0.2">
      <c r="B157" s="300"/>
      <c r="C157" s="299"/>
      <c r="F157" s="290">
        <v>34800</v>
      </c>
      <c r="G157" s="295" t="s">
        <v>9462</v>
      </c>
      <c r="H157" s="295"/>
      <c r="I157" s="295"/>
      <c r="J157" s="289"/>
      <c r="K157" s="289"/>
      <c r="L157" s="289"/>
    </row>
    <row r="158" spans="2:12" x14ac:dyDescent="0.2">
      <c r="B158" s="300"/>
      <c r="C158" s="299"/>
      <c r="F158" s="290">
        <v>5283.8</v>
      </c>
      <c r="G158" s="295" t="s">
        <v>9461</v>
      </c>
      <c r="H158" s="295"/>
      <c r="I158" s="295"/>
      <c r="J158" s="289"/>
      <c r="K158" s="289"/>
      <c r="L158" s="289"/>
    </row>
    <row r="159" spans="2:12" x14ac:dyDescent="0.2">
      <c r="B159" s="300"/>
      <c r="C159" s="299"/>
      <c r="F159" s="290">
        <v>5191.6499999999996</v>
      </c>
      <c r="G159" s="295" t="s">
        <v>9402</v>
      </c>
      <c r="H159" s="295"/>
      <c r="I159" s="295"/>
      <c r="J159" s="289"/>
      <c r="K159" s="289"/>
      <c r="L159" s="289"/>
    </row>
    <row r="160" spans="2:12" x14ac:dyDescent="0.2">
      <c r="B160" s="300"/>
      <c r="C160" s="299"/>
      <c r="F160" s="290">
        <v>96698.32</v>
      </c>
      <c r="G160" s="295" t="s">
        <v>9460</v>
      </c>
      <c r="H160" s="295"/>
      <c r="I160" s="295"/>
      <c r="J160" s="289"/>
      <c r="K160" s="289"/>
      <c r="L160" s="289"/>
    </row>
    <row r="161" spans="2:12" x14ac:dyDescent="0.2">
      <c r="B161" s="300"/>
      <c r="C161" s="299"/>
      <c r="F161" s="290">
        <v>1753.05</v>
      </c>
      <c r="G161" s="295" t="s">
        <v>9459</v>
      </c>
      <c r="H161" s="295"/>
      <c r="I161" s="295"/>
      <c r="J161" s="289"/>
      <c r="K161" s="289"/>
      <c r="L161" s="289"/>
    </row>
    <row r="162" spans="2:12" x14ac:dyDescent="0.2">
      <c r="B162" s="300"/>
      <c r="F162" s="290">
        <v>3047.04</v>
      </c>
      <c r="G162" s="295" t="s">
        <v>9458</v>
      </c>
      <c r="H162" s="295"/>
      <c r="I162" s="295"/>
      <c r="J162" s="289"/>
      <c r="K162" s="289"/>
      <c r="L162" s="289"/>
    </row>
    <row r="163" spans="2:12" x14ac:dyDescent="0.2">
      <c r="B163" s="300"/>
      <c r="C163" s="299"/>
      <c r="F163" s="290">
        <v>3079.37</v>
      </c>
      <c r="G163" s="295" t="s">
        <v>9457</v>
      </c>
      <c r="H163" s="295"/>
      <c r="I163" s="295"/>
      <c r="J163" s="858"/>
      <c r="K163" s="289"/>
      <c r="L163" s="289"/>
    </row>
    <row r="164" spans="2:12" x14ac:dyDescent="0.2">
      <c r="B164" s="300"/>
      <c r="C164" s="299"/>
      <c r="F164" s="290">
        <v>1020.22</v>
      </c>
      <c r="G164" s="295" t="s">
        <v>9456</v>
      </c>
      <c r="H164" s="295"/>
      <c r="I164" s="295"/>
      <c r="J164" s="289"/>
      <c r="K164" s="289"/>
      <c r="L164" s="289"/>
    </row>
    <row r="165" spans="2:12" x14ac:dyDescent="0.2">
      <c r="B165" s="300"/>
      <c r="C165" s="299"/>
      <c r="F165" s="290">
        <v>1450.72</v>
      </c>
      <c r="G165" s="295" t="s">
        <v>9455</v>
      </c>
      <c r="H165" s="295"/>
      <c r="I165" s="295"/>
      <c r="J165" s="289"/>
      <c r="K165" s="289"/>
      <c r="L165" s="289"/>
    </row>
    <row r="166" spans="2:12" x14ac:dyDescent="0.2">
      <c r="B166" s="300"/>
      <c r="C166" s="299"/>
      <c r="F166" s="290">
        <v>13334.22</v>
      </c>
      <c r="G166" s="295" t="s">
        <v>9454</v>
      </c>
      <c r="H166" s="295"/>
      <c r="I166" s="295"/>
      <c r="J166" s="289"/>
      <c r="K166" s="289"/>
      <c r="L166" s="289"/>
    </row>
    <row r="167" spans="2:12" x14ac:dyDescent="0.2">
      <c r="B167" s="300"/>
      <c r="C167" s="299"/>
      <c r="F167" s="290">
        <v>4059.6</v>
      </c>
      <c r="G167" s="295" t="s">
        <v>9453</v>
      </c>
      <c r="H167" s="295"/>
      <c r="I167" s="295"/>
      <c r="J167" s="289"/>
      <c r="K167" s="289"/>
      <c r="L167" s="289"/>
    </row>
    <row r="168" spans="2:12" x14ac:dyDescent="0.2">
      <c r="B168" s="300"/>
      <c r="C168" s="299"/>
      <c r="F168" s="290">
        <v>5599.83</v>
      </c>
      <c r="G168" s="295" t="s">
        <v>9452</v>
      </c>
      <c r="H168" s="295"/>
      <c r="I168" s="295"/>
      <c r="J168" s="289"/>
      <c r="K168" s="289"/>
      <c r="L168" s="289"/>
    </row>
    <row r="169" spans="2:12" x14ac:dyDescent="0.2">
      <c r="B169" s="300"/>
      <c r="C169" s="299"/>
      <c r="F169" s="290">
        <v>8394.57</v>
      </c>
      <c r="G169" s="295" t="s">
        <v>9451</v>
      </c>
      <c r="H169" s="295"/>
      <c r="I169" s="295"/>
      <c r="J169" s="289"/>
      <c r="K169" s="289"/>
      <c r="L169" s="289"/>
    </row>
    <row r="170" spans="2:12" x14ac:dyDescent="0.2">
      <c r="B170" s="300"/>
      <c r="C170" s="299"/>
      <c r="F170" s="290">
        <v>10148.959999999999</v>
      </c>
      <c r="G170" s="295" t="s">
        <v>9450</v>
      </c>
      <c r="H170" s="295"/>
      <c r="I170" s="295"/>
      <c r="J170" s="289"/>
      <c r="K170" s="289"/>
      <c r="L170" s="289"/>
    </row>
    <row r="171" spans="2:12" x14ac:dyDescent="0.2">
      <c r="B171" s="300"/>
      <c r="C171" s="299"/>
      <c r="F171" s="290">
        <v>6609.62</v>
      </c>
      <c r="G171" s="295" t="s">
        <v>9449</v>
      </c>
      <c r="H171" s="295"/>
      <c r="I171" s="295"/>
      <c r="J171" s="289"/>
      <c r="K171" s="289"/>
      <c r="L171" s="289"/>
    </row>
    <row r="172" spans="2:12" x14ac:dyDescent="0.2">
      <c r="B172" s="300"/>
      <c r="C172" s="299"/>
      <c r="F172" s="290">
        <v>3967.79</v>
      </c>
      <c r="G172" s="295" t="s">
        <v>9448</v>
      </c>
      <c r="H172" s="295"/>
      <c r="I172" s="295"/>
      <c r="J172" s="289"/>
      <c r="K172" s="289"/>
      <c r="L172" s="289"/>
    </row>
    <row r="173" spans="2:12" x14ac:dyDescent="0.2">
      <c r="B173" s="300"/>
      <c r="C173" s="299"/>
      <c r="F173" s="290">
        <v>7257.31</v>
      </c>
      <c r="G173" s="295" t="s">
        <v>9447</v>
      </c>
      <c r="H173" s="295"/>
      <c r="I173" s="295"/>
      <c r="J173" s="289"/>
      <c r="K173" s="289"/>
      <c r="L173" s="289"/>
    </row>
    <row r="174" spans="2:12" x14ac:dyDescent="0.2">
      <c r="B174" s="300"/>
      <c r="C174" s="299"/>
      <c r="F174" s="290">
        <v>3580.19</v>
      </c>
      <c r="G174" s="295" t="s">
        <v>9446</v>
      </c>
      <c r="H174" s="295"/>
      <c r="I174" s="295"/>
      <c r="J174" s="289"/>
      <c r="K174" s="289"/>
      <c r="L174" s="289"/>
    </row>
    <row r="175" spans="2:12" x14ac:dyDescent="0.2">
      <c r="B175" s="300"/>
      <c r="C175" s="299"/>
      <c r="F175" s="290">
        <v>14725.36</v>
      </c>
      <c r="G175" s="295" t="s">
        <v>9445</v>
      </c>
      <c r="H175" s="295"/>
      <c r="I175" s="295"/>
      <c r="J175" s="289"/>
      <c r="K175" s="289"/>
      <c r="L175" s="289"/>
    </row>
    <row r="176" spans="2:12" x14ac:dyDescent="0.2">
      <c r="B176" s="300"/>
      <c r="C176" s="299"/>
      <c r="F176" s="290">
        <v>13767.41</v>
      </c>
      <c r="G176" s="295" t="s">
        <v>9444</v>
      </c>
      <c r="H176" s="295"/>
      <c r="I176" s="295"/>
      <c r="J176" s="289"/>
      <c r="K176" s="289"/>
      <c r="L176" s="289"/>
    </row>
    <row r="177" spans="2:12" x14ac:dyDescent="0.2">
      <c r="B177" s="300"/>
      <c r="C177" s="299"/>
      <c r="F177" s="290">
        <v>1377.01</v>
      </c>
      <c r="G177" s="295" t="s">
        <v>9443</v>
      </c>
      <c r="H177" s="295"/>
      <c r="I177" s="295"/>
      <c r="J177" s="289"/>
      <c r="K177" s="289"/>
      <c r="L177" s="289"/>
    </row>
    <row r="178" spans="2:12" x14ac:dyDescent="0.2">
      <c r="B178" s="300"/>
      <c r="C178" s="299"/>
      <c r="F178" s="290">
        <v>3182.41</v>
      </c>
      <c r="G178" s="295" t="s">
        <v>9442</v>
      </c>
      <c r="H178" s="295"/>
      <c r="I178" s="295"/>
      <c r="J178" s="289"/>
      <c r="K178" s="289"/>
      <c r="L178" s="289"/>
    </row>
    <row r="179" spans="2:12" x14ac:dyDescent="0.2">
      <c r="B179" s="300"/>
      <c r="C179" s="299"/>
      <c r="F179" s="290">
        <v>3671.98</v>
      </c>
      <c r="G179" s="295" t="s">
        <v>9441</v>
      </c>
      <c r="H179" s="295"/>
      <c r="I179" s="295"/>
      <c r="J179" s="289"/>
      <c r="K179" s="289"/>
      <c r="L179" s="289"/>
    </row>
    <row r="180" spans="2:12" x14ac:dyDescent="0.2">
      <c r="B180" s="300"/>
      <c r="C180" s="299"/>
      <c r="F180" s="290">
        <v>14993.97</v>
      </c>
      <c r="G180" s="295" t="s">
        <v>9440</v>
      </c>
      <c r="H180" s="295"/>
      <c r="I180" s="295"/>
      <c r="J180" s="289"/>
      <c r="K180" s="289"/>
      <c r="L180" s="289"/>
    </row>
    <row r="181" spans="2:12" x14ac:dyDescent="0.2">
      <c r="B181" s="300"/>
      <c r="C181" s="299"/>
      <c r="F181" s="290">
        <v>5997.6</v>
      </c>
      <c r="G181" s="295" t="s">
        <v>9439</v>
      </c>
      <c r="H181" s="295"/>
      <c r="I181" s="295"/>
      <c r="J181" s="289"/>
      <c r="K181" s="289"/>
      <c r="L181" s="289"/>
    </row>
    <row r="182" spans="2:12" x14ac:dyDescent="0.2">
      <c r="B182" s="300"/>
      <c r="C182" s="299"/>
      <c r="F182" s="290">
        <v>12178.79</v>
      </c>
      <c r="G182" s="295" t="s">
        <v>9438</v>
      </c>
      <c r="H182" s="295"/>
      <c r="I182" s="295"/>
      <c r="J182" s="289"/>
      <c r="K182" s="289"/>
      <c r="L182" s="289"/>
    </row>
    <row r="183" spans="2:12" x14ac:dyDescent="0.2">
      <c r="B183" s="300"/>
      <c r="C183" s="299"/>
      <c r="F183" s="290">
        <v>452.58</v>
      </c>
      <c r="G183" s="295" t="s">
        <v>9437</v>
      </c>
      <c r="H183" s="295"/>
      <c r="I183" s="295"/>
      <c r="J183" s="289"/>
      <c r="K183" s="289"/>
      <c r="L183" s="289"/>
    </row>
    <row r="184" spans="2:12" x14ac:dyDescent="0.2">
      <c r="B184" s="300"/>
      <c r="C184" s="299"/>
      <c r="F184" s="290">
        <v>1017.91</v>
      </c>
      <c r="G184" s="295" t="s">
        <v>9436</v>
      </c>
      <c r="H184" s="295"/>
      <c r="I184" s="295"/>
      <c r="J184" s="289"/>
      <c r="K184" s="289"/>
      <c r="L184" s="289"/>
    </row>
    <row r="185" spans="2:12" x14ac:dyDescent="0.2">
      <c r="B185" s="300"/>
      <c r="C185" s="299"/>
      <c r="F185" s="290">
        <v>27693.84</v>
      </c>
      <c r="G185" s="289" t="s">
        <v>9435</v>
      </c>
      <c r="H185" s="295"/>
      <c r="I185" s="295"/>
      <c r="J185" s="289"/>
      <c r="K185" s="289"/>
      <c r="L185" s="289"/>
    </row>
    <row r="186" spans="2:12" x14ac:dyDescent="0.2">
      <c r="B186" s="300"/>
      <c r="C186" s="299"/>
      <c r="F186" s="290">
        <v>2567.6</v>
      </c>
      <c r="G186" s="295" t="s">
        <v>9434</v>
      </c>
      <c r="H186" s="295"/>
      <c r="I186" s="295"/>
      <c r="J186" s="289"/>
      <c r="K186" s="289"/>
      <c r="L186" s="289"/>
    </row>
    <row r="187" spans="2:12" x14ac:dyDescent="0.2">
      <c r="B187" s="300"/>
      <c r="C187" s="299"/>
      <c r="F187" s="290">
        <v>45755.74</v>
      </c>
      <c r="G187" s="295" t="s">
        <v>9433</v>
      </c>
      <c r="H187" s="295"/>
      <c r="I187" s="295"/>
      <c r="J187" s="289"/>
      <c r="K187" s="289"/>
      <c r="L187" s="289"/>
    </row>
    <row r="188" spans="2:12" x14ac:dyDescent="0.2">
      <c r="B188" s="300"/>
      <c r="C188" s="299"/>
      <c r="F188" s="290">
        <v>39599.24</v>
      </c>
      <c r="G188" s="295" t="s">
        <v>9432</v>
      </c>
      <c r="H188" s="295"/>
      <c r="I188" s="295"/>
      <c r="J188" s="289"/>
      <c r="K188" s="289"/>
      <c r="L188" s="289"/>
    </row>
    <row r="189" spans="2:12" x14ac:dyDescent="0.2">
      <c r="B189" s="300"/>
      <c r="C189" s="299"/>
      <c r="F189" s="290">
        <v>14907.58</v>
      </c>
      <c r="G189" s="295" t="s">
        <v>9431</v>
      </c>
      <c r="H189" s="295"/>
      <c r="I189" s="295"/>
      <c r="J189" s="289"/>
      <c r="K189" s="289"/>
      <c r="L189" s="289"/>
    </row>
    <row r="190" spans="2:12" x14ac:dyDescent="0.2">
      <c r="B190" s="300"/>
      <c r="C190" s="299"/>
      <c r="F190" s="290">
        <v>11561.97</v>
      </c>
      <c r="G190" s="295" t="s">
        <v>9430</v>
      </c>
      <c r="H190" s="295"/>
      <c r="I190" s="295"/>
      <c r="J190" s="289"/>
      <c r="K190" s="289"/>
      <c r="L190" s="289"/>
    </row>
    <row r="191" spans="2:12" x14ac:dyDescent="0.2">
      <c r="B191" s="300"/>
      <c r="C191" s="299"/>
      <c r="F191" s="290">
        <v>28531.14</v>
      </c>
      <c r="G191" s="295" t="s">
        <v>9429</v>
      </c>
      <c r="H191" s="295"/>
      <c r="I191" s="295"/>
      <c r="J191" s="289"/>
      <c r="K191" s="289"/>
      <c r="L191" s="289"/>
    </row>
    <row r="192" spans="2:12" x14ac:dyDescent="0.2">
      <c r="B192" s="300"/>
      <c r="C192" s="299"/>
      <c r="F192" s="290">
        <v>8833.86</v>
      </c>
      <c r="G192" s="295" t="s">
        <v>9428</v>
      </c>
      <c r="H192" s="295"/>
      <c r="I192" s="295"/>
      <c r="J192" s="289"/>
      <c r="K192" s="289"/>
      <c r="L192" s="289"/>
    </row>
    <row r="193" spans="2:12" x14ac:dyDescent="0.2">
      <c r="B193" s="300"/>
      <c r="C193" s="299"/>
      <c r="F193" s="290">
        <v>114540</v>
      </c>
      <c r="G193" s="295" t="s">
        <v>9427</v>
      </c>
      <c r="H193" s="295"/>
      <c r="I193" s="295"/>
      <c r="J193" s="289"/>
      <c r="K193" s="289"/>
      <c r="L193" s="289"/>
    </row>
    <row r="194" spans="2:12" x14ac:dyDescent="0.2">
      <c r="B194" s="300"/>
      <c r="C194" s="299"/>
      <c r="F194" s="290">
        <v>1900.08</v>
      </c>
      <c r="G194" s="295" t="s">
        <v>9426</v>
      </c>
      <c r="H194" s="295"/>
      <c r="I194" s="295"/>
      <c r="J194" s="289"/>
      <c r="K194" s="289"/>
      <c r="L194" s="289"/>
    </row>
    <row r="195" spans="2:12" x14ac:dyDescent="0.2">
      <c r="B195" s="300"/>
      <c r="C195" s="299"/>
      <c r="F195" s="290">
        <v>14716.59</v>
      </c>
      <c r="G195" s="295" t="s">
        <v>9425</v>
      </c>
      <c r="H195" s="295"/>
      <c r="I195" s="295"/>
      <c r="J195" s="289"/>
      <c r="K195" s="289"/>
      <c r="L195" s="289"/>
    </row>
    <row r="196" spans="2:12" x14ac:dyDescent="0.2">
      <c r="B196" s="300"/>
      <c r="C196" s="299"/>
      <c r="F196" s="290">
        <v>10846</v>
      </c>
      <c r="G196" s="295" t="s">
        <v>9424</v>
      </c>
      <c r="H196" s="295"/>
      <c r="I196" s="295"/>
      <c r="J196" s="289"/>
      <c r="K196" s="289"/>
      <c r="L196" s="289"/>
    </row>
    <row r="197" spans="2:12" x14ac:dyDescent="0.2">
      <c r="B197" s="300"/>
      <c r="C197" s="299"/>
      <c r="F197" s="290">
        <v>8280.7199999999993</v>
      </c>
      <c r="G197" s="295" t="s">
        <v>9423</v>
      </c>
      <c r="H197" s="295"/>
      <c r="I197" s="295"/>
      <c r="J197" s="289"/>
      <c r="K197" s="289"/>
      <c r="L197" s="289"/>
    </row>
    <row r="198" spans="2:12" x14ac:dyDescent="0.2">
      <c r="B198" s="300"/>
      <c r="C198" s="299"/>
      <c r="F198" s="290">
        <v>1263.43</v>
      </c>
      <c r="G198" s="289" t="s">
        <v>9422</v>
      </c>
      <c r="I198" s="295"/>
      <c r="J198" s="289"/>
      <c r="K198" s="289"/>
      <c r="L198" s="289"/>
    </row>
    <row r="199" spans="2:12" x14ac:dyDescent="0.2">
      <c r="B199" s="300"/>
      <c r="C199" s="299"/>
      <c r="F199" s="290">
        <v>11230.4</v>
      </c>
      <c r="G199" s="295" t="s">
        <v>9421</v>
      </c>
      <c r="H199" s="295"/>
      <c r="I199" s="295"/>
      <c r="J199" s="289"/>
      <c r="K199" s="289"/>
      <c r="L199" s="289"/>
    </row>
    <row r="200" spans="2:12" x14ac:dyDescent="0.2">
      <c r="B200" s="300"/>
      <c r="C200" s="299"/>
      <c r="F200" s="290">
        <v>25989.96</v>
      </c>
      <c r="G200" s="295" t="s">
        <v>9420</v>
      </c>
      <c r="H200" s="295"/>
      <c r="I200" s="295"/>
      <c r="J200" s="289"/>
      <c r="K200" s="289"/>
      <c r="L200" s="289"/>
    </row>
    <row r="201" spans="2:12" x14ac:dyDescent="0.2">
      <c r="B201" s="300"/>
      <c r="C201" s="299"/>
      <c r="F201" s="290">
        <v>11291.31</v>
      </c>
      <c r="G201" s="696" t="s">
        <v>9419</v>
      </c>
      <c r="H201" s="295"/>
      <c r="I201" s="295"/>
      <c r="J201" s="289"/>
      <c r="K201" s="289"/>
      <c r="L201" s="289"/>
    </row>
    <row r="202" spans="2:12" x14ac:dyDescent="0.2">
      <c r="B202" s="300"/>
      <c r="C202" s="299"/>
      <c r="F202" s="290">
        <v>13954.8</v>
      </c>
      <c r="G202" s="295" t="s">
        <v>9418</v>
      </c>
      <c r="H202" s="295"/>
      <c r="I202" s="295"/>
      <c r="J202" s="289"/>
      <c r="K202" s="289"/>
      <c r="L202" s="289"/>
    </row>
    <row r="203" spans="2:12" x14ac:dyDescent="0.2">
      <c r="B203" s="300"/>
      <c r="C203" s="299"/>
      <c r="F203" s="290">
        <v>137372</v>
      </c>
      <c r="G203" s="295" t="s">
        <v>9417</v>
      </c>
      <c r="H203" s="295"/>
      <c r="I203" s="295"/>
      <c r="J203" s="289"/>
      <c r="K203" s="289"/>
      <c r="L203" s="289"/>
    </row>
    <row r="204" spans="2:12" x14ac:dyDescent="0.2">
      <c r="B204" s="300"/>
      <c r="C204" s="299"/>
      <c r="F204" s="290">
        <v>7059.61</v>
      </c>
      <c r="G204" s="295" t="s">
        <v>9416</v>
      </c>
      <c r="H204" s="295"/>
      <c r="I204" s="295"/>
      <c r="J204" s="289"/>
      <c r="K204" s="289"/>
      <c r="L204" s="289"/>
    </row>
    <row r="205" spans="2:12" x14ac:dyDescent="0.2">
      <c r="B205" s="300"/>
      <c r="C205" s="299"/>
      <c r="F205" s="290">
        <v>10264.790000000001</v>
      </c>
      <c r="G205" s="295" t="s">
        <v>9415</v>
      </c>
      <c r="H205" s="295"/>
      <c r="I205" s="295"/>
      <c r="J205" s="289"/>
      <c r="K205" s="289"/>
      <c r="L205" s="289"/>
    </row>
    <row r="206" spans="2:12" x14ac:dyDescent="0.2">
      <c r="B206" s="300"/>
      <c r="C206" s="299"/>
      <c r="F206" s="290">
        <v>2441.59</v>
      </c>
      <c r="G206" s="295" t="s">
        <v>9414</v>
      </c>
      <c r="H206" s="295"/>
      <c r="I206" s="295"/>
      <c r="J206" s="289"/>
      <c r="K206" s="289"/>
      <c r="L206" s="289"/>
    </row>
    <row r="207" spans="2:12" x14ac:dyDescent="0.2">
      <c r="B207" s="300"/>
      <c r="C207" s="299"/>
      <c r="F207" s="290">
        <v>1600</v>
      </c>
      <c r="G207" s="295" t="s">
        <v>9413</v>
      </c>
      <c r="H207" s="295"/>
      <c r="I207" s="295"/>
      <c r="J207" s="289"/>
      <c r="K207" s="289"/>
      <c r="L207" s="289"/>
    </row>
    <row r="208" spans="2:12" x14ac:dyDescent="0.2">
      <c r="B208" s="300"/>
      <c r="C208" s="299"/>
      <c r="F208" s="290">
        <v>15141.19</v>
      </c>
      <c r="G208" s="295" t="s">
        <v>9412</v>
      </c>
      <c r="H208" s="295"/>
      <c r="I208" s="295"/>
      <c r="J208" s="289"/>
      <c r="K208" s="289"/>
      <c r="L208" s="289"/>
    </row>
    <row r="209" spans="2:12" x14ac:dyDescent="0.2">
      <c r="B209" s="300"/>
      <c r="C209" s="299"/>
      <c r="F209" s="290">
        <v>6180.2</v>
      </c>
      <c r="G209" s="295" t="s">
        <v>9411</v>
      </c>
      <c r="H209" s="295"/>
      <c r="I209" s="295"/>
      <c r="J209" s="289"/>
      <c r="K209" s="289"/>
      <c r="L209" s="289"/>
    </row>
    <row r="210" spans="2:12" x14ac:dyDescent="0.2">
      <c r="B210" s="300"/>
      <c r="C210" s="299"/>
      <c r="F210" s="290">
        <v>3046.8</v>
      </c>
      <c r="G210" s="295" t="s">
        <v>9410</v>
      </c>
      <c r="H210" s="295"/>
      <c r="I210" s="295"/>
      <c r="J210" s="289"/>
      <c r="K210" s="289"/>
      <c r="L210" s="289"/>
    </row>
    <row r="211" spans="2:12" x14ac:dyDescent="0.2">
      <c r="B211" s="300"/>
      <c r="C211" s="299"/>
      <c r="F211" s="290">
        <v>21248.68</v>
      </c>
      <c r="G211" s="295" t="s">
        <v>9409</v>
      </c>
      <c r="H211" s="295"/>
      <c r="I211" s="295"/>
      <c r="J211" s="289"/>
      <c r="K211" s="289"/>
      <c r="L211" s="289"/>
    </row>
    <row r="212" spans="2:12" x14ac:dyDescent="0.2">
      <c r="B212" s="300"/>
      <c r="C212" s="299"/>
      <c r="F212" s="290">
        <v>1080.97</v>
      </c>
      <c r="G212" s="295" t="s">
        <v>9408</v>
      </c>
      <c r="H212" s="295"/>
      <c r="I212" s="295"/>
      <c r="J212" s="289"/>
      <c r="K212" s="289"/>
      <c r="L212" s="289"/>
    </row>
    <row r="213" spans="2:12" x14ac:dyDescent="0.2">
      <c r="B213" s="300"/>
      <c r="C213" s="299"/>
      <c r="F213" s="290">
        <v>25432.17</v>
      </c>
      <c r="G213" s="295" t="s">
        <v>9407</v>
      </c>
      <c r="H213" s="295"/>
      <c r="I213" s="295"/>
      <c r="J213" s="289"/>
      <c r="K213" s="289"/>
      <c r="L213" s="289"/>
    </row>
    <row r="214" spans="2:12" x14ac:dyDescent="0.2">
      <c r="B214" s="300"/>
      <c r="C214" s="299"/>
      <c r="F214" s="290">
        <v>108811.95</v>
      </c>
      <c r="G214" s="958" t="s">
        <v>9406</v>
      </c>
      <c r="H214" s="295"/>
      <c r="I214" s="295"/>
      <c r="J214" s="289"/>
      <c r="K214" s="289"/>
      <c r="L214" s="289"/>
    </row>
    <row r="215" spans="2:12" x14ac:dyDescent="0.2">
      <c r="B215" s="300"/>
      <c r="C215" s="299"/>
      <c r="F215" s="290">
        <v>79502.320000000007</v>
      </c>
      <c r="G215" s="295" t="s">
        <v>9405</v>
      </c>
      <c r="H215" s="295"/>
      <c r="I215" s="295"/>
      <c r="J215" s="289"/>
      <c r="K215" s="289"/>
      <c r="L215" s="289"/>
    </row>
    <row r="216" spans="2:12" x14ac:dyDescent="0.2">
      <c r="B216" s="300"/>
      <c r="C216" s="299"/>
      <c r="F216" s="290">
        <v>6667.11</v>
      </c>
      <c r="G216" s="295" t="s">
        <v>9404</v>
      </c>
      <c r="H216" s="295"/>
      <c r="I216" s="295"/>
      <c r="J216" s="289"/>
      <c r="K216" s="289"/>
      <c r="L216" s="289"/>
    </row>
    <row r="217" spans="2:12" x14ac:dyDescent="0.2">
      <c r="B217" s="300"/>
      <c r="C217" s="299"/>
      <c r="F217" s="290">
        <v>51966.400000000001</v>
      </c>
      <c r="G217" s="295" t="s">
        <v>9403</v>
      </c>
      <c r="H217" s="295"/>
      <c r="I217" s="295"/>
      <c r="J217" s="289"/>
      <c r="K217" s="289"/>
      <c r="L217" s="289"/>
    </row>
    <row r="218" spans="2:12" x14ac:dyDescent="0.2">
      <c r="B218" s="300"/>
      <c r="C218" s="299"/>
      <c r="F218" s="290">
        <v>5191.6499999999996</v>
      </c>
      <c r="G218" s="295" t="s">
        <v>9402</v>
      </c>
      <c r="H218" s="295"/>
      <c r="I218" s="295"/>
      <c r="J218" s="289"/>
      <c r="K218" s="289"/>
      <c r="L218" s="289"/>
    </row>
    <row r="219" spans="2:12" x14ac:dyDescent="0.2">
      <c r="B219" s="300"/>
      <c r="C219" s="299"/>
      <c r="F219" s="290">
        <v>14737.88</v>
      </c>
      <c r="G219" s="295" t="s">
        <v>9401</v>
      </c>
      <c r="H219" s="295"/>
      <c r="I219" s="295"/>
      <c r="J219" s="289"/>
      <c r="K219" s="289"/>
      <c r="L219" s="289"/>
    </row>
    <row r="220" spans="2:12" x14ac:dyDescent="0.2">
      <c r="B220" s="300"/>
      <c r="C220" s="299"/>
      <c r="F220" s="290">
        <v>9114.9699999999993</v>
      </c>
      <c r="G220" s="295" t="s">
        <v>9400</v>
      </c>
      <c r="H220" s="295"/>
      <c r="I220" s="295"/>
      <c r="J220" s="289"/>
      <c r="K220" s="289"/>
      <c r="L220" s="289"/>
    </row>
    <row r="221" spans="2:12" x14ac:dyDescent="0.2">
      <c r="B221" s="300"/>
      <c r="C221" s="299"/>
      <c r="F221" s="290">
        <v>7617.56</v>
      </c>
      <c r="G221" s="295" t="s">
        <v>9399</v>
      </c>
      <c r="H221" s="295"/>
      <c r="I221" s="295"/>
      <c r="J221" s="289"/>
      <c r="K221" s="289"/>
      <c r="L221" s="289"/>
    </row>
    <row r="222" spans="2:12" x14ac:dyDescent="0.2">
      <c r="B222" s="300"/>
      <c r="C222" s="299"/>
      <c r="F222" s="290">
        <v>21207.14</v>
      </c>
      <c r="G222" s="295" t="s">
        <v>9398</v>
      </c>
      <c r="H222" s="295"/>
      <c r="I222" s="295"/>
      <c r="J222" s="289"/>
      <c r="K222" s="289"/>
      <c r="L222" s="289"/>
    </row>
    <row r="223" spans="2:12" x14ac:dyDescent="0.2">
      <c r="B223" s="300"/>
      <c r="C223" s="299"/>
      <c r="F223" s="290">
        <v>40547.730000000003</v>
      </c>
      <c r="G223" s="295" t="s">
        <v>9397</v>
      </c>
      <c r="H223" s="295"/>
      <c r="I223" s="295"/>
      <c r="J223" s="289"/>
      <c r="K223" s="289"/>
      <c r="L223" s="289"/>
    </row>
    <row r="224" spans="2:12" x14ac:dyDescent="0.2">
      <c r="B224" s="300"/>
      <c r="C224" s="299"/>
      <c r="F224" s="290">
        <v>18606.400000000001</v>
      </c>
      <c r="G224" s="295" t="s">
        <v>9396</v>
      </c>
      <c r="H224" s="295"/>
      <c r="I224" s="295"/>
      <c r="J224" s="289"/>
      <c r="K224" s="289"/>
      <c r="L224" s="289"/>
    </row>
    <row r="225" spans="2:12" x14ac:dyDescent="0.2">
      <c r="B225" s="300"/>
      <c r="C225" s="299"/>
      <c r="F225" s="290">
        <v>6930.02</v>
      </c>
      <c r="G225" s="295" t="s">
        <v>9395</v>
      </c>
      <c r="H225" s="295"/>
      <c r="I225" s="295"/>
      <c r="J225" s="289"/>
      <c r="K225" s="289"/>
      <c r="L225" s="289"/>
    </row>
    <row r="226" spans="2:12" x14ac:dyDescent="0.2">
      <c r="B226" s="300"/>
      <c r="C226" s="299"/>
      <c r="F226" s="290">
        <v>39637</v>
      </c>
      <c r="G226" s="295" t="s">
        <v>9394</v>
      </c>
      <c r="H226" s="295"/>
      <c r="I226" s="295"/>
      <c r="J226" s="289"/>
      <c r="K226" s="289"/>
      <c r="L226" s="289"/>
    </row>
    <row r="227" spans="2:12" x14ac:dyDescent="0.2">
      <c r="B227" s="300"/>
      <c r="C227" s="299"/>
      <c r="F227" s="290">
        <v>20309.490000000002</v>
      </c>
      <c r="G227" s="295" t="s">
        <v>9393</v>
      </c>
      <c r="H227" s="295"/>
      <c r="I227" s="295"/>
      <c r="J227" s="289"/>
      <c r="K227" s="289"/>
      <c r="L227" s="289"/>
    </row>
    <row r="228" spans="2:12" x14ac:dyDescent="0.2">
      <c r="B228" s="300"/>
      <c r="C228" s="299"/>
      <c r="F228" s="290">
        <v>16680.41</v>
      </c>
      <c r="G228" s="295" t="s">
        <v>9392</v>
      </c>
      <c r="H228" s="295"/>
      <c r="I228" s="295"/>
      <c r="J228" s="289"/>
      <c r="K228" s="289"/>
      <c r="L228" s="289"/>
    </row>
    <row r="229" spans="2:12" x14ac:dyDescent="0.2">
      <c r="B229" s="300"/>
      <c r="C229" s="299"/>
      <c r="F229" s="290">
        <v>18302.3</v>
      </c>
      <c r="G229" s="295" t="s">
        <v>9391</v>
      </c>
      <c r="H229" s="295"/>
      <c r="I229" s="295"/>
      <c r="J229" s="289"/>
      <c r="K229" s="289"/>
      <c r="L229" s="289"/>
    </row>
    <row r="230" spans="2:12" x14ac:dyDescent="0.2">
      <c r="B230" s="300"/>
      <c r="C230" s="299"/>
      <c r="F230" s="290">
        <v>41831.4</v>
      </c>
      <c r="G230" s="295" t="s">
        <v>9390</v>
      </c>
      <c r="H230" s="295"/>
      <c r="I230" s="295"/>
      <c r="J230" s="289"/>
      <c r="K230" s="289"/>
      <c r="L230" s="289"/>
    </row>
    <row r="231" spans="2:12" x14ac:dyDescent="0.2">
      <c r="B231" s="300"/>
      <c r="C231" s="299"/>
      <c r="F231" s="290">
        <v>8776.4</v>
      </c>
      <c r="G231" s="295" t="s">
        <v>9389</v>
      </c>
      <c r="H231" s="295"/>
      <c r="I231" s="295"/>
      <c r="J231" s="289"/>
      <c r="K231" s="289"/>
      <c r="L231" s="289"/>
    </row>
    <row r="232" spans="2:12" x14ac:dyDescent="0.2">
      <c r="B232" s="300"/>
      <c r="C232" s="299"/>
      <c r="F232" s="290">
        <v>30296.880000000001</v>
      </c>
      <c r="G232" s="295" t="s">
        <v>9388</v>
      </c>
      <c r="H232" s="295"/>
      <c r="I232" s="295"/>
      <c r="J232" s="289"/>
      <c r="K232" s="289"/>
      <c r="L232" s="289"/>
    </row>
    <row r="233" spans="2:12" x14ac:dyDescent="0.2">
      <c r="B233" s="300"/>
      <c r="C233" s="299"/>
      <c r="F233" s="290">
        <v>10395.48</v>
      </c>
      <c r="G233" s="295" t="s">
        <v>9387</v>
      </c>
      <c r="H233" s="295"/>
      <c r="I233" s="295"/>
      <c r="J233" s="289"/>
      <c r="K233" s="289"/>
      <c r="L233" s="289"/>
    </row>
    <row r="234" spans="2:12" x14ac:dyDescent="0.2">
      <c r="B234" s="300"/>
      <c r="C234" s="299"/>
      <c r="F234" s="290">
        <v>3495.98</v>
      </c>
      <c r="G234" s="295" t="s">
        <v>9386</v>
      </c>
      <c r="H234" s="295"/>
      <c r="I234" s="295"/>
      <c r="J234" s="289"/>
      <c r="K234" s="289"/>
      <c r="L234" s="289"/>
    </row>
    <row r="235" spans="2:12" x14ac:dyDescent="0.2">
      <c r="B235" s="300"/>
      <c r="C235" s="299"/>
      <c r="F235" s="290">
        <v>3019.11</v>
      </c>
      <c r="G235" s="695" t="s">
        <v>9385</v>
      </c>
      <c r="H235" s="295"/>
      <c r="I235" s="295"/>
      <c r="J235" s="289"/>
      <c r="K235" s="289"/>
      <c r="L235" s="289"/>
    </row>
    <row r="236" spans="2:12" x14ac:dyDescent="0.2">
      <c r="B236" s="300"/>
      <c r="C236" s="299"/>
      <c r="F236" s="290">
        <v>7069.27</v>
      </c>
      <c r="G236" s="295" t="s">
        <v>9384</v>
      </c>
      <c r="H236" s="295"/>
      <c r="I236" s="295"/>
      <c r="J236" s="289"/>
      <c r="K236" s="289"/>
      <c r="L236" s="289"/>
    </row>
    <row r="237" spans="2:12" x14ac:dyDescent="0.2">
      <c r="B237" s="300"/>
      <c r="C237" s="299"/>
      <c r="F237" s="290">
        <v>5787.63</v>
      </c>
      <c r="G237" s="295" t="s">
        <v>9383</v>
      </c>
      <c r="H237" s="295"/>
      <c r="I237" s="295"/>
      <c r="J237" s="289"/>
      <c r="K237" s="289"/>
      <c r="L237" s="289"/>
    </row>
    <row r="238" spans="2:12" x14ac:dyDescent="0.2">
      <c r="B238" s="300"/>
      <c r="C238" s="299"/>
      <c r="F238" s="290">
        <v>1163.83</v>
      </c>
      <c r="G238" s="295" t="s">
        <v>9382</v>
      </c>
      <c r="H238" s="295"/>
      <c r="I238" s="295"/>
      <c r="J238" s="289"/>
      <c r="K238" s="289"/>
      <c r="L238" s="289"/>
    </row>
    <row r="239" spans="2:12" x14ac:dyDescent="0.2">
      <c r="B239" s="300"/>
      <c r="C239" s="299"/>
      <c r="F239" s="290">
        <v>14337.62</v>
      </c>
      <c r="G239" s="295" t="s">
        <v>9381</v>
      </c>
      <c r="H239" s="295"/>
      <c r="I239" s="295"/>
      <c r="J239" s="289"/>
      <c r="K239" s="289"/>
      <c r="L239" s="289"/>
    </row>
    <row r="240" spans="2:12" x14ac:dyDescent="0.2">
      <c r="B240" s="300"/>
      <c r="C240" s="299"/>
      <c r="F240" s="290">
        <v>603.58000000000004</v>
      </c>
      <c r="G240" s="295" t="s">
        <v>9380</v>
      </c>
      <c r="H240" s="295"/>
      <c r="I240" s="295"/>
      <c r="J240" s="289"/>
      <c r="K240" s="289"/>
      <c r="L240" s="289"/>
    </row>
    <row r="241" spans="2:12" x14ac:dyDescent="0.2">
      <c r="B241" s="300"/>
      <c r="C241" s="299"/>
      <c r="F241" s="290">
        <v>35321.660000000003</v>
      </c>
      <c r="G241" s="295" t="s">
        <v>9379</v>
      </c>
      <c r="H241" s="295"/>
      <c r="I241" s="295"/>
      <c r="J241" s="289"/>
      <c r="K241" s="289"/>
      <c r="L241" s="289"/>
    </row>
    <row r="242" spans="2:12" x14ac:dyDescent="0.2">
      <c r="B242" s="300"/>
      <c r="C242" s="299"/>
      <c r="F242" s="290">
        <v>13619.33</v>
      </c>
      <c r="G242" s="295" t="s">
        <v>9378</v>
      </c>
      <c r="H242" s="295"/>
      <c r="I242" s="295"/>
      <c r="J242" s="289"/>
      <c r="K242" s="289"/>
      <c r="L242" s="289"/>
    </row>
    <row r="243" spans="2:12" x14ac:dyDescent="0.2">
      <c r="B243" s="300"/>
      <c r="C243" s="299"/>
      <c r="F243" s="290">
        <v>8369.67</v>
      </c>
      <c r="G243" s="289" t="s">
        <v>9377</v>
      </c>
      <c r="H243" s="295"/>
      <c r="I243" s="295"/>
      <c r="J243" s="289"/>
      <c r="K243" s="289"/>
      <c r="L243" s="289"/>
    </row>
    <row r="244" spans="2:12" x14ac:dyDescent="0.2">
      <c r="B244" s="300"/>
      <c r="C244" s="299"/>
      <c r="F244" s="290">
        <v>1523.52</v>
      </c>
      <c r="G244" s="295" t="s">
        <v>9376</v>
      </c>
      <c r="H244" s="295"/>
      <c r="I244" s="295"/>
      <c r="J244" s="289"/>
      <c r="K244" s="289"/>
      <c r="L244" s="289"/>
    </row>
    <row r="245" spans="2:12" x14ac:dyDescent="0.2">
      <c r="B245" s="300"/>
      <c r="C245" s="299"/>
      <c r="F245" s="290">
        <v>21989.599999999999</v>
      </c>
      <c r="G245" s="295" t="s">
        <v>9375</v>
      </c>
      <c r="H245" s="295"/>
      <c r="I245" s="295"/>
      <c r="J245" s="289"/>
      <c r="K245" s="289"/>
      <c r="L245" s="289"/>
    </row>
    <row r="246" spans="2:12" x14ac:dyDescent="0.2">
      <c r="B246" s="300"/>
      <c r="C246" s="299"/>
      <c r="F246" s="290">
        <v>19621.22</v>
      </c>
      <c r="G246" s="295" t="s">
        <v>9374</v>
      </c>
      <c r="H246" s="295"/>
      <c r="I246" s="295"/>
      <c r="J246" s="289"/>
      <c r="K246" s="289"/>
      <c r="L246" s="289"/>
    </row>
    <row r="247" spans="2:12" x14ac:dyDescent="0.2">
      <c r="B247" s="300"/>
      <c r="C247" s="299"/>
      <c r="F247" s="290">
        <v>6470.5</v>
      </c>
      <c r="G247" s="295" t="s">
        <v>9373</v>
      </c>
      <c r="H247" s="295"/>
      <c r="I247" s="295"/>
      <c r="J247" s="289"/>
      <c r="K247" s="289"/>
      <c r="L247" s="289"/>
    </row>
    <row r="248" spans="2:12" x14ac:dyDescent="0.2">
      <c r="B248" s="300"/>
      <c r="C248" s="299"/>
      <c r="F248" s="290">
        <v>14337.62</v>
      </c>
      <c r="G248" s="295" t="s">
        <v>9372</v>
      </c>
      <c r="H248" s="295"/>
      <c r="I248" s="295"/>
      <c r="J248" s="289"/>
      <c r="K248" s="289"/>
      <c r="L248" s="289"/>
    </row>
    <row r="249" spans="2:12" x14ac:dyDescent="0.2">
      <c r="B249" s="300"/>
      <c r="C249" s="299"/>
      <c r="F249" s="290">
        <v>515.04</v>
      </c>
      <c r="G249" s="295" t="s">
        <v>9371</v>
      </c>
      <c r="H249" s="295"/>
      <c r="I249" s="295"/>
      <c r="J249" s="289"/>
      <c r="K249" s="289"/>
      <c r="L249" s="289"/>
    </row>
    <row r="250" spans="2:12" x14ac:dyDescent="0.2">
      <c r="B250" s="300"/>
      <c r="C250" s="299"/>
      <c r="F250" s="290">
        <v>10447.540000000001</v>
      </c>
      <c r="G250" s="295" t="s">
        <v>9370</v>
      </c>
      <c r="H250" s="295"/>
      <c r="I250" s="295"/>
      <c r="J250" s="289"/>
      <c r="K250" s="289"/>
      <c r="L250" s="289"/>
    </row>
    <row r="251" spans="2:12" x14ac:dyDescent="0.2">
      <c r="B251" s="300"/>
      <c r="C251" s="299"/>
      <c r="F251" s="290">
        <v>3029.69</v>
      </c>
      <c r="G251" s="295" t="s">
        <v>9369</v>
      </c>
      <c r="H251" s="295"/>
      <c r="I251" s="295"/>
      <c r="J251" s="289"/>
      <c r="K251" s="289"/>
      <c r="L251" s="289"/>
    </row>
    <row r="252" spans="2:12" x14ac:dyDescent="0.2">
      <c r="B252" s="300"/>
      <c r="C252" s="299"/>
      <c r="F252" s="290">
        <v>725.04</v>
      </c>
      <c r="G252" s="289" t="s">
        <v>9368</v>
      </c>
      <c r="H252" s="295"/>
      <c r="I252" s="295"/>
      <c r="J252" s="289"/>
      <c r="K252" s="289"/>
      <c r="L252" s="289"/>
    </row>
    <row r="253" spans="2:12" x14ac:dyDescent="0.2">
      <c r="B253" s="300"/>
      <c r="C253" s="299"/>
      <c r="F253" s="290">
        <v>1690.01</v>
      </c>
      <c r="G253" s="295" t="s">
        <v>9367</v>
      </c>
      <c r="H253" s="295"/>
      <c r="I253" s="295"/>
      <c r="J253" s="289"/>
      <c r="K253" s="289"/>
      <c r="L253" s="289"/>
    </row>
    <row r="254" spans="2:12" x14ac:dyDescent="0.2">
      <c r="B254" s="300"/>
      <c r="C254" s="299"/>
      <c r="F254" s="290">
        <v>35138.89</v>
      </c>
      <c r="G254" s="295" t="s">
        <v>9366</v>
      </c>
      <c r="H254" s="295"/>
      <c r="I254" s="295"/>
      <c r="J254" s="289"/>
      <c r="K254" s="289"/>
      <c r="L254" s="289"/>
    </row>
    <row r="255" spans="2:12" x14ac:dyDescent="0.2">
      <c r="B255" s="300"/>
      <c r="C255" s="299"/>
      <c r="F255" s="290">
        <v>4575.57</v>
      </c>
      <c r="G255" s="289" t="s">
        <v>9365</v>
      </c>
      <c r="H255" s="295"/>
      <c r="I255" s="295"/>
      <c r="J255" s="289"/>
      <c r="K255" s="289"/>
      <c r="L255" s="289"/>
    </row>
    <row r="256" spans="2:12" x14ac:dyDescent="0.2">
      <c r="B256" s="300"/>
      <c r="C256" s="299"/>
      <c r="F256" s="290">
        <v>5708.97</v>
      </c>
      <c r="G256" s="295" t="s">
        <v>9364</v>
      </c>
      <c r="H256" s="295"/>
      <c r="I256" s="295"/>
      <c r="J256" s="289"/>
      <c r="K256" s="289"/>
      <c r="L256" s="289"/>
    </row>
    <row r="257" spans="2:12" x14ac:dyDescent="0.2">
      <c r="B257" s="300"/>
      <c r="C257" s="299"/>
      <c r="F257" s="290">
        <v>152086</v>
      </c>
      <c r="G257" s="295" t="s">
        <v>9363</v>
      </c>
      <c r="H257" s="295"/>
      <c r="I257" s="295"/>
      <c r="J257" s="289"/>
      <c r="K257" s="289"/>
      <c r="L257" s="289"/>
    </row>
    <row r="258" spans="2:12" x14ac:dyDescent="0.2">
      <c r="B258" s="300"/>
      <c r="C258" s="299"/>
      <c r="F258" s="290">
        <v>112252.8</v>
      </c>
      <c r="G258" s="295" t="s">
        <v>9362</v>
      </c>
      <c r="H258" s="295"/>
      <c r="I258" s="295"/>
      <c r="J258" s="289"/>
      <c r="K258" s="289"/>
      <c r="L258" s="289"/>
    </row>
    <row r="259" spans="2:12" x14ac:dyDescent="0.2">
      <c r="B259" s="300"/>
      <c r="C259" s="299"/>
      <c r="F259" s="290">
        <v>6794.24</v>
      </c>
      <c r="G259" s="295" t="s">
        <v>9361</v>
      </c>
      <c r="H259" s="295"/>
      <c r="I259" s="295"/>
      <c r="J259" s="289"/>
      <c r="K259" s="289"/>
      <c r="L259" s="289"/>
    </row>
    <row r="260" spans="2:12" x14ac:dyDescent="0.2">
      <c r="B260" s="300"/>
      <c r="C260" s="299"/>
      <c r="F260" s="290">
        <v>29806.07</v>
      </c>
      <c r="G260" s="295" t="s">
        <v>9360</v>
      </c>
      <c r="H260" s="295"/>
      <c r="I260" s="295"/>
      <c r="J260" s="289"/>
      <c r="K260" s="289"/>
      <c r="L260" s="289"/>
    </row>
    <row r="261" spans="2:12" x14ac:dyDescent="0.2">
      <c r="B261" s="300"/>
      <c r="C261" s="299"/>
      <c r="F261" s="290">
        <v>16586.419999999998</v>
      </c>
      <c r="G261" s="295" t="s">
        <v>9359</v>
      </c>
      <c r="H261" s="295"/>
      <c r="I261" s="295"/>
      <c r="J261" s="289"/>
      <c r="K261" s="289"/>
      <c r="L261" s="289"/>
    </row>
    <row r="262" spans="2:12" x14ac:dyDescent="0.2">
      <c r="B262" s="300"/>
      <c r="C262" s="299"/>
      <c r="F262" s="290">
        <v>4039.58</v>
      </c>
      <c r="G262" s="295" t="s">
        <v>9358</v>
      </c>
      <c r="H262" s="295"/>
      <c r="I262" s="295"/>
      <c r="J262" s="289"/>
      <c r="K262" s="289"/>
      <c r="L262" s="289"/>
    </row>
    <row r="263" spans="2:12" x14ac:dyDescent="0.2">
      <c r="B263" s="300"/>
      <c r="C263" s="299"/>
      <c r="F263" s="290">
        <v>3030</v>
      </c>
      <c r="G263" s="295" t="s">
        <v>9357</v>
      </c>
      <c r="H263" s="295"/>
      <c r="I263" s="295"/>
      <c r="J263" s="289"/>
      <c r="K263" s="289"/>
      <c r="L263" s="289"/>
    </row>
    <row r="264" spans="2:12" x14ac:dyDescent="0.2">
      <c r="B264" s="300"/>
      <c r="C264" s="299"/>
      <c r="F264" s="290">
        <v>84696.71</v>
      </c>
      <c r="G264" s="295" t="s">
        <v>9356</v>
      </c>
      <c r="H264" s="295"/>
      <c r="I264" s="295"/>
      <c r="J264" s="289"/>
      <c r="K264" s="289"/>
      <c r="L264" s="289"/>
    </row>
    <row r="265" spans="2:12" x14ac:dyDescent="0.2">
      <c r="B265" s="300"/>
      <c r="C265" s="299"/>
      <c r="F265" s="290">
        <v>3660.48</v>
      </c>
      <c r="G265" s="295" t="s">
        <v>9355</v>
      </c>
      <c r="H265" s="295"/>
      <c r="I265" s="295"/>
      <c r="J265" s="289"/>
      <c r="K265" s="289"/>
      <c r="L265" s="289"/>
    </row>
    <row r="266" spans="2:12" x14ac:dyDescent="0.2">
      <c r="B266" s="300"/>
      <c r="C266" s="299"/>
      <c r="F266" s="290">
        <v>3660.48</v>
      </c>
      <c r="G266" s="295" t="s">
        <v>9354</v>
      </c>
      <c r="H266" s="295"/>
      <c r="I266" s="295"/>
      <c r="J266" s="289"/>
      <c r="K266" s="289"/>
      <c r="L266" s="289"/>
    </row>
    <row r="267" spans="2:12" x14ac:dyDescent="0.2">
      <c r="B267" s="300"/>
      <c r="C267" s="299"/>
      <c r="F267" s="290">
        <v>8119.75</v>
      </c>
      <c r="G267" s="295" t="s">
        <v>9353</v>
      </c>
      <c r="H267" s="295"/>
      <c r="I267" s="295"/>
      <c r="J267" s="289"/>
      <c r="K267" s="289"/>
      <c r="L267" s="289"/>
    </row>
    <row r="268" spans="2:12" x14ac:dyDescent="0.2">
      <c r="B268" s="300"/>
      <c r="C268" s="299"/>
      <c r="F268" s="290">
        <v>24244.04</v>
      </c>
      <c r="G268" s="295" t="s">
        <v>9352</v>
      </c>
      <c r="H268" s="295"/>
      <c r="I268" s="295"/>
      <c r="J268" s="289"/>
      <c r="K268" s="289"/>
      <c r="L268" s="289"/>
    </row>
    <row r="269" spans="2:12" x14ac:dyDescent="0.2">
      <c r="B269" s="300"/>
      <c r="C269" s="299"/>
      <c r="F269" s="290">
        <v>6344.51</v>
      </c>
      <c r="G269" s="295" t="s">
        <v>9351</v>
      </c>
      <c r="H269" s="295"/>
      <c r="I269" s="295"/>
      <c r="J269" s="289"/>
      <c r="K269" s="289"/>
      <c r="L269" s="289"/>
    </row>
    <row r="270" spans="2:12" x14ac:dyDescent="0.2">
      <c r="B270" s="300"/>
      <c r="C270" s="299"/>
      <c r="F270" s="290">
        <v>2019.79</v>
      </c>
      <c r="G270" s="295" t="s">
        <v>9350</v>
      </c>
      <c r="H270" s="295"/>
      <c r="I270" s="295"/>
      <c r="J270" s="289"/>
      <c r="K270" s="289"/>
      <c r="L270" s="289"/>
    </row>
    <row r="271" spans="2:12" x14ac:dyDescent="0.2">
      <c r="B271" s="300"/>
      <c r="C271" s="299"/>
      <c r="F271" s="290">
        <v>5049.4799999999996</v>
      </c>
      <c r="G271" s="295" t="s">
        <v>9349</v>
      </c>
      <c r="H271" s="295"/>
      <c r="I271" s="295"/>
      <c r="J271" s="289"/>
      <c r="K271" s="289"/>
      <c r="L271" s="289"/>
    </row>
    <row r="272" spans="2:12" x14ac:dyDescent="0.2">
      <c r="B272" s="300"/>
      <c r="C272" s="299"/>
      <c r="F272" s="290">
        <v>17168.23</v>
      </c>
      <c r="G272" s="295" t="s">
        <v>9348</v>
      </c>
      <c r="H272" s="295"/>
      <c r="I272" s="295"/>
      <c r="J272" s="289"/>
      <c r="K272" s="289"/>
      <c r="L272" s="289"/>
    </row>
    <row r="273" spans="2:12" x14ac:dyDescent="0.2">
      <c r="B273" s="300"/>
      <c r="C273" s="299"/>
      <c r="F273" s="290">
        <v>1009.9</v>
      </c>
      <c r="G273" s="295" t="s">
        <v>9347</v>
      </c>
      <c r="H273" s="295"/>
      <c r="I273" s="295"/>
      <c r="J273" s="289"/>
      <c r="K273" s="289"/>
      <c r="L273" s="289"/>
    </row>
    <row r="274" spans="2:12" x14ac:dyDescent="0.2">
      <c r="B274" s="300"/>
      <c r="C274" s="299"/>
      <c r="F274" s="290">
        <v>8971.86</v>
      </c>
      <c r="G274" s="295" t="s">
        <v>9346</v>
      </c>
      <c r="H274" s="295"/>
      <c r="I274" s="295"/>
      <c r="J274" s="289"/>
      <c r="K274" s="289"/>
      <c r="L274" s="289"/>
    </row>
    <row r="275" spans="2:12" x14ac:dyDescent="0.2">
      <c r="B275" s="300"/>
      <c r="C275" s="299"/>
      <c r="F275" s="290">
        <v>29489.7</v>
      </c>
      <c r="G275" s="295" t="s">
        <v>9345</v>
      </c>
      <c r="H275" s="295"/>
      <c r="I275" s="295"/>
      <c r="J275" s="289"/>
      <c r="K275" s="289"/>
      <c r="L275" s="289"/>
    </row>
    <row r="276" spans="2:12" x14ac:dyDescent="0.2">
      <c r="B276" s="300"/>
      <c r="C276" s="299"/>
      <c r="F276" s="290">
        <v>10863</v>
      </c>
      <c r="G276" s="289" t="s">
        <v>9344</v>
      </c>
      <c r="H276" s="295"/>
      <c r="I276" s="295"/>
      <c r="J276" s="289"/>
      <c r="K276" s="289"/>
      <c r="L276" s="289"/>
    </row>
    <row r="277" spans="2:12" x14ac:dyDescent="0.2">
      <c r="B277" s="300"/>
      <c r="C277" s="299"/>
      <c r="F277" s="290">
        <v>6331.02</v>
      </c>
      <c r="G277" s="295" t="s">
        <v>9343</v>
      </c>
      <c r="H277" s="295"/>
      <c r="I277" s="295"/>
      <c r="J277" s="289"/>
      <c r="K277" s="289"/>
      <c r="L277" s="289"/>
    </row>
    <row r="278" spans="2:12" x14ac:dyDescent="0.2">
      <c r="B278" s="300"/>
      <c r="C278" s="299"/>
      <c r="F278" s="290">
        <v>5255.03</v>
      </c>
      <c r="G278" s="295" t="s">
        <v>9342</v>
      </c>
      <c r="H278" s="295"/>
      <c r="I278" s="295"/>
      <c r="J278" s="289"/>
      <c r="K278" s="289"/>
      <c r="L278" s="289"/>
    </row>
    <row r="279" spans="2:12" x14ac:dyDescent="0.2">
      <c r="B279" s="300"/>
      <c r="C279" s="299"/>
      <c r="F279" s="290">
        <v>1705.2</v>
      </c>
      <c r="G279" s="295" t="s">
        <v>9341</v>
      </c>
      <c r="H279" s="295"/>
      <c r="I279" s="295"/>
      <c r="J279" s="289"/>
      <c r="K279" s="289"/>
      <c r="L279" s="289"/>
    </row>
    <row r="280" spans="2:12" x14ac:dyDescent="0.2">
      <c r="B280" s="300"/>
      <c r="C280" s="299"/>
      <c r="F280" s="290">
        <v>6741.11</v>
      </c>
      <c r="G280" s="295" t="s">
        <v>9340</v>
      </c>
      <c r="H280" s="295"/>
      <c r="I280" s="295"/>
      <c r="J280" s="289"/>
      <c r="K280" s="289"/>
      <c r="L280" s="289"/>
    </row>
    <row r="281" spans="2:12" x14ac:dyDescent="0.2">
      <c r="B281" s="300"/>
      <c r="C281" s="299"/>
      <c r="F281" s="290">
        <v>80015.48</v>
      </c>
      <c r="G281" s="295" t="s">
        <v>7929</v>
      </c>
      <c r="H281" s="295"/>
      <c r="I281" s="295"/>
      <c r="J281" s="289"/>
      <c r="K281" s="289"/>
      <c r="L281" s="289"/>
    </row>
    <row r="282" spans="2:12" x14ac:dyDescent="0.2">
      <c r="B282" s="300"/>
      <c r="C282" s="299"/>
      <c r="F282" s="290">
        <v>27453.439999999999</v>
      </c>
      <c r="G282" s="295" t="s">
        <v>9339</v>
      </c>
      <c r="H282" s="295"/>
      <c r="I282" s="295"/>
      <c r="J282" s="289"/>
      <c r="K282" s="289"/>
      <c r="L282" s="289"/>
    </row>
    <row r="283" spans="2:12" x14ac:dyDescent="0.2">
      <c r="B283" s="300"/>
      <c r="C283" s="299"/>
      <c r="F283" s="290">
        <v>6027.87</v>
      </c>
      <c r="G283" s="295" t="s">
        <v>9338</v>
      </c>
      <c r="H283" s="295"/>
      <c r="I283" s="295"/>
      <c r="J283" s="289"/>
      <c r="K283" s="289"/>
      <c r="L283" s="289"/>
    </row>
    <row r="284" spans="2:12" x14ac:dyDescent="0.2">
      <c r="B284" s="300"/>
      <c r="C284" s="299"/>
      <c r="F284" s="290">
        <v>21248.68</v>
      </c>
      <c r="G284" s="295" t="s">
        <v>9337</v>
      </c>
      <c r="H284" s="295"/>
      <c r="I284" s="295"/>
      <c r="J284" s="289"/>
      <c r="K284" s="289"/>
      <c r="L284" s="289"/>
    </row>
    <row r="285" spans="2:12" x14ac:dyDescent="0.2">
      <c r="B285" s="300"/>
      <c r="C285" s="299"/>
      <c r="F285" s="290">
        <v>13916.77</v>
      </c>
      <c r="G285" s="295" t="s">
        <v>9336</v>
      </c>
      <c r="H285" s="295"/>
      <c r="I285" s="295"/>
      <c r="J285" s="289"/>
      <c r="K285" s="289"/>
      <c r="L285" s="289"/>
    </row>
    <row r="286" spans="2:12" x14ac:dyDescent="0.2">
      <c r="B286" s="300"/>
      <c r="C286" s="299"/>
      <c r="F286" s="290">
        <v>22103.57</v>
      </c>
      <c r="G286" s="295" t="s">
        <v>9335</v>
      </c>
      <c r="H286" s="295"/>
      <c r="I286" s="295"/>
      <c r="J286" s="289"/>
      <c r="K286" s="289"/>
      <c r="L286" s="289"/>
    </row>
    <row r="287" spans="2:12" x14ac:dyDescent="0.2">
      <c r="B287" s="300"/>
      <c r="C287" s="299"/>
      <c r="F287" s="290">
        <v>4483.16</v>
      </c>
      <c r="G287" s="295" t="s">
        <v>9334</v>
      </c>
      <c r="H287" s="295"/>
      <c r="I287" s="295"/>
      <c r="J287" s="289"/>
      <c r="K287" s="289"/>
      <c r="L287" s="289"/>
    </row>
    <row r="288" spans="2:12" x14ac:dyDescent="0.2">
      <c r="B288" s="300"/>
      <c r="C288" s="299"/>
      <c r="F288" s="290">
        <v>7047.14</v>
      </c>
      <c r="G288" s="295" t="s">
        <v>9333</v>
      </c>
      <c r="H288" s="295"/>
      <c r="I288" s="295"/>
      <c r="J288" s="289"/>
      <c r="K288" s="289"/>
      <c r="L288" s="289"/>
    </row>
    <row r="289" spans="2:12" x14ac:dyDescent="0.2">
      <c r="B289" s="300"/>
      <c r="C289" s="299"/>
      <c r="F289" s="290">
        <v>1972.56</v>
      </c>
      <c r="G289" s="295" t="s">
        <v>9332</v>
      </c>
      <c r="H289" s="295"/>
      <c r="I289" s="295"/>
      <c r="J289" s="289"/>
      <c r="K289" s="289"/>
      <c r="L289" s="289"/>
    </row>
    <row r="290" spans="2:12" ht="11.25" customHeight="1" x14ac:dyDescent="0.2">
      <c r="B290" s="300"/>
      <c r="C290" s="299"/>
      <c r="F290" s="290">
        <v>928.78</v>
      </c>
      <c r="G290" s="295" t="s">
        <v>9331</v>
      </c>
      <c r="H290" s="295"/>
      <c r="I290" s="295"/>
      <c r="J290" s="289"/>
      <c r="K290" s="289"/>
      <c r="L290" s="289"/>
    </row>
    <row r="291" spans="2:12" x14ac:dyDescent="0.2">
      <c r="B291" s="300"/>
      <c r="C291" s="299"/>
      <c r="F291" s="290">
        <v>2695.14</v>
      </c>
      <c r="G291" s="295" t="s">
        <v>9330</v>
      </c>
      <c r="H291" s="295"/>
      <c r="I291" s="295"/>
      <c r="J291" s="289"/>
      <c r="K291" s="289"/>
      <c r="L291" s="289"/>
    </row>
    <row r="292" spans="2:12" x14ac:dyDescent="0.2">
      <c r="B292" s="300"/>
      <c r="C292" s="299"/>
      <c r="F292" s="290">
        <v>54488.86</v>
      </c>
      <c r="G292" s="295" t="s">
        <v>9329</v>
      </c>
      <c r="H292" s="295"/>
      <c r="I292" s="295"/>
      <c r="J292" s="289"/>
      <c r="K292" s="289"/>
      <c r="L292" s="289"/>
    </row>
    <row r="293" spans="2:12" x14ac:dyDescent="0.2">
      <c r="B293" s="300"/>
      <c r="C293" s="299"/>
      <c r="F293" s="290">
        <v>20511.439999999999</v>
      </c>
      <c r="G293" s="295" t="s">
        <v>9328</v>
      </c>
      <c r="H293" s="295"/>
      <c r="I293" s="295"/>
      <c r="J293" s="289"/>
      <c r="K293" s="289"/>
      <c r="L293" s="289"/>
    </row>
    <row r="294" spans="2:12" x14ac:dyDescent="0.2">
      <c r="B294" s="300"/>
      <c r="C294" s="299"/>
      <c r="F294" s="290">
        <v>9939.43</v>
      </c>
      <c r="G294" s="530" t="s">
        <v>9327</v>
      </c>
      <c r="H294" s="295"/>
      <c r="I294" s="295"/>
      <c r="J294" s="289"/>
      <c r="K294" s="289"/>
      <c r="L294" s="289"/>
    </row>
    <row r="295" spans="2:12" x14ac:dyDescent="0.2">
      <c r="B295" s="300"/>
      <c r="C295" s="299"/>
      <c r="F295" s="290">
        <v>34800</v>
      </c>
      <c r="G295" s="295" t="s">
        <v>9326</v>
      </c>
      <c r="H295" s="295"/>
      <c r="I295" s="295"/>
      <c r="J295" s="289"/>
      <c r="K295" s="289"/>
      <c r="L295" s="289"/>
    </row>
    <row r="296" spans="2:12" x14ac:dyDescent="0.2">
      <c r="B296" s="300"/>
      <c r="C296" s="299"/>
      <c r="F296" s="290">
        <v>14749.4</v>
      </c>
      <c r="G296" s="295" t="s">
        <v>9325</v>
      </c>
      <c r="H296" s="295"/>
      <c r="I296" s="295"/>
      <c r="J296" s="289"/>
      <c r="K296" s="289"/>
      <c r="L296" s="289"/>
    </row>
    <row r="297" spans="2:12" x14ac:dyDescent="0.2">
      <c r="B297" s="300"/>
      <c r="C297" s="299"/>
      <c r="F297" s="290">
        <v>10567.6</v>
      </c>
      <c r="G297" s="295" t="s">
        <v>9324</v>
      </c>
      <c r="H297" s="295"/>
      <c r="I297" s="295"/>
      <c r="J297" s="289"/>
      <c r="K297" s="289"/>
      <c r="L297" s="289"/>
    </row>
    <row r="298" spans="2:12" x14ac:dyDescent="0.2">
      <c r="B298" s="300"/>
      <c r="C298" s="299"/>
      <c r="F298" s="290">
        <v>6944.93</v>
      </c>
      <c r="G298" s="295" t="s">
        <v>9323</v>
      </c>
      <c r="H298" s="295"/>
      <c r="I298" s="295"/>
      <c r="J298" s="289"/>
      <c r="K298" s="289"/>
      <c r="L298" s="289"/>
    </row>
    <row r="299" spans="2:12" x14ac:dyDescent="0.2">
      <c r="B299" s="300"/>
      <c r="C299" s="299"/>
      <c r="F299" s="290">
        <v>105656</v>
      </c>
      <c r="G299" s="295" t="s">
        <v>9322</v>
      </c>
      <c r="H299" s="295"/>
      <c r="I299" s="295"/>
      <c r="J299" s="289"/>
      <c r="K299" s="289"/>
      <c r="L299" s="289"/>
    </row>
    <row r="300" spans="2:12" x14ac:dyDescent="0.2">
      <c r="B300" s="300"/>
      <c r="C300" s="299"/>
      <c r="F300" s="290">
        <v>72393.759999999995</v>
      </c>
      <c r="G300" s="295" t="s">
        <v>9321</v>
      </c>
      <c r="H300" s="295"/>
      <c r="I300" s="295"/>
      <c r="J300" s="289"/>
      <c r="K300" s="289"/>
      <c r="L300" s="289"/>
    </row>
    <row r="301" spans="2:12" x14ac:dyDescent="0.2">
      <c r="B301" s="300"/>
      <c r="C301" s="299"/>
      <c r="F301" s="290">
        <v>6541.99</v>
      </c>
      <c r="G301" s="289" t="s">
        <v>9320</v>
      </c>
      <c r="H301" s="295"/>
      <c r="I301" s="295"/>
      <c r="J301" s="289"/>
      <c r="K301" s="289"/>
      <c r="L301" s="289"/>
    </row>
    <row r="302" spans="2:12" x14ac:dyDescent="0.2">
      <c r="B302" s="300"/>
      <c r="C302" s="299"/>
      <c r="F302" s="290">
        <v>10098.959999999999</v>
      </c>
      <c r="G302" s="295" t="s">
        <v>9319</v>
      </c>
      <c r="H302" s="295"/>
      <c r="I302" s="295"/>
      <c r="J302" s="289"/>
      <c r="K302" s="289"/>
      <c r="L302" s="289"/>
    </row>
    <row r="303" spans="2:12" x14ac:dyDescent="0.2">
      <c r="B303" s="300"/>
      <c r="C303" s="299"/>
      <c r="F303" s="290">
        <v>8723.1299999999992</v>
      </c>
      <c r="G303" s="295" t="s">
        <v>9318</v>
      </c>
      <c r="H303" s="295"/>
      <c r="I303" s="295"/>
      <c r="J303" s="289"/>
      <c r="K303" s="289"/>
      <c r="L303" s="289"/>
    </row>
    <row r="304" spans="2:12" x14ac:dyDescent="0.2">
      <c r="B304" s="300"/>
      <c r="C304" s="299"/>
      <c r="F304" s="290">
        <v>128292.38</v>
      </c>
      <c r="G304" s="295" t="s">
        <v>9317</v>
      </c>
      <c r="H304" s="295"/>
      <c r="I304" s="295"/>
      <c r="J304" s="289"/>
      <c r="K304" s="289"/>
      <c r="L304" s="289"/>
    </row>
    <row r="305" spans="2:10" x14ac:dyDescent="0.2">
      <c r="B305" s="300"/>
      <c r="C305" s="299"/>
      <c r="F305" s="290">
        <v>27453.439999999999</v>
      </c>
      <c r="G305" s="295" t="s">
        <v>9316</v>
      </c>
      <c r="H305" s="295"/>
      <c r="I305" s="295"/>
      <c r="J305" s="289"/>
    </row>
    <row r="306" spans="2:10" x14ac:dyDescent="0.2">
      <c r="B306" s="300"/>
      <c r="C306" s="299"/>
      <c r="F306" s="290">
        <v>15148.44</v>
      </c>
      <c r="G306" s="295" t="s">
        <v>9315</v>
      </c>
      <c r="H306" s="295"/>
      <c r="I306" s="295"/>
      <c r="J306" s="289"/>
    </row>
    <row r="307" spans="2:10" x14ac:dyDescent="0.2">
      <c r="B307" s="300"/>
      <c r="C307" s="299"/>
      <c r="F307" s="290">
        <v>6911.97</v>
      </c>
      <c r="G307" s="295" t="s">
        <v>9314</v>
      </c>
      <c r="H307" s="295"/>
      <c r="I307" s="295"/>
      <c r="J307" s="289"/>
    </row>
    <row r="308" spans="2:10" x14ac:dyDescent="0.2">
      <c r="B308" s="300"/>
      <c r="C308" s="299"/>
      <c r="F308" s="290">
        <v>75538.67</v>
      </c>
      <c r="G308" s="295" t="s">
        <v>9313</v>
      </c>
      <c r="H308" s="295"/>
      <c r="I308" s="295"/>
      <c r="J308" s="289"/>
    </row>
    <row r="309" spans="2:10" x14ac:dyDescent="0.2">
      <c r="B309" s="300"/>
      <c r="C309" s="299"/>
      <c r="F309" s="290">
        <v>2212.4899999999998</v>
      </c>
      <c r="G309" s="295" t="s">
        <v>9312</v>
      </c>
      <c r="H309" s="295"/>
      <c r="I309" s="295"/>
      <c r="J309" s="289"/>
    </row>
    <row r="310" spans="2:10" ht="12.75" customHeight="1" x14ac:dyDescent="0.2">
      <c r="B310" s="300"/>
      <c r="C310" s="299"/>
      <c r="F310" s="290">
        <v>3159.17</v>
      </c>
      <c r="G310" s="859" t="s">
        <v>9311</v>
      </c>
      <c r="H310" s="295"/>
      <c r="I310" s="295"/>
      <c r="J310" s="289"/>
    </row>
    <row r="311" spans="2:10" x14ac:dyDescent="0.2">
      <c r="B311" s="300"/>
      <c r="C311" s="299"/>
      <c r="F311" s="290">
        <v>15347.53</v>
      </c>
      <c r="G311" s="295" t="s">
        <v>9310</v>
      </c>
      <c r="H311" s="295"/>
      <c r="I311" s="295"/>
      <c r="J311" s="289"/>
    </row>
    <row r="312" spans="2:10" x14ac:dyDescent="0.2">
      <c r="B312" s="300"/>
      <c r="C312" s="299"/>
      <c r="F312" s="369">
        <v>67176.41</v>
      </c>
      <c r="G312" s="295" t="s">
        <v>9309</v>
      </c>
      <c r="H312" s="295"/>
      <c r="I312" s="295"/>
      <c r="J312" s="289"/>
    </row>
    <row r="313" spans="2:10" x14ac:dyDescent="0.2">
      <c r="B313" s="300"/>
      <c r="C313" s="299"/>
      <c r="F313" s="290">
        <v>3903.03</v>
      </c>
      <c r="G313" s="295" t="s">
        <v>9308</v>
      </c>
      <c r="H313" s="295"/>
      <c r="I313" s="295"/>
      <c r="J313" s="289"/>
    </row>
    <row r="314" spans="2:10" x14ac:dyDescent="0.2">
      <c r="B314" s="300"/>
      <c r="C314" s="299"/>
      <c r="E314" s="957"/>
      <c r="F314" s="290">
        <v>6061.01</v>
      </c>
      <c r="G314" s="295" t="s">
        <v>9307</v>
      </c>
      <c r="H314" s="295"/>
      <c r="I314" s="295"/>
      <c r="J314" s="289"/>
    </row>
    <row r="315" spans="2:10" x14ac:dyDescent="0.2">
      <c r="B315" s="300"/>
      <c r="C315" s="299"/>
      <c r="F315" s="290">
        <v>8840.91</v>
      </c>
      <c r="G315" s="295" t="s">
        <v>9306</v>
      </c>
      <c r="H315" s="295"/>
      <c r="I315" s="295"/>
      <c r="J315" s="289"/>
    </row>
    <row r="316" spans="2:10" x14ac:dyDescent="0.2">
      <c r="B316" s="300"/>
      <c r="C316" s="299"/>
      <c r="F316" s="290">
        <v>14914.41</v>
      </c>
      <c r="G316" s="295" t="s">
        <v>9305</v>
      </c>
      <c r="H316" s="295"/>
      <c r="I316" s="295"/>
      <c r="J316" s="289"/>
    </row>
    <row r="317" spans="2:10" x14ac:dyDescent="0.2">
      <c r="B317" s="300"/>
      <c r="C317" s="299"/>
      <c r="F317" s="290">
        <v>8648.67</v>
      </c>
      <c r="G317" s="295" t="s">
        <v>9304</v>
      </c>
      <c r="H317" s="295"/>
      <c r="I317" s="295"/>
      <c r="J317" s="289"/>
    </row>
    <row r="318" spans="2:10" x14ac:dyDescent="0.2">
      <c r="B318" s="300"/>
      <c r="C318" s="299"/>
      <c r="F318" s="290">
        <v>28868.42</v>
      </c>
      <c r="G318" s="295" t="s">
        <v>9303</v>
      </c>
      <c r="H318" s="295"/>
      <c r="I318" s="295"/>
      <c r="J318" s="289"/>
    </row>
    <row r="319" spans="2:10" x14ac:dyDescent="0.2">
      <c r="B319" s="300"/>
      <c r="C319" s="299"/>
      <c r="F319" s="290">
        <v>6944.13</v>
      </c>
      <c r="G319" s="295" t="s">
        <v>9302</v>
      </c>
      <c r="H319" s="295"/>
      <c r="I319" s="295"/>
      <c r="J319" s="289"/>
    </row>
    <row r="320" spans="2:10" x14ac:dyDescent="0.2">
      <c r="B320" s="300"/>
      <c r="C320" s="299"/>
      <c r="F320" s="290">
        <v>6143.04</v>
      </c>
      <c r="G320" s="295" t="s">
        <v>9301</v>
      </c>
      <c r="H320" s="295"/>
      <c r="I320" s="295"/>
      <c r="J320" s="289"/>
    </row>
    <row r="321" spans="2:10" x14ac:dyDescent="0.2">
      <c r="B321" s="300"/>
      <c r="C321" s="299"/>
      <c r="F321" s="290">
        <v>3858.35</v>
      </c>
      <c r="G321" s="295" t="s">
        <v>9300</v>
      </c>
      <c r="H321" s="295"/>
      <c r="I321" s="295"/>
      <c r="J321" s="289"/>
    </row>
    <row r="322" spans="2:10" x14ac:dyDescent="0.2">
      <c r="B322" s="300"/>
      <c r="C322" s="299"/>
      <c r="F322" s="290">
        <v>5214.01</v>
      </c>
      <c r="G322" s="295" t="s">
        <v>9299</v>
      </c>
      <c r="H322" s="295"/>
      <c r="I322" s="295"/>
      <c r="J322" s="289"/>
    </row>
    <row r="323" spans="2:10" x14ac:dyDescent="0.2">
      <c r="B323" s="300"/>
      <c r="C323" s="299"/>
      <c r="F323" s="290">
        <v>9833.7099999999991</v>
      </c>
      <c r="G323" s="295" t="s">
        <v>9298</v>
      </c>
      <c r="H323" s="295"/>
      <c r="I323" s="295"/>
      <c r="J323" s="289"/>
    </row>
    <row r="324" spans="2:10" x14ac:dyDescent="0.2">
      <c r="B324" s="300"/>
      <c r="C324" s="299"/>
      <c r="F324" s="290">
        <v>4069.33</v>
      </c>
      <c r="G324" s="295" t="s">
        <v>9297</v>
      </c>
      <c r="H324" s="295"/>
      <c r="I324" s="295"/>
      <c r="J324" s="289"/>
    </row>
    <row r="325" spans="2:10" x14ac:dyDescent="0.2">
      <c r="B325" s="300"/>
      <c r="C325" s="299"/>
      <c r="F325" s="290">
        <v>182050</v>
      </c>
      <c r="G325" s="295" t="s">
        <v>9296</v>
      </c>
      <c r="H325" s="295"/>
      <c r="I325" s="295"/>
      <c r="J325" s="289"/>
    </row>
    <row r="326" spans="2:10" x14ac:dyDescent="0.2">
      <c r="B326" s="300"/>
      <c r="C326" s="299"/>
      <c r="F326" s="290">
        <v>4100.97</v>
      </c>
      <c r="G326" s="295" t="s">
        <v>9295</v>
      </c>
      <c r="H326" s="295"/>
      <c r="I326" s="295"/>
      <c r="J326" s="289"/>
    </row>
    <row r="327" spans="2:10" x14ac:dyDescent="0.2">
      <c r="B327" s="300"/>
      <c r="C327" s="299"/>
      <c r="F327" s="290">
        <v>18828.82</v>
      </c>
      <c r="G327" s="295" t="s">
        <v>9294</v>
      </c>
      <c r="H327" s="295"/>
      <c r="I327" s="295"/>
      <c r="J327" s="289"/>
    </row>
    <row r="328" spans="2:10" x14ac:dyDescent="0.2">
      <c r="B328" s="300"/>
      <c r="C328" s="299"/>
      <c r="F328" s="290">
        <v>9862.3700000000008</v>
      </c>
      <c r="G328" s="295" t="s">
        <v>9293</v>
      </c>
      <c r="H328" s="295"/>
      <c r="I328" s="295"/>
      <c r="J328" s="289"/>
    </row>
    <row r="329" spans="2:10" x14ac:dyDescent="0.2">
      <c r="B329" s="300"/>
      <c r="C329" s="299"/>
      <c r="F329" s="290">
        <v>11170.8</v>
      </c>
      <c r="G329" s="295" t="s">
        <v>9292</v>
      </c>
      <c r="H329" s="295"/>
      <c r="I329" s="295"/>
      <c r="J329" s="289"/>
    </row>
    <row r="330" spans="2:10" x14ac:dyDescent="0.2">
      <c r="B330" s="300"/>
      <c r="C330" s="299"/>
      <c r="F330" s="290">
        <v>13821.27</v>
      </c>
      <c r="G330" s="295" t="s">
        <v>9291</v>
      </c>
      <c r="H330" s="295"/>
      <c r="I330" s="295"/>
      <c r="J330" s="289"/>
    </row>
    <row r="331" spans="2:10" x14ac:dyDescent="0.2">
      <c r="B331" s="300"/>
      <c r="C331" s="299"/>
      <c r="F331" s="290">
        <v>12259.89</v>
      </c>
      <c r="G331" s="295" t="s">
        <v>9290</v>
      </c>
      <c r="H331" s="295"/>
      <c r="I331" s="295"/>
      <c r="J331" s="289"/>
    </row>
    <row r="332" spans="2:10" x14ac:dyDescent="0.2">
      <c r="B332" s="300"/>
      <c r="C332" s="299"/>
      <c r="F332" s="290">
        <v>3585.7</v>
      </c>
      <c r="G332" s="295" t="s">
        <v>9289</v>
      </c>
      <c r="H332" s="295"/>
      <c r="I332" s="295"/>
      <c r="J332" s="289"/>
    </row>
    <row r="333" spans="2:10" x14ac:dyDescent="0.2">
      <c r="B333" s="300"/>
      <c r="C333" s="299"/>
      <c r="F333" s="290">
        <v>8835</v>
      </c>
      <c r="G333" s="295" t="s">
        <v>9288</v>
      </c>
      <c r="H333" s="295"/>
      <c r="I333" s="295"/>
      <c r="J333" s="289"/>
    </row>
    <row r="334" spans="2:10" x14ac:dyDescent="0.2">
      <c r="B334" s="300"/>
      <c r="C334" s="299"/>
      <c r="F334" s="290">
        <v>125112.96000000001</v>
      </c>
      <c r="G334" s="295" t="s">
        <v>9287</v>
      </c>
      <c r="H334" s="295"/>
      <c r="I334" s="295"/>
      <c r="J334" s="289"/>
    </row>
    <row r="335" spans="2:10" x14ac:dyDescent="0.2">
      <c r="B335" s="300"/>
      <c r="C335" s="299"/>
      <c r="F335" s="290">
        <v>10098.959999999999</v>
      </c>
      <c r="G335" s="295" t="s">
        <v>9286</v>
      </c>
      <c r="H335" s="295"/>
      <c r="I335" s="295"/>
      <c r="J335" s="289"/>
    </row>
    <row r="336" spans="2:10" x14ac:dyDescent="0.2">
      <c r="B336" s="300"/>
      <c r="C336" s="299"/>
      <c r="F336" s="290">
        <v>16616.330000000002</v>
      </c>
      <c r="G336" s="295" t="s">
        <v>9285</v>
      </c>
      <c r="H336" s="295"/>
      <c r="I336" s="295"/>
      <c r="J336" s="289"/>
    </row>
    <row r="337" spans="2:10" x14ac:dyDescent="0.2">
      <c r="B337" s="300"/>
      <c r="C337" s="299"/>
      <c r="F337" s="290">
        <v>5581.34</v>
      </c>
      <c r="G337" s="295" t="s">
        <v>9284</v>
      </c>
      <c r="H337" s="295"/>
      <c r="I337" s="295"/>
      <c r="J337" s="289"/>
    </row>
    <row r="338" spans="2:10" x14ac:dyDescent="0.2">
      <c r="B338" s="300"/>
      <c r="C338" s="299"/>
      <c r="F338" s="290">
        <v>7585.65</v>
      </c>
      <c r="G338" s="295" t="s">
        <v>9283</v>
      </c>
      <c r="H338" s="295"/>
      <c r="I338" s="295"/>
      <c r="J338" s="289"/>
    </row>
    <row r="339" spans="2:10" x14ac:dyDescent="0.2">
      <c r="B339" s="300"/>
      <c r="C339" s="299"/>
      <c r="F339" s="290">
        <v>83081.52</v>
      </c>
      <c r="G339" s="295" t="s">
        <v>9282</v>
      </c>
      <c r="H339" s="295"/>
      <c r="I339" s="295"/>
      <c r="J339" s="289"/>
    </row>
    <row r="340" spans="2:10" x14ac:dyDescent="0.2">
      <c r="B340" s="300"/>
      <c r="C340" s="299"/>
      <c r="F340" s="290">
        <v>10567.6</v>
      </c>
      <c r="G340" s="295" t="s">
        <v>9281</v>
      </c>
      <c r="H340" s="295"/>
      <c r="I340" s="295"/>
      <c r="J340" s="289"/>
    </row>
    <row r="341" spans="2:10" x14ac:dyDescent="0.2">
      <c r="B341" s="300"/>
      <c r="C341" s="299"/>
      <c r="F341" s="290">
        <v>43970</v>
      </c>
      <c r="G341" s="295" t="s">
        <v>9280</v>
      </c>
      <c r="H341" s="295"/>
      <c r="I341" s="295"/>
      <c r="J341" s="289"/>
    </row>
    <row r="342" spans="2:10" x14ac:dyDescent="0.2">
      <c r="B342" s="300"/>
      <c r="C342" s="299"/>
      <c r="F342" s="290">
        <v>40705.050000000003</v>
      </c>
      <c r="G342" s="295" t="s">
        <v>9279</v>
      </c>
      <c r="H342" s="295"/>
      <c r="I342" s="295"/>
    </row>
    <row r="343" spans="2:10" x14ac:dyDescent="0.2">
      <c r="B343" s="300"/>
      <c r="C343" s="299"/>
      <c r="F343" s="290">
        <v>2020</v>
      </c>
      <c r="G343" s="295" t="s">
        <v>9278</v>
      </c>
      <c r="H343" s="295"/>
      <c r="I343" s="295"/>
    </row>
    <row r="344" spans="2:10" x14ac:dyDescent="0.2">
      <c r="B344" s="300"/>
      <c r="C344" s="299"/>
      <c r="F344" s="290">
        <v>45755.74</v>
      </c>
      <c r="G344" s="295" t="s">
        <v>9277</v>
      </c>
      <c r="H344" s="295"/>
      <c r="I344" s="295"/>
    </row>
    <row r="345" spans="2:10" x14ac:dyDescent="0.2">
      <c r="B345" s="300"/>
      <c r="C345" s="299"/>
      <c r="F345" s="290">
        <v>3283.16</v>
      </c>
      <c r="G345" s="295" t="s">
        <v>9276</v>
      </c>
      <c r="H345" s="295"/>
      <c r="I345" s="295"/>
    </row>
    <row r="346" spans="2:10" x14ac:dyDescent="0.2">
      <c r="B346" s="300"/>
      <c r="C346" s="299"/>
      <c r="F346" s="290">
        <v>4875.1899999999996</v>
      </c>
      <c r="G346" s="295" t="s">
        <v>9275</v>
      </c>
      <c r="H346" s="295"/>
      <c r="I346" s="295"/>
    </row>
    <row r="347" spans="2:10" x14ac:dyDescent="0.2">
      <c r="B347" s="300"/>
      <c r="C347" s="299"/>
      <c r="F347" s="290">
        <v>4466.6899999999996</v>
      </c>
      <c r="G347" s="295" t="s">
        <v>9274</v>
      </c>
      <c r="H347" s="295"/>
      <c r="I347" s="295"/>
    </row>
    <row r="348" spans="2:10" x14ac:dyDescent="0.2">
      <c r="B348" s="300"/>
      <c r="C348" s="299"/>
      <c r="F348" s="290">
        <v>8079.29</v>
      </c>
      <c r="G348" s="295" t="s">
        <v>9273</v>
      </c>
      <c r="H348" s="295"/>
      <c r="I348" s="295"/>
    </row>
    <row r="349" spans="2:10" x14ac:dyDescent="0.2">
      <c r="B349" s="300"/>
      <c r="C349" s="299"/>
      <c r="F349" s="290">
        <v>6990.64</v>
      </c>
      <c r="G349" s="295" t="s">
        <v>9272</v>
      </c>
      <c r="H349" s="295"/>
      <c r="I349" s="295"/>
    </row>
    <row r="350" spans="2:10" x14ac:dyDescent="0.2">
      <c r="B350" s="300"/>
      <c r="C350" s="299"/>
      <c r="F350" s="290">
        <v>1282.56</v>
      </c>
      <c r="G350" s="295" t="s">
        <v>9271</v>
      </c>
      <c r="H350" s="295"/>
      <c r="I350" s="295"/>
    </row>
    <row r="351" spans="2:10" x14ac:dyDescent="0.2">
      <c r="B351" s="300"/>
      <c r="C351" s="299"/>
      <c r="F351" s="290">
        <v>4220.6899999999996</v>
      </c>
      <c r="G351" s="295" t="s">
        <v>9270</v>
      </c>
      <c r="H351" s="295"/>
      <c r="I351" s="295"/>
    </row>
    <row r="352" spans="2:10" ht="12.75" customHeight="1" x14ac:dyDescent="0.2">
      <c r="B352" s="300"/>
      <c r="C352" s="299"/>
      <c r="F352" s="290">
        <v>266384.03999999998</v>
      </c>
      <c r="G352" s="860" t="s">
        <v>9269</v>
      </c>
      <c r="H352" s="295"/>
      <c r="I352" s="295"/>
    </row>
    <row r="353" spans="2:9" x14ac:dyDescent="0.2">
      <c r="B353" s="300"/>
      <c r="C353" s="299"/>
      <c r="F353" s="290">
        <v>4397.8100000000004</v>
      </c>
      <c r="G353" s="295" t="s">
        <v>9268</v>
      </c>
      <c r="H353" s="295"/>
      <c r="I353" s="295"/>
    </row>
    <row r="354" spans="2:9" x14ac:dyDescent="0.2">
      <c r="B354" s="300"/>
      <c r="C354" s="299"/>
      <c r="F354" s="290">
        <v>383.09</v>
      </c>
      <c r="G354" s="295" t="s">
        <v>9267</v>
      </c>
      <c r="H354" s="295"/>
      <c r="I354" s="295"/>
    </row>
    <row r="355" spans="2:9" x14ac:dyDescent="0.2">
      <c r="B355" s="300"/>
      <c r="C355" s="299"/>
      <c r="F355" s="290">
        <v>2518.37</v>
      </c>
      <c r="G355" s="295" t="s">
        <v>9266</v>
      </c>
      <c r="H355" s="295"/>
      <c r="I355" s="295"/>
    </row>
    <row r="356" spans="2:9" x14ac:dyDescent="0.2">
      <c r="B356" s="300"/>
      <c r="C356" s="299"/>
      <c r="F356" s="290">
        <v>5132.45</v>
      </c>
      <c r="G356" s="295" t="s">
        <v>9265</v>
      </c>
      <c r="H356" s="295"/>
      <c r="I356" s="295"/>
    </row>
    <row r="357" spans="2:9" x14ac:dyDescent="0.2">
      <c r="B357" s="300"/>
      <c r="C357" s="299"/>
      <c r="F357" s="290">
        <v>1654.4</v>
      </c>
      <c r="G357" s="295" t="s">
        <v>9264</v>
      </c>
      <c r="H357" s="295"/>
      <c r="I357" s="295"/>
    </row>
    <row r="358" spans="2:9" x14ac:dyDescent="0.2">
      <c r="B358" s="300"/>
      <c r="C358" s="299"/>
      <c r="F358" s="290">
        <v>3600.11</v>
      </c>
      <c r="G358" s="295" t="s">
        <v>9263</v>
      </c>
      <c r="H358" s="295"/>
      <c r="I358" s="295"/>
    </row>
    <row r="359" spans="2:9" x14ac:dyDescent="0.2">
      <c r="B359" s="300"/>
      <c r="C359" s="299"/>
      <c r="F359" s="290">
        <v>12871.84</v>
      </c>
      <c r="G359" s="295" t="s">
        <v>9262</v>
      </c>
      <c r="H359" s="295"/>
      <c r="I359" s="295"/>
    </row>
    <row r="360" spans="2:9" x14ac:dyDescent="0.2">
      <c r="B360" s="300"/>
      <c r="C360" s="299"/>
      <c r="F360" s="290">
        <v>12091.8</v>
      </c>
      <c r="G360" s="295" t="s">
        <v>9261</v>
      </c>
      <c r="H360" s="295"/>
      <c r="I360" s="295"/>
    </row>
    <row r="361" spans="2:9" x14ac:dyDescent="0.2">
      <c r="B361" s="300"/>
      <c r="C361" s="299"/>
      <c r="F361" s="290">
        <v>6680.69</v>
      </c>
      <c r="G361" s="295" t="s">
        <v>9260</v>
      </c>
      <c r="H361" s="295"/>
      <c r="I361" s="295"/>
    </row>
    <row r="362" spans="2:9" x14ac:dyDescent="0.2">
      <c r="B362" s="300"/>
      <c r="C362" s="299"/>
      <c r="F362" s="290">
        <v>5453.81</v>
      </c>
      <c r="G362" s="295" t="s">
        <v>9259</v>
      </c>
      <c r="H362" s="295"/>
      <c r="I362" s="295"/>
    </row>
    <row r="363" spans="2:9" x14ac:dyDescent="0.2">
      <c r="B363" s="300"/>
      <c r="C363" s="299"/>
      <c r="F363" s="290">
        <v>5242.95</v>
      </c>
      <c r="G363" s="295" t="s">
        <v>9258</v>
      </c>
      <c r="H363" s="295"/>
      <c r="I363" s="295"/>
    </row>
    <row r="364" spans="2:9" x14ac:dyDescent="0.2">
      <c r="B364" s="300"/>
      <c r="C364" s="299"/>
      <c r="F364" s="290">
        <v>8284.6200000000008</v>
      </c>
      <c r="G364" s="295" t="s">
        <v>9257</v>
      </c>
      <c r="H364" s="295"/>
      <c r="I364" s="295"/>
    </row>
    <row r="365" spans="2:9" x14ac:dyDescent="0.2">
      <c r="B365" s="300"/>
      <c r="C365" s="299"/>
      <c r="F365" s="290">
        <v>74411</v>
      </c>
      <c r="G365" s="295" t="s">
        <v>9256</v>
      </c>
      <c r="H365" s="295"/>
      <c r="I365" s="295"/>
    </row>
    <row r="366" spans="2:9" x14ac:dyDescent="0.2">
      <c r="B366" s="300"/>
      <c r="C366" s="299"/>
      <c r="F366" s="290">
        <v>18946.84</v>
      </c>
      <c r="G366" s="295" t="s">
        <v>9255</v>
      </c>
      <c r="H366" s="295"/>
      <c r="I366" s="295"/>
    </row>
    <row r="367" spans="2:9" x14ac:dyDescent="0.2">
      <c r="B367" s="300"/>
      <c r="C367" s="299"/>
      <c r="F367" s="290">
        <v>5570.97</v>
      </c>
      <c r="G367" s="295" t="s">
        <v>9254</v>
      </c>
      <c r="H367" s="295"/>
      <c r="I367" s="295"/>
    </row>
    <row r="368" spans="2:9" x14ac:dyDescent="0.2">
      <c r="B368" s="300"/>
      <c r="C368" s="299"/>
      <c r="F368" s="290">
        <v>7168.81</v>
      </c>
      <c r="G368" s="295" t="s">
        <v>9253</v>
      </c>
      <c r="H368" s="295"/>
      <c r="I368" s="295"/>
    </row>
    <row r="369" spans="2:9" x14ac:dyDescent="0.2">
      <c r="B369" s="300"/>
      <c r="C369" s="299"/>
      <c r="F369" s="290">
        <v>15314.79</v>
      </c>
      <c r="G369" s="295" t="s">
        <v>9252</v>
      </c>
      <c r="H369" s="295"/>
      <c r="I369" s="295"/>
    </row>
    <row r="370" spans="2:9" x14ac:dyDescent="0.2">
      <c r="B370" s="300"/>
      <c r="C370" s="299"/>
      <c r="F370" s="290">
        <v>14817.69</v>
      </c>
      <c r="G370" s="295" t="s">
        <v>9251</v>
      </c>
      <c r="H370" s="295"/>
      <c r="I370" s="295"/>
    </row>
    <row r="371" spans="2:9" x14ac:dyDescent="0.2">
      <c r="B371" s="300"/>
      <c r="C371" s="299"/>
      <c r="F371" s="290">
        <v>883.44</v>
      </c>
      <c r="G371" s="295" t="s">
        <v>9250</v>
      </c>
      <c r="H371" s="295"/>
      <c r="I371" s="295"/>
    </row>
    <row r="372" spans="2:9" x14ac:dyDescent="0.2">
      <c r="B372" s="300"/>
      <c r="C372" s="299"/>
      <c r="F372" s="290">
        <v>16240.1</v>
      </c>
      <c r="G372" s="295" t="s">
        <v>9249</v>
      </c>
      <c r="H372" s="295"/>
      <c r="I372" s="295"/>
    </row>
    <row r="373" spans="2:9" x14ac:dyDescent="0.2">
      <c r="B373" s="300"/>
      <c r="C373" s="299"/>
      <c r="F373" s="290">
        <v>50460</v>
      </c>
      <c r="G373" s="295" t="s">
        <v>9248</v>
      </c>
      <c r="H373" s="295"/>
      <c r="I373" s="295"/>
    </row>
    <row r="374" spans="2:9" x14ac:dyDescent="0.2">
      <c r="B374" s="300"/>
      <c r="C374" s="299"/>
      <c r="F374" s="290">
        <v>6234.92</v>
      </c>
      <c r="G374" s="295" t="s">
        <v>9247</v>
      </c>
      <c r="H374" s="295"/>
      <c r="I374" s="295"/>
    </row>
    <row r="375" spans="2:9" x14ac:dyDescent="0.2">
      <c r="B375" s="300"/>
      <c r="C375" s="299"/>
      <c r="F375" s="290">
        <v>11248.66</v>
      </c>
      <c r="G375" s="295" t="s">
        <v>9246</v>
      </c>
      <c r="H375" s="295"/>
      <c r="I375" s="295"/>
    </row>
    <row r="376" spans="2:9" x14ac:dyDescent="0.2">
      <c r="B376" s="300"/>
      <c r="C376" s="299"/>
      <c r="F376" s="290">
        <v>9368.57</v>
      </c>
      <c r="G376" s="295" t="s">
        <v>9245</v>
      </c>
      <c r="H376" s="295"/>
      <c r="I376" s="295"/>
    </row>
    <row r="377" spans="2:9" x14ac:dyDescent="0.2">
      <c r="B377" s="300"/>
      <c r="C377" s="299"/>
      <c r="F377" s="290">
        <v>6612</v>
      </c>
      <c r="G377" s="295" t="s">
        <v>9244</v>
      </c>
      <c r="H377" s="295"/>
      <c r="I377" s="295"/>
    </row>
    <row r="378" spans="2:9" x14ac:dyDescent="0.2">
      <c r="B378" s="300"/>
      <c r="C378" s="299"/>
      <c r="F378" s="290">
        <v>34546.300000000003</v>
      </c>
      <c r="G378" s="295" t="s">
        <v>9243</v>
      </c>
      <c r="H378" s="295"/>
      <c r="I378" s="295"/>
    </row>
    <row r="379" spans="2:9" x14ac:dyDescent="0.2">
      <c r="B379" s="300"/>
      <c r="C379" s="299"/>
      <c r="F379" s="290">
        <v>76888.13</v>
      </c>
      <c r="G379" s="295" t="s">
        <v>9242</v>
      </c>
      <c r="H379" s="295"/>
      <c r="I379" s="295"/>
    </row>
    <row r="380" spans="2:9" x14ac:dyDescent="0.2">
      <c r="B380" s="300"/>
      <c r="C380" s="299"/>
      <c r="F380" s="290">
        <v>2285.06</v>
      </c>
      <c r="G380" s="295" t="s">
        <v>9241</v>
      </c>
      <c r="H380" s="295"/>
      <c r="I380" s="295"/>
    </row>
    <row r="381" spans="2:9" x14ac:dyDescent="0.2">
      <c r="B381" s="300"/>
      <c r="C381" s="299"/>
      <c r="F381" s="290">
        <v>7808.72</v>
      </c>
      <c r="G381" s="295" t="s">
        <v>9240</v>
      </c>
      <c r="H381" s="295"/>
      <c r="I381" s="295"/>
    </row>
    <row r="382" spans="2:9" x14ac:dyDescent="0.2">
      <c r="B382" s="300"/>
      <c r="C382" s="299"/>
      <c r="F382" s="290">
        <v>16888.32</v>
      </c>
      <c r="G382" s="295" t="s">
        <v>9239</v>
      </c>
      <c r="H382" s="295"/>
      <c r="I382" s="295"/>
    </row>
    <row r="383" spans="2:9" x14ac:dyDescent="0.2">
      <c r="B383" s="300"/>
      <c r="C383" s="299"/>
      <c r="F383" s="290">
        <v>6613.07</v>
      </c>
      <c r="G383" s="295" t="s">
        <v>9238</v>
      </c>
      <c r="H383" s="295"/>
      <c r="I383" s="295"/>
    </row>
    <row r="384" spans="2:9" x14ac:dyDescent="0.2">
      <c r="B384" s="300"/>
      <c r="C384" s="299"/>
      <c r="F384" s="290">
        <v>6958.38</v>
      </c>
      <c r="G384" s="295" t="s">
        <v>9237</v>
      </c>
      <c r="H384" s="295"/>
      <c r="I384" s="295"/>
    </row>
    <row r="385" spans="2:9" x14ac:dyDescent="0.2">
      <c r="B385" s="300"/>
      <c r="C385" s="299"/>
      <c r="F385" s="290">
        <v>50590.33</v>
      </c>
      <c r="G385" s="295" t="s">
        <v>9236</v>
      </c>
      <c r="H385" s="295"/>
      <c r="I385" s="295"/>
    </row>
    <row r="386" spans="2:9" x14ac:dyDescent="0.2">
      <c r="B386" s="300"/>
      <c r="C386" s="299"/>
      <c r="F386" s="290">
        <v>34800</v>
      </c>
      <c r="G386" s="295" t="s">
        <v>9235</v>
      </c>
      <c r="H386" s="295"/>
      <c r="I386" s="295"/>
    </row>
    <row r="387" spans="2:9" x14ac:dyDescent="0.2">
      <c r="B387" s="300"/>
      <c r="C387" s="299"/>
      <c r="F387" s="290">
        <v>34336.46</v>
      </c>
      <c r="G387" s="295" t="s">
        <v>9234</v>
      </c>
      <c r="H387" s="295"/>
      <c r="I387" s="295"/>
    </row>
    <row r="388" spans="2:9" x14ac:dyDescent="0.2">
      <c r="B388" s="300"/>
      <c r="C388" s="299"/>
      <c r="F388" s="290">
        <v>27453.439999999999</v>
      </c>
      <c r="G388" s="295" t="s">
        <v>9233</v>
      </c>
      <c r="H388" s="295"/>
      <c r="I388" s="295"/>
    </row>
    <row r="389" spans="2:9" x14ac:dyDescent="0.2">
      <c r="B389" s="300"/>
      <c r="C389" s="299"/>
      <c r="F389" s="290">
        <v>9664.83</v>
      </c>
      <c r="G389" s="295" t="s">
        <v>9232</v>
      </c>
      <c r="H389" s="295"/>
      <c r="I389" s="295"/>
    </row>
    <row r="390" spans="2:9" x14ac:dyDescent="0.2">
      <c r="B390" s="300"/>
      <c r="C390" s="299"/>
      <c r="F390" s="290">
        <v>82205</v>
      </c>
      <c r="G390" s="295" t="s">
        <v>9231</v>
      </c>
      <c r="H390" s="295"/>
      <c r="I390" s="295"/>
    </row>
    <row r="391" spans="2:9" x14ac:dyDescent="0.2">
      <c r="B391" s="300"/>
      <c r="C391" s="299"/>
      <c r="F391" s="290">
        <v>7815.52</v>
      </c>
      <c r="G391" s="295" t="s">
        <v>9230</v>
      </c>
      <c r="H391" s="295"/>
      <c r="I391" s="295"/>
    </row>
    <row r="392" spans="2:9" x14ac:dyDescent="0.2">
      <c r="B392" s="300"/>
      <c r="C392" s="299"/>
      <c r="F392" s="290">
        <v>12122.02</v>
      </c>
      <c r="G392" s="295" t="s">
        <v>9229</v>
      </c>
      <c r="H392" s="295"/>
      <c r="I392" s="295"/>
    </row>
    <row r="393" spans="2:9" x14ac:dyDescent="0.2">
      <c r="B393" s="300"/>
      <c r="C393" s="299"/>
      <c r="F393" s="290">
        <v>13726.72</v>
      </c>
      <c r="G393" s="295" t="s">
        <v>9228</v>
      </c>
      <c r="H393" s="295"/>
      <c r="I393" s="295"/>
    </row>
    <row r="394" spans="2:9" x14ac:dyDescent="0.2">
      <c r="B394" s="300"/>
      <c r="C394" s="299"/>
      <c r="F394" s="290">
        <v>40619.300000000003</v>
      </c>
      <c r="G394" s="295" t="s">
        <v>9227</v>
      </c>
      <c r="H394" s="295"/>
      <c r="I394" s="295"/>
    </row>
    <row r="395" spans="2:9" x14ac:dyDescent="0.2">
      <c r="B395" s="300"/>
      <c r="C395" s="299"/>
      <c r="F395" s="290">
        <v>5936.33</v>
      </c>
      <c r="G395" s="295" t="s">
        <v>9226</v>
      </c>
      <c r="H395" s="295"/>
      <c r="I395" s="295"/>
    </row>
    <row r="396" spans="2:9" x14ac:dyDescent="0.2">
      <c r="B396" s="300"/>
      <c r="C396" s="299"/>
      <c r="F396" s="369">
        <v>8136.83</v>
      </c>
      <c r="G396" s="697" t="s">
        <v>9225</v>
      </c>
    </row>
    <row r="397" spans="2:9" x14ac:dyDescent="0.2">
      <c r="B397" s="300"/>
      <c r="C397" s="299"/>
      <c r="F397" s="290">
        <v>13226.56</v>
      </c>
      <c r="G397" s="295" t="s">
        <v>3961</v>
      </c>
      <c r="H397" s="295"/>
      <c r="I397" s="295"/>
    </row>
    <row r="398" spans="2:9" x14ac:dyDescent="0.2">
      <c r="B398" s="300"/>
      <c r="C398" s="299"/>
      <c r="F398" s="290">
        <v>101085.65</v>
      </c>
      <c r="G398" s="295" t="s">
        <v>9224</v>
      </c>
      <c r="H398" s="295"/>
      <c r="I398" s="295"/>
    </row>
    <row r="399" spans="2:9" x14ac:dyDescent="0.2">
      <c r="B399" s="300"/>
      <c r="C399" s="299"/>
      <c r="F399" s="290">
        <v>154955.32999999999</v>
      </c>
      <c r="G399" s="295" t="s">
        <v>9223</v>
      </c>
      <c r="H399" s="295"/>
      <c r="I399" s="295"/>
    </row>
    <row r="400" spans="2:9" x14ac:dyDescent="0.2">
      <c r="B400" s="300"/>
      <c r="C400" s="299"/>
      <c r="F400" s="290">
        <v>8208.36</v>
      </c>
      <c r="G400" s="295" t="s">
        <v>9222</v>
      </c>
      <c r="H400" s="295"/>
      <c r="I400" s="295"/>
    </row>
    <row r="401" spans="2:10" x14ac:dyDescent="0.2">
      <c r="B401" s="300"/>
      <c r="C401" s="299"/>
      <c r="G401" s="295"/>
      <c r="H401" s="295"/>
      <c r="I401" s="295"/>
    </row>
    <row r="402" spans="2:10" x14ac:dyDescent="0.2">
      <c r="B402" s="300"/>
      <c r="C402" s="299"/>
      <c r="G402" s="295"/>
      <c r="H402" s="295"/>
      <c r="I402" s="295"/>
    </row>
    <row r="403" spans="2:10" ht="15.75" customHeight="1" thickBot="1" x14ac:dyDescent="0.25">
      <c r="B403" s="300"/>
      <c r="C403" s="299"/>
      <c r="E403" s="302">
        <f>SUM(E9:E212)</f>
        <v>8152525.6199999973</v>
      </c>
      <c r="F403" s="301">
        <f>SUM(F8:F402)</f>
        <v>8274411.1200000038</v>
      </c>
      <c r="G403" s="296"/>
      <c r="H403" s="295"/>
      <c r="I403" s="295"/>
    </row>
    <row r="404" spans="2:10" ht="15.75" customHeight="1" thickTop="1" x14ac:dyDescent="0.2">
      <c r="B404" s="300"/>
      <c r="C404" s="299"/>
      <c r="E404" s="290">
        <f>F403-E403</f>
        <v>121885.50000000652</v>
      </c>
      <c r="F404" s="297"/>
      <c r="G404" s="296"/>
      <c r="H404" s="295"/>
      <c r="I404" s="295"/>
      <c r="J404" s="292"/>
    </row>
    <row r="405" spans="2:10" ht="15.75" customHeight="1" x14ac:dyDescent="0.2">
      <c r="B405" s="300"/>
      <c r="C405" s="299"/>
      <c r="F405" s="297"/>
      <c r="G405" s="296"/>
      <c r="H405" s="290"/>
      <c r="I405" s="295"/>
    </row>
    <row r="406" spans="2:10" ht="15.75" customHeight="1" x14ac:dyDescent="0.2">
      <c r="B406" s="300"/>
      <c r="C406" s="299"/>
      <c r="F406" s="297"/>
      <c r="G406" s="296"/>
      <c r="H406" s="295"/>
      <c r="I406" s="295"/>
    </row>
    <row r="407" spans="2:10" ht="15.75" customHeight="1" x14ac:dyDescent="0.2">
      <c r="B407" s="288"/>
      <c r="C407" s="288"/>
      <c r="D407" s="293"/>
      <c r="F407" s="297"/>
      <c r="G407" s="296"/>
      <c r="H407" s="295"/>
      <c r="I407" s="295"/>
    </row>
    <row r="408" spans="2:10" ht="15.75" customHeight="1" x14ac:dyDescent="0.2">
      <c r="B408" s="288"/>
      <c r="C408" s="288"/>
      <c r="D408" s="293"/>
      <c r="F408" s="297"/>
      <c r="G408" s="296"/>
      <c r="H408" s="295"/>
      <c r="I408" s="295"/>
    </row>
    <row r="409" spans="2:10" ht="15.75" customHeight="1" x14ac:dyDescent="0.2">
      <c r="B409" s="288"/>
      <c r="C409" s="288"/>
      <c r="D409" s="298"/>
      <c r="F409" s="297"/>
      <c r="G409" s="296"/>
      <c r="H409" s="295"/>
      <c r="I409" s="295"/>
    </row>
    <row r="410" spans="2:10" ht="15.75" customHeight="1" x14ac:dyDescent="0.2">
      <c r="B410" s="288"/>
      <c r="C410" s="288"/>
      <c r="D410" s="293"/>
      <c r="F410" s="297"/>
      <c r="G410" s="296"/>
      <c r="H410" s="295"/>
      <c r="I410" s="295"/>
    </row>
    <row r="411" spans="2:10" ht="15.75" customHeight="1" x14ac:dyDescent="0.2">
      <c r="B411" s="288"/>
      <c r="C411" s="288"/>
      <c r="D411" s="293"/>
      <c r="G411" s="295"/>
      <c r="H411" s="295"/>
      <c r="I411" s="295"/>
    </row>
    <row r="412" spans="2:10" ht="15.75" customHeight="1" x14ac:dyDescent="0.2">
      <c r="B412" s="288"/>
      <c r="C412" s="288"/>
      <c r="D412" s="293"/>
      <c r="G412" s="295"/>
    </row>
    <row r="413" spans="2:10" ht="15.75" customHeight="1" x14ac:dyDescent="0.2">
      <c r="B413" s="288"/>
      <c r="C413" s="288"/>
      <c r="D413" s="293"/>
      <c r="G413" s="295"/>
    </row>
    <row r="414" spans="2:10" ht="15.75" customHeight="1" x14ac:dyDescent="0.2">
      <c r="B414" s="288"/>
      <c r="C414" s="288"/>
    </row>
    <row r="415" spans="2:10" ht="15.75" customHeight="1" x14ac:dyDescent="0.2">
      <c r="B415" s="288"/>
      <c r="C415" s="288"/>
      <c r="D415" s="293"/>
      <c r="G415" s="294"/>
    </row>
    <row r="416" spans="2:10" ht="15.75" customHeight="1" x14ac:dyDescent="0.2">
      <c r="B416" s="288"/>
      <c r="C416" s="288"/>
      <c r="D416" s="293"/>
    </row>
    <row r="417" spans="2:7" ht="15.75" customHeight="1" x14ac:dyDescent="0.2">
      <c r="B417" s="288"/>
      <c r="C417" s="288"/>
      <c r="D417" s="293"/>
    </row>
    <row r="418" spans="2:7" ht="15.75" customHeight="1" x14ac:dyDescent="0.2">
      <c r="B418" s="288"/>
      <c r="C418" s="288"/>
      <c r="D418" s="293"/>
    </row>
    <row r="419" spans="2:7" ht="15.75" customHeight="1" x14ac:dyDescent="0.2">
      <c r="B419" s="288"/>
      <c r="C419" s="288"/>
      <c r="D419" s="293"/>
    </row>
    <row r="420" spans="2:7" ht="15.75" customHeight="1" x14ac:dyDescent="0.2">
      <c r="B420" s="288"/>
      <c r="C420" s="288"/>
    </row>
    <row r="421" spans="2:7" ht="15.75" customHeight="1" x14ac:dyDescent="0.2">
      <c r="D421" s="293"/>
    </row>
    <row r="422" spans="2:7" ht="15.75" customHeight="1" x14ac:dyDescent="0.2">
      <c r="B422" s="288"/>
      <c r="C422" s="288"/>
      <c r="D422" s="293"/>
    </row>
    <row r="423" spans="2:7" ht="15.75" customHeight="1" x14ac:dyDescent="0.2">
      <c r="B423" s="288"/>
      <c r="C423" s="288"/>
      <c r="F423" s="292"/>
      <c r="G423" s="288"/>
    </row>
    <row r="424" spans="2:7" ht="15.75" customHeight="1" x14ac:dyDescent="0.2">
      <c r="F424" s="292"/>
      <c r="G424" s="288"/>
    </row>
    <row r="425" spans="2:7" ht="15.75" customHeight="1" x14ac:dyDescent="0.2"/>
    <row r="426" spans="2:7" ht="15.75" customHeight="1" x14ac:dyDescent="0.2"/>
    <row r="427" spans="2:7" ht="15.75" customHeight="1" x14ac:dyDescent="0.2"/>
    <row r="428" spans="2:7" ht="15.75" customHeight="1" x14ac:dyDescent="0.2"/>
    <row r="429" spans="2:7" ht="15.75" customHeight="1" x14ac:dyDescent="0.2"/>
    <row r="430" spans="2:7" ht="15.75" customHeight="1" x14ac:dyDescent="0.2"/>
    <row r="431" spans="2:7" ht="15.75" customHeight="1" x14ac:dyDescent="0.2"/>
    <row r="432" spans="2:7"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 customHeight="1" x14ac:dyDescent="0.2"/>
    <row r="484" ht="18" customHeight="1" x14ac:dyDescent="0.2"/>
    <row r="485" ht="18" customHeight="1" x14ac:dyDescent="0.2"/>
    <row r="486" ht="18" customHeight="1" x14ac:dyDescent="0.2"/>
    <row r="487" ht="18" customHeight="1" x14ac:dyDescent="0.2"/>
    <row r="488" ht="18" customHeight="1" x14ac:dyDescent="0.2"/>
    <row r="489" ht="18" customHeight="1" x14ac:dyDescent="0.2"/>
    <row r="490" ht="18" customHeight="1" x14ac:dyDescent="0.2"/>
    <row r="491" ht="18" customHeight="1" x14ac:dyDescent="0.2"/>
    <row r="492" ht="18" customHeight="1" x14ac:dyDescent="0.2"/>
    <row r="493" ht="18" customHeight="1" x14ac:dyDescent="0.2"/>
    <row r="494" ht="18" customHeight="1" x14ac:dyDescent="0.2"/>
    <row r="495" ht="18" customHeight="1" x14ac:dyDescent="0.2"/>
    <row r="496" ht="18" customHeight="1" x14ac:dyDescent="0.2"/>
    <row r="504" ht="15.75" customHeight="1" x14ac:dyDescent="0.2"/>
    <row r="514" spans="1:208" s="289" customFormat="1" x14ac:dyDescent="0.2">
      <c r="A514" s="288"/>
      <c r="D514" s="291"/>
      <c r="E514" s="290"/>
      <c r="F514" s="290"/>
      <c r="H514" s="288"/>
      <c r="I514" s="288"/>
      <c r="J514" s="288"/>
      <c r="K514" s="288"/>
      <c r="L514" s="288"/>
      <c r="M514" s="288"/>
      <c r="N514" s="288"/>
      <c r="O514" s="288"/>
      <c r="P514" s="288"/>
      <c r="Q514" s="288"/>
      <c r="R514" s="288"/>
      <c r="S514" s="288"/>
      <c r="T514" s="288"/>
      <c r="U514" s="288"/>
      <c r="V514" s="288"/>
      <c r="W514" s="288"/>
      <c r="X514" s="288"/>
      <c r="Y514" s="288"/>
      <c r="Z514" s="288"/>
      <c r="AA514" s="288"/>
      <c r="AB514" s="288"/>
      <c r="AC514" s="288"/>
      <c r="AD514" s="288"/>
      <c r="AE514" s="288"/>
      <c r="AF514" s="288"/>
      <c r="AG514" s="288"/>
      <c r="AH514" s="288"/>
      <c r="AI514" s="288"/>
      <c r="AJ514" s="288"/>
      <c r="AK514" s="288"/>
      <c r="AL514" s="288"/>
      <c r="AM514" s="288"/>
      <c r="AN514" s="288"/>
      <c r="AO514" s="288"/>
      <c r="AP514" s="288"/>
      <c r="AQ514" s="288"/>
      <c r="AR514" s="288"/>
      <c r="AS514" s="288"/>
      <c r="AT514" s="288"/>
      <c r="AU514" s="288"/>
      <c r="AV514" s="288"/>
      <c r="AW514" s="288"/>
      <c r="AX514" s="288"/>
      <c r="AY514" s="288"/>
      <c r="AZ514" s="288"/>
      <c r="BA514" s="288"/>
      <c r="BB514" s="288"/>
      <c r="BC514" s="288"/>
      <c r="BD514" s="288"/>
      <c r="BE514" s="288"/>
      <c r="BF514" s="288"/>
      <c r="BG514" s="288"/>
      <c r="BH514" s="288"/>
      <c r="BI514" s="288"/>
      <c r="BJ514" s="288"/>
      <c r="BK514" s="288"/>
      <c r="BL514" s="288"/>
      <c r="BM514" s="288"/>
      <c r="BN514" s="288"/>
      <c r="BO514" s="288"/>
      <c r="BP514" s="288"/>
      <c r="BQ514" s="288"/>
      <c r="BR514" s="288"/>
      <c r="BS514" s="288"/>
      <c r="BT514" s="288"/>
      <c r="BU514" s="288"/>
      <c r="BV514" s="288"/>
      <c r="BW514" s="288"/>
      <c r="BX514" s="288"/>
      <c r="BY514" s="288"/>
      <c r="BZ514" s="288"/>
      <c r="CA514" s="288"/>
      <c r="CB514" s="288"/>
      <c r="CC514" s="288"/>
      <c r="CD514" s="288"/>
      <c r="CE514" s="288"/>
      <c r="CF514" s="288"/>
      <c r="CG514" s="288"/>
      <c r="CH514" s="288"/>
      <c r="CI514" s="288"/>
      <c r="CJ514" s="288"/>
      <c r="CK514" s="288"/>
      <c r="CL514" s="288"/>
      <c r="CM514" s="288"/>
      <c r="CN514" s="288"/>
      <c r="CO514" s="288"/>
      <c r="CP514" s="288"/>
      <c r="CQ514" s="288"/>
      <c r="CR514" s="288"/>
      <c r="CS514" s="288"/>
      <c r="CT514" s="288"/>
      <c r="CU514" s="288"/>
      <c r="CV514" s="288"/>
      <c r="CW514" s="288"/>
      <c r="CX514" s="288"/>
      <c r="CY514" s="288"/>
      <c r="CZ514" s="288"/>
      <c r="DA514" s="288"/>
      <c r="DB514" s="288"/>
      <c r="DC514" s="288"/>
      <c r="DD514" s="288"/>
      <c r="DE514" s="288"/>
      <c r="DF514" s="288"/>
      <c r="DG514" s="288"/>
      <c r="DH514" s="288"/>
      <c r="DI514" s="288"/>
      <c r="DJ514" s="288"/>
      <c r="DK514" s="288"/>
      <c r="DL514" s="288"/>
      <c r="DM514" s="288"/>
      <c r="DN514" s="288"/>
      <c r="DO514" s="288"/>
      <c r="DP514" s="288"/>
      <c r="DQ514" s="288"/>
      <c r="DR514" s="288"/>
      <c r="DS514" s="288"/>
      <c r="DT514" s="288"/>
      <c r="DU514" s="288"/>
      <c r="DV514" s="288"/>
      <c r="DW514" s="288"/>
      <c r="DX514" s="288"/>
      <c r="DY514" s="288"/>
      <c r="DZ514" s="288"/>
      <c r="EA514" s="288"/>
      <c r="EB514" s="288"/>
      <c r="EC514" s="288"/>
      <c r="ED514" s="288"/>
      <c r="EE514" s="288"/>
      <c r="EF514" s="288"/>
      <c r="EG514" s="288"/>
      <c r="EH514" s="288"/>
      <c r="EI514" s="288"/>
      <c r="EJ514" s="288"/>
      <c r="EK514" s="288"/>
      <c r="EL514" s="288"/>
      <c r="EM514" s="288"/>
      <c r="EN514" s="288"/>
      <c r="EO514" s="288"/>
      <c r="EP514" s="288"/>
      <c r="EQ514" s="288"/>
      <c r="ER514" s="288"/>
      <c r="ES514" s="288"/>
      <c r="ET514" s="288"/>
      <c r="EU514" s="288"/>
      <c r="EV514" s="288"/>
      <c r="EW514" s="288"/>
      <c r="EX514" s="288"/>
      <c r="EY514" s="288"/>
      <c r="EZ514" s="288"/>
      <c r="FA514" s="288"/>
      <c r="FB514" s="288"/>
      <c r="FC514" s="288"/>
      <c r="FD514" s="288"/>
      <c r="FE514" s="288"/>
      <c r="FF514" s="288"/>
      <c r="FG514" s="288"/>
      <c r="FH514" s="288"/>
      <c r="FI514" s="288"/>
      <c r="FJ514" s="288"/>
      <c r="FK514" s="288"/>
      <c r="FL514" s="288"/>
      <c r="FM514" s="288"/>
      <c r="FN514" s="288"/>
      <c r="FO514" s="288"/>
      <c r="FP514" s="288"/>
      <c r="FQ514" s="288"/>
      <c r="FR514" s="288"/>
      <c r="FS514" s="288"/>
      <c r="FT514" s="288"/>
      <c r="FU514" s="288"/>
      <c r="FV514" s="288"/>
      <c r="FW514" s="288"/>
      <c r="FX514" s="288"/>
      <c r="FY514" s="288"/>
      <c r="FZ514" s="288"/>
      <c r="GA514" s="288"/>
      <c r="GB514" s="288"/>
      <c r="GC514" s="288"/>
      <c r="GD514" s="288"/>
      <c r="GE514" s="288"/>
      <c r="GF514" s="288"/>
      <c r="GG514" s="288"/>
      <c r="GH514" s="288"/>
      <c r="GI514" s="288"/>
      <c r="GJ514" s="288"/>
      <c r="GK514" s="288"/>
      <c r="GL514" s="288"/>
      <c r="GM514" s="288"/>
      <c r="GN514" s="288"/>
      <c r="GO514" s="288"/>
      <c r="GP514" s="288"/>
      <c r="GQ514" s="288"/>
      <c r="GR514" s="288"/>
      <c r="GS514" s="288"/>
      <c r="GT514" s="288"/>
      <c r="GU514" s="288"/>
      <c r="GV514" s="288"/>
      <c r="GW514" s="288"/>
      <c r="GX514" s="288"/>
      <c r="GY514" s="288"/>
      <c r="GZ514" s="288"/>
    </row>
    <row r="515" spans="1:208" s="290" customFormat="1" x14ac:dyDescent="0.2">
      <c r="A515" s="288"/>
      <c r="B515" s="289"/>
      <c r="C515" s="289"/>
      <c r="D515" s="291"/>
      <c r="G515" s="289"/>
      <c r="H515" s="288"/>
      <c r="I515" s="288"/>
      <c r="J515" s="288"/>
      <c r="K515" s="288"/>
      <c r="L515" s="288"/>
      <c r="M515" s="288"/>
      <c r="N515" s="288"/>
      <c r="O515" s="288"/>
      <c r="P515" s="288"/>
      <c r="Q515" s="288"/>
      <c r="R515" s="288"/>
      <c r="S515" s="288"/>
      <c r="T515" s="288"/>
      <c r="U515" s="288"/>
      <c r="V515" s="288"/>
      <c r="W515" s="288"/>
      <c r="X515" s="288"/>
      <c r="Y515" s="288"/>
      <c r="Z515" s="288"/>
      <c r="AA515" s="288"/>
      <c r="AB515" s="288"/>
      <c r="AC515" s="288"/>
      <c r="AD515" s="288"/>
      <c r="AE515" s="288"/>
      <c r="AF515" s="288"/>
      <c r="AG515" s="288"/>
      <c r="AH515" s="288"/>
      <c r="AI515" s="288"/>
      <c r="AJ515" s="288"/>
      <c r="AK515" s="288"/>
      <c r="AL515" s="288"/>
      <c r="AM515" s="288"/>
      <c r="AN515" s="288"/>
      <c r="AO515" s="288"/>
      <c r="AP515" s="288"/>
      <c r="AQ515" s="288"/>
      <c r="AR515" s="288"/>
      <c r="AS515" s="288"/>
      <c r="AT515" s="288"/>
      <c r="AU515" s="288"/>
      <c r="AV515" s="288"/>
      <c r="AW515" s="288"/>
      <c r="AX515" s="288"/>
      <c r="AY515" s="288"/>
      <c r="AZ515" s="288"/>
      <c r="BA515" s="288"/>
      <c r="BB515" s="288"/>
      <c r="BC515" s="288"/>
      <c r="BD515" s="288"/>
      <c r="BE515" s="288"/>
      <c r="BF515" s="288"/>
      <c r="BG515" s="288"/>
      <c r="BH515" s="288"/>
      <c r="BI515" s="288"/>
      <c r="BJ515" s="288"/>
      <c r="BK515" s="288"/>
      <c r="BL515" s="288"/>
      <c r="BM515" s="288"/>
      <c r="BN515" s="288"/>
      <c r="BO515" s="288"/>
      <c r="BP515" s="288"/>
      <c r="BQ515" s="288"/>
      <c r="BR515" s="288"/>
      <c r="BS515" s="288"/>
      <c r="BT515" s="288"/>
      <c r="BU515" s="288"/>
      <c r="BV515" s="288"/>
      <c r="BW515" s="288"/>
      <c r="BX515" s="288"/>
      <c r="BY515" s="288"/>
      <c r="BZ515" s="288"/>
      <c r="CA515" s="288"/>
      <c r="CB515" s="288"/>
      <c r="CC515" s="288"/>
      <c r="CD515" s="288"/>
      <c r="CE515" s="288"/>
      <c r="CF515" s="288"/>
      <c r="CG515" s="288"/>
      <c r="CH515" s="288"/>
      <c r="CI515" s="288"/>
      <c r="CJ515" s="288"/>
      <c r="CK515" s="288"/>
      <c r="CL515" s="288"/>
      <c r="CM515" s="288"/>
      <c r="CN515" s="288"/>
      <c r="CO515" s="288"/>
      <c r="CP515" s="288"/>
      <c r="CQ515" s="288"/>
      <c r="CR515" s="288"/>
      <c r="CS515" s="288"/>
      <c r="CT515" s="288"/>
      <c r="CU515" s="288"/>
      <c r="CV515" s="288"/>
      <c r="CW515" s="288"/>
      <c r="CX515" s="288"/>
      <c r="CY515" s="288"/>
      <c r="CZ515" s="288"/>
      <c r="DA515" s="288"/>
      <c r="DB515" s="288"/>
      <c r="DC515" s="288"/>
      <c r="DD515" s="288"/>
      <c r="DE515" s="288"/>
      <c r="DF515" s="288"/>
      <c r="DG515" s="288"/>
      <c r="DH515" s="288"/>
      <c r="DI515" s="288"/>
      <c r="DJ515" s="288"/>
      <c r="DK515" s="288"/>
      <c r="DL515" s="288"/>
      <c r="DM515" s="288"/>
      <c r="DN515" s="288"/>
      <c r="DO515" s="288"/>
      <c r="DP515" s="288"/>
      <c r="DQ515" s="288"/>
      <c r="DR515" s="288"/>
      <c r="DS515" s="288"/>
      <c r="DT515" s="288"/>
      <c r="DU515" s="288"/>
      <c r="DV515" s="288"/>
      <c r="DW515" s="288"/>
      <c r="DX515" s="288"/>
      <c r="DY515" s="288"/>
      <c r="DZ515" s="288"/>
      <c r="EA515" s="288"/>
      <c r="EB515" s="288"/>
      <c r="EC515" s="288"/>
      <c r="ED515" s="288"/>
      <c r="EE515" s="288"/>
      <c r="EF515" s="288"/>
      <c r="EG515" s="288"/>
      <c r="EH515" s="288"/>
      <c r="EI515" s="288"/>
      <c r="EJ515" s="288"/>
      <c r="EK515" s="288"/>
      <c r="EL515" s="288"/>
      <c r="EM515" s="288"/>
      <c r="EN515" s="288"/>
      <c r="EO515" s="288"/>
      <c r="EP515" s="288"/>
      <c r="EQ515" s="288"/>
      <c r="ER515" s="288"/>
      <c r="ES515" s="288"/>
      <c r="ET515" s="288"/>
      <c r="EU515" s="288"/>
      <c r="EV515" s="288"/>
      <c r="EW515" s="288"/>
      <c r="EX515" s="288"/>
      <c r="EY515" s="288"/>
      <c r="EZ515" s="288"/>
      <c r="FA515" s="288"/>
      <c r="FB515" s="288"/>
      <c r="FC515" s="288"/>
      <c r="FD515" s="288"/>
      <c r="FE515" s="288"/>
      <c r="FF515" s="288"/>
      <c r="FG515" s="288"/>
      <c r="FH515" s="288"/>
      <c r="FI515" s="288"/>
      <c r="FJ515" s="288"/>
      <c r="FK515" s="288"/>
      <c r="FL515" s="288"/>
      <c r="FM515" s="288"/>
      <c r="FN515" s="288"/>
      <c r="FO515" s="288"/>
      <c r="FP515" s="288"/>
      <c r="FQ515" s="288"/>
      <c r="FR515" s="288"/>
      <c r="FS515" s="288"/>
      <c r="FT515" s="288"/>
      <c r="FU515" s="288"/>
      <c r="FV515" s="288"/>
      <c r="FW515" s="288"/>
      <c r="FX515" s="288"/>
      <c r="FY515" s="288"/>
      <c r="FZ515" s="288"/>
      <c r="GA515" s="288"/>
      <c r="GB515" s="288"/>
      <c r="GC515" s="288"/>
      <c r="GD515" s="288"/>
      <c r="GE515" s="288"/>
      <c r="GF515" s="288"/>
      <c r="GG515" s="288"/>
      <c r="GH515" s="288"/>
      <c r="GI515" s="288"/>
      <c r="GJ515" s="288"/>
      <c r="GK515" s="288"/>
      <c r="GL515" s="288"/>
      <c r="GM515" s="288"/>
      <c r="GN515" s="288"/>
      <c r="GO515" s="288"/>
      <c r="GP515" s="288"/>
      <c r="GQ515" s="288"/>
      <c r="GR515" s="288"/>
      <c r="GS515" s="288"/>
      <c r="GT515" s="288"/>
      <c r="GU515" s="288"/>
      <c r="GV515" s="288"/>
      <c r="GW515" s="288"/>
      <c r="GX515" s="288"/>
      <c r="GY515" s="288"/>
      <c r="GZ515" s="288"/>
    </row>
    <row r="516" spans="1:208" s="290" customFormat="1" x14ac:dyDescent="0.2">
      <c r="A516" s="288"/>
      <c r="B516" s="289"/>
      <c r="C516" s="289"/>
      <c r="D516" s="291"/>
      <c r="G516" s="289"/>
      <c r="H516" s="288"/>
      <c r="I516" s="288"/>
      <c r="J516" s="288"/>
      <c r="K516" s="288"/>
      <c r="L516" s="288"/>
      <c r="M516" s="288"/>
      <c r="N516" s="288"/>
      <c r="O516" s="288"/>
      <c r="P516" s="288"/>
      <c r="Q516" s="288"/>
      <c r="R516" s="288"/>
      <c r="S516" s="288"/>
      <c r="T516" s="288"/>
      <c r="U516" s="288"/>
      <c r="V516" s="288"/>
      <c r="W516" s="288"/>
      <c r="X516" s="288"/>
      <c r="Y516" s="288"/>
      <c r="Z516" s="288"/>
      <c r="AA516" s="288"/>
      <c r="AB516" s="288"/>
      <c r="AC516" s="288"/>
      <c r="AD516" s="288"/>
      <c r="AE516" s="288"/>
      <c r="AF516" s="288"/>
      <c r="AG516" s="288"/>
      <c r="AH516" s="288"/>
      <c r="AI516" s="288"/>
      <c r="AJ516" s="288"/>
      <c r="AK516" s="288"/>
      <c r="AL516" s="288"/>
      <c r="AM516" s="288"/>
      <c r="AN516" s="288"/>
      <c r="AO516" s="288"/>
      <c r="AP516" s="288"/>
      <c r="AQ516" s="288"/>
      <c r="AR516" s="288"/>
      <c r="AS516" s="288"/>
      <c r="AT516" s="288"/>
      <c r="AU516" s="288"/>
      <c r="AV516" s="288"/>
      <c r="AW516" s="288"/>
      <c r="AX516" s="288"/>
      <c r="AY516" s="288"/>
      <c r="AZ516" s="288"/>
      <c r="BA516" s="288"/>
      <c r="BB516" s="288"/>
      <c r="BC516" s="288"/>
      <c r="BD516" s="288"/>
      <c r="BE516" s="288"/>
      <c r="BF516" s="288"/>
      <c r="BG516" s="288"/>
      <c r="BH516" s="288"/>
      <c r="BI516" s="288"/>
      <c r="BJ516" s="288"/>
      <c r="BK516" s="288"/>
      <c r="BL516" s="288"/>
      <c r="BM516" s="288"/>
      <c r="BN516" s="288"/>
      <c r="BO516" s="288"/>
      <c r="BP516" s="288"/>
      <c r="BQ516" s="288"/>
      <c r="BR516" s="288"/>
      <c r="BS516" s="288"/>
      <c r="BT516" s="288"/>
      <c r="BU516" s="288"/>
      <c r="BV516" s="288"/>
      <c r="BW516" s="288"/>
      <c r="BX516" s="288"/>
      <c r="BY516" s="288"/>
      <c r="BZ516" s="288"/>
      <c r="CA516" s="288"/>
      <c r="CB516" s="288"/>
      <c r="CC516" s="288"/>
      <c r="CD516" s="288"/>
      <c r="CE516" s="288"/>
      <c r="CF516" s="288"/>
      <c r="CG516" s="288"/>
      <c r="CH516" s="288"/>
      <c r="CI516" s="288"/>
      <c r="CJ516" s="288"/>
      <c r="CK516" s="288"/>
      <c r="CL516" s="288"/>
      <c r="CM516" s="288"/>
      <c r="CN516" s="288"/>
      <c r="CO516" s="288"/>
      <c r="CP516" s="288"/>
      <c r="CQ516" s="288"/>
      <c r="CR516" s="288"/>
      <c r="CS516" s="288"/>
      <c r="CT516" s="288"/>
      <c r="CU516" s="288"/>
      <c r="CV516" s="288"/>
      <c r="CW516" s="288"/>
      <c r="CX516" s="288"/>
      <c r="CY516" s="288"/>
      <c r="CZ516" s="288"/>
      <c r="DA516" s="288"/>
      <c r="DB516" s="288"/>
      <c r="DC516" s="288"/>
      <c r="DD516" s="288"/>
      <c r="DE516" s="288"/>
      <c r="DF516" s="288"/>
      <c r="DG516" s="288"/>
      <c r="DH516" s="288"/>
      <c r="DI516" s="288"/>
      <c r="DJ516" s="288"/>
      <c r="DK516" s="288"/>
      <c r="DL516" s="288"/>
      <c r="DM516" s="288"/>
      <c r="DN516" s="288"/>
      <c r="DO516" s="288"/>
      <c r="DP516" s="288"/>
      <c r="DQ516" s="288"/>
      <c r="DR516" s="288"/>
      <c r="DS516" s="288"/>
      <c r="DT516" s="288"/>
      <c r="DU516" s="288"/>
      <c r="DV516" s="288"/>
      <c r="DW516" s="288"/>
      <c r="DX516" s="288"/>
      <c r="DY516" s="288"/>
      <c r="DZ516" s="288"/>
      <c r="EA516" s="288"/>
      <c r="EB516" s="288"/>
      <c r="EC516" s="288"/>
      <c r="ED516" s="288"/>
      <c r="EE516" s="288"/>
      <c r="EF516" s="288"/>
      <c r="EG516" s="288"/>
      <c r="EH516" s="288"/>
      <c r="EI516" s="288"/>
      <c r="EJ516" s="288"/>
      <c r="EK516" s="288"/>
      <c r="EL516" s="288"/>
      <c r="EM516" s="288"/>
      <c r="EN516" s="288"/>
      <c r="EO516" s="288"/>
      <c r="EP516" s="288"/>
      <c r="EQ516" s="288"/>
      <c r="ER516" s="288"/>
      <c r="ES516" s="288"/>
      <c r="ET516" s="288"/>
      <c r="EU516" s="288"/>
      <c r="EV516" s="288"/>
      <c r="EW516" s="288"/>
      <c r="EX516" s="288"/>
      <c r="EY516" s="288"/>
      <c r="EZ516" s="288"/>
      <c r="FA516" s="288"/>
      <c r="FB516" s="288"/>
      <c r="FC516" s="288"/>
      <c r="FD516" s="288"/>
      <c r="FE516" s="288"/>
      <c r="FF516" s="288"/>
      <c r="FG516" s="288"/>
      <c r="FH516" s="288"/>
      <c r="FI516" s="288"/>
      <c r="FJ516" s="288"/>
      <c r="FK516" s="288"/>
      <c r="FL516" s="288"/>
      <c r="FM516" s="288"/>
      <c r="FN516" s="288"/>
      <c r="FO516" s="288"/>
      <c r="FP516" s="288"/>
      <c r="FQ516" s="288"/>
      <c r="FR516" s="288"/>
      <c r="FS516" s="288"/>
      <c r="FT516" s="288"/>
      <c r="FU516" s="288"/>
      <c r="FV516" s="288"/>
      <c r="FW516" s="288"/>
      <c r="FX516" s="288"/>
      <c r="FY516" s="288"/>
      <c r="FZ516" s="288"/>
      <c r="GA516" s="288"/>
      <c r="GB516" s="288"/>
      <c r="GC516" s="288"/>
      <c r="GD516" s="288"/>
      <c r="GE516" s="288"/>
      <c r="GF516" s="288"/>
      <c r="GG516" s="288"/>
      <c r="GH516" s="288"/>
      <c r="GI516" s="288"/>
      <c r="GJ516" s="288"/>
      <c r="GK516" s="288"/>
      <c r="GL516" s="288"/>
      <c r="GM516" s="288"/>
      <c r="GN516" s="288"/>
      <c r="GO516" s="288"/>
      <c r="GP516" s="288"/>
      <c r="GQ516" s="288"/>
      <c r="GR516" s="288"/>
      <c r="GS516" s="288"/>
      <c r="GT516" s="288"/>
      <c r="GU516" s="288"/>
      <c r="GV516" s="288"/>
      <c r="GW516" s="288"/>
      <c r="GX516" s="288"/>
      <c r="GY516" s="288"/>
      <c r="GZ516" s="288"/>
    </row>
    <row r="517" spans="1:208" s="290" customFormat="1" x14ac:dyDescent="0.2">
      <c r="A517" s="288"/>
      <c r="B517" s="289"/>
      <c r="C517" s="289"/>
      <c r="D517" s="291"/>
      <c r="G517" s="289"/>
      <c r="H517" s="288"/>
      <c r="I517" s="288"/>
      <c r="J517" s="288"/>
      <c r="K517" s="288"/>
      <c r="L517" s="288"/>
      <c r="M517" s="288"/>
      <c r="N517" s="288"/>
      <c r="O517" s="288"/>
      <c r="P517" s="288"/>
      <c r="Q517" s="288"/>
      <c r="R517" s="288"/>
      <c r="S517" s="288"/>
      <c r="T517" s="288"/>
      <c r="U517" s="288"/>
      <c r="V517" s="288"/>
      <c r="W517" s="288"/>
      <c r="X517" s="288"/>
      <c r="Y517" s="288"/>
      <c r="Z517" s="288"/>
      <c r="AA517" s="288"/>
      <c r="AB517" s="288"/>
      <c r="AC517" s="288"/>
      <c r="AD517" s="288"/>
      <c r="AE517" s="288"/>
      <c r="AF517" s="288"/>
      <c r="AG517" s="288"/>
      <c r="AH517" s="288"/>
      <c r="AI517" s="288"/>
      <c r="AJ517" s="288"/>
      <c r="AK517" s="288"/>
      <c r="AL517" s="288"/>
      <c r="AM517" s="288"/>
      <c r="AN517" s="288"/>
      <c r="AO517" s="288"/>
      <c r="AP517" s="288"/>
      <c r="AQ517" s="288"/>
      <c r="AR517" s="288"/>
      <c r="AS517" s="288"/>
      <c r="AT517" s="288"/>
      <c r="AU517" s="288"/>
      <c r="AV517" s="288"/>
      <c r="AW517" s="288"/>
      <c r="AX517" s="288"/>
      <c r="AY517" s="288"/>
      <c r="AZ517" s="288"/>
      <c r="BA517" s="288"/>
      <c r="BB517" s="288"/>
      <c r="BC517" s="288"/>
      <c r="BD517" s="288"/>
      <c r="BE517" s="288"/>
      <c r="BF517" s="288"/>
      <c r="BG517" s="288"/>
      <c r="BH517" s="288"/>
      <c r="BI517" s="288"/>
      <c r="BJ517" s="288"/>
      <c r="BK517" s="288"/>
      <c r="BL517" s="288"/>
      <c r="BM517" s="288"/>
      <c r="BN517" s="288"/>
      <c r="BO517" s="288"/>
      <c r="BP517" s="288"/>
      <c r="BQ517" s="288"/>
      <c r="BR517" s="288"/>
      <c r="BS517" s="288"/>
      <c r="BT517" s="288"/>
      <c r="BU517" s="288"/>
      <c r="BV517" s="288"/>
      <c r="BW517" s="288"/>
      <c r="BX517" s="288"/>
      <c r="BY517" s="288"/>
      <c r="BZ517" s="288"/>
      <c r="CA517" s="288"/>
      <c r="CB517" s="288"/>
      <c r="CC517" s="288"/>
      <c r="CD517" s="288"/>
      <c r="CE517" s="288"/>
      <c r="CF517" s="288"/>
      <c r="CG517" s="288"/>
      <c r="CH517" s="288"/>
      <c r="CI517" s="288"/>
      <c r="CJ517" s="288"/>
      <c r="CK517" s="288"/>
      <c r="CL517" s="288"/>
      <c r="CM517" s="288"/>
      <c r="CN517" s="288"/>
      <c r="CO517" s="288"/>
      <c r="CP517" s="288"/>
      <c r="CQ517" s="288"/>
      <c r="CR517" s="288"/>
      <c r="CS517" s="288"/>
      <c r="CT517" s="288"/>
      <c r="CU517" s="288"/>
      <c r="CV517" s="288"/>
      <c r="CW517" s="288"/>
      <c r="CX517" s="288"/>
      <c r="CY517" s="288"/>
      <c r="CZ517" s="288"/>
      <c r="DA517" s="288"/>
      <c r="DB517" s="288"/>
      <c r="DC517" s="288"/>
      <c r="DD517" s="288"/>
      <c r="DE517" s="288"/>
      <c r="DF517" s="288"/>
      <c r="DG517" s="288"/>
      <c r="DH517" s="288"/>
      <c r="DI517" s="288"/>
      <c r="DJ517" s="288"/>
      <c r="DK517" s="288"/>
      <c r="DL517" s="288"/>
      <c r="DM517" s="288"/>
      <c r="DN517" s="288"/>
      <c r="DO517" s="288"/>
      <c r="DP517" s="288"/>
      <c r="DQ517" s="288"/>
      <c r="DR517" s="288"/>
      <c r="DS517" s="288"/>
      <c r="DT517" s="288"/>
      <c r="DU517" s="288"/>
      <c r="DV517" s="288"/>
      <c r="DW517" s="288"/>
      <c r="DX517" s="288"/>
      <c r="DY517" s="288"/>
      <c r="DZ517" s="288"/>
      <c r="EA517" s="288"/>
      <c r="EB517" s="288"/>
      <c r="EC517" s="288"/>
      <c r="ED517" s="288"/>
      <c r="EE517" s="288"/>
      <c r="EF517" s="288"/>
      <c r="EG517" s="288"/>
      <c r="EH517" s="288"/>
      <c r="EI517" s="288"/>
      <c r="EJ517" s="288"/>
      <c r="EK517" s="288"/>
      <c r="EL517" s="288"/>
      <c r="EM517" s="288"/>
      <c r="EN517" s="288"/>
      <c r="EO517" s="288"/>
      <c r="EP517" s="288"/>
      <c r="EQ517" s="288"/>
      <c r="ER517" s="288"/>
      <c r="ES517" s="288"/>
      <c r="ET517" s="288"/>
      <c r="EU517" s="288"/>
      <c r="EV517" s="288"/>
      <c r="EW517" s="288"/>
      <c r="EX517" s="288"/>
      <c r="EY517" s="288"/>
      <c r="EZ517" s="288"/>
      <c r="FA517" s="288"/>
      <c r="FB517" s="288"/>
      <c r="FC517" s="288"/>
      <c r="FD517" s="288"/>
      <c r="FE517" s="288"/>
      <c r="FF517" s="288"/>
      <c r="FG517" s="288"/>
      <c r="FH517" s="288"/>
      <c r="FI517" s="288"/>
      <c r="FJ517" s="288"/>
      <c r="FK517" s="288"/>
      <c r="FL517" s="288"/>
      <c r="FM517" s="288"/>
      <c r="FN517" s="288"/>
      <c r="FO517" s="288"/>
      <c r="FP517" s="288"/>
      <c r="FQ517" s="288"/>
      <c r="FR517" s="288"/>
      <c r="FS517" s="288"/>
      <c r="FT517" s="288"/>
      <c r="FU517" s="288"/>
      <c r="FV517" s="288"/>
      <c r="FW517" s="288"/>
      <c r="FX517" s="288"/>
      <c r="FY517" s="288"/>
      <c r="FZ517" s="288"/>
      <c r="GA517" s="288"/>
      <c r="GB517" s="288"/>
      <c r="GC517" s="288"/>
      <c r="GD517" s="288"/>
      <c r="GE517" s="288"/>
      <c r="GF517" s="288"/>
      <c r="GG517" s="288"/>
      <c r="GH517" s="288"/>
      <c r="GI517" s="288"/>
      <c r="GJ517" s="288"/>
      <c r="GK517" s="288"/>
      <c r="GL517" s="288"/>
      <c r="GM517" s="288"/>
      <c r="GN517" s="288"/>
      <c r="GO517" s="288"/>
      <c r="GP517" s="288"/>
      <c r="GQ517" s="288"/>
      <c r="GR517" s="288"/>
      <c r="GS517" s="288"/>
      <c r="GT517" s="288"/>
      <c r="GU517" s="288"/>
      <c r="GV517" s="288"/>
      <c r="GW517" s="288"/>
      <c r="GX517" s="288"/>
      <c r="GY517" s="288"/>
      <c r="GZ517" s="288"/>
    </row>
  </sheetData>
  <pageMargins left="0.70866141732283472" right="0.55118110236220474" top="0.31496062992125984" bottom="0.39370078740157483" header="0.31496062992125984" footer="0.31496062992125984"/>
  <pageSetup paperSize="9" scale="65"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B4652-78FB-4891-AF93-F3E21AFE9DAA}">
  <dimension ref="A1:HA221"/>
  <sheetViews>
    <sheetView topLeftCell="A10" workbookViewId="0">
      <selection activeCell="Y44" sqref="Y44"/>
    </sheetView>
  </sheetViews>
  <sheetFormatPr baseColWidth="10" defaultColWidth="10.83203125" defaultRowHeight="14" x14ac:dyDescent="0.2"/>
  <cols>
    <col min="1" max="1" width="2.83203125" style="779" customWidth="1"/>
    <col min="2" max="2" width="10.83203125" style="780"/>
    <col min="3" max="3" width="56.5" style="780" customWidth="1"/>
    <col min="4" max="4" width="10.83203125" style="782"/>
    <col min="5" max="5" width="17.1640625" style="781" customWidth="1"/>
    <col min="6" max="6" width="17.33203125" style="781" hidden="1" customWidth="1"/>
    <col min="7" max="7" width="17.33203125" style="780" hidden="1" customWidth="1"/>
    <col min="8" max="8" width="12" style="779" hidden="1" customWidth="1"/>
    <col min="9" max="9" width="2" style="779" hidden="1" customWidth="1"/>
    <col min="10" max="10" width="11" style="779" hidden="1" customWidth="1"/>
    <col min="11" max="12" width="11" style="321" hidden="1" customWidth="1"/>
    <col min="13" max="19" width="0" style="321" hidden="1" customWidth="1"/>
    <col min="20" max="16384" width="10.83203125" style="321"/>
  </cols>
  <sheetData>
    <row r="1" spans="2:9" ht="18" x14ac:dyDescent="0.2">
      <c r="B1" s="822"/>
      <c r="C1" s="824" t="s">
        <v>893</v>
      </c>
    </row>
    <row r="2" spans="2:9" ht="18" x14ac:dyDescent="0.2">
      <c r="B2" s="822"/>
      <c r="C2" s="824" t="s">
        <v>1030</v>
      </c>
    </row>
    <row r="3" spans="2:9" ht="18" x14ac:dyDescent="0.2">
      <c r="B3" s="822"/>
      <c r="C3" s="823" t="s">
        <v>9731</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787"/>
    </row>
    <row r="8" spans="2:9" x14ac:dyDescent="0.2">
      <c r="B8" s="792"/>
      <c r="C8" s="791" t="s">
        <v>1029</v>
      </c>
      <c r="F8" s="808">
        <v>209136.52</v>
      </c>
      <c r="G8" s="793"/>
      <c r="H8" s="787"/>
      <c r="I8" s="787"/>
    </row>
    <row r="9" spans="2:9" x14ac:dyDescent="0.2">
      <c r="B9" s="792">
        <v>45261</v>
      </c>
      <c r="C9" s="791" t="s">
        <v>9727</v>
      </c>
      <c r="D9" s="782" t="s">
        <v>745</v>
      </c>
      <c r="E9" s="781">
        <v>3480</v>
      </c>
      <c r="F9" s="781">
        <v>2000</v>
      </c>
      <c r="G9" s="787" t="s">
        <v>8861</v>
      </c>
    </row>
    <row r="10" spans="2:9" x14ac:dyDescent="0.2">
      <c r="B10" s="792">
        <v>45264</v>
      </c>
      <c r="C10" s="791" t="s">
        <v>9730</v>
      </c>
      <c r="D10" s="782" t="s">
        <v>745</v>
      </c>
      <c r="E10" s="781">
        <v>52663.81</v>
      </c>
      <c r="F10" s="781">
        <v>5301.2</v>
      </c>
      <c r="G10" s="787" t="s">
        <v>9729</v>
      </c>
    </row>
    <row r="11" spans="2:9" x14ac:dyDescent="0.2">
      <c r="B11" s="792">
        <v>45264</v>
      </c>
      <c r="C11" s="791" t="s">
        <v>7146</v>
      </c>
      <c r="D11" s="782" t="s">
        <v>745</v>
      </c>
      <c r="E11" s="781">
        <v>29000</v>
      </c>
      <c r="F11" s="781">
        <v>29000</v>
      </c>
      <c r="G11" s="787" t="s">
        <v>8875</v>
      </c>
    </row>
    <row r="12" spans="2:9" ht="15" x14ac:dyDescent="0.2">
      <c r="B12" s="792">
        <v>45264</v>
      </c>
      <c r="C12" s="959" t="s">
        <v>4509</v>
      </c>
      <c r="D12" s="782" t="s">
        <v>745</v>
      </c>
      <c r="E12" s="781">
        <v>76319.87</v>
      </c>
      <c r="F12" s="781">
        <v>370288.77</v>
      </c>
      <c r="G12" s="787" t="s">
        <v>9728</v>
      </c>
    </row>
    <row r="13" spans="2:9" x14ac:dyDescent="0.2">
      <c r="B13" s="792">
        <v>45265</v>
      </c>
      <c r="C13" s="799" t="s">
        <v>9727</v>
      </c>
      <c r="D13" s="782" t="s">
        <v>745</v>
      </c>
      <c r="E13" s="781">
        <v>3480</v>
      </c>
      <c r="F13" s="781">
        <v>30292.36</v>
      </c>
      <c r="G13" s="787" t="s">
        <v>9726</v>
      </c>
    </row>
    <row r="14" spans="2:9" x14ac:dyDescent="0.2">
      <c r="B14" s="792">
        <v>45265</v>
      </c>
      <c r="C14" s="791" t="s">
        <v>9725</v>
      </c>
      <c r="D14" s="782" t="s">
        <v>745</v>
      </c>
      <c r="E14" s="781">
        <v>5448</v>
      </c>
      <c r="F14" s="781">
        <v>3123.72</v>
      </c>
      <c r="G14" s="787" t="s">
        <v>8857</v>
      </c>
    </row>
    <row r="15" spans="2:9" x14ac:dyDescent="0.2">
      <c r="B15" s="792">
        <v>45267</v>
      </c>
      <c r="C15" s="791" t="s">
        <v>9724</v>
      </c>
      <c r="D15" s="782" t="s">
        <v>745</v>
      </c>
      <c r="E15" s="781">
        <v>2438</v>
      </c>
      <c r="F15" s="781">
        <v>7514.83</v>
      </c>
      <c r="G15" s="787" t="s">
        <v>9723</v>
      </c>
    </row>
    <row r="16" spans="2:9" x14ac:dyDescent="0.2">
      <c r="B16" s="792">
        <v>45268</v>
      </c>
      <c r="C16" s="791" t="s">
        <v>9722</v>
      </c>
      <c r="D16" s="782" t="s">
        <v>745</v>
      </c>
      <c r="E16" s="827">
        <v>26813.4</v>
      </c>
      <c r="F16" s="781">
        <v>29054.79</v>
      </c>
      <c r="G16" s="787" t="s">
        <v>9721</v>
      </c>
    </row>
    <row r="17" spans="2:12" x14ac:dyDescent="0.2">
      <c r="B17" s="792">
        <v>45268</v>
      </c>
      <c r="C17" s="791" t="s">
        <v>9720</v>
      </c>
      <c r="D17" s="782" t="s">
        <v>745</v>
      </c>
      <c r="E17" s="781">
        <v>21918.19</v>
      </c>
      <c r="F17" s="781">
        <v>9995.9599999999991</v>
      </c>
      <c r="G17" s="787" t="s">
        <v>9719</v>
      </c>
    </row>
    <row r="18" spans="2:12" x14ac:dyDescent="0.2">
      <c r="B18" s="792">
        <v>45268</v>
      </c>
      <c r="C18" s="799" t="s">
        <v>9718</v>
      </c>
      <c r="D18" s="782" t="s">
        <v>745</v>
      </c>
      <c r="E18" s="781">
        <v>4475.25</v>
      </c>
      <c r="F18" s="781">
        <v>7426.64</v>
      </c>
      <c r="G18" s="787" t="s">
        <v>9717</v>
      </c>
    </row>
    <row r="19" spans="2:12" x14ac:dyDescent="0.2">
      <c r="B19" s="792">
        <v>45268</v>
      </c>
      <c r="C19" s="791" t="s">
        <v>9716</v>
      </c>
      <c r="D19" s="782" t="s">
        <v>745</v>
      </c>
      <c r="E19" s="781">
        <v>13992.07</v>
      </c>
      <c r="F19" s="781">
        <v>5895.17</v>
      </c>
      <c r="G19" s="787" t="s">
        <v>9715</v>
      </c>
    </row>
    <row r="20" spans="2:12" x14ac:dyDescent="0.2">
      <c r="B20" s="792">
        <v>45271</v>
      </c>
      <c r="C20" s="791" t="s">
        <v>9713</v>
      </c>
      <c r="D20" s="782" t="s">
        <v>745</v>
      </c>
      <c r="E20" s="781">
        <v>159289.07999999999</v>
      </c>
      <c r="F20" s="781">
        <v>1698.48</v>
      </c>
      <c r="G20" s="787" t="s">
        <v>9714</v>
      </c>
    </row>
    <row r="21" spans="2:12" x14ac:dyDescent="0.2">
      <c r="B21" s="792">
        <v>45271</v>
      </c>
      <c r="C21" s="791" t="s">
        <v>9713</v>
      </c>
      <c r="D21" s="782" t="s">
        <v>745</v>
      </c>
      <c r="E21" s="781">
        <v>64990.3</v>
      </c>
      <c r="F21" s="781">
        <v>29000</v>
      </c>
      <c r="G21" s="787" t="s">
        <v>8875</v>
      </c>
      <c r="H21" s="787"/>
      <c r="I21" s="787"/>
    </row>
    <row r="22" spans="2:12" x14ac:dyDescent="0.2">
      <c r="B22" s="792">
        <v>45274</v>
      </c>
      <c r="C22" s="791" t="s">
        <v>7130</v>
      </c>
      <c r="D22" s="782" t="s">
        <v>745</v>
      </c>
      <c r="E22" s="781">
        <v>1696.46</v>
      </c>
      <c r="F22" s="781">
        <v>950</v>
      </c>
      <c r="G22" s="787" t="s">
        <v>8908</v>
      </c>
      <c r="H22" s="787"/>
      <c r="I22" s="787"/>
    </row>
    <row r="23" spans="2:12" x14ac:dyDescent="0.2">
      <c r="B23" s="792">
        <v>45274</v>
      </c>
      <c r="C23" s="791" t="s">
        <v>7130</v>
      </c>
      <c r="D23" s="782" t="s">
        <v>745</v>
      </c>
      <c r="E23" s="781">
        <v>6223.2</v>
      </c>
      <c r="F23" s="781">
        <v>29054.79</v>
      </c>
      <c r="G23" s="787" t="s">
        <v>9712</v>
      </c>
      <c r="H23" s="787"/>
      <c r="I23" s="787"/>
    </row>
    <row r="24" spans="2:12" x14ac:dyDescent="0.2">
      <c r="B24" s="792">
        <v>45274</v>
      </c>
      <c r="C24" s="791" t="s">
        <v>7130</v>
      </c>
      <c r="D24" s="782" t="s">
        <v>745</v>
      </c>
      <c r="E24" s="781">
        <v>6000</v>
      </c>
      <c r="F24" s="781">
        <v>9954.67</v>
      </c>
      <c r="G24" s="787" t="s">
        <v>9711</v>
      </c>
      <c r="H24" s="787"/>
      <c r="I24" s="787"/>
    </row>
    <row r="25" spans="2:12" x14ac:dyDescent="0.2">
      <c r="B25" s="792">
        <v>45275</v>
      </c>
      <c r="C25" s="791" t="s">
        <v>7130</v>
      </c>
      <c r="D25" s="782" t="s">
        <v>745</v>
      </c>
      <c r="E25" s="781">
        <v>3111.6</v>
      </c>
      <c r="F25" s="781">
        <v>3427.59</v>
      </c>
      <c r="G25" s="787" t="s">
        <v>9710</v>
      </c>
      <c r="H25" s="800"/>
      <c r="I25" s="800"/>
      <c r="J25" s="784"/>
    </row>
    <row r="26" spans="2:12" x14ac:dyDescent="0.2">
      <c r="B26" s="792">
        <v>45275</v>
      </c>
      <c r="C26" s="791" t="s">
        <v>7130</v>
      </c>
      <c r="D26" s="782" t="s">
        <v>745</v>
      </c>
      <c r="E26" s="781">
        <v>5600.89</v>
      </c>
      <c r="F26" s="781">
        <v>5307</v>
      </c>
      <c r="G26" s="787" t="s">
        <v>9709</v>
      </c>
      <c r="H26" s="787"/>
      <c r="I26" s="787"/>
    </row>
    <row r="27" spans="2:12" x14ac:dyDescent="0.2">
      <c r="B27" s="792">
        <v>45275</v>
      </c>
      <c r="C27" s="799" t="s">
        <v>7130</v>
      </c>
      <c r="D27" s="782" t="s">
        <v>745</v>
      </c>
      <c r="E27" s="781">
        <v>650</v>
      </c>
      <c r="F27" s="781">
        <v>5307</v>
      </c>
      <c r="G27" s="787" t="s">
        <v>9708</v>
      </c>
      <c r="H27" s="787"/>
      <c r="I27" s="787"/>
    </row>
    <row r="28" spans="2:12" x14ac:dyDescent="0.2">
      <c r="B28" s="792">
        <v>45275</v>
      </c>
      <c r="C28" s="799" t="s">
        <v>9707</v>
      </c>
      <c r="D28" s="782" t="s">
        <v>745</v>
      </c>
      <c r="E28" s="781">
        <v>31178.48</v>
      </c>
      <c r="F28" s="781">
        <v>10953.49</v>
      </c>
      <c r="G28" s="787" t="s">
        <v>9706</v>
      </c>
      <c r="H28" s="787"/>
      <c r="I28" s="787"/>
      <c r="K28" s="348"/>
      <c r="L28" s="347"/>
    </row>
    <row r="29" spans="2:12" x14ac:dyDescent="0.2">
      <c r="B29" s="792">
        <v>45278</v>
      </c>
      <c r="C29" s="791" t="s">
        <v>8953</v>
      </c>
      <c r="D29" s="782" t="s">
        <v>745</v>
      </c>
      <c r="E29" s="781">
        <v>6810</v>
      </c>
      <c r="F29" s="781">
        <v>381384.94</v>
      </c>
      <c r="G29" s="787" t="s">
        <v>9705</v>
      </c>
      <c r="H29" s="787"/>
      <c r="I29" s="787"/>
      <c r="K29" s="347"/>
    </row>
    <row r="30" spans="2:12" x14ac:dyDescent="0.2">
      <c r="B30" s="792">
        <v>45279</v>
      </c>
      <c r="C30" s="791" t="s">
        <v>9704</v>
      </c>
      <c r="D30" s="782" t="s">
        <v>745</v>
      </c>
      <c r="E30" s="781">
        <v>1037398.69</v>
      </c>
      <c r="F30" s="856">
        <v>18619.39</v>
      </c>
      <c r="G30" s="787" t="s">
        <v>9703</v>
      </c>
      <c r="H30" s="787"/>
      <c r="I30" s="787"/>
    </row>
    <row r="31" spans="2:12" x14ac:dyDescent="0.2">
      <c r="B31" s="792">
        <v>45279</v>
      </c>
      <c r="C31" s="791" t="s">
        <v>8953</v>
      </c>
      <c r="D31" s="782" t="s">
        <v>745</v>
      </c>
      <c r="E31" s="781">
        <v>2390</v>
      </c>
      <c r="F31" s="856">
        <v>9639</v>
      </c>
      <c r="G31" s="787" t="s">
        <v>9702</v>
      </c>
      <c r="H31" s="787"/>
      <c r="I31" s="787"/>
    </row>
    <row r="32" spans="2:12" x14ac:dyDescent="0.2">
      <c r="B32" s="792">
        <v>45280</v>
      </c>
      <c r="C32" s="791" t="s">
        <v>9701</v>
      </c>
      <c r="D32" s="782" t="s">
        <v>745</v>
      </c>
      <c r="E32" s="781">
        <v>2320</v>
      </c>
      <c r="F32" s="856">
        <v>12699.58</v>
      </c>
      <c r="G32" s="787" t="s">
        <v>9700</v>
      </c>
      <c r="H32" s="787"/>
      <c r="I32" s="787"/>
    </row>
    <row r="33" spans="2:22" ht="13.5" customHeight="1" x14ac:dyDescent="0.2">
      <c r="B33" s="792">
        <v>45281</v>
      </c>
      <c r="C33" s="791" t="s">
        <v>9699</v>
      </c>
      <c r="D33" s="782" t="s">
        <v>745</v>
      </c>
      <c r="E33" s="781">
        <v>5632.96</v>
      </c>
      <c r="F33" s="856">
        <v>10000</v>
      </c>
      <c r="G33" s="787" t="s">
        <v>8895</v>
      </c>
      <c r="H33" s="787"/>
      <c r="I33" s="787"/>
    </row>
    <row r="34" spans="2:22" ht="11.25" customHeight="1" x14ac:dyDescent="0.2">
      <c r="B34" s="792">
        <v>45286</v>
      </c>
      <c r="C34" s="791" t="s">
        <v>9694</v>
      </c>
      <c r="D34" s="782" t="s">
        <v>745</v>
      </c>
      <c r="E34" s="781">
        <v>1000000</v>
      </c>
      <c r="F34" s="781">
        <v>28218.5</v>
      </c>
      <c r="G34" s="787" t="s">
        <v>9698</v>
      </c>
      <c r="H34" s="787"/>
      <c r="I34" s="787"/>
    </row>
    <row r="35" spans="2:22" ht="14.25" customHeight="1" x14ac:dyDescent="0.2">
      <c r="B35" s="792">
        <v>45287</v>
      </c>
      <c r="C35" s="791" t="s">
        <v>9697</v>
      </c>
      <c r="D35" s="782" t="s">
        <v>745</v>
      </c>
      <c r="E35" s="961">
        <v>45000</v>
      </c>
      <c r="F35" s="856">
        <v>1000</v>
      </c>
      <c r="G35" s="787" t="s">
        <v>9672</v>
      </c>
      <c r="H35" s="787"/>
      <c r="I35" s="787"/>
    </row>
    <row r="36" spans="2:22" ht="14.25" customHeight="1" x14ac:dyDescent="0.2">
      <c r="B36" s="792">
        <v>45287</v>
      </c>
      <c r="C36" s="791" t="s">
        <v>9696</v>
      </c>
      <c r="D36" s="782" t="s">
        <v>745</v>
      </c>
      <c r="E36" s="781">
        <v>172887.45</v>
      </c>
      <c r="F36" s="856">
        <v>4141.2</v>
      </c>
      <c r="G36" s="787" t="s">
        <v>9695</v>
      </c>
      <c r="H36" s="787"/>
      <c r="I36" s="787"/>
    </row>
    <row r="37" spans="2:22" ht="14.25" customHeight="1" x14ac:dyDescent="0.2">
      <c r="B37" s="792">
        <v>45288</v>
      </c>
      <c r="C37" s="791" t="s">
        <v>9694</v>
      </c>
      <c r="D37" s="782" t="s">
        <v>745</v>
      </c>
      <c r="E37" s="781">
        <v>270000</v>
      </c>
      <c r="F37" s="856">
        <v>10000</v>
      </c>
      <c r="G37" s="787" t="s">
        <v>9693</v>
      </c>
      <c r="H37" s="787"/>
      <c r="I37" s="787"/>
    </row>
    <row r="38" spans="2:22" ht="14.25" customHeight="1" x14ac:dyDescent="0.2">
      <c r="B38" s="792">
        <v>45289</v>
      </c>
      <c r="C38" s="791" t="s">
        <v>7130</v>
      </c>
      <c r="D38" s="782" t="s">
        <v>745</v>
      </c>
      <c r="E38" s="781">
        <v>5600.89</v>
      </c>
      <c r="F38" s="856">
        <v>2000</v>
      </c>
      <c r="G38" s="787" t="s">
        <v>9692</v>
      </c>
      <c r="H38" s="787"/>
      <c r="I38" s="787"/>
    </row>
    <row r="39" spans="2:22" ht="14.25" customHeight="1" x14ac:dyDescent="0.2">
      <c r="B39" s="792">
        <v>45289</v>
      </c>
      <c r="C39" s="791" t="s">
        <v>7130</v>
      </c>
      <c r="D39" s="782" t="s">
        <v>745</v>
      </c>
      <c r="E39" s="781">
        <v>3111.6</v>
      </c>
      <c r="F39" s="856">
        <v>1760.01</v>
      </c>
      <c r="G39" s="787" t="s">
        <v>9691</v>
      </c>
      <c r="H39" s="787"/>
      <c r="I39" s="787"/>
    </row>
    <row r="40" spans="2:22" ht="14.25" customHeight="1" x14ac:dyDescent="0.2">
      <c r="B40" s="792">
        <v>45289</v>
      </c>
      <c r="C40" s="791" t="s">
        <v>9690</v>
      </c>
      <c r="D40" s="782" t="s">
        <v>745</v>
      </c>
      <c r="E40" s="781">
        <v>3100</v>
      </c>
      <c r="F40" s="856">
        <v>1142.53</v>
      </c>
      <c r="G40" s="787" t="s">
        <v>9689</v>
      </c>
      <c r="H40" s="787"/>
      <c r="I40" s="787"/>
    </row>
    <row r="41" spans="2:22" ht="14.25" customHeight="1" x14ac:dyDescent="0.2">
      <c r="B41" s="792">
        <v>45289</v>
      </c>
      <c r="C41" s="791" t="s">
        <v>9688</v>
      </c>
      <c r="D41" s="782" t="s">
        <v>745</v>
      </c>
      <c r="E41" s="781">
        <v>1624</v>
      </c>
      <c r="F41" s="856">
        <v>2818.29</v>
      </c>
      <c r="G41" s="787" t="s">
        <v>8846</v>
      </c>
      <c r="H41" s="787"/>
      <c r="I41" s="787"/>
    </row>
    <row r="42" spans="2:22" ht="14.25" customHeight="1" x14ac:dyDescent="0.2">
      <c r="B42" s="792">
        <v>45289</v>
      </c>
      <c r="C42" s="791" t="s">
        <v>9687</v>
      </c>
      <c r="D42" s="782" t="s">
        <v>745</v>
      </c>
      <c r="E42" s="781">
        <v>14796.53</v>
      </c>
      <c r="F42" s="856">
        <v>58169.85</v>
      </c>
      <c r="G42" s="787" t="s">
        <v>9686</v>
      </c>
      <c r="H42" s="787"/>
      <c r="I42" s="787"/>
    </row>
    <row r="43" spans="2:22" ht="14.25" customHeight="1" x14ac:dyDescent="0.2">
      <c r="B43" s="792">
        <v>45289</v>
      </c>
      <c r="C43" s="791" t="s">
        <v>9683</v>
      </c>
      <c r="D43" s="782" t="s">
        <v>745</v>
      </c>
      <c r="E43" s="781">
        <v>27260</v>
      </c>
      <c r="F43" s="856">
        <v>26214.02</v>
      </c>
      <c r="G43" s="787" t="s">
        <v>9684</v>
      </c>
      <c r="H43" s="787"/>
      <c r="I43" s="787"/>
      <c r="V43" s="791"/>
    </row>
    <row r="44" spans="2:22" ht="14.25" customHeight="1" x14ac:dyDescent="0.2">
      <c r="B44" s="792">
        <v>45289</v>
      </c>
      <c r="C44" s="791" t="s">
        <v>9685</v>
      </c>
      <c r="D44" s="782" t="s">
        <v>745</v>
      </c>
      <c r="E44" s="781">
        <v>10260.200000000001</v>
      </c>
      <c r="F44" s="856">
        <v>30206.5</v>
      </c>
      <c r="G44" s="787" t="s">
        <v>9682</v>
      </c>
      <c r="H44" s="787"/>
      <c r="I44" s="787"/>
    </row>
    <row r="45" spans="2:22" ht="14.25" customHeight="1" x14ac:dyDescent="0.2">
      <c r="B45" s="792">
        <v>45289</v>
      </c>
      <c r="C45" s="791" t="s">
        <v>9681</v>
      </c>
      <c r="D45" s="782" t="s">
        <v>745</v>
      </c>
      <c r="E45" s="781">
        <v>2908.66</v>
      </c>
      <c r="F45" s="856">
        <v>375654.61</v>
      </c>
      <c r="G45" s="787" t="s">
        <v>9680</v>
      </c>
      <c r="H45" s="787"/>
      <c r="I45" s="787"/>
    </row>
    <row r="46" spans="2:22" ht="14.25" customHeight="1" x14ac:dyDescent="0.2">
      <c r="B46" s="792">
        <v>45289</v>
      </c>
      <c r="C46" s="791" t="s">
        <v>9678</v>
      </c>
      <c r="D46" s="782" t="s">
        <v>745</v>
      </c>
      <c r="E46" s="781">
        <v>264402.19</v>
      </c>
      <c r="F46" s="856">
        <v>24513.19</v>
      </c>
      <c r="G46" s="787" t="s">
        <v>9679</v>
      </c>
      <c r="H46" s="787"/>
      <c r="I46" s="787"/>
    </row>
    <row r="47" spans="2:22" ht="14.25" customHeight="1" x14ac:dyDescent="0.2">
      <c r="B47" s="792">
        <v>45289</v>
      </c>
      <c r="C47" s="791" t="s">
        <v>9678</v>
      </c>
      <c r="D47" s="782" t="s">
        <v>745</v>
      </c>
      <c r="E47" s="781">
        <v>181011.57</v>
      </c>
      <c r="F47" s="856">
        <v>45755.74</v>
      </c>
      <c r="G47" s="787" t="s">
        <v>9677</v>
      </c>
      <c r="H47" s="787"/>
      <c r="I47" s="787"/>
    </row>
    <row r="48" spans="2:22" ht="14.25" customHeight="1" x14ac:dyDescent="0.2">
      <c r="B48" s="792"/>
      <c r="C48" s="791"/>
      <c r="F48" s="856">
        <v>12531.08</v>
      </c>
      <c r="G48" s="787" t="s">
        <v>9676</v>
      </c>
      <c r="H48" s="787"/>
      <c r="I48" s="787"/>
    </row>
    <row r="49" spans="2:9" ht="14.25" customHeight="1" x14ac:dyDescent="0.2">
      <c r="B49" s="792"/>
      <c r="C49" s="791"/>
      <c r="F49" s="856">
        <v>3019.11</v>
      </c>
      <c r="G49" s="787" t="s">
        <v>9675</v>
      </c>
      <c r="H49" s="787"/>
      <c r="I49" s="787"/>
    </row>
    <row r="50" spans="2:9" ht="14.25" customHeight="1" x14ac:dyDescent="0.2">
      <c r="B50" s="792"/>
      <c r="C50" s="791"/>
      <c r="F50" s="856">
        <v>3418.84</v>
      </c>
      <c r="G50" s="787" t="s">
        <v>9674</v>
      </c>
      <c r="H50" s="787"/>
      <c r="I50" s="787"/>
    </row>
    <row r="51" spans="2:9" ht="14.25" customHeight="1" x14ac:dyDescent="0.2">
      <c r="B51" s="792"/>
      <c r="C51" s="791"/>
      <c r="F51" s="856">
        <v>1142.53</v>
      </c>
      <c r="G51" s="787" t="s">
        <v>9673</v>
      </c>
      <c r="H51" s="787"/>
      <c r="I51" s="787"/>
    </row>
    <row r="52" spans="2:9" ht="14.25" customHeight="1" x14ac:dyDescent="0.2">
      <c r="B52" s="792"/>
      <c r="C52" s="791"/>
      <c r="F52" s="856">
        <v>1500</v>
      </c>
      <c r="G52" s="787" t="s">
        <v>9672</v>
      </c>
      <c r="H52" s="787"/>
      <c r="I52" s="787"/>
    </row>
    <row r="53" spans="2:9" ht="14.25" customHeight="1" x14ac:dyDescent="0.2">
      <c r="B53" s="792"/>
      <c r="C53" s="791"/>
      <c r="F53" s="856">
        <v>10755.74</v>
      </c>
      <c r="G53" s="787" t="s">
        <v>8895</v>
      </c>
      <c r="H53" s="787"/>
      <c r="I53" s="787"/>
    </row>
    <row r="54" spans="2:9" ht="14.25" customHeight="1" x14ac:dyDescent="0.2">
      <c r="B54" s="792"/>
      <c r="C54" s="791"/>
      <c r="F54" s="856">
        <v>2775.18</v>
      </c>
      <c r="G54" s="787" t="s">
        <v>9671</v>
      </c>
      <c r="H54" s="787"/>
      <c r="I54" s="787"/>
    </row>
    <row r="55" spans="2:9" ht="14.25" customHeight="1" x14ac:dyDescent="0.2">
      <c r="B55" s="792"/>
      <c r="C55" s="791"/>
      <c r="F55" s="856">
        <v>1009.9</v>
      </c>
      <c r="G55" s="787" t="s">
        <v>9670</v>
      </c>
      <c r="H55" s="787"/>
      <c r="I55" s="787"/>
    </row>
    <row r="56" spans="2:9" ht="14.25" customHeight="1" x14ac:dyDescent="0.2">
      <c r="B56" s="792"/>
      <c r="C56" s="791"/>
      <c r="F56" s="856">
        <v>1009.9</v>
      </c>
      <c r="G56" s="787" t="s">
        <v>9669</v>
      </c>
      <c r="H56" s="787"/>
      <c r="I56" s="787"/>
    </row>
    <row r="57" spans="2:9" ht="14.25" customHeight="1" x14ac:dyDescent="0.2">
      <c r="B57" s="792"/>
      <c r="C57" s="791"/>
      <c r="F57" s="856">
        <v>1009.9</v>
      </c>
      <c r="G57" s="787" t="s">
        <v>9668</v>
      </c>
      <c r="H57" s="787"/>
      <c r="I57" s="787"/>
    </row>
    <row r="58" spans="2:9" ht="14.25" customHeight="1" x14ac:dyDescent="0.2">
      <c r="B58" s="792"/>
      <c r="C58" s="791"/>
      <c r="F58" s="856">
        <v>1632.65</v>
      </c>
      <c r="G58" s="787" t="s">
        <v>9667</v>
      </c>
      <c r="H58" s="787"/>
      <c r="I58" s="787"/>
    </row>
    <row r="59" spans="2:9" ht="14.25" customHeight="1" x14ac:dyDescent="0.2">
      <c r="B59" s="792"/>
      <c r="C59" s="791"/>
      <c r="F59" s="856">
        <v>1430.33</v>
      </c>
      <c r="G59" s="787" t="s">
        <v>9666</v>
      </c>
      <c r="H59" s="787"/>
      <c r="I59" s="787"/>
    </row>
    <row r="60" spans="2:9" ht="14.25" customHeight="1" x14ac:dyDescent="0.2">
      <c r="B60" s="792"/>
      <c r="C60" s="791"/>
      <c r="F60" s="856">
        <v>3427.59</v>
      </c>
      <c r="G60" s="787" t="s">
        <v>9665</v>
      </c>
      <c r="H60" s="787"/>
      <c r="I60" s="787"/>
    </row>
    <row r="61" spans="2:9" ht="14.25" customHeight="1" x14ac:dyDescent="0.2">
      <c r="B61" s="792"/>
      <c r="C61" s="791"/>
      <c r="F61" s="856">
        <v>98657.97</v>
      </c>
      <c r="G61" s="787" t="s">
        <v>9664</v>
      </c>
      <c r="H61" s="787"/>
      <c r="I61" s="787"/>
    </row>
    <row r="62" spans="2:9" ht="14.25" customHeight="1" x14ac:dyDescent="0.2">
      <c r="B62" s="792"/>
      <c r="C62" s="791"/>
      <c r="F62" s="856">
        <v>72458.36</v>
      </c>
      <c r="G62" s="787" t="s">
        <v>9663</v>
      </c>
      <c r="H62" s="787"/>
      <c r="I62" s="787"/>
    </row>
    <row r="63" spans="2:9" ht="14.25" customHeight="1" x14ac:dyDescent="0.2">
      <c r="B63" s="792"/>
      <c r="C63" s="791"/>
      <c r="F63" s="856">
        <v>50983.02</v>
      </c>
      <c r="G63" s="787" t="s">
        <v>9662</v>
      </c>
      <c r="H63" s="787"/>
      <c r="I63" s="787"/>
    </row>
    <row r="64" spans="2:9" ht="14.25" customHeight="1" x14ac:dyDescent="0.2">
      <c r="B64" s="792"/>
      <c r="C64" s="791"/>
      <c r="F64" s="856">
        <v>27453.439999999999</v>
      </c>
      <c r="G64" s="787" t="s">
        <v>8841</v>
      </c>
      <c r="H64" s="787"/>
      <c r="I64" s="787"/>
    </row>
    <row r="65" spans="2:9" ht="14.25" customHeight="1" x14ac:dyDescent="0.2">
      <c r="B65" s="792"/>
      <c r="C65" s="791"/>
      <c r="F65" s="856">
        <v>893.1</v>
      </c>
      <c r="G65" s="787" t="s">
        <v>9661</v>
      </c>
      <c r="H65" s="787"/>
      <c r="I65" s="787"/>
    </row>
    <row r="66" spans="2:9" ht="14.25" customHeight="1" x14ac:dyDescent="0.2">
      <c r="B66" s="792"/>
      <c r="C66" s="791"/>
      <c r="F66" s="856">
        <v>25000</v>
      </c>
      <c r="G66" s="787" t="s">
        <v>9660</v>
      </c>
      <c r="H66" s="787"/>
      <c r="I66" s="787"/>
    </row>
    <row r="67" spans="2:9" ht="14.25" customHeight="1" x14ac:dyDescent="0.2">
      <c r="B67" s="792"/>
      <c r="C67" s="791"/>
      <c r="F67" s="856">
        <v>6061</v>
      </c>
      <c r="G67" s="787" t="s">
        <v>9659</v>
      </c>
      <c r="H67" s="787"/>
      <c r="I67" s="787"/>
    </row>
    <row r="68" spans="2:9" ht="14.25" customHeight="1" x14ac:dyDescent="0.2">
      <c r="B68" s="792"/>
      <c r="C68" s="791"/>
      <c r="F68" s="856">
        <v>93793.49</v>
      </c>
      <c r="G68" s="787" t="s">
        <v>9658</v>
      </c>
      <c r="H68" s="787"/>
      <c r="I68" s="787"/>
    </row>
    <row r="69" spans="2:9" ht="14.25" customHeight="1" x14ac:dyDescent="0.2">
      <c r="B69" s="792"/>
      <c r="C69" s="791"/>
      <c r="F69" s="856">
        <v>5414.66</v>
      </c>
      <c r="G69" s="787" t="s">
        <v>9657</v>
      </c>
      <c r="H69" s="787"/>
      <c r="I69" s="787"/>
    </row>
    <row r="70" spans="2:9" ht="14.25" customHeight="1" x14ac:dyDescent="0.2">
      <c r="B70" s="792"/>
      <c r="C70" s="791"/>
      <c r="F70" s="856">
        <v>8251.85</v>
      </c>
      <c r="G70" s="787" t="s">
        <v>9656</v>
      </c>
      <c r="H70" s="787"/>
      <c r="I70" s="787"/>
    </row>
    <row r="71" spans="2:9" ht="14.25" customHeight="1" x14ac:dyDescent="0.2">
      <c r="B71" s="792"/>
      <c r="C71" s="791"/>
      <c r="F71" s="856">
        <v>27201.35</v>
      </c>
      <c r="G71" s="787" t="s">
        <v>9655</v>
      </c>
      <c r="H71" s="787"/>
      <c r="I71" s="787"/>
    </row>
    <row r="72" spans="2:9" ht="14.25" customHeight="1" x14ac:dyDescent="0.2">
      <c r="B72" s="792"/>
      <c r="C72" s="791"/>
      <c r="F72" s="856">
        <v>364573.13</v>
      </c>
      <c r="G72" s="787" t="s">
        <v>9654</v>
      </c>
      <c r="H72" s="787"/>
      <c r="I72" s="787"/>
    </row>
    <row r="73" spans="2:9" ht="14.25" customHeight="1" x14ac:dyDescent="0.2">
      <c r="B73" s="792"/>
      <c r="C73" s="791"/>
      <c r="F73" s="856">
        <v>10098.959999999999</v>
      </c>
      <c r="G73" s="787" t="s">
        <v>9653</v>
      </c>
      <c r="H73" s="787"/>
      <c r="I73" s="787"/>
    </row>
    <row r="74" spans="2:9" ht="14.25" customHeight="1" x14ac:dyDescent="0.2">
      <c r="B74" s="792"/>
      <c r="C74" s="791"/>
      <c r="F74" s="856">
        <v>10098.959999999999</v>
      </c>
      <c r="G74" s="787" t="s">
        <v>9652</v>
      </c>
      <c r="H74" s="787"/>
      <c r="I74" s="787"/>
    </row>
    <row r="75" spans="2:9" ht="14.25" customHeight="1" x14ac:dyDescent="0.2">
      <c r="B75" s="792"/>
      <c r="C75" s="791"/>
      <c r="F75" s="856">
        <v>10602.4</v>
      </c>
      <c r="G75" s="787" t="s">
        <v>9651</v>
      </c>
      <c r="H75" s="787"/>
      <c r="I75" s="787"/>
    </row>
    <row r="76" spans="2:9" ht="14.25" customHeight="1" x14ac:dyDescent="0.2">
      <c r="B76" s="792"/>
      <c r="C76" s="791"/>
      <c r="F76" s="856">
        <v>15138.02</v>
      </c>
      <c r="G76" s="787" t="s">
        <v>9650</v>
      </c>
      <c r="H76" s="787"/>
      <c r="I76" s="787"/>
    </row>
    <row r="77" spans="2:9" ht="14.25" customHeight="1" x14ac:dyDescent="0.2">
      <c r="B77" s="792"/>
      <c r="C77" s="791"/>
      <c r="F77" s="856">
        <v>13667.25</v>
      </c>
      <c r="G77" s="787" t="s">
        <v>9649</v>
      </c>
      <c r="H77" s="787"/>
      <c r="I77" s="787"/>
    </row>
    <row r="78" spans="2:9" ht="14.25" customHeight="1" x14ac:dyDescent="0.2">
      <c r="B78" s="792"/>
      <c r="C78" s="791"/>
      <c r="F78" s="856">
        <v>5000</v>
      </c>
      <c r="G78" s="787" t="s">
        <v>8847</v>
      </c>
      <c r="H78" s="787"/>
      <c r="I78" s="787"/>
    </row>
    <row r="79" spans="2:9" ht="14.25" customHeight="1" x14ac:dyDescent="0.2">
      <c r="B79" s="792"/>
      <c r="C79" s="791"/>
      <c r="F79" s="856">
        <v>3224.71</v>
      </c>
      <c r="G79" s="787" t="s">
        <v>9648</v>
      </c>
      <c r="H79" s="787"/>
      <c r="I79" s="787"/>
    </row>
    <row r="80" spans="2:9" ht="14.25" customHeight="1" x14ac:dyDescent="0.2">
      <c r="B80" s="792"/>
      <c r="C80" s="791"/>
      <c r="F80" s="856">
        <v>7426.64</v>
      </c>
      <c r="G80" s="787" t="s">
        <v>9647</v>
      </c>
      <c r="H80" s="787"/>
      <c r="I80" s="787"/>
    </row>
    <row r="81" spans="2:9" ht="14.25" customHeight="1" x14ac:dyDescent="0.2">
      <c r="B81" s="792"/>
      <c r="C81" s="791"/>
      <c r="F81" s="856">
        <v>91511.24</v>
      </c>
      <c r="G81" s="787" t="s">
        <v>9646</v>
      </c>
      <c r="H81" s="787"/>
      <c r="I81" s="787"/>
    </row>
    <row r="82" spans="2:9" ht="14.25" customHeight="1" x14ac:dyDescent="0.2">
      <c r="B82" s="792"/>
      <c r="C82" s="791"/>
      <c r="F82" s="856">
        <v>21204.799999999999</v>
      </c>
      <c r="G82" s="787" t="s">
        <v>9645</v>
      </c>
      <c r="H82" s="787"/>
      <c r="I82" s="787"/>
    </row>
    <row r="83" spans="2:9" ht="14.25" customHeight="1" x14ac:dyDescent="0.2">
      <c r="B83" s="792"/>
      <c r="C83" s="791"/>
      <c r="F83" s="856">
        <v>8342.02</v>
      </c>
      <c r="G83" s="787" t="s">
        <v>9644</v>
      </c>
      <c r="H83" s="787"/>
      <c r="I83" s="787"/>
    </row>
    <row r="84" spans="2:9" ht="14.25" customHeight="1" x14ac:dyDescent="0.2">
      <c r="B84" s="792"/>
      <c r="C84" s="791"/>
      <c r="F84" s="856">
        <v>75946.880000000005</v>
      </c>
      <c r="G84" s="787" t="s">
        <v>9643</v>
      </c>
      <c r="H84" s="787"/>
      <c r="I84" s="787"/>
    </row>
    <row r="85" spans="2:9" ht="14.25" customHeight="1" x14ac:dyDescent="0.2">
      <c r="B85" s="792"/>
      <c r="C85" s="791"/>
      <c r="F85" s="856">
        <v>16053.16</v>
      </c>
      <c r="G85" s="787" t="s">
        <v>9637</v>
      </c>
      <c r="H85" s="787"/>
      <c r="I85" s="787"/>
    </row>
    <row r="86" spans="2:9" ht="14.25" customHeight="1" x14ac:dyDescent="0.2">
      <c r="B86" s="792"/>
      <c r="C86" s="791"/>
      <c r="F86" s="856">
        <v>10070.51</v>
      </c>
      <c r="G86" s="787" t="s">
        <v>9642</v>
      </c>
      <c r="H86" s="787"/>
      <c r="I86" s="787"/>
    </row>
    <row r="87" spans="2:9" ht="14.25" customHeight="1" x14ac:dyDescent="0.2">
      <c r="B87" s="792"/>
      <c r="C87" s="791"/>
      <c r="F87" s="856">
        <v>41889</v>
      </c>
      <c r="G87" s="787" t="s">
        <v>9641</v>
      </c>
      <c r="H87" s="787"/>
      <c r="I87" s="787"/>
    </row>
    <row r="88" spans="2:9" ht="14.25" customHeight="1" x14ac:dyDescent="0.2">
      <c r="B88" s="792"/>
      <c r="C88" s="791"/>
      <c r="F88" s="856">
        <v>23596.23</v>
      </c>
      <c r="G88" s="787" t="s">
        <v>9640</v>
      </c>
      <c r="H88" s="787"/>
      <c r="I88" s="787"/>
    </row>
    <row r="89" spans="2:9" ht="14.25" customHeight="1" x14ac:dyDescent="0.2">
      <c r="B89" s="792"/>
      <c r="C89" s="791"/>
      <c r="F89" s="856">
        <v>50352.53</v>
      </c>
      <c r="G89" s="787" t="s">
        <v>9639</v>
      </c>
      <c r="H89" s="787"/>
      <c r="I89" s="787"/>
    </row>
    <row r="90" spans="2:9" ht="14.25" customHeight="1" x14ac:dyDescent="0.2">
      <c r="B90" s="792"/>
      <c r="C90" s="791"/>
      <c r="F90" s="856">
        <v>11632.36</v>
      </c>
      <c r="G90" s="787" t="s">
        <v>9638</v>
      </c>
      <c r="H90" s="787"/>
      <c r="I90" s="787"/>
    </row>
    <row r="91" spans="2:9" ht="14.25" customHeight="1" x14ac:dyDescent="0.2">
      <c r="B91" s="792"/>
      <c r="C91" s="791"/>
      <c r="F91" s="856">
        <v>16053.16</v>
      </c>
      <c r="G91" s="787" t="s">
        <v>9637</v>
      </c>
      <c r="H91" s="787"/>
      <c r="I91" s="787"/>
    </row>
    <row r="92" spans="2:9" ht="14.25" customHeight="1" x14ac:dyDescent="0.2">
      <c r="B92" s="792"/>
      <c r="C92" s="791"/>
      <c r="F92" s="856">
        <v>373899.08</v>
      </c>
      <c r="G92" s="787" t="s">
        <v>9636</v>
      </c>
      <c r="H92" s="787"/>
      <c r="I92" s="787"/>
    </row>
    <row r="93" spans="2:9" ht="14.25" customHeight="1" x14ac:dyDescent="0.2">
      <c r="B93" s="792"/>
      <c r="C93" s="791"/>
      <c r="F93" s="856">
        <v>26216.21</v>
      </c>
      <c r="G93" s="787" t="s">
        <v>9635</v>
      </c>
      <c r="H93" s="787"/>
      <c r="I93" s="787"/>
    </row>
    <row r="94" spans="2:9" ht="14.25" customHeight="1" x14ac:dyDescent="0.2">
      <c r="B94" s="792"/>
      <c r="C94" s="791"/>
      <c r="F94" s="856">
        <v>50540.58</v>
      </c>
      <c r="G94" s="787" t="s">
        <v>9634</v>
      </c>
      <c r="H94" s="787"/>
      <c r="I94" s="787"/>
    </row>
    <row r="95" spans="2:9" ht="15.75" customHeight="1" x14ac:dyDescent="0.2">
      <c r="B95" s="792"/>
      <c r="C95" s="791"/>
      <c r="F95" s="856">
        <v>10602.4</v>
      </c>
      <c r="G95" s="787" t="s">
        <v>9633</v>
      </c>
      <c r="H95" s="787"/>
      <c r="I95" s="787"/>
    </row>
    <row r="96" spans="2:9" ht="11.25" customHeight="1" x14ac:dyDescent="0.2">
      <c r="B96" s="792"/>
      <c r="C96" s="791"/>
      <c r="F96" s="856">
        <v>630</v>
      </c>
      <c r="G96" s="787" t="s">
        <v>8908</v>
      </c>
      <c r="H96" s="787"/>
      <c r="I96" s="787"/>
    </row>
    <row r="97" spans="1:10" ht="14.25" customHeight="1" x14ac:dyDescent="0.2">
      <c r="B97" s="792"/>
      <c r="C97" s="791"/>
      <c r="F97" s="856">
        <v>206.34</v>
      </c>
      <c r="G97" s="787" t="s">
        <v>9631</v>
      </c>
      <c r="H97" s="787"/>
      <c r="I97" s="787"/>
    </row>
    <row r="98" spans="1:10" ht="12.75" customHeight="1" x14ac:dyDescent="0.2">
      <c r="B98" s="792"/>
      <c r="C98" s="791"/>
      <c r="F98" s="856">
        <v>3000</v>
      </c>
      <c r="G98" s="787" t="s">
        <v>8847</v>
      </c>
      <c r="H98" s="787"/>
      <c r="I98" s="787"/>
    </row>
    <row r="99" spans="1:10" ht="15.75" customHeight="1" x14ac:dyDescent="0.2">
      <c r="B99" s="792"/>
      <c r="C99" s="791"/>
      <c r="F99" s="856">
        <v>1019.79</v>
      </c>
      <c r="G99" s="787" t="s">
        <v>9632</v>
      </c>
      <c r="H99" s="787"/>
      <c r="I99" s="787"/>
    </row>
    <row r="100" spans="1:10" ht="15.75" customHeight="1" x14ac:dyDescent="0.2">
      <c r="B100" s="792"/>
      <c r="C100" s="791"/>
      <c r="F100" s="856">
        <v>6000</v>
      </c>
      <c r="G100" s="787" t="s">
        <v>9631</v>
      </c>
      <c r="H100" s="787"/>
      <c r="I100" s="787"/>
    </row>
    <row r="101" spans="1:10" ht="12.75" customHeight="1" x14ac:dyDescent="0.2">
      <c r="B101" s="792"/>
      <c r="C101" s="791"/>
      <c r="F101" s="856">
        <v>15000</v>
      </c>
      <c r="G101" s="787" t="s">
        <v>9631</v>
      </c>
      <c r="H101" s="787"/>
      <c r="I101" s="787"/>
    </row>
    <row r="102" spans="1:10" ht="12.75" customHeight="1" x14ac:dyDescent="0.2">
      <c r="B102" s="792"/>
      <c r="C102" s="791"/>
      <c r="F102" s="856">
        <v>18839.39</v>
      </c>
      <c r="G102" s="787" t="s">
        <v>9630</v>
      </c>
      <c r="H102" s="787"/>
      <c r="I102" s="787"/>
    </row>
    <row r="103" spans="1:10" ht="12.75" customHeight="1" x14ac:dyDescent="0.2">
      <c r="B103" s="792"/>
      <c r="C103" s="791"/>
      <c r="F103" s="856">
        <v>13969.95</v>
      </c>
      <c r="G103" s="787" t="s">
        <v>9629</v>
      </c>
      <c r="H103" s="787"/>
      <c r="I103" s="787"/>
    </row>
    <row r="104" spans="1:10" ht="14.25" customHeight="1" x14ac:dyDescent="0.2">
      <c r="B104" s="792"/>
      <c r="C104" s="791"/>
      <c r="F104" s="856">
        <v>13969.65</v>
      </c>
      <c r="G104" s="787" t="s">
        <v>9628</v>
      </c>
      <c r="H104" s="800"/>
      <c r="I104" s="800"/>
      <c r="J104" s="784"/>
    </row>
    <row r="105" spans="1:10" ht="15.75" customHeight="1" x14ac:dyDescent="0.2">
      <c r="B105" s="792"/>
      <c r="C105" s="791"/>
      <c r="F105" s="856">
        <v>2407.29</v>
      </c>
      <c r="G105" s="787" t="s">
        <v>9627</v>
      </c>
      <c r="H105" s="787"/>
      <c r="I105" s="787"/>
    </row>
    <row r="106" spans="1:10" ht="15.75" customHeight="1" x14ac:dyDescent="0.2">
      <c r="A106" s="779" t="s">
        <v>9626</v>
      </c>
      <c r="B106" s="792"/>
      <c r="C106" s="791"/>
      <c r="F106" s="856"/>
      <c r="G106" s="787"/>
      <c r="H106" s="787"/>
      <c r="I106" s="787"/>
    </row>
    <row r="107" spans="1:10" ht="15.75" customHeight="1" thickBot="1" x14ac:dyDescent="0.25">
      <c r="B107" s="792"/>
      <c r="C107" s="791"/>
      <c r="E107" s="796">
        <f>SUM(E9:E106)</f>
        <v>3575283.3400000003</v>
      </c>
      <c r="F107" s="795">
        <f>SUM(F8:F106)</f>
        <v>3652233.96</v>
      </c>
      <c r="G107" s="788"/>
      <c r="H107" s="787"/>
      <c r="I107" s="787"/>
    </row>
    <row r="108" spans="1:10" ht="15.75" customHeight="1" thickTop="1" x14ac:dyDescent="0.2">
      <c r="B108" s="792"/>
      <c r="C108" s="791"/>
      <c r="E108" s="808">
        <f>F107-E107</f>
        <v>76950.619999999646</v>
      </c>
      <c r="F108" s="789"/>
      <c r="G108" s="788"/>
      <c r="H108" s="787"/>
      <c r="I108" s="787"/>
    </row>
    <row r="109" spans="1:10" ht="15.75" customHeight="1" x14ac:dyDescent="0.2">
      <c r="B109" s="792"/>
      <c r="C109" s="791"/>
      <c r="F109" s="789"/>
      <c r="G109" s="788"/>
      <c r="H109" s="793"/>
      <c r="I109" s="787"/>
    </row>
    <row r="110" spans="1:10" ht="15.75" customHeight="1" x14ac:dyDescent="0.2">
      <c r="B110" s="792"/>
      <c r="C110" s="791"/>
      <c r="F110" s="789"/>
      <c r="G110" s="788"/>
      <c r="H110" s="787"/>
      <c r="I110" s="787"/>
    </row>
    <row r="111" spans="1:10" ht="15.75" customHeight="1" x14ac:dyDescent="0.2">
      <c r="B111" s="779"/>
      <c r="C111" s="779"/>
      <c r="D111" s="785"/>
      <c r="F111" s="789"/>
      <c r="G111" s="788"/>
      <c r="H111" s="787"/>
      <c r="I111" s="787"/>
    </row>
    <row r="112" spans="1:10" ht="15.75" customHeight="1" x14ac:dyDescent="0.2">
      <c r="B112" s="779"/>
      <c r="C112" s="779"/>
      <c r="D112" s="785"/>
      <c r="F112" s="789"/>
      <c r="G112" s="788"/>
      <c r="H112" s="787"/>
      <c r="I112" s="787"/>
    </row>
    <row r="113" spans="2:9" ht="15.75" customHeight="1" x14ac:dyDescent="0.2">
      <c r="B113" s="779"/>
      <c r="C113" s="779"/>
      <c r="D113" s="790"/>
      <c r="F113" s="789"/>
      <c r="G113" s="788"/>
      <c r="H113" s="787"/>
      <c r="I113" s="787"/>
    </row>
    <row r="114" spans="2:9" ht="15.75" customHeight="1" x14ac:dyDescent="0.2">
      <c r="B114" s="779"/>
      <c r="C114" s="779"/>
      <c r="D114" s="785"/>
      <c r="F114" s="789"/>
      <c r="G114" s="788"/>
      <c r="H114" s="787"/>
      <c r="I114" s="787"/>
    </row>
    <row r="115" spans="2:9" ht="15.75" customHeight="1" x14ac:dyDescent="0.2">
      <c r="B115" s="779"/>
      <c r="C115" s="779"/>
      <c r="D115" s="785"/>
      <c r="G115" s="787"/>
      <c r="H115" s="787"/>
      <c r="I115" s="787"/>
    </row>
    <row r="116" spans="2:9" ht="15.75" customHeight="1" x14ac:dyDescent="0.2">
      <c r="B116" s="779"/>
      <c r="C116" s="779"/>
      <c r="D116" s="785"/>
      <c r="G116" s="787"/>
    </row>
    <row r="117" spans="2:9" ht="15.75" customHeight="1" x14ac:dyDescent="0.2">
      <c r="B117" s="779"/>
      <c r="C117" s="779"/>
      <c r="D117" s="785"/>
      <c r="G117" s="787"/>
    </row>
    <row r="118" spans="2:9" ht="15.75" customHeight="1" x14ac:dyDescent="0.2">
      <c r="B118" s="779"/>
      <c r="C118" s="779"/>
    </row>
    <row r="119" spans="2:9" ht="15.75" customHeight="1" x14ac:dyDescent="0.2">
      <c r="B119" s="779"/>
      <c r="C119" s="779"/>
      <c r="D119" s="785"/>
      <c r="G119" s="786"/>
    </row>
    <row r="120" spans="2:9" ht="15.75" customHeight="1" x14ac:dyDescent="0.2">
      <c r="B120" s="779"/>
      <c r="C120" s="779"/>
      <c r="D120" s="785"/>
    </row>
    <row r="121" spans="2:9" ht="15.75" customHeight="1" x14ac:dyDescent="0.2">
      <c r="B121" s="779"/>
      <c r="C121" s="779"/>
      <c r="D121" s="785"/>
    </row>
    <row r="122" spans="2:9" ht="15.75" customHeight="1" x14ac:dyDescent="0.2">
      <c r="B122" s="779"/>
      <c r="C122" s="779"/>
      <c r="D122" s="785"/>
    </row>
    <row r="123" spans="2:9" ht="15.75" customHeight="1" x14ac:dyDescent="0.2">
      <c r="B123" s="779"/>
      <c r="C123" s="779"/>
      <c r="D123" s="785"/>
    </row>
    <row r="124" spans="2:9" ht="15.75" customHeight="1" x14ac:dyDescent="0.2">
      <c r="B124" s="779"/>
      <c r="C124" s="779"/>
    </row>
    <row r="125" spans="2:9" ht="15.75" customHeight="1" x14ac:dyDescent="0.2">
      <c r="D125" s="785"/>
      <c r="E125" s="783"/>
    </row>
    <row r="126" spans="2:9" ht="15.75" customHeight="1" x14ac:dyDescent="0.2">
      <c r="B126" s="779"/>
      <c r="C126" s="779"/>
      <c r="D126" s="785"/>
    </row>
    <row r="127" spans="2:9" ht="15.75" customHeight="1" x14ac:dyDescent="0.2">
      <c r="B127" s="779"/>
      <c r="C127" s="779"/>
      <c r="E127" s="784"/>
      <c r="F127" s="783"/>
      <c r="G127" s="779"/>
    </row>
    <row r="128" spans="2:9" ht="15.75" customHeight="1" x14ac:dyDescent="0.2">
      <c r="E128" s="784"/>
      <c r="F128" s="783"/>
      <c r="G128" s="779"/>
    </row>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 customHeight="1" x14ac:dyDescent="0.2"/>
    <row r="188" ht="18" customHeight="1" x14ac:dyDescent="0.2"/>
    <row r="189" ht="18" customHeight="1" x14ac:dyDescent="0.2"/>
    <row r="190" ht="18" customHeight="1" x14ac:dyDescent="0.2"/>
    <row r="191" ht="18" customHeight="1" x14ac:dyDescent="0.2"/>
    <row r="192" ht="18" customHeight="1" x14ac:dyDescent="0.2"/>
    <row r="193" ht="18" customHeight="1" x14ac:dyDescent="0.2"/>
    <row r="194" ht="18" customHeight="1" x14ac:dyDescent="0.2"/>
    <row r="195" ht="18" customHeight="1" x14ac:dyDescent="0.2"/>
    <row r="196" ht="18" customHeight="1" x14ac:dyDescent="0.2"/>
    <row r="197" ht="18" customHeight="1" x14ac:dyDescent="0.2"/>
    <row r="198" ht="18" customHeight="1" x14ac:dyDescent="0.2"/>
    <row r="199" ht="18" customHeight="1" x14ac:dyDescent="0.2"/>
    <row r="200" ht="18" customHeight="1" x14ac:dyDescent="0.2"/>
    <row r="208" ht="15.75" customHeight="1" x14ac:dyDescent="0.2"/>
    <row r="218" spans="1:209" s="322" customFormat="1" x14ac:dyDescent="0.2">
      <c r="A218" s="779"/>
      <c r="B218" s="780"/>
      <c r="C218" s="780"/>
      <c r="D218" s="782"/>
      <c r="E218" s="781"/>
      <c r="F218" s="781"/>
      <c r="G218" s="780"/>
      <c r="H218" s="779"/>
      <c r="I218" s="779"/>
      <c r="J218" s="779"/>
      <c r="K218" s="321"/>
      <c r="L218" s="321"/>
      <c r="M218" s="321"/>
      <c r="N218" s="321"/>
      <c r="O218" s="321"/>
      <c r="P218" s="321"/>
      <c r="Q218" s="321"/>
      <c r="R218" s="321"/>
      <c r="S218" s="321"/>
      <c r="T218" s="321"/>
      <c r="U218" s="321"/>
      <c r="V218" s="321"/>
      <c r="W218" s="321"/>
      <c r="X218" s="321"/>
      <c r="Y218" s="321"/>
      <c r="Z218" s="321"/>
      <c r="AA218" s="321"/>
      <c r="AB218" s="321"/>
      <c r="AC218" s="321"/>
      <c r="AD218" s="321"/>
      <c r="AE218" s="321"/>
      <c r="AF218" s="321"/>
      <c r="AG218" s="321"/>
      <c r="AH218" s="321"/>
      <c r="AI218" s="321"/>
      <c r="AJ218" s="321"/>
      <c r="AK218" s="321"/>
      <c r="AL218" s="321"/>
      <c r="AM218" s="321"/>
      <c r="AN218" s="321"/>
      <c r="AO218" s="321"/>
      <c r="AP218" s="321"/>
      <c r="AQ218" s="321"/>
      <c r="AR218" s="321"/>
      <c r="AS218" s="321"/>
      <c r="AT218" s="321"/>
      <c r="AU218" s="321"/>
      <c r="AV218" s="321"/>
      <c r="AW218" s="321"/>
      <c r="AX218" s="321"/>
      <c r="AY218" s="321"/>
      <c r="AZ218" s="321"/>
      <c r="BA218" s="321"/>
      <c r="BB218" s="321"/>
      <c r="BC218" s="321"/>
      <c r="BD218" s="321"/>
      <c r="BE218" s="321"/>
      <c r="BF218" s="321"/>
      <c r="BG218" s="321"/>
      <c r="BH218" s="321"/>
      <c r="BI218" s="321"/>
      <c r="BJ218" s="321"/>
      <c r="BK218" s="321"/>
      <c r="BL218" s="321"/>
      <c r="BM218" s="321"/>
      <c r="BN218" s="321"/>
      <c r="BO218" s="321"/>
      <c r="BP218" s="321"/>
      <c r="BQ218" s="321"/>
      <c r="BR218" s="321"/>
      <c r="BS218" s="321"/>
      <c r="BT218" s="321"/>
      <c r="BU218" s="321"/>
      <c r="BV218" s="321"/>
      <c r="BW218" s="321"/>
      <c r="BX218" s="321"/>
      <c r="BY218" s="321"/>
      <c r="BZ218" s="321"/>
      <c r="CA218" s="321"/>
      <c r="CB218" s="321"/>
      <c r="CC218" s="321"/>
      <c r="CD218" s="321"/>
      <c r="CE218" s="321"/>
      <c r="CF218" s="321"/>
      <c r="CG218" s="321"/>
      <c r="CH218" s="321"/>
      <c r="CI218" s="321"/>
      <c r="CJ218" s="321"/>
      <c r="CK218" s="321"/>
      <c r="CL218" s="321"/>
      <c r="CM218" s="321"/>
      <c r="CN218" s="321"/>
      <c r="CO218" s="321"/>
      <c r="CP218" s="321"/>
      <c r="CQ218" s="321"/>
      <c r="CR218" s="321"/>
      <c r="CS218" s="321"/>
      <c r="CT218" s="321"/>
      <c r="CU218" s="321"/>
      <c r="CV218" s="321"/>
      <c r="CW218" s="321"/>
      <c r="CX218" s="321"/>
      <c r="CY218" s="321"/>
      <c r="CZ218" s="321"/>
      <c r="DA218" s="321"/>
      <c r="DB218" s="321"/>
      <c r="DC218" s="321"/>
      <c r="DD218" s="321"/>
      <c r="DE218" s="321"/>
      <c r="DF218" s="321"/>
      <c r="DG218" s="321"/>
      <c r="DH218" s="321"/>
      <c r="DI218" s="321"/>
      <c r="DJ218" s="321"/>
      <c r="DK218" s="321"/>
      <c r="DL218" s="321"/>
      <c r="DM218" s="321"/>
      <c r="DN218" s="321"/>
      <c r="DO218" s="321"/>
      <c r="DP218" s="321"/>
      <c r="DQ218" s="321"/>
      <c r="DR218" s="321"/>
      <c r="DS218" s="321"/>
      <c r="DT218" s="321"/>
      <c r="DU218" s="321"/>
      <c r="DV218" s="321"/>
      <c r="DW218" s="321"/>
      <c r="DX218" s="321"/>
      <c r="DY218" s="321"/>
      <c r="DZ218" s="321"/>
      <c r="EA218" s="321"/>
      <c r="EB218" s="321"/>
      <c r="EC218" s="321"/>
      <c r="ED218" s="321"/>
      <c r="EE218" s="321"/>
      <c r="EF218" s="321"/>
      <c r="EG218" s="321"/>
      <c r="EH218" s="321"/>
      <c r="EI218" s="321"/>
      <c r="EJ218" s="321"/>
      <c r="EK218" s="321"/>
      <c r="EL218" s="321"/>
      <c r="EM218" s="321"/>
      <c r="EN218" s="321"/>
      <c r="EO218" s="321"/>
      <c r="EP218" s="321"/>
      <c r="EQ218" s="321"/>
      <c r="ER218" s="321"/>
      <c r="ES218" s="321"/>
      <c r="ET218" s="321"/>
      <c r="EU218" s="321"/>
      <c r="EV218" s="321"/>
      <c r="EW218" s="321"/>
      <c r="EX218" s="321"/>
      <c r="EY218" s="321"/>
      <c r="EZ218" s="321"/>
      <c r="FA218" s="321"/>
      <c r="FB218" s="321"/>
      <c r="FC218" s="321"/>
      <c r="FD218" s="321"/>
      <c r="FE218" s="321"/>
      <c r="FF218" s="321"/>
      <c r="FG218" s="321"/>
      <c r="FH218" s="321"/>
      <c r="FI218" s="321"/>
      <c r="FJ218" s="321"/>
      <c r="FK218" s="321"/>
      <c r="FL218" s="321"/>
      <c r="FM218" s="321"/>
      <c r="FN218" s="321"/>
      <c r="FO218" s="321"/>
      <c r="FP218" s="321"/>
      <c r="FQ218" s="321"/>
      <c r="FR218" s="321"/>
      <c r="FS218" s="321"/>
      <c r="FT218" s="321"/>
      <c r="FU218" s="321"/>
      <c r="FV218" s="321"/>
      <c r="FW218" s="321"/>
      <c r="FX218" s="321"/>
      <c r="FY218" s="321"/>
      <c r="FZ218" s="321"/>
      <c r="GA218" s="321"/>
      <c r="GB218" s="321"/>
      <c r="GC218" s="321"/>
      <c r="GD218" s="321"/>
      <c r="GE218" s="321"/>
      <c r="GF218" s="321"/>
      <c r="GG218" s="321"/>
      <c r="GH218" s="321"/>
      <c r="GI218" s="321"/>
      <c r="GJ218" s="321"/>
      <c r="GK218" s="321"/>
      <c r="GL218" s="321"/>
      <c r="GM218" s="321"/>
      <c r="GN218" s="321"/>
      <c r="GO218" s="321"/>
      <c r="GP218" s="321"/>
      <c r="GQ218" s="321"/>
      <c r="GR218" s="321"/>
      <c r="GS218" s="321"/>
      <c r="GT218" s="321"/>
      <c r="GU218" s="321"/>
      <c r="GV218" s="321"/>
      <c r="GW218" s="321"/>
      <c r="GX218" s="321"/>
      <c r="GY218" s="321"/>
      <c r="GZ218" s="321"/>
      <c r="HA218" s="321"/>
    </row>
    <row r="219" spans="1:209" s="323" customFormat="1" x14ac:dyDescent="0.2">
      <c r="A219" s="779"/>
      <c r="B219" s="780"/>
      <c r="C219" s="780"/>
      <c r="D219" s="782"/>
      <c r="E219" s="781"/>
      <c r="F219" s="781"/>
      <c r="G219" s="780"/>
      <c r="H219" s="779"/>
      <c r="I219" s="779"/>
      <c r="J219" s="779"/>
      <c r="K219" s="321"/>
      <c r="L219" s="321"/>
      <c r="M219" s="321"/>
      <c r="N219" s="321"/>
      <c r="O219" s="321"/>
      <c r="P219" s="321"/>
      <c r="Q219" s="321"/>
      <c r="R219" s="321"/>
      <c r="S219" s="321"/>
      <c r="T219" s="321"/>
      <c r="U219" s="321"/>
      <c r="V219" s="321"/>
      <c r="W219" s="321"/>
      <c r="X219" s="321"/>
      <c r="Y219" s="321"/>
      <c r="Z219" s="321"/>
      <c r="AA219" s="321"/>
      <c r="AB219" s="321"/>
      <c r="AC219" s="321"/>
      <c r="AD219" s="321"/>
      <c r="AE219" s="321"/>
      <c r="AF219" s="321"/>
      <c r="AG219" s="321"/>
      <c r="AH219" s="321"/>
      <c r="AI219" s="321"/>
      <c r="AJ219" s="321"/>
      <c r="AK219" s="321"/>
      <c r="AL219" s="321"/>
      <c r="AM219" s="321"/>
      <c r="AN219" s="321"/>
      <c r="AO219" s="321"/>
      <c r="AP219" s="321"/>
      <c r="AQ219" s="321"/>
      <c r="AR219" s="321"/>
      <c r="AS219" s="321"/>
      <c r="AT219" s="321"/>
      <c r="AU219" s="321"/>
      <c r="AV219" s="321"/>
      <c r="AW219" s="321"/>
      <c r="AX219" s="321"/>
      <c r="AY219" s="321"/>
      <c r="AZ219" s="321"/>
      <c r="BA219" s="321"/>
      <c r="BB219" s="321"/>
      <c r="BC219" s="321"/>
      <c r="BD219" s="321"/>
      <c r="BE219" s="321"/>
      <c r="BF219" s="321"/>
      <c r="BG219" s="321"/>
      <c r="BH219" s="321"/>
      <c r="BI219" s="321"/>
      <c r="BJ219" s="321"/>
      <c r="BK219" s="321"/>
      <c r="BL219" s="321"/>
      <c r="BM219" s="321"/>
      <c r="BN219" s="321"/>
      <c r="BO219" s="321"/>
      <c r="BP219" s="321"/>
      <c r="BQ219" s="321"/>
      <c r="BR219" s="321"/>
      <c r="BS219" s="321"/>
      <c r="BT219" s="321"/>
      <c r="BU219" s="321"/>
      <c r="BV219" s="321"/>
      <c r="BW219" s="321"/>
      <c r="BX219" s="321"/>
      <c r="BY219" s="321"/>
      <c r="BZ219" s="321"/>
      <c r="CA219" s="321"/>
      <c r="CB219" s="321"/>
      <c r="CC219" s="321"/>
      <c r="CD219" s="321"/>
      <c r="CE219" s="321"/>
      <c r="CF219" s="321"/>
      <c r="CG219" s="321"/>
      <c r="CH219" s="321"/>
      <c r="CI219" s="321"/>
      <c r="CJ219" s="321"/>
      <c r="CK219" s="321"/>
      <c r="CL219" s="321"/>
      <c r="CM219" s="321"/>
      <c r="CN219" s="321"/>
      <c r="CO219" s="321"/>
      <c r="CP219" s="321"/>
      <c r="CQ219" s="321"/>
      <c r="CR219" s="321"/>
      <c r="CS219" s="321"/>
      <c r="CT219" s="321"/>
      <c r="CU219" s="321"/>
      <c r="CV219" s="321"/>
      <c r="CW219" s="321"/>
      <c r="CX219" s="321"/>
      <c r="CY219" s="321"/>
      <c r="CZ219" s="321"/>
      <c r="DA219" s="321"/>
      <c r="DB219" s="321"/>
      <c r="DC219" s="321"/>
      <c r="DD219" s="321"/>
      <c r="DE219" s="321"/>
      <c r="DF219" s="321"/>
      <c r="DG219" s="321"/>
      <c r="DH219" s="321"/>
      <c r="DI219" s="321"/>
      <c r="DJ219" s="321"/>
      <c r="DK219" s="321"/>
      <c r="DL219" s="321"/>
      <c r="DM219" s="321"/>
      <c r="DN219" s="321"/>
      <c r="DO219" s="321"/>
      <c r="DP219" s="321"/>
      <c r="DQ219" s="321"/>
      <c r="DR219" s="321"/>
      <c r="DS219" s="321"/>
      <c r="DT219" s="321"/>
      <c r="DU219" s="321"/>
      <c r="DV219" s="321"/>
      <c r="DW219" s="321"/>
      <c r="DX219" s="321"/>
      <c r="DY219" s="321"/>
      <c r="DZ219" s="321"/>
      <c r="EA219" s="321"/>
      <c r="EB219" s="321"/>
      <c r="EC219" s="321"/>
      <c r="ED219" s="321"/>
      <c r="EE219" s="321"/>
      <c r="EF219" s="321"/>
      <c r="EG219" s="321"/>
      <c r="EH219" s="321"/>
      <c r="EI219" s="321"/>
      <c r="EJ219" s="321"/>
      <c r="EK219" s="321"/>
      <c r="EL219" s="321"/>
      <c r="EM219" s="321"/>
      <c r="EN219" s="321"/>
      <c r="EO219" s="321"/>
      <c r="EP219" s="321"/>
      <c r="EQ219" s="321"/>
      <c r="ER219" s="321"/>
      <c r="ES219" s="321"/>
      <c r="ET219" s="321"/>
      <c r="EU219" s="321"/>
      <c r="EV219" s="321"/>
      <c r="EW219" s="321"/>
      <c r="EX219" s="321"/>
      <c r="EY219" s="321"/>
      <c r="EZ219" s="321"/>
      <c r="FA219" s="321"/>
      <c r="FB219" s="321"/>
      <c r="FC219" s="321"/>
      <c r="FD219" s="321"/>
      <c r="FE219" s="321"/>
      <c r="FF219" s="321"/>
      <c r="FG219" s="321"/>
      <c r="FH219" s="321"/>
      <c r="FI219" s="321"/>
      <c r="FJ219" s="321"/>
      <c r="FK219" s="321"/>
      <c r="FL219" s="321"/>
      <c r="FM219" s="321"/>
      <c r="FN219" s="321"/>
      <c r="FO219" s="321"/>
      <c r="FP219" s="321"/>
      <c r="FQ219" s="321"/>
      <c r="FR219" s="321"/>
      <c r="FS219" s="321"/>
      <c r="FT219" s="321"/>
      <c r="FU219" s="321"/>
      <c r="FV219" s="321"/>
      <c r="FW219" s="321"/>
      <c r="FX219" s="321"/>
      <c r="FY219" s="321"/>
      <c r="FZ219" s="321"/>
      <c r="GA219" s="321"/>
      <c r="GB219" s="321"/>
      <c r="GC219" s="321"/>
      <c r="GD219" s="321"/>
      <c r="GE219" s="321"/>
      <c r="GF219" s="321"/>
      <c r="GG219" s="321"/>
      <c r="GH219" s="321"/>
      <c r="GI219" s="321"/>
      <c r="GJ219" s="321"/>
      <c r="GK219" s="321"/>
      <c r="GL219" s="321"/>
      <c r="GM219" s="321"/>
      <c r="GN219" s="321"/>
      <c r="GO219" s="321"/>
      <c r="GP219" s="321"/>
      <c r="GQ219" s="321"/>
      <c r="GR219" s="321"/>
      <c r="GS219" s="321"/>
      <c r="GT219" s="321"/>
      <c r="GU219" s="321"/>
      <c r="GV219" s="321"/>
      <c r="GW219" s="321"/>
      <c r="GX219" s="321"/>
      <c r="GY219" s="321"/>
      <c r="GZ219" s="321"/>
      <c r="HA219" s="321"/>
    </row>
    <row r="220" spans="1:209" s="323" customFormat="1" x14ac:dyDescent="0.2">
      <c r="A220" s="779"/>
      <c r="B220" s="780"/>
      <c r="C220" s="780"/>
      <c r="D220" s="782"/>
      <c r="E220" s="781"/>
      <c r="F220" s="781"/>
      <c r="G220" s="780"/>
      <c r="H220" s="779"/>
      <c r="I220" s="779"/>
      <c r="J220" s="779"/>
      <c r="K220" s="321"/>
      <c r="L220" s="321"/>
      <c r="M220" s="321"/>
      <c r="N220" s="321"/>
      <c r="O220" s="321"/>
      <c r="P220" s="321"/>
      <c r="Q220" s="321"/>
      <c r="R220" s="321"/>
      <c r="S220" s="321"/>
      <c r="T220" s="321"/>
      <c r="U220" s="321"/>
      <c r="V220" s="321"/>
      <c r="W220" s="321"/>
      <c r="X220" s="321"/>
      <c r="Y220" s="321"/>
      <c r="Z220" s="321"/>
      <c r="AA220" s="321"/>
      <c r="AB220" s="321"/>
      <c r="AC220" s="321"/>
      <c r="AD220" s="321"/>
      <c r="AE220" s="321"/>
      <c r="AF220" s="321"/>
      <c r="AG220" s="321"/>
      <c r="AH220" s="321"/>
      <c r="AI220" s="321"/>
      <c r="AJ220" s="321"/>
      <c r="AK220" s="321"/>
      <c r="AL220" s="321"/>
      <c r="AM220" s="321"/>
      <c r="AN220" s="321"/>
      <c r="AO220" s="321"/>
      <c r="AP220" s="321"/>
      <c r="AQ220" s="321"/>
      <c r="AR220" s="321"/>
      <c r="AS220" s="321"/>
      <c r="AT220" s="321"/>
      <c r="AU220" s="321"/>
      <c r="AV220" s="321"/>
      <c r="AW220" s="321"/>
      <c r="AX220" s="321"/>
      <c r="AY220" s="321"/>
      <c r="AZ220" s="321"/>
      <c r="BA220" s="321"/>
      <c r="BB220" s="321"/>
      <c r="BC220" s="321"/>
      <c r="BD220" s="321"/>
      <c r="BE220" s="321"/>
      <c r="BF220" s="321"/>
      <c r="BG220" s="321"/>
      <c r="BH220" s="321"/>
      <c r="BI220" s="321"/>
      <c r="BJ220" s="321"/>
      <c r="BK220" s="321"/>
      <c r="BL220" s="321"/>
      <c r="BM220" s="321"/>
      <c r="BN220" s="321"/>
      <c r="BO220" s="321"/>
      <c r="BP220" s="321"/>
      <c r="BQ220" s="321"/>
      <c r="BR220" s="321"/>
      <c r="BS220" s="321"/>
      <c r="BT220" s="321"/>
      <c r="BU220" s="321"/>
      <c r="BV220" s="321"/>
      <c r="BW220" s="321"/>
      <c r="BX220" s="321"/>
      <c r="BY220" s="321"/>
      <c r="BZ220" s="321"/>
      <c r="CA220" s="321"/>
      <c r="CB220" s="321"/>
      <c r="CC220" s="321"/>
      <c r="CD220" s="321"/>
      <c r="CE220" s="321"/>
      <c r="CF220" s="321"/>
      <c r="CG220" s="321"/>
      <c r="CH220" s="321"/>
      <c r="CI220" s="321"/>
      <c r="CJ220" s="321"/>
      <c r="CK220" s="321"/>
      <c r="CL220" s="321"/>
      <c r="CM220" s="321"/>
      <c r="CN220" s="321"/>
      <c r="CO220" s="321"/>
      <c r="CP220" s="321"/>
      <c r="CQ220" s="321"/>
      <c r="CR220" s="321"/>
      <c r="CS220" s="321"/>
      <c r="CT220" s="321"/>
      <c r="CU220" s="321"/>
      <c r="CV220" s="321"/>
      <c r="CW220" s="321"/>
      <c r="CX220" s="321"/>
      <c r="CY220" s="321"/>
      <c r="CZ220" s="321"/>
      <c r="DA220" s="321"/>
      <c r="DB220" s="321"/>
      <c r="DC220" s="321"/>
      <c r="DD220" s="321"/>
      <c r="DE220" s="321"/>
      <c r="DF220" s="321"/>
      <c r="DG220" s="321"/>
      <c r="DH220" s="321"/>
      <c r="DI220" s="321"/>
      <c r="DJ220" s="321"/>
      <c r="DK220" s="321"/>
      <c r="DL220" s="321"/>
      <c r="DM220" s="321"/>
      <c r="DN220" s="321"/>
      <c r="DO220" s="321"/>
      <c r="DP220" s="321"/>
      <c r="DQ220" s="321"/>
      <c r="DR220" s="321"/>
      <c r="DS220" s="321"/>
      <c r="DT220" s="321"/>
      <c r="DU220" s="321"/>
      <c r="DV220" s="321"/>
      <c r="DW220" s="321"/>
      <c r="DX220" s="321"/>
      <c r="DY220" s="321"/>
      <c r="DZ220" s="321"/>
      <c r="EA220" s="321"/>
      <c r="EB220" s="321"/>
      <c r="EC220" s="321"/>
      <c r="ED220" s="321"/>
      <c r="EE220" s="321"/>
      <c r="EF220" s="321"/>
      <c r="EG220" s="321"/>
      <c r="EH220" s="321"/>
      <c r="EI220" s="321"/>
      <c r="EJ220" s="321"/>
      <c r="EK220" s="321"/>
      <c r="EL220" s="321"/>
      <c r="EM220" s="321"/>
      <c r="EN220" s="321"/>
      <c r="EO220" s="321"/>
      <c r="EP220" s="321"/>
      <c r="EQ220" s="321"/>
      <c r="ER220" s="321"/>
      <c r="ES220" s="321"/>
      <c r="ET220" s="321"/>
      <c r="EU220" s="321"/>
      <c r="EV220" s="321"/>
      <c r="EW220" s="321"/>
      <c r="EX220" s="321"/>
      <c r="EY220" s="321"/>
      <c r="EZ220" s="321"/>
      <c r="FA220" s="321"/>
      <c r="FB220" s="321"/>
      <c r="FC220" s="321"/>
      <c r="FD220" s="321"/>
      <c r="FE220" s="321"/>
      <c r="FF220" s="321"/>
      <c r="FG220" s="321"/>
      <c r="FH220" s="321"/>
      <c r="FI220" s="321"/>
      <c r="FJ220" s="321"/>
      <c r="FK220" s="321"/>
      <c r="FL220" s="321"/>
      <c r="FM220" s="321"/>
      <c r="FN220" s="321"/>
      <c r="FO220" s="321"/>
      <c r="FP220" s="321"/>
      <c r="FQ220" s="321"/>
      <c r="FR220" s="321"/>
      <c r="FS220" s="321"/>
      <c r="FT220" s="321"/>
      <c r="FU220" s="321"/>
      <c r="FV220" s="321"/>
      <c r="FW220" s="321"/>
      <c r="FX220" s="321"/>
      <c r="FY220" s="321"/>
      <c r="FZ220" s="321"/>
      <c r="GA220" s="321"/>
      <c r="GB220" s="321"/>
      <c r="GC220" s="321"/>
      <c r="GD220" s="321"/>
      <c r="GE220" s="321"/>
      <c r="GF220" s="321"/>
      <c r="GG220" s="321"/>
      <c r="GH220" s="321"/>
      <c r="GI220" s="321"/>
      <c r="GJ220" s="321"/>
      <c r="GK220" s="321"/>
      <c r="GL220" s="321"/>
      <c r="GM220" s="321"/>
      <c r="GN220" s="321"/>
      <c r="GO220" s="321"/>
      <c r="GP220" s="321"/>
      <c r="GQ220" s="321"/>
      <c r="GR220" s="321"/>
      <c r="GS220" s="321"/>
      <c r="GT220" s="321"/>
      <c r="GU220" s="321"/>
      <c r="GV220" s="321"/>
      <c r="GW220" s="321"/>
      <c r="GX220" s="321"/>
      <c r="GY220" s="321"/>
      <c r="GZ220" s="321"/>
      <c r="HA220" s="321"/>
    </row>
    <row r="221" spans="1:209" s="323" customFormat="1" x14ac:dyDescent="0.2">
      <c r="A221" s="779"/>
      <c r="B221" s="780"/>
      <c r="C221" s="780"/>
      <c r="D221" s="782"/>
      <c r="E221" s="781"/>
      <c r="F221" s="781"/>
      <c r="G221" s="780"/>
      <c r="H221" s="779"/>
      <c r="I221" s="779"/>
      <c r="J221" s="779"/>
      <c r="K221" s="321"/>
      <c r="L221" s="321"/>
      <c r="M221" s="321"/>
      <c r="N221" s="321"/>
      <c r="O221" s="321"/>
      <c r="P221" s="321"/>
      <c r="Q221" s="321"/>
      <c r="R221" s="321"/>
      <c r="S221" s="321"/>
      <c r="T221" s="321"/>
      <c r="U221" s="321"/>
      <c r="V221" s="321"/>
      <c r="W221" s="321"/>
      <c r="X221" s="321"/>
      <c r="Y221" s="321"/>
      <c r="Z221" s="321"/>
      <c r="AA221" s="321"/>
      <c r="AB221" s="321"/>
      <c r="AC221" s="321"/>
      <c r="AD221" s="321"/>
      <c r="AE221" s="321"/>
      <c r="AF221" s="321"/>
      <c r="AG221" s="321"/>
      <c r="AH221" s="321"/>
      <c r="AI221" s="321"/>
      <c r="AJ221" s="321"/>
      <c r="AK221" s="321"/>
      <c r="AL221" s="321"/>
      <c r="AM221" s="321"/>
      <c r="AN221" s="321"/>
      <c r="AO221" s="321"/>
      <c r="AP221" s="321"/>
      <c r="AQ221" s="321"/>
      <c r="AR221" s="321"/>
      <c r="AS221" s="321"/>
      <c r="AT221" s="321"/>
      <c r="AU221" s="321"/>
      <c r="AV221" s="321"/>
      <c r="AW221" s="321"/>
      <c r="AX221" s="321"/>
      <c r="AY221" s="321"/>
      <c r="AZ221" s="321"/>
      <c r="BA221" s="321"/>
      <c r="BB221" s="321"/>
      <c r="BC221" s="321"/>
      <c r="BD221" s="321"/>
      <c r="BE221" s="321"/>
      <c r="BF221" s="321"/>
      <c r="BG221" s="321"/>
      <c r="BH221" s="321"/>
      <c r="BI221" s="321"/>
      <c r="BJ221" s="321"/>
      <c r="BK221" s="321"/>
      <c r="BL221" s="321"/>
      <c r="BM221" s="321"/>
      <c r="BN221" s="321"/>
      <c r="BO221" s="321"/>
      <c r="BP221" s="321"/>
      <c r="BQ221" s="321"/>
      <c r="BR221" s="321"/>
      <c r="BS221" s="321"/>
      <c r="BT221" s="321"/>
      <c r="BU221" s="321"/>
      <c r="BV221" s="321"/>
      <c r="BW221" s="321"/>
      <c r="BX221" s="321"/>
      <c r="BY221" s="321"/>
      <c r="BZ221" s="321"/>
      <c r="CA221" s="321"/>
      <c r="CB221" s="321"/>
      <c r="CC221" s="321"/>
      <c r="CD221" s="321"/>
      <c r="CE221" s="321"/>
      <c r="CF221" s="321"/>
      <c r="CG221" s="321"/>
      <c r="CH221" s="321"/>
      <c r="CI221" s="321"/>
      <c r="CJ221" s="321"/>
      <c r="CK221" s="321"/>
      <c r="CL221" s="321"/>
      <c r="CM221" s="321"/>
      <c r="CN221" s="321"/>
      <c r="CO221" s="321"/>
      <c r="CP221" s="321"/>
      <c r="CQ221" s="321"/>
      <c r="CR221" s="321"/>
      <c r="CS221" s="321"/>
      <c r="CT221" s="321"/>
      <c r="CU221" s="321"/>
      <c r="CV221" s="321"/>
      <c r="CW221" s="321"/>
      <c r="CX221" s="321"/>
      <c r="CY221" s="321"/>
      <c r="CZ221" s="321"/>
      <c r="DA221" s="321"/>
      <c r="DB221" s="321"/>
      <c r="DC221" s="321"/>
      <c r="DD221" s="321"/>
      <c r="DE221" s="321"/>
      <c r="DF221" s="321"/>
      <c r="DG221" s="321"/>
      <c r="DH221" s="321"/>
      <c r="DI221" s="321"/>
      <c r="DJ221" s="321"/>
      <c r="DK221" s="321"/>
      <c r="DL221" s="321"/>
      <c r="DM221" s="321"/>
      <c r="DN221" s="321"/>
      <c r="DO221" s="321"/>
      <c r="DP221" s="321"/>
      <c r="DQ221" s="321"/>
      <c r="DR221" s="321"/>
      <c r="DS221" s="321"/>
      <c r="DT221" s="321"/>
      <c r="DU221" s="321"/>
      <c r="DV221" s="321"/>
      <c r="DW221" s="321"/>
      <c r="DX221" s="321"/>
      <c r="DY221" s="321"/>
      <c r="DZ221" s="321"/>
      <c r="EA221" s="321"/>
      <c r="EB221" s="321"/>
      <c r="EC221" s="321"/>
      <c r="ED221" s="321"/>
      <c r="EE221" s="321"/>
      <c r="EF221" s="321"/>
      <c r="EG221" s="321"/>
      <c r="EH221" s="321"/>
      <c r="EI221" s="321"/>
      <c r="EJ221" s="321"/>
      <c r="EK221" s="321"/>
      <c r="EL221" s="321"/>
      <c r="EM221" s="321"/>
      <c r="EN221" s="321"/>
      <c r="EO221" s="321"/>
      <c r="EP221" s="321"/>
      <c r="EQ221" s="321"/>
      <c r="ER221" s="321"/>
      <c r="ES221" s="321"/>
      <c r="ET221" s="321"/>
      <c r="EU221" s="321"/>
      <c r="EV221" s="321"/>
      <c r="EW221" s="321"/>
      <c r="EX221" s="321"/>
      <c r="EY221" s="321"/>
      <c r="EZ221" s="321"/>
      <c r="FA221" s="321"/>
      <c r="FB221" s="321"/>
      <c r="FC221" s="321"/>
      <c r="FD221" s="321"/>
      <c r="FE221" s="321"/>
      <c r="FF221" s="321"/>
      <c r="FG221" s="321"/>
      <c r="FH221" s="321"/>
      <c r="FI221" s="321"/>
      <c r="FJ221" s="321"/>
      <c r="FK221" s="321"/>
      <c r="FL221" s="321"/>
      <c r="FM221" s="321"/>
      <c r="FN221" s="321"/>
      <c r="FO221" s="321"/>
      <c r="FP221" s="321"/>
      <c r="FQ221" s="321"/>
      <c r="FR221" s="321"/>
      <c r="FS221" s="321"/>
      <c r="FT221" s="321"/>
      <c r="FU221" s="321"/>
      <c r="FV221" s="321"/>
      <c r="FW221" s="321"/>
      <c r="FX221" s="321"/>
      <c r="FY221" s="321"/>
      <c r="FZ221" s="321"/>
      <c r="GA221" s="321"/>
      <c r="GB221" s="321"/>
      <c r="GC221" s="321"/>
      <c r="GD221" s="321"/>
      <c r="GE221" s="321"/>
      <c r="GF221" s="321"/>
      <c r="GG221" s="321"/>
      <c r="GH221" s="321"/>
      <c r="GI221" s="321"/>
      <c r="GJ221" s="321"/>
      <c r="GK221" s="321"/>
      <c r="GL221" s="321"/>
      <c r="GM221" s="321"/>
      <c r="GN221" s="321"/>
      <c r="GO221" s="321"/>
      <c r="GP221" s="321"/>
      <c r="GQ221" s="321"/>
      <c r="GR221" s="321"/>
      <c r="GS221" s="321"/>
      <c r="GT221" s="321"/>
      <c r="GU221" s="321"/>
      <c r="GV221" s="321"/>
      <c r="GW221" s="321"/>
      <c r="GX221" s="321"/>
      <c r="GY221" s="321"/>
      <c r="GZ221" s="321"/>
      <c r="HA221" s="321"/>
    </row>
  </sheetData>
  <pageMargins left="0.7" right="0.7" top="0.75" bottom="0.75" header="0.3" footer="0.3"/>
  <pageSetup orientation="portrait" horizontalDpi="0" verticalDpi="0"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9D64-D91F-4D48-B9A1-A3166327D4AE}">
  <sheetPr codeName="Hoja51">
    <tabColor theme="9" tint="0.39997558519241921"/>
  </sheetPr>
  <dimension ref="A1:P161"/>
  <sheetViews>
    <sheetView topLeftCell="A67" zoomScaleNormal="100" workbookViewId="0">
      <selection activeCell="B98" sqref="B98:M98"/>
    </sheetView>
  </sheetViews>
  <sheetFormatPr baseColWidth="10" defaultColWidth="10.6640625" defaultRowHeight="15" x14ac:dyDescent="0.2"/>
  <cols>
    <col min="1" max="1" width="36.33203125" customWidth="1"/>
    <col min="2" max="3" width="14.5" style="2" customWidth="1"/>
    <col min="4" max="4" width="13.83203125" style="2" customWidth="1"/>
    <col min="5" max="5" width="14.6640625" style="2" customWidth="1"/>
    <col min="6" max="6" width="17.33203125" style="2" customWidth="1"/>
    <col min="7" max="7" width="14.5" style="2" customWidth="1"/>
    <col min="8" max="8" width="18.5" style="2" customWidth="1"/>
    <col min="9" max="9" width="14.5" style="2" customWidth="1"/>
    <col min="10" max="10" width="15" style="2" customWidth="1"/>
    <col min="11" max="11" width="16.5" style="2" customWidth="1"/>
    <col min="12" max="12" width="15.1640625" style="2" customWidth="1"/>
    <col min="13" max="13" width="17.1640625" customWidth="1"/>
    <col min="14" max="14" width="10.33203125" customWidth="1"/>
    <col min="15" max="15" width="16.83203125" customWidth="1"/>
    <col min="16" max="16" width="15" customWidth="1"/>
  </cols>
  <sheetData>
    <row r="1" spans="1:16" ht="16" thickBot="1" x14ac:dyDescent="0.25"/>
    <row r="2" spans="1:16" ht="15" customHeight="1" x14ac:dyDescent="0.2">
      <c r="B2" s="990" t="s">
        <v>0</v>
      </c>
      <c r="C2" s="991"/>
      <c r="D2" s="991"/>
      <c r="E2" s="991"/>
      <c r="F2" s="991"/>
      <c r="G2" s="991"/>
      <c r="H2" s="991"/>
      <c r="I2" s="991"/>
      <c r="J2" s="991"/>
      <c r="K2" s="991"/>
      <c r="L2" s="991"/>
      <c r="M2" s="992"/>
    </row>
    <row r="3" spans="1:16" ht="15" customHeight="1" x14ac:dyDescent="0.2">
      <c r="A3" s="26" t="s">
        <v>45</v>
      </c>
      <c r="B3" s="993"/>
      <c r="C3" s="994"/>
      <c r="D3" s="994"/>
      <c r="E3" s="994"/>
      <c r="F3" s="994"/>
      <c r="G3" s="994"/>
      <c r="H3" s="994"/>
      <c r="I3" s="994"/>
      <c r="J3" s="994"/>
      <c r="K3" s="994"/>
      <c r="L3" s="994"/>
      <c r="M3" s="995"/>
    </row>
    <row r="4" spans="1:16" ht="15" customHeight="1" x14ac:dyDescent="0.2">
      <c r="A4" s="27"/>
      <c r="B4" s="993"/>
      <c r="C4" s="994"/>
      <c r="D4" s="994"/>
      <c r="E4" s="994"/>
      <c r="F4" s="994"/>
      <c r="G4" s="994"/>
      <c r="H4" s="994"/>
      <c r="I4" s="994"/>
      <c r="J4" s="994"/>
      <c r="K4" s="994"/>
      <c r="L4" s="994"/>
      <c r="M4" s="995"/>
    </row>
    <row r="5" spans="1:16" ht="15.75" customHeight="1" thickBot="1" x14ac:dyDescent="0.25">
      <c r="A5" s="28" t="s">
        <v>48</v>
      </c>
      <c r="B5" s="996"/>
      <c r="C5" s="997"/>
      <c r="D5" s="997"/>
      <c r="E5" s="997"/>
      <c r="F5" s="997"/>
      <c r="G5" s="997"/>
      <c r="H5" s="997"/>
      <c r="I5" s="997"/>
      <c r="J5" s="997"/>
      <c r="K5" s="997"/>
      <c r="L5" s="997"/>
      <c r="M5" s="998"/>
    </row>
    <row r="6" spans="1:16" ht="21" x14ac:dyDescent="0.25">
      <c r="A6" s="29" t="s">
        <v>49</v>
      </c>
      <c r="B6" s="999" t="s">
        <v>50</v>
      </c>
      <c r="C6" s="1000"/>
      <c r="D6" s="1000"/>
      <c r="E6" s="1000"/>
      <c r="F6" s="1000"/>
      <c r="G6" s="1000"/>
      <c r="H6" s="1000"/>
      <c r="I6" s="1000"/>
      <c r="J6" s="1000"/>
      <c r="K6" s="1000"/>
      <c r="L6" s="1000"/>
      <c r="M6" s="1000"/>
      <c r="P6" s="12"/>
    </row>
    <row r="7" spans="1:16" x14ac:dyDescent="0.2">
      <c r="A7" s="30" t="s">
        <v>51</v>
      </c>
      <c r="B7" s="31" t="s">
        <v>52</v>
      </c>
      <c r="C7" s="31" t="s">
        <v>3</v>
      </c>
      <c r="D7" s="31" t="s">
        <v>4</v>
      </c>
      <c r="E7" s="31" t="s">
        <v>5</v>
      </c>
      <c r="F7" s="31" t="s">
        <v>6</v>
      </c>
      <c r="G7" s="31" t="s">
        <v>7</v>
      </c>
      <c r="H7" s="31" t="s">
        <v>8</v>
      </c>
      <c r="I7" s="31" t="s">
        <v>9</v>
      </c>
      <c r="J7" s="31" t="s">
        <v>10</v>
      </c>
      <c r="K7" s="31" t="s">
        <v>11</v>
      </c>
      <c r="L7" s="31" t="s">
        <v>12</v>
      </c>
      <c r="M7" s="32" t="s">
        <v>13</v>
      </c>
      <c r="P7" s="33"/>
    </row>
    <row r="8" spans="1:16" x14ac:dyDescent="0.2">
      <c r="A8" s="35" t="s">
        <v>53</v>
      </c>
      <c r="K8" s="36"/>
      <c r="L8" s="36"/>
    </row>
    <row r="9" spans="1:16" x14ac:dyDescent="0.2">
      <c r="A9" s="37" t="s">
        <v>54</v>
      </c>
      <c r="B9" s="2">
        <v>333273.03000000003</v>
      </c>
      <c r="C9" s="2">
        <v>323286.95</v>
      </c>
      <c r="D9" s="2">
        <v>321171.40000000002</v>
      </c>
      <c r="E9" s="2">
        <v>333388.65000000002</v>
      </c>
      <c r="F9" s="2">
        <v>311647.71999999997</v>
      </c>
      <c r="G9" s="2">
        <v>333828.14</v>
      </c>
      <c r="H9" s="2">
        <v>320485.33999999997</v>
      </c>
      <c r="I9" s="2">
        <v>324313.40000000002</v>
      </c>
      <c r="J9" s="2">
        <v>327726.33</v>
      </c>
      <c r="K9" s="36">
        <v>329827.64</v>
      </c>
      <c r="L9" s="36">
        <v>337963.33</v>
      </c>
      <c r="M9" s="33">
        <v>327233.28000000003</v>
      </c>
    </row>
    <row r="10" spans="1:16" hidden="1" x14ac:dyDescent="0.2">
      <c r="A10" s="37" t="s">
        <v>56</v>
      </c>
      <c r="C10" s="36"/>
      <c r="K10" s="36"/>
      <c r="L10" s="36"/>
    </row>
    <row r="11" spans="1:16" x14ac:dyDescent="0.2">
      <c r="A11" s="37" t="s">
        <v>57</v>
      </c>
      <c r="B11" s="2">
        <v>41956.58</v>
      </c>
      <c r="C11" s="33">
        <v>49536.03</v>
      </c>
      <c r="D11" s="2">
        <v>61730.11</v>
      </c>
      <c r="E11" s="2">
        <v>69942.97</v>
      </c>
      <c r="F11" s="2">
        <v>43320.18</v>
      </c>
      <c r="G11" s="2">
        <v>61322.29</v>
      </c>
      <c r="H11" s="2">
        <v>39596.75</v>
      </c>
      <c r="I11" s="2">
        <v>51765.881874500083</v>
      </c>
      <c r="J11" s="2">
        <v>67819.199999999997</v>
      </c>
      <c r="K11" s="36">
        <v>48375</v>
      </c>
      <c r="L11" s="36">
        <v>66212.83</v>
      </c>
      <c r="M11" s="33">
        <v>55730.189999999995</v>
      </c>
    </row>
    <row r="12" spans="1:16" x14ac:dyDescent="0.2">
      <c r="A12" s="37" t="s">
        <v>4228</v>
      </c>
      <c r="B12" s="36"/>
      <c r="C12" s="36"/>
      <c r="E12" s="2">
        <v>2000</v>
      </c>
      <c r="G12" s="2">
        <v>10000</v>
      </c>
      <c r="H12" s="38">
        <v>6000</v>
      </c>
      <c r="I12" s="2">
        <v>6000</v>
      </c>
      <c r="J12" s="36"/>
      <c r="K12" s="36">
        <v>1000</v>
      </c>
      <c r="L12" s="36">
        <v>2200</v>
      </c>
      <c r="M12" s="36">
        <v>2000</v>
      </c>
    </row>
    <row r="13" spans="1:16" x14ac:dyDescent="0.2">
      <c r="A13" s="37" t="s">
        <v>58</v>
      </c>
      <c r="B13" s="36">
        <v>6473.6</v>
      </c>
      <c r="C13" s="36">
        <v>5737.6</v>
      </c>
      <c r="D13" s="2">
        <v>2868.8</v>
      </c>
      <c r="E13" s="2">
        <v>8606.4</v>
      </c>
      <c r="F13" s="2">
        <v>2480</v>
      </c>
      <c r="G13" s="2">
        <v>6112</v>
      </c>
      <c r="H13" s="2">
        <v>4584</v>
      </c>
      <c r="I13" s="36">
        <v>6112</v>
      </c>
      <c r="J13" s="2">
        <v>6112</v>
      </c>
      <c r="K13" s="36">
        <v>3056</v>
      </c>
      <c r="L13" s="36">
        <v>9168</v>
      </c>
      <c r="M13" s="36">
        <v>3056</v>
      </c>
    </row>
    <row r="14" spans="1:16" hidden="1" x14ac:dyDescent="0.2">
      <c r="A14" s="37" t="s">
        <v>59</v>
      </c>
      <c r="B14" s="36"/>
      <c r="C14" s="36"/>
      <c r="K14" s="36"/>
      <c r="L14" s="36"/>
    </row>
    <row r="15" spans="1:16" x14ac:dyDescent="0.2">
      <c r="A15" s="37" t="s">
        <v>60</v>
      </c>
      <c r="B15" s="36"/>
      <c r="K15" s="36"/>
      <c r="L15" s="36"/>
      <c r="M15" s="36">
        <v>101076.70999999999</v>
      </c>
    </row>
    <row r="16" spans="1:16" hidden="1" x14ac:dyDescent="0.2">
      <c r="A16" s="39" t="s">
        <v>61</v>
      </c>
      <c r="B16" s="36"/>
      <c r="K16" s="36"/>
      <c r="L16" s="36"/>
    </row>
    <row r="17" spans="1:14" hidden="1" x14ac:dyDescent="0.2">
      <c r="A17" s="37" t="s">
        <v>62</v>
      </c>
      <c r="B17" s="36"/>
      <c r="K17" s="36"/>
      <c r="L17" s="36"/>
      <c r="M17" s="33"/>
    </row>
    <row r="18" spans="1:14" x14ac:dyDescent="0.2">
      <c r="A18" s="37" t="s">
        <v>4172</v>
      </c>
      <c r="B18" s="36"/>
      <c r="E18" s="2">
        <v>28026</v>
      </c>
      <c r="K18" s="36"/>
      <c r="L18" s="36"/>
    </row>
    <row r="19" spans="1:14" x14ac:dyDescent="0.2">
      <c r="A19" s="37" t="s">
        <v>64</v>
      </c>
      <c r="B19" s="33"/>
      <c r="K19" s="36"/>
      <c r="L19" s="36"/>
    </row>
    <row r="20" spans="1:14" hidden="1" x14ac:dyDescent="0.2">
      <c r="A20" s="37" t="s">
        <v>65</v>
      </c>
      <c r="B20" s="36"/>
      <c r="K20" s="36"/>
      <c r="L20" s="36"/>
    </row>
    <row r="21" spans="1:14" x14ac:dyDescent="0.2">
      <c r="A21" s="37" t="s">
        <v>9053</v>
      </c>
      <c r="B21" s="36">
        <v>12764.5185</v>
      </c>
      <c r="C21" s="2">
        <v>12935.347000000002</v>
      </c>
      <c r="D21" s="2">
        <v>12413.584500000001</v>
      </c>
      <c r="E21" s="2">
        <v>14387.011499999997</v>
      </c>
      <c r="F21" s="2">
        <v>11975.2055</v>
      </c>
      <c r="G21" s="2">
        <v>14195.451999999997</v>
      </c>
      <c r="H21" s="2">
        <v>12237.814999999999</v>
      </c>
      <c r="I21" s="2">
        <v>11996.6505</v>
      </c>
      <c r="J21" s="2">
        <v>12801.170499999998</v>
      </c>
      <c r="K21" s="36">
        <v>11694.8375</v>
      </c>
      <c r="L21" s="36">
        <v>12915.255499999999</v>
      </c>
      <c r="M21" s="33">
        <v>11967.256999999998</v>
      </c>
    </row>
    <row r="22" spans="1:14" x14ac:dyDescent="0.2">
      <c r="A22" s="40" t="s">
        <v>66</v>
      </c>
      <c r="B22" s="15">
        <v>9334.5600000000013</v>
      </c>
      <c r="C22" s="15">
        <v>9334.5600000000013</v>
      </c>
      <c r="D22" s="15">
        <v>9694.07</v>
      </c>
      <c r="E22" s="15">
        <v>9694.07</v>
      </c>
      <c r="F22" s="15">
        <v>9694.07</v>
      </c>
      <c r="G22" s="15">
        <v>9694.07</v>
      </c>
      <c r="H22" s="15">
        <v>9694.07</v>
      </c>
      <c r="I22" s="15">
        <v>9694.07</v>
      </c>
      <c r="J22" s="15">
        <v>15473.31</v>
      </c>
      <c r="K22" s="41">
        <v>15473.31</v>
      </c>
      <c r="L22" s="41">
        <v>16434.899999999998</v>
      </c>
      <c r="M22" s="42">
        <v>17396.489999999998</v>
      </c>
    </row>
    <row r="23" spans="1:14" x14ac:dyDescent="0.2">
      <c r="A23" s="43" t="s">
        <v>67</v>
      </c>
      <c r="B23" s="44">
        <f t="shared" ref="B23:M23" si="0">SUM(B9:B21)-B22</f>
        <v>385133.16850000003</v>
      </c>
      <c r="C23" s="44">
        <f t="shared" si="0"/>
        <v>382161.36699999997</v>
      </c>
      <c r="D23" s="44">
        <f t="shared" si="0"/>
        <v>388489.82449999999</v>
      </c>
      <c r="E23" s="44">
        <f t="shared" si="0"/>
        <v>446656.96150000003</v>
      </c>
      <c r="F23" s="44">
        <f t="shared" si="0"/>
        <v>359729.03549999994</v>
      </c>
      <c r="G23" s="44">
        <f t="shared" si="0"/>
        <v>415763.81199999998</v>
      </c>
      <c r="H23" s="44">
        <f t="shared" si="0"/>
        <v>373209.83499999996</v>
      </c>
      <c r="I23" s="44">
        <f t="shared" si="0"/>
        <v>390493.86237450008</v>
      </c>
      <c r="J23" s="44">
        <f t="shared" si="0"/>
        <v>398985.39050000004</v>
      </c>
      <c r="K23" s="44">
        <f t="shared" si="0"/>
        <v>378480.16750000004</v>
      </c>
      <c r="L23" s="44">
        <f t="shared" si="0"/>
        <v>412024.51549999998</v>
      </c>
      <c r="M23" s="44">
        <f t="shared" si="0"/>
        <v>483666.94700000004</v>
      </c>
    </row>
    <row r="24" spans="1:14" x14ac:dyDescent="0.2">
      <c r="A24" s="34"/>
    </row>
    <row r="25" spans="1:14" ht="18.75" customHeight="1" x14ac:dyDescent="0.2">
      <c r="A25" s="45" t="s">
        <v>68</v>
      </c>
      <c r="B25" s="46">
        <f>SUM(B26:B27)</f>
        <v>48439.710000000006</v>
      </c>
      <c r="C25" s="46">
        <f t="shared" ref="C25:M25" si="1">SUM(C26:C27)</f>
        <v>13836.658000000001</v>
      </c>
      <c r="D25" s="46">
        <f t="shared" si="1"/>
        <v>50374.164500000014</v>
      </c>
      <c r="E25" s="46"/>
      <c r="F25" s="46">
        <f t="shared" si="1"/>
        <v>52724.759999999995</v>
      </c>
      <c r="G25" s="46">
        <f t="shared" si="1"/>
        <v>13653.343000000001</v>
      </c>
      <c r="H25" s="46">
        <f t="shared" si="1"/>
        <v>52909.934000000008</v>
      </c>
      <c r="I25" s="46">
        <f t="shared" si="1"/>
        <v>14819.7775</v>
      </c>
      <c r="J25" s="46">
        <f t="shared" si="1"/>
        <v>56377.5245</v>
      </c>
      <c r="K25" s="46">
        <f t="shared" si="1"/>
        <v>17210.280999999999</v>
      </c>
      <c r="L25" s="46">
        <f t="shared" si="1"/>
        <v>71054.758499999996</v>
      </c>
      <c r="M25" s="46">
        <f t="shared" si="1"/>
        <v>17210.280999999999</v>
      </c>
    </row>
    <row r="26" spans="1:14" x14ac:dyDescent="0.2">
      <c r="A26" s="37" t="s">
        <v>69</v>
      </c>
      <c r="B26" s="47">
        <f>+'SANTANDER ENE 23'!N39</f>
        <v>13716.615000000002</v>
      </c>
      <c r="C26" s="47">
        <f>+'SANTANDER FEB 23'!Q38</f>
        <v>13836.658000000001</v>
      </c>
      <c r="D26" s="47">
        <f>+'SANTANDER MZO 23'!AA59</f>
        <v>12314.522000000001</v>
      </c>
      <c r="E26" s="47">
        <f>+'SANTANDER ABR 23'!F38</f>
        <v>14226.998500000002</v>
      </c>
      <c r="F26" s="47">
        <f>+'SANTANDER MYO 23'!G56</f>
        <v>13768.282000000003</v>
      </c>
      <c r="G26" s="47">
        <f>+'SANTANDER JUN 23'!X40</f>
        <v>13653.343000000001</v>
      </c>
      <c r="H26" s="47">
        <f>+'SANTANDER JULIO 23'!N33</f>
        <v>14055.112500000001</v>
      </c>
      <c r="I26" s="47">
        <f>+'SANTANDER AGO 23'!AJ36</f>
        <v>14819.7775</v>
      </c>
      <c r="J26" s="47">
        <f>+'SANTANDER SEPT 23'!R27</f>
        <v>15546.421000000002</v>
      </c>
      <c r="K26" s="47">
        <f>+'SANTADER OCT 23'!O35</f>
        <v>17210.280999999999</v>
      </c>
      <c r="L26" s="47">
        <f>+'SANTANDER NOV 23'!N42</f>
        <v>17783.672500000001</v>
      </c>
      <c r="M26" s="47">
        <f>+'SANTANDER DIC 23'!T41</f>
        <v>17210.280999999999</v>
      </c>
      <c r="N26" s="47"/>
    </row>
    <row r="27" spans="1:14" x14ac:dyDescent="0.2">
      <c r="A27" s="37" t="s">
        <v>70</v>
      </c>
      <c r="B27" s="47">
        <f>+'SANTANDER ENE 23'!N40</f>
        <v>34723.095000000001</v>
      </c>
      <c r="C27" s="47"/>
      <c r="D27" s="47">
        <f>+'SANTANDER MZO 23'!AC59</f>
        <v>38059.642500000009</v>
      </c>
      <c r="E27" s="47"/>
      <c r="F27" s="47">
        <f>+'SANTANDER MYO 23'!H56</f>
        <v>38956.477999999996</v>
      </c>
      <c r="G27" s="47"/>
      <c r="H27" s="47">
        <f>+'SANTANDER JULIO 23'!O33</f>
        <v>38854.821500000005</v>
      </c>
      <c r="I27" s="47"/>
      <c r="J27" s="47">
        <f>+'SANTANDER SEPT 23'!S27</f>
        <v>40831.103499999997</v>
      </c>
      <c r="K27" s="47"/>
      <c r="L27" s="47">
        <f>+'SANTANDER NOV 23'!O42</f>
        <v>53271.085999999996</v>
      </c>
      <c r="M27" s="47"/>
      <c r="N27" s="47"/>
    </row>
    <row r="28" spans="1:14" x14ac:dyDescent="0.2">
      <c r="A28" s="37"/>
      <c r="G28" s="47"/>
      <c r="H28" s="47"/>
      <c r="I28" s="47"/>
      <c r="J28" s="47"/>
      <c r="K28" s="47"/>
      <c r="L28" s="47"/>
      <c r="M28" s="47"/>
      <c r="N28" s="47"/>
    </row>
    <row r="29" spans="1:14" x14ac:dyDescent="0.2">
      <c r="A29" s="34"/>
    </row>
    <row r="30" spans="1:14" x14ac:dyDescent="0.2">
      <c r="A30" s="45" t="s">
        <v>71</v>
      </c>
      <c r="B30" s="46">
        <f>SUM(B31:B34)</f>
        <v>17300.260000000002</v>
      </c>
      <c r="C30" s="46">
        <f t="shared" ref="C30:M30" si="2">SUM(C31:C34)</f>
        <v>16232.12</v>
      </c>
      <c r="D30" s="46">
        <f t="shared" si="2"/>
        <v>17532.120000000003</v>
      </c>
      <c r="E30" s="46">
        <f t="shared" si="2"/>
        <v>14962.55</v>
      </c>
      <c r="F30" s="46">
        <f t="shared" si="2"/>
        <v>23772.12</v>
      </c>
      <c r="G30" s="46">
        <f t="shared" si="2"/>
        <v>19720</v>
      </c>
      <c r="H30" s="46">
        <f t="shared" si="2"/>
        <v>19720</v>
      </c>
      <c r="I30" s="46">
        <f t="shared" si="2"/>
        <v>41001.26</v>
      </c>
      <c r="J30" s="46">
        <f t="shared" si="2"/>
        <v>580</v>
      </c>
      <c r="K30" s="46">
        <f t="shared" si="2"/>
        <v>9860</v>
      </c>
      <c r="L30" s="46">
        <f t="shared" si="2"/>
        <v>9860</v>
      </c>
      <c r="M30" s="46">
        <f t="shared" si="2"/>
        <v>29580</v>
      </c>
    </row>
    <row r="31" spans="1:14" x14ac:dyDescent="0.2">
      <c r="A31" s="34" t="s">
        <v>72</v>
      </c>
      <c r="C31" s="2">
        <f>+'SANTANDER FEB 23'!E94</f>
        <v>16232.12</v>
      </c>
      <c r="D31" s="2">
        <f>+'SANTANDER MZO 23'!E82</f>
        <v>16232.12</v>
      </c>
      <c r="E31" s="2">
        <f>+'SANTANDER ABR 23'!E43</f>
        <v>14962.55</v>
      </c>
      <c r="F31" s="2">
        <f>+'SANTANDER MYO 23'!E29</f>
        <v>20872.12</v>
      </c>
      <c r="G31" s="2">
        <f>+'HSBC JUN 23'!E34</f>
        <v>19720</v>
      </c>
      <c r="H31" s="2">
        <f>+'HSBC JUL 23'!E33</f>
        <v>19720</v>
      </c>
      <c r="I31" s="2">
        <f>+'HSBC AGO 23'!E25+'HSBC AGO 23'!E57</f>
        <v>29580</v>
      </c>
      <c r="K31" s="2">
        <f>+'HSBC OCT 23'!E34</f>
        <v>9860</v>
      </c>
      <c r="L31" s="2">
        <f>+'HSBC NOV 23'!E47</f>
        <v>9860</v>
      </c>
      <c r="M31" s="33">
        <f>+'HSBC DIC 23'!E43</f>
        <v>27260</v>
      </c>
    </row>
    <row r="32" spans="1:14" x14ac:dyDescent="0.2">
      <c r="A32" s="37" t="s">
        <v>73</v>
      </c>
      <c r="B32" s="2">
        <f>+'SANTANDER ENE 23'!E30+'SANTANDER ENE 23'!E100</f>
        <v>9280.02</v>
      </c>
      <c r="F32" s="2">
        <f>+'SANTANDER MYO 23'!E38</f>
        <v>2900</v>
      </c>
      <c r="I32" s="2">
        <f>+'SANTANDER AGO 23'!E92</f>
        <v>5800.01</v>
      </c>
      <c r="M32" s="33"/>
    </row>
    <row r="33" spans="1:13" x14ac:dyDescent="0.2">
      <c r="A33" s="37" t="s">
        <v>74</v>
      </c>
      <c r="M33" s="33"/>
    </row>
    <row r="34" spans="1:13" x14ac:dyDescent="0.2">
      <c r="A34" s="37" t="s">
        <v>75</v>
      </c>
      <c r="B34" s="2">
        <f>+'HSBC ENE 23'!E13</f>
        <v>8020.24</v>
      </c>
      <c r="D34" s="2">
        <f>+'SANTANDER MZO 23'!E67</f>
        <v>1300</v>
      </c>
      <c r="I34" s="2">
        <f>+'HSBC AGO 23'!E28</f>
        <v>5621.25</v>
      </c>
      <c r="J34" s="2">
        <f>+'HSBC SEPT 23'!E28</f>
        <v>580</v>
      </c>
      <c r="M34" s="33">
        <f>+'HSBC DIC 23'!E32</f>
        <v>2320</v>
      </c>
    </row>
    <row r="35" spans="1:13" x14ac:dyDescent="0.2">
      <c r="A35" s="34"/>
    </row>
    <row r="36" spans="1:13" x14ac:dyDescent="0.2">
      <c r="A36" s="48" t="s">
        <v>76</v>
      </c>
      <c r="B36" s="46">
        <f>SUM(B38:B50)</f>
        <v>108983.37000000001</v>
      </c>
      <c r="C36" s="46">
        <f t="shared" ref="C36:M36" si="3">SUM(C38:C50)</f>
        <v>102290.39</v>
      </c>
      <c r="D36" s="46">
        <f t="shared" si="3"/>
        <v>144606.79999999999</v>
      </c>
      <c r="E36" s="46">
        <f t="shared" si="3"/>
        <v>91836.66</v>
      </c>
      <c r="F36" s="46">
        <f t="shared" si="3"/>
        <v>139535.34</v>
      </c>
      <c r="G36" s="46">
        <f t="shared" si="3"/>
        <v>106187.7</v>
      </c>
      <c r="H36" s="46">
        <f t="shared" si="3"/>
        <v>115114.75</v>
      </c>
      <c r="I36" s="46">
        <f t="shared" si="3"/>
        <v>342188.21</v>
      </c>
      <c r="J36" s="46">
        <f t="shared" si="3"/>
        <v>0</v>
      </c>
      <c r="K36" s="46">
        <f t="shared" si="3"/>
        <v>2784</v>
      </c>
      <c r="L36" s="46">
        <f t="shared" si="3"/>
        <v>147717.1</v>
      </c>
      <c r="M36" s="46">
        <f t="shared" si="3"/>
        <v>363104.82</v>
      </c>
    </row>
    <row r="37" spans="1:13" x14ac:dyDescent="0.2">
      <c r="A37" s="49"/>
    </row>
    <row r="38" spans="1:13" x14ac:dyDescent="0.2">
      <c r="A38" s="35" t="s">
        <v>77</v>
      </c>
    </row>
    <row r="39" spans="1:13" x14ac:dyDescent="0.2">
      <c r="A39" s="37" t="s">
        <v>78</v>
      </c>
      <c r="B39" s="2">
        <f>+'HSBC ENE 23'!E18</f>
        <v>3731.02</v>
      </c>
      <c r="D39" s="2">
        <f>+'HSBC MZO 23'!E16</f>
        <v>5495.84</v>
      </c>
      <c r="F39" s="2">
        <f>+'HSBC MYO 23'!E40</f>
        <v>3944.1</v>
      </c>
      <c r="G39" s="2">
        <f>+'SANTANDER JUN 23'!E55</f>
        <v>2402</v>
      </c>
      <c r="H39" s="2">
        <f>+'HSBC JUL 23'!E39</f>
        <v>6761.64</v>
      </c>
      <c r="I39" s="2">
        <f>+'HSBC AGO 23'!E41</f>
        <v>3151.83</v>
      </c>
      <c r="L39" s="2">
        <f>+'HSBC NOV 23'!E16+'HSBC NOV 23'!E31</f>
        <v>8286.58</v>
      </c>
      <c r="M39" s="33">
        <f>+'HSBC DIC 23'!E45</f>
        <v>2908.66</v>
      </c>
    </row>
    <row r="40" spans="1:13" x14ac:dyDescent="0.2">
      <c r="A40" s="37" t="s">
        <v>3616</v>
      </c>
      <c r="D40" s="2">
        <f>+'SANTANDER MZO 23'!E83</f>
        <v>5100</v>
      </c>
    </row>
    <row r="41" spans="1:13" x14ac:dyDescent="0.2">
      <c r="A41" s="37" t="s">
        <v>79</v>
      </c>
      <c r="B41" s="2">
        <f>+'HSBC ENE 23'!E14</f>
        <v>319</v>
      </c>
      <c r="D41" s="2">
        <f>+'HSBC MZO 23'!E13+'HSBC MZO 23'!E53</f>
        <v>9146.6</v>
      </c>
      <c r="F41" s="2">
        <f>+'HSBC MYO 23'!E41</f>
        <v>3248</v>
      </c>
      <c r="G41" s="2">
        <f>+'HSBC JUN 23'!E56</f>
        <v>3497.4</v>
      </c>
      <c r="I41" s="2">
        <f>+'HSBC AGO 23'!E40+'HSBC AGO 23'!E58</f>
        <v>14790</v>
      </c>
      <c r="M41" s="33">
        <f>+'HSBC DIC 23'!E44</f>
        <v>10260.200000000001</v>
      </c>
    </row>
    <row r="42" spans="1:13" x14ac:dyDescent="0.2">
      <c r="A42" s="34"/>
    </row>
    <row r="43" spans="1:13" x14ac:dyDescent="0.2">
      <c r="A43" s="35" t="s">
        <v>80</v>
      </c>
    </row>
    <row r="44" spans="1:13" x14ac:dyDescent="0.2">
      <c r="A44" s="37" t="s">
        <v>81</v>
      </c>
      <c r="B44" s="2">
        <f>+'SANTANDER ENE 23'!E29+'SANTANDER ENE 23'!E47+'SANTANDER ENE 23'!E69+'SANTANDER ENE 23'!E86</f>
        <v>104933.35</v>
      </c>
      <c r="C44" s="2">
        <f>+'SANTANDER FEB 23'!E24+'SANTANDER FEB 23'!E45+'SANTANDER FEB 23'!E76+'SANTANDER FEB 23'!E100</f>
        <v>102290.39</v>
      </c>
      <c r="D44" s="2">
        <f>+'SANTANDER MZO 23'!E20+'SANTANDER MZO 23'!E43+'SANTANDER MZO 23'!E62+'SANTANDER MZO 23'!E86+'SANTANDER MZO 23'!E117</f>
        <v>124864.35999999999</v>
      </c>
      <c r="E44" s="2">
        <f>+'SANTANDER ABR 23'!E52+'SANTANDER ABR 23'!E53+'SANTANDER ABR 23'!E76+'SANTANDER ABR 23'!E98</f>
        <v>91836.66</v>
      </c>
      <c r="F44" s="2">
        <f>+'SANTANDER MYO 23'!E37+'SANTANDER MYO 23'!E57+'SANTANDER MYO 23'!E83+'SANTANDER MYO 23'!E99+'SANTANDER MYO 23'!E119</f>
        <v>132343.24</v>
      </c>
      <c r="G44" s="2">
        <f>+'SANTANDER JUN 23'!E36+'SANTANDER JUN 23'!E65+'SANTANDER JUN 23'!E91+'SANTANDER JUN 23'!E120</f>
        <v>100288.3</v>
      </c>
      <c r="H44" s="2">
        <f>+'SANTANDER JULIO 23'!E34+'SANTANDER JULIO 23'!E64+'SANTANDER JULIO 23'!E91+'SANTANDER JULIO 23'!E110</f>
        <v>108353.11</v>
      </c>
      <c r="I44" s="2">
        <f>+'SANTANDER AGO 23'!E44+'SANTANDER AGO 23'!E61+'SANTANDER AGO 23'!E79+'SANTANDER AGO 23'!E102+'SANTANDER AGO 23'!E112</f>
        <v>324246.38</v>
      </c>
      <c r="J44" s="2">
        <v>0</v>
      </c>
      <c r="K44" s="2">
        <v>0</v>
      </c>
      <c r="L44" s="2">
        <f>+'SANTANDER NOV 23'!E23+'SANTANDER NOV 23'!E45+'SANTANDER NOV 23'!E71+'SANTANDER NOV 23'!E88+'SANTANDER NOV 23'!E100</f>
        <v>139430.52000000002</v>
      </c>
      <c r="M44" s="2">
        <f>+'SANTANDER DIC 23'!E39+'SANTANDER DIC 23'!E61+'SANTANDER DIC 23'!E78+'SANTANDER DIC 23'!E92+'SANTANDER DIC 23'!E97</f>
        <v>349935.96</v>
      </c>
    </row>
    <row r="45" spans="1:13" x14ac:dyDescent="0.2">
      <c r="A45" s="37" t="s">
        <v>82</v>
      </c>
    </row>
    <row r="46" spans="1:13" hidden="1" x14ac:dyDescent="0.2">
      <c r="A46" s="37" t="s">
        <v>83</v>
      </c>
    </row>
    <row r="47" spans="1:13" x14ac:dyDescent="0.2">
      <c r="A47" s="37"/>
    </row>
    <row r="48" spans="1:13" x14ac:dyDescent="0.2">
      <c r="A48" s="35" t="s">
        <v>84</v>
      </c>
    </row>
    <row r="49" spans="1:13" x14ac:dyDescent="0.2">
      <c r="A49" s="37" t="s">
        <v>8328</v>
      </c>
      <c r="K49" s="2">
        <f>+'HSBC OCT 23'!E26</f>
        <v>2784</v>
      </c>
      <c r="M49" s="33"/>
    </row>
    <row r="50" spans="1:13" x14ac:dyDescent="0.2">
      <c r="A50" s="34" t="s">
        <v>86</v>
      </c>
    </row>
    <row r="51" spans="1:13" x14ac:dyDescent="0.2">
      <c r="A51" s="34"/>
    </row>
    <row r="52" spans="1:13" x14ac:dyDescent="0.2">
      <c r="A52" s="48" t="s">
        <v>87</v>
      </c>
      <c r="B52" s="46">
        <f t="shared" ref="B52:M52" si="4">SUM(B54:B104)</f>
        <v>106616.4</v>
      </c>
      <c r="C52" s="46">
        <f t="shared" si="4"/>
        <v>147007.1735</v>
      </c>
      <c r="D52" s="46">
        <f t="shared" si="4"/>
        <v>153636.72999999998</v>
      </c>
      <c r="E52" s="46">
        <f t="shared" si="4"/>
        <v>141861.35</v>
      </c>
      <c r="F52" s="46">
        <f t="shared" si="4"/>
        <v>316934.18999999994</v>
      </c>
      <c r="G52" s="46">
        <f t="shared" si="4"/>
        <v>104948.53</v>
      </c>
      <c r="H52" s="46">
        <f t="shared" si="4"/>
        <v>121619.99</v>
      </c>
      <c r="I52" s="46">
        <f t="shared" si="4"/>
        <v>146828.06</v>
      </c>
      <c r="J52" s="46">
        <f t="shared" si="4"/>
        <v>205263.91</v>
      </c>
      <c r="K52" s="46">
        <f t="shared" si="4"/>
        <v>104505.48</v>
      </c>
      <c r="L52" s="46">
        <f t="shared" si="4"/>
        <v>104961.60000000001</v>
      </c>
      <c r="M52" s="46">
        <f t="shared" si="4"/>
        <v>169063.06999999998</v>
      </c>
    </row>
    <row r="53" spans="1:13" x14ac:dyDescent="0.2">
      <c r="A53" s="49"/>
    </row>
    <row r="54" spans="1:13" x14ac:dyDescent="0.2">
      <c r="A54" s="35" t="s">
        <v>88</v>
      </c>
      <c r="B54" s="36"/>
      <c r="C54" s="36"/>
      <c r="D54" s="36"/>
      <c r="E54" s="36"/>
      <c r="F54" s="36"/>
      <c r="G54" s="36"/>
      <c r="H54" s="36"/>
      <c r="I54" s="36"/>
      <c r="J54" s="36"/>
      <c r="K54" s="36"/>
      <c r="L54" s="36"/>
    </row>
    <row r="55" spans="1:13" x14ac:dyDescent="0.2">
      <c r="A55" s="37" t="s">
        <v>89</v>
      </c>
      <c r="B55" s="36">
        <f>+'SANTANDER ENE 23'!N56</f>
        <v>5028</v>
      </c>
      <c r="C55" s="36">
        <f>+'SANTANDER FEB 23'!Q69</f>
        <v>4788</v>
      </c>
      <c r="D55" s="36">
        <f>+'SANTANDER MZO 23'!Z52</f>
        <v>5508</v>
      </c>
      <c r="E55" s="36">
        <f>+'SANTANDER ABR 23'!F39</f>
        <v>4788</v>
      </c>
      <c r="F55" s="36">
        <f>+'SANTANDER MYO 23'!G69</f>
        <v>4908</v>
      </c>
      <c r="G55" s="36">
        <f>+'SANTANDER JUN 23'!X43</f>
        <v>4788</v>
      </c>
      <c r="H55" s="36">
        <f>+'SANTANDER JULIO 23'!N53</f>
        <v>6348</v>
      </c>
      <c r="I55" s="36">
        <f>+'SANTANDER AGO 23'!AJ50</f>
        <v>5388</v>
      </c>
      <c r="J55" s="36">
        <f>+'SANTANDER SEPT 23'!R47+'SANTANDER SEPT 23'!E73</f>
        <v>68328.040000000008</v>
      </c>
      <c r="K55" s="36">
        <f>+'SANTADER OCT 23'!O56</f>
        <v>4907.3999999999996</v>
      </c>
      <c r="L55" s="36">
        <f>+'SANTANDER NOV 23'!N74</f>
        <v>4389</v>
      </c>
      <c r="M55" s="36">
        <f>+'SANTANDER DIC 23'!T45:T45</f>
        <v>4389</v>
      </c>
    </row>
    <row r="56" spans="1:13" x14ac:dyDescent="0.2">
      <c r="A56" s="37" t="s">
        <v>9733</v>
      </c>
      <c r="B56" s="36"/>
      <c r="C56" s="36"/>
      <c r="D56" s="36"/>
      <c r="E56" s="36"/>
      <c r="F56" s="36"/>
      <c r="G56" s="36"/>
      <c r="H56" s="36"/>
      <c r="I56" s="36"/>
      <c r="J56" s="36"/>
      <c r="K56" s="36"/>
      <c r="L56" s="36"/>
      <c r="M56" s="33">
        <f>31735+'SANTANDER DIC 23'!E80</f>
        <v>33976</v>
      </c>
    </row>
    <row r="57" spans="1:13" x14ac:dyDescent="0.2">
      <c r="A57" s="37" t="s">
        <v>7579</v>
      </c>
      <c r="B57" s="36"/>
      <c r="C57" s="36"/>
      <c r="D57" s="36"/>
      <c r="E57" s="36">
        <f>+'SANTANDER ABR 23'!E26</f>
        <v>1000</v>
      </c>
      <c r="F57" s="36"/>
      <c r="G57" s="36"/>
      <c r="H57" s="36"/>
      <c r="I57" s="36"/>
      <c r="J57" s="36">
        <f>+'SANTANDER SEPT 23'!E76</f>
        <v>10138.4</v>
      </c>
      <c r="K57" s="36"/>
      <c r="L57" s="36"/>
      <c r="M57" s="50"/>
    </row>
    <row r="58" spans="1:13" x14ac:dyDescent="0.2">
      <c r="A58" s="37" t="s">
        <v>90</v>
      </c>
      <c r="B58" s="36">
        <f>+'SANTANDER ENE 23'!E50</f>
        <v>4176</v>
      </c>
      <c r="C58" s="36"/>
      <c r="D58" s="36"/>
      <c r="E58" s="36"/>
      <c r="F58" s="36"/>
      <c r="G58" s="36"/>
      <c r="H58" s="36">
        <f>+'HSBC JUL 23'!E31</f>
        <v>10382</v>
      </c>
      <c r="I58" s="36"/>
      <c r="J58" s="36"/>
      <c r="K58" s="36"/>
      <c r="L58" s="36"/>
    </row>
    <row r="59" spans="1:13" x14ac:dyDescent="0.2">
      <c r="A59" s="37" t="s">
        <v>91</v>
      </c>
      <c r="B59" s="36"/>
      <c r="C59" s="36"/>
      <c r="D59" s="36"/>
      <c r="E59" s="36"/>
      <c r="F59" s="36"/>
      <c r="G59" s="36"/>
      <c r="H59" s="36"/>
      <c r="I59" s="36"/>
      <c r="J59" s="36"/>
      <c r="K59" s="36"/>
      <c r="L59" s="36"/>
    </row>
    <row r="60" spans="1:13" x14ac:dyDescent="0.2">
      <c r="A60" s="37" t="s">
        <v>92</v>
      </c>
      <c r="B60" s="36"/>
      <c r="C60" s="36">
        <f>+'HSBC FEB 23'!E22</f>
        <v>4524</v>
      </c>
      <c r="D60" s="36"/>
      <c r="E60" s="36">
        <f>+'HSBC ABR 23'!E22</f>
        <v>1914</v>
      </c>
      <c r="F60" s="36"/>
      <c r="G60" s="36"/>
      <c r="H60" s="36">
        <f>+'HSBC JUL 23'!E32</f>
        <v>6090</v>
      </c>
      <c r="I60" s="36"/>
      <c r="J60" s="36">
        <f>+'HSBC SEPT 23'!E21</f>
        <v>4616.8</v>
      </c>
      <c r="K60" s="36"/>
      <c r="L60" s="36"/>
    </row>
    <row r="61" spans="1:13" x14ac:dyDescent="0.2">
      <c r="A61" s="37" t="s">
        <v>93</v>
      </c>
      <c r="B61" s="36">
        <f>+'SANTANDER ENE 23'!E48</f>
        <v>6018.81</v>
      </c>
      <c r="C61" s="36">
        <f>+'SANTANDER FEB 23'!E58</f>
        <v>6595.64</v>
      </c>
      <c r="D61" s="36">
        <f>+'SANTANDER MZO 23'!E44</f>
        <v>6065.4</v>
      </c>
      <c r="E61" s="36">
        <f>+'SANTANDER ABR 23'!E33</f>
        <v>7406.28</v>
      </c>
      <c r="F61" s="36">
        <f>+'SANTANDER MYO 23'!E67</f>
        <v>7158.37</v>
      </c>
      <c r="G61" s="36">
        <f>+'SANTANDER JUN 23'!E66</f>
        <v>8949.69</v>
      </c>
      <c r="H61" s="36">
        <f>+'SANTANDER JULIO 23'!E58</f>
        <v>9574.7000000000007</v>
      </c>
      <c r="I61" s="36">
        <f>+'SANTANDER AGO 23'!E39</f>
        <v>9020.36</v>
      </c>
      <c r="J61" s="36">
        <f>+'SANTANDER SEPT 23'!E51</f>
        <v>9919.6</v>
      </c>
      <c r="K61" s="36">
        <f>+'SANTADER OCT 23'!E41</f>
        <v>8316.5499999999993</v>
      </c>
      <c r="L61" s="36">
        <f>+'SANTANDER NOV 23'!E46</f>
        <v>7898.08</v>
      </c>
      <c r="M61" s="33">
        <f>+'SANTANDER DIC 23'!E40</f>
        <v>7340.79</v>
      </c>
    </row>
    <row r="62" spans="1:13" x14ac:dyDescent="0.2">
      <c r="A62" s="37" t="s">
        <v>94</v>
      </c>
      <c r="B62" s="36"/>
      <c r="C62" s="36"/>
      <c r="D62" s="36"/>
      <c r="E62" s="36"/>
      <c r="F62" s="36"/>
      <c r="G62" s="36"/>
      <c r="H62" s="36"/>
      <c r="I62" s="36"/>
      <c r="J62" s="36"/>
      <c r="K62" s="36"/>
      <c r="L62" s="36">
        <f>+'SANTANDER NOV 23'!E42</f>
        <v>9486</v>
      </c>
      <c r="M62" s="33">
        <f>+'SANTANDER DIC 23'!E52</f>
        <v>10036.799999999999</v>
      </c>
    </row>
    <row r="63" spans="1:13" x14ac:dyDescent="0.2">
      <c r="A63" s="34" t="s">
        <v>95</v>
      </c>
      <c r="B63" s="36"/>
      <c r="C63" s="36">
        <f>+'HSBC FEB 23'!E49</f>
        <v>6761.64</v>
      </c>
      <c r="D63" s="36"/>
      <c r="E63" s="36"/>
      <c r="F63" s="36"/>
      <c r="G63" s="36"/>
      <c r="H63" s="36"/>
      <c r="I63" s="36"/>
      <c r="J63" s="36"/>
      <c r="K63" s="36"/>
      <c r="L63" s="36"/>
      <c r="M63" s="33">
        <f>+'SANTANDER DIC 23'!E21</f>
        <v>3572.99</v>
      </c>
    </row>
    <row r="64" spans="1:13" x14ac:dyDescent="0.2">
      <c r="A64" s="34" t="s">
        <v>96</v>
      </c>
      <c r="B64" s="36"/>
      <c r="C64" s="36"/>
      <c r="D64" s="36">
        <f>+'HSBC MZO 23'!E20</f>
        <v>22364.86</v>
      </c>
      <c r="E64" s="36"/>
      <c r="F64" s="36"/>
      <c r="G64" s="36"/>
      <c r="H64" s="36"/>
      <c r="I64" s="36">
        <f>+'HSBC AGO 23'!E24+'HSBC AGO 23'!E43</f>
        <v>16582.34</v>
      </c>
      <c r="J64" s="36"/>
      <c r="K64" s="36">
        <f>+'HSBC OCT 23'!E15</f>
        <v>464</v>
      </c>
      <c r="L64" s="36"/>
      <c r="M64" s="33"/>
    </row>
    <row r="65" spans="1:13" x14ac:dyDescent="0.2">
      <c r="A65" s="34"/>
      <c r="B65" s="36"/>
      <c r="C65" s="36"/>
      <c r="D65" s="36"/>
      <c r="E65" s="36"/>
      <c r="F65" s="36"/>
      <c r="G65" s="36"/>
      <c r="H65" s="36"/>
      <c r="I65" s="36"/>
      <c r="J65" s="36"/>
      <c r="K65" s="36"/>
      <c r="L65" s="36"/>
    </row>
    <row r="66" spans="1:13" x14ac:dyDescent="0.2">
      <c r="A66" s="35" t="s">
        <v>97</v>
      </c>
      <c r="B66" s="36"/>
      <c r="C66" s="36"/>
      <c r="D66" s="36"/>
      <c r="E66" s="36"/>
      <c r="F66" s="36"/>
      <c r="G66" s="36"/>
      <c r="H66" s="36"/>
      <c r="I66" s="36"/>
      <c r="J66" s="36"/>
      <c r="K66" s="36"/>
      <c r="L66" s="36"/>
    </row>
    <row r="67" spans="1:13" x14ac:dyDescent="0.2">
      <c r="A67" s="51" t="s">
        <v>98</v>
      </c>
      <c r="B67" s="36"/>
      <c r="C67" s="36"/>
      <c r="D67" s="36"/>
      <c r="E67" s="36"/>
      <c r="F67" s="36"/>
      <c r="G67" s="36"/>
      <c r="H67" s="36"/>
      <c r="I67" s="36"/>
      <c r="J67" s="36"/>
      <c r="K67" s="36"/>
      <c r="L67" s="36"/>
    </row>
    <row r="68" spans="1:13" x14ac:dyDescent="0.2">
      <c r="A68" s="34" t="s">
        <v>99</v>
      </c>
      <c r="B68" s="36"/>
      <c r="C68" s="36"/>
      <c r="D68" s="36"/>
      <c r="E68" s="36"/>
      <c r="F68" s="36"/>
      <c r="G68" s="36"/>
      <c r="H68" s="36"/>
      <c r="I68" s="36"/>
      <c r="J68" s="36"/>
      <c r="K68" s="36"/>
      <c r="L68" s="36"/>
    </row>
    <row r="69" spans="1:13" x14ac:dyDescent="0.2">
      <c r="A69" s="52" t="s">
        <v>100</v>
      </c>
    </row>
    <row r="70" spans="1:13" x14ac:dyDescent="0.2">
      <c r="A70" s="53" t="s">
        <v>101</v>
      </c>
      <c r="B70" s="36"/>
      <c r="C70" s="36"/>
      <c r="D70" s="36"/>
      <c r="E70" s="36"/>
      <c r="F70" s="36"/>
      <c r="G70" s="36"/>
      <c r="H70" s="36"/>
      <c r="I70" s="36"/>
      <c r="J70" s="36"/>
      <c r="K70" s="36"/>
      <c r="L70" s="36"/>
      <c r="M70" s="33"/>
    </row>
    <row r="71" spans="1:13" x14ac:dyDescent="0.2">
      <c r="A71" s="34" t="s">
        <v>102</v>
      </c>
      <c r="B71" s="36"/>
      <c r="C71" s="36"/>
      <c r="D71" s="36"/>
      <c r="E71" s="36"/>
      <c r="F71" s="36"/>
      <c r="G71" s="36"/>
      <c r="H71" s="36"/>
      <c r="I71" s="36"/>
      <c r="J71" s="36"/>
      <c r="K71" s="36"/>
      <c r="L71" s="36"/>
    </row>
    <row r="72" spans="1:13" x14ac:dyDescent="0.2">
      <c r="A72" s="54" t="s">
        <v>103</v>
      </c>
      <c r="B72" s="36"/>
      <c r="C72" s="36"/>
      <c r="D72" s="36"/>
      <c r="E72" s="36"/>
      <c r="F72" s="36"/>
      <c r="G72" s="36"/>
      <c r="H72" s="36"/>
      <c r="I72" s="36"/>
      <c r="J72" s="36"/>
      <c r="K72" s="36"/>
      <c r="L72" s="36"/>
    </row>
    <row r="73" spans="1:13" x14ac:dyDescent="0.2">
      <c r="A73" s="34"/>
      <c r="B73" s="36"/>
      <c r="C73" s="36"/>
      <c r="D73" s="36"/>
      <c r="E73" s="36"/>
      <c r="F73" s="36"/>
      <c r="G73" s="36"/>
      <c r="H73" s="36"/>
      <c r="I73" s="36"/>
      <c r="J73" s="36"/>
      <c r="K73" s="36"/>
      <c r="L73" s="36"/>
    </row>
    <row r="74" spans="1:13" x14ac:dyDescent="0.2">
      <c r="A74" s="35" t="s">
        <v>104</v>
      </c>
      <c r="B74" s="36"/>
      <c r="C74" s="36"/>
      <c r="D74" s="36"/>
      <c r="E74" s="36"/>
      <c r="F74" s="36"/>
      <c r="G74" s="36"/>
      <c r="H74" s="36"/>
      <c r="I74" s="36"/>
      <c r="J74" s="36"/>
      <c r="K74" s="36"/>
      <c r="L74" s="36"/>
    </row>
    <row r="75" spans="1:13" x14ac:dyDescent="0.2">
      <c r="A75" s="37" t="s">
        <v>105</v>
      </c>
    </row>
    <row r="76" spans="1:13" x14ac:dyDescent="0.2">
      <c r="A76" s="37" t="s">
        <v>106</v>
      </c>
    </row>
    <row r="77" spans="1:13" x14ac:dyDescent="0.2">
      <c r="A77" s="37" t="s">
        <v>107</v>
      </c>
    </row>
    <row r="78" spans="1:13" x14ac:dyDescent="0.2">
      <c r="A78" s="34" t="s">
        <v>108</v>
      </c>
    </row>
    <row r="79" spans="1:13" x14ac:dyDescent="0.2">
      <c r="A79" s="34" t="s">
        <v>109</v>
      </c>
      <c r="M79" s="33"/>
    </row>
    <row r="80" spans="1:13" x14ac:dyDescent="0.2">
      <c r="A80" s="34" t="s">
        <v>110</v>
      </c>
      <c r="B80" s="2">
        <f>+'SANTANDER ENE 23'!N34+'SANTANDER ENE 23'!E49+'SANTANDER ENE 23'!E62+'SANTANDER ENE 23'!E67+'SANTANDER ENE 23'!E78+'SANTANDER ENE 23'!E91</f>
        <v>34517.619999999995</v>
      </c>
      <c r="C80" s="2">
        <f>+'SANTANDER FEB 23'!Q36+'SANTANDER FEB 23'!E37+'SANTANDER FEB 23'!E80</f>
        <v>19089.5</v>
      </c>
      <c r="D80" s="2">
        <f>+'HSBC MZO 23'!E28+'SANTANDER MZO 23'!E26+'SANTANDER MZO 23'!E99</f>
        <v>21997</v>
      </c>
      <c r="E80" s="2">
        <f>+'SANTANDER ABR 23'!E22+'SANTANDER ABR 23'!E70+'SANTANDER ABR 23'!E71+'SANTANDER ABR 23'!E58</f>
        <v>16749.669999999998</v>
      </c>
      <c r="F80" s="2">
        <f>+'SANTANDER MYO 23'!E12+'SANTANDER MYO 23'!E13+'SANTANDER MYO 23'!E60+'SANTANDER MYO 23'!E100</f>
        <v>30729.25</v>
      </c>
      <c r="G80" s="2">
        <f>+'SANTANDER JUN 23'!E35+'SANTANDER JUN 23'!E42+'SANTANDER JUN 23'!E48+'SANTANDER JUN 23'!E49+'SANTANDER JUN 23'!E63+'SANTANDER JUN 23'!E74</f>
        <v>23799.32</v>
      </c>
      <c r="H80" s="2">
        <f>+'SANTANDER JULIO 23'!E11+'SANTANDER JULIO 23'!E24+'SANTANDER JULIO 23'!E35+'SANTANDER JULIO 23'!E38</f>
        <v>17427.189999999999</v>
      </c>
      <c r="I80" s="2">
        <f>+'SANTANDER AGO 23'!E22+'SANTANDER AGO 23'!E24+'SANTANDER AGO 23'!E27+'SANTANDER AGO 23'!E28+'SANTANDER AGO 23'!E35</f>
        <v>23078.620000000003</v>
      </c>
      <c r="J80" s="2">
        <f>+'SANTANDER SEPT 23'!E16+'SANTANDER SEPT 23'!E21+'SANTANDER SEPT 23'!E22+'SANTANDER SEPT 23'!E34+'SANTANDER SEPT 23'!E56</f>
        <v>23987.279999999999</v>
      </c>
      <c r="K80" s="2">
        <f>+'SANTADER OCT 23'!E13+'SANTADER OCT 23'!E26+'SANTADER OCT 23'!E47+'SANTADER OCT 23'!E67+'SANTADER OCT 23'!E98+'HSBC OCT 23'!E38</f>
        <v>27527</v>
      </c>
      <c r="L80" s="2">
        <f>+'SANTANDER NOV 23'!E34+'SANTANDER NOV 23'!E40+'SANTANDER NOV 23'!E69+'SANTANDER NOV 23'!E70+'SANTANDER NOV 23'!E89</f>
        <v>22134</v>
      </c>
      <c r="M80" s="33">
        <f>+'SANTANDER DIC 23'!E32+'SANTANDER DIC 23'!E69</f>
        <v>7469</v>
      </c>
    </row>
    <row r="81" spans="1:13" x14ac:dyDescent="0.2">
      <c r="A81" s="34"/>
    </row>
    <row r="82" spans="1:13" x14ac:dyDescent="0.2">
      <c r="A82" s="35" t="s">
        <v>111</v>
      </c>
    </row>
    <row r="83" spans="1:13" x14ac:dyDescent="0.2">
      <c r="A83" s="37" t="s">
        <v>112</v>
      </c>
      <c r="B83" s="2">
        <f>+'SANTANDER ENE 23'!E99</f>
        <v>51567.97</v>
      </c>
      <c r="C83" s="2">
        <f>+'SANTANDER FEB 23'!E114</f>
        <v>51561.97</v>
      </c>
      <c r="D83" s="2">
        <f>+'SANTANDER MZO 23'!E118</f>
        <v>55640.52</v>
      </c>
      <c r="E83" s="2">
        <f>+'SANTANDER ABR 23'!E99+'SANTANDER ABR 23'!E100</f>
        <v>55640.520000000004</v>
      </c>
      <c r="F83" s="2">
        <f>+'SANTANDER MYO 23'!E97</f>
        <v>55640.52</v>
      </c>
      <c r="G83" s="2">
        <f>+'SANTANDER JUN 23'!E119</f>
        <v>55640.52</v>
      </c>
      <c r="H83" s="2">
        <f>+'SANTANDER JULIO 23'!E121</f>
        <v>55640.52</v>
      </c>
      <c r="I83" s="2">
        <f>+'SANTANDER AGO 23'!E103</f>
        <v>55640.52</v>
      </c>
      <c r="J83" s="2">
        <f>+'SANTANDER SEPT 23'!E85</f>
        <v>55640.52</v>
      </c>
      <c r="K83" s="2">
        <f>+'SANTADER OCT 23'!E114</f>
        <v>55640.52</v>
      </c>
      <c r="L83" s="2">
        <f>+'SANTANDER NOV 23'!E101</f>
        <v>55640.52</v>
      </c>
      <c r="M83" s="33">
        <f>+'SANTANDER DIC 23'!E93</f>
        <v>55640.52</v>
      </c>
    </row>
    <row r="84" spans="1:13" hidden="1" x14ac:dyDescent="0.2">
      <c r="A84" s="55" t="s">
        <v>113</v>
      </c>
      <c r="B84" s="56"/>
      <c r="C84" s="56"/>
      <c r="D84" s="56"/>
      <c r="E84" s="56"/>
      <c r="F84" s="56"/>
      <c r="G84" s="56"/>
      <c r="H84" s="56"/>
    </row>
    <row r="85" spans="1:13" hidden="1" x14ac:dyDescent="0.2">
      <c r="A85" s="55" t="s">
        <v>114</v>
      </c>
      <c r="B85" s="56"/>
      <c r="C85" s="56"/>
      <c r="D85" s="56"/>
      <c r="E85" s="56"/>
      <c r="F85" s="56"/>
      <c r="G85" s="56"/>
      <c r="H85" s="56"/>
    </row>
    <row r="86" spans="1:13" x14ac:dyDescent="0.2">
      <c r="A86" s="34"/>
    </row>
    <row r="87" spans="1:13" x14ac:dyDescent="0.2">
      <c r="A87" s="35" t="s">
        <v>115</v>
      </c>
    </row>
    <row r="88" spans="1:13" x14ac:dyDescent="0.2">
      <c r="A88" s="37" t="s">
        <v>116</v>
      </c>
    </row>
    <row r="89" spans="1:13" x14ac:dyDescent="0.2">
      <c r="A89" s="39" t="s">
        <v>117</v>
      </c>
    </row>
    <row r="90" spans="1:13" x14ac:dyDescent="0.2">
      <c r="A90" s="39" t="s">
        <v>118</v>
      </c>
      <c r="B90" s="2">
        <f>+'HSBC ENE 23'!E15</f>
        <v>5308</v>
      </c>
      <c r="C90" s="2">
        <f>+'HSBC FEB 23'!E26</f>
        <v>4736</v>
      </c>
      <c r="D90" s="2">
        <f>+'HSBC MZO 23'!E23</f>
        <v>4294</v>
      </c>
      <c r="E90" s="2">
        <f>+'HSBC ABR 23'!E13</f>
        <v>4512</v>
      </c>
      <c r="F90" s="2">
        <f>+'HSBC MYO 23'!E24</f>
        <v>4481</v>
      </c>
      <c r="G90" s="2">
        <f>+'HSBC JUN 23'!E20</f>
        <v>4543</v>
      </c>
      <c r="H90" s="2">
        <f>+'HSBC JUL 23'!E19</f>
        <v>4608</v>
      </c>
      <c r="I90" s="2">
        <f>+'HSBC AGO 23'!E18</f>
        <v>4795</v>
      </c>
      <c r="J90" s="2">
        <f>+'HSBC SEPT 23'!E16</f>
        <v>4832</v>
      </c>
      <c r="K90" s="2">
        <f>+'HSBC OCT 23'!E17</f>
        <v>5414</v>
      </c>
      <c r="L90" s="2">
        <f>+'HSBC NOV 23'!E13</f>
        <v>5414</v>
      </c>
      <c r="M90" s="33">
        <f>+'HSBC DIC 23'!E14</f>
        <v>5448</v>
      </c>
    </row>
    <row r="91" spans="1:13" x14ac:dyDescent="0.2">
      <c r="A91" s="39" t="s">
        <v>119</v>
      </c>
    </row>
    <row r="92" spans="1:13" x14ac:dyDescent="0.2">
      <c r="A92" s="37" t="s">
        <v>120</v>
      </c>
    </row>
    <row r="93" spans="1:13" x14ac:dyDescent="0.2">
      <c r="A93" s="34"/>
    </row>
    <row r="94" spans="1:13" x14ac:dyDescent="0.2">
      <c r="A94" s="35" t="s">
        <v>121</v>
      </c>
      <c r="F94" s="36"/>
      <c r="G94" s="36"/>
      <c r="H94" s="36"/>
      <c r="I94" s="36"/>
    </row>
    <row r="95" spans="1:13" x14ac:dyDescent="0.2">
      <c r="A95" s="37" t="s">
        <v>122</v>
      </c>
      <c r="F95" s="36">
        <f>+'HSBC MYO 23'!E9</f>
        <v>198095.05</v>
      </c>
      <c r="G95" s="36"/>
      <c r="H95" s="36"/>
      <c r="I95" s="36"/>
    </row>
    <row r="96" spans="1:13" x14ac:dyDescent="0.2">
      <c r="A96" s="37" t="s">
        <v>123</v>
      </c>
      <c r="F96" s="36"/>
      <c r="G96" s="36"/>
      <c r="H96" s="36"/>
      <c r="I96" s="36"/>
    </row>
    <row r="97" spans="1:13" x14ac:dyDescent="0.2">
      <c r="A97" s="34" t="s">
        <v>4173</v>
      </c>
      <c r="E97" s="2">
        <f>+'HSBC ABR 23'!E38</f>
        <v>22156</v>
      </c>
      <c r="F97" s="36"/>
      <c r="G97" s="36"/>
      <c r="H97" s="36">
        <f>+'SANTANDER JULIO 23'!E54</f>
        <v>4872</v>
      </c>
      <c r="I97" s="36"/>
      <c r="M97" s="33"/>
    </row>
    <row r="98" spans="1:13" x14ac:dyDescent="0.2">
      <c r="A98" s="34" t="s">
        <v>125</v>
      </c>
      <c r="D98" s="2">
        <f>+'HSBC MZO 23'!E21</f>
        <v>37766.949999999997</v>
      </c>
      <c r="E98" s="2">
        <f>+'SANTANDER ABR 23'!E24</f>
        <v>2000</v>
      </c>
      <c r="F98" s="36">
        <f>+'HSBC MYO 23'!E29+'HSBC MYO 23'!E56</f>
        <v>15922</v>
      </c>
      <c r="G98" s="36">
        <f>+'HSBC JUN 23'!E14+'HSBC JUN 23'!E32</f>
        <v>7228</v>
      </c>
      <c r="H98" s="36">
        <f>+'HSBC JUL 23'!E24</f>
        <v>6677.58</v>
      </c>
      <c r="I98" s="36">
        <f>+'HSBC AGO 23'!E37</f>
        <v>17423.22</v>
      </c>
      <c r="J98" s="2">
        <f>+'HSBC SEPT 23'!E34</f>
        <v>27801.27</v>
      </c>
      <c r="K98" s="2">
        <f>+'SANTADER OCT 23'!E93</f>
        <v>2236.0100000000002</v>
      </c>
      <c r="L98" s="2">
        <v>0</v>
      </c>
      <c r="M98" s="33">
        <f>+'HSBC DIC 23'!E17+'HSBC DIC 23'!E18+'HSBC DIC 23'!E42</f>
        <v>41189.97</v>
      </c>
    </row>
    <row r="99" spans="1:13" x14ac:dyDescent="0.2">
      <c r="F99" s="36"/>
      <c r="G99" s="36"/>
      <c r="H99" s="36"/>
      <c r="I99" s="36"/>
    </row>
    <row r="100" spans="1:13" x14ac:dyDescent="0.2">
      <c r="A100" s="34"/>
    </row>
    <row r="101" spans="1:13" x14ac:dyDescent="0.2">
      <c r="A101" s="35" t="s">
        <v>126</v>
      </c>
    </row>
    <row r="102" spans="1:13" x14ac:dyDescent="0.2">
      <c r="A102" s="37" t="s">
        <v>127</v>
      </c>
      <c r="C102" s="2">
        <f>+'SANTANDER FEB 23'!Q66</f>
        <v>48950.423500000004</v>
      </c>
    </row>
    <row r="103" spans="1:13" x14ac:dyDescent="0.2">
      <c r="A103" s="37" t="s">
        <v>128</v>
      </c>
      <c r="E103" s="2">
        <f>+'SANTANDER ABR 23'!E56</f>
        <v>25694.880000000001</v>
      </c>
    </row>
    <row r="104" spans="1:13" x14ac:dyDescent="0.2">
      <c r="A104" s="34" t="s">
        <v>129</v>
      </c>
      <c r="I104" s="2">
        <f>+'SANTANDER AGO 23'!E76+'SANTANDER AGO 23'!E87</f>
        <v>14900</v>
      </c>
      <c r="M104" s="33"/>
    </row>
    <row r="105" spans="1:13" x14ac:dyDescent="0.2">
      <c r="A105" s="34"/>
      <c r="I105" s="57"/>
    </row>
    <row r="106" spans="1:13" x14ac:dyDescent="0.2">
      <c r="A106" s="48" t="s">
        <v>130</v>
      </c>
      <c r="B106" s="46">
        <f t="shared" ref="B106:M106" si="5">SUM(B108:B129)</f>
        <v>187955.03999999998</v>
      </c>
      <c r="C106" s="46">
        <f t="shared" si="5"/>
        <v>420772.9</v>
      </c>
      <c r="D106" s="46">
        <f t="shared" si="5"/>
        <v>2128.7800000000002</v>
      </c>
      <c r="E106" s="46">
        <f t="shared" si="5"/>
        <v>2388.96</v>
      </c>
      <c r="F106" s="46">
        <f t="shared" si="5"/>
        <v>6426</v>
      </c>
      <c r="G106" s="46">
        <f t="shared" si="5"/>
        <v>177908.08999999997</v>
      </c>
      <c r="H106" s="46">
        <f t="shared" si="5"/>
        <v>948.86</v>
      </c>
      <c r="I106" s="46">
        <f t="shared" si="5"/>
        <v>0</v>
      </c>
      <c r="J106" s="46">
        <f t="shared" si="5"/>
        <v>0</v>
      </c>
      <c r="K106" s="46">
        <f t="shared" si="5"/>
        <v>19403.89</v>
      </c>
      <c r="L106" s="46">
        <f t="shared" si="5"/>
        <v>4570.3999999999996</v>
      </c>
      <c r="M106" s="46">
        <f t="shared" si="5"/>
        <v>0</v>
      </c>
    </row>
    <row r="107" spans="1:13" x14ac:dyDescent="0.2">
      <c r="A107" s="49"/>
    </row>
    <row r="108" spans="1:13" x14ac:dyDescent="0.2">
      <c r="A108" s="35" t="s">
        <v>131</v>
      </c>
    </row>
    <row r="109" spans="1:13" x14ac:dyDescent="0.2">
      <c r="A109" s="34" t="s">
        <v>132</v>
      </c>
      <c r="C109" s="2">
        <f>+'HSBC FEB 23'!E19</f>
        <v>17327.25</v>
      </c>
    </row>
    <row r="110" spans="1:13" x14ac:dyDescent="0.2">
      <c r="A110" s="34" t="s">
        <v>133</v>
      </c>
    </row>
    <row r="111" spans="1:13" x14ac:dyDescent="0.2">
      <c r="A111" s="34" t="s">
        <v>134</v>
      </c>
      <c r="B111" s="2">
        <f>+'SANTANDER ENE 23'!E25</f>
        <v>170288</v>
      </c>
    </row>
    <row r="112" spans="1:13" x14ac:dyDescent="0.2">
      <c r="A112" s="34" t="s">
        <v>135</v>
      </c>
      <c r="L112" s="2">
        <f>+'SANTANDER NOV 23'!E9+'HSBC NOV 23'!E30</f>
        <v>4570.3999999999996</v>
      </c>
    </row>
    <row r="113" spans="1:13" x14ac:dyDescent="0.2">
      <c r="A113" s="34" t="s">
        <v>136</v>
      </c>
      <c r="M113" s="33"/>
    </row>
    <row r="114" spans="1:13" x14ac:dyDescent="0.2">
      <c r="A114" s="34" t="s">
        <v>137</v>
      </c>
      <c r="M114" s="33"/>
    </row>
    <row r="115" spans="1:13" x14ac:dyDescent="0.2">
      <c r="A115" s="34" t="s">
        <v>138</v>
      </c>
    </row>
    <row r="116" spans="1:13" x14ac:dyDescent="0.2">
      <c r="A116" s="34" t="s">
        <v>139</v>
      </c>
      <c r="C116" s="2">
        <f>+'SANTANDER FEB 23'!E53</f>
        <v>400000</v>
      </c>
      <c r="G116" s="2">
        <f>+'SANTANDER JUN 23'!E44</f>
        <v>4872</v>
      </c>
      <c r="M116" s="33"/>
    </row>
    <row r="117" spans="1:13" x14ac:dyDescent="0.2">
      <c r="A117" s="34" t="s">
        <v>140</v>
      </c>
      <c r="B117" s="2">
        <f>+'HSBC ENE 23'!E26</f>
        <v>15956.18</v>
      </c>
      <c r="G117" s="2">
        <f>+'HSBC JUN 23'!E15+'HSBC JUN 23'!E38</f>
        <v>166621.28999999998</v>
      </c>
      <c r="H117" s="2">
        <f>+'HSBC JUL 23'!E16</f>
        <v>948.86</v>
      </c>
      <c r="M117" s="33"/>
    </row>
    <row r="118" spans="1:13" x14ac:dyDescent="0.2">
      <c r="A118" s="34" t="s">
        <v>141</v>
      </c>
      <c r="B118" s="2">
        <f>+'SANTANDER ENE 23'!E54</f>
        <v>1710.86</v>
      </c>
      <c r="C118" s="2">
        <f>+'SANTANDER FEB 23'!E113</f>
        <v>3445.65</v>
      </c>
      <c r="D118" s="2">
        <f>+'SANTANDER MZO 23'!E51</f>
        <v>2128.7800000000002</v>
      </c>
      <c r="E118" s="2">
        <f>+'SANTANDER ABR 23'!E75</f>
        <v>2388.96</v>
      </c>
      <c r="M118" s="33"/>
    </row>
    <row r="119" spans="1:13" x14ac:dyDescent="0.2">
      <c r="A119" s="34"/>
    </row>
    <row r="120" spans="1:13" x14ac:dyDescent="0.2">
      <c r="A120" s="35" t="s">
        <v>142</v>
      </c>
    </row>
    <row r="121" spans="1:13" x14ac:dyDescent="0.2">
      <c r="A121" s="34" t="s">
        <v>137</v>
      </c>
      <c r="B121" s="36"/>
      <c r="M121" s="33"/>
    </row>
    <row r="122" spans="1:13" x14ac:dyDescent="0.2">
      <c r="A122" s="34" t="s">
        <v>143</v>
      </c>
      <c r="B122" s="36"/>
    </row>
    <row r="123" spans="1:13" x14ac:dyDescent="0.2">
      <c r="A123" s="34" t="s">
        <v>134</v>
      </c>
      <c r="B123" s="36"/>
    </row>
    <row r="124" spans="1:13" x14ac:dyDescent="0.2">
      <c r="A124" s="34" t="s">
        <v>136</v>
      </c>
      <c r="B124" s="36"/>
      <c r="M124" s="33"/>
    </row>
    <row r="125" spans="1:13" x14ac:dyDescent="0.2">
      <c r="A125" s="34" t="s">
        <v>144</v>
      </c>
      <c r="B125" s="36"/>
      <c r="M125" s="33"/>
    </row>
    <row r="126" spans="1:13" x14ac:dyDescent="0.2">
      <c r="A126" s="34" t="s">
        <v>145</v>
      </c>
      <c r="B126" s="36"/>
      <c r="G126" s="2">
        <f>+'SANTANDER JUN 23'!E67</f>
        <v>6414.8</v>
      </c>
      <c r="K126" s="2">
        <f>+'HSBC OCT 23'!E14</f>
        <v>19403.89</v>
      </c>
      <c r="M126" s="33"/>
    </row>
    <row r="127" spans="1:13" x14ac:dyDescent="0.2">
      <c r="A127" s="34" t="s">
        <v>139</v>
      </c>
      <c r="B127" s="36"/>
      <c r="F127" s="2">
        <f>+'SANTANDER MYO 23'!E40</f>
        <v>6426</v>
      </c>
    </row>
    <row r="128" spans="1:13" x14ac:dyDescent="0.2">
      <c r="A128" s="34" t="s">
        <v>146</v>
      </c>
      <c r="B128" s="36"/>
    </row>
    <row r="129" spans="1:13" x14ac:dyDescent="0.2">
      <c r="A129" s="34" t="s">
        <v>147</v>
      </c>
      <c r="B129" s="36"/>
    </row>
    <row r="130" spans="1:13" x14ac:dyDescent="0.2">
      <c r="A130" s="34"/>
      <c r="B130" s="36"/>
    </row>
    <row r="131" spans="1:13" x14ac:dyDescent="0.2">
      <c r="A131" s="48" t="s">
        <v>148</v>
      </c>
      <c r="B131" s="58">
        <f t="shared" ref="B131:M131" si="6">SUM(B134:B135)</f>
        <v>0</v>
      </c>
      <c r="C131" s="58">
        <f t="shared" si="6"/>
        <v>0</v>
      </c>
      <c r="D131" s="58">
        <f t="shared" si="6"/>
        <v>0</v>
      </c>
      <c r="E131" s="58">
        <f t="shared" si="6"/>
        <v>0</v>
      </c>
      <c r="F131" s="58">
        <f t="shared" si="6"/>
        <v>0</v>
      </c>
      <c r="G131" s="58">
        <f t="shared" si="6"/>
        <v>26014.44</v>
      </c>
      <c r="H131" s="58">
        <f t="shared" si="6"/>
        <v>20948.43</v>
      </c>
      <c r="I131" s="58">
        <f t="shared" si="6"/>
        <v>20948.43</v>
      </c>
      <c r="J131" s="58">
        <f t="shared" si="6"/>
        <v>84321.63</v>
      </c>
      <c r="K131" s="58">
        <f t="shared" si="6"/>
        <v>72385.36</v>
      </c>
      <c r="L131" s="58">
        <f t="shared" si="6"/>
        <v>72385.36</v>
      </c>
      <c r="M131" s="58">
        <f t="shared" si="6"/>
        <v>72384.820000000007</v>
      </c>
    </row>
    <row r="132" spans="1:13" x14ac:dyDescent="0.2">
      <c r="A132" s="49"/>
    </row>
    <row r="133" spans="1:13" x14ac:dyDescent="0.2">
      <c r="A133" s="35" t="s">
        <v>149</v>
      </c>
    </row>
    <row r="134" spans="1:13" x14ac:dyDescent="0.2">
      <c r="A134" s="37" t="s">
        <v>150</v>
      </c>
      <c r="B134" s="2">
        <v>0</v>
      </c>
      <c r="C134" s="2">
        <v>0</v>
      </c>
      <c r="D134" s="2">
        <v>0</v>
      </c>
      <c r="E134" s="2">
        <v>0</v>
      </c>
      <c r="F134" s="2">
        <v>0</v>
      </c>
      <c r="G134" s="2">
        <f>+'SANTANDER JUN 23'!E56+'SANTANDER JUN 23'!E57+'SANTANDER JUN 23'!E58</f>
        <v>26014.44</v>
      </c>
      <c r="H134" s="2">
        <f>+'SANTANDER JULIO 23'!E66+'SANTANDER JULIO 23'!E67+'SANTANDER JULIO 23'!E68</f>
        <v>20948.43</v>
      </c>
      <c r="I134" s="2">
        <f>+'SANTANDER AGO 23'!E53+'SANTANDER AGO 23'!E54+'SANTANDER AGO 23'!E55</f>
        <v>20948.43</v>
      </c>
      <c r="J134" s="2">
        <f>+'SANTANDER SEPT 23'!E57+'SANTANDER SEPT 23'!E58++'SANTANDER SEPT 23'!E59</f>
        <v>20948.43</v>
      </c>
      <c r="K134" s="2">
        <f>+'SANTADER OCT 23'!E62+'SANTADER OCT 23'!E63+'SANTADER OCT 23'!E64</f>
        <v>20948.43</v>
      </c>
      <c r="L134" s="2">
        <f>+'SANTANDER NOV 23'!E61+'SANTANDER NOV 23'!E62+'SANTANDER NOV 23'!E63</f>
        <v>20948.43</v>
      </c>
      <c r="M134" s="2">
        <f>+'SANTANDER DIC 23'!E63+'SANTANDER DIC 23'!E64+'SANTANDER DIC 23'!E65</f>
        <v>20948.43</v>
      </c>
    </row>
    <row r="135" spans="1:13" x14ac:dyDescent="0.2">
      <c r="A135" s="37" t="s">
        <v>151</v>
      </c>
      <c r="B135" s="2">
        <v>0</v>
      </c>
      <c r="C135" s="2">
        <v>0</v>
      </c>
      <c r="D135" s="2">
        <v>0</v>
      </c>
      <c r="E135" s="2">
        <v>0</v>
      </c>
      <c r="F135" s="2">
        <v>0</v>
      </c>
      <c r="G135" s="2">
        <v>0</v>
      </c>
      <c r="H135" s="2">
        <v>0</v>
      </c>
      <c r="I135" s="2">
        <v>0</v>
      </c>
      <c r="J135" s="2">
        <v>63373.2</v>
      </c>
      <c r="K135" s="2">
        <v>51436.93</v>
      </c>
      <c r="L135" s="2">
        <v>51436.93</v>
      </c>
      <c r="M135" s="2">
        <v>51436.39</v>
      </c>
    </row>
    <row r="136" spans="1:13" x14ac:dyDescent="0.2">
      <c r="A136" s="37" t="s">
        <v>6287</v>
      </c>
      <c r="B136" s="2">
        <v>0</v>
      </c>
      <c r="C136" s="2">
        <v>0</v>
      </c>
      <c r="D136" s="2">
        <v>0</v>
      </c>
      <c r="E136" s="2">
        <v>0</v>
      </c>
      <c r="F136" s="2">
        <v>0</v>
      </c>
      <c r="G136" s="2">
        <v>0</v>
      </c>
      <c r="H136" s="2">
        <f>+'SANTANDER JULIO 23'!E104</f>
        <v>115294.98</v>
      </c>
    </row>
    <row r="137" spans="1:13" x14ac:dyDescent="0.2">
      <c r="A137" s="37" t="s">
        <v>6288</v>
      </c>
      <c r="B137" s="2">
        <v>0</v>
      </c>
      <c r="C137" s="2">
        <v>0</v>
      </c>
      <c r="D137" s="2">
        <v>0</v>
      </c>
      <c r="E137" s="2">
        <v>0</v>
      </c>
      <c r="F137" s="2">
        <v>0</v>
      </c>
      <c r="G137" s="2">
        <v>0</v>
      </c>
      <c r="H137" s="2">
        <f>+'SANTANDER JULIO 23'!E105</f>
        <v>153200</v>
      </c>
    </row>
    <row r="138" spans="1:13" x14ac:dyDescent="0.2">
      <c r="A138" s="34"/>
    </row>
    <row r="139" spans="1:13" x14ac:dyDescent="0.2">
      <c r="A139" s="48" t="s">
        <v>152</v>
      </c>
      <c r="B139" s="46">
        <f t="shared" ref="B139:M139" si="7">SUM(B141:B150)</f>
        <v>93078.43</v>
      </c>
      <c r="C139" s="46">
        <f t="shared" si="7"/>
        <v>76192.09</v>
      </c>
      <c r="D139" s="46">
        <f t="shared" si="7"/>
        <v>65997.899999999994</v>
      </c>
      <c r="E139" s="46">
        <f t="shared" si="7"/>
        <v>62772.78</v>
      </c>
      <c r="F139" s="46">
        <f t="shared" si="7"/>
        <v>62333.25</v>
      </c>
      <c r="G139" s="46">
        <f t="shared" si="7"/>
        <v>60262.879999999997</v>
      </c>
      <c r="H139" s="46">
        <f t="shared" si="7"/>
        <v>58034.19</v>
      </c>
      <c r="I139" s="46">
        <f t="shared" si="7"/>
        <v>105208.57</v>
      </c>
      <c r="J139" s="46">
        <f t="shared" si="7"/>
        <v>160226.23999999999</v>
      </c>
      <c r="K139" s="46">
        <f t="shared" si="7"/>
        <v>148234.92000000001</v>
      </c>
      <c r="L139" s="46">
        <f t="shared" si="7"/>
        <v>150026.91</v>
      </c>
      <c r="M139" s="46">
        <f t="shared" si="7"/>
        <v>144132.15</v>
      </c>
    </row>
    <row r="140" spans="1:13" x14ac:dyDescent="0.2">
      <c r="A140" s="49"/>
    </row>
    <row r="141" spans="1:13" x14ac:dyDescent="0.2">
      <c r="A141" s="37" t="s">
        <v>153</v>
      </c>
      <c r="B141" s="2">
        <v>6545.94</v>
      </c>
      <c r="C141" s="2">
        <v>6294.17</v>
      </c>
      <c r="D141" s="2">
        <v>5457.66</v>
      </c>
      <c r="E141" s="2">
        <v>5790.64</v>
      </c>
      <c r="F141" s="2">
        <v>5360.2</v>
      </c>
      <c r="G141" s="2">
        <v>5287.11</v>
      </c>
      <c r="H141" s="2">
        <v>4872.91</v>
      </c>
      <c r="I141" s="2">
        <v>4783.57</v>
      </c>
      <c r="J141" s="2">
        <v>4531.8</v>
      </c>
      <c r="K141" s="2">
        <v>4141.97</v>
      </c>
      <c r="L141" s="2">
        <v>4028.27</v>
      </c>
      <c r="M141" s="33">
        <f>+'SANTANDER DIC 23'!E34</f>
        <v>5887.5</v>
      </c>
    </row>
    <row r="142" spans="1:13" hidden="1" x14ac:dyDescent="0.2">
      <c r="A142" s="37" t="s">
        <v>154</v>
      </c>
    </row>
    <row r="143" spans="1:13" x14ac:dyDescent="0.2">
      <c r="A143" s="37" t="s">
        <v>155</v>
      </c>
      <c r="B143" s="2">
        <f>+'SANTANDER ENE 23'!E10+'SANTANDER ENE 23'!E12+'SANTANDER ENE 23'!E14+'SANTANDER ENE 23'!E20+'SANTANDER ENE 23'!E22+'SANTANDER ENE 23'!E27+'SANTANDER ENE 23'!E36+'SANTANDER ENE 23'!E42+'SANTANDER ENE 23'!E52+'SANTANDER ENE 23'!E58+'SANTANDER ENE 23'!E63+'SANTANDER ENE 23'!E65+'SANTANDER ENE 23'!E72+'SANTANDER ENE 23'!E75+'SANTANDER ENE 23'!E79+'SANTANDER ENE 23'!E82+'SANTANDER ENE 23'!E87+'SANTANDER ENE 23'!E92+'SANTANDER ENE 23'!E103+'SANTANDER ENE 23'!E33+'SANTANDER ENE 23'!E101</f>
        <v>7593.88</v>
      </c>
      <c r="C143" s="2">
        <f>+'SANTANDER FEB 23'!E10+'SANTANDER FEB 23'!E12+'SANTANDER FEB 23'!E14+'SANTANDER FEB 23'!E16+'SANTANDER FEB 23'!E20+'SANTANDER FEB 23'!E32+'SANTANDER FEB 23'!E34+'SANTANDER FEB 23'!E39+'SANTANDER FEB 23'!E41+'SANTANDER FEB 23'!E43+'SANTANDER FEB 23'!E48+'SANTANDER FEB 23'!E55+'SANTANDER FEB 23'!E60+'SANTANDER FEB 23'!E67+'SANTANDER FEB 23'!E70+'SANTANDER FEB 23'!E81+'SANTANDER FEB 23'!E83+'SANTANDER FEB 23'!E87+'SANTANDER FEB 23'!E90+'SANTANDER FEB 23'!E95+'SANTANDER FEB 23'!E102+'SANTANDER FEB 23'!E106+'SANTANDER FEB 23'!E109+'SANTANDER FEB 23'!E111+'SANTANDER FEB 23'!E115</f>
        <v>7741.12</v>
      </c>
      <c r="D143" s="2">
        <f>+'SANTANDER MZO 23'!E9+'SANTANDER MZO 23'!E11+'SANTANDER MZO 23'!E13+'SANTANDER MZO 23'!E15+'SANTANDER MZO 23'!E27+'SANTANDER MZO 23'!E29+'SANTANDER MZO 23'!E33+'SANTANDER MZO 23'!E34+'SANTANDER MZO 23'!E38+'SANTANDER MZO 23'!E41+'SANTANDER MZO 23'!E47+'SANTANDER MZO 23'!E55+'SANTANDER MZO 23'!E60+'SANTANDER MZO 23'!E63+'SANTANDER MZO 23'!E65+'SANTANDER MZO 23'!E71+'SANTANDER MZO 23'!E75+'SANTANDER MZO 23'!E78+'SANTANDER MZO 23'!E84+'SANTANDER MZO 23'!E90+'SANTANDER MZO 23'!E92+'SANTANDER MZO 23'!E101+'SANTANDER MZO 23'!E109+'SANTANDER MZO 23'!E111+'SANTANDER MZO 23'!E113+'SANTANDER MZO 23'!E120</f>
        <v>6836.4799999999987</v>
      </c>
      <c r="E143" s="2">
        <f>+'SANTANDER ABR 23'!E11+'SANTANDER ABR 23'!E13+'SANTANDER ABR 23'!E15+'SANTANDER ABR 23'!E20+'SANTANDER ABR 23'!E30+'SANTANDER ABR 23'!E32+'SANTANDER ABR 23'!E35+'SANTANDER ABR 23'!E40+'SANTANDER ABR 23'!E44+'SANTANDER ABR 23'!E59+'SANTANDER ABR 23'!E61+'SANTANDER ABR 23'!E65+'SANTANDER ABR 23'!E68+'SANTANDER ABR 23'!E72+'SANTANDER ABR 23'!E80+'SANTANDER ABR 23'!E85+'SANTANDER ABR 23'!E88+'SANTANDER ABR 23'!E90+'SANTANDER ABR 23'!E93+'SANTANDER ABR 23'!E95+'SANTANDER ABR 23'!E101</f>
        <v>6242.42</v>
      </c>
      <c r="F143" s="2">
        <f>+'SANTANDER MYO 23'!E120+'SANTANDER MYO 23'!E116+'SANTANDER MYO 23'!E114+'SANTANDER MYO 23'!E112+'SANTANDER MYO 23'!E102+'SANTANDER MYO 23'!E94+'SANTANDER MYO 23'!E91+'SANTANDER MYO 23'!E88+'SANTANDER MYO 23'!E81+'SANTANDER MYO 23'!E78+'SANTANDER MYO 23'!E75+'SANTANDER MYO 23'!E71+'SANTANDER MYO 23'!E64+'SANTANDER MYO 23'!E62+'SANTANDER MYO 23'!E53+'SANTANDER MYO 23'!E51+'SANTANDER MYO 23'!E45+'SANTANDER MYO 23'!E34+'SANTANDER MYO 23'!E30+'SANTANDER MYO 23'!E20+'SANTANDER MYO 23'!E18+'SANTANDER MYO 23'!E16+'SANTANDER MYO 23'!E14</f>
        <v>6274.2199999999984</v>
      </c>
      <c r="G143" s="2">
        <f>+'SANTANDER JUN 23'!E9+'SANTANDER JUN 23'!E11+'SANTANDER JUN 23'!E13+'SANTANDER JUN 23'!E15+'SANTANDER JUN 23'!E18+'SANTANDER JUN 23'!E22+'SANTANDER JUN 23'!E24+'SANTANDER JUN 23'!E30+'SANTANDER JUN 23'!E33+'SANTANDER JUN 23'!E38+'SANTANDER JUN 23'!E45+'SANTANDER JUN 23'!E61+'SANTANDER JUN 23'!E68+'SANTANDER JUN 23'!E72+'SANTANDER JUN 23'!E77+'SANTANDER JUN 23'!E84+'SANTANDER JUN 23'!E87+'SANTANDER JUN 23'!E89+'SANTANDER JUN 23'!E95+'SANTANDER JUN 23'!E97+'SANTANDER JUN 23'!E99+'SANTANDER JUN 23'!E107+'SANTANDER JUN 23'!E110+'SANTANDER JUN 23'!E113+'SANTANDER JUN 23'!E116+'SANTANDER JUN 23'!E124+'SANTANDER JUN 23'!E29</f>
        <v>7858.5300000000007</v>
      </c>
      <c r="H143" s="2">
        <f>+'SANTANDER JULIO 23'!E12+'SANTANDER JULIO 23'!E14+'SANTANDER JULIO 23'!E16+'SANTANDER JULIO 23'!E22+'SANTANDER JULIO 23'!E26+'SANTANDER JULIO 23'!E31+'SANTANDER JULIO 23'!E39+'SANTANDER JULIO 23'!E45+'SANTANDER JULIO 23'!E48+'SANTANDER JULIO 23'!E55+'SANTANDER JULIO 23'!E73+'SANTANDER JULIO 23'!E81+'SANTANDER JULIO 23'!E85+'SANTANDER JULIO 23'!E88+'SANTANDER JULIO 23'!E99+'SANTANDER JULIO 23'!E106+'SANTANDER JULIO 23'!E112+'SANTANDER JULIO 23'!E116+'SANTANDER JULIO 23'!E122</f>
        <v>6505.4600000000009</v>
      </c>
      <c r="I143" s="2">
        <f>+'SANTANDER AGO 23'!E9+'SANTANDER AGO 23'!E11+'SANTANDER AGO 23'!E13+'SANTANDER AGO 23'!E15+'SANTANDER AGO 23'!E20+'SANTANDER AGO 23'!E30+'SANTANDER AGO 23'!E37+'SANTANDER AGO 23'!E40+'SANTANDER AGO 23'!E42+'SANTANDER AGO 23'!E46+'SANTANDER AGO 23'!E51+'SANTANDER AGO 23'!E58+'SANTANDER AGO 23'!E62+'SANTANDER AGO 23'!E67+'SANTANDER AGO 23'!E71+'SANTANDER AGO 23'!E74+'SANTANDER AGO 23'!E77+'SANTANDER AGO 23'!E83+'SANTANDER AGO 23'!E85+'SANTANDER AGO 23'!E89+'SANTANDER AGO 23'!E96+'SANTANDER AGO 23'!E98+'SANTANDER AGO 23'!E100+'SANTANDER AGO 23'!E108+'SANTANDER AGO 23'!E34</f>
        <v>8513.92</v>
      </c>
      <c r="J143" s="2">
        <f>+'SANTANDER SEPT 23'!E10+'SANTANDER SEPT 23'!E12+'SANTANDER SEPT 23'!E14+'SANTANDER SEPT 23'!E23+'SANTANDER SEPT 23'!E32+'SANTANDER SEPT 23'!E36+'SANTANDER SEPT 23'!E39+'SANTANDER SEPT 23'!E42+'SANTANDER SEPT 23'!E48+'SANTANDER SEPT 23'!E52+'SANTANDER SEPT 23'!E64+'SANTANDER SEPT 23'!E66+'SANTANDER SEPT 23'!E74+'SANTANDER SEPT 23'!E77+'SANTANDER SEPT 23'!E80+'SANTANDER SEPT 23'!E83+'SANTANDER SEPT 23'!E90+'SANTANDER SEPT 23'!E30</f>
        <v>6659.75</v>
      </c>
      <c r="K143" s="2">
        <f>+'SANTADER OCT 23'!E14+'SANTADER OCT 23'!E16+'SANTADER OCT 23'!E18+'SANTADER OCT 23'!E20+'SANTADER OCT 23'!E22+'SANTADER OCT 23'!E27+'SANTADER OCT 23'!E31+'SANTADER OCT 23'!E33+'SANTADER OCT 23'!E44+'SANTADER OCT 23'!E51+'SANTADER OCT 23'!E57+'SANTADER OCT 23'!E68+'SANTADER OCT 23'!E72+'SANTADER OCT 23'!E76+'SANTADER OCT 23'!E78+'SANTADER OCT 23'!E83+'SANTADER OCT 23'!E85+'SANTADER OCT 23'!E87+'SANTADER OCT 23'!E91+'SANTADER OCT 23'!E99+'SANTADER OCT 23'!E101+'SANTADER OCT 23'!E104+'SANTADER OCT 23'!E107+'SANTADER OCT 23'!E115</f>
        <v>4845.84</v>
      </c>
      <c r="L143" s="2">
        <f>+'SANTANDER NOV 23'!E10+'SANTANDER NOV 23'!E12+'SANTANDER NOV 23'!E14+'SANTANDER NOV 23'!E16+'SANTANDER NOV 23'!E21+'SANTANDER NOV 23'!E26+'SANTANDER NOV 23'!E29+'SANTANDER NOV 23'!E35+'SANTANDER NOV 23'!E38+'SANTANDER NOV 23'!E43+'SANTANDER NOV 23'!E50+'SANTANDER NOV 23'!E54+'SANTANDER NOV 23'!E57+'SANTANDER NOV 23'!E66+'SANTANDER NOV 23'!E77+'SANTANDER NOV 23'!E79+'SANTANDER NOV 23'!E83+'SANTANDER NOV 23'!E91+'SANTANDER NOV 23'!E94+'SANTANDER NOV 23'!E97+'SANTANDER NOV 23'!E106</f>
        <v>5261.28</v>
      </c>
      <c r="M143" s="33">
        <f>+'SANTANDER DIC 23'!E10+'SANTANDER DIC 23'!E12+'SANTANDER DIC 23'!E14+'SANTANDER DIC 23'!E23+'SANTANDER DIC 23'!E25+'SANTANDER DIC 23'!E27+'SANTANDER DIC 23'!E30+'SANTANDER DIC 23'!E35+'SANTANDER DIC 23'!E37+'SANTANDER DIC 23'!E46+'SANTANDER DIC 23'!E48+'SANTANDER DIC 23'!E54+'SANTANDER DIC 23'!E70+'SANTANDER DIC 23'!E72+'SANTANDER DIC 23'!E75+'SANTANDER DIC 23'!E81+'SANTANDER DIC 23'!E86+'SANTANDER DIC 23'!E88+'SANTANDER DIC 23'!E95</f>
        <v>2946.92</v>
      </c>
    </row>
    <row r="144" spans="1:13" hidden="1" x14ac:dyDescent="0.2">
      <c r="A144" s="37" t="s">
        <v>156</v>
      </c>
    </row>
    <row r="145" spans="1:13" x14ac:dyDescent="0.2">
      <c r="A145" s="37" t="s">
        <v>157</v>
      </c>
      <c r="B145" s="2">
        <v>21943.98</v>
      </c>
      <c r="C145" s="2">
        <v>7207.41</v>
      </c>
      <c r="D145" s="2">
        <v>5984.72</v>
      </c>
      <c r="E145" s="2">
        <v>0</v>
      </c>
      <c r="F145" s="2">
        <v>3861.11</v>
      </c>
      <c r="G145" s="2">
        <v>2316.67</v>
      </c>
      <c r="H145" s="2">
        <v>1046.18</v>
      </c>
      <c r="I145" s="2">
        <v>48709.8</v>
      </c>
      <c r="J145" s="2">
        <v>106601.25</v>
      </c>
      <c r="K145" s="2">
        <v>99412.5</v>
      </c>
      <c r="L145" s="2">
        <f>+'BANREGIO NOV 23'!E9</f>
        <v>102687.5</v>
      </c>
      <c r="M145" s="2">
        <v>99375</v>
      </c>
    </row>
    <row r="146" spans="1:13" x14ac:dyDescent="0.2">
      <c r="A146" s="767" t="s">
        <v>6286</v>
      </c>
      <c r="B146" s="2">
        <v>0</v>
      </c>
      <c r="C146" s="2">
        <v>0</v>
      </c>
      <c r="D146" s="2">
        <v>0</v>
      </c>
      <c r="E146" s="2">
        <v>0</v>
      </c>
      <c r="F146" s="2">
        <v>0</v>
      </c>
      <c r="G146" s="2">
        <v>0</v>
      </c>
      <c r="H146" s="2">
        <v>2846.2</v>
      </c>
      <c r="I146" s="2">
        <v>2475</v>
      </c>
      <c r="J146" s="2">
        <v>3744.29</v>
      </c>
      <c r="K146" s="2">
        <v>3182.6</v>
      </c>
      <c r="L146" s="2">
        <f>+'BANREGIO NOV 23'!E10+'BANREGIO NOV 23'!E12+'BANREGIO NOV 23'!E13+'BANREGIO NOV 23'!E14+'BANREGIO NOV 23'!E15+'BANREGIO NOV 23'!E16+'BANREGIO NOV 23'!E17+'BANREGIO NOV 23'!E19+'BANREGIO NOV 23'!E21+'BANREGIO NOV 23'!E23+'BANREGIO NOV 23'!E25</f>
        <v>3435</v>
      </c>
      <c r="M146" s="2">
        <v>3345</v>
      </c>
    </row>
    <row r="147" spans="1:13" x14ac:dyDescent="0.2">
      <c r="A147" s="40" t="s">
        <v>158</v>
      </c>
      <c r="B147" s="2">
        <v>22039.07</v>
      </c>
      <c r="C147" s="2">
        <v>20569.8</v>
      </c>
      <c r="D147" s="571">
        <v>17252.09</v>
      </c>
      <c r="E147" s="2">
        <v>17631.25</v>
      </c>
      <c r="F147" s="2">
        <v>15854.38</v>
      </c>
      <c r="G147" s="2">
        <v>14413.07</v>
      </c>
      <c r="H147" s="2">
        <v>12971.77</v>
      </c>
      <c r="I147" s="2">
        <v>11530.45</v>
      </c>
      <c r="J147" s="2">
        <v>10089.15</v>
      </c>
      <c r="K147" s="2">
        <v>8647.85</v>
      </c>
      <c r="L147" s="2">
        <v>7206.53</v>
      </c>
      <c r="M147" s="2">
        <v>5765.23</v>
      </c>
    </row>
    <row r="148" spans="1:13" hidden="1" x14ac:dyDescent="0.2">
      <c r="A148" s="40" t="s">
        <v>159</v>
      </c>
      <c r="B148" s="2">
        <v>0</v>
      </c>
      <c r="C148" s="2">
        <v>0</v>
      </c>
      <c r="D148" s="2">
        <v>0</v>
      </c>
      <c r="E148" s="2">
        <v>0</v>
      </c>
      <c r="M148" s="2"/>
    </row>
    <row r="149" spans="1:13" x14ac:dyDescent="0.2">
      <c r="A149" s="40" t="s">
        <v>160</v>
      </c>
      <c r="B149" s="2">
        <v>34955.56</v>
      </c>
      <c r="C149" s="2">
        <v>34379.589999999997</v>
      </c>
      <c r="D149" s="571">
        <v>30466.95</v>
      </c>
      <c r="E149" s="2">
        <v>33108.47</v>
      </c>
      <c r="F149" s="2">
        <v>30983.34</v>
      </c>
      <c r="G149" s="2">
        <v>30387.5</v>
      </c>
      <c r="H149" s="2">
        <v>29791.67</v>
      </c>
      <c r="I149" s="2">
        <v>29195.83</v>
      </c>
      <c r="J149" s="2">
        <v>28600</v>
      </c>
      <c r="K149" s="2">
        <v>28004.16</v>
      </c>
      <c r="L149" s="2">
        <v>27408.33</v>
      </c>
      <c r="M149" s="59">
        <v>26812.5</v>
      </c>
    </row>
    <row r="150" spans="1:13" hidden="1" x14ac:dyDescent="0.2">
      <c r="A150" s="60" t="s">
        <v>161</v>
      </c>
      <c r="I150" s="36"/>
      <c r="M150" s="33"/>
    </row>
    <row r="151" spans="1:13" x14ac:dyDescent="0.2">
      <c r="A151" s="61"/>
    </row>
    <row r="152" spans="1:13" x14ac:dyDescent="0.2">
      <c r="A152" s="48" t="s">
        <v>162</v>
      </c>
      <c r="B152" s="46">
        <f>SUM(B154:B160)</f>
        <v>80432.41</v>
      </c>
      <c r="C152" s="46">
        <f t="shared" ref="C152:M152" si="8">SUM(C154:C160)</f>
        <v>14697</v>
      </c>
      <c r="D152" s="46">
        <f t="shared" si="8"/>
        <v>120874.62</v>
      </c>
      <c r="E152" s="46">
        <f t="shared" si="8"/>
        <v>134887</v>
      </c>
      <c r="F152" s="46">
        <f t="shared" si="8"/>
        <v>17298.41</v>
      </c>
      <c r="G152" s="46">
        <f t="shared" si="8"/>
        <v>64390</v>
      </c>
      <c r="H152" s="46">
        <f t="shared" si="8"/>
        <v>50236.35</v>
      </c>
      <c r="I152" s="46">
        <f t="shared" si="8"/>
        <v>46743</v>
      </c>
      <c r="J152" s="46">
        <f t="shared" si="8"/>
        <v>15666</v>
      </c>
      <c r="K152" s="46">
        <f t="shared" si="8"/>
        <v>22514</v>
      </c>
      <c r="L152" s="46">
        <f t="shared" si="8"/>
        <v>54163</v>
      </c>
      <c r="M152" s="46">
        <f t="shared" si="8"/>
        <v>49836</v>
      </c>
    </row>
    <row r="153" spans="1:13" x14ac:dyDescent="0.2">
      <c r="A153" s="49"/>
    </row>
    <row r="154" spans="1:13" x14ac:dyDescent="0.2">
      <c r="A154" s="34" t="s">
        <v>163</v>
      </c>
    </row>
    <row r="155" spans="1:13" x14ac:dyDescent="0.2">
      <c r="A155" s="34" t="s">
        <v>164</v>
      </c>
    </row>
    <row r="156" spans="1:13" x14ac:dyDescent="0.2">
      <c r="A156" s="34" t="s">
        <v>165</v>
      </c>
      <c r="B156" s="2">
        <f>+'GTS EFECT 2023'!D44</f>
        <v>15432.41</v>
      </c>
      <c r="C156" s="2">
        <f>+'GTS EFECT 2023'!D81</f>
        <v>14697</v>
      </c>
      <c r="D156" s="2">
        <f>+'GTS EFECT 2023'!D133</f>
        <v>18074</v>
      </c>
      <c r="E156" s="2">
        <f>+'GTS EFECT 2023'!D182</f>
        <v>13937</v>
      </c>
      <c r="F156" s="2">
        <f>+'GTS EFECT 2023'!D226</f>
        <v>17298.41</v>
      </c>
      <c r="G156" s="2">
        <f>+'GTS EFECT 2023'!D278</f>
        <v>64390</v>
      </c>
      <c r="H156" s="2">
        <f>+'GTS EFECT 2023'!D326</f>
        <v>50236.35</v>
      </c>
      <c r="I156" s="2">
        <f>+'GTS EFECT 2023'!D360</f>
        <v>46743</v>
      </c>
      <c r="J156" s="2">
        <f>+'GTS EFECT 2023'!D391</f>
        <v>15666</v>
      </c>
      <c r="K156" s="2">
        <f>+'GTS EFECT 2023'!D442</f>
        <v>22514</v>
      </c>
      <c r="L156" s="2">
        <f>+'GTS EFECT 2023'!D482</f>
        <v>54163</v>
      </c>
      <c r="M156" s="2">
        <f>+'GTS EFECT 2023'!D528</f>
        <v>49836</v>
      </c>
    </row>
    <row r="157" spans="1:13" x14ac:dyDescent="0.2">
      <c r="A157" s="34" t="s">
        <v>166</v>
      </c>
    </row>
    <row r="158" spans="1:13" x14ac:dyDescent="0.2">
      <c r="A158" s="34" t="s">
        <v>2079</v>
      </c>
      <c r="B158" s="2">
        <f>+'GTS EFECT 2023'!D49</f>
        <v>65000</v>
      </c>
      <c r="D158" s="2">
        <f>+'GTS EFECT 2023'!D132</f>
        <v>102800.62</v>
      </c>
      <c r="E158" s="2">
        <f>+'GTS EFECT 2023'!D174+'GTS EFECT 2023'!D179</f>
        <v>120950</v>
      </c>
      <c r="M158" s="33"/>
    </row>
    <row r="159" spans="1:13" x14ac:dyDescent="0.2">
      <c r="A159" s="53" t="s">
        <v>167</v>
      </c>
      <c r="B159" s="62"/>
      <c r="C159" s="62"/>
      <c r="D159" s="62"/>
      <c r="E159" s="62"/>
      <c r="F159" s="62"/>
      <c r="G159" s="62"/>
      <c r="H159" s="62"/>
      <c r="I159" s="62"/>
      <c r="J159" s="62"/>
      <c r="K159" s="62"/>
      <c r="L159" s="62"/>
      <c r="M159" s="63"/>
    </row>
    <row r="160" spans="1:13" x14ac:dyDescent="0.2">
      <c r="A160" s="34"/>
    </row>
    <row r="161" spans="2:13" x14ac:dyDescent="0.2">
      <c r="B161" s="6">
        <f t="shared" ref="B161:M161" si="9">+B23+B26+B27+B36+B52+B106+B131+B139+B152</f>
        <v>1010638.5284999999</v>
      </c>
      <c r="C161" s="6">
        <f t="shared" si="9"/>
        <v>1156957.5785000001</v>
      </c>
      <c r="D161" s="6">
        <f t="shared" si="9"/>
        <v>926108.81900000002</v>
      </c>
      <c r="E161" s="6">
        <f t="shared" si="9"/>
        <v>894630.71</v>
      </c>
      <c r="F161" s="6">
        <f t="shared" si="9"/>
        <v>954980.98549999995</v>
      </c>
      <c r="G161" s="6">
        <f t="shared" si="9"/>
        <v>969128.79499999993</v>
      </c>
      <c r="H161" s="6">
        <f t="shared" si="9"/>
        <v>793022.33900000004</v>
      </c>
      <c r="I161" s="6">
        <f t="shared" si="9"/>
        <v>1067229.9098745002</v>
      </c>
      <c r="J161" s="6">
        <f t="shared" si="9"/>
        <v>920840.69500000007</v>
      </c>
      <c r="K161" s="6">
        <f t="shared" si="9"/>
        <v>765518.09850000008</v>
      </c>
      <c r="L161" s="6">
        <f t="shared" si="9"/>
        <v>1016903.644</v>
      </c>
      <c r="M161" s="6">
        <f t="shared" si="9"/>
        <v>1299398.088</v>
      </c>
    </row>
  </sheetData>
  <mergeCells count="2">
    <mergeCell ref="B2:M5"/>
    <mergeCell ref="B6:M6"/>
  </mergeCells>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3218-35D6-43AF-84BA-A6E47951FC66}">
  <dimension ref="A1:HA379"/>
  <sheetViews>
    <sheetView topLeftCell="A19" workbookViewId="0">
      <selection activeCell="E53" sqref="E53"/>
    </sheetView>
  </sheetViews>
  <sheetFormatPr baseColWidth="10" defaultColWidth="10.83203125" defaultRowHeight="14" x14ac:dyDescent="0.2"/>
  <cols>
    <col min="1" max="1" width="2.83203125" style="779" customWidth="1"/>
    <col min="2" max="2" width="10.83203125" style="780"/>
    <col min="3" max="3" width="56.5" style="780" customWidth="1"/>
    <col min="4" max="4" width="10.83203125" style="782"/>
    <col min="5" max="5" width="17.1640625" style="781" customWidth="1"/>
    <col min="6" max="6" width="17.33203125" style="781" hidden="1" customWidth="1"/>
    <col min="7" max="7" width="17.33203125" style="780" hidden="1" customWidth="1"/>
    <col min="8" max="8" width="12" style="779" hidden="1" customWidth="1"/>
    <col min="9" max="9" width="2" style="779" hidden="1" customWidth="1"/>
    <col min="10" max="12" width="11" style="779" hidden="1" customWidth="1"/>
    <col min="13" max="17" width="0" style="321" hidden="1" customWidth="1"/>
    <col min="18" max="16384" width="10.83203125" style="321"/>
  </cols>
  <sheetData>
    <row r="1" spans="2:9" ht="18" x14ac:dyDescent="0.2">
      <c r="B1" s="822"/>
      <c r="C1" s="824" t="s">
        <v>893</v>
      </c>
    </row>
    <row r="2" spans="2:9" ht="18" x14ac:dyDescent="0.2">
      <c r="B2" s="822"/>
      <c r="C2" s="824" t="s">
        <v>1030</v>
      </c>
    </row>
    <row r="3" spans="2:9" ht="18" x14ac:dyDescent="0.2">
      <c r="B3" s="822"/>
      <c r="C3" s="823" t="s">
        <v>8158</v>
      </c>
    </row>
    <row r="4" spans="2:9" ht="15" thickBot="1" x14ac:dyDescent="0.25">
      <c r="B4" s="822"/>
      <c r="C4" s="791"/>
    </row>
    <row r="5" spans="2:9" x14ac:dyDescent="0.2">
      <c r="B5" s="821"/>
      <c r="C5" s="820"/>
      <c r="D5" s="819" t="s">
        <v>890</v>
      </c>
      <c r="E5" s="818" t="s">
        <v>889</v>
      </c>
      <c r="F5" s="817"/>
    </row>
    <row r="6" spans="2:9" x14ac:dyDescent="0.2">
      <c r="B6" s="816" t="s">
        <v>44</v>
      </c>
      <c r="C6" s="791" t="s">
        <v>888</v>
      </c>
      <c r="D6" s="782" t="s">
        <v>887</v>
      </c>
      <c r="E6" s="815" t="s">
        <v>886</v>
      </c>
      <c r="F6" s="814" t="s">
        <v>885</v>
      </c>
    </row>
    <row r="7" spans="2:9" ht="15" thickBot="1" x14ac:dyDescent="0.25">
      <c r="B7" s="813"/>
      <c r="C7" s="812"/>
      <c r="D7" s="811" t="s">
        <v>884</v>
      </c>
      <c r="E7" s="810"/>
      <c r="F7" s="809"/>
      <c r="G7" s="787"/>
      <c r="H7" s="787"/>
      <c r="I7" s="787"/>
    </row>
    <row r="8" spans="2:9" x14ac:dyDescent="0.2">
      <c r="B8" s="792"/>
      <c r="C8" s="791" t="s">
        <v>1029</v>
      </c>
      <c r="F8" s="781">
        <v>47821.7</v>
      </c>
      <c r="G8" s="793"/>
      <c r="H8" s="787"/>
      <c r="I8" s="787"/>
    </row>
    <row r="9" spans="2:9" x14ac:dyDescent="0.2">
      <c r="B9" s="792">
        <v>45201</v>
      </c>
      <c r="C9" s="791" t="s">
        <v>8264</v>
      </c>
      <c r="D9" s="782" t="s">
        <v>745</v>
      </c>
      <c r="E9" s="881">
        <v>45000</v>
      </c>
      <c r="F9" s="781">
        <v>33459.81</v>
      </c>
      <c r="G9" s="787" t="s">
        <v>8327</v>
      </c>
    </row>
    <row r="10" spans="2:9" x14ac:dyDescent="0.2">
      <c r="B10" s="792">
        <v>45202</v>
      </c>
      <c r="C10" s="791" t="s">
        <v>8326</v>
      </c>
      <c r="D10" s="782" t="s">
        <v>745</v>
      </c>
      <c r="E10" s="781">
        <v>76319.87</v>
      </c>
      <c r="F10" s="781">
        <v>4878.84</v>
      </c>
      <c r="G10" s="787" t="s">
        <v>8325</v>
      </c>
    </row>
    <row r="11" spans="2:9" x14ac:dyDescent="0.2">
      <c r="B11" s="792">
        <v>45203</v>
      </c>
      <c r="C11" s="791" t="s">
        <v>8324</v>
      </c>
      <c r="D11" s="782" t="s">
        <v>745</v>
      </c>
      <c r="E11" s="781">
        <v>54850.2</v>
      </c>
      <c r="F11" s="781">
        <v>10000</v>
      </c>
      <c r="G11" s="787" t="s">
        <v>8323</v>
      </c>
    </row>
    <row r="12" spans="2:9" x14ac:dyDescent="0.2">
      <c r="B12" s="792">
        <v>45205</v>
      </c>
      <c r="C12" s="791" t="s">
        <v>8322</v>
      </c>
      <c r="D12" s="782" t="s">
        <v>745</v>
      </c>
      <c r="E12" s="781">
        <v>13992.07</v>
      </c>
      <c r="F12" s="781">
        <v>3636.6</v>
      </c>
      <c r="G12" s="787" t="s">
        <v>8321</v>
      </c>
    </row>
    <row r="13" spans="2:9" x14ac:dyDescent="0.2">
      <c r="B13" s="792">
        <v>45205</v>
      </c>
      <c r="C13" s="791" t="s">
        <v>8320</v>
      </c>
      <c r="D13" s="782" t="s">
        <v>745</v>
      </c>
      <c r="E13" s="781">
        <v>8032.42</v>
      </c>
      <c r="F13" s="781">
        <v>560.74</v>
      </c>
      <c r="G13" s="787" t="s">
        <v>8319</v>
      </c>
    </row>
    <row r="14" spans="2:9" x14ac:dyDescent="0.2">
      <c r="B14" s="792">
        <v>45205</v>
      </c>
      <c r="C14" s="791" t="s">
        <v>8318</v>
      </c>
      <c r="D14" s="782" t="s">
        <v>745</v>
      </c>
      <c r="E14" s="781">
        <v>19403.89</v>
      </c>
      <c r="F14" s="781">
        <v>5049.4799999999996</v>
      </c>
      <c r="G14" s="787" t="s">
        <v>8317</v>
      </c>
    </row>
    <row r="15" spans="2:9" x14ac:dyDescent="0.2">
      <c r="B15" s="792">
        <v>45205</v>
      </c>
      <c r="C15" s="791" t="s">
        <v>8316</v>
      </c>
      <c r="D15" s="782" t="s">
        <v>745</v>
      </c>
      <c r="E15" s="781">
        <v>464</v>
      </c>
      <c r="F15" s="781">
        <v>5049.4799999999996</v>
      </c>
      <c r="G15" s="787" t="s">
        <v>8315</v>
      </c>
    </row>
    <row r="16" spans="2:9" x14ac:dyDescent="0.2">
      <c r="B16" s="792">
        <v>45208</v>
      </c>
      <c r="C16" s="791" t="s">
        <v>8314</v>
      </c>
      <c r="D16" s="782" t="s">
        <v>745</v>
      </c>
      <c r="E16" s="781">
        <v>11516.04</v>
      </c>
      <c r="F16" s="781">
        <v>5049.4799999999996</v>
      </c>
      <c r="G16" s="787" t="s">
        <v>8313</v>
      </c>
    </row>
    <row r="17" spans="2:12" x14ac:dyDescent="0.2">
      <c r="B17" s="792">
        <v>45208</v>
      </c>
      <c r="C17" s="791" t="s">
        <v>8312</v>
      </c>
      <c r="D17" s="782" t="s">
        <v>745</v>
      </c>
      <c r="E17" s="781">
        <v>5414</v>
      </c>
      <c r="F17" s="781">
        <v>5049.4799999999996</v>
      </c>
      <c r="G17" s="787" t="s">
        <v>8311</v>
      </c>
    </row>
    <row r="18" spans="2:12" x14ac:dyDescent="0.2">
      <c r="B18" s="792">
        <v>45210</v>
      </c>
      <c r="C18" s="791" t="s">
        <v>8310</v>
      </c>
      <c r="D18" s="782" t="s">
        <v>745</v>
      </c>
      <c r="E18" s="829">
        <v>1508</v>
      </c>
      <c r="F18" s="781">
        <v>3162.32</v>
      </c>
      <c r="G18" s="787" t="s">
        <v>8309</v>
      </c>
    </row>
    <row r="19" spans="2:12" x14ac:dyDescent="0.2">
      <c r="B19" s="792">
        <v>45211</v>
      </c>
      <c r="C19" s="791" t="s">
        <v>8308</v>
      </c>
      <c r="D19" s="782" t="s">
        <v>745</v>
      </c>
      <c r="E19" s="781">
        <v>150689.62</v>
      </c>
      <c r="F19" s="781">
        <v>30000</v>
      </c>
      <c r="G19" s="787" t="s">
        <v>8306</v>
      </c>
    </row>
    <row r="20" spans="2:12" x14ac:dyDescent="0.2">
      <c r="B20" s="792">
        <v>45211</v>
      </c>
      <c r="C20" s="791" t="s">
        <v>8307</v>
      </c>
      <c r="D20" s="782" t="s">
        <v>745</v>
      </c>
      <c r="E20" s="882">
        <v>1442.63</v>
      </c>
      <c r="F20" s="781">
        <v>20989.599999999999</v>
      </c>
      <c r="G20" s="787" t="s">
        <v>8306</v>
      </c>
    </row>
    <row r="21" spans="2:12" x14ac:dyDescent="0.2">
      <c r="B21" s="792">
        <v>45212</v>
      </c>
      <c r="C21" s="791" t="s">
        <v>7130</v>
      </c>
      <c r="D21" s="782" t="s">
        <v>745</v>
      </c>
      <c r="E21" s="781">
        <v>5600.89</v>
      </c>
      <c r="F21" s="781">
        <v>5049.4799999999996</v>
      </c>
      <c r="G21" s="787" t="s">
        <v>8305</v>
      </c>
      <c r="H21" s="787"/>
      <c r="I21" s="787"/>
    </row>
    <row r="22" spans="2:12" x14ac:dyDescent="0.2">
      <c r="B22" s="792">
        <v>45212</v>
      </c>
      <c r="C22" s="791" t="s">
        <v>7130</v>
      </c>
      <c r="D22" s="782" t="s">
        <v>745</v>
      </c>
      <c r="E22" s="781">
        <v>3111.6</v>
      </c>
      <c r="F22" s="781">
        <v>16122.73</v>
      </c>
      <c r="G22" s="787" t="s">
        <v>8304</v>
      </c>
      <c r="H22" s="787"/>
      <c r="I22" s="787"/>
    </row>
    <row r="23" spans="2:12" x14ac:dyDescent="0.2">
      <c r="B23" s="792">
        <v>45212</v>
      </c>
      <c r="C23" s="791" t="s">
        <v>8276</v>
      </c>
      <c r="D23" s="805" t="s">
        <v>745</v>
      </c>
      <c r="E23" s="781">
        <v>718653.19</v>
      </c>
      <c r="F23" s="781">
        <v>7726.5</v>
      </c>
      <c r="G23" s="787" t="s">
        <v>8303</v>
      </c>
      <c r="H23" s="787"/>
      <c r="I23" s="787"/>
    </row>
    <row r="24" spans="2:12" x14ac:dyDescent="0.2">
      <c r="B24" s="792">
        <v>45215</v>
      </c>
      <c r="C24" s="791" t="s">
        <v>8302</v>
      </c>
      <c r="D24" s="782" t="s">
        <v>745</v>
      </c>
      <c r="E24" s="882">
        <v>4284.21</v>
      </c>
      <c r="F24" s="781">
        <v>21204.799999999999</v>
      </c>
      <c r="G24" s="787" t="s">
        <v>8301</v>
      </c>
      <c r="H24" s="787"/>
      <c r="I24" s="787"/>
    </row>
    <row r="25" spans="2:12" x14ac:dyDescent="0.2">
      <c r="B25" s="792">
        <v>45216</v>
      </c>
      <c r="C25" s="791" t="s">
        <v>8300</v>
      </c>
      <c r="D25" s="782" t="s">
        <v>745</v>
      </c>
      <c r="E25" s="827">
        <v>13692.38</v>
      </c>
      <c r="F25" s="781">
        <v>4000</v>
      </c>
      <c r="G25" s="787" t="s">
        <v>5691</v>
      </c>
      <c r="H25" s="787"/>
      <c r="I25" s="787"/>
    </row>
    <row r="26" spans="2:12" x14ac:dyDescent="0.2">
      <c r="B26" s="792">
        <v>45216</v>
      </c>
      <c r="C26" s="791" t="s">
        <v>8299</v>
      </c>
      <c r="D26" s="782" t="s">
        <v>745</v>
      </c>
      <c r="E26" s="781">
        <v>2784</v>
      </c>
      <c r="F26" s="781">
        <v>4062.29</v>
      </c>
      <c r="G26" s="787" t="s">
        <v>8298</v>
      </c>
      <c r="H26" s="787"/>
      <c r="I26" s="787"/>
    </row>
    <row r="27" spans="2:12" x14ac:dyDescent="0.2">
      <c r="B27" s="792">
        <v>45216</v>
      </c>
      <c r="C27" s="791" t="s">
        <v>8297</v>
      </c>
      <c r="D27" s="782" t="s">
        <v>745</v>
      </c>
      <c r="E27" s="829">
        <v>3306</v>
      </c>
      <c r="F27" s="781">
        <v>1200</v>
      </c>
      <c r="G27" s="787" t="s">
        <v>6451</v>
      </c>
      <c r="H27" s="787"/>
      <c r="I27" s="787"/>
    </row>
    <row r="28" spans="2:12" x14ac:dyDescent="0.2">
      <c r="B28" s="792">
        <v>45217</v>
      </c>
      <c r="C28" s="791" t="s">
        <v>8296</v>
      </c>
      <c r="D28" s="782" t="s">
        <v>745</v>
      </c>
      <c r="E28" s="781">
        <v>10324</v>
      </c>
      <c r="F28" s="781">
        <v>2210.41</v>
      </c>
      <c r="G28" s="787" t="s">
        <v>8260</v>
      </c>
      <c r="H28" s="787"/>
      <c r="I28" s="787"/>
      <c r="K28" s="854"/>
      <c r="L28" s="855"/>
    </row>
    <row r="29" spans="2:12" x14ac:dyDescent="0.2">
      <c r="B29" s="792">
        <v>45217</v>
      </c>
      <c r="C29" s="791" t="s">
        <v>8276</v>
      </c>
      <c r="D29" s="782" t="s">
        <v>745</v>
      </c>
      <c r="E29" s="781">
        <v>120594.42</v>
      </c>
      <c r="F29" s="781">
        <v>485.06</v>
      </c>
      <c r="G29" s="787" t="s">
        <v>6428</v>
      </c>
      <c r="H29" s="787"/>
      <c r="I29" s="787"/>
      <c r="K29" s="855"/>
    </row>
    <row r="30" spans="2:12" ht="13.5" customHeight="1" x14ac:dyDescent="0.2">
      <c r="B30" s="792">
        <v>45219</v>
      </c>
      <c r="C30" s="791" t="s">
        <v>7146</v>
      </c>
      <c r="D30" s="782" t="s">
        <v>745</v>
      </c>
      <c r="E30" s="781">
        <v>21309.67</v>
      </c>
      <c r="F30" s="797">
        <v>15138</v>
      </c>
      <c r="G30" s="787" t="s">
        <v>8295</v>
      </c>
      <c r="H30" s="787"/>
      <c r="I30" s="787"/>
    </row>
    <row r="31" spans="2:12" ht="13.5" customHeight="1" x14ac:dyDescent="0.2">
      <c r="B31" s="792">
        <v>45219</v>
      </c>
      <c r="C31" s="791" t="s">
        <v>8294</v>
      </c>
      <c r="D31" s="782" t="s">
        <v>745</v>
      </c>
      <c r="E31" s="781">
        <v>14479.39</v>
      </c>
      <c r="F31" s="797">
        <v>5049.4799999999996</v>
      </c>
      <c r="G31" s="787" t="s">
        <v>8293</v>
      </c>
      <c r="H31" s="787"/>
      <c r="I31" s="787"/>
    </row>
    <row r="32" spans="2:12" ht="14.25" customHeight="1" x14ac:dyDescent="0.2">
      <c r="B32" s="792">
        <v>45219</v>
      </c>
      <c r="C32" s="791" t="s">
        <v>8292</v>
      </c>
      <c r="D32" s="782" t="s">
        <v>745</v>
      </c>
      <c r="E32" s="882">
        <v>1030.08</v>
      </c>
      <c r="F32" s="797">
        <v>10000</v>
      </c>
      <c r="G32" s="787" t="s">
        <v>8252</v>
      </c>
      <c r="H32" s="787"/>
      <c r="I32" s="787"/>
    </row>
    <row r="33" spans="2:10" ht="14.25" customHeight="1" x14ac:dyDescent="0.2">
      <c r="B33" s="792">
        <v>45219</v>
      </c>
      <c r="C33" s="791" t="s">
        <v>8291</v>
      </c>
      <c r="D33" s="782" t="s">
        <v>745</v>
      </c>
      <c r="E33" s="781">
        <v>3730.56</v>
      </c>
      <c r="F33" s="797">
        <v>38541.67</v>
      </c>
      <c r="G33" s="787" t="s">
        <v>8290</v>
      </c>
      <c r="H33" s="787"/>
      <c r="I33" s="787"/>
    </row>
    <row r="34" spans="2:10" ht="14.25" customHeight="1" x14ac:dyDescent="0.2">
      <c r="B34" s="792">
        <v>45219</v>
      </c>
      <c r="C34" s="791" t="s">
        <v>8289</v>
      </c>
      <c r="D34" s="782" t="s">
        <v>745</v>
      </c>
      <c r="E34" s="781">
        <v>9860</v>
      </c>
      <c r="F34" s="797">
        <v>386268.84</v>
      </c>
      <c r="G34" s="787" t="s">
        <v>8288</v>
      </c>
      <c r="H34" s="787"/>
      <c r="I34" s="787"/>
    </row>
    <row r="35" spans="2:10" ht="14.25" customHeight="1" x14ac:dyDescent="0.2">
      <c r="B35" s="792">
        <v>45219</v>
      </c>
      <c r="C35" s="791" t="s">
        <v>6529</v>
      </c>
      <c r="D35" s="782" t="s">
        <v>745</v>
      </c>
      <c r="E35" s="781">
        <v>9545.2999999999993</v>
      </c>
      <c r="F35" s="797">
        <v>16599.46</v>
      </c>
      <c r="G35" s="787" t="s">
        <v>8287</v>
      </c>
      <c r="H35" s="787"/>
      <c r="I35" s="787"/>
    </row>
    <row r="36" spans="2:10" ht="14.25" customHeight="1" x14ac:dyDescent="0.2">
      <c r="B36" s="792">
        <v>45223</v>
      </c>
      <c r="C36" s="791" t="s">
        <v>8276</v>
      </c>
      <c r="D36" s="782" t="s">
        <v>745</v>
      </c>
      <c r="E36" s="781">
        <v>311117.77</v>
      </c>
      <c r="F36" s="797">
        <v>38446.120000000003</v>
      </c>
      <c r="G36" s="787" t="s">
        <v>8286</v>
      </c>
      <c r="H36" s="787"/>
      <c r="I36" s="787"/>
    </row>
    <row r="37" spans="2:10" ht="14.25" customHeight="1" x14ac:dyDescent="0.2">
      <c r="B37" s="792">
        <v>45223</v>
      </c>
      <c r="C37" s="791" t="s">
        <v>8285</v>
      </c>
      <c r="D37" s="782" t="s">
        <v>745</v>
      </c>
      <c r="E37" s="827">
        <v>8004</v>
      </c>
      <c r="F37" s="797">
        <v>32106.32</v>
      </c>
      <c r="G37" s="787" t="s">
        <v>8284</v>
      </c>
      <c r="H37" s="787"/>
      <c r="I37" s="787"/>
    </row>
    <row r="38" spans="2:10" ht="14.25" customHeight="1" x14ac:dyDescent="0.2">
      <c r="B38" s="792">
        <v>45223</v>
      </c>
      <c r="C38" s="791" t="s">
        <v>8283</v>
      </c>
      <c r="D38" s="782" t="s">
        <v>745</v>
      </c>
      <c r="E38" s="781">
        <v>2500</v>
      </c>
      <c r="F38" s="797">
        <v>23792.28</v>
      </c>
      <c r="G38" s="787" t="s">
        <v>8282</v>
      </c>
      <c r="H38" s="787"/>
      <c r="I38" s="787"/>
    </row>
    <row r="39" spans="2:10" ht="14.25" customHeight="1" x14ac:dyDescent="0.2">
      <c r="B39" s="792">
        <v>45224</v>
      </c>
      <c r="C39" s="791" t="s">
        <v>8276</v>
      </c>
      <c r="D39" s="782" t="s">
        <v>745</v>
      </c>
      <c r="E39" s="781">
        <v>352853.78</v>
      </c>
      <c r="F39" s="797">
        <v>14083.58</v>
      </c>
      <c r="G39" s="787" t="s">
        <v>8281</v>
      </c>
      <c r="H39" s="787"/>
      <c r="I39" s="787"/>
    </row>
    <row r="40" spans="2:10" ht="14.25" customHeight="1" x14ac:dyDescent="0.2">
      <c r="B40" s="792">
        <v>45225</v>
      </c>
      <c r="C40" s="791" t="s">
        <v>7146</v>
      </c>
      <c r="D40" s="782" t="s">
        <v>745</v>
      </c>
      <c r="E40" s="781">
        <v>21309.67</v>
      </c>
      <c r="F40" s="797">
        <v>22877.87</v>
      </c>
      <c r="G40" s="787" t="s">
        <v>8280</v>
      </c>
      <c r="H40" s="787"/>
      <c r="I40" s="787"/>
    </row>
    <row r="41" spans="2:10" ht="14.25" customHeight="1" x14ac:dyDescent="0.2">
      <c r="B41" s="792">
        <v>45226</v>
      </c>
      <c r="C41" s="791" t="s">
        <v>8279</v>
      </c>
      <c r="D41" s="782" t="s">
        <v>745</v>
      </c>
      <c r="E41" s="781">
        <v>163428.44</v>
      </c>
      <c r="F41" s="797">
        <v>8921.67</v>
      </c>
      <c r="G41" s="787" t="s">
        <v>8278</v>
      </c>
      <c r="H41" s="787"/>
      <c r="I41" s="787"/>
    </row>
    <row r="42" spans="2:10" ht="14.25" customHeight="1" x14ac:dyDescent="0.2">
      <c r="B42" s="792">
        <v>45226</v>
      </c>
      <c r="C42" s="791" t="s">
        <v>8257</v>
      </c>
      <c r="D42" s="782" t="s">
        <v>745</v>
      </c>
      <c r="E42" s="781">
        <v>32714.95</v>
      </c>
      <c r="F42" s="797">
        <v>12476.28</v>
      </c>
      <c r="G42" s="787" t="s">
        <v>8277</v>
      </c>
      <c r="H42" s="787"/>
      <c r="I42" s="787"/>
    </row>
    <row r="43" spans="2:10" ht="14.25" customHeight="1" x14ac:dyDescent="0.2">
      <c r="B43" s="792">
        <v>45226</v>
      </c>
      <c r="C43" s="791" t="s">
        <v>8276</v>
      </c>
      <c r="D43" s="782" t="s">
        <v>745</v>
      </c>
      <c r="E43" s="781">
        <v>198796.72</v>
      </c>
      <c r="F43" s="797">
        <v>18497.53</v>
      </c>
      <c r="G43" s="787" t="s">
        <v>8275</v>
      </c>
      <c r="H43" s="787"/>
      <c r="I43" s="787"/>
    </row>
    <row r="44" spans="2:10" ht="14.25" customHeight="1" x14ac:dyDescent="0.2">
      <c r="B44" s="792">
        <v>45226</v>
      </c>
      <c r="C44" s="791" t="s">
        <v>8274</v>
      </c>
      <c r="D44" s="782" t="s">
        <v>745</v>
      </c>
      <c r="E44" s="827">
        <v>27613.8</v>
      </c>
      <c r="F44" s="797">
        <v>13916.64</v>
      </c>
      <c r="G44" s="787" t="s">
        <v>8273</v>
      </c>
      <c r="H44" s="787"/>
      <c r="I44" s="787"/>
    </row>
    <row r="45" spans="2:10" ht="14.25" customHeight="1" x14ac:dyDescent="0.2">
      <c r="B45" s="792">
        <v>45229</v>
      </c>
      <c r="C45" s="791" t="s">
        <v>4016</v>
      </c>
      <c r="D45" s="782" t="s">
        <v>745</v>
      </c>
      <c r="E45" s="781">
        <v>250000</v>
      </c>
      <c r="F45" s="797">
        <v>100989.6</v>
      </c>
      <c r="G45" s="787" t="s">
        <v>8272</v>
      </c>
      <c r="H45" s="787"/>
      <c r="I45" s="787"/>
    </row>
    <row r="46" spans="2:10" ht="14.25" customHeight="1" x14ac:dyDescent="0.2">
      <c r="B46" s="792">
        <v>45229</v>
      </c>
      <c r="C46" s="791" t="s">
        <v>4016</v>
      </c>
      <c r="D46" s="782" t="s">
        <v>745</v>
      </c>
      <c r="E46" s="781">
        <v>18000</v>
      </c>
      <c r="F46" s="797">
        <v>11827.75</v>
      </c>
      <c r="G46" s="787" t="s">
        <v>8271</v>
      </c>
      <c r="H46" s="787"/>
      <c r="I46" s="787"/>
    </row>
    <row r="47" spans="2:10" ht="14.25" customHeight="1" x14ac:dyDescent="0.2">
      <c r="B47" s="792">
        <v>45229</v>
      </c>
      <c r="C47" s="791" t="s">
        <v>8270</v>
      </c>
      <c r="D47" s="782" t="s">
        <v>745</v>
      </c>
      <c r="E47" s="781">
        <v>224463.99</v>
      </c>
      <c r="F47" s="797">
        <v>3318.22</v>
      </c>
      <c r="G47" s="787" t="s">
        <v>8269</v>
      </c>
      <c r="H47" s="787"/>
      <c r="I47" s="787"/>
    </row>
    <row r="48" spans="2:10" ht="14.25" customHeight="1" x14ac:dyDescent="0.2">
      <c r="B48" s="792">
        <v>45229</v>
      </c>
      <c r="C48" s="791" t="s">
        <v>7130</v>
      </c>
      <c r="D48" s="782" t="s">
        <v>745</v>
      </c>
      <c r="E48" s="781">
        <v>3111.6</v>
      </c>
      <c r="F48" s="797">
        <v>5404.91</v>
      </c>
      <c r="G48" s="787" t="s">
        <v>8268</v>
      </c>
      <c r="H48" s="800"/>
      <c r="I48" s="800"/>
      <c r="J48" s="784"/>
    </row>
    <row r="49" spans="2:9" ht="14.25" customHeight="1" x14ac:dyDescent="0.2">
      <c r="B49" s="792">
        <v>45229</v>
      </c>
      <c r="C49" s="791" t="s">
        <v>7130</v>
      </c>
      <c r="D49" s="782" t="s">
        <v>745</v>
      </c>
      <c r="E49" s="781">
        <v>5600.89</v>
      </c>
      <c r="F49" s="797">
        <v>2725.08</v>
      </c>
      <c r="G49" s="787" t="s">
        <v>8267</v>
      </c>
      <c r="H49" s="787"/>
      <c r="I49" s="787"/>
    </row>
    <row r="50" spans="2:9" ht="14.25" customHeight="1" x14ac:dyDescent="0.2">
      <c r="B50" s="792">
        <v>45229</v>
      </c>
      <c r="C50" s="791" t="s">
        <v>8266</v>
      </c>
      <c r="D50" s="782" t="s">
        <v>745</v>
      </c>
      <c r="E50" s="781">
        <v>8404.59</v>
      </c>
      <c r="F50" s="797">
        <v>10024.11</v>
      </c>
      <c r="G50" s="787" t="s">
        <v>8265</v>
      </c>
      <c r="H50" s="787"/>
      <c r="I50" s="787"/>
    </row>
    <row r="51" spans="2:9" ht="14.25" customHeight="1" x14ac:dyDescent="0.2">
      <c r="B51" s="792">
        <v>45230</v>
      </c>
      <c r="C51" s="791" t="s">
        <v>8264</v>
      </c>
      <c r="D51" s="782" t="s">
        <v>745</v>
      </c>
      <c r="E51" s="881">
        <v>45000</v>
      </c>
      <c r="F51" s="797">
        <v>2616</v>
      </c>
      <c r="G51" s="787" t="s">
        <v>5691</v>
      </c>
      <c r="H51" s="787"/>
      <c r="I51" s="787"/>
    </row>
    <row r="52" spans="2:9" ht="14.25" customHeight="1" x14ac:dyDescent="0.2">
      <c r="B52" s="792">
        <v>45230</v>
      </c>
      <c r="C52" s="791" t="s">
        <v>8263</v>
      </c>
      <c r="D52" s="782" t="s">
        <v>745</v>
      </c>
      <c r="E52" s="781">
        <v>7561.3</v>
      </c>
      <c r="F52" s="797">
        <v>10602.4</v>
      </c>
      <c r="G52" s="787" t="s">
        <v>8262</v>
      </c>
      <c r="H52" s="787"/>
      <c r="I52" s="787"/>
    </row>
    <row r="53" spans="2:9" ht="14.25" customHeight="1" x14ac:dyDescent="0.2">
      <c r="B53" s="792">
        <v>45230</v>
      </c>
      <c r="C53" s="791" t="s">
        <v>8261</v>
      </c>
      <c r="D53" s="782" t="s">
        <v>745</v>
      </c>
      <c r="E53" s="781">
        <v>3100</v>
      </c>
      <c r="F53" s="797">
        <v>2000</v>
      </c>
      <c r="G53" s="787" t="s">
        <v>8260</v>
      </c>
      <c r="H53" s="787"/>
      <c r="I53" s="787"/>
    </row>
    <row r="54" spans="2:9" ht="14.25" customHeight="1" x14ac:dyDescent="0.2">
      <c r="B54" s="792">
        <v>45230</v>
      </c>
      <c r="C54" s="791" t="s">
        <v>8259</v>
      </c>
      <c r="D54" s="782" t="s">
        <v>745</v>
      </c>
      <c r="E54" s="829">
        <v>3828</v>
      </c>
      <c r="F54" s="797">
        <v>13916.77</v>
      </c>
      <c r="G54" s="787" t="s">
        <v>8258</v>
      </c>
      <c r="H54" s="787"/>
      <c r="I54" s="787"/>
    </row>
    <row r="55" spans="2:9" ht="14.25" customHeight="1" x14ac:dyDescent="0.2">
      <c r="B55" s="792">
        <v>45230</v>
      </c>
      <c r="C55" s="791" t="s">
        <v>8257</v>
      </c>
      <c r="D55" s="782" t="s">
        <v>745</v>
      </c>
      <c r="E55" s="781">
        <v>80000</v>
      </c>
      <c r="F55" s="797">
        <v>22877.87</v>
      </c>
      <c r="G55" s="787" t="s">
        <v>8256</v>
      </c>
      <c r="H55" s="787"/>
      <c r="I55" s="787"/>
    </row>
    <row r="56" spans="2:9" ht="14.25" customHeight="1" x14ac:dyDescent="0.2">
      <c r="B56" s="792"/>
      <c r="C56" s="791"/>
      <c r="F56" s="797">
        <v>3682.86</v>
      </c>
      <c r="G56" s="787" t="s">
        <v>8255</v>
      </c>
      <c r="H56" s="787"/>
      <c r="I56" s="787"/>
    </row>
    <row r="57" spans="2:9" ht="14.25" customHeight="1" x14ac:dyDescent="0.2">
      <c r="B57" s="792"/>
      <c r="C57" s="791"/>
      <c r="F57" s="797">
        <v>38934.160000000003</v>
      </c>
      <c r="G57" s="787" t="s">
        <v>8254</v>
      </c>
      <c r="H57" s="787"/>
      <c r="I57" s="787"/>
    </row>
    <row r="58" spans="2:9" ht="14.25" customHeight="1" x14ac:dyDescent="0.2">
      <c r="B58" s="792"/>
      <c r="C58" s="791"/>
      <c r="F58" s="797">
        <v>5000</v>
      </c>
      <c r="G58" s="787" t="s">
        <v>8230</v>
      </c>
      <c r="H58" s="787"/>
      <c r="I58" s="787"/>
    </row>
    <row r="59" spans="2:9" ht="14.25" customHeight="1" x14ac:dyDescent="0.2">
      <c r="B59" s="792"/>
      <c r="C59" s="791"/>
      <c r="F59" s="797">
        <v>10000</v>
      </c>
      <c r="G59" s="787" t="s">
        <v>8252</v>
      </c>
      <c r="H59" s="787"/>
      <c r="I59" s="787"/>
    </row>
    <row r="60" spans="2:9" ht="14.25" customHeight="1" x14ac:dyDescent="0.2">
      <c r="B60" s="792"/>
      <c r="C60" s="791"/>
      <c r="F60" s="797">
        <v>1818.22</v>
      </c>
      <c r="G60" s="787" t="s">
        <v>8253</v>
      </c>
      <c r="H60" s="787"/>
      <c r="I60" s="787"/>
    </row>
    <row r="61" spans="2:9" ht="14.25" customHeight="1" x14ac:dyDescent="0.2">
      <c r="B61" s="792"/>
      <c r="C61" s="791"/>
      <c r="F61" s="797">
        <v>10000</v>
      </c>
      <c r="G61" s="787" t="s">
        <v>8252</v>
      </c>
      <c r="H61" s="787"/>
      <c r="I61" s="787"/>
    </row>
    <row r="62" spans="2:9" ht="14.25" customHeight="1" x14ac:dyDescent="0.2">
      <c r="B62" s="792"/>
      <c r="C62" s="791"/>
      <c r="F62" s="797">
        <v>0.06</v>
      </c>
      <c r="G62" s="787" t="s">
        <v>8251</v>
      </c>
      <c r="H62" s="787"/>
      <c r="I62" s="787"/>
    </row>
    <row r="63" spans="2:9" ht="14.25" customHeight="1" x14ac:dyDescent="0.2">
      <c r="B63" s="792"/>
      <c r="C63" s="791"/>
      <c r="F63" s="797">
        <v>10000</v>
      </c>
      <c r="G63" s="787" t="s">
        <v>8250</v>
      </c>
      <c r="H63" s="787"/>
      <c r="I63" s="787"/>
    </row>
    <row r="64" spans="2:9" ht="14.25" customHeight="1" x14ac:dyDescent="0.2">
      <c r="B64" s="792"/>
      <c r="C64" s="791"/>
      <c r="F64" s="797">
        <v>3532.43</v>
      </c>
      <c r="G64" s="787" t="s">
        <v>8249</v>
      </c>
      <c r="H64" s="787"/>
      <c r="I64" s="787"/>
    </row>
    <row r="65" spans="2:9" ht="14.25" customHeight="1" x14ac:dyDescent="0.2">
      <c r="B65" s="792"/>
      <c r="C65" s="791"/>
      <c r="F65" s="797">
        <v>15789.03</v>
      </c>
      <c r="G65" s="787" t="s">
        <v>8248</v>
      </c>
      <c r="H65" s="787"/>
      <c r="I65" s="787"/>
    </row>
    <row r="66" spans="2:9" ht="14.25" customHeight="1" x14ac:dyDescent="0.2">
      <c r="B66" s="792"/>
      <c r="C66" s="791"/>
      <c r="F66" s="797">
        <v>71804.7</v>
      </c>
      <c r="G66" s="787" t="s">
        <v>8247</v>
      </c>
      <c r="H66" s="787"/>
      <c r="I66" s="787"/>
    </row>
    <row r="67" spans="2:9" ht="14.25" customHeight="1" x14ac:dyDescent="0.2">
      <c r="B67" s="792"/>
      <c r="C67" s="791"/>
      <c r="F67" s="797">
        <v>10602.4</v>
      </c>
      <c r="G67" s="787" t="s">
        <v>8246</v>
      </c>
      <c r="H67" s="787"/>
      <c r="I67" s="787"/>
    </row>
    <row r="68" spans="2:9" ht="14.25" customHeight="1" x14ac:dyDescent="0.2">
      <c r="B68" s="792"/>
      <c r="C68" s="791"/>
      <c r="F68" s="797">
        <v>8368.19</v>
      </c>
      <c r="G68" s="787" t="s">
        <v>8245</v>
      </c>
      <c r="H68" s="787"/>
      <c r="I68" s="787"/>
    </row>
    <row r="69" spans="2:9" ht="14.25" customHeight="1" x14ac:dyDescent="0.2">
      <c r="B69" s="792"/>
      <c r="C69" s="791"/>
      <c r="F69" s="797">
        <v>4615.1899999999996</v>
      </c>
      <c r="G69" s="787" t="s">
        <v>8244</v>
      </c>
      <c r="H69" s="787"/>
      <c r="I69" s="787"/>
    </row>
    <row r="70" spans="2:9" ht="14.25" customHeight="1" x14ac:dyDescent="0.2">
      <c r="B70" s="792"/>
      <c r="C70" s="791"/>
      <c r="F70" s="797">
        <v>20197.919999999998</v>
      </c>
      <c r="G70" s="787" t="s">
        <v>8243</v>
      </c>
      <c r="H70" s="787"/>
      <c r="I70" s="787"/>
    </row>
    <row r="71" spans="2:9" ht="14.25" customHeight="1" x14ac:dyDescent="0.2">
      <c r="B71" s="792"/>
      <c r="C71" s="791"/>
      <c r="F71" s="797">
        <v>38787.56</v>
      </c>
      <c r="G71" s="787" t="s">
        <v>8242</v>
      </c>
      <c r="H71" s="787"/>
      <c r="I71" s="787"/>
    </row>
    <row r="72" spans="2:9" ht="14.25" customHeight="1" x14ac:dyDescent="0.2">
      <c r="B72" s="792"/>
      <c r="C72" s="791"/>
      <c r="F72" s="797">
        <v>30296.880000000001</v>
      </c>
      <c r="G72" s="787" t="s">
        <v>8241</v>
      </c>
      <c r="H72" s="787"/>
      <c r="I72" s="787"/>
    </row>
    <row r="73" spans="2:9" ht="14.25" customHeight="1" x14ac:dyDescent="0.2">
      <c r="B73" s="792"/>
      <c r="C73" s="791"/>
      <c r="F73" s="797">
        <v>1561.69</v>
      </c>
      <c r="G73" s="787" t="s">
        <v>8240</v>
      </c>
      <c r="H73" s="787"/>
      <c r="I73" s="787"/>
    </row>
    <row r="74" spans="2:9" ht="14.25" customHeight="1" x14ac:dyDescent="0.2">
      <c r="B74" s="792"/>
      <c r="C74" s="791"/>
      <c r="F74" s="797">
        <v>5000</v>
      </c>
      <c r="G74" s="787" t="s">
        <v>8211</v>
      </c>
      <c r="H74" s="787"/>
      <c r="I74" s="787"/>
    </row>
    <row r="75" spans="2:9" ht="14.25" customHeight="1" x14ac:dyDescent="0.2">
      <c r="B75" s="792"/>
      <c r="C75" s="791"/>
      <c r="F75" s="797">
        <v>3029.69</v>
      </c>
      <c r="G75" s="787" t="s">
        <v>8239</v>
      </c>
      <c r="H75" s="787"/>
      <c r="I75" s="787"/>
    </row>
    <row r="76" spans="2:9" ht="14.25" customHeight="1" x14ac:dyDescent="0.2">
      <c r="B76" s="792"/>
      <c r="C76" s="791"/>
      <c r="F76" s="797">
        <v>1142.53</v>
      </c>
      <c r="G76" s="787" t="s">
        <v>8238</v>
      </c>
      <c r="H76" s="787"/>
      <c r="I76" s="787"/>
    </row>
    <row r="77" spans="2:9" ht="14.25" customHeight="1" x14ac:dyDescent="0.2">
      <c r="B77" s="792"/>
      <c r="C77" s="791"/>
      <c r="F77" s="797">
        <v>1009.9</v>
      </c>
      <c r="G77" s="787" t="s">
        <v>8237</v>
      </c>
      <c r="H77" s="787"/>
      <c r="I77" s="787"/>
    </row>
    <row r="78" spans="2:9" ht="14.25" customHeight="1" x14ac:dyDescent="0.2">
      <c r="B78" s="792"/>
      <c r="C78" s="791"/>
      <c r="F78" s="797">
        <v>10784.49</v>
      </c>
      <c r="G78" s="787" t="s">
        <v>8236</v>
      </c>
      <c r="H78" s="787"/>
      <c r="I78" s="787"/>
    </row>
    <row r="79" spans="2:9" ht="14.25" customHeight="1" x14ac:dyDescent="0.2">
      <c r="B79" s="792"/>
      <c r="C79" s="791"/>
      <c r="F79" s="797">
        <v>21309.67</v>
      </c>
      <c r="G79" s="787" t="s">
        <v>8211</v>
      </c>
      <c r="H79" s="787"/>
      <c r="I79" s="787"/>
    </row>
    <row r="80" spans="2:9" ht="14.25" customHeight="1" x14ac:dyDescent="0.2">
      <c r="B80" s="792"/>
      <c r="C80" s="791"/>
      <c r="F80" s="797">
        <v>1561.74</v>
      </c>
      <c r="G80" s="787" t="s">
        <v>8235</v>
      </c>
      <c r="H80" s="787"/>
      <c r="I80" s="787"/>
    </row>
    <row r="81" spans="2:9" ht="14.25" customHeight="1" x14ac:dyDescent="0.2">
      <c r="B81" s="792"/>
      <c r="C81" s="791"/>
      <c r="F81" s="797">
        <v>84255.9</v>
      </c>
      <c r="G81" s="787" t="s">
        <v>8234</v>
      </c>
      <c r="H81" s="787"/>
      <c r="I81" s="787"/>
    </row>
    <row r="82" spans="2:9" ht="14.25" customHeight="1" x14ac:dyDescent="0.2">
      <c r="B82" s="792"/>
      <c r="C82" s="791"/>
      <c r="F82" s="797">
        <v>5696.35</v>
      </c>
      <c r="G82" s="787" t="s">
        <v>8233</v>
      </c>
      <c r="H82" s="787"/>
      <c r="I82" s="787"/>
    </row>
    <row r="83" spans="2:9" ht="14.25" customHeight="1" x14ac:dyDescent="0.2">
      <c r="B83" s="792"/>
      <c r="C83" s="791"/>
      <c r="F83" s="797">
        <v>9653</v>
      </c>
      <c r="G83" s="787" t="s">
        <v>8232</v>
      </c>
      <c r="H83" s="787"/>
      <c r="I83" s="787"/>
    </row>
    <row r="84" spans="2:9" ht="14.25" customHeight="1" x14ac:dyDescent="0.2">
      <c r="B84" s="792"/>
      <c r="C84" s="791"/>
      <c r="F84" s="797">
        <v>8731.17</v>
      </c>
      <c r="G84" s="787" t="s">
        <v>8231</v>
      </c>
      <c r="H84" s="787"/>
      <c r="I84" s="787"/>
    </row>
    <row r="85" spans="2:9" ht="14.25" customHeight="1" x14ac:dyDescent="0.2">
      <c r="B85" s="792"/>
      <c r="C85" s="791"/>
      <c r="F85" s="797">
        <v>6802.06</v>
      </c>
      <c r="G85" s="787" t="s">
        <v>8230</v>
      </c>
      <c r="H85" s="787"/>
      <c r="I85" s="787"/>
    </row>
    <row r="86" spans="2:9" ht="14.25" customHeight="1" x14ac:dyDescent="0.2">
      <c r="B86" s="792"/>
      <c r="C86" s="791"/>
      <c r="F86" s="797">
        <v>10098.959999999999</v>
      </c>
      <c r="G86" s="787" t="s">
        <v>8229</v>
      </c>
      <c r="H86" s="787"/>
      <c r="I86" s="787"/>
    </row>
    <row r="87" spans="2:9" ht="14.25" customHeight="1" x14ac:dyDescent="0.2">
      <c r="B87" s="792"/>
      <c r="C87" s="791"/>
      <c r="F87" s="797">
        <v>563946.22</v>
      </c>
      <c r="G87" s="787" t="s">
        <v>8228</v>
      </c>
      <c r="H87" s="787"/>
      <c r="I87" s="787"/>
    </row>
    <row r="88" spans="2:9" ht="14.25" customHeight="1" x14ac:dyDescent="0.2">
      <c r="B88" s="792"/>
      <c r="C88" s="791"/>
      <c r="F88" s="797">
        <v>50354.58</v>
      </c>
      <c r="G88" s="787" t="s">
        <v>8227</v>
      </c>
      <c r="H88" s="787"/>
      <c r="I88" s="787"/>
    </row>
    <row r="89" spans="2:9" ht="14.25" customHeight="1" x14ac:dyDescent="0.2">
      <c r="B89" s="792"/>
      <c r="C89" s="791"/>
      <c r="F89" s="797">
        <v>2034.78</v>
      </c>
      <c r="G89" s="787" t="s">
        <v>8226</v>
      </c>
      <c r="H89" s="787"/>
      <c r="I89" s="787"/>
    </row>
    <row r="90" spans="2:9" ht="14.25" customHeight="1" x14ac:dyDescent="0.2">
      <c r="B90" s="792"/>
      <c r="C90" s="791"/>
      <c r="F90" s="797">
        <v>13128.65</v>
      </c>
      <c r="G90" s="787" t="s">
        <v>8225</v>
      </c>
      <c r="H90" s="787"/>
      <c r="I90" s="787"/>
    </row>
    <row r="91" spans="2:9" ht="14.25" customHeight="1" x14ac:dyDescent="0.2">
      <c r="B91" s="792"/>
      <c r="C91" s="791"/>
      <c r="F91" s="797">
        <v>69583.88</v>
      </c>
      <c r="G91" s="787" t="s">
        <v>8224</v>
      </c>
      <c r="H91" s="787"/>
      <c r="I91" s="787"/>
    </row>
    <row r="92" spans="2:9" ht="14.25" customHeight="1" x14ac:dyDescent="0.2">
      <c r="B92" s="792"/>
      <c r="C92" s="791"/>
      <c r="F92" s="797">
        <v>28151.27</v>
      </c>
      <c r="G92" s="787" t="s">
        <v>8223</v>
      </c>
      <c r="H92" s="787"/>
      <c r="I92" s="787"/>
    </row>
    <row r="93" spans="2:9" ht="15.75" customHeight="1" x14ac:dyDescent="0.2">
      <c r="B93" s="792"/>
      <c r="C93" s="791"/>
      <c r="F93" s="797">
        <v>13916.75</v>
      </c>
      <c r="G93" s="787" t="s">
        <v>8222</v>
      </c>
      <c r="H93" s="787"/>
      <c r="I93" s="787"/>
    </row>
    <row r="94" spans="2:9" ht="15" customHeight="1" x14ac:dyDescent="0.2">
      <c r="B94" s="792"/>
      <c r="C94" s="791"/>
      <c r="F94" s="797">
        <v>10324</v>
      </c>
      <c r="G94" s="255" t="s">
        <v>8221</v>
      </c>
      <c r="H94" s="787"/>
      <c r="I94" s="787"/>
    </row>
    <row r="95" spans="2:9" ht="14.25" customHeight="1" x14ac:dyDescent="0.2">
      <c r="B95" s="792"/>
      <c r="C95" s="791"/>
      <c r="F95" s="797">
        <v>5656</v>
      </c>
      <c r="G95" s="787" t="s">
        <v>8220</v>
      </c>
      <c r="H95" s="787"/>
      <c r="I95" s="787"/>
    </row>
    <row r="96" spans="2:9" ht="12.75" customHeight="1" x14ac:dyDescent="0.2">
      <c r="B96" s="792"/>
      <c r="C96" s="791"/>
      <c r="F96" s="797">
        <v>2276.5</v>
      </c>
      <c r="G96" s="787" t="s">
        <v>8219</v>
      </c>
      <c r="H96" s="787"/>
      <c r="I96" s="787"/>
    </row>
    <row r="97" spans="2:9" ht="15.75" customHeight="1" x14ac:dyDescent="0.2">
      <c r="B97" s="792"/>
      <c r="C97" s="791"/>
      <c r="F97" s="797">
        <v>45755.74</v>
      </c>
      <c r="G97" s="787" t="s">
        <v>8218</v>
      </c>
      <c r="H97" s="787"/>
      <c r="I97" s="787"/>
    </row>
    <row r="98" spans="2:9" ht="15.75" customHeight="1" x14ac:dyDescent="0.2">
      <c r="B98" s="792"/>
      <c r="C98" s="791"/>
      <c r="F98" s="797">
        <v>10000.08</v>
      </c>
      <c r="G98" s="787" t="s">
        <v>8217</v>
      </c>
      <c r="H98" s="787"/>
      <c r="I98" s="787"/>
    </row>
    <row r="99" spans="2:9" ht="12.75" customHeight="1" x14ac:dyDescent="0.2">
      <c r="B99" s="792"/>
      <c r="C99" s="791"/>
      <c r="F99" s="797">
        <v>39051.25</v>
      </c>
      <c r="G99" s="787" t="s">
        <v>8216</v>
      </c>
      <c r="H99" s="787"/>
      <c r="I99" s="787"/>
    </row>
    <row r="100" spans="2:9" ht="12.75" customHeight="1" x14ac:dyDescent="0.2">
      <c r="B100" s="792"/>
      <c r="C100" s="791"/>
      <c r="F100" s="797">
        <v>6021.8</v>
      </c>
      <c r="G100" s="787" t="s">
        <v>8215</v>
      </c>
      <c r="H100" s="787"/>
      <c r="I100" s="787"/>
    </row>
    <row r="101" spans="2:9" ht="12.75" customHeight="1" x14ac:dyDescent="0.2">
      <c r="B101" s="792"/>
      <c r="C101" s="791"/>
      <c r="F101" s="797">
        <v>4000</v>
      </c>
      <c r="G101" s="787" t="s">
        <v>8214</v>
      </c>
      <c r="H101" s="787"/>
      <c r="I101" s="787"/>
    </row>
    <row r="102" spans="2:9" ht="14.25" customHeight="1" x14ac:dyDescent="0.2">
      <c r="B102" s="792"/>
      <c r="C102" s="791"/>
      <c r="F102" s="797">
        <v>3427.59</v>
      </c>
      <c r="G102" s="787" t="s">
        <v>8213</v>
      </c>
      <c r="H102" s="787"/>
      <c r="I102" s="787"/>
    </row>
    <row r="103" spans="2:9" ht="15.75" customHeight="1" x14ac:dyDescent="0.2">
      <c r="B103" s="792"/>
      <c r="C103" s="791"/>
      <c r="F103" s="797">
        <v>8000</v>
      </c>
      <c r="G103" s="787" t="s">
        <v>8212</v>
      </c>
      <c r="H103" s="787"/>
      <c r="I103" s="787"/>
    </row>
    <row r="104" spans="2:9" ht="15.75" customHeight="1" x14ac:dyDescent="0.2">
      <c r="B104" s="792"/>
      <c r="C104" s="791"/>
      <c r="F104" s="797">
        <v>118</v>
      </c>
      <c r="G104" s="787" t="s">
        <v>6451</v>
      </c>
      <c r="H104" s="787"/>
      <c r="I104" s="787"/>
    </row>
    <row r="105" spans="2:9" ht="15.75" customHeight="1" x14ac:dyDescent="0.2">
      <c r="B105" s="792"/>
      <c r="C105" s="791"/>
      <c r="F105" s="797">
        <v>21309.67</v>
      </c>
      <c r="G105" s="787" t="s">
        <v>8211</v>
      </c>
      <c r="H105" s="787"/>
      <c r="I105" s="787"/>
    </row>
    <row r="106" spans="2:9" ht="15.75" customHeight="1" x14ac:dyDescent="0.2">
      <c r="B106" s="792"/>
      <c r="C106" s="791"/>
      <c r="F106" s="797">
        <v>1602.24</v>
      </c>
      <c r="G106" s="787" t="s">
        <v>8210</v>
      </c>
      <c r="H106" s="787"/>
      <c r="I106" s="787"/>
    </row>
    <row r="107" spans="2:9" ht="15.75" customHeight="1" x14ac:dyDescent="0.2">
      <c r="B107" s="792"/>
      <c r="C107" s="791"/>
      <c r="F107" s="797">
        <v>22877.87</v>
      </c>
      <c r="G107" s="787" t="s">
        <v>8209</v>
      </c>
      <c r="H107" s="787"/>
      <c r="I107" s="787"/>
    </row>
    <row r="108" spans="2:9" ht="15.75" customHeight="1" x14ac:dyDescent="0.2">
      <c r="B108" s="792"/>
      <c r="C108" s="791"/>
      <c r="F108" s="797">
        <v>300</v>
      </c>
      <c r="G108" s="787" t="s">
        <v>8194</v>
      </c>
      <c r="H108" s="787"/>
      <c r="I108" s="787"/>
    </row>
    <row r="109" spans="2:9" ht="15.75" customHeight="1" x14ac:dyDescent="0.2">
      <c r="B109" s="792"/>
      <c r="C109" s="791"/>
      <c r="F109" s="797">
        <v>28061.01</v>
      </c>
      <c r="G109" s="787" t="s">
        <v>8208</v>
      </c>
      <c r="H109" s="787"/>
      <c r="I109" s="787"/>
    </row>
    <row r="110" spans="2:9" ht="15.75" customHeight="1" x14ac:dyDescent="0.2">
      <c r="B110" s="792"/>
      <c r="C110" s="791"/>
      <c r="F110" s="797">
        <v>6245.96</v>
      </c>
      <c r="G110" s="787" t="s">
        <v>8207</v>
      </c>
      <c r="H110" s="787"/>
      <c r="I110" s="787"/>
    </row>
    <row r="111" spans="2:9" ht="15.75" customHeight="1" x14ac:dyDescent="0.2">
      <c r="B111" s="792"/>
      <c r="C111" s="791"/>
      <c r="F111" s="797">
        <v>27948.9</v>
      </c>
      <c r="G111" s="787" t="s">
        <v>8206</v>
      </c>
      <c r="H111" s="787"/>
      <c r="I111" s="787"/>
    </row>
    <row r="112" spans="2:9" ht="15.75" customHeight="1" x14ac:dyDescent="0.2">
      <c r="B112" s="792"/>
      <c r="C112" s="791"/>
      <c r="F112" s="797">
        <v>356001.21</v>
      </c>
      <c r="G112" s="787" t="s">
        <v>8205</v>
      </c>
      <c r="H112" s="787"/>
      <c r="I112" s="787"/>
    </row>
    <row r="113" spans="2:9" ht="15.75" customHeight="1" x14ac:dyDescent="0.2">
      <c r="B113" s="792"/>
      <c r="C113" s="791"/>
      <c r="F113" s="797">
        <v>45240.51</v>
      </c>
      <c r="G113" s="787" t="s">
        <v>8204</v>
      </c>
      <c r="H113" s="787"/>
      <c r="I113" s="787"/>
    </row>
    <row r="114" spans="2:9" ht="15.75" customHeight="1" x14ac:dyDescent="0.2">
      <c r="B114" s="792"/>
      <c r="C114" s="791"/>
      <c r="F114" s="797">
        <v>31541.37</v>
      </c>
      <c r="G114" s="787" t="s">
        <v>8203</v>
      </c>
      <c r="H114" s="787"/>
      <c r="I114" s="787"/>
    </row>
    <row r="115" spans="2:9" ht="15.75" customHeight="1" x14ac:dyDescent="0.2">
      <c r="B115" s="792"/>
      <c r="C115" s="791"/>
      <c r="F115" s="797">
        <v>6690.78</v>
      </c>
      <c r="G115" s="787" t="s">
        <v>8202</v>
      </c>
      <c r="H115" s="787"/>
      <c r="I115" s="787"/>
    </row>
    <row r="116" spans="2:9" ht="13.5" customHeight="1" x14ac:dyDescent="0.2">
      <c r="B116" s="792"/>
      <c r="C116" s="791"/>
      <c r="F116" s="797">
        <v>1300</v>
      </c>
      <c r="G116" s="787" t="s">
        <v>8201</v>
      </c>
      <c r="H116" s="787"/>
      <c r="I116" s="787"/>
    </row>
    <row r="117" spans="2:9" ht="13.5" customHeight="1" x14ac:dyDescent="0.2">
      <c r="B117" s="792"/>
      <c r="C117" s="791"/>
      <c r="F117" s="797">
        <v>10000</v>
      </c>
      <c r="G117" s="787" t="s">
        <v>8200</v>
      </c>
      <c r="H117" s="787"/>
      <c r="I117" s="787"/>
    </row>
    <row r="118" spans="2:9" ht="13.5" customHeight="1" x14ac:dyDescent="0.2">
      <c r="B118" s="792"/>
      <c r="C118" s="791"/>
      <c r="F118" s="797">
        <v>930.32</v>
      </c>
      <c r="G118" s="787" t="s">
        <v>8199</v>
      </c>
      <c r="H118" s="787"/>
      <c r="I118" s="787"/>
    </row>
    <row r="119" spans="2:9" ht="13.5" customHeight="1" x14ac:dyDescent="0.2">
      <c r="B119" s="792"/>
      <c r="C119" s="791"/>
      <c r="F119" s="797">
        <v>45755.74</v>
      </c>
      <c r="G119" s="787" t="s">
        <v>8198</v>
      </c>
      <c r="H119" s="787"/>
      <c r="I119" s="787"/>
    </row>
    <row r="120" spans="2:9" ht="13.5" customHeight="1" x14ac:dyDescent="0.2">
      <c r="B120" s="792"/>
      <c r="C120" s="791"/>
      <c r="F120" s="797">
        <v>16001.22</v>
      </c>
      <c r="G120" s="787" t="s">
        <v>8197</v>
      </c>
      <c r="H120" s="787"/>
      <c r="I120" s="787"/>
    </row>
    <row r="121" spans="2:9" ht="13.5" customHeight="1" x14ac:dyDescent="0.2">
      <c r="B121" s="792"/>
      <c r="C121" s="791"/>
      <c r="F121" s="797">
        <v>39427.67</v>
      </c>
      <c r="G121" s="787" t="s">
        <v>8196</v>
      </c>
      <c r="H121" s="787"/>
      <c r="I121" s="787"/>
    </row>
    <row r="122" spans="2:9" ht="13.5" customHeight="1" x14ac:dyDescent="0.2">
      <c r="B122" s="792"/>
      <c r="C122" s="791"/>
      <c r="F122" s="797">
        <v>31431.13</v>
      </c>
      <c r="G122" s="787" t="s">
        <v>8195</v>
      </c>
      <c r="H122" s="787"/>
      <c r="I122" s="787"/>
    </row>
    <row r="123" spans="2:9" ht="13.5" customHeight="1" x14ac:dyDescent="0.2">
      <c r="B123" s="792"/>
      <c r="C123" s="791"/>
      <c r="F123" s="797">
        <v>22577.87</v>
      </c>
      <c r="G123" s="787" t="s">
        <v>8194</v>
      </c>
      <c r="H123" s="787"/>
      <c r="I123" s="787"/>
    </row>
    <row r="124" spans="2:9" ht="13.5" customHeight="1" x14ac:dyDescent="0.2">
      <c r="B124" s="792"/>
      <c r="C124" s="791"/>
      <c r="F124" s="797"/>
      <c r="G124" s="787"/>
      <c r="H124" s="787"/>
      <c r="I124" s="787"/>
    </row>
    <row r="125" spans="2:9" ht="13.5" customHeight="1" x14ac:dyDescent="0.2">
      <c r="B125" s="792"/>
      <c r="C125" s="791"/>
      <c r="F125" s="797"/>
      <c r="G125" s="787"/>
      <c r="H125" s="787"/>
      <c r="I125" s="787"/>
    </row>
    <row r="126" spans="2:9" ht="13.5" customHeight="1" x14ac:dyDescent="0.2">
      <c r="B126" s="792"/>
      <c r="C126" s="791"/>
      <c r="F126" s="797"/>
      <c r="G126" s="787"/>
      <c r="H126" s="787"/>
      <c r="I126" s="787"/>
    </row>
    <row r="127" spans="2:9" ht="13.5" customHeight="1" x14ac:dyDescent="0.2">
      <c r="B127" s="792"/>
      <c r="C127" s="791"/>
      <c r="F127" s="797"/>
      <c r="G127" s="787"/>
      <c r="H127" s="787"/>
      <c r="I127" s="787"/>
    </row>
    <row r="128" spans="2:9" ht="13.5" customHeight="1" x14ac:dyDescent="0.2">
      <c r="B128" s="792"/>
      <c r="C128" s="791"/>
      <c r="F128" s="797"/>
      <c r="G128" s="787"/>
      <c r="H128" s="787"/>
      <c r="I128" s="787"/>
    </row>
    <row r="129" spans="2:9" ht="13.5" customHeight="1" x14ac:dyDescent="0.2">
      <c r="B129" s="792"/>
      <c r="C129" s="791"/>
      <c r="F129" s="797"/>
      <c r="G129" s="787"/>
      <c r="H129" s="787"/>
      <c r="I129" s="787"/>
    </row>
    <row r="130" spans="2:9" ht="13.5" customHeight="1" x14ac:dyDescent="0.2">
      <c r="B130" s="792"/>
      <c r="C130" s="791"/>
      <c r="F130" s="797"/>
      <c r="G130" s="787"/>
      <c r="H130" s="787"/>
      <c r="I130" s="787"/>
    </row>
    <row r="131" spans="2:9" ht="13.5" customHeight="1" x14ac:dyDescent="0.2">
      <c r="B131" s="792"/>
      <c r="C131" s="791"/>
      <c r="F131" s="797"/>
      <c r="G131" s="787"/>
      <c r="H131" s="787"/>
      <c r="I131" s="787"/>
    </row>
    <row r="132" spans="2:9" ht="13.5" customHeight="1" x14ac:dyDescent="0.2">
      <c r="B132" s="792"/>
      <c r="C132" s="791"/>
      <c r="F132" s="797"/>
      <c r="G132" s="787"/>
      <c r="H132" s="787"/>
      <c r="I132" s="787"/>
    </row>
    <row r="133" spans="2:9" ht="13.5" customHeight="1" x14ac:dyDescent="0.2">
      <c r="B133" s="792"/>
      <c r="C133" s="791"/>
      <c r="F133" s="797"/>
      <c r="G133" s="787"/>
      <c r="H133" s="787"/>
      <c r="I133" s="787"/>
    </row>
    <row r="134" spans="2:9" ht="13.5" customHeight="1" x14ac:dyDescent="0.2">
      <c r="B134" s="792"/>
      <c r="C134" s="791"/>
      <c r="F134" s="797"/>
      <c r="G134" s="787"/>
      <c r="H134" s="787"/>
      <c r="I134" s="787"/>
    </row>
    <row r="135" spans="2:9" ht="13.5" customHeight="1" x14ac:dyDescent="0.2">
      <c r="B135" s="792"/>
      <c r="C135" s="791"/>
      <c r="F135" s="797"/>
      <c r="G135" s="787"/>
      <c r="H135" s="787"/>
      <c r="I135" s="787"/>
    </row>
    <row r="136" spans="2:9" ht="13.5" customHeight="1" x14ac:dyDescent="0.2">
      <c r="B136" s="792"/>
      <c r="C136" s="791"/>
      <c r="F136" s="797"/>
      <c r="G136" s="787"/>
      <c r="H136" s="787"/>
      <c r="I136" s="787"/>
    </row>
    <row r="137" spans="2:9" ht="13.5" customHeight="1" x14ac:dyDescent="0.2">
      <c r="B137" s="792"/>
      <c r="C137" s="791"/>
      <c r="F137" s="797"/>
      <c r="G137" s="787"/>
      <c r="H137" s="787"/>
      <c r="I137" s="787"/>
    </row>
    <row r="138" spans="2:9" ht="13.5" customHeight="1" x14ac:dyDescent="0.2">
      <c r="B138" s="792"/>
      <c r="C138" s="791"/>
      <c r="F138" s="797"/>
      <c r="G138" s="787"/>
      <c r="H138" s="787"/>
      <c r="I138" s="787"/>
    </row>
    <row r="139" spans="2:9" ht="13.5" customHeight="1" x14ac:dyDescent="0.2">
      <c r="B139" s="792"/>
      <c r="C139" s="791"/>
      <c r="F139" s="797"/>
      <c r="G139" s="787"/>
      <c r="H139" s="787"/>
      <c r="I139" s="787"/>
    </row>
    <row r="140" spans="2:9" ht="13.5" customHeight="1" x14ac:dyDescent="0.2">
      <c r="B140" s="792"/>
      <c r="C140" s="791"/>
      <c r="F140" s="797"/>
      <c r="G140" s="787"/>
      <c r="H140" s="787"/>
      <c r="I140" s="787"/>
    </row>
    <row r="141" spans="2:9" ht="13.5" customHeight="1" x14ac:dyDescent="0.2">
      <c r="B141" s="792"/>
      <c r="C141" s="791"/>
      <c r="F141" s="797"/>
      <c r="G141" s="787"/>
      <c r="H141" s="787"/>
      <c r="I141" s="787"/>
    </row>
    <row r="142" spans="2:9" ht="13.5" customHeight="1" x14ac:dyDescent="0.2">
      <c r="B142" s="792"/>
      <c r="C142" s="791"/>
      <c r="F142" s="797"/>
      <c r="G142" s="787"/>
      <c r="H142" s="787"/>
      <c r="I142" s="787"/>
    </row>
    <row r="143" spans="2:9" ht="13.5" customHeight="1" x14ac:dyDescent="0.2">
      <c r="B143" s="792"/>
      <c r="C143" s="791"/>
      <c r="F143" s="797"/>
      <c r="G143" s="787"/>
      <c r="H143" s="787"/>
      <c r="I143" s="787"/>
    </row>
    <row r="144" spans="2:9" ht="13.5" customHeight="1" x14ac:dyDescent="0.2">
      <c r="B144" s="792"/>
      <c r="C144" s="791"/>
      <c r="F144" s="797"/>
      <c r="G144" s="787"/>
      <c r="H144" s="787"/>
      <c r="I144" s="787"/>
    </row>
    <row r="145" spans="2:9" ht="13.5" customHeight="1" x14ac:dyDescent="0.2">
      <c r="B145" s="792"/>
      <c r="C145" s="791"/>
      <c r="F145" s="797"/>
      <c r="G145" s="787"/>
      <c r="H145" s="787"/>
      <c r="I145" s="787"/>
    </row>
    <row r="146" spans="2:9" ht="13.5" customHeight="1" x14ac:dyDescent="0.2">
      <c r="B146" s="792"/>
      <c r="C146" s="791"/>
      <c r="F146" s="797"/>
      <c r="G146" s="787"/>
      <c r="H146" s="787"/>
      <c r="I146" s="787"/>
    </row>
    <row r="147" spans="2:9" ht="13.5" customHeight="1" x14ac:dyDescent="0.2">
      <c r="B147" s="792"/>
      <c r="C147" s="791"/>
      <c r="F147" s="797"/>
      <c r="G147" s="787"/>
      <c r="H147" s="787"/>
      <c r="I147" s="787"/>
    </row>
    <row r="148" spans="2:9" ht="13.5" customHeight="1" x14ac:dyDescent="0.2">
      <c r="B148" s="792"/>
      <c r="C148" s="791"/>
      <c r="F148" s="797"/>
      <c r="G148" s="787"/>
      <c r="H148" s="787"/>
      <c r="I148" s="787"/>
    </row>
    <row r="149" spans="2:9" ht="13.5" customHeight="1" x14ac:dyDescent="0.2">
      <c r="B149" s="792"/>
      <c r="C149" s="791"/>
      <c r="F149" s="797"/>
      <c r="G149" s="787"/>
      <c r="H149" s="787"/>
      <c r="I149" s="787"/>
    </row>
    <row r="150" spans="2:9" ht="13.5" customHeight="1" x14ac:dyDescent="0.2">
      <c r="B150" s="792"/>
      <c r="C150" s="791"/>
      <c r="F150" s="797"/>
      <c r="G150" s="787"/>
      <c r="H150" s="787"/>
      <c r="I150" s="787"/>
    </row>
    <row r="151" spans="2:9" ht="13.5" customHeight="1" x14ac:dyDescent="0.2">
      <c r="B151" s="792"/>
      <c r="C151" s="791"/>
      <c r="F151" s="797"/>
      <c r="G151" s="787"/>
      <c r="H151" s="787"/>
      <c r="I151" s="787"/>
    </row>
    <row r="152" spans="2:9" ht="13.5" customHeight="1" x14ac:dyDescent="0.2">
      <c r="B152" s="792"/>
      <c r="C152" s="791"/>
      <c r="F152" s="797"/>
      <c r="G152" s="787"/>
      <c r="H152" s="787"/>
      <c r="I152" s="787"/>
    </row>
    <row r="153" spans="2:9" ht="13.5" customHeight="1" x14ac:dyDescent="0.2">
      <c r="B153" s="792"/>
      <c r="C153" s="791"/>
      <c r="F153" s="797"/>
      <c r="G153" s="787"/>
      <c r="H153" s="787"/>
      <c r="I153" s="787"/>
    </row>
    <row r="154" spans="2:9" ht="13.5" customHeight="1" x14ac:dyDescent="0.2">
      <c r="B154" s="792"/>
      <c r="C154" s="791"/>
      <c r="F154" s="797"/>
      <c r="G154" s="787"/>
      <c r="H154" s="787"/>
      <c r="I154" s="787"/>
    </row>
    <row r="155" spans="2:9" ht="13.5" customHeight="1" x14ac:dyDescent="0.2">
      <c r="B155" s="792"/>
      <c r="C155" s="791"/>
      <c r="F155" s="797"/>
      <c r="G155" s="787"/>
      <c r="H155" s="787"/>
      <c r="I155" s="787"/>
    </row>
    <row r="156" spans="2:9" ht="13.5" customHeight="1" x14ac:dyDescent="0.2">
      <c r="B156" s="792"/>
      <c r="C156" s="791"/>
      <c r="F156" s="797"/>
      <c r="G156" s="787"/>
      <c r="H156" s="787"/>
      <c r="I156" s="787"/>
    </row>
    <row r="157" spans="2:9" ht="13.5" customHeight="1" x14ac:dyDescent="0.2">
      <c r="B157" s="792"/>
      <c r="C157" s="791"/>
      <c r="F157" s="797"/>
      <c r="G157" s="787"/>
      <c r="H157" s="787"/>
      <c r="I157" s="787"/>
    </row>
    <row r="158" spans="2:9" ht="13.5" customHeight="1" x14ac:dyDescent="0.2">
      <c r="B158" s="792"/>
      <c r="C158" s="791"/>
      <c r="F158" s="797"/>
      <c r="G158" s="787"/>
      <c r="H158" s="787"/>
      <c r="I158" s="787"/>
    </row>
    <row r="159" spans="2:9" ht="13.5" customHeight="1" x14ac:dyDescent="0.2">
      <c r="B159" s="792"/>
      <c r="C159" s="791"/>
      <c r="F159" s="797"/>
      <c r="G159" s="787"/>
      <c r="H159" s="787"/>
      <c r="I159" s="787"/>
    </row>
    <row r="160" spans="2:9" ht="13.5" customHeight="1" x14ac:dyDescent="0.2">
      <c r="B160" s="792"/>
      <c r="C160" s="791"/>
      <c r="F160" s="797"/>
      <c r="G160" s="787"/>
      <c r="H160" s="787"/>
      <c r="I160" s="787"/>
    </row>
    <row r="161" spans="2:9" ht="13.5" customHeight="1" x14ac:dyDescent="0.2">
      <c r="B161" s="792"/>
      <c r="C161" s="791"/>
      <c r="F161" s="797"/>
      <c r="G161" s="787"/>
      <c r="H161" s="787"/>
      <c r="I161" s="787"/>
    </row>
    <row r="162" spans="2:9" ht="13.5" customHeight="1" x14ac:dyDescent="0.2">
      <c r="B162" s="792"/>
      <c r="C162" s="791"/>
      <c r="F162" s="797"/>
      <c r="G162" s="787"/>
      <c r="H162" s="787"/>
      <c r="I162" s="787"/>
    </row>
    <row r="163" spans="2:9" ht="13.5" customHeight="1" x14ac:dyDescent="0.2">
      <c r="B163" s="792"/>
      <c r="C163" s="791"/>
      <c r="F163" s="797"/>
      <c r="G163" s="787"/>
      <c r="H163" s="787"/>
      <c r="I163" s="787"/>
    </row>
    <row r="164" spans="2:9" ht="13.5" customHeight="1" x14ac:dyDescent="0.2">
      <c r="B164" s="792"/>
      <c r="C164" s="791"/>
      <c r="F164" s="797"/>
      <c r="G164" s="787"/>
      <c r="H164" s="787"/>
      <c r="I164" s="787"/>
    </row>
    <row r="165" spans="2:9" ht="13.5" customHeight="1" x14ac:dyDescent="0.2">
      <c r="B165" s="792"/>
      <c r="C165" s="791"/>
      <c r="F165" s="797"/>
      <c r="G165" s="787"/>
      <c r="H165" s="787"/>
      <c r="I165" s="787"/>
    </row>
    <row r="166" spans="2:9" ht="13.5" customHeight="1" x14ac:dyDescent="0.2">
      <c r="B166" s="792"/>
      <c r="C166" s="791"/>
      <c r="F166" s="797"/>
      <c r="G166" s="787"/>
      <c r="H166" s="787"/>
      <c r="I166" s="787"/>
    </row>
    <row r="167" spans="2:9" ht="13.5" customHeight="1" x14ac:dyDescent="0.2">
      <c r="B167" s="792"/>
      <c r="C167" s="791"/>
      <c r="F167" s="797"/>
      <c r="G167" s="787"/>
      <c r="H167" s="787"/>
      <c r="I167" s="787"/>
    </row>
    <row r="168" spans="2:9" ht="13.5" customHeight="1" x14ac:dyDescent="0.2">
      <c r="B168" s="792"/>
      <c r="C168" s="791"/>
      <c r="F168" s="797"/>
      <c r="G168" s="787"/>
      <c r="H168" s="787"/>
      <c r="I168" s="787"/>
    </row>
    <row r="169" spans="2:9" ht="13.5" customHeight="1" x14ac:dyDescent="0.2">
      <c r="B169" s="792"/>
      <c r="C169" s="791"/>
      <c r="F169" s="797"/>
      <c r="G169" s="787"/>
      <c r="H169" s="787"/>
      <c r="I169" s="787"/>
    </row>
    <row r="170" spans="2:9" ht="13.5" customHeight="1" x14ac:dyDescent="0.2">
      <c r="B170" s="792"/>
      <c r="C170" s="791"/>
      <c r="F170" s="797"/>
      <c r="G170" s="787"/>
      <c r="H170" s="787"/>
      <c r="I170" s="787"/>
    </row>
    <row r="171" spans="2:9" ht="13.5" customHeight="1" x14ac:dyDescent="0.2">
      <c r="B171" s="792"/>
      <c r="C171" s="791"/>
      <c r="F171" s="797"/>
      <c r="G171" s="787"/>
      <c r="H171" s="787"/>
      <c r="I171" s="787"/>
    </row>
    <row r="172" spans="2:9" ht="13.5" customHeight="1" x14ac:dyDescent="0.2">
      <c r="B172" s="792"/>
      <c r="C172" s="791"/>
      <c r="F172" s="797"/>
      <c r="G172" s="787"/>
      <c r="H172" s="787"/>
      <c r="I172" s="787"/>
    </row>
    <row r="173" spans="2:9" ht="13.5" customHeight="1" x14ac:dyDescent="0.2">
      <c r="B173" s="792"/>
      <c r="C173" s="791"/>
      <c r="F173" s="797"/>
      <c r="G173" s="787"/>
      <c r="H173" s="787"/>
      <c r="I173" s="787"/>
    </row>
    <row r="174" spans="2:9" ht="13.5" customHeight="1" x14ac:dyDescent="0.2">
      <c r="B174" s="792"/>
      <c r="C174" s="791"/>
      <c r="F174" s="797"/>
      <c r="G174" s="787"/>
      <c r="H174" s="787"/>
      <c r="I174" s="787"/>
    </row>
    <row r="175" spans="2:9" ht="13.5" customHeight="1" x14ac:dyDescent="0.2">
      <c r="B175" s="792"/>
      <c r="C175" s="791"/>
      <c r="F175" s="797"/>
      <c r="G175" s="787"/>
      <c r="H175" s="787"/>
      <c r="I175" s="787"/>
    </row>
    <row r="176" spans="2:9" ht="13.5" customHeight="1" x14ac:dyDescent="0.2">
      <c r="B176" s="792"/>
      <c r="C176" s="791"/>
      <c r="F176" s="797"/>
      <c r="G176" s="787"/>
      <c r="H176" s="787"/>
      <c r="I176" s="787"/>
    </row>
    <row r="177" spans="2:9" ht="13.5" customHeight="1" x14ac:dyDescent="0.2">
      <c r="B177" s="792"/>
      <c r="C177" s="791"/>
      <c r="F177" s="797"/>
      <c r="G177" s="787"/>
      <c r="H177" s="787"/>
      <c r="I177" s="787"/>
    </row>
    <row r="178" spans="2:9" ht="13.5" customHeight="1" x14ac:dyDescent="0.2">
      <c r="B178" s="792"/>
      <c r="C178" s="791"/>
      <c r="F178" s="797"/>
      <c r="G178" s="787"/>
      <c r="H178" s="787"/>
      <c r="I178" s="787"/>
    </row>
    <row r="179" spans="2:9" ht="13.5" customHeight="1" x14ac:dyDescent="0.2">
      <c r="B179" s="792"/>
      <c r="C179" s="791"/>
      <c r="F179" s="797"/>
      <c r="G179" s="787"/>
      <c r="H179" s="787"/>
      <c r="I179" s="787"/>
    </row>
    <row r="180" spans="2:9" ht="13.5" customHeight="1" x14ac:dyDescent="0.2">
      <c r="B180" s="792"/>
      <c r="C180" s="791"/>
      <c r="F180" s="797"/>
      <c r="G180" s="787"/>
      <c r="H180" s="787"/>
      <c r="I180" s="787"/>
    </row>
    <row r="181" spans="2:9" ht="13.5" customHeight="1" x14ac:dyDescent="0.2">
      <c r="B181" s="792"/>
      <c r="C181" s="791"/>
      <c r="F181" s="797"/>
      <c r="G181" s="787"/>
      <c r="H181" s="787"/>
      <c r="I181" s="787"/>
    </row>
    <row r="182" spans="2:9" ht="13.5" customHeight="1" x14ac:dyDescent="0.2">
      <c r="B182" s="792"/>
      <c r="C182" s="791"/>
      <c r="F182" s="797"/>
      <c r="G182" s="787"/>
      <c r="H182" s="787"/>
      <c r="I182" s="787"/>
    </row>
    <row r="183" spans="2:9" ht="13.5" customHeight="1" x14ac:dyDescent="0.2">
      <c r="B183" s="792"/>
      <c r="C183" s="791"/>
      <c r="F183" s="797"/>
      <c r="G183" s="787"/>
      <c r="H183" s="787"/>
      <c r="I183" s="787"/>
    </row>
    <row r="184" spans="2:9" ht="15.75" customHeight="1" x14ac:dyDescent="0.2">
      <c r="B184" s="792"/>
      <c r="C184" s="791"/>
      <c r="F184" s="797"/>
      <c r="G184" s="787"/>
      <c r="H184" s="787"/>
      <c r="I184" s="787"/>
    </row>
    <row r="185" spans="2:9" ht="15.75" customHeight="1" x14ac:dyDescent="0.2">
      <c r="B185" s="792"/>
      <c r="C185" s="791"/>
      <c r="F185" s="797"/>
      <c r="G185" s="787"/>
      <c r="H185" s="787"/>
      <c r="I185" s="787"/>
    </row>
    <row r="186" spans="2:9" ht="15.75" customHeight="1" x14ac:dyDescent="0.2">
      <c r="B186" s="792"/>
      <c r="C186" s="791"/>
      <c r="F186" s="797"/>
      <c r="G186" s="787"/>
      <c r="H186" s="787"/>
      <c r="I186" s="787"/>
    </row>
    <row r="187" spans="2:9" ht="15.75" customHeight="1" x14ac:dyDescent="0.2">
      <c r="B187" s="792"/>
      <c r="C187" s="791"/>
      <c r="F187" s="797"/>
      <c r="G187" s="787"/>
      <c r="H187" s="787"/>
      <c r="I187" s="787"/>
    </row>
    <row r="188" spans="2:9" ht="15.75" customHeight="1" x14ac:dyDescent="0.2">
      <c r="B188" s="792"/>
      <c r="C188" s="791"/>
      <c r="F188" s="797"/>
      <c r="G188" s="787"/>
      <c r="H188" s="787"/>
      <c r="I188" s="787"/>
    </row>
    <row r="189" spans="2:9" ht="15.75" customHeight="1" x14ac:dyDescent="0.2">
      <c r="B189" s="792"/>
      <c r="C189" s="791"/>
      <c r="F189" s="797"/>
      <c r="G189" s="787"/>
      <c r="H189" s="787"/>
      <c r="I189" s="787"/>
    </row>
    <row r="190" spans="2:9" ht="15.75" customHeight="1" x14ac:dyDescent="0.2">
      <c r="B190" s="792"/>
      <c r="C190" s="791"/>
      <c r="F190" s="797"/>
      <c r="G190" s="787"/>
      <c r="H190" s="787"/>
      <c r="I190" s="787"/>
    </row>
    <row r="191" spans="2:9" ht="15.75" customHeight="1" x14ac:dyDescent="0.2">
      <c r="B191" s="792"/>
      <c r="C191" s="791"/>
      <c r="F191" s="797"/>
      <c r="G191" s="787"/>
      <c r="H191" s="787"/>
      <c r="I191" s="787"/>
    </row>
    <row r="192" spans="2:9" ht="15.75" customHeight="1" x14ac:dyDescent="0.2">
      <c r="B192" s="792"/>
      <c r="C192" s="791"/>
      <c r="F192" s="797"/>
      <c r="G192" s="787"/>
      <c r="H192" s="787"/>
      <c r="I192" s="787"/>
    </row>
    <row r="193" spans="2:9" ht="15.75" customHeight="1" x14ac:dyDescent="0.2">
      <c r="B193" s="792"/>
      <c r="C193" s="791"/>
      <c r="F193" s="797"/>
      <c r="G193" s="787"/>
      <c r="H193" s="787"/>
      <c r="I193" s="787"/>
    </row>
    <row r="194" spans="2:9" ht="15.75" customHeight="1" x14ac:dyDescent="0.2">
      <c r="B194" s="792"/>
      <c r="C194" s="791"/>
      <c r="F194" s="797"/>
      <c r="G194" s="787"/>
      <c r="H194" s="787"/>
      <c r="I194" s="787"/>
    </row>
    <row r="195" spans="2:9" ht="15.75" customHeight="1" x14ac:dyDescent="0.2">
      <c r="B195" s="792"/>
      <c r="C195" s="791"/>
      <c r="F195" s="797"/>
      <c r="G195" s="787"/>
      <c r="H195" s="787"/>
      <c r="I195" s="787"/>
    </row>
    <row r="196" spans="2:9" ht="15.75" customHeight="1" x14ac:dyDescent="0.2">
      <c r="B196" s="792"/>
      <c r="C196" s="791"/>
      <c r="F196" s="797"/>
      <c r="G196" s="787"/>
      <c r="H196" s="787"/>
      <c r="I196" s="787"/>
    </row>
    <row r="197" spans="2:9" ht="15.75" customHeight="1" x14ac:dyDescent="0.2">
      <c r="B197" s="792"/>
      <c r="C197" s="791"/>
      <c r="F197" s="797"/>
      <c r="G197" s="787"/>
      <c r="H197" s="787"/>
      <c r="I197" s="787"/>
    </row>
    <row r="198" spans="2:9" ht="15.75" customHeight="1" x14ac:dyDescent="0.2">
      <c r="B198" s="792"/>
      <c r="C198" s="791"/>
      <c r="F198" s="797"/>
      <c r="G198" s="787"/>
      <c r="H198" s="787"/>
      <c r="I198" s="787"/>
    </row>
    <row r="199" spans="2:9" ht="15.75" customHeight="1" x14ac:dyDescent="0.2">
      <c r="B199" s="792"/>
      <c r="C199" s="791"/>
      <c r="F199" s="797"/>
      <c r="G199" s="787"/>
      <c r="H199" s="787"/>
      <c r="I199" s="787"/>
    </row>
    <row r="200" spans="2:9" ht="15.75" customHeight="1" x14ac:dyDescent="0.2">
      <c r="B200" s="792"/>
      <c r="C200" s="791"/>
      <c r="F200" s="797"/>
      <c r="G200" s="787"/>
      <c r="H200" s="787"/>
      <c r="I200" s="787"/>
    </row>
    <row r="201" spans="2:9" ht="15.75" customHeight="1" x14ac:dyDescent="0.2">
      <c r="B201" s="792"/>
      <c r="C201" s="791"/>
      <c r="F201" s="797"/>
      <c r="G201" s="787"/>
      <c r="H201" s="787"/>
      <c r="I201" s="787"/>
    </row>
    <row r="202" spans="2:9" ht="15.75" customHeight="1" x14ac:dyDescent="0.2">
      <c r="B202" s="792"/>
      <c r="C202" s="791"/>
      <c r="F202" s="797"/>
      <c r="G202" s="787"/>
      <c r="H202" s="787"/>
      <c r="I202" s="787"/>
    </row>
    <row r="203" spans="2:9" ht="15.75" customHeight="1" x14ac:dyDescent="0.2">
      <c r="B203" s="792"/>
      <c r="C203" s="791"/>
      <c r="F203" s="797"/>
      <c r="G203" s="787"/>
      <c r="H203" s="787"/>
      <c r="I203" s="787"/>
    </row>
    <row r="204" spans="2:9" ht="15.75" customHeight="1" x14ac:dyDescent="0.2">
      <c r="B204" s="792"/>
      <c r="C204" s="791"/>
      <c r="F204" s="797"/>
      <c r="G204" s="787"/>
      <c r="H204" s="787"/>
      <c r="I204" s="787"/>
    </row>
    <row r="205" spans="2:9" ht="15.75" customHeight="1" x14ac:dyDescent="0.2">
      <c r="B205" s="792"/>
      <c r="C205" s="791"/>
      <c r="F205" s="797"/>
      <c r="G205" s="787"/>
      <c r="H205" s="787"/>
      <c r="I205" s="787"/>
    </row>
    <row r="206" spans="2:9" ht="15.75" customHeight="1" x14ac:dyDescent="0.2">
      <c r="B206" s="792"/>
      <c r="C206" s="791"/>
      <c r="F206" s="797"/>
      <c r="G206" s="787"/>
      <c r="H206" s="787"/>
      <c r="I206" s="787"/>
    </row>
    <row r="207" spans="2:9" ht="15.75" customHeight="1" x14ac:dyDescent="0.2">
      <c r="B207" s="792"/>
      <c r="C207" s="791"/>
      <c r="F207" s="797"/>
      <c r="G207" s="787"/>
      <c r="H207" s="787"/>
      <c r="I207" s="787"/>
    </row>
    <row r="208" spans="2:9" ht="15.75" customHeight="1" x14ac:dyDescent="0.2">
      <c r="B208" s="792"/>
      <c r="C208" s="791"/>
      <c r="F208" s="797"/>
      <c r="G208" s="787"/>
      <c r="H208" s="787"/>
      <c r="I208" s="787"/>
    </row>
    <row r="209" spans="2:9" ht="11.25" customHeight="1" x14ac:dyDescent="0.2">
      <c r="B209" s="792"/>
      <c r="C209" s="791"/>
      <c r="F209" s="797"/>
      <c r="G209" s="787"/>
      <c r="H209" s="787"/>
      <c r="I209" s="787"/>
    </row>
    <row r="210" spans="2:9" ht="15.75" customHeight="1" x14ac:dyDescent="0.2">
      <c r="B210" s="792"/>
      <c r="C210" s="791"/>
      <c r="F210" s="797"/>
      <c r="G210" s="787"/>
      <c r="H210" s="787"/>
      <c r="I210" s="787"/>
    </row>
    <row r="211" spans="2:9" ht="15.75" customHeight="1" x14ac:dyDescent="0.2">
      <c r="B211" s="792"/>
      <c r="C211" s="791"/>
      <c r="F211" s="797"/>
      <c r="G211" s="787"/>
      <c r="H211" s="787"/>
      <c r="I211" s="787"/>
    </row>
    <row r="212" spans="2:9" ht="15.75" customHeight="1" x14ac:dyDescent="0.2">
      <c r="B212" s="792"/>
      <c r="C212" s="791"/>
      <c r="F212" s="797"/>
      <c r="G212" s="787"/>
      <c r="H212" s="787"/>
      <c r="I212" s="787"/>
    </row>
    <row r="213" spans="2:9" ht="15.75" customHeight="1" x14ac:dyDescent="0.2">
      <c r="B213" s="792"/>
      <c r="C213" s="791"/>
      <c r="F213" s="797"/>
      <c r="G213" s="787"/>
      <c r="H213" s="787"/>
      <c r="I213" s="787"/>
    </row>
    <row r="214" spans="2:9" ht="15.75" customHeight="1" x14ac:dyDescent="0.2">
      <c r="B214" s="792"/>
      <c r="C214" s="791"/>
      <c r="F214" s="797"/>
      <c r="G214" s="787"/>
      <c r="H214" s="787"/>
      <c r="I214" s="787"/>
    </row>
    <row r="215" spans="2:9" ht="15.75" customHeight="1" x14ac:dyDescent="0.2">
      <c r="B215" s="792"/>
      <c r="C215" s="791"/>
      <c r="F215" s="797"/>
      <c r="G215" s="787"/>
      <c r="H215" s="787"/>
      <c r="I215" s="787"/>
    </row>
    <row r="216" spans="2:9" ht="15.75" customHeight="1" x14ac:dyDescent="0.2">
      <c r="B216" s="792"/>
      <c r="C216" s="791"/>
      <c r="F216" s="797"/>
      <c r="G216" s="787"/>
      <c r="H216" s="787"/>
      <c r="I216" s="787"/>
    </row>
    <row r="217" spans="2:9" ht="15.75" customHeight="1" x14ac:dyDescent="0.2">
      <c r="B217" s="792"/>
      <c r="C217" s="791"/>
      <c r="F217" s="797"/>
      <c r="G217" s="787"/>
      <c r="H217" s="787"/>
      <c r="I217" s="787"/>
    </row>
    <row r="218" spans="2:9" ht="15.75" customHeight="1" x14ac:dyDescent="0.2">
      <c r="B218" s="792"/>
      <c r="C218" s="791"/>
      <c r="F218" s="797"/>
      <c r="G218" s="787"/>
      <c r="H218" s="787"/>
      <c r="I218" s="787"/>
    </row>
    <row r="219" spans="2:9" ht="15.75" customHeight="1" x14ac:dyDescent="0.2">
      <c r="B219" s="792"/>
      <c r="C219" s="791"/>
      <c r="F219" s="797"/>
      <c r="G219" s="787"/>
      <c r="H219" s="787"/>
      <c r="I219" s="787"/>
    </row>
    <row r="220" spans="2:9" ht="15.75" customHeight="1" x14ac:dyDescent="0.2">
      <c r="B220" s="792"/>
      <c r="C220" s="791"/>
      <c r="F220" s="797"/>
      <c r="G220" s="787"/>
      <c r="H220" s="787"/>
      <c r="I220" s="787"/>
    </row>
    <row r="221" spans="2:9" ht="15.75" customHeight="1" x14ac:dyDescent="0.2">
      <c r="B221" s="792"/>
      <c r="C221" s="791"/>
      <c r="F221" s="797"/>
      <c r="G221" s="787"/>
      <c r="H221" s="787"/>
      <c r="I221" s="787"/>
    </row>
    <row r="222" spans="2:9" ht="15.75" customHeight="1" x14ac:dyDescent="0.2">
      <c r="B222" s="792"/>
      <c r="C222" s="791"/>
      <c r="F222" s="797"/>
      <c r="G222" s="787"/>
      <c r="H222" s="787"/>
      <c r="I222" s="787"/>
    </row>
    <row r="223" spans="2:9" ht="15.75" customHeight="1" x14ac:dyDescent="0.2">
      <c r="B223" s="792"/>
      <c r="C223" s="791"/>
      <c r="F223" s="797"/>
      <c r="G223" s="787"/>
      <c r="H223" s="787"/>
      <c r="I223" s="787"/>
    </row>
    <row r="224" spans="2:9" ht="15.75" customHeight="1" x14ac:dyDescent="0.2">
      <c r="B224" s="792"/>
      <c r="C224" s="791"/>
      <c r="F224" s="797"/>
      <c r="G224" s="787"/>
      <c r="H224" s="787"/>
      <c r="I224" s="787"/>
    </row>
    <row r="225" spans="2:9" ht="15.75" customHeight="1" x14ac:dyDescent="0.2">
      <c r="B225" s="792"/>
      <c r="C225" s="791"/>
      <c r="F225" s="797"/>
      <c r="G225" s="787"/>
      <c r="H225" s="787"/>
      <c r="I225" s="787"/>
    </row>
    <row r="226" spans="2:9" ht="15.75" customHeight="1" x14ac:dyDescent="0.2">
      <c r="B226" s="792"/>
      <c r="C226" s="791"/>
      <c r="F226" s="797"/>
      <c r="G226" s="787"/>
      <c r="H226" s="787"/>
      <c r="I226" s="787"/>
    </row>
    <row r="227" spans="2:9" ht="15.75" customHeight="1" x14ac:dyDescent="0.2">
      <c r="B227" s="792"/>
      <c r="C227" s="791"/>
      <c r="F227" s="797"/>
      <c r="G227" s="787"/>
      <c r="H227" s="787"/>
      <c r="I227" s="787"/>
    </row>
    <row r="228" spans="2:9" ht="15.75" customHeight="1" x14ac:dyDescent="0.2">
      <c r="B228" s="792"/>
      <c r="C228" s="791"/>
      <c r="F228" s="797"/>
      <c r="G228" s="787"/>
      <c r="H228" s="787"/>
      <c r="I228" s="787"/>
    </row>
    <row r="229" spans="2:9" ht="15.75" customHeight="1" x14ac:dyDescent="0.2">
      <c r="B229" s="792"/>
      <c r="C229" s="791"/>
      <c r="F229" s="797"/>
      <c r="G229" s="787"/>
      <c r="H229" s="787"/>
      <c r="I229" s="787"/>
    </row>
    <row r="230" spans="2:9" ht="15.75" customHeight="1" x14ac:dyDescent="0.2">
      <c r="B230" s="792"/>
      <c r="C230" s="791"/>
      <c r="F230" s="797"/>
      <c r="G230" s="787"/>
      <c r="H230" s="787"/>
      <c r="I230" s="787"/>
    </row>
    <row r="231" spans="2:9" ht="15.75" customHeight="1" x14ac:dyDescent="0.2">
      <c r="B231" s="792"/>
      <c r="C231" s="791"/>
      <c r="F231" s="797"/>
      <c r="G231" s="787"/>
      <c r="H231" s="787"/>
      <c r="I231" s="787"/>
    </row>
    <row r="232" spans="2:9" ht="15.75" customHeight="1" x14ac:dyDescent="0.2">
      <c r="B232" s="792"/>
      <c r="C232" s="791"/>
      <c r="F232" s="797"/>
      <c r="G232" s="787"/>
      <c r="H232" s="787"/>
      <c r="I232" s="787"/>
    </row>
    <row r="233" spans="2:9" ht="15.75" customHeight="1" x14ac:dyDescent="0.2">
      <c r="B233" s="792"/>
      <c r="C233" s="791"/>
      <c r="F233" s="797"/>
      <c r="G233" s="787"/>
      <c r="H233" s="787"/>
      <c r="I233" s="787"/>
    </row>
    <row r="234" spans="2:9" ht="15.75" customHeight="1" x14ac:dyDescent="0.2">
      <c r="B234" s="792"/>
      <c r="C234" s="791"/>
      <c r="F234" s="797"/>
      <c r="G234" s="787"/>
      <c r="H234" s="787"/>
      <c r="I234" s="787"/>
    </row>
    <row r="235" spans="2:9" ht="15.75" customHeight="1" x14ac:dyDescent="0.2">
      <c r="B235" s="792"/>
      <c r="C235" s="791"/>
      <c r="F235" s="797"/>
      <c r="G235" s="787"/>
      <c r="H235" s="787"/>
      <c r="I235" s="787"/>
    </row>
    <row r="236" spans="2:9" ht="15.75" customHeight="1" x14ac:dyDescent="0.2">
      <c r="B236" s="792"/>
      <c r="C236" s="791"/>
      <c r="F236" s="797"/>
      <c r="G236" s="787"/>
      <c r="H236" s="787"/>
      <c r="I236" s="787"/>
    </row>
    <row r="237" spans="2:9" ht="15.75" customHeight="1" x14ac:dyDescent="0.2">
      <c r="B237" s="792"/>
      <c r="C237" s="791"/>
      <c r="F237" s="797"/>
      <c r="G237" s="787"/>
      <c r="H237" s="787"/>
      <c r="I237" s="787"/>
    </row>
    <row r="238" spans="2:9" ht="15.75" customHeight="1" x14ac:dyDescent="0.2">
      <c r="B238" s="792"/>
      <c r="C238" s="791"/>
      <c r="F238" s="797"/>
      <c r="G238" s="787"/>
      <c r="H238" s="787"/>
      <c r="I238" s="787"/>
    </row>
    <row r="239" spans="2:9" ht="15.75" customHeight="1" x14ac:dyDescent="0.2">
      <c r="B239" s="792"/>
      <c r="C239" s="791"/>
      <c r="F239" s="797"/>
      <c r="G239" s="787"/>
      <c r="H239" s="787"/>
      <c r="I239" s="787"/>
    </row>
    <row r="240" spans="2:9" ht="15.75" customHeight="1" x14ac:dyDescent="0.2">
      <c r="B240" s="792"/>
      <c r="C240" s="791"/>
      <c r="F240" s="797"/>
      <c r="G240" s="787"/>
      <c r="H240" s="787"/>
      <c r="I240" s="787"/>
    </row>
    <row r="241" spans="2:9" ht="15.75" customHeight="1" x14ac:dyDescent="0.2">
      <c r="B241" s="792"/>
      <c r="C241" s="791"/>
      <c r="F241" s="797"/>
      <c r="G241" s="787"/>
      <c r="H241" s="787"/>
      <c r="I241" s="787"/>
    </row>
    <row r="242" spans="2:9" ht="15.75" customHeight="1" x14ac:dyDescent="0.2">
      <c r="B242" s="792"/>
      <c r="C242" s="791"/>
      <c r="F242" s="797"/>
      <c r="G242" s="799"/>
      <c r="H242" s="798"/>
      <c r="I242" s="787"/>
    </row>
    <row r="243" spans="2:9" ht="15.75" customHeight="1" x14ac:dyDescent="0.2">
      <c r="B243" s="792"/>
      <c r="C243" s="791"/>
      <c r="G243" s="787"/>
      <c r="H243" s="787"/>
      <c r="I243" s="787"/>
    </row>
    <row r="244" spans="2:9" ht="15.75" customHeight="1" x14ac:dyDescent="0.2">
      <c r="B244" s="792"/>
      <c r="C244" s="791"/>
      <c r="F244" s="797"/>
      <c r="G244" s="787"/>
      <c r="H244" s="787"/>
      <c r="I244" s="787"/>
    </row>
    <row r="245" spans="2:9" ht="15.75" customHeight="1" x14ac:dyDescent="0.2">
      <c r="B245" s="792"/>
      <c r="C245" s="791"/>
      <c r="F245" s="797"/>
      <c r="G245" s="787"/>
      <c r="H245" s="787"/>
      <c r="I245" s="787"/>
    </row>
    <row r="246" spans="2:9" ht="15.75" customHeight="1" x14ac:dyDescent="0.2">
      <c r="B246" s="792"/>
      <c r="C246" s="791"/>
      <c r="F246" s="797"/>
      <c r="G246" s="787"/>
      <c r="H246" s="787"/>
      <c r="I246" s="787"/>
    </row>
    <row r="247" spans="2:9" ht="15.75" customHeight="1" x14ac:dyDescent="0.2">
      <c r="B247" s="792"/>
      <c r="C247" s="791"/>
      <c r="F247" s="797"/>
      <c r="G247" s="787"/>
      <c r="H247" s="787"/>
      <c r="I247" s="787"/>
    </row>
    <row r="248" spans="2:9" ht="15.75" customHeight="1" x14ac:dyDescent="0.2">
      <c r="B248" s="792"/>
      <c r="C248" s="791"/>
      <c r="F248" s="797"/>
      <c r="G248" s="787"/>
      <c r="H248" s="787"/>
      <c r="I248" s="787"/>
    </row>
    <row r="249" spans="2:9" ht="15.75" customHeight="1" x14ac:dyDescent="0.2">
      <c r="B249" s="792"/>
      <c r="C249" s="791"/>
      <c r="F249" s="797"/>
      <c r="G249" s="787"/>
      <c r="H249" s="787"/>
      <c r="I249" s="787"/>
    </row>
    <row r="250" spans="2:9" ht="15.75" customHeight="1" x14ac:dyDescent="0.2">
      <c r="B250" s="792"/>
      <c r="C250" s="791"/>
      <c r="F250" s="797"/>
      <c r="G250" s="787"/>
      <c r="H250" s="787"/>
      <c r="I250" s="787"/>
    </row>
    <row r="251" spans="2:9" ht="15.75" customHeight="1" x14ac:dyDescent="0.2">
      <c r="B251" s="792"/>
      <c r="C251" s="791"/>
      <c r="F251" s="797"/>
      <c r="G251" s="787"/>
      <c r="H251" s="787"/>
      <c r="I251" s="787"/>
    </row>
    <row r="252" spans="2:9" ht="15.75" customHeight="1" x14ac:dyDescent="0.2">
      <c r="B252" s="792"/>
      <c r="C252" s="791"/>
      <c r="F252" s="797"/>
      <c r="G252" s="787"/>
      <c r="H252" s="787"/>
      <c r="I252" s="787"/>
    </row>
    <row r="253" spans="2:9" ht="15.75" customHeight="1" x14ac:dyDescent="0.2">
      <c r="B253" s="792"/>
      <c r="C253" s="791"/>
      <c r="F253" s="797"/>
      <c r="G253" s="787"/>
      <c r="H253" s="787"/>
      <c r="I253" s="787"/>
    </row>
    <row r="254" spans="2:9" ht="15.75" customHeight="1" x14ac:dyDescent="0.2">
      <c r="B254" s="792"/>
      <c r="C254" s="791"/>
      <c r="F254" s="797"/>
      <c r="G254" s="787"/>
      <c r="H254" s="787"/>
      <c r="I254" s="787"/>
    </row>
    <row r="255" spans="2:9" ht="15.75" customHeight="1" x14ac:dyDescent="0.2">
      <c r="B255" s="792"/>
      <c r="C255" s="791"/>
      <c r="F255" s="797"/>
      <c r="G255" s="787"/>
      <c r="H255" s="787"/>
      <c r="I255" s="787"/>
    </row>
    <row r="256" spans="2:9" ht="15.75" customHeight="1" x14ac:dyDescent="0.2">
      <c r="B256" s="792"/>
      <c r="C256" s="791"/>
      <c r="F256" s="797"/>
      <c r="G256" s="787"/>
      <c r="H256" s="787"/>
      <c r="I256" s="787"/>
    </row>
    <row r="257" spans="2:9" ht="15.75" customHeight="1" x14ac:dyDescent="0.2">
      <c r="B257" s="792"/>
      <c r="C257" s="791"/>
      <c r="F257" s="797"/>
      <c r="G257" s="787"/>
      <c r="H257" s="787"/>
      <c r="I257" s="787"/>
    </row>
    <row r="258" spans="2:9" ht="15.75" customHeight="1" x14ac:dyDescent="0.2">
      <c r="B258" s="792"/>
      <c r="C258" s="791"/>
      <c r="F258" s="797"/>
      <c r="G258" s="787"/>
      <c r="H258" s="787"/>
      <c r="I258" s="787"/>
    </row>
    <row r="259" spans="2:9" ht="15.75" customHeight="1" x14ac:dyDescent="0.2">
      <c r="B259" s="792"/>
      <c r="C259" s="791"/>
      <c r="F259" s="797"/>
      <c r="G259" s="787"/>
      <c r="H259" s="787"/>
      <c r="I259" s="787"/>
    </row>
    <row r="260" spans="2:9" ht="15.75" customHeight="1" x14ac:dyDescent="0.2">
      <c r="B260" s="792"/>
      <c r="C260" s="791"/>
      <c r="F260" s="797"/>
      <c r="G260" s="787"/>
      <c r="H260" s="787"/>
      <c r="I260" s="787"/>
    </row>
    <row r="261" spans="2:9" ht="15.75" customHeight="1" x14ac:dyDescent="0.2">
      <c r="B261" s="792"/>
      <c r="C261" s="791"/>
      <c r="F261" s="797"/>
      <c r="G261" s="787"/>
      <c r="H261" s="787"/>
      <c r="I261" s="787"/>
    </row>
    <row r="262" spans="2:9" ht="15.75" customHeight="1" x14ac:dyDescent="0.2">
      <c r="B262" s="792"/>
      <c r="C262" s="791"/>
      <c r="F262" s="797"/>
      <c r="G262" s="787"/>
      <c r="H262" s="787"/>
      <c r="I262" s="787"/>
    </row>
    <row r="263" spans="2:9" ht="15.75" customHeight="1" x14ac:dyDescent="0.2">
      <c r="B263" s="792"/>
      <c r="C263" s="791"/>
      <c r="F263" s="797"/>
      <c r="G263" s="787"/>
      <c r="H263" s="787"/>
      <c r="I263" s="787"/>
    </row>
    <row r="264" spans="2:9" ht="15.75" customHeight="1" x14ac:dyDescent="0.2">
      <c r="B264" s="792"/>
      <c r="C264" s="791"/>
      <c r="F264" s="797"/>
      <c r="G264" s="787"/>
      <c r="H264" s="787"/>
      <c r="I264" s="787"/>
    </row>
    <row r="265" spans="2:9" ht="15.75" customHeight="1" thickBot="1" x14ac:dyDescent="0.25">
      <c r="B265" s="792"/>
      <c r="C265" s="791"/>
      <c r="E265" s="796">
        <f>SUM(E9:E260)</f>
        <v>3098347.9299999997</v>
      </c>
      <c r="F265" s="795">
        <f>SUM(F8:F253)</f>
        <v>3124844.5599999987</v>
      </c>
      <c r="G265" s="788"/>
      <c r="H265" s="787"/>
      <c r="I265" s="787"/>
    </row>
    <row r="266" spans="2:9" ht="15.75" customHeight="1" thickTop="1" x14ac:dyDescent="0.2">
      <c r="B266" s="792"/>
      <c r="C266" s="791"/>
      <c r="E266" s="808">
        <f>F265-E265</f>
        <v>26496.629999998957</v>
      </c>
      <c r="F266" s="789"/>
      <c r="G266" s="788"/>
      <c r="H266" s="787"/>
      <c r="I266" s="787"/>
    </row>
    <row r="267" spans="2:9" ht="15.75" customHeight="1" x14ac:dyDescent="0.2">
      <c r="B267" s="792"/>
      <c r="C267" s="791"/>
      <c r="F267" s="789"/>
      <c r="G267" s="788"/>
      <c r="H267" s="793"/>
      <c r="I267" s="787"/>
    </row>
    <row r="268" spans="2:9" ht="15.75" customHeight="1" x14ac:dyDescent="0.2">
      <c r="B268" s="792"/>
      <c r="C268" s="791"/>
      <c r="F268" s="789"/>
      <c r="G268" s="788"/>
      <c r="H268" s="787"/>
      <c r="I268" s="787"/>
    </row>
    <row r="269" spans="2:9" ht="15.75" customHeight="1" x14ac:dyDescent="0.2">
      <c r="B269" s="779"/>
      <c r="C269" s="779"/>
      <c r="D269" s="785"/>
      <c r="F269" s="789"/>
      <c r="G269" s="788"/>
      <c r="H269" s="787"/>
      <c r="I269" s="787"/>
    </row>
    <row r="270" spans="2:9" ht="15.75" customHeight="1" x14ac:dyDescent="0.2">
      <c r="B270" s="779"/>
      <c r="C270" s="779"/>
      <c r="D270" s="785"/>
      <c r="F270" s="789"/>
      <c r="G270" s="788"/>
      <c r="H270" s="787"/>
      <c r="I270" s="787"/>
    </row>
    <row r="271" spans="2:9" ht="15.75" customHeight="1" x14ac:dyDescent="0.2">
      <c r="B271" s="779"/>
      <c r="C271" s="779"/>
      <c r="D271" s="790"/>
      <c r="F271" s="789"/>
      <c r="G271" s="788"/>
      <c r="H271" s="787"/>
      <c r="I271" s="787"/>
    </row>
    <row r="272" spans="2:9" ht="15.75" customHeight="1" x14ac:dyDescent="0.2">
      <c r="B272" s="779"/>
      <c r="C272" s="779"/>
      <c r="D272" s="785"/>
      <c r="F272" s="789"/>
      <c r="G272" s="788"/>
      <c r="H272" s="787"/>
      <c r="I272" s="787"/>
    </row>
    <row r="273" spans="2:9" ht="15.75" customHeight="1" x14ac:dyDescent="0.2">
      <c r="B273" s="779"/>
      <c r="C273" s="779"/>
      <c r="D273" s="785"/>
      <c r="G273" s="787"/>
      <c r="H273" s="787"/>
      <c r="I273" s="787"/>
    </row>
    <row r="274" spans="2:9" ht="15.75" customHeight="1" x14ac:dyDescent="0.2">
      <c r="B274" s="779"/>
      <c r="C274" s="779"/>
      <c r="D274" s="785"/>
      <c r="G274" s="787"/>
    </row>
    <row r="275" spans="2:9" ht="15.75" customHeight="1" x14ac:dyDescent="0.2">
      <c r="B275" s="779"/>
      <c r="C275" s="779"/>
      <c r="D275" s="785"/>
      <c r="G275" s="787"/>
    </row>
    <row r="276" spans="2:9" ht="15.75" customHeight="1" x14ac:dyDescent="0.2">
      <c r="B276" s="779"/>
      <c r="C276" s="779"/>
    </row>
    <row r="277" spans="2:9" ht="15.75" customHeight="1" x14ac:dyDescent="0.2">
      <c r="B277" s="779"/>
      <c r="C277" s="779"/>
      <c r="D277" s="785"/>
      <c r="G277" s="786"/>
    </row>
    <row r="278" spans="2:9" ht="15.75" customHeight="1" x14ac:dyDescent="0.2">
      <c r="B278" s="779"/>
      <c r="C278" s="779"/>
      <c r="D278" s="785"/>
    </row>
    <row r="279" spans="2:9" ht="15.75" customHeight="1" x14ac:dyDescent="0.2">
      <c r="B279" s="779"/>
      <c r="C279" s="779"/>
      <c r="D279" s="785"/>
    </row>
    <row r="280" spans="2:9" ht="15.75" customHeight="1" x14ac:dyDescent="0.2">
      <c r="B280" s="779"/>
      <c r="C280" s="779"/>
      <c r="D280" s="785"/>
    </row>
    <row r="281" spans="2:9" ht="15.75" customHeight="1" x14ac:dyDescent="0.2">
      <c r="B281" s="779"/>
      <c r="C281" s="779"/>
      <c r="D281" s="785"/>
    </row>
    <row r="282" spans="2:9" ht="15.75" customHeight="1" x14ac:dyDescent="0.2">
      <c r="B282" s="779"/>
      <c r="C282" s="779"/>
    </row>
    <row r="283" spans="2:9" ht="15.75" customHeight="1" x14ac:dyDescent="0.2">
      <c r="D283" s="785"/>
      <c r="E283" s="783"/>
    </row>
    <row r="284" spans="2:9" ht="15.75" customHeight="1" x14ac:dyDescent="0.2">
      <c r="B284" s="779"/>
      <c r="C284" s="779"/>
      <c r="D284" s="785"/>
    </row>
    <row r="285" spans="2:9" ht="15.75" customHeight="1" x14ac:dyDescent="0.2">
      <c r="B285" s="779"/>
      <c r="C285" s="779"/>
      <c r="E285" s="784"/>
      <c r="F285" s="783"/>
      <c r="G285" s="779"/>
    </row>
    <row r="286" spans="2:9" ht="15.75" customHeight="1" x14ac:dyDescent="0.2">
      <c r="E286" s="784"/>
      <c r="F286" s="783"/>
      <c r="G286" s="779"/>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779"/>
      <c r="B376" s="780"/>
      <c r="C376" s="780"/>
      <c r="D376" s="782"/>
      <c r="E376" s="781"/>
      <c r="F376" s="781"/>
      <c r="G376" s="780"/>
      <c r="H376" s="779"/>
      <c r="I376" s="779"/>
      <c r="J376" s="779"/>
      <c r="K376" s="779"/>
      <c r="L376" s="779"/>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779"/>
      <c r="B377" s="780"/>
      <c r="C377" s="780"/>
      <c r="D377" s="782"/>
      <c r="E377" s="781"/>
      <c r="F377" s="781"/>
      <c r="G377" s="780"/>
      <c r="H377" s="779"/>
      <c r="I377" s="779"/>
      <c r="J377" s="779"/>
      <c r="K377" s="779"/>
      <c r="L377" s="779"/>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779"/>
      <c r="B378" s="780"/>
      <c r="C378" s="780"/>
      <c r="D378" s="782"/>
      <c r="E378" s="781"/>
      <c r="F378" s="781"/>
      <c r="G378" s="780"/>
      <c r="H378" s="779"/>
      <c r="I378" s="779"/>
      <c r="J378" s="779"/>
      <c r="K378" s="779"/>
      <c r="L378" s="779"/>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779"/>
      <c r="B379" s="780"/>
      <c r="C379" s="780"/>
      <c r="D379" s="782"/>
      <c r="E379" s="781"/>
      <c r="F379" s="781"/>
      <c r="G379" s="780"/>
      <c r="H379" s="779"/>
      <c r="I379" s="779"/>
      <c r="J379" s="779"/>
      <c r="K379" s="779"/>
      <c r="L379" s="779"/>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C49A-0569-4AD1-8F64-C9B8A1AC633D}">
  <sheetPr codeName="Hoja52">
    <tabColor rgb="FFFF0000"/>
  </sheetPr>
  <dimension ref="A1:M163"/>
  <sheetViews>
    <sheetView zoomScale="90" zoomScaleNormal="90" workbookViewId="0">
      <selection activeCell="F16" sqref="F16"/>
    </sheetView>
  </sheetViews>
  <sheetFormatPr baseColWidth="10" defaultColWidth="11.5" defaultRowHeight="15" x14ac:dyDescent="0.2"/>
  <cols>
    <col min="1" max="1" width="39.83203125" style="64" customWidth="1"/>
    <col min="2" max="7" width="18.6640625" style="2" customWidth="1"/>
    <col min="8" max="8" width="14.33203125" style="2" customWidth="1"/>
    <col min="9" max="13" width="18.6640625" style="2" customWidth="1"/>
  </cols>
  <sheetData>
    <row r="1" spans="1:13" ht="16" thickBot="1" x14ac:dyDescent="0.25"/>
    <row r="2" spans="1:13" ht="15" customHeight="1" x14ac:dyDescent="0.2">
      <c r="B2" s="990" t="s">
        <v>0</v>
      </c>
      <c r="C2" s="991"/>
      <c r="D2" s="991"/>
      <c r="E2" s="991"/>
      <c r="F2" s="991"/>
      <c r="G2" s="991"/>
      <c r="H2" s="991"/>
      <c r="I2" s="991"/>
      <c r="J2" s="991"/>
      <c r="K2" s="991"/>
      <c r="L2" s="991"/>
      <c r="M2" s="992"/>
    </row>
    <row r="3" spans="1:13" ht="15" customHeight="1" x14ac:dyDescent="0.2">
      <c r="A3" s="65" t="s">
        <v>45</v>
      </c>
      <c r="B3" s="993"/>
      <c r="C3" s="994"/>
      <c r="D3" s="994"/>
      <c r="E3" s="994"/>
      <c r="F3" s="994"/>
      <c r="G3" s="994"/>
      <c r="H3" s="994"/>
      <c r="I3" s="994"/>
      <c r="J3" s="994"/>
      <c r="K3" s="994"/>
      <c r="L3" s="994"/>
      <c r="M3" s="995"/>
    </row>
    <row r="4" spans="1:13" ht="15" customHeight="1" x14ac:dyDescent="0.2">
      <c r="A4" s="66"/>
      <c r="B4" s="993"/>
      <c r="C4" s="994"/>
      <c r="D4" s="994"/>
      <c r="E4" s="994"/>
      <c r="F4" s="994"/>
      <c r="G4" s="994"/>
      <c r="H4" s="994"/>
      <c r="I4" s="994"/>
      <c r="J4" s="994"/>
      <c r="K4" s="994"/>
      <c r="L4" s="994"/>
      <c r="M4" s="995"/>
    </row>
    <row r="5" spans="1:13" ht="15.75" customHeight="1" thickBot="1" x14ac:dyDescent="0.25">
      <c r="A5" s="67" t="s">
        <v>48</v>
      </c>
      <c r="B5" s="996"/>
      <c r="C5" s="997"/>
      <c r="D5" s="997"/>
      <c r="E5" s="997"/>
      <c r="F5" s="997"/>
      <c r="G5" s="997"/>
      <c r="H5" s="997"/>
      <c r="I5" s="997"/>
      <c r="J5" s="997"/>
      <c r="K5" s="997"/>
      <c r="L5" s="997"/>
      <c r="M5" s="998"/>
    </row>
    <row r="6" spans="1:13" ht="26" x14ac:dyDescent="0.2">
      <c r="A6" s="68" t="s">
        <v>49</v>
      </c>
      <c r="B6" s="1001" t="s">
        <v>168</v>
      </c>
      <c r="C6" s="1002"/>
      <c r="D6" s="1002"/>
      <c r="E6" s="1002"/>
      <c r="F6" s="1002"/>
      <c r="G6" s="1002"/>
      <c r="H6" s="1002"/>
      <c r="I6" s="1002"/>
      <c r="J6" s="1002"/>
      <c r="K6" s="1002"/>
      <c r="L6" s="1002"/>
      <c r="M6" s="1002"/>
    </row>
    <row r="7" spans="1:13" x14ac:dyDescent="0.2">
      <c r="A7" s="69" t="s">
        <v>51</v>
      </c>
      <c r="B7" s="31" t="s">
        <v>52</v>
      </c>
      <c r="C7" s="31" t="s">
        <v>3</v>
      </c>
      <c r="D7" s="31" t="s">
        <v>4</v>
      </c>
      <c r="E7" s="31" t="s">
        <v>5</v>
      </c>
      <c r="F7" s="31" t="s">
        <v>6</v>
      </c>
      <c r="G7" s="31" t="s">
        <v>7</v>
      </c>
      <c r="H7" s="31" t="s">
        <v>8</v>
      </c>
      <c r="I7" s="31" t="s">
        <v>9</v>
      </c>
      <c r="J7" s="32" t="s">
        <v>10</v>
      </c>
      <c r="K7" s="31" t="s">
        <v>11</v>
      </c>
      <c r="L7" s="31" t="s">
        <v>12</v>
      </c>
      <c r="M7" s="31" t="s">
        <v>13</v>
      </c>
    </row>
    <row r="8" spans="1:13" x14ac:dyDescent="0.2">
      <c r="A8" s="71" t="s">
        <v>53</v>
      </c>
    </row>
    <row r="9" spans="1:13" x14ac:dyDescent="0.2">
      <c r="A9" s="72" t="s">
        <v>54</v>
      </c>
      <c r="B9" s="2">
        <v>84264.58</v>
      </c>
      <c r="C9" s="2">
        <v>76872.600000000006</v>
      </c>
      <c r="D9" s="2">
        <v>85287.75</v>
      </c>
      <c r="E9" s="2">
        <v>85906.82</v>
      </c>
      <c r="F9" s="2">
        <v>81152.5</v>
      </c>
      <c r="G9" s="2">
        <v>85229.47</v>
      </c>
      <c r="H9" s="2">
        <v>84056.53</v>
      </c>
      <c r="I9" s="2">
        <v>85382.5</v>
      </c>
      <c r="J9" s="2">
        <v>82426.880000000005</v>
      </c>
      <c r="K9" s="2">
        <v>78271.17</v>
      </c>
      <c r="L9" s="2">
        <v>83218.040000000008</v>
      </c>
      <c r="M9" s="2">
        <v>85922.75</v>
      </c>
    </row>
    <row r="10" spans="1:13" hidden="1" x14ac:dyDescent="0.2">
      <c r="A10" s="72" t="s">
        <v>55</v>
      </c>
      <c r="C10" s="36"/>
    </row>
    <row r="11" spans="1:13" hidden="1" x14ac:dyDescent="0.2">
      <c r="A11" s="72" t="s">
        <v>56</v>
      </c>
      <c r="C11" s="36"/>
      <c r="E11" s="36"/>
      <c r="F11" s="36"/>
      <c r="G11" s="36"/>
      <c r="H11" s="36"/>
      <c r="I11" s="36"/>
      <c r="J11" s="36"/>
    </row>
    <row r="12" spans="1:13" x14ac:dyDescent="0.2">
      <c r="A12" s="72" t="s">
        <v>57</v>
      </c>
      <c r="B12" s="2">
        <v>27812.77</v>
      </c>
      <c r="C12" s="33">
        <v>28458.52</v>
      </c>
      <c r="D12" s="2">
        <v>24424.639999999999</v>
      </c>
      <c r="E12" s="36">
        <v>60325.65</v>
      </c>
      <c r="F12" s="36">
        <v>31227.67</v>
      </c>
      <c r="G12" s="36">
        <v>28602.830450000001</v>
      </c>
      <c r="H12" s="36">
        <v>30819.250000000004</v>
      </c>
      <c r="I12" s="36">
        <v>24389.249599301293</v>
      </c>
      <c r="J12" s="36">
        <v>34494.433227499991</v>
      </c>
      <c r="K12" s="2">
        <v>31361.03</v>
      </c>
      <c r="L12" s="2">
        <v>34989.549999999996</v>
      </c>
      <c r="M12" s="2">
        <v>32761.73</v>
      </c>
    </row>
    <row r="13" spans="1:13" x14ac:dyDescent="0.2">
      <c r="A13" s="72" t="s">
        <v>58</v>
      </c>
      <c r="B13" s="36">
        <v>1160</v>
      </c>
      <c r="C13" s="36">
        <v>2960</v>
      </c>
      <c r="D13" s="2">
        <v>1480</v>
      </c>
      <c r="E13" s="36">
        <v>2960</v>
      </c>
      <c r="F13" s="36">
        <v>1480</v>
      </c>
      <c r="G13" s="36">
        <v>2960</v>
      </c>
      <c r="H13" s="36">
        <v>2960</v>
      </c>
      <c r="I13" s="36">
        <v>2960</v>
      </c>
      <c r="J13" s="36">
        <v>2960</v>
      </c>
      <c r="K13" s="2">
        <v>1480</v>
      </c>
      <c r="L13" s="2">
        <v>2960</v>
      </c>
      <c r="M13" s="36">
        <v>2960</v>
      </c>
    </row>
    <row r="14" spans="1:13" x14ac:dyDescent="0.2">
      <c r="A14" s="72" t="s">
        <v>60</v>
      </c>
      <c r="B14" s="36"/>
      <c r="E14" s="36"/>
      <c r="F14" s="36"/>
      <c r="G14" s="36"/>
      <c r="H14" s="36"/>
      <c r="I14" s="36"/>
      <c r="J14" s="36"/>
      <c r="M14" s="36">
        <v>39700</v>
      </c>
    </row>
    <row r="15" spans="1:13" x14ac:dyDescent="0.2">
      <c r="A15" s="73" t="s">
        <v>169</v>
      </c>
      <c r="B15" s="36">
        <v>20000</v>
      </c>
      <c r="C15" s="2">
        <v>9000</v>
      </c>
      <c r="E15" s="36"/>
      <c r="F15" s="36"/>
      <c r="G15" s="36"/>
      <c r="H15" s="36"/>
      <c r="I15" s="36"/>
      <c r="J15" s="36"/>
      <c r="K15" s="2">
        <v>5000</v>
      </c>
      <c r="L15" s="2">
        <v>10000</v>
      </c>
    </row>
    <row r="16" spans="1:13" x14ac:dyDescent="0.2">
      <c r="A16" s="72" t="s">
        <v>64</v>
      </c>
      <c r="B16" s="36"/>
    </row>
    <row r="17" spans="1:13" hidden="1" x14ac:dyDescent="0.2">
      <c r="A17" s="72" t="s">
        <v>63</v>
      </c>
      <c r="B17" s="36"/>
    </row>
    <row r="18" spans="1:13" hidden="1" x14ac:dyDescent="0.2">
      <c r="A18" s="72" t="s">
        <v>170</v>
      </c>
      <c r="B18" s="33"/>
    </row>
    <row r="19" spans="1:13" hidden="1" x14ac:dyDescent="0.2">
      <c r="A19" s="72" t="s">
        <v>65</v>
      </c>
      <c r="B19" s="36"/>
    </row>
    <row r="20" spans="1:13" x14ac:dyDescent="0.2">
      <c r="A20" s="72" t="s">
        <v>9053</v>
      </c>
      <c r="B20" s="36">
        <v>3026.5925000000007</v>
      </c>
      <c r="C20" s="2">
        <v>2377.3410000000003</v>
      </c>
      <c r="D20" s="2">
        <v>2863.3835000000008</v>
      </c>
      <c r="E20" s="2">
        <v>4575.2735000000002</v>
      </c>
      <c r="F20" s="2">
        <v>3182.6585000000005</v>
      </c>
      <c r="G20" s="2">
        <v>3054.1050225000008</v>
      </c>
      <c r="H20" s="2">
        <v>3106.2790000000005</v>
      </c>
      <c r="I20" s="2">
        <v>2693.3228549650648</v>
      </c>
      <c r="J20" s="2">
        <v>2836.1625000000004</v>
      </c>
      <c r="K20" s="2">
        <v>2571.6224999999999</v>
      </c>
      <c r="L20" s="2">
        <v>2844.8285000000005</v>
      </c>
      <c r="M20" s="2">
        <v>2668.6730000000002</v>
      </c>
    </row>
    <row r="21" spans="1:13" x14ac:dyDescent="0.2">
      <c r="A21" s="74" t="s">
        <v>66</v>
      </c>
      <c r="B21" s="15">
        <v>6323.3200000000006</v>
      </c>
      <c r="C21" s="15">
        <v>6323.3200000000006</v>
      </c>
      <c r="D21" s="15">
        <v>6376.4800000000005</v>
      </c>
      <c r="E21" s="15">
        <v>6376.4800000000005</v>
      </c>
      <c r="F21" s="15">
        <v>6376.4800000000005</v>
      </c>
      <c r="G21" s="15">
        <v>6376.4800000000005</v>
      </c>
      <c r="H21" s="15">
        <v>6376.4800000000005</v>
      </c>
      <c r="I21" s="15">
        <v>6376.4800000000005</v>
      </c>
      <c r="J21" s="15">
        <v>7780.86</v>
      </c>
      <c r="K21" s="15">
        <v>7780.86</v>
      </c>
      <c r="L21" s="15">
        <v>7780.86</v>
      </c>
      <c r="M21" s="15">
        <v>7780.86</v>
      </c>
    </row>
    <row r="22" spans="1:13" x14ac:dyDescent="0.2">
      <c r="A22" s="75" t="s">
        <v>67</v>
      </c>
      <c r="B22" s="44">
        <f t="shared" ref="B22:M22" si="0">SUM(B9:B20)-B21</f>
        <v>129940.6225</v>
      </c>
      <c r="C22" s="44">
        <f t="shared" si="0"/>
        <v>113345.141</v>
      </c>
      <c r="D22" s="44">
        <f t="shared" si="0"/>
        <v>107679.2935</v>
      </c>
      <c r="E22" s="44">
        <f t="shared" si="0"/>
        <v>147391.2635</v>
      </c>
      <c r="F22" s="44">
        <f t="shared" si="0"/>
        <v>110666.34850000001</v>
      </c>
      <c r="G22" s="44">
        <f t="shared" si="0"/>
        <v>113469.92547250002</v>
      </c>
      <c r="H22" s="44">
        <f t="shared" si="0"/>
        <v>114565.579</v>
      </c>
      <c r="I22" s="44">
        <f t="shared" si="0"/>
        <v>109048.59245426636</v>
      </c>
      <c r="J22" s="44">
        <f t="shared" si="0"/>
        <v>114936.6157275</v>
      </c>
      <c r="K22" s="44">
        <f t="shared" si="0"/>
        <v>110902.96249999999</v>
      </c>
      <c r="L22" s="44">
        <f t="shared" si="0"/>
        <v>126231.5585</v>
      </c>
      <c r="M22" s="44">
        <f t="shared" si="0"/>
        <v>156232.29300000001</v>
      </c>
    </row>
    <row r="23" spans="1:13" x14ac:dyDescent="0.2">
      <c r="A23" s="70"/>
    </row>
    <row r="24" spans="1:13" x14ac:dyDescent="0.2">
      <c r="A24" s="45" t="s">
        <v>68</v>
      </c>
      <c r="B24" s="46">
        <f>SUM(B25:B26)</f>
        <v>39632.49</v>
      </c>
      <c r="C24" s="46">
        <f t="shared" ref="C24:M24" si="1">SUM(C25:C26)</f>
        <v>11320.902</v>
      </c>
      <c r="D24" s="46">
        <f t="shared" si="1"/>
        <v>41215.2255</v>
      </c>
      <c r="E24" s="46"/>
      <c r="F24" s="46">
        <f t="shared" si="1"/>
        <v>43138.439999999995</v>
      </c>
      <c r="G24" s="46">
        <f t="shared" si="1"/>
        <v>11170.916999999999</v>
      </c>
      <c r="H24" s="46">
        <f t="shared" si="1"/>
        <v>43289.946000000004</v>
      </c>
      <c r="I24" s="46">
        <f t="shared" si="1"/>
        <v>12125.272499999999</v>
      </c>
      <c r="J24" s="46">
        <f t="shared" si="1"/>
        <v>46127.065499999997</v>
      </c>
      <c r="K24" s="46">
        <f t="shared" si="1"/>
        <v>14081.138999999999</v>
      </c>
      <c r="L24" s="46">
        <f t="shared" si="1"/>
        <v>58135.71149999999</v>
      </c>
      <c r="M24" s="46">
        <f t="shared" si="1"/>
        <v>14081.138999999999</v>
      </c>
    </row>
    <row r="25" spans="1:13" x14ac:dyDescent="0.2">
      <c r="A25" s="72" t="s">
        <v>69</v>
      </c>
      <c r="B25" s="47">
        <f>+'SANTANDER ENE 23'!O39</f>
        <v>11222.684999999999</v>
      </c>
      <c r="C25" s="47">
        <f>+'SANTANDER FEB 23'!R38</f>
        <v>11320.902</v>
      </c>
      <c r="D25" s="47">
        <f>+'SANTANDER MZO 23'!AA60</f>
        <v>10075.518</v>
      </c>
      <c r="E25" s="47">
        <f>+'SANTANDER ABR 23'!G38</f>
        <v>11640.271500000001</v>
      </c>
      <c r="F25" s="47">
        <f>+'SANTANDER MYO 23'!G57</f>
        <v>11264.958000000001</v>
      </c>
      <c r="G25" s="47">
        <f>+'SANTANDER JUN 23'!Y40</f>
        <v>11170.916999999999</v>
      </c>
      <c r="H25" s="47">
        <f>+'SANTANDER JULIO 23'!N34</f>
        <v>11499.637500000001</v>
      </c>
      <c r="I25" s="47">
        <f>+'SANTANDER AGO 23'!AK36</f>
        <v>12125.272499999999</v>
      </c>
      <c r="J25" s="47">
        <f>+'SANTANDER SEPT 23'!R28</f>
        <v>12719.799000000001</v>
      </c>
      <c r="K25" s="47">
        <f>+'SANTADER OCT 23'!P35</f>
        <v>14081.138999999999</v>
      </c>
      <c r="L25" s="47">
        <f>+'SANTANDER NOV 23'!N43</f>
        <v>14550.2775</v>
      </c>
      <c r="M25" s="47">
        <f>+'SANTANDER DIC 23'!U41</f>
        <v>14081.138999999999</v>
      </c>
    </row>
    <row r="26" spans="1:13" x14ac:dyDescent="0.2">
      <c r="A26" s="72" t="s">
        <v>70</v>
      </c>
      <c r="B26" s="47">
        <f>+'SANTANDER ENE 23'!O40</f>
        <v>28409.805</v>
      </c>
      <c r="C26" s="47"/>
      <c r="D26" s="47">
        <f>+'SANTANDER MZO 23'!AC60</f>
        <v>31139.707500000004</v>
      </c>
      <c r="E26" s="47"/>
      <c r="F26" s="47">
        <f>+'SANTANDER MYO 23'!H57</f>
        <v>31873.481999999996</v>
      </c>
      <c r="G26" s="47"/>
      <c r="H26" s="47">
        <f>+'SANTANDER JULIO 23'!O34</f>
        <v>31790.308500000003</v>
      </c>
      <c r="I26" s="47"/>
      <c r="J26" s="47">
        <f>+'SANTANDER SEPT 23'!S28</f>
        <v>33407.266499999998</v>
      </c>
      <c r="K26" s="47"/>
      <c r="L26" s="47">
        <f>+'SANTANDER NOV 23'!O43</f>
        <v>43585.433999999994</v>
      </c>
      <c r="M26" s="47"/>
    </row>
    <row r="27" spans="1:13" x14ac:dyDescent="0.2">
      <c r="A27" s="72"/>
      <c r="G27" s="47"/>
      <c r="H27" s="47"/>
      <c r="I27" s="47"/>
      <c r="J27" s="47"/>
      <c r="K27" s="47"/>
      <c r="L27" s="47"/>
      <c r="M27" s="47"/>
    </row>
    <row r="28" spans="1:13" x14ac:dyDescent="0.2">
      <c r="A28" s="70"/>
    </row>
    <row r="29" spans="1:13" ht="28" x14ac:dyDescent="0.2">
      <c r="A29" s="76" t="s">
        <v>71</v>
      </c>
      <c r="B29" s="58">
        <f>SUM(B30:B33)</f>
        <v>0</v>
      </c>
      <c r="C29" s="58">
        <f t="shared" ref="C29:M29" si="2">SUM(C30:C33)</f>
        <v>0</v>
      </c>
      <c r="D29" s="58">
        <f t="shared" si="2"/>
        <v>0</v>
      </c>
      <c r="E29" s="58">
        <f t="shared" si="2"/>
        <v>0</v>
      </c>
      <c r="F29" s="58">
        <f t="shared" si="2"/>
        <v>0</v>
      </c>
      <c r="G29" s="58">
        <f t="shared" si="2"/>
        <v>0</v>
      </c>
      <c r="H29" s="58">
        <f t="shared" si="2"/>
        <v>0</v>
      </c>
      <c r="I29" s="58">
        <f t="shared" si="2"/>
        <v>0</v>
      </c>
      <c r="J29" s="58">
        <f t="shared" si="2"/>
        <v>0</v>
      </c>
      <c r="K29" s="58">
        <f t="shared" si="2"/>
        <v>0</v>
      </c>
      <c r="L29" s="58">
        <f t="shared" si="2"/>
        <v>0</v>
      </c>
      <c r="M29" s="58">
        <f t="shared" si="2"/>
        <v>0</v>
      </c>
    </row>
    <row r="30" spans="1:13" x14ac:dyDescent="0.2">
      <c r="A30" s="70" t="s">
        <v>72</v>
      </c>
    </row>
    <row r="31" spans="1:13" x14ac:dyDescent="0.2">
      <c r="A31" s="72" t="s">
        <v>73</v>
      </c>
    </row>
    <row r="32" spans="1:13" x14ac:dyDescent="0.2">
      <c r="A32" s="72" t="s">
        <v>74</v>
      </c>
    </row>
    <row r="33" spans="1:13" x14ac:dyDescent="0.2">
      <c r="A33" s="72" t="s">
        <v>171</v>
      </c>
    </row>
    <row r="34" spans="1:13" x14ac:dyDescent="0.2">
      <c r="A34" s="70"/>
    </row>
    <row r="35" spans="1:13" x14ac:dyDescent="0.2">
      <c r="A35" s="77" t="s">
        <v>76</v>
      </c>
      <c r="B35" s="58">
        <f>SUM(B37:B49)</f>
        <v>45900</v>
      </c>
      <c r="C35" s="58">
        <f t="shared" ref="C35:M35" si="3">SUM(C37:C49)</f>
        <v>45900</v>
      </c>
      <c r="D35" s="58">
        <f t="shared" si="3"/>
        <v>76500</v>
      </c>
      <c r="E35" s="58">
        <f t="shared" si="3"/>
        <v>45900</v>
      </c>
      <c r="F35" s="58">
        <f t="shared" si="3"/>
        <v>48095.7</v>
      </c>
      <c r="G35" s="58">
        <f t="shared" si="3"/>
        <v>45000</v>
      </c>
      <c r="H35" s="58">
        <f t="shared" si="3"/>
        <v>75000</v>
      </c>
      <c r="I35" s="58">
        <f t="shared" si="3"/>
        <v>0</v>
      </c>
      <c r="J35" s="58">
        <f t="shared" si="3"/>
        <v>45000</v>
      </c>
      <c r="K35" s="58">
        <f t="shared" si="3"/>
        <v>90000</v>
      </c>
      <c r="L35" s="58">
        <f t="shared" si="3"/>
        <v>45000</v>
      </c>
      <c r="M35" s="58">
        <f t="shared" si="3"/>
        <v>45000</v>
      </c>
    </row>
    <row r="36" spans="1:13" x14ac:dyDescent="0.2">
      <c r="A36" s="78"/>
    </row>
    <row r="37" spans="1:13" x14ac:dyDescent="0.2">
      <c r="A37" s="71" t="s">
        <v>77</v>
      </c>
    </row>
    <row r="38" spans="1:13" x14ac:dyDescent="0.2">
      <c r="A38" s="72" t="s">
        <v>78</v>
      </c>
    </row>
    <row r="39" spans="1:13" x14ac:dyDescent="0.2">
      <c r="A39" s="72" t="s">
        <v>172</v>
      </c>
    </row>
    <row r="40" spans="1:13" x14ac:dyDescent="0.2">
      <c r="A40" s="72" t="s">
        <v>173</v>
      </c>
      <c r="F40" s="2">
        <f>+'HSBC MYO 23'!E22</f>
        <v>2195.6999999999998</v>
      </c>
    </row>
    <row r="41" spans="1:13" x14ac:dyDescent="0.2">
      <c r="A41" s="70"/>
    </row>
    <row r="42" spans="1:13" x14ac:dyDescent="0.2">
      <c r="A42" s="71" t="s">
        <v>80</v>
      </c>
    </row>
    <row r="43" spans="1:13" hidden="1" x14ac:dyDescent="0.2">
      <c r="A43" s="72" t="s">
        <v>174</v>
      </c>
    </row>
    <row r="44" spans="1:13" x14ac:dyDescent="0.2">
      <c r="A44" s="72" t="s">
        <v>5483</v>
      </c>
      <c r="G44" s="2">
        <f>+'HSBC JUN 23'!E16</f>
        <v>45000</v>
      </c>
      <c r="H44" s="2">
        <f>+'HSBC JUL 23'!E12+'HSBC JUL 23'!E51</f>
        <v>75000</v>
      </c>
      <c r="J44" s="2">
        <f>+'HSBC SEPT 23'!E12</f>
        <v>45000</v>
      </c>
      <c r="K44" s="2">
        <f>+'HSBC OCT 23'!E9+'HSBC OCT 23'!E51</f>
        <v>90000</v>
      </c>
      <c r="L44" s="2">
        <f>+'HSBC NOV 23'!E41</f>
        <v>45000</v>
      </c>
      <c r="M44" s="2">
        <f>+'HSBC DIC 23'!E35</f>
        <v>45000</v>
      </c>
    </row>
    <row r="45" spans="1:13" x14ac:dyDescent="0.2">
      <c r="A45" s="72" t="s">
        <v>175</v>
      </c>
      <c r="B45" s="2">
        <f>+'HSBC ENE 23'!E12+'HSBC ENE 23'!E17+'HSBC ENE 23'!E35</f>
        <v>45900</v>
      </c>
      <c r="C45" s="2">
        <f>+'HSBC FEB 23'!E9+'HSBC FEB 23'!E15+'HSBC FEB 23'!E30</f>
        <v>45900</v>
      </c>
      <c r="D45" s="2">
        <f>+'HSBC MZO 23'!E9+'HSBC MZO 23'!E35+'HSBC MZO 23'!E45</f>
        <v>76500</v>
      </c>
      <c r="E45" s="2">
        <f>+'HSBC ABR 23'!E23+'HSBC ABR 23'!E31</f>
        <v>45900</v>
      </c>
      <c r="F45" s="2">
        <f>+'HSBC MYO 23'!E25+'HSBC MYO 23'!E36</f>
        <v>45900</v>
      </c>
    </row>
    <row r="46" spans="1:13" x14ac:dyDescent="0.2">
      <c r="A46" s="72"/>
    </row>
    <row r="47" spans="1:13" x14ac:dyDescent="0.2">
      <c r="A47" s="71" t="s">
        <v>84</v>
      </c>
    </row>
    <row r="48" spans="1:13" x14ac:dyDescent="0.2">
      <c r="A48" s="72" t="s">
        <v>85</v>
      </c>
    </row>
    <row r="49" spans="1:13" x14ac:dyDescent="0.2">
      <c r="A49" s="70" t="s">
        <v>86</v>
      </c>
    </row>
    <row r="50" spans="1:13" x14ac:dyDescent="0.2">
      <c r="A50" s="70"/>
    </row>
    <row r="51" spans="1:13" x14ac:dyDescent="0.2">
      <c r="A51" s="77" t="s">
        <v>87</v>
      </c>
      <c r="B51" s="58">
        <f>SUM(B53:B103)</f>
        <v>35287.97</v>
      </c>
      <c r="C51" s="58">
        <f t="shared" ref="C51:M51" si="4">SUM(C53:C103)</f>
        <v>99039.386499999993</v>
      </c>
      <c r="D51" s="58">
        <f t="shared" si="4"/>
        <v>55199.26</v>
      </c>
      <c r="E51" s="58">
        <f t="shared" si="4"/>
        <v>65709.820000000007</v>
      </c>
      <c r="F51" s="58">
        <f t="shared" si="4"/>
        <v>60408.609999999993</v>
      </c>
      <c r="G51" s="58">
        <f t="shared" si="4"/>
        <v>58619.219999999994</v>
      </c>
      <c r="H51" s="58">
        <f t="shared" si="4"/>
        <v>83316.070000000007</v>
      </c>
      <c r="I51" s="58">
        <f t="shared" si="4"/>
        <v>68245.119999999995</v>
      </c>
      <c r="J51" s="58">
        <f t="shared" si="4"/>
        <v>47345.07</v>
      </c>
      <c r="K51" s="58">
        <f t="shared" si="4"/>
        <v>59273.59</v>
      </c>
      <c r="L51" s="58">
        <f t="shared" si="4"/>
        <v>56903.07</v>
      </c>
      <c r="M51" s="58">
        <f t="shared" si="4"/>
        <v>44691.03</v>
      </c>
    </row>
    <row r="52" spans="1:13" x14ac:dyDescent="0.2">
      <c r="A52" s="78"/>
    </row>
    <row r="53" spans="1:13" x14ac:dyDescent="0.2">
      <c r="A53" s="71" t="s">
        <v>88</v>
      </c>
    </row>
    <row r="54" spans="1:13" x14ac:dyDescent="0.2">
      <c r="A54" s="72" t="s">
        <v>89</v>
      </c>
      <c r="B54" s="2">
        <f>+'SANTANDER ENE 23'!O56</f>
        <v>3352</v>
      </c>
      <c r="C54" s="2">
        <f>+'SANTANDER FEB 23'!R69</f>
        <v>3192</v>
      </c>
      <c r="D54" s="2">
        <f>+'SANTANDER MZO 23'!AA52</f>
        <v>3672</v>
      </c>
      <c r="E54" s="2">
        <f>+'SANTANDER ABR 23'!G39</f>
        <v>3192</v>
      </c>
      <c r="F54" s="2">
        <f>+'SANTANDER MYO 23'!H69</f>
        <v>3272</v>
      </c>
      <c r="G54" s="2">
        <f>+'SANTANDER JUN 23'!Y43</f>
        <v>3192</v>
      </c>
      <c r="H54" s="2">
        <f>+'SANTANDER JULIO 23'!O53</f>
        <v>4232</v>
      </c>
      <c r="I54" s="2">
        <f>+'SANTANDER AGO 23'!AK50</f>
        <v>3592</v>
      </c>
      <c r="J54" s="2">
        <f>+'SANTANDER SEPT 23'!S47</f>
        <v>3352</v>
      </c>
      <c r="K54" s="2">
        <f>+'SANTADER OCT 23'!P56</f>
        <v>3271.6000000000004</v>
      </c>
      <c r="L54" s="2">
        <f>+'SANTANDER NOV 23'!O74</f>
        <v>3591</v>
      </c>
      <c r="M54" s="79">
        <f>+'SANTANDER DIC 23'!U45</f>
        <v>3591</v>
      </c>
    </row>
    <row r="55" spans="1:13" x14ac:dyDescent="0.2">
      <c r="A55" s="72" t="s">
        <v>176</v>
      </c>
    </row>
    <row r="56" spans="1:13" x14ac:dyDescent="0.2">
      <c r="A56" s="72" t="s">
        <v>177</v>
      </c>
    </row>
    <row r="57" spans="1:13" x14ac:dyDescent="0.2">
      <c r="A57" s="72" t="s">
        <v>178</v>
      </c>
    </row>
    <row r="58" spans="1:13" x14ac:dyDescent="0.2">
      <c r="A58" s="72" t="s">
        <v>179</v>
      </c>
    </row>
    <row r="59" spans="1:13" x14ac:dyDescent="0.2">
      <c r="A59" s="72" t="s">
        <v>180</v>
      </c>
    </row>
    <row r="60" spans="1:13" x14ac:dyDescent="0.2">
      <c r="A60" s="72" t="s">
        <v>93</v>
      </c>
      <c r="B60" s="2">
        <f>+'SANTANDER ENE 23'!E17</f>
        <v>4053</v>
      </c>
      <c r="C60" s="2">
        <v>0</v>
      </c>
      <c r="D60" s="2">
        <v>0</v>
      </c>
      <c r="E60" s="2">
        <f>+'SANTANDER ABR 23'!E92</f>
        <v>4384</v>
      </c>
      <c r="H60" s="2">
        <f>+'SANTANDER JULIO 23'!E36</f>
        <v>5941</v>
      </c>
      <c r="L60" s="2">
        <f>+'SANTANDER NOV 23'!E25</f>
        <v>11493</v>
      </c>
    </row>
    <row r="61" spans="1:13" x14ac:dyDescent="0.2">
      <c r="A61" s="72" t="s">
        <v>181</v>
      </c>
    </row>
    <row r="62" spans="1:13" x14ac:dyDescent="0.2">
      <c r="A62" s="70" t="s">
        <v>182</v>
      </c>
    </row>
    <row r="63" spans="1:13" x14ac:dyDescent="0.2">
      <c r="A63" s="70" t="s">
        <v>96</v>
      </c>
    </row>
    <row r="64" spans="1:13" x14ac:dyDescent="0.2">
      <c r="A64" s="70"/>
    </row>
    <row r="65" spans="1:13" hidden="1" x14ac:dyDescent="0.2">
      <c r="A65" s="71" t="s">
        <v>97</v>
      </c>
    </row>
    <row r="66" spans="1:13" hidden="1" x14ac:dyDescent="0.2">
      <c r="A66" s="70" t="s">
        <v>183</v>
      </c>
    </row>
    <row r="67" spans="1:13" hidden="1" x14ac:dyDescent="0.2">
      <c r="A67" s="70" t="s">
        <v>184</v>
      </c>
      <c r="J67" s="36"/>
    </row>
    <row r="68" spans="1:13" hidden="1" x14ac:dyDescent="0.2">
      <c r="A68" s="72" t="s">
        <v>185</v>
      </c>
    </row>
    <row r="69" spans="1:13" hidden="1" x14ac:dyDescent="0.2">
      <c r="A69" s="70" t="s">
        <v>186</v>
      </c>
    </row>
    <row r="70" spans="1:13" hidden="1" x14ac:dyDescent="0.2">
      <c r="A70" s="70" t="s">
        <v>187</v>
      </c>
    </row>
    <row r="71" spans="1:13" hidden="1" x14ac:dyDescent="0.2">
      <c r="A71" s="70" t="s">
        <v>188</v>
      </c>
    </row>
    <row r="72" spans="1:13" hidden="1" x14ac:dyDescent="0.2">
      <c r="A72" s="70"/>
    </row>
    <row r="73" spans="1:13" x14ac:dyDescent="0.2">
      <c r="A73" s="71" t="s">
        <v>104</v>
      </c>
    </row>
    <row r="74" spans="1:13" x14ac:dyDescent="0.2">
      <c r="A74" s="72" t="s">
        <v>105</v>
      </c>
    </row>
    <row r="75" spans="1:13" x14ac:dyDescent="0.2">
      <c r="A75" s="72" t="s">
        <v>106</v>
      </c>
    </row>
    <row r="76" spans="1:13" x14ac:dyDescent="0.2">
      <c r="A76" s="72" t="s">
        <v>107</v>
      </c>
    </row>
    <row r="77" spans="1:13" x14ac:dyDescent="0.2">
      <c r="A77" s="70" t="s">
        <v>189</v>
      </c>
    </row>
    <row r="78" spans="1:13" x14ac:dyDescent="0.2">
      <c r="A78" s="70" t="s">
        <v>190</v>
      </c>
    </row>
    <row r="79" spans="1:13" x14ac:dyDescent="0.2">
      <c r="A79" s="70" t="s">
        <v>110</v>
      </c>
      <c r="B79" s="2">
        <f>+'SANTANDER ENE 23'!E16+'SANTANDER ENE 23'!E18+'SANTANDER ENE 23'!E51+'SANTANDER ENE 23'!E71+'SANTANDER ENE 23'!E90+'SANTANDER ENE 23'!O34</f>
        <v>21628</v>
      </c>
      <c r="C79" s="2">
        <f>+'SANTANDER FEB 23'!E28+'SANTANDER FEB 23'!E29+'SANTANDER FEB 23'!Q36+'SANTANDER FEB 23'!E59+'SANTANDER FEB 23'!E64+'SANTANDER FEB 23'!E85+'SANTANDER FEB 23'!E104</f>
        <v>24549.1</v>
      </c>
      <c r="D79" s="2">
        <f>+'SANTANDER MZO 23'!E24+'SANTANDER MZO 23'!E25+'SANTANDER MZO 23'!E54+'SANTANDER MZO 23'!E57+'SANTANDER MZO 23'!E73+'SANTANDER MZO 23'!E98+'SANTANDER MZO 23'!E89</f>
        <v>19829</v>
      </c>
      <c r="E79" s="2">
        <f>+'SANTANDER ABR 23'!E9+'SANTANDER ABR 23'!E10+'SANTANDER ABR 23'!E27+'SANTANDER ABR 23'!E58+'SANTANDER ABR 23'!E79</f>
        <v>18956</v>
      </c>
      <c r="F79" s="2">
        <f>+'SANTANDER MYO 23'!E9+'SANTANDER MYO 23'!E41+'SANTANDER MYO 23'!E50+'SANTANDER MYO 23'!E66+'SANTANDER MYO 23'!E70+'SANTANDER MYO 23'!E74+'SANTANDER MYO 23'!E87+'SANTANDER MYO 23'!E101</f>
        <v>19946.55</v>
      </c>
      <c r="G79" s="2">
        <f>+'SANTANDER JUN 23'!E20+'SANTANDER JUN 23'!E21+'SANTANDER JUN 23'!E37+'SANTANDER JUN 23'!E50+'SANTANDER JUN 23'!E71+'SANTANDER JUN 23'!E94+'SANTANDER JUN 23'!E122</f>
        <v>21686.44</v>
      </c>
      <c r="H79" s="2">
        <f>+'SANTANDER JULIO 23'!E9+'SANTANDER JULIO 23'!E10+'SANTANDER JULIO 23'!E37+'SANTANDER JULIO 23'!E71+'SANTANDER JULIO 23'!E75+'SANTANDER JULIO 23'!E98+'SANTANDER JULIO 23'!E114+'SANTANDER JULIO 23'!E115</f>
        <v>33431</v>
      </c>
      <c r="I79" s="2">
        <f>+'SANTANDER AGO 23'!E25+'SANTANDER AGO 23'!E29+'SANTANDER AGO 23'!E45+'SANTANDER AGO 23'!E65+'SANTANDER AGO 23'!E82</f>
        <v>19426.489999999998</v>
      </c>
      <c r="J79" s="2">
        <f>+'SANTANDER SEPT 23'!E17+'SANTANDER SEPT 23'!E20+'SANTANDER SEPT 23'!E35+'SANTANDER SEPT 23'!E63+'SANTANDER SEPT 23'!E71</f>
        <v>19098</v>
      </c>
      <c r="K79" s="2">
        <f>+'SANTADER OCT 23'!E12+'SANTADER OCT 23'!E24+'SANTADER OCT 23'!E42+'SANTADER OCT 23'!E60+'SANTADER OCT 23'!E103</f>
        <v>23511</v>
      </c>
      <c r="L79" s="2">
        <f>+'SANTANDER NOV 23'!E24+'SANTANDER NOV 23'!E28+'SANTANDER NOV 23'!N49+'SANTANDER NOV 23'!E76+'SANTANDER NOV 23'!E90</f>
        <v>21653</v>
      </c>
      <c r="M79" s="2">
        <f>+'SANTANDER DIC 23'!E17+'SANTANDER DIC 23'!E22+'SANTANDER DIC 23'!E42+'SANTANDER DIC 23'!E68+'SANTANDER DIC 23'!E83</f>
        <v>22383.96</v>
      </c>
    </row>
    <row r="80" spans="1:13" x14ac:dyDescent="0.2">
      <c r="A80" s="70"/>
    </row>
    <row r="81" spans="1:13" x14ac:dyDescent="0.2">
      <c r="A81" s="71" t="s">
        <v>111</v>
      </c>
    </row>
    <row r="82" spans="1:13" x14ac:dyDescent="0.2">
      <c r="A82" s="72" t="s">
        <v>112</v>
      </c>
    </row>
    <row r="83" spans="1:13" x14ac:dyDescent="0.2">
      <c r="A83" s="72" t="s">
        <v>113</v>
      </c>
      <c r="C83" s="2">
        <f>+'HSBC FEB 23'!E25+'HSBC FEB 23'!E35</f>
        <v>27977.94</v>
      </c>
      <c r="E83" s="2">
        <f>+'HSBC ABR 23'!E14</f>
        <v>13988.97</v>
      </c>
      <c r="F83" s="2">
        <f>+'HSBC MYO 23'!E37</f>
        <v>13992.07</v>
      </c>
      <c r="G83" s="2">
        <f>+'HSBC JUN 23'!E18</f>
        <v>13992.07</v>
      </c>
      <c r="H83" s="2">
        <f>+'HSBC JUL 23'!E37</f>
        <v>13992.07</v>
      </c>
      <c r="I83" s="2">
        <f>+'HSBC AGO 23'!E36</f>
        <v>13992.07</v>
      </c>
      <c r="J83" s="2">
        <f>+'HSBC SEPT 23'!E11</f>
        <v>13992.07</v>
      </c>
      <c r="K83" s="2">
        <f>+'HSBC OCT 23'!E12</f>
        <v>13992.07</v>
      </c>
      <c r="L83" s="2">
        <f>+'HSBC NOV 23'!E15</f>
        <v>13992.07</v>
      </c>
      <c r="M83" s="2">
        <f>+'HSBC DIC 23'!E19</f>
        <v>13992.07</v>
      </c>
    </row>
    <row r="84" spans="1:13" x14ac:dyDescent="0.2">
      <c r="A84" s="72" t="s">
        <v>191</v>
      </c>
      <c r="B84" s="2">
        <f>+'HSBC ENE 23'!E54</f>
        <v>3100</v>
      </c>
      <c r="C84" s="2">
        <v>0</v>
      </c>
      <c r="D84" s="2">
        <f>+'HSBC MZO 23'!E10+'HSBC MZO 23'!E14</f>
        <v>3660.5</v>
      </c>
      <c r="E84" s="2">
        <f>+'HSBC ABR 23'!E9</f>
        <v>3100</v>
      </c>
      <c r="F84" s="2">
        <f>+'HSBC MYO 23'!E10+'HSBC MYO 23'!E53</f>
        <v>6200</v>
      </c>
      <c r="G84" s="2">
        <f>+'HSBC JUN 23'!E52</f>
        <v>3100</v>
      </c>
      <c r="H84" s="2">
        <f>+'HSBC JUL 23'!E50</f>
        <v>3100</v>
      </c>
      <c r="I84" s="2">
        <f>+'HSBC AGO 23'!E51</f>
        <v>3100</v>
      </c>
      <c r="J84" s="2">
        <f>+'HSBC SEPT 23'!E36</f>
        <v>3100</v>
      </c>
      <c r="K84" s="2">
        <f>+'HSBC OCT 23'!E53</f>
        <v>3100</v>
      </c>
      <c r="L84" s="2">
        <f>+'HSBC NOV 23'!E49</f>
        <v>3100</v>
      </c>
      <c r="M84" s="2">
        <v>3100</v>
      </c>
    </row>
    <row r="85" spans="1:13" x14ac:dyDescent="0.2">
      <c r="A85" s="70"/>
    </row>
    <row r="86" spans="1:13" x14ac:dyDescent="0.2">
      <c r="A86" s="71" t="s">
        <v>115</v>
      </c>
      <c r="F86" s="38"/>
      <c r="G86" s="38"/>
      <c r="H86" s="38"/>
    </row>
    <row r="87" spans="1:13" x14ac:dyDescent="0.2">
      <c r="A87" s="72" t="s">
        <v>192</v>
      </c>
      <c r="F87" s="38"/>
      <c r="G87" s="38"/>
      <c r="H87" s="38"/>
    </row>
    <row r="88" spans="1:13" x14ac:dyDescent="0.2">
      <c r="A88" s="73" t="s">
        <v>117</v>
      </c>
      <c r="F88" s="38"/>
      <c r="G88" s="38"/>
      <c r="H88" s="38"/>
    </row>
    <row r="89" spans="1:13" x14ac:dyDescent="0.2">
      <c r="A89" s="73" t="s">
        <v>193</v>
      </c>
    </row>
    <row r="90" spans="1:13" x14ac:dyDescent="0.2">
      <c r="A90" s="73" t="s">
        <v>194</v>
      </c>
      <c r="B90" s="2">
        <f>+'SANTANDER ENE 23'!E70</f>
        <v>1298.97</v>
      </c>
    </row>
    <row r="91" spans="1:13" x14ac:dyDescent="0.2">
      <c r="A91" s="72" t="s">
        <v>120</v>
      </c>
    </row>
    <row r="92" spans="1:13" x14ac:dyDescent="0.2">
      <c r="A92" s="70"/>
    </row>
    <row r="93" spans="1:13" x14ac:dyDescent="0.2">
      <c r="A93" s="71" t="s">
        <v>121</v>
      </c>
    </row>
    <row r="94" spans="1:13" x14ac:dyDescent="0.2">
      <c r="A94" s="72" t="s">
        <v>195</v>
      </c>
    </row>
    <row r="95" spans="1:13" x14ac:dyDescent="0.2">
      <c r="A95" s="72" t="s">
        <v>124</v>
      </c>
      <c r="E95" s="2">
        <f>+'SANTANDER ABR 23'!E19</f>
        <v>10050</v>
      </c>
    </row>
    <row r="96" spans="1:13" x14ac:dyDescent="0.2">
      <c r="A96" s="70" t="s">
        <v>196</v>
      </c>
      <c r="B96" s="2">
        <f>+'HSBC ENE 23'!E50</f>
        <v>1856</v>
      </c>
      <c r="C96" s="2">
        <f>+'HSBC FEB 23'!E45</f>
        <v>3270</v>
      </c>
      <c r="D96" s="2">
        <f>+'HSBC MZO 23'!E30+'HSBC MZO 23'!E31+'HSBC MZO 23'!E46+'HSBC MZO 23'!E40+'HSBC MZO 23'!E43</f>
        <v>28037.760000000002</v>
      </c>
      <c r="E96" s="2">
        <v>0</v>
      </c>
      <c r="F96" s="2">
        <f>+'HSBC MYO 23'!E13+'HSBC MYO 23'!E14+'HSBC MYO 23'!E15</f>
        <v>16997.989999999998</v>
      </c>
      <c r="G96" s="2">
        <f>+'HSBC JUN 23'!E27+'HSBC JUN 23'!E28+'HSBC JUN 23'!E43+'HSBC JUN 23'!E44+'HSBC JUN 23'!E45+'HSBC JUN 23'!E58</f>
        <v>16648.71</v>
      </c>
      <c r="H96" s="2">
        <f>+'HSBC JUL 23'!E20+'HSBC JUL 23'!E21+'HSBC JUL 23'!E34</f>
        <v>22620</v>
      </c>
      <c r="I96" s="2">
        <f>+'HSBC AGO 23'!E13+'HSBC AGO 23'!E17+'HSBC AGO 23'!E21+'HSBC AGO 23'!E32</f>
        <v>28134.560000000001</v>
      </c>
      <c r="J96" s="2">
        <f>+'HSBC SEPT 23'!E10</f>
        <v>7803</v>
      </c>
      <c r="K96" s="2">
        <f>+'HSBC OCT 23'!E18+'HSBC OCT 23'!E27+'HSBC OCT 23'!E54+'HSBC OCT 23'!E20+'HSBC OCT 23'!E24+'HSBC OCT 23'!E32</f>
        <v>15398.92</v>
      </c>
      <c r="L96" s="2">
        <f>+'HSBC NOV 23'!E24</f>
        <v>3074</v>
      </c>
      <c r="M96" s="2">
        <f>+'HSBC DIC 23'!E41</f>
        <v>1624</v>
      </c>
    </row>
    <row r="97" spans="1:13" x14ac:dyDescent="0.2">
      <c r="A97" s="70" t="s">
        <v>197</v>
      </c>
    </row>
    <row r="98" spans="1:13" x14ac:dyDescent="0.2">
      <c r="A98" s="70"/>
    </row>
    <row r="99" spans="1:13" x14ac:dyDescent="0.2">
      <c r="A99" s="70"/>
    </row>
    <row r="100" spans="1:13" x14ac:dyDescent="0.2">
      <c r="A100" s="71" t="s">
        <v>126</v>
      </c>
    </row>
    <row r="101" spans="1:13" x14ac:dyDescent="0.2">
      <c r="A101" s="72" t="s">
        <v>127</v>
      </c>
      <c r="C101" s="2">
        <f>+'SANTANDER FEB 23'!R66</f>
        <v>40050.3465</v>
      </c>
      <c r="E101" s="2">
        <f>+'SANTANDER ABR 23'!E57</f>
        <v>12038.85</v>
      </c>
    </row>
    <row r="102" spans="1:13" x14ac:dyDescent="0.2">
      <c r="A102" s="72" t="s">
        <v>128</v>
      </c>
    </row>
    <row r="103" spans="1:13" x14ac:dyDescent="0.2">
      <c r="A103" s="70" t="s">
        <v>129</v>
      </c>
    </row>
    <row r="104" spans="1:13" x14ac:dyDescent="0.2">
      <c r="A104" s="70"/>
      <c r="I104" s="57"/>
    </row>
    <row r="105" spans="1:13" x14ac:dyDescent="0.2">
      <c r="A105" s="77" t="s">
        <v>130</v>
      </c>
      <c r="B105" s="58">
        <f>SUM(B107:B128)</f>
        <v>0</v>
      </c>
      <c r="C105" s="58">
        <f t="shared" ref="C105:L105" si="5">SUM(C107:C128)</f>
        <v>0</v>
      </c>
      <c r="D105" s="58">
        <f t="shared" si="5"/>
        <v>1160</v>
      </c>
      <c r="E105" s="58">
        <f t="shared" si="5"/>
        <v>1040</v>
      </c>
      <c r="F105" s="58">
        <f t="shared" si="5"/>
        <v>0</v>
      </c>
      <c r="G105" s="58">
        <f t="shared" si="5"/>
        <v>2436</v>
      </c>
      <c r="H105" s="58">
        <f t="shared" si="5"/>
        <v>0</v>
      </c>
      <c r="I105" s="58">
        <f t="shared" si="5"/>
        <v>0</v>
      </c>
      <c r="J105" s="58">
        <f t="shared" si="5"/>
        <v>3200</v>
      </c>
      <c r="K105" s="58">
        <f t="shared" si="5"/>
        <v>0</v>
      </c>
      <c r="L105" s="58">
        <f t="shared" si="5"/>
        <v>2320</v>
      </c>
      <c r="M105" s="58">
        <f>SUM(M107:M128)</f>
        <v>0</v>
      </c>
    </row>
    <row r="106" spans="1:13" x14ac:dyDescent="0.2">
      <c r="A106" s="78"/>
    </row>
    <row r="107" spans="1:13" x14ac:dyDescent="0.2">
      <c r="A107" s="71" t="s">
        <v>131</v>
      </c>
    </row>
    <row r="108" spans="1:13" x14ac:dyDescent="0.2">
      <c r="A108" s="70" t="s">
        <v>132</v>
      </c>
    </row>
    <row r="109" spans="1:13" x14ac:dyDescent="0.2">
      <c r="A109" s="70" t="s">
        <v>133</v>
      </c>
    </row>
    <row r="110" spans="1:13" x14ac:dyDescent="0.2">
      <c r="A110" s="70" t="s">
        <v>134</v>
      </c>
    </row>
    <row r="111" spans="1:13" x14ac:dyDescent="0.2">
      <c r="A111" s="70" t="s">
        <v>135</v>
      </c>
      <c r="D111" s="2">
        <f>+'HSBC MZO 23'!E49</f>
        <v>1160</v>
      </c>
      <c r="E111" s="2">
        <f>+'SANTANDER ABR 23'!E74</f>
        <v>1040</v>
      </c>
      <c r="G111" s="2">
        <f>+'HSBC JUN 23'!E29+'HSBC JUN 23'!E40</f>
        <v>2436</v>
      </c>
      <c r="J111" s="2">
        <f>+'HSBC SEPT 23'!E15</f>
        <v>3200</v>
      </c>
      <c r="L111" s="2">
        <f>+'SANTANDER NOV 23'!E96+'HSBC NOV 23'!E25</f>
        <v>2320</v>
      </c>
    </row>
    <row r="112" spans="1:13" x14ac:dyDescent="0.2">
      <c r="A112" s="70" t="s">
        <v>136</v>
      </c>
    </row>
    <row r="113" spans="1:2" x14ac:dyDescent="0.2">
      <c r="A113" s="70" t="s">
        <v>198</v>
      </c>
    </row>
    <row r="114" spans="1:2" x14ac:dyDescent="0.2">
      <c r="A114" s="70" t="s">
        <v>138</v>
      </c>
    </row>
    <row r="115" spans="1:2" x14ac:dyDescent="0.2">
      <c r="A115" s="70" t="s">
        <v>139</v>
      </c>
    </row>
    <row r="116" spans="1:2" x14ac:dyDescent="0.2">
      <c r="A116" s="70" t="s">
        <v>199</v>
      </c>
    </row>
    <row r="117" spans="1:2" x14ac:dyDescent="0.2">
      <c r="A117" s="70" t="s">
        <v>200</v>
      </c>
    </row>
    <row r="118" spans="1:2" x14ac:dyDescent="0.2">
      <c r="A118" s="70"/>
    </row>
    <row r="119" spans="1:2" x14ac:dyDescent="0.2">
      <c r="A119" s="71" t="s">
        <v>142</v>
      </c>
    </row>
    <row r="120" spans="1:2" x14ac:dyDescent="0.2">
      <c r="A120" s="70" t="s">
        <v>132</v>
      </c>
      <c r="B120" s="36"/>
    </row>
    <row r="121" spans="1:2" x14ac:dyDescent="0.2">
      <c r="A121" s="70" t="s">
        <v>133</v>
      </c>
      <c r="B121" s="36"/>
    </row>
    <row r="122" spans="1:2" x14ac:dyDescent="0.2">
      <c r="A122" s="70" t="s">
        <v>134</v>
      </c>
      <c r="B122" s="36"/>
    </row>
    <row r="123" spans="1:2" x14ac:dyDescent="0.2">
      <c r="A123" s="70" t="s">
        <v>136</v>
      </c>
      <c r="B123" s="36"/>
    </row>
    <row r="124" spans="1:2" x14ac:dyDescent="0.2">
      <c r="A124" s="70" t="s">
        <v>201</v>
      </c>
      <c r="B124" s="36"/>
    </row>
    <row r="125" spans="1:2" x14ac:dyDescent="0.2">
      <c r="A125" s="70" t="s">
        <v>202</v>
      </c>
      <c r="B125" s="36"/>
    </row>
    <row r="126" spans="1:2" x14ac:dyDescent="0.2">
      <c r="A126" s="70" t="s">
        <v>139</v>
      </c>
      <c r="B126" s="36"/>
    </row>
    <row r="127" spans="1:2" x14ac:dyDescent="0.2">
      <c r="A127" s="70" t="s">
        <v>146</v>
      </c>
      <c r="B127" s="36"/>
    </row>
    <row r="128" spans="1:2" x14ac:dyDescent="0.2">
      <c r="A128" s="70" t="s">
        <v>203</v>
      </c>
      <c r="B128" s="36"/>
    </row>
    <row r="129" spans="1:13" x14ac:dyDescent="0.2">
      <c r="A129" s="70"/>
      <c r="B129" s="36"/>
    </row>
    <row r="130" spans="1:13" x14ac:dyDescent="0.2">
      <c r="A130" s="77" t="s">
        <v>148</v>
      </c>
      <c r="B130" s="58">
        <f t="shared" ref="B130:M130" si="6">SUM(B133:B133)</f>
        <v>0</v>
      </c>
      <c r="C130" s="58">
        <f t="shared" si="6"/>
        <v>0</v>
      </c>
      <c r="D130" s="58">
        <f t="shared" si="6"/>
        <v>0</v>
      </c>
      <c r="E130" s="58">
        <f t="shared" si="6"/>
        <v>0</v>
      </c>
      <c r="F130" s="58">
        <f t="shared" si="6"/>
        <v>0</v>
      </c>
      <c r="G130" s="58">
        <f t="shared" si="6"/>
        <v>17342.96</v>
      </c>
      <c r="H130" s="58">
        <f t="shared" si="6"/>
        <v>13965.62</v>
      </c>
      <c r="I130" s="58">
        <f t="shared" si="6"/>
        <v>13965.62</v>
      </c>
      <c r="J130" s="58">
        <f t="shared" si="6"/>
        <v>13965.62</v>
      </c>
      <c r="K130" s="58">
        <f t="shared" si="6"/>
        <v>13965.62</v>
      </c>
      <c r="L130" s="58">
        <f t="shared" si="6"/>
        <v>13965.62</v>
      </c>
      <c r="M130" s="58">
        <f t="shared" si="6"/>
        <v>13965.62</v>
      </c>
    </row>
    <row r="131" spans="1:13" x14ac:dyDescent="0.2">
      <c r="A131" s="78"/>
    </row>
    <row r="132" spans="1:13" x14ac:dyDescent="0.2">
      <c r="A132" s="71" t="s">
        <v>149</v>
      </c>
    </row>
    <row r="133" spans="1:13" x14ac:dyDescent="0.2">
      <c r="A133" s="72" t="s">
        <v>150</v>
      </c>
      <c r="B133" s="2">
        <v>0</v>
      </c>
      <c r="C133" s="2">
        <v>0</v>
      </c>
      <c r="D133" s="2">
        <v>0</v>
      </c>
      <c r="E133" s="2">
        <v>0</v>
      </c>
      <c r="F133" s="2">
        <v>0</v>
      </c>
      <c r="G133" s="2">
        <f>+'SANTANDER JUN 23'!E59+'SANTANDER JUN 23'!E60</f>
        <v>17342.96</v>
      </c>
      <c r="H133" s="2">
        <f>+'SANTANDER JULIO 23'!E69+'SANTANDER JULIO 23'!E70</f>
        <v>13965.62</v>
      </c>
      <c r="I133" s="2">
        <f>+'SANTANDER AGO 23'!E56+'SANTANDER AGO 23'!E57</f>
        <v>13965.62</v>
      </c>
      <c r="J133" s="2">
        <f>+'SANTANDER SEPT 23'!E60+'SANTANDER SEPT 23'!E61</f>
        <v>13965.62</v>
      </c>
      <c r="K133" s="2">
        <f>+'SANTADER OCT 23'!E65+'SANTADER OCT 23'!E66</f>
        <v>13965.62</v>
      </c>
      <c r="L133" s="2">
        <f>+'SANTANDER NOV 23'!E64+'SANTANDER NOV 23'!E65</f>
        <v>13965.62</v>
      </c>
      <c r="M133" s="2">
        <f>+'SANTANDER DIC 23'!E66+'SANTANDER DIC 23'!E67</f>
        <v>13965.62</v>
      </c>
    </row>
    <row r="134" spans="1:13" x14ac:dyDescent="0.2">
      <c r="A134" s="72"/>
    </row>
    <row r="135" spans="1:13" x14ac:dyDescent="0.2">
      <c r="A135" s="72"/>
    </row>
    <row r="136" spans="1:13" x14ac:dyDescent="0.2">
      <c r="A136" s="70"/>
    </row>
    <row r="137" spans="1:13" x14ac:dyDescent="0.2">
      <c r="A137" s="77" t="s">
        <v>152</v>
      </c>
      <c r="B137" s="58">
        <f>SUM(B139:B143)</f>
        <v>50801.909999999996</v>
      </c>
      <c r="C137" s="58">
        <f t="shared" ref="C137:M137" si="7">SUM(C139:C143)</f>
        <v>49367.759999999995</v>
      </c>
      <c r="D137" s="58">
        <f t="shared" si="7"/>
        <v>46964.25</v>
      </c>
      <c r="E137" s="58">
        <f t="shared" si="7"/>
        <v>47536.76</v>
      </c>
      <c r="F137" s="58">
        <f t="shared" si="7"/>
        <v>48388.950000000004</v>
      </c>
      <c r="G137" s="58">
        <f t="shared" si="7"/>
        <v>54232.35</v>
      </c>
      <c r="H137" s="58">
        <f t="shared" si="7"/>
        <v>47893.68</v>
      </c>
      <c r="I137" s="58">
        <f t="shared" si="7"/>
        <v>53769.979999999996</v>
      </c>
      <c r="J137" s="58">
        <f t="shared" si="7"/>
        <v>49065.149999999994</v>
      </c>
      <c r="K137" s="58">
        <f t="shared" si="7"/>
        <v>48457.87</v>
      </c>
      <c r="L137" s="58">
        <f t="shared" si="7"/>
        <v>47494.71</v>
      </c>
      <c r="M137" s="58">
        <f t="shared" si="7"/>
        <v>0</v>
      </c>
    </row>
    <row r="138" spans="1:13" x14ac:dyDescent="0.2">
      <c r="A138" s="78"/>
    </row>
    <row r="139" spans="1:13" hidden="1" x14ac:dyDescent="0.2">
      <c r="A139" s="72" t="s">
        <v>153</v>
      </c>
      <c r="B139" s="36"/>
      <c r="C139" s="36"/>
      <c r="D139" s="36"/>
      <c r="E139" s="36"/>
      <c r="F139" s="36"/>
      <c r="G139" s="36"/>
      <c r="H139" s="36"/>
      <c r="I139" s="36"/>
      <c r="J139" s="36"/>
      <c r="K139" s="36"/>
      <c r="L139" s="36"/>
      <c r="M139" s="36"/>
    </row>
    <row r="140" spans="1:13" x14ac:dyDescent="0.2">
      <c r="A140" s="72" t="s">
        <v>154</v>
      </c>
      <c r="B140" s="2">
        <v>14342.38</v>
      </c>
      <c r="C140" s="36">
        <v>13373.27</v>
      </c>
      <c r="D140" s="59">
        <v>11440.22</v>
      </c>
      <c r="E140" s="36">
        <v>12488.68</v>
      </c>
      <c r="F140" s="36">
        <v>13822.37</v>
      </c>
      <c r="G140" s="2">
        <v>19553.900000000001</v>
      </c>
      <c r="H140" s="36">
        <v>13708.03</v>
      </c>
      <c r="I140" s="36">
        <v>20681.88</v>
      </c>
      <c r="J140" s="36">
        <v>16481.419999999998</v>
      </c>
      <c r="K140" s="36">
        <v>16384.400000000001</v>
      </c>
      <c r="L140" s="36">
        <v>15650.15</v>
      </c>
      <c r="M140" s="36"/>
    </row>
    <row r="141" spans="1:13" hidden="1" x14ac:dyDescent="0.2">
      <c r="A141" s="72" t="s">
        <v>155</v>
      </c>
      <c r="B141" s="36"/>
      <c r="C141" s="36"/>
      <c r="D141" s="36"/>
      <c r="E141" s="36"/>
      <c r="F141" s="36"/>
      <c r="G141" s="36"/>
      <c r="H141" s="36"/>
      <c r="I141" s="36"/>
      <c r="J141" s="36"/>
      <c r="K141" s="36"/>
      <c r="L141" s="36"/>
      <c r="M141" s="36"/>
    </row>
    <row r="142" spans="1:13" x14ac:dyDescent="0.2">
      <c r="A142" s="72" t="s">
        <v>204</v>
      </c>
      <c r="B142" s="2">
        <v>36459.53</v>
      </c>
      <c r="C142" s="36">
        <v>35994.49</v>
      </c>
      <c r="D142" s="36">
        <v>35524.03</v>
      </c>
      <c r="E142" s="36">
        <v>35048.080000000002</v>
      </c>
      <c r="F142" s="36">
        <v>34566.58</v>
      </c>
      <c r="G142" s="36">
        <v>34079.449999999997</v>
      </c>
      <c r="H142" s="36">
        <v>33586.65</v>
      </c>
      <c r="I142" s="36">
        <v>33088.1</v>
      </c>
      <c r="J142" s="36">
        <v>32583.73</v>
      </c>
      <c r="K142" s="36">
        <v>32073.47</v>
      </c>
      <c r="L142" s="36">
        <v>31557.26</v>
      </c>
      <c r="M142" s="36"/>
    </row>
    <row r="143" spans="1:13" x14ac:dyDescent="0.2">
      <c r="A143" s="72" t="s">
        <v>156</v>
      </c>
      <c r="B143" s="36">
        <v>0</v>
      </c>
      <c r="C143" s="36">
        <v>0</v>
      </c>
      <c r="D143" s="36">
        <v>0</v>
      </c>
      <c r="E143" s="36">
        <v>0</v>
      </c>
      <c r="F143" s="36">
        <v>0</v>
      </c>
      <c r="G143" s="36">
        <f>+'HSBC JUN 23'!E61</f>
        <v>599</v>
      </c>
      <c r="H143" s="36">
        <f>+'HSBC JUL 23'!E52</f>
        <v>599</v>
      </c>
      <c r="I143" s="36">
        <v>0</v>
      </c>
      <c r="J143" s="36">
        <v>0</v>
      </c>
      <c r="K143" s="36">
        <v>0</v>
      </c>
      <c r="L143" s="36">
        <f>+'HSBC NOV 23'!E39</f>
        <v>287.3</v>
      </c>
      <c r="M143" s="36"/>
    </row>
    <row r="144" spans="1:13" x14ac:dyDescent="0.2">
      <c r="A144" s="80"/>
    </row>
    <row r="145" spans="1:13" x14ac:dyDescent="0.2">
      <c r="A145" s="77" t="s">
        <v>162</v>
      </c>
      <c r="B145" s="58"/>
      <c r="C145" s="58"/>
      <c r="D145" s="58"/>
      <c r="E145" s="58"/>
      <c r="F145" s="58"/>
      <c r="G145" s="58"/>
      <c r="H145" s="58"/>
      <c r="I145" s="58"/>
      <c r="J145" s="58"/>
      <c r="K145" s="58"/>
      <c r="L145" s="58"/>
      <c r="M145" s="58"/>
    </row>
    <row r="146" spans="1:13" x14ac:dyDescent="0.2">
      <c r="A146" s="78"/>
    </row>
    <row r="147" spans="1:13" x14ac:dyDescent="0.2">
      <c r="A147" s="70" t="s">
        <v>163</v>
      </c>
    </row>
    <row r="148" spans="1:13" x14ac:dyDescent="0.2">
      <c r="A148" s="70" t="s">
        <v>164</v>
      </c>
    </row>
    <row r="149" spans="1:13" x14ac:dyDescent="0.2">
      <c r="A149" s="70" t="s">
        <v>2080</v>
      </c>
      <c r="B149" s="2">
        <f>+'GTS EFECT 2023'!D50</f>
        <v>40000</v>
      </c>
    </row>
    <row r="150" spans="1:13" x14ac:dyDescent="0.2">
      <c r="A150" s="70" t="s">
        <v>205</v>
      </c>
    </row>
    <row r="151" spans="1:13" hidden="1" x14ac:dyDescent="0.2">
      <c r="A151" s="70" t="s">
        <v>206</v>
      </c>
    </row>
    <row r="152" spans="1:13" hidden="1" x14ac:dyDescent="0.2">
      <c r="A152" s="70" t="s">
        <v>207</v>
      </c>
    </row>
    <row r="153" spans="1:13" hidden="1" x14ac:dyDescent="0.2">
      <c r="A153" s="70" t="s">
        <v>208</v>
      </c>
    </row>
    <row r="154" spans="1:13" hidden="1" x14ac:dyDescent="0.2">
      <c r="A154" s="70" t="s">
        <v>209</v>
      </c>
    </row>
    <row r="155" spans="1:13" hidden="1" x14ac:dyDescent="0.2">
      <c r="A155" s="70" t="s">
        <v>210</v>
      </c>
    </row>
    <row r="156" spans="1:13" x14ac:dyDescent="0.2">
      <c r="A156" s="77" t="s">
        <v>211</v>
      </c>
    </row>
    <row r="157" spans="1:13" x14ac:dyDescent="0.2">
      <c r="A157" s="78"/>
    </row>
    <row r="158" spans="1:13" x14ac:dyDescent="0.2">
      <c r="A158" s="70" t="s">
        <v>212</v>
      </c>
      <c r="B158" s="36"/>
    </row>
    <row r="159" spans="1:13" x14ac:dyDescent="0.2">
      <c r="A159" s="70" t="s">
        <v>213</v>
      </c>
      <c r="B159" s="36"/>
    </row>
    <row r="160" spans="1:13" x14ac:dyDescent="0.2">
      <c r="B160" s="6">
        <f t="shared" ref="B160:M160" si="8">+B22+B25+B26+B35+B51+B105+B130+B137+B145</f>
        <v>301562.99249999999</v>
      </c>
      <c r="C160" s="6">
        <f t="shared" si="8"/>
        <v>318973.18949999998</v>
      </c>
      <c r="D160" s="6">
        <f t="shared" si="8"/>
        <v>328718.02899999998</v>
      </c>
      <c r="E160" s="6">
        <f t="shared" si="8"/>
        <v>319218.11499999999</v>
      </c>
      <c r="F160" s="6">
        <f t="shared" si="8"/>
        <v>310698.04849999998</v>
      </c>
      <c r="G160" s="6">
        <f t="shared" si="8"/>
        <v>302271.37247250002</v>
      </c>
      <c r="H160" s="6">
        <f t="shared" si="8"/>
        <v>378030.89499999996</v>
      </c>
      <c r="I160" s="6">
        <f t="shared" si="8"/>
        <v>257154.58495426632</v>
      </c>
      <c r="J160" s="6">
        <f t="shared" si="8"/>
        <v>319639.52122750005</v>
      </c>
      <c r="K160" s="6">
        <f t="shared" si="8"/>
        <v>336681.18149999995</v>
      </c>
      <c r="L160" s="6">
        <f t="shared" si="8"/>
        <v>350050.67000000004</v>
      </c>
      <c r="M160" s="6">
        <f t="shared" si="8"/>
        <v>273970.08199999999</v>
      </c>
    </row>
    <row r="163" spans="11:11" x14ac:dyDescent="0.2">
      <c r="K163" s="2" t="s">
        <v>42</v>
      </c>
    </row>
  </sheetData>
  <mergeCells count="2">
    <mergeCell ref="B2:M5"/>
    <mergeCell ref="B6:M6"/>
  </mergeCells>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86C9-0372-4713-972A-0808936687CC}">
  <sheetPr codeName="Hoja53">
    <tabColor theme="5" tint="0.39997558519241921"/>
  </sheetPr>
  <dimension ref="A3:W270"/>
  <sheetViews>
    <sheetView topLeftCell="A247" workbookViewId="0">
      <selection activeCell="N275" sqref="N275"/>
    </sheetView>
  </sheetViews>
  <sheetFormatPr baseColWidth="10" defaultColWidth="10.6640625" defaultRowHeight="15" x14ac:dyDescent="0.2"/>
  <cols>
    <col min="4" max="4" width="12.83203125" customWidth="1"/>
    <col min="5" max="5" width="14.1640625" customWidth="1"/>
    <col min="7" max="7" width="13.5" customWidth="1"/>
    <col min="9" max="9" width="14.6640625" customWidth="1"/>
    <col min="10" max="10" width="12.5" customWidth="1"/>
    <col min="11" max="11" width="4.5" customWidth="1"/>
    <col min="12" max="12" width="4.5" style="81" customWidth="1"/>
    <col min="14" max="14" width="12.5" style="2" bestFit="1" customWidth="1"/>
    <col min="21" max="21" width="13" customWidth="1"/>
    <col min="22" max="22" width="11.83203125" bestFit="1" customWidth="1"/>
  </cols>
  <sheetData>
    <row r="3" spans="3:22" ht="16" thickBot="1" x14ac:dyDescent="0.25"/>
    <row r="4" spans="3:22" x14ac:dyDescent="0.2">
      <c r="C4" s="1003" t="s">
        <v>214</v>
      </c>
      <c r="D4" s="1004"/>
      <c r="E4" s="1004"/>
      <c r="F4" s="1004"/>
      <c r="G4" s="1004"/>
      <c r="H4" s="1004"/>
      <c r="I4" s="1004"/>
      <c r="J4" s="1005"/>
      <c r="N4" s="1003" t="s">
        <v>215</v>
      </c>
      <c r="O4" s="1004"/>
      <c r="P4" s="1004"/>
      <c r="Q4" s="1004"/>
      <c r="R4" s="1004"/>
      <c r="S4" s="1004"/>
      <c r="T4" s="1004"/>
      <c r="U4" s="1005"/>
    </row>
    <row r="5" spans="3:22" ht="15" customHeight="1" x14ac:dyDescent="0.2">
      <c r="C5" s="1006"/>
      <c r="D5" s="1007"/>
      <c r="E5" s="1007"/>
      <c r="F5" s="1007"/>
      <c r="G5" s="1007"/>
      <c r="H5" s="1007"/>
      <c r="I5" s="1007"/>
      <c r="J5" s="1008"/>
      <c r="N5" s="1006"/>
      <c r="O5" s="1007"/>
      <c r="P5" s="1007"/>
      <c r="Q5" s="1007"/>
      <c r="R5" s="1007"/>
      <c r="S5" s="1007"/>
      <c r="T5" s="1007"/>
      <c r="U5" s="1008"/>
    </row>
    <row r="6" spans="3:22" ht="15" customHeight="1" x14ac:dyDescent="0.2">
      <c r="C6" s="1006"/>
      <c r="D6" s="1007"/>
      <c r="E6" s="1007"/>
      <c r="F6" s="1007"/>
      <c r="G6" s="1007"/>
      <c r="H6" s="1007"/>
      <c r="I6" s="1007"/>
      <c r="J6" s="1008"/>
      <c r="N6" s="1006"/>
      <c r="O6" s="1007"/>
      <c r="P6" s="1007"/>
      <c r="Q6" s="1007"/>
      <c r="R6" s="1007"/>
      <c r="S6" s="1007"/>
      <c r="T6" s="1007"/>
      <c r="U6" s="1008"/>
    </row>
    <row r="7" spans="3:22" ht="15.75" customHeight="1" thickBot="1" x14ac:dyDescent="0.25">
      <c r="C7" s="1009"/>
      <c r="D7" s="1010"/>
      <c r="E7" s="1010"/>
      <c r="F7" s="1010"/>
      <c r="G7" s="1010"/>
      <c r="H7" s="1010"/>
      <c r="I7" s="1010"/>
      <c r="J7" s="1011"/>
      <c r="N7" s="1009"/>
      <c r="O7" s="1010"/>
      <c r="P7" s="1010"/>
      <c r="Q7" s="1010"/>
      <c r="R7" s="1010"/>
      <c r="S7" s="1010"/>
      <c r="T7" s="1010"/>
      <c r="U7" s="1011"/>
    </row>
    <row r="9" spans="3:22" x14ac:dyDescent="0.2">
      <c r="C9" t="s">
        <v>216</v>
      </c>
      <c r="D9">
        <v>10527</v>
      </c>
      <c r="E9" s="23">
        <v>44337</v>
      </c>
    </row>
    <row r="10" spans="3:22" x14ac:dyDescent="0.2">
      <c r="C10" t="s">
        <v>217</v>
      </c>
      <c r="N10" t="s">
        <v>216</v>
      </c>
      <c r="O10">
        <v>10527</v>
      </c>
      <c r="P10" s="23">
        <v>44337</v>
      </c>
    </row>
    <row r="11" spans="3:22" x14ac:dyDescent="0.2">
      <c r="C11" t="s">
        <v>218</v>
      </c>
      <c r="D11" t="s">
        <v>219</v>
      </c>
      <c r="E11" t="s">
        <v>220</v>
      </c>
      <c r="F11" t="s">
        <v>221</v>
      </c>
      <c r="G11" t="s">
        <v>222</v>
      </c>
      <c r="H11" t="s">
        <v>223</v>
      </c>
      <c r="I11" t="s">
        <v>224</v>
      </c>
      <c r="J11" t="s">
        <v>16</v>
      </c>
      <c r="N11" t="s">
        <v>217</v>
      </c>
    </row>
    <row r="12" spans="3:22" x14ac:dyDescent="0.2">
      <c r="C12" s="2">
        <v>272.60000000000002</v>
      </c>
      <c r="D12" s="2">
        <v>354.96</v>
      </c>
      <c r="E12" s="2">
        <v>462.84</v>
      </c>
      <c r="F12" s="2">
        <v>545.20000000000005</v>
      </c>
      <c r="G12" s="2">
        <v>684.4</v>
      </c>
      <c r="H12" s="2">
        <v>1345.6</v>
      </c>
      <c r="I12" s="2">
        <v>1368.8</v>
      </c>
      <c r="N12" t="s">
        <v>218</v>
      </c>
      <c r="O12" t="s">
        <v>219</v>
      </c>
      <c r="P12" t="s">
        <v>220</v>
      </c>
      <c r="Q12" t="s">
        <v>221</v>
      </c>
      <c r="R12" t="s">
        <v>222</v>
      </c>
      <c r="S12" t="s">
        <v>223</v>
      </c>
      <c r="T12" t="s">
        <v>224</v>
      </c>
      <c r="U12" t="s">
        <v>16</v>
      </c>
    </row>
    <row r="13" spans="3:22" x14ac:dyDescent="0.2">
      <c r="C13">
        <v>1</v>
      </c>
      <c r="D13">
        <v>6</v>
      </c>
      <c r="E13">
        <v>6</v>
      </c>
      <c r="F13">
        <v>5</v>
      </c>
      <c r="G13">
        <v>16</v>
      </c>
      <c r="H13">
        <v>3</v>
      </c>
      <c r="I13">
        <v>2</v>
      </c>
      <c r="N13" s="2">
        <v>15</v>
      </c>
      <c r="O13" s="2">
        <v>20</v>
      </c>
      <c r="P13" s="2">
        <v>25</v>
      </c>
      <c r="Q13" s="2">
        <v>30</v>
      </c>
      <c r="R13" s="2">
        <v>40</v>
      </c>
      <c r="S13" s="2">
        <v>60</v>
      </c>
      <c r="T13" s="2">
        <v>80</v>
      </c>
    </row>
    <row r="14" spans="3:22" x14ac:dyDescent="0.2">
      <c r="C14" s="18">
        <f>+C12*C13</f>
        <v>272.60000000000002</v>
      </c>
      <c r="D14" s="18">
        <f t="shared" ref="D14:I14" si="0">+D12*D13</f>
        <v>2129.7599999999998</v>
      </c>
      <c r="E14" s="18">
        <f t="shared" si="0"/>
        <v>2777.04</v>
      </c>
      <c r="F14" s="18">
        <f t="shared" si="0"/>
        <v>2726</v>
      </c>
      <c r="G14" s="18">
        <f t="shared" si="0"/>
        <v>10950.4</v>
      </c>
      <c r="H14" s="18">
        <f t="shared" si="0"/>
        <v>4036.7999999999997</v>
      </c>
      <c r="I14" s="18">
        <f t="shared" si="0"/>
        <v>2737.6</v>
      </c>
      <c r="J14" s="82">
        <f>SUM(C14:I14)</f>
        <v>25630.199999999997</v>
      </c>
      <c r="N14">
        <v>1</v>
      </c>
      <c r="O14">
        <v>6</v>
      </c>
      <c r="P14">
        <v>6</v>
      </c>
      <c r="Q14">
        <v>5</v>
      </c>
      <c r="R14">
        <v>16</v>
      </c>
      <c r="S14">
        <v>3</v>
      </c>
      <c r="T14">
        <v>2</v>
      </c>
    </row>
    <row r="15" spans="3:22" x14ac:dyDescent="0.2">
      <c r="N15" s="18">
        <f>+N13*N14</f>
        <v>15</v>
      </c>
      <c r="O15" s="18">
        <f t="shared" ref="O15:T15" si="1">+O13*O14</f>
        <v>120</v>
      </c>
      <c r="P15" s="18">
        <f t="shared" si="1"/>
        <v>150</v>
      </c>
      <c r="Q15" s="18">
        <f t="shared" si="1"/>
        <v>150</v>
      </c>
      <c r="R15" s="18">
        <f t="shared" si="1"/>
        <v>640</v>
      </c>
      <c r="S15" s="18">
        <f t="shared" si="1"/>
        <v>180</v>
      </c>
      <c r="T15" s="18">
        <f t="shared" si="1"/>
        <v>160</v>
      </c>
      <c r="U15" s="82">
        <f>SUM(N15:T15)</f>
        <v>1415</v>
      </c>
      <c r="V15" s="83" t="s">
        <v>225</v>
      </c>
    </row>
    <row r="17" spans="3:22" x14ac:dyDescent="0.2">
      <c r="C17" t="s">
        <v>216</v>
      </c>
      <c r="D17">
        <v>10885</v>
      </c>
      <c r="E17" s="23">
        <v>44385</v>
      </c>
      <c r="N17" t="s">
        <v>216</v>
      </c>
      <c r="O17">
        <v>10885</v>
      </c>
      <c r="P17" s="23">
        <v>44385</v>
      </c>
    </row>
    <row r="18" spans="3:22" x14ac:dyDescent="0.2">
      <c r="C18" t="s">
        <v>217</v>
      </c>
      <c r="N18" t="s">
        <v>217</v>
      </c>
    </row>
    <row r="19" spans="3:22" x14ac:dyDescent="0.2">
      <c r="C19" t="s">
        <v>218</v>
      </c>
      <c r="D19" t="s">
        <v>219</v>
      </c>
      <c r="E19" t="s">
        <v>220</v>
      </c>
      <c r="F19" t="s">
        <v>221</v>
      </c>
      <c r="G19" t="s">
        <v>222</v>
      </c>
      <c r="H19" t="s">
        <v>223</v>
      </c>
      <c r="I19" t="s">
        <v>224</v>
      </c>
      <c r="J19" t="s">
        <v>16</v>
      </c>
      <c r="N19" t="s">
        <v>218</v>
      </c>
      <c r="O19" t="s">
        <v>219</v>
      </c>
      <c r="P19" t="s">
        <v>220</v>
      </c>
      <c r="Q19" t="s">
        <v>221</v>
      </c>
      <c r="R19" t="s">
        <v>222</v>
      </c>
      <c r="S19" t="s">
        <v>223</v>
      </c>
      <c r="T19" t="s">
        <v>224</v>
      </c>
      <c r="U19" t="s">
        <v>16</v>
      </c>
    </row>
    <row r="20" spans="3:22" x14ac:dyDescent="0.2">
      <c r="C20" s="2">
        <v>272.60000000000002</v>
      </c>
      <c r="D20" s="2">
        <v>354.96</v>
      </c>
      <c r="E20" s="2">
        <v>462.84</v>
      </c>
      <c r="F20" s="2">
        <v>545.20000000000005</v>
      </c>
      <c r="G20" s="2">
        <v>684.4</v>
      </c>
      <c r="H20" s="2">
        <v>1345.6</v>
      </c>
      <c r="I20" s="2">
        <v>1368.8</v>
      </c>
      <c r="N20" s="2">
        <v>15</v>
      </c>
      <c r="O20" s="2">
        <v>20</v>
      </c>
      <c r="P20" s="2">
        <v>25</v>
      </c>
      <c r="Q20" s="2">
        <v>30</v>
      </c>
      <c r="R20" s="2">
        <v>40</v>
      </c>
      <c r="S20" s="2">
        <v>60</v>
      </c>
      <c r="T20" s="2">
        <v>80</v>
      </c>
    </row>
    <row r="21" spans="3:22" x14ac:dyDescent="0.2">
      <c r="C21">
        <v>2</v>
      </c>
      <c r="D21">
        <v>4</v>
      </c>
      <c r="E21">
        <v>7</v>
      </c>
      <c r="F21">
        <v>5</v>
      </c>
      <c r="G21">
        <v>20</v>
      </c>
      <c r="H21">
        <v>1</v>
      </c>
      <c r="I21">
        <v>7</v>
      </c>
      <c r="J21" s="84">
        <f>SUM(C21:I21)</f>
        <v>46</v>
      </c>
      <c r="N21">
        <v>2</v>
      </c>
      <c r="O21">
        <v>4</v>
      </c>
      <c r="P21">
        <v>7</v>
      </c>
      <c r="Q21">
        <v>5</v>
      </c>
      <c r="R21">
        <v>20</v>
      </c>
      <c r="S21">
        <v>1</v>
      </c>
      <c r="T21">
        <v>7</v>
      </c>
      <c r="U21" s="84">
        <f>SUM(N21:T21)</f>
        <v>46</v>
      </c>
    </row>
    <row r="22" spans="3:22" x14ac:dyDescent="0.2">
      <c r="C22" s="18">
        <f>+C20*C21</f>
        <v>545.20000000000005</v>
      </c>
      <c r="D22" s="18">
        <f t="shared" ref="D22:I22" si="2">+D20*D21</f>
        <v>1419.84</v>
      </c>
      <c r="E22" s="18">
        <f t="shared" si="2"/>
        <v>3239.8799999999997</v>
      </c>
      <c r="F22" s="18">
        <f t="shared" si="2"/>
        <v>2726</v>
      </c>
      <c r="G22" s="18">
        <f t="shared" si="2"/>
        <v>13688</v>
      </c>
      <c r="H22" s="18">
        <f t="shared" si="2"/>
        <v>1345.6</v>
      </c>
      <c r="I22" s="18">
        <f t="shared" si="2"/>
        <v>9581.6</v>
      </c>
      <c r="J22" s="82">
        <f>SUM(C22:I22)</f>
        <v>32546.119999999995</v>
      </c>
      <c r="N22" s="18">
        <f>+N20*N21</f>
        <v>30</v>
      </c>
      <c r="O22" s="18">
        <f t="shared" ref="O22:T22" si="3">+O20*O21</f>
        <v>80</v>
      </c>
      <c r="P22" s="18">
        <f t="shared" si="3"/>
        <v>175</v>
      </c>
      <c r="Q22" s="18">
        <f t="shared" si="3"/>
        <v>150</v>
      </c>
      <c r="R22" s="18">
        <f t="shared" si="3"/>
        <v>800</v>
      </c>
      <c r="S22" s="18">
        <f t="shared" si="3"/>
        <v>60</v>
      </c>
      <c r="T22" s="18">
        <f t="shared" si="3"/>
        <v>560</v>
      </c>
      <c r="U22" s="82">
        <f>SUM(N22:T22)</f>
        <v>1855</v>
      </c>
      <c r="V22" s="83" t="s">
        <v>225</v>
      </c>
    </row>
    <row r="25" spans="3:22" x14ac:dyDescent="0.2">
      <c r="C25" t="s">
        <v>216</v>
      </c>
      <c r="D25">
        <v>11926</v>
      </c>
      <c r="E25" s="23">
        <v>44420</v>
      </c>
      <c r="N25" t="s">
        <v>216</v>
      </c>
      <c r="O25">
        <v>11926</v>
      </c>
      <c r="P25" s="23">
        <v>44420</v>
      </c>
    </row>
    <row r="26" spans="3:22" x14ac:dyDescent="0.2">
      <c r="C26" t="s">
        <v>217</v>
      </c>
      <c r="N26" t="s">
        <v>217</v>
      </c>
    </row>
    <row r="27" spans="3:22" x14ac:dyDescent="0.2">
      <c r="C27" t="s">
        <v>218</v>
      </c>
      <c r="D27" t="s">
        <v>219</v>
      </c>
      <c r="E27" t="s">
        <v>220</v>
      </c>
      <c r="F27" t="s">
        <v>221</v>
      </c>
      <c r="G27" t="s">
        <v>222</v>
      </c>
      <c r="H27" t="s">
        <v>223</v>
      </c>
      <c r="I27" t="s">
        <v>224</v>
      </c>
      <c r="J27" t="s">
        <v>16</v>
      </c>
      <c r="N27" t="s">
        <v>218</v>
      </c>
      <c r="O27" t="s">
        <v>219</v>
      </c>
      <c r="P27" t="s">
        <v>220</v>
      </c>
      <c r="Q27" t="s">
        <v>221</v>
      </c>
      <c r="R27" t="s">
        <v>222</v>
      </c>
      <c r="S27" t="s">
        <v>223</v>
      </c>
      <c r="T27" t="s">
        <v>224</v>
      </c>
      <c r="U27" t="s">
        <v>16</v>
      </c>
    </row>
    <row r="28" spans="3:22" x14ac:dyDescent="0.2">
      <c r="C28" s="2">
        <v>272.60000000000002</v>
      </c>
      <c r="D28" s="2">
        <v>354.96</v>
      </c>
      <c r="E28" s="2">
        <v>462.84</v>
      </c>
      <c r="F28" s="2">
        <v>545.20000000000005</v>
      </c>
      <c r="G28" s="2">
        <v>684.4</v>
      </c>
      <c r="H28" s="2">
        <v>1345.6</v>
      </c>
      <c r="I28" s="2">
        <v>1368.8</v>
      </c>
      <c r="N28" s="2">
        <v>15</v>
      </c>
      <c r="O28" s="2">
        <v>20</v>
      </c>
      <c r="P28" s="2">
        <v>25</v>
      </c>
      <c r="Q28" s="2">
        <v>30</v>
      </c>
      <c r="R28" s="2">
        <v>40</v>
      </c>
      <c r="S28" s="2">
        <v>60</v>
      </c>
      <c r="T28" s="2">
        <v>80</v>
      </c>
    </row>
    <row r="29" spans="3:22" x14ac:dyDescent="0.2">
      <c r="C29">
        <v>5</v>
      </c>
      <c r="D29">
        <v>4</v>
      </c>
      <c r="E29">
        <v>5</v>
      </c>
      <c r="G29">
        <v>8</v>
      </c>
      <c r="H29">
        <v>1</v>
      </c>
      <c r="I29">
        <v>1</v>
      </c>
      <c r="J29" s="84">
        <f>SUM(C29:I29)</f>
        <v>24</v>
      </c>
      <c r="N29">
        <v>5</v>
      </c>
      <c r="O29">
        <v>4</v>
      </c>
      <c r="P29">
        <v>5</v>
      </c>
      <c r="R29">
        <v>8</v>
      </c>
      <c r="S29">
        <v>1</v>
      </c>
      <c r="T29">
        <v>1</v>
      </c>
      <c r="U29" s="84">
        <f>SUM(N29:T29)</f>
        <v>24</v>
      </c>
    </row>
    <row r="30" spans="3:22" x14ac:dyDescent="0.2">
      <c r="C30" s="18">
        <f>+C28*C29</f>
        <v>1363</v>
      </c>
      <c r="D30" s="18">
        <f t="shared" ref="D30:I30" si="4">+D28*D29</f>
        <v>1419.84</v>
      </c>
      <c r="E30" s="18">
        <f t="shared" si="4"/>
        <v>2314.1999999999998</v>
      </c>
      <c r="F30" s="18">
        <f t="shared" si="4"/>
        <v>0</v>
      </c>
      <c r="G30" s="18">
        <f t="shared" si="4"/>
        <v>5475.2</v>
      </c>
      <c r="H30" s="18">
        <f t="shared" si="4"/>
        <v>1345.6</v>
      </c>
      <c r="I30" s="18">
        <f t="shared" si="4"/>
        <v>1368.8</v>
      </c>
      <c r="J30" s="82">
        <f>SUM(C30:I30)</f>
        <v>13286.64</v>
      </c>
      <c r="N30" s="18">
        <f>+N28*N29</f>
        <v>75</v>
      </c>
      <c r="O30" s="18">
        <f t="shared" ref="O30:T30" si="5">+O28*O29</f>
        <v>80</v>
      </c>
      <c r="P30" s="18">
        <f t="shared" si="5"/>
        <v>125</v>
      </c>
      <c r="Q30" s="18">
        <f t="shared" si="5"/>
        <v>0</v>
      </c>
      <c r="R30" s="18">
        <f t="shared" si="5"/>
        <v>320</v>
      </c>
      <c r="S30" s="18">
        <f t="shared" si="5"/>
        <v>60</v>
      </c>
      <c r="T30" s="18">
        <f t="shared" si="5"/>
        <v>80</v>
      </c>
      <c r="U30" s="82">
        <f>SUM(N30:T30)</f>
        <v>740</v>
      </c>
      <c r="V30" s="83" t="s">
        <v>225</v>
      </c>
    </row>
    <row r="33" spans="3:22" x14ac:dyDescent="0.2">
      <c r="C33" t="s">
        <v>216</v>
      </c>
      <c r="D33">
        <v>12323</v>
      </c>
      <c r="E33" s="23">
        <v>44461</v>
      </c>
      <c r="N33" t="s">
        <v>216</v>
      </c>
      <c r="O33">
        <v>12323</v>
      </c>
      <c r="P33" s="23">
        <v>44461</v>
      </c>
    </row>
    <row r="34" spans="3:22" x14ac:dyDescent="0.2">
      <c r="C34" t="s">
        <v>217</v>
      </c>
      <c r="N34" t="s">
        <v>217</v>
      </c>
    </row>
    <row r="35" spans="3:22" x14ac:dyDescent="0.2">
      <c r="C35" t="s">
        <v>218</v>
      </c>
      <c r="D35" t="s">
        <v>219</v>
      </c>
      <c r="E35" t="s">
        <v>220</v>
      </c>
      <c r="F35" t="s">
        <v>221</v>
      </c>
      <c r="G35" t="s">
        <v>222</v>
      </c>
      <c r="H35" t="s">
        <v>223</v>
      </c>
      <c r="I35" t="s">
        <v>224</v>
      </c>
      <c r="J35" t="s">
        <v>16</v>
      </c>
      <c r="N35" t="s">
        <v>218</v>
      </c>
      <c r="O35" t="s">
        <v>219</v>
      </c>
      <c r="P35" t="s">
        <v>220</v>
      </c>
      <c r="Q35" t="s">
        <v>221</v>
      </c>
      <c r="R35" t="s">
        <v>222</v>
      </c>
      <c r="S35" t="s">
        <v>223</v>
      </c>
      <c r="T35" t="s">
        <v>224</v>
      </c>
      <c r="U35" t="s">
        <v>16</v>
      </c>
    </row>
    <row r="36" spans="3:22" x14ac:dyDescent="0.2">
      <c r="C36" s="2">
        <v>272.60000000000002</v>
      </c>
      <c r="D36" s="2">
        <v>354.96</v>
      </c>
      <c r="E36" s="2">
        <v>462.84</v>
      </c>
      <c r="F36" s="2">
        <v>545.20000000000005</v>
      </c>
      <c r="G36" s="2">
        <v>684.4</v>
      </c>
      <c r="H36" s="2">
        <v>1345.6</v>
      </c>
      <c r="I36" s="2">
        <v>1368.8</v>
      </c>
      <c r="N36" s="2">
        <v>15</v>
      </c>
      <c r="O36" s="2">
        <v>20</v>
      </c>
      <c r="P36" s="2">
        <v>25</v>
      </c>
      <c r="Q36" s="2">
        <v>30</v>
      </c>
      <c r="R36" s="2">
        <v>40</v>
      </c>
      <c r="S36" s="2">
        <v>60</v>
      </c>
      <c r="T36" s="2">
        <v>80</v>
      </c>
    </row>
    <row r="37" spans="3:22" x14ac:dyDescent="0.2">
      <c r="F37">
        <v>5</v>
      </c>
      <c r="G37">
        <v>33</v>
      </c>
      <c r="J37" s="84">
        <f>SUM(C37:I37)</f>
        <v>38</v>
      </c>
      <c r="N37"/>
      <c r="Q37">
        <v>5</v>
      </c>
      <c r="R37">
        <v>33</v>
      </c>
      <c r="U37" s="84">
        <f>SUM(N37:T37)</f>
        <v>38</v>
      </c>
    </row>
    <row r="38" spans="3:22" x14ac:dyDescent="0.2">
      <c r="C38" s="18">
        <f>+C36*C37</f>
        <v>0</v>
      </c>
      <c r="D38" s="18">
        <f t="shared" ref="D38:I38" si="6">+D36*D37</f>
        <v>0</v>
      </c>
      <c r="E38" s="18">
        <f t="shared" si="6"/>
        <v>0</v>
      </c>
      <c r="F38" s="18">
        <f t="shared" si="6"/>
        <v>2726</v>
      </c>
      <c r="G38" s="18">
        <f t="shared" si="6"/>
        <v>22585.200000000001</v>
      </c>
      <c r="H38" s="18">
        <f t="shared" si="6"/>
        <v>0</v>
      </c>
      <c r="I38" s="18">
        <f t="shared" si="6"/>
        <v>0</v>
      </c>
      <c r="J38" s="82">
        <f>SUM(C38:I38)</f>
        <v>25311.200000000001</v>
      </c>
      <c r="N38" s="18">
        <f>+N36*N37</f>
        <v>0</v>
      </c>
      <c r="O38" s="18">
        <f t="shared" ref="O38:T38" si="7">+O36*O37</f>
        <v>0</v>
      </c>
      <c r="P38" s="18">
        <f t="shared" si="7"/>
        <v>0</v>
      </c>
      <c r="Q38" s="18">
        <f t="shared" si="7"/>
        <v>150</v>
      </c>
      <c r="R38" s="18">
        <f t="shared" si="7"/>
        <v>1320</v>
      </c>
      <c r="S38" s="18">
        <f t="shared" si="7"/>
        <v>0</v>
      </c>
      <c r="T38" s="18">
        <f t="shared" si="7"/>
        <v>0</v>
      </c>
      <c r="U38" s="82">
        <f>SUM(N38:T38)</f>
        <v>1470</v>
      </c>
      <c r="V38" s="83" t="s">
        <v>225</v>
      </c>
    </row>
    <row r="41" spans="3:22" x14ac:dyDescent="0.2">
      <c r="C41" t="s">
        <v>216</v>
      </c>
      <c r="D41">
        <v>12185</v>
      </c>
      <c r="E41" s="23">
        <v>44461</v>
      </c>
      <c r="N41" t="s">
        <v>216</v>
      </c>
      <c r="O41">
        <v>12185</v>
      </c>
      <c r="P41" s="23">
        <v>44461</v>
      </c>
    </row>
    <row r="42" spans="3:22" x14ac:dyDescent="0.2">
      <c r="C42" t="s">
        <v>217</v>
      </c>
      <c r="N42" t="s">
        <v>217</v>
      </c>
    </row>
    <row r="43" spans="3:22" x14ac:dyDescent="0.2">
      <c r="C43" t="s">
        <v>218</v>
      </c>
      <c r="D43" t="s">
        <v>219</v>
      </c>
      <c r="E43" t="s">
        <v>220</v>
      </c>
      <c r="F43" t="s">
        <v>221</v>
      </c>
      <c r="G43" t="s">
        <v>222</v>
      </c>
      <c r="H43" t="s">
        <v>223</v>
      </c>
      <c r="I43" t="s">
        <v>224</v>
      </c>
      <c r="J43" t="s">
        <v>16</v>
      </c>
      <c r="N43" t="s">
        <v>218</v>
      </c>
      <c r="O43" t="s">
        <v>219</v>
      </c>
      <c r="P43" t="s">
        <v>220</v>
      </c>
      <c r="Q43" t="s">
        <v>221</v>
      </c>
      <c r="R43" t="s">
        <v>222</v>
      </c>
      <c r="S43" t="s">
        <v>223</v>
      </c>
      <c r="T43" t="s">
        <v>224</v>
      </c>
      <c r="U43" t="s">
        <v>16</v>
      </c>
    </row>
    <row r="44" spans="3:22" x14ac:dyDescent="0.2">
      <c r="C44" s="2">
        <v>272.60000000000002</v>
      </c>
      <c r="D44" s="2">
        <v>354.96</v>
      </c>
      <c r="E44" s="2">
        <v>462.84</v>
      </c>
      <c r="F44" s="2">
        <v>545.20000000000005</v>
      </c>
      <c r="G44" s="2">
        <v>684.4</v>
      </c>
      <c r="H44" s="2">
        <v>1345.6</v>
      </c>
      <c r="I44" s="2">
        <v>1368.8</v>
      </c>
      <c r="N44" s="2">
        <v>15</v>
      </c>
      <c r="O44" s="2">
        <v>20</v>
      </c>
      <c r="P44" s="2">
        <v>25</v>
      </c>
      <c r="Q44" s="2">
        <v>30</v>
      </c>
      <c r="R44" s="2">
        <v>40</v>
      </c>
      <c r="S44" s="2">
        <v>60</v>
      </c>
      <c r="T44" s="2">
        <v>80</v>
      </c>
    </row>
    <row r="45" spans="3:22" x14ac:dyDescent="0.2">
      <c r="C45">
        <v>3</v>
      </c>
      <c r="D45">
        <v>2</v>
      </c>
      <c r="E45">
        <v>5</v>
      </c>
      <c r="H45">
        <v>2</v>
      </c>
      <c r="I45">
        <v>5</v>
      </c>
      <c r="J45" s="84">
        <f>SUM(C45:I45)</f>
        <v>17</v>
      </c>
      <c r="N45">
        <v>3</v>
      </c>
      <c r="O45">
        <v>2</v>
      </c>
      <c r="P45">
        <v>5</v>
      </c>
      <c r="S45">
        <v>2</v>
      </c>
      <c r="T45">
        <v>5</v>
      </c>
      <c r="U45" s="84">
        <f>SUM(N45:T45)</f>
        <v>17</v>
      </c>
    </row>
    <row r="46" spans="3:22" x14ac:dyDescent="0.2">
      <c r="C46" s="18">
        <f>+C44*C45</f>
        <v>817.80000000000007</v>
      </c>
      <c r="D46" s="18">
        <f t="shared" ref="D46:I46" si="8">+D44*D45</f>
        <v>709.92</v>
      </c>
      <c r="E46" s="18">
        <f t="shared" si="8"/>
        <v>2314.1999999999998</v>
      </c>
      <c r="F46" s="18">
        <f t="shared" si="8"/>
        <v>0</v>
      </c>
      <c r="G46" s="18">
        <f t="shared" si="8"/>
        <v>0</v>
      </c>
      <c r="H46" s="18">
        <f t="shared" si="8"/>
        <v>2691.2</v>
      </c>
      <c r="I46" s="18">
        <f t="shared" si="8"/>
        <v>6844</v>
      </c>
      <c r="J46" s="82">
        <f>SUM(C46:I46)</f>
        <v>13377.119999999999</v>
      </c>
      <c r="N46" s="18">
        <f>+N44*N45</f>
        <v>45</v>
      </c>
      <c r="O46" s="18">
        <f t="shared" ref="O46:T46" si="9">+O44*O45</f>
        <v>40</v>
      </c>
      <c r="P46" s="18">
        <f t="shared" si="9"/>
        <v>125</v>
      </c>
      <c r="Q46" s="18">
        <f t="shared" si="9"/>
        <v>0</v>
      </c>
      <c r="R46" s="18">
        <f t="shared" si="9"/>
        <v>0</v>
      </c>
      <c r="S46" s="18">
        <f t="shared" si="9"/>
        <v>120</v>
      </c>
      <c r="T46" s="18">
        <f t="shared" si="9"/>
        <v>400</v>
      </c>
      <c r="U46" s="82">
        <f>SUM(N46:T46)</f>
        <v>730</v>
      </c>
      <c r="V46" s="83" t="s">
        <v>225</v>
      </c>
    </row>
    <row r="49" spans="3:22" x14ac:dyDescent="0.2">
      <c r="C49" t="s">
        <v>216</v>
      </c>
      <c r="D49">
        <v>12554</v>
      </c>
      <c r="E49" s="23">
        <v>44477</v>
      </c>
      <c r="N49" t="s">
        <v>216</v>
      </c>
      <c r="O49">
        <v>12554</v>
      </c>
      <c r="P49" s="23">
        <v>44477</v>
      </c>
    </row>
    <row r="50" spans="3:22" x14ac:dyDescent="0.2">
      <c r="C50" t="s">
        <v>217</v>
      </c>
      <c r="N50" t="s">
        <v>217</v>
      </c>
    </row>
    <row r="51" spans="3:22" x14ac:dyDescent="0.2">
      <c r="C51" t="s">
        <v>218</v>
      </c>
      <c r="D51" t="s">
        <v>219</v>
      </c>
      <c r="E51" t="s">
        <v>220</v>
      </c>
      <c r="F51" t="s">
        <v>221</v>
      </c>
      <c r="G51" t="s">
        <v>222</v>
      </c>
      <c r="H51" t="s">
        <v>223</v>
      </c>
      <c r="I51" t="s">
        <v>224</v>
      </c>
      <c r="J51" t="s">
        <v>16</v>
      </c>
      <c r="N51" t="s">
        <v>218</v>
      </c>
      <c r="O51" t="s">
        <v>219</v>
      </c>
      <c r="P51" t="s">
        <v>220</v>
      </c>
      <c r="Q51" t="s">
        <v>221</v>
      </c>
      <c r="R51" t="s">
        <v>222</v>
      </c>
      <c r="S51" t="s">
        <v>223</v>
      </c>
      <c r="T51" t="s">
        <v>224</v>
      </c>
      <c r="U51" t="s">
        <v>16</v>
      </c>
    </row>
    <row r="52" spans="3:22" x14ac:dyDescent="0.2">
      <c r="C52" s="2">
        <v>272.60000000000002</v>
      </c>
      <c r="D52" s="2">
        <v>354.96</v>
      </c>
      <c r="E52" s="2">
        <v>462.84</v>
      </c>
      <c r="F52" s="2">
        <v>545.20000000000005</v>
      </c>
      <c r="G52" s="2">
        <v>684.4</v>
      </c>
      <c r="H52" s="2">
        <v>1345.6</v>
      </c>
      <c r="I52" s="2">
        <v>1368.8</v>
      </c>
      <c r="N52" s="2">
        <v>15</v>
      </c>
      <c r="O52" s="2">
        <v>20</v>
      </c>
      <c r="P52" s="2">
        <v>25</v>
      </c>
      <c r="Q52" s="2">
        <v>30</v>
      </c>
      <c r="R52" s="2">
        <v>40</v>
      </c>
      <c r="S52" s="2">
        <v>60</v>
      </c>
      <c r="T52" s="2">
        <v>80</v>
      </c>
    </row>
    <row r="53" spans="3:22" x14ac:dyDescent="0.2">
      <c r="D53">
        <v>6</v>
      </c>
      <c r="E53">
        <v>3</v>
      </c>
      <c r="F53">
        <v>2</v>
      </c>
      <c r="G53">
        <v>10</v>
      </c>
      <c r="H53">
        <v>3</v>
      </c>
      <c r="I53">
        <v>2</v>
      </c>
      <c r="J53" s="84">
        <f>SUM(C53:I53)</f>
        <v>26</v>
      </c>
      <c r="N53"/>
      <c r="O53">
        <v>6</v>
      </c>
      <c r="P53">
        <v>3</v>
      </c>
      <c r="Q53">
        <v>2</v>
      </c>
      <c r="R53">
        <v>10</v>
      </c>
      <c r="S53">
        <v>3</v>
      </c>
      <c r="T53">
        <v>2</v>
      </c>
      <c r="U53" s="84">
        <f>SUM(N53:T53)</f>
        <v>26</v>
      </c>
    </row>
    <row r="54" spans="3:22" x14ac:dyDescent="0.2">
      <c r="C54" s="18">
        <f>+C52*C53</f>
        <v>0</v>
      </c>
      <c r="D54" s="18">
        <f t="shared" ref="D54:I54" si="10">+D52*D53</f>
        <v>2129.7599999999998</v>
      </c>
      <c r="E54" s="18">
        <f t="shared" si="10"/>
        <v>1388.52</v>
      </c>
      <c r="F54" s="18">
        <f t="shared" si="10"/>
        <v>1090.4000000000001</v>
      </c>
      <c r="G54" s="18">
        <f t="shared" si="10"/>
        <v>6844</v>
      </c>
      <c r="H54" s="18">
        <f t="shared" si="10"/>
        <v>4036.7999999999997</v>
      </c>
      <c r="I54" s="18">
        <f t="shared" si="10"/>
        <v>2737.6</v>
      </c>
      <c r="J54" s="82">
        <f>SUM(C54:I54)</f>
        <v>18227.079999999998</v>
      </c>
      <c r="N54" s="18">
        <f>+N52*N53</f>
        <v>0</v>
      </c>
      <c r="O54" s="18">
        <f t="shared" ref="O54:T54" si="11">+O52*O53</f>
        <v>120</v>
      </c>
      <c r="P54" s="18">
        <f t="shared" si="11"/>
        <v>75</v>
      </c>
      <c r="Q54" s="18">
        <f t="shared" si="11"/>
        <v>60</v>
      </c>
      <c r="R54" s="18">
        <f t="shared" si="11"/>
        <v>400</v>
      </c>
      <c r="S54" s="18">
        <f t="shared" si="11"/>
        <v>180</v>
      </c>
      <c r="T54" s="18">
        <f t="shared" si="11"/>
        <v>160</v>
      </c>
      <c r="U54" s="82">
        <f>SUM(N54:T54)</f>
        <v>995</v>
      </c>
      <c r="V54" s="83" t="s">
        <v>225</v>
      </c>
    </row>
    <row r="58" spans="3:22" x14ac:dyDescent="0.2">
      <c r="C58" t="s">
        <v>216</v>
      </c>
      <c r="D58">
        <v>12694</v>
      </c>
      <c r="E58" s="23">
        <v>44498</v>
      </c>
      <c r="N58" t="s">
        <v>216</v>
      </c>
      <c r="O58">
        <v>12694</v>
      </c>
      <c r="P58" s="23">
        <v>44498</v>
      </c>
    </row>
    <row r="59" spans="3:22" x14ac:dyDescent="0.2">
      <c r="C59" t="s">
        <v>217</v>
      </c>
      <c r="N59" t="s">
        <v>217</v>
      </c>
    </row>
    <row r="60" spans="3:22" x14ac:dyDescent="0.2">
      <c r="C60" t="s">
        <v>218</v>
      </c>
      <c r="D60" t="s">
        <v>219</v>
      </c>
      <c r="E60" t="s">
        <v>220</v>
      </c>
      <c r="F60" t="s">
        <v>221</v>
      </c>
      <c r="G60" t="s">
        <v>222</v>
      </c>
      <c r="H60" t="s">
        <v>223</v>
      </c>
      <c r="I60" t="s">
        <v>224</v>
      </c>
      <c r="J60" t="s">
        <v>16</v>
      </c>
      <c r="N60" t="s">
        <v>218</v>
      </c>
      <c r="O60" t="s">
        <v>219</v>
      </c>
      <c r="P60" t="s">
        <v>220</v>
      </c>
      <c r="Q60" t="s">
        <v>221</v>
      </c>
      <c r="R60" t="s">
        <v>222</v>
      </c>
      <c r="S60" t="s">
        <v>223</v>
      </c>
      <c r="T60" t="s">
        <v>224</v>
      </c>
      <c r="U60" t="s">
        <v>16</v>
      </c>
    </row>
    <row r="61" spans="3:22" x14ac:dyDescent="0.2">
      <c r="C61" s="2">
        <v>272.60000000000002</v>
      </c>
      <c r="D61" s="2">
        <v>354.96</v>
      </c>
      <c r="E61" s="2">
        <v>462.84</v>
      </c>
      <c r="F61" s="2">
        <v>545.20000000000005</v>
      </c>
      <c r="G61" s="2">
        <v>684.4</v>
      </c>
      <c r="H61" s="2">
        <v>1345.6</v>
      </c>
      <c r="I61" s="2">
        <v>1368.8</v>
      </c>
      <c r="N61" s="2">
        <v>15</v>
      </c>
      <c r="O61" s="2">
        <v>20</v>
      </c>
      <c r="P61" s="2">
        <v>25</v>
      </c>
      <c r="Q61" s="2">
        <v>30</v>
      </c>
      <c r="R61" s="2">
        <v>40</v>
      </c>
      <c r="S61" s="2">
        <v>60</v>
      </c>
      <c r="T61" s="2">
        <v>80</v>
      </c>
    </row>
    <row r="62" spans="3:22" x14ac:dyDescent="0.2">
      <c r="C62">
        <v>4</v>
      </c>
      <c r="D62">
        <v>3</v>
      </c>
      <c r="E62">
        <v>4</v>
      </c>
      <c r="F62">
        <v>2</v>
      </c>
      <c r="G62">
        <v>13</v>
      </c>
      <c r="H62">
        <v>2</v>
      </c>
      <c r="I62">
        <v>4</v>
      </c>
      <c r="J62" s="84">
        <f>SUM(C62:I62)</f>
        <v>32</v>
      </c>
      <c r="N62">
        <v>4</v>
      </c>
      <c r="O62">
        <v>3</v>
      </c>
      <c r="P62">
        <v>4</v>
      </c>
      <c r="Q62">
        <v>2</v>
      </c>
      <c r="R62">
        <v>13</v>
      </c>
      <c r="S62">
        <v>2</v>
      </c>
      <c r="T62">
        <v>4</v>
      </c>
      <c r="U62" s="84">
        <f>SUM(N62:T62)</f>
        <v>32</v>
      </c>
    </row>
    <row r="63" spans="3:22" x14ac:dyDescent="0.2">
      <c r="C63" s="18">
        <f>+C61*C62</f>
        <v>1090.4000000000001</v>
      </c>
      <c r="D63" s="18">
        <f t="shared" ref="D63:I63" si="12">+D61*D62</f>
        <v>1064.8799999999999</v>
      </c>
      <c r="E63" s="18">
        <f t="shared" si="12"/>
        <v>1851.36</v>
      </c>
      <c r="F63" s="18">
        <f t="shared" si="12"/>
        <v>1090.4000000000001</v>
      </c>
      <c r="G63" s="18">
        <f t="shared" si="12"/>
        <v>8897.1999999999989</v>
      </c>
      <c r="H63" s="18">
        <f t="shared" si="12"/>
        <v>2691.2</v>
      </c>
      <c r="I63" s="18">
        <f t="shared" si="12"/>
        <v>5475.2</v>
      </c>
      <c r="J63" s="82">
        <f>SUM(C63:I63)</f>
        <v>22160.639999999999</v>
      </c>
      <c r="N63" s="18">
        <f>+N61*N62</f>
        <v>60</v>
      </c>
      <c r="O63" s="18">
        <f t="shared" ref="O63:T63" si="13">+O61*O62</f>
        <v>60</v>
      </c>
      <c r="P63" s="18">
        <f t="shared" si="13"/>
        <v>100</v>
      </c>
      <c r="Q63" s="18">
        <f t="shared" si="13"/>
        <v>60</v>
      </c>
      <c r="R63" s="18">
        <f t="shared" si="13"/>
        <v>520</v>
      </c>
      <c r="S63" s="18">
        <f t="shared" si="13"/>
        <v>120</v>
      </c>
      <c r="T63" s="18">
        <f t="shared" si="13"/>
        <v>320</v>
      </c>
      <c r="U63" s="82">
        <f>SUM(N63:T63)</f>
        <v>1240</v>
      </c>
      <c r="V63" s="83" t="s">
        <v>225</v>
      </c>
    </row>
    <row r="66" spans="3:22" x14ac:dyDescent="0.2">
      <c r="C66" t="s">
        <v>216</v>
      </c>
      <c r="D66">
        <v>12593</v>
      </c>
      <c r="E66" s="23">
        <v>44511</v>
      </c>
      <c r="N66" t="s">
        <v>216</v>
      </c>
      <c r="O66">
        <v>12593</v>
      </c>
      <c r="P66" s="23">
        <v>44511</v>
      </c>
    </row>
    <row r="67" spans="3:22" x14ac:dyDescent="0.2">
      <c r="C67" t="s">
        <v>217</v>
      </c>
      <c r="N67" t="s">
        <v>217</v>
      </c>
    </row>
    <row r="68" spans="3:22" x14ac:dyDescent="0.2">
      <c r="C68" t="s">
        <v>218</v>
      </c>
      <c r="D68" t="s">
        <v>219</v>
      </c>
      <c r="E68" t="s">
        <v>220</v>
      </c>
      <c r="F68" t="s">
        <v>221</v>
      </c>
      <c r="G68" t="s">
        <v>222</v>
      </c>
      <c r="H68" t="s">
        <v>223</v>
      </c>
      <c r="I68" t="s">
        <v>224</v>
      </c>
      <c r="J68" t="s">
        <v>16</v>
      </c>
      <c r="N68" t="s">
        <v>218</v>
      </c>
      <c r="O68" t="s">
        <v>219</v>
      </c>
      <c r="P68" t="s">
        <v>220</v>
      </c>
      <c r="Q68" t="s">
        <v>221</v>
      </c>
      <c r="R68" t="s">
        <v>222</v>
      </c>
      <c r="S68" t="s">
        <v>223</v>
      </c>
      <c r="T68" t="s">
        <v>224</v>
      </c>
      <c r="U68" t="s">
        <v>16</v>
      </c>
    </row>
    <row r="69" spans="3:22" x14ac:dyDescent="0.2">
      <c r="C69" s="2">
        <v>272.60000000000002</v>
      </c>
      <c r="D69" s="2">
        <v>354.96</v>
      </c>
      <c r="E69" s="2">
        <v>462.84</v>
      </c>
      <c r="F69" s="2">
        <v>545.20000000000005</v>
      </c>
      <c r="G69" s="2">
        <v>684.4</v>
      </c>
      <c r="H69" s="2">
        <v>1345.6</v>
      </c>
      <c r="I69" s="2">
        <v>1368.8</v>
      </c>
      <c r="N69" s="2">
        <v>15</v>
      </c>
      <c r="O69" s="2">
        <v>20</v>
      </c>
      <c r="P69" s="2">
        <v>25</v>
      </c>
      <c r="Q69" s="2">
        <v>30</v>
      </c>
      <c r="R69" s="2">
        <v>40</v>
      </c>
      <c r="S69" s="2">
        <v>60</v>
      </c>
      <c r="T69" s="2">
        <v>80</v>
      </c>
    </row>
    <row r="70" spans="3:22" x14ac:dyDescent="0.2">
      <c r="C70">
        <v>1</v>
      </c>
      <c r="F70">
        <v>1</v>
      </c>
      <c r="G70">
        <v>13</v>
      </c>
      <c r="I70">
        <v>2</v>
      </c>
      <c r="J70" s="84">
        <f>SUM(C70:I70)</f>
        <v>17</v>
      </c>
      <c r="N70">
        <v>1</v>
      </c>
      <c r="Q70">
        <v>1</v>
      </c>
      <c r="R70">
        <v>13</v>
      </c>
      <c r="T70">
        <v>2</v>
      </c>
      <c r="U70" s="84">
        <f>SUM(N70:T70)</f>
        <v>17</v>
      </c>
    </row>
    <row r="71" spans="3:22" x14ac:dyDescent="0.2">
      <c r="C71" s="18">
        <f>+C69*C70</f>
        <v>272.60000000000002</v>
      </c>
      <c r="D71" s="18">
        <f t="shared" ref="D71:I71" si="14">+D69*D70</f>
        <v>0</v>
      </c>
      <c r="E71" s="18">
        <f t="shared" si="14"/>
        <v>0</v>
      </c>
      <c r="F71" s="18">
        <f t="shared" si="14"/>
        <v>545.20000000000005</v>
      </c>
      <c r="G71" s="18">
        <f t="shared" si="14"/>
        <v>8897.1999999999989</v>
      </c>
      <c r="H71" s="18">
        <f t="shared" si="14"/>
        <v>0</v>
      </c>
      <c r="I71" s="18">
        <f t="shared" si="14"/>
        <v>2737.6</v>
      </c>
      <c r="J71" s="82">
        <f>SUM(C71:I71)</f>
        <v>12452.599999999999</v>
      </c>
      <c r="N71" s="18">
        <f>+N69*N70</f>
        <v>15</v>
      </c>
      <c r="O71" s="18">
        <f t="shared" ref="O71:T71" si="15">+O69*O70</f>
        <v>0</v>
      </c>
      <c r="P71" s="18">
        <f t="shared" si="15"/>
        <v>0</v>
      </c>
      <c r="Q71" s="18">
        <f t="shared" si="15"/>
        <v>30</v>
      </c>
      <c r="R71" s="18">
        <f t="shared" si="15"/>
        <v>520</v>
      </c>
      <c r="S71" s="18">
        <f t="shared" si="15"/>
        <v>0</v>
      </c>
      <c r="T71" s="18">
        <f t="shared" si="15"/>
        <v>160</v>
      </c>
      <c r="U71" s="82">
        <f>SUM(N71:T71)</f>
        <v>725</v>
      </c>
      <c r="V71" s="83" t="s">
        <v>225</v>
      </c>
    </row>
    <row r="72" spans="3:22" x14ac:dyDescent="0.2">
      <c r="N72" s="85"/>
    </row>
    <row r="73" spans="3:22" x14ac:dyDescent="0.2">
      <c r="N73" s="85"/>
    </row>
    <row r="74" spans="3:22" x14ac:dyDescent="0.2">
      <c r="N74" s="85"/>
    </row>
    <row r="75" spans="3:22" x14ac:dyDescent="0.2">
      <c r="C75" t="s">
        <v>216</v>
      </c>
      <c r="D75">
        <v>13065</v>
      </c>
      <c r="E75" s="23">
        <v>44538</v>
      </c>
      <c r="N75" t="s">
        <v>216</v>
      </c>
      <c r="O75">
        <v>13065</v>
      </c>
      <c r="P75" s="23">
        <v>44538</v>
      </c>
    </row>
    <row r="76" spans="3:22" x14ac:dyDescent="0.2">
      <c r="C76" t="s">
        <v>217</v>
      </c>
      <c r="N76" t="s">
        <v>217</v>
      </c>
    </row>
    <row r="77" spans="3:22" x14ac:dyDescent="0.2">
      <c r="C77" t="s">
        <v>218</v>
      </c>
      <c r="D77" t="s">
        <v>219</v>
      </c>
      <c r="E77" t="s">
        <v>220</v>
      </c>
      <c r="F77" t="s">
        <v>221</v>
      </c>
      <c r="G77" t="s">
        <v>222</v>
      </c>
      <c r="H77" t="s">
        <v>223</v>
      </c>
      <c r="I77" t="s">
        <v>224</v>
      </c>
      <c r="J77" t="s">
        <v>16</v>
      </c>
      <c r="N77" t="s">
        <v>218</v>
      </c>
      <c r="O77" t="s">
        <v>219</v>
      </c>
      <c r="P77" t="s">
        <v>220</v>
      </c>
      <c r="Q77" t="s">
        <v>221</v>
      </c>
      <c r="R77" t="s">
        <v>222</v>
      </c>
      <c r="S77" t="s">
        <v>223</v>
      </c>
      <c r="T77" t="s">
        <v>224</v>
      </c>
      <c r="U77" t="s">
        <v>16</v>
      </c>
    </row>
    <row r="78" spans="3:22" x14ac:dyDescent="0.2">
      <c r="C78" s="2">
        <v>272.60000000000002</v>
      </c>
      <c r="D78" s="2">
        <v>354.96</v>
      </c>
      <c r="E78" s="2">
        <v>462.84</v>
      </c>
      <c r="F78" s="2">
        <v>545.20000000000005</v>
      </c>
      <c r="G78" s="2">
        <v>684.4</v>
      </c>
      <c r="H78" s="2">
        <v>1345.6</v>
      </c>
      <c r="I78" s="2">
        <v>1368.8</v>
      </c>
      <c r="N78" s="2">
        <v>15</v>
      </c>
      <c r="O78" s="2">
        <v>20</v>
      </c>
      <c r="P78" s="2">
        <v>25</v>
      </c>
      <c r="Q78" s="2">
        <v>30</v>
      </c>
      <c r="R78" s="2">
        <v>40</v>
      </c>
      <c r="S78" s="2">
        <v>60</v>
      </c>
      <c r="T78" s="2">
        <v>80</v>
      </c>
    </row>
    <row r="79" spans="3:22" x14ac:dyDescent="0.2">
      <c r="C79">
        <v>1</v>
      </c>
      <c r="D79">
        <v>2</v>
      </c>
      <c r="E79">
        <v>4</v>
      </c>
      <c r="F79">
        <v>1</v>
      </c>
      <c r="G79">
        <v>13</v>
      </c>
      <c r="H79">
        <v>1</v>
      </c>
      <c r="I79">
        <v>1</v>
      </c>
      <c r="J79" s="84">
        <f>SUM(C79:I79)</f>
        <v>23</v>
      </c>
      <c r="N79">
        <v>1</v>
      </c>
      <c r="O79">
        <v>2</v>
      </c>
      <c r="P79">
        <v>4</v>
      </c>
      <c r="Q79">
        <v>1</v>
      </c>
      <c r="R79">
        <v>13</v>
      </c>
      <c r="S79">
        <v>1</v>
      </c>
      <c r="T79">
        <v>1</v>
      </c>
      <c r="U79" s="84">
        <f>SUM(N79:T79)</f>
        <v>23</v>
      </c>
    </row>
    <row r="80" spans="3:22" x14ac:dyDescent="0.2">
      <c r="C80" s="18">
        <f>+C78*C79</f>
        <v>272.60000000000002</v>
      </c>
      <c r="D80" s="18">
        <f t="shared" ref="D80:I80" si="16">+D78*D79</f>
        <v>709.92</v>
      </c>
      <c r="E80" s="18">
        <f t="shared" si="16"/>
        <v>1851.36</v>
      </c>
      <c r="F80" s="18">
        <f t="shared" si="16"/>
        <v>545.20000000000005</v>
      </c>
      <c r="G80" s="18">
        <f t="shared" si="16"/>
        <v>8897.1999999999989</v>
      </c>
      <c r="H80" s="18">
        <f t="shared" si="16"/>
        <v>1345.6</v>
      </c>
      <c r="I80" s="18">
        <f t="shared" si="16"/>
        <v>1368.8</v>
      </c>
      <c r="J80" s="82">
        <f>SUM(C80:I80)</f>
        <v>14990.679999999998</v>
      </c>
      <c r="N80" s="18">
        <f>+N78*N79</f>
        <v>15</v>
      </c>
      <c r="O80" s="18">
        <f t="shared" ref="O80:T80" si="17">+O78*O79</f>
        <v>40</v>
      </c>
      <c r="P80" s="18">
        <f t="shared" si="17"/>
        <v>100</v>
      </c>
      <c r="Q80" s="18">
        <f t="shared" si="17"/>
        <v>30</v>
      </c>
      <c r="R80" s="18">
        <f t="shared" si="17"/>
        <v>520</v>
      </c>
      <c r="S80" s="18">
        <f t="shared" si="17"/>
        <v>60</v>
      </c>
      <c r="T80" s="18">
        <f t="shared" si="17"/>
        <v>80</v>
      </c>
      <c r="U80" s="82">
        <f>SUM(N80:T80)</f>
        <v>845</v>
      </c>
      <c r="V80" s="83" t="s">
        <v>225</v>
      </c>
    </row>
    <row r="84" spans="3:22" x14ac:dyDescent="0.2">
      <c r="C84" t="s">
        <v>216</v>
      </c>
      <c r="D84">
        <v>13217</v>
      </c>
      <c r="E84" s="23">
        <v>44559</v>
      </c>
      <c r="N84" t="s">
        <v>216</v>
      </c>
      <c r="O84">
        <v>13217</v>
      </c>
      <c r="P84" s="23">
        <v>44559</v>
      </c>
    </row>
    <row r="85" spans="3:22" x14ac:dyDescent="0.2">
      <c r="C85" t="s">
        <v>217</v>
      </c>
      <c r="N85" t="s">
        <v>217</v>
      </c>
    </row>
    <row r="86" spans="3:22" x14ac:dyDescent="0.2">
      <c r="C86" t="s">
        <v>218</v>
      </c>
      <c r="D86" t="s">
        <v>219</v>
      </c>
      <c r="E86" t="s">
        <v>220</v>
      </c>
      <c r="F86" t="s">
        <v>221</v>
      </c>
      <c r="G86" t="s">
        <v>222</v>
      </c>
      <c r="H86" t="s">
        <v>223</v>
      </c>
      <c r="I86" t="s">
        <v>224</v>
      </c>
      <c r="J86" t="s">
        <v>16</v>
      </c>
      <c r="N86" t="s">
        <v>218</v>
      </c>
      <c r="O86" t="s">
        <v>219</v>
      </c>
      <c r="P86" t="s">
        <v>220</v>
      </c>
      <c r="Q86" t="s">
        <v>221</v>
      </c>
      <c r="R86" t="s">
        <v>222</v>
      </c>
      <c r="S86" t="s">
        <v>223</v>
      </c>
      <c r="T86" t="s">
        <v>224</v>
      </c>
      <c r="U86" t="s">
        <v>16</v>
      </c>
    </row>
    <row r="87" spans="3:22" x14ac:dyDescent="0.2">
      <c r="C87" s="2">
        <v>272.60000000000002</v>
      </c>
      <c r="D87" s="2">
        <v>354.96</v>
      </c>
      <c r="E87" s="2">
        <v>462.84</v>
      </c>
      <c r="F87" s="2">
        <v>545.20000000000005</v>
      </c>
      <c r="G87" s="2">
        <v>684.4</v>
      </c>
      <c r="H87" s="2">
        <v>1345.6</v>
      </c>
      <c r="I87" s="2">
        <v>1368.8</v>
      </c>
      <c r="N87" s="2">
        <v>15</v>
      </c>
      <c r="O87" s="2">
        <v>20</v>
      </c>
      <c r="P87" s="2">
        <v>25</v>
      </c>
      <c r="Q87" s="2">
        <v>30</v>
      </c>
      <c r="R87" s="2">
        <v>40</v>
      </c>
      <c r="S87" s="2">
        <v>60</v>
      </c>
      <c r="T87" s="2">
        <v>80</v>
      </c>
    </row>
    <row r="88" spans="3:22" x14ac:dyDescent="0.2">
      <c r="D88">
        <v>1</v>
      </c>
      <c r="E88">
        <v>5</v>
      </c>
      <c r="G88">
        <v>4</v>
      </c>
      <c r="J88" s="84">
        <f>SUM(C88:I88)</f>
        <v>10</v>
      </c>
      <c r="N88"/>
      <c r="O88">
        <v>1</v>
      </c>
      <c r="P88">
        <v>5</v>
      </c>
      <c r="R88">
        <v>4</v>
      </c>
      <c r="U88" s="84">
        <f>SUM(N88:T88)</f>
        <v>10</v>
      </c>
    </row>
    <row r="89" spans="3:22" x14ac:dyDescent="0.2">
      <c r="C89" s="18">
        <f>+C87*C88</f>
        <v>0</v>
      </c>
      <c r="D89" s="18">
        <f t="shared" ref="D89:I89" si="18">+D87*D88</f>
        <v>354.96</v>
      </c>
      <c r="E89" s="18">
        <f t="shared" si="18"/>
        <v>2314.1999999999998</v>
      </c>
      <c r="F89" s="18">
        <f t="shared" si="18"/>
        <v>0</v>
      </c>
      <c r="G89" s="18">
        <f t="shared" si="18"/>
        <v>2737.6</v>
      </c>
      <c r="H89" s="18">
        <f t="shared" si="18"/>
        <v>0</v>
      </c>
      <c r="I89" s="18">
        <f t="shared" si="18"/>
        <v>0</v>
      </c>
      <c r="J89" s="82">
        <f>SUM(C89:I89)</f>
        <v>5406.76</v>
      </c>
      <c r="N89" s="18">
        <f>+N87*N88</f>
        <v>0</v>
      </c>
      <c r="O89" s="18">
        <f t="shared" ref="O89:T89" si="19">+O87*O88</f>
        <v>20</v>
      </c>
      <c r="P89" s="18">
        <f t="shared" si="19"/>
        <v>125</v>
      </c>
      <c r="Q89" s="18">
        <f t="shared" si="19"/>
        <v>0</v>
      </c>
      <c r="R89" s="18">
        <f t="shared" si="19"/>
        <v>160</v>
      </c>
      <c r="S89" s="18">
        <f t="shared" si="19"/>
        <v>0</v>
      </c>
      <c r="T89" s="18">
        <f t="shared" si="19"/>
        <v>0</v>
      </c>
      <c r="U89" s="82">
        <f>SUM(N89:T89)</f>
        <v>305</v>
      </c>
      <c r="V89" s="83" t="s">
        <v>225</v>
      </c>
    </row>
    <row r="93" spans="3:22" x14ac:dyDescent="0.2">
      <c r="C93" t="s">
        <v>216</v>
      </c>
      <c r="D93">
        <v>13286</v>
      </c>
      <c r="E93" s="23">
        <v>44592</v>
      </c>
      <c r="N93" t="s">
        <v>216</v>
      </c>
      <c r="O93">
        <v>13286</v>
      </c>
      <c r="P93" s="23">
        <v>44592</v>
      </c>
    </row>
    <row r="94" spans="3:22" x14ac:dyDescent="0.2">
      <c r="C94" t="s">
        <v>217</v>
      </c>
      <c r="N94" t="s">
        <v>217</v>
      </c>
    </row>
    <row r="95" spans="3:22" x14ac:dyDescent="0.2">
      <c r="C95" t="s">
        <v>218</v>
      </c>
      <c r="D95" t="s">
        <v>219</v>
      </c>
      <c r="E95" t="s">
        <v>220</v>
      </c>
      <c r="F95" t="s">
        <v>221</v>
      </c>
      <c r="G95" t="s">
        <v>222</v>
      </c>
      <c r="H95" t="s">
        <v>223</v>
      </c>
      <c r="I95" t="s">
        <v>224</v>
      </c>
      <c r="J95" t="s">
        <v>16</v>
      </c>
      <c r="N95" t="s">
        <v>218</v>
      </c>
      <c r="O95" t="s">
        <v>219</v>
      </c>
      <c r="P95" t="s">
        <v>220</v>
      </c>
      <c r="Q95" t="s">
        <v>221</v>
      </c>
      <c r="R95" t="s">
        <v>222</v>
      </c>
      <c r="S95" t="s">
        <v>223</v>
      </c>
      <c r="T95" t="s">
        <v>224</v>
      </c>
      <c r="U95" t="s">
        <v>16</v>
      </c>
    </row>
    <row r="96" spans="3:22" x14ac:dyDescent="0.2">
      <c r="C96" s="2">
        <v>272.60000000000002</v>
      </c>
      <c r="D96" s="2">
        <v>354.96</v>
      </c>
      <c r="E96" s="2">
        <v>462.84</v>
      </c>
      <c r="F96" s="2">
        <v>545.20000000000005</v>
      </c>
      <c r="G96" s="2">
        <v>684.4</v>
      </c>
      <c r="H96" s="2">
        <v>1345.6</v>
      </c>
      <c r="I96" s="2">
        <v>1368.8</v>
      </c>
      <c r="N96" s="2">
        <v>15</v>
      </c>
      <c r="O96" s="2">
        <v>20</v>
      </c>
      <c r="P96" s="2">
        <v>25</v>
      </c>
      <c r="Q96" s="2">
        <v>30</v>
      </c>
      <c r="R96" s="2">
        <v>40</v>
      </c>
      <c r="S96" s="2">
        <v>60</v>
      </c>
      <c r="T96" s="2">
        <v>80</v>
      </c>
    </row>
    <row r="97" spans="3:22" x14ac:dyDescent="0.2">
      <c r="D97">
        <v>1</v>
      </c>
      <c r="E97">
        <v>1</v>
      </c>
      <c r="G97">
        <v>11</v>
      </c>
      <c r="I97">
        <v>1</v>
      </c>
      <c r="J97" s="84">
        <f>SUM(C97:I97)</f>
        <v>14</v>
      </c>
      <c r="N97"/>
      <c r="O97">
        <v>1</v>
      </c>
      <c r="P97">
        <v>1</v>
      </c>
      <c r="R97">
        <v>11</v>
      </c>
      <c r="T97">
        <v>1</v>
      </c>
      <c r="U97" s="84">
        <f>SUM(N97:T97)</f>
        <v>14</v>
      </c>
    </row>
    <row r="98" spans="3:22" x14ac:dyDescent="0.2">
      <c r="C98" s="18">
        <f>+C96*C97</f>
        <v>0</v>
      </c>
      <c r="D98" s="18">
        <f t="shared" ref="D98:I98" si="20">+D96*D97</f>
        <v>354.96</v>
      </c>
      <c r="E98" s="18">
        <f t="shared" si="20"/>
        <v>462.84</v>
      </c>
      <c r="F98" s="18">
        <f t="shared" si="20"/>
        <v>0</v>
      </c>
      <c r="G98" s="18">
        <f t="shared" si="20"/>
        <v>7528.4</v>
      </c>
      <c r="H98" s="18">
        <f t="shared" si="20"/>
        <v>0</v>
      </c>
      <c r="I98" s="18">
        <f t="shared" si="20"/>
        <v>1368.8</v>
      </c>
      <c r="J98" s="82">
        <f>SUM(C98:I98)</f>
        <v>9714.9999999999982</v>
      </c>
      <c r="N98" s="18">
        <f>+N96*N97</f>
        <v>0</v>
      </c>
      <c r="O98" s="18">
        <f t="shared" ref="O98:T98" si="21">+O96*O97</f>
        <v>20</v>
      </c>
      <c r="P98" s="18">
        <f t="shared" si="21"/>
        <v>25</v>
      </c>
      <c r="Q98" s="18">
        <f t="shared" si="21"/>
        <v>0</v>
      </c>
      <c r="R98" s="18">
        <f t="shared" si="21"/>
        <v>440</v>
      </c>
      <c r="S98" s="18">
        <f t="shared" si="21"/>
        <v>0</v>
      </c>
      <c r="T98" s="18">
        <f t="shared" si="21"/>
        <v>80</v>
      </c>
      <c r="U98" s="82">
        <f>SUM(N98:T98)</f>
        <v>565</v>
      </c>
      <c r="V98" s="83" t="s">
        <v>225</v>
      </c>
    </row>
    <row r="102" spans="3:22" x14ac:dyDescent="0.2">
      <c r="C102" t="s">
        <v>216</v>
      </c>
      <c r="D102">
        <v>13376</v>
      </c>
      <c r="E102" s="23">
        <v>44601</v>
      </c>
      <c r="N102" t="s">
        <v>216</v>
      </c>
      <c r="O102">
        <v>13376</v>
      </c>
      <c r="P102" s="23">
        <v>44601</v>
      </c>
    </row>
    <row r="103" spans="3:22" x14ac:dyDescent="0.2">
      <c r="C103" t="s">
        <v>217</v>
      </c>
      <c r="N103" t="s">
        <v>217</v>
      </c>
    </row>
    <row r="104" spans="3:22" x14ac:dyDescent="0.2">
      <c r="C104" t="s">
        <v>218</v>
      </c>
      <c r="D104" t="s">
        <v>219</v>
      </c>
      <c r="E104" t="s">
        <v>220</v>
      </c>
      <c r="F104" t="s">
        <v>221</v>
      </c>
      <c r="G104" t="s">
        <v>222</v>
      </c>
      <c r="H104" t="s">
        <v>223</v>
      </c>
      <c r="I104" t="s">
        <v>224</v>
      </c>
      <c r="J104" t="s">
        <v>16</v>
      </c>
      <c r="N104" t="s">
        <v>218</v>
      </c>
      <c r="O104" t="s">
        <v>219</v>
      </c>
      <c r="P104" t="s">
        <v>220</v>
      </c>
      <c r="Q104" t="s">
        <v>221</v>
      </c>
      <c r="R104" t="s">
        <v>222</v>
      </c>
      <c r="S104" t="s">
        <v>223</v>
      </c>
      <c r="T104" t="s">
        <v>224</v>
      </c>
      <c r="U104" t="s">
        <v>16</v>
      </c>
    </row>
    <row r="105" spans="3:22" x14ac:dyDescent="0.2">
      <c r="C105" s="2">
        <v>272.60000000000002</v>
      </c>
      <c r="D105" s="2">
        <v>354.96</v>
      </c>
      <c r="E105" s="2">
        <v>462.84</v>
      </c>
      <c r="F105" s="2">
        <v>545.20000000000005</v>
      </c>
      <c r="G105" s="2">
        <v>684.4</v>
      </c>
      <c r="H105" s="2">
        <v>1345.6</v>
      </c>
      <c r="I105" s="2">
        <v>1368.8</v>
      </c>
      <c r="N105" s="2">
        <v>15</v>
      </c>
      <c r="O105" s="2">
        <v>20</v>
      </c>
      <c r="P105" s="2">
        <v>25</v>
      </c>
      <c r="Q105" s="2">
        <v>30</v>
      </c>
      <c r="R105" s="2">
        <v>40</v>
      </c>
      <c r="S105" s="2">
        <v>60</v>
      </c>
      <c r="T105" s="2">
        <v>80</v>
      </c>
    </row>
    <row r="106" spans="3:22" x14ac:dyDescent="0.2">
      <c r="C106">
        <v>2</v>
      </c>
      <c r="D106">
        <v>5</v>
      </c>
      <c r="E106">
        <v>12</v>
      </c>
      <c r="F106">
        <v>6</v>
      </c>
      <c r="G106">
        <v>12</v>
      </c>
      <c r="J106" s="84">
        <f>SUM(C106:I106)</f>
        <v>37</v>
      </c>
      <c r="N106">
        <v>2</v>
      </c>
      <c r="O106">
        <v>5</v>
      </c>
      <c r="P106">
        <v>12</v>
      </c>
      <c r="Q106">
        <v>6</v>
      </c>
      <c r="R106">
        <v>12</v>
      </c>
      <c r="U106" s="84">
        <f>SUM(N106:T106)</f>
        <v>37</v>
      </c>
    </row>
    <row r="107" spans="3:22" x14ac:dyDescent="0.2">
      <c r="C107" s="18">
        <f>+C105*C106</f>
        <v>545.20000000000005</v>
      </c>
      <c r="D107" s="18">
        <f t="shared" ref="D107:I107" si="22">+D105*D106</f>
        <v>1774.8</v>
      </c>
      <c r="E107" s="18">
        <f t="shared" si="22"/>
        <v>5554.08</v>
      </c>
      <c r="F107" s="18">
        <f t="shared" si="22"/>
        <v>3271.2000000000003</v>
      </c>
      <c r="G107" s="18">
        <f t="shared" si="22"/>
        <v>8212.7999999999993</v>
      </c>
      <c r="H107" s="18">
        <f t="shared" si="22"/>
        <v>0</v>
      </c>
      <c r="I107" s="18">
        <f t="shared" si="22"/>
        <v>0</v>
      </c>
      <c r="J107" s="82">
        <f>SUM(C107:I107)</f>
        <v>19358.080000000002</v>
      </c>
      <c r="N107" s="18">
        <f>+N105*N106</f>
        <v>30</v>
      </c>
      <c r="O107" s="18">
        <f t="shared" ref="O107:T107" si="23">+O105*O106</f>
        <v>100</v>
      </c>
      <c r="P107" s="18">
        <f t="shared" si="23"/>
        <v>300</v>
      </c>
      <c r="Q107" s="18">
        <f t="shared" si="23"/>
        <v>180</v>
      </c>
      <c r="R107" s="18">
        <f t="shared" si="23"/>
        <v>480</v>
      </c>
      <c r="S107" s="18">
        <f t="shared" si="23"/>
        <v>0</v>
      </c>
      <c r="T107" s="18">
        <f t="shared" si="23"/>
        <v>0</v>
      </c>
      <c r="U107" s="82">
        <f>SUM(N107:T107)</f>
        <v>1090</v>
      </c>
      <c r="V107" s="83" t="s">
        <v>225</v>
      </c>
    </row>
    <row r="108" spans="3:22" x14ac:dyDescent="0.2">
      <c r="N108"/>
    </row>
    <row r="109" spans="3:22" x14ac:dyDescent="0.2">
      <c r="U109" s="63">
        <f>+U107+U98+U89+U80+U71+U63+U54+U46+U38+U30+U22+U15</f>
        <v>11975</v>
      </c>
      <c r="V109" s="12" t="s">
        <v>226</v>
      </c>
    </row>
    <row r="111" spans="3:22" s="86" customFormat="1" x14ac:dyDescent="0.2">
      <c r="L111" s="81"/>
      <c r="N111" s="87"/>
    </row>
    <row r="112" spans="3:22" x14ac:dyDescent="0.2">
      <c r="C112" t="s">
        <v>216</v>
      </c>
      <c r="D112">
        <v>13632</v>
      </c>
      <c r="E112" s="23">
        <v>44629</v>
      </c>
      <c r="N112" t="s">
        <v>216</v>
      </c>
      <c r="O112">
        <v>13632</v>
      </c>
      <c r="P112" s="23">
        <v>44629</v>
      </c>
    </row>
    <row r="113" spans="3:21" x14ac:dyDescent="0.2">
      <c r="C113" t="s">
        <v>217</v>
      </c>
      <c r="N113" t="s">
        <v>217</v>
      </c>
    </row>
    <row r="114" spans="3:21" x14ac:dyDescent="0.2">
      <c r="C114" t="s">
        <v>218</v>
      </c>
      <c r="D114" t="s">
        <v>219</v>
      </c>
      <c r="E114" t="s">
        <v>220</v>
      </c>
      <c r="F114" t="s">
        <v>221</v>
      </c>
      <c r="G114" t="s">
        <v>222</v>
      </c>
      <c r="H114" t="s">
        <v>223</v>
      </c>
      <c r="I114" t="s">
        <v>224</v>
      </c>
      <c r="J114" t="s">
        <v>16</v>
      </c>
      <c r="N114" t="s">
        <v>218</v>
      </c>
      <c r="O114" t="s">
        <v>219</v>
      </c>
      <c r="P114" t="s">
        <v>220</v>
      </c>
      <c r="Q114" t="s">
        <v>221</v>
      </c>
      <c r="R114" t="s">
        <v>222</v>
      </c>
      <c r="S114" t="s">
        <v>223</v>
      </c>
      <c r="T114" t="s">
        <v>224</v>
      </c>
      <c r="U114" t="s">
        <v>16</v>
      </c>
    </row>
    <row r="115" spans="3:21" x14ac:dyDescent="0.2">
      <c r="C115" s="2">
        <v>272.60000000000002</v>
      </c>
      <c r="D115" s="2">
        <v>354.96</v>
      </c>
      <c r="E115" s="2">
        <v>462.84</v>
      </c>
      <c r="F115" s="2">
        <v>545.20000000000005</v>
      </c>
      <c r="G115" s="2">
        <v>684.4</v>
      </c>
      <c r="H115" s="2">
        <v>1345.6</v>
      </c>
      <c r="I115" s="2">
        <v>1368.8</v>
      </c>
      <c r="N115" s="2">
        <v>15</v>
      </c>
      <c r="O115" s="2">
        <v>20</v>
      </c>
      <c r="P115" s="2">
        <v>25</v>
      </c>
      <c r="Q115" s="2">
        <v>30</v>
      </c>
      <c r="R115" s="2">
        <v>40</v>
      </c>
      <c r="S115" s="2">
        <v>60</v>
      </c>
      <c r="T115" s="2">
        <v>80</v>
      </c>
    </row>
    <row r="116" spans="3:21" x14ac:dyDescent="0.2">
      <c r="C116">
        <v>8</v>
      </c>
      <c r="D116">
        <v>3</v>
      </c>
      <c r="E116">
        <v>1</v>
      </c>
      <c r="F116">
        <v>1</v>
      </c>
      <c r="G116">
        <v>15</v>
      </c>
      <c r="H116">
        <v>1</v>
      </c>
      <c r="I116">
        <v>1</v>
      </c>
      <c r="J116" s="84">
        <f>SUM(C116:I116)</f>
        <v>30</v>
      </c>
      <c r="N116">
        <v>8</v>
      </c>
      <c r="O116">
        <v>3</v>
      </c>
      <c r="P116">
        <v>1</v>
      </c>
      <c r="Q116">
        <v>1</v>
      </c>
      <c r="R116">
        <v>15</v>
      </c>
      <c r="S116">
        <v>1</v>
      </c>
      <c r="T116">
        <v>1</v>
      </c>
      <c r="U116" s="84">
        <f>SUM(N116:T116)</f>
        <v>30</v>
      </c>
    </row>
    <row r="117" spans="3:21" x14ac:dyDescent="0.2">
      <c r="C117" s="18">
        <f>+C115*C116</f>
        <v>2180.8000000000002</v>
      </c>
      <c r="D117" s="18">
        <f t="shared" ref="D117:I117" si="24">+D115*D116</f>
        <v>1064.8799999999999</v>
      </c>
      <c r="E117" s="18">
        <f t="shared" si="24"/>
        <v>462.84</v>
      </c>
      <c r="F117" s="18">
        <f t="shared" si="24"/>
        <v>545.20000000000005</v>
      </c>
      <c r="G117" s="18">
        <f t="shared" si="24"/>
        <v>10266</v>
      </c>
      <c r="H117" s="18">
        <f t="shared" si="24"/>
        <v>1345.6</v>
      </c>
      <c r="I117" s="18">
        <f t="shared" si="24"/>
        <v>1368.8</v>
      </c>
      <c r="J117" s="82">
        <f>SUM(C117:I117)</f>
        <v>17234.120000000003</v>
      </c>
      <c r="N117" s="18">
        <f>+N115*N116</f>
        <v>120</v>
      </c>
      <c r="O117" s="18">
        <f t="shared" ref="O117:T117" si="25">+O115*O116</f>
        <v>60</v>
      </c>
      <c r="P117" s="18">
        <f t="shared" si="25"/>
        <v>25</v>
      </c>
      <c r="Q117" s="18">
        <f t="shared" si="25"/>
        <v>30</v>
      </c>
      <c r="R117" s="18">
        <f t="shared" si="25"/>
        <v>600</v>
      </c>
      <c r="S117" s="18">
        <f t="shared" si="25"/>
        <v>60</v>
      </c>
      <c r="T117" s="18">
        <f t="shared" si="25"/>
        <v>80</v>
      </c>
      <c r="U117" s="82">
        <f>SUM(N117:T117)</f>
        <v>975</v>
      </c>
    </row>
    <row r="119" spans="3:21" s="86" customFormat="1" x14ac:dyDescent="0.2">
      <c r="L119" s="81"/>
      <c r="N119" s="87"/>
    </row>
    <row r="121" spans="3:21" x14ac:dyDescent="0.2">
      <c r="C121" t="s">
        <v>216</v>
      </c>
      <c r="D121">
        <v>13983</v>
      </c>
      <c r="E121" s="23">
        <v>44656</v>
      </c>
      <c r="N121" t="s">
        <v>216</v>
      </c>
      <c r="O121">
        <v>13983</v>
      </c>
      <c r="P121" s="23">
        <v>44656</v>
      </c>
    </row>
    <row r="122" spans="3:21" x14ac:dyDescent="0.2">
      <c r="C122" t="s">
        <v>217</v>
      </c>
      <c r="N122" t="s">
        <v>217</v>
      </c>
    </row>
    <row r="123" spans="3:21" x14ac:dyDescent="0.2">
      <c r="C123" t="s">
        <v>218</v>
      </c>
      <c r="D123" t="s">
        <v>219</v>
      </c>
      <c r="E123" t="s">
        <v>220</v>
      </c>
      <c r="F123" t="s">
        <v>221</v>
      </c>
      <c r="G123" t="s">
        <v>222</v>
      </c>
      <c r="H123" t="s">
        <v>223</v>
      </c>
      <c r="I123" t="s">
        <v>224</v>
      </c>
      <c r="J123" t="s">
        <v>16</v>
      </c>
      <c r="N123" t="s">
        <v>218</v>
      </c>
      <c r="O123" t="s">
        <v>219</v>
      </c>
      <c r="P123" t="s">
        <v>220</v>
      </c>
      <c r="Q123" t="s">
        <v>221</v>
      </c>
      <c r="R123" t="s">
        <v>222</v>
      </c>
      <c r="S123" t="s">
        <v>223</v>
      </c>
      <c r="T123" t="s">
        <v>224</v>
      </c>
      <c r="U123" t="s">
        <v>16</v>
      </c>
    </row>
    <row r="124" spans="3:21" x14ac:dyDescent="0.2">
      <c r="C124" s="2">
        <v>272.60000000000002</v>
      </c>
      <c r="D124" s="2">
        <v>354.96</v>
      </c>
      <c r="E124" s="2">
        <v>462.84</v>
      </c>
      <c r="F124" s="2">
        <v>545.20000000000005</v>
      </c>
      <c r="G124" s="2">
        <v>684.4</v>
      </c>
      <c r="H124" s="2">
        <v>1345.6</v>
      </c>
      <c r="I124" s="2">
        <v>1368.8</v>
      </c>
      <c r="N124" s="2">
        <v>15</v>
      </c>
      <c r="O124" s="2">
        <v>20</v>
      </c>
      <c r="P124" s="2">
        <v>25</v>
      </c>
      <c r="Q124" s="2">
        <v>30</v>
      </c>
      <c r="R124" s="2">
        <v>40</v>
      </c>
      <c r="S124" s="2">
        <v>60</v>
      </c>
      <c r="T124" s="2">
        <v>80</v>
      </c>
    </row>
    <row r="125" spans="3:21" x14ac:dyDescent="0.2">
      <c r="C125">
        <v>2</v>
      </c>
      <c r="D125">
        <v>7</v>
      </c>
      <c r="E125">
        <v>13</v>
      </c>
      <c r="F125">
        <v>4</v>
      </c>
      <c r="G125">
        <v>22</v>
      </c>
      <c r="H125">
        <v>3</v>
      </c>
      <c r="I125">
        <v>1</v>
      </c>
      <c r="J125" s="84">
        <f>SUM(C125:I125)</f>
        <v>52</v>
      </c>
      <c r="N125">
        <v>2</v>
      </c>
      <c r="O125">
        <v>7</v>
      </c>
      <c r="P125">
        <v>13</v>
      </c>
      <c r="Q125">
        <v>4</v>
      </c>
      <c r="R125">
        <v>22</v>
      </c>
      <c r="S125">
        <v>3</v>
      </c>
      <c r="T125">
        <v>1</v>
      </c>
      <c r="U125" s="84">
        <f>SUM(N125:T125)</f>
        <v>52</v>
      </c>
    </row>
    <row r="126" spans="3:21" x14ac:dyDescent="0.2">
      <c r="C126" s="18">
        <f>+C124*C125</f>
        <v>545.20000000000005</v>
      </c>
      <c r="D126" s="18">
        <f t="shared" ref="D126:I126" si="26">+D124*D125</f>
        <v>2484.7199999999998</v>
      </c>
      <c r="E126" s="18">
        <f t="shared" si="26"/>
        <v>6016.92</v>
      </c>
      <c r="F126" s="18">
        <f t="shared" si="26"/>
        <v>2180.8000000000002</v>
      </c>
      <c r="G126" s="18">
        <f t="shared" si="26"/>
        <v>15056.8</v>
      </c>
      <c r="H126" s="18">
        <f t="shared" si="26"/>
        <v>4036.7999999999997</v>
      </c>
      <c r="I126" s="18">
        <f t="shared" si="26"/>
        <v>1368.8</v>
      </c>
      <c r="J126" s="82">
        <f>SUM(C126:I126)</f>
        <v>31690.039999999997</v>
      </c>
      <c r="N126" s="18">
        <f>+N124*N125</f>
        <v>30</v>
      </c>
      <c r="O126" s="18">
        <f t="shared" ref="O126:T126" si="27">+O124*O125</f>
        <v>140</v>
      </c>
      <c r="P126" s="18">
        <f t="shared" si="27"/>
        <v>325</v>
      </c>
      <c r="Q126" s="18">
        <f t="shared" si="27"/>
        <v>120</v>
      </c>
      <c r="R126" s="18">
        <f t="shared" si="27"/>
        <v>880</v>
      </c>
      <c r="S126" s="18">
        <f t="shared" si="27"/>
        <v>180</v>
      </c>
      <c r="T126" s="18">
        <f t="shared" si="27"/>
        <v>80</v>
      </c>
      <c r="U126" s="82">
        <f>SUM(N126:T126)</f>
        <v>1755</v>
      </c>
    </row>
    <row r="129" spans="3:21" x14ac:dyDescent="0.2">
      <c r="C129" t="s">
        <v>216</v>
      </c>
      <c r="D129">
        <v>14529</v>
      </c>
      <c r="E129" s="23">
        <v>44680</v>
      </c>
      <c r="N129" t="s">
        <v>216</v>
      </c>
      <c r="O129">
        <v>14529</v>
      </c>
      <c r="P129" s="23">
        <v>44680</v>
      </c>
    </row>
    <row r="130" spans="3:21" x14ac:dyDescent="0.2">
      <c r="C130" t="s">
        <v>217</v>
      </c>
      <c r="N130" t="s">
        <v>217</v>
      </c>
    </row>
    <row r="131" spans="3:21" x14ac:dyDescent="0.2">
      <c r="C131" t="s">
        <v>218</v>
      </c>
      <c r="D131" t="s">
        <v>219</v>
      </c>
      <c r="E131" t="s">
        <v>220</v>
      </c>
      <c r="F131" t="s">
        <v>221</v>
      </c>
      <c r="G131" t="s">
        <v>222</v>
      </c>
      <c r="H131" t="s">
        <v>223</v>
      </c>
      <c r="I131" t="s">
        <v>224</v>
      </c>
      <c r="J131" t="s">
        <v>16</v>
      </c>
      <c r="N131" t="s">
        <v>218</v>
      </c>
      <c r="O131" t="s">
        <v>219</v>
      </c>
      <c r="P131" t="s">
        <v>220</v>
      </c>
      <c r="Q131" t="s">
        <v>221</v>
      </c>
      <c r="R131" t="s">
        <v>222</v>
      </c>
      <c r="S131" t="s">
        <v>223</v>
      </c>
      <c r="T131" t="s">
        <v>224</v>
      </c>
      <c r="U131" t="s">
        <v>16</v>
      </c>
    </row>
    <row r="132" spans="3:21" x14ac:dyDescent="0.2">
      <c r="C132" s="2">
        <v>272.60000000000002</v>
      </c>
      <c r="D132" s="2">
        <v>354.96</v>
      </c>
      <c r="E132" s="2">
        <v>462.84</v>
      </c>
      <c r="F132" s="2">
        <v>545.20000000000005</v>
      </c>
      <c r="G132" s="2">
        <v>684.4</v>
      </c>
      <c r="H132" s="2">
        <v>1345.6</v>
      </c>
      <c r="I132" s="2">
        <v>1368.8</v>
      </c>
      <c r="N132" s="2">
        <v>15</v>
      </c>
      <c r="O132" s="2">
        <v>20</v>
      </c>
      <c r="P132" s="2">
        <v>25</v>
      </c>
      <c r="Q132" s="2">
        <v>30</v>
      </c>
      <c r="R132" s="2">
        <v>40</v>
      </c>
      <c r="S132" s="2">
        <v>60</v>
      </c>
      <c r="T132" s="2">
        <v>80</v>
      </c>
    </row>
    <row r="133" spans="3:21" x14ac:dyDescent="0.2">
      <c r="E133">
        <v>7</v>
      </c>
      <c r="G133">
        <v>5</v>
      </c>
      <c r="H133">
        <v>1</v>
      </c>
      <c r="J133" s="84">
        <f>SUM(C133:I133)</f>
        <v>13</v>
      </c>
      <c r="N133"/>
      <c r="P133">
        <v>7</v>
      </c>
      <c r="R133">
        <v>5</v>
      </c>
      <c r="S133">
        <v>1</v>
      </c>
      <c r="U133" s="84">
        <f>SUM(N133:T133)</f>
        <v>13</v>
      </c>
    </row>
    <row r="134" spans="3:21" x14ac:dyDescent="0.2">
      <c r="C134" s="18">
        <f>+C132*C133</f>
        <v>0</v>
      </c>
      <c r="D134" s="18">
        <f t="shared" ref="D134:I134" si="28">+D132*D133</f>
        <v>0</v>
      </c>
      <c r="E134" s="18">
        <f t="shared" si="28"/>
        <v>3239.8799999999997</v>
      </c>
      <c r="F134" s="18">
        <f t="shared" si="28"/>
        <v>0</v>
      </c>
      <c r="G134" s="18">
        <f t="shared" si="28"/>
        <v>3422</v>
      </c>
      <c r="H134" s="18">
        <f t="shared" si="28"/>
        <v>1345.6</v>
      </c>
      <c r="I134" s="18">
        <f t="shared" si="28"/>
        <v>0</v>
      </c>
      <c r="J134" s="82">
        <f>SUM(C134:I134)</f>
        <v>8007.48</v>
      </c>
      <c r="N134" s="18">
        <f>+N132*N133</f>
        <v>0</v>
      </c>
      <c r="O134" s="18">
        <f t="shared" ref="O134:T134" si="29">+O132*O133</f>
        <v>0</v>
      </c>
      <c r="P134" s="18">
        <f t="shared" si="29"/>
        <v>175</v>
      </c>
      <c r="Q134" s="18">
        <f t="shared" si="29"/>
        <v>0</v>
      </c>
      <c r="R134" s="18">
        <f t="shared" si="29"/>
        <v>200</v>
      </c>
      <c r="S134" s="18">
        <f t="shared" si="29"/>
        <v>60</v>
      </c>
      <c r="T134" s="18">
        <f t="shared" si="29"/>
        <v>0</v>
      </c>
      <c r="U134" s="82">
        <f>SUM(N134:T134)</f>
        <v>435</v>
      </c>
    </row>
    <row r="136" spans="3:21" s="86" customFormat="1" x14ac:dyDescent="0.2">
      <c r="L136" s="81"/>
      <c r="N136" s="87"/>
    </row>
    <row r="137" spans="3:21" x14ac:dyDescent="0.2">
      <c r="C137" t="s">
        <v>216</v>
      </c>
      <c r="D137">
        <v>14631</v>
      </c>
      <c r="E137" s="23">
        <v>44701</v>
      </c>
      <c r="N137" t="s">
        <v>216</v>
      </c>
      <c r="O137">
        <v>14631</v>
      </c>
      <c r="P137" s="23">
        <v>44701</v>
      </c>
    </row>
    <row r="138" spans="3:21" x14ac:dyDescent="0.2">
      <c r="C138" t="s">
        <v>217</v>
      </c>
      <c r="N138" t="s">
        <v>217</v>
      </c>
    </row>
    <row r="139" spans="3:21" x14ac:dyDescent="0.2">
      <c r="C139" t="s">
        <v>218</v>
      </c>
      <c r="D139" t="s">
        <v>219</v>
      </c>
      <c r="E139" t="s">
        <v>220</v>
      </c>
      <c r="F139" t="s">
        <v>221</v>
      </c>
      <c r="G139" t="s">
        <v>222</v>
      </c>
      <c r="H139" t="s">
        <v>223</v>
      </c>
      <c r="I139" t="s">
        <v>224</v>
      </c>
      <c r="J139" t="s">
        <v>16</v>
      </c>
      <c r="N139" t="s">
        <v>218</v>
      </c>
      <c r="O139" t="s">
        <v>219</v>
      </c>
      <c r="P139" t="s">
        <v>220</v>
      </c>
      <c r="Q139" t="s">
        <v>221</v>
      </c>
      <c r="R139" t="s">
        <v>222</v>
      </c>
      <c r="S139" t="s">
        <v>223</v>
      </c>
      <c r="T139" t="s">
        <v>224</v>
      </c>
      <c r="U139" t="s">
        <v>16</v>
      </c>
    </row>
    <row r="140" spans="3:21" x14ac:dyDescent="0.2">
      <c r="C140" s="2">
        <v>272.60000000000002</v>
      </c>
      <c r="D140" s="2">
        <v>354.96</v>
      </c>
      <c r="E140" s="2">
        <v>462.84</v>
      </c>
      <c r="F140" s="2">
        <v>545.20000000000005</v>
      </c>
      <c r="G140" s="2">
        <v>684.4</v>
      </c>
      <c r="H140" s="2">
        <v>1345.6</v>
      </c>
      <c r="I140" s="2">
        <v>1368.8</v>
      </c>
      <c r="N140" s="2">
        <v>15</v>
      </c>
      <c r="O140" s="2">
        <v>20</v>
      </c>
      <c r="P140" s="2">
        <v>25</v>
      </c>
      <c r="Q140" s="2">
        <v>30</v>
      </c>
      <c r="R140" s="2">
        <v>40</v>
      </c>
      <c r="S140" s="2">
        <v>60</v>
      </c>
      <c r="T140" s="2">
        <v>80</v>
      </c>
    </row>
    <row r="141" spans="3:21" x14ac:dyDescent="0.2">
      <c r="C141">
        <v>1</v>
      </c>
      <c r="D141">
        <v>1</v>
      </c>
      <c r="E141">
        <v>6</v>
      </c>
      <c r="F141">
        <v>5</v>
      </c>
      <c r="G141">
        <v>10</v>
      </c>
      <c r="H141">
        <v>3</v>
      </c>
      <c r="J141" s="84">
        <f>SUM(C141:I141)</f>
        <v>26</v>
      </c>
      <c r="N141">
        <v>1</v>
      </c>
      <c r="O141">
        <v>1</v>
      </c>
      <c r="P141">
        <v>6</v>
      </c>
      <c r="Q141">
        <v>5</v>
      </c>
      <c r="R141">
        <v>10</v>
      </c>
      <c r="S141">
        <v>3</v>
      </c>
      <c r="U141" s="84">
        <f>SUM(N141:T141)</f>
        <v>26</v>
      </c>
    </row>
    <row r="142" spans="3:21" x14ac:dyDescent="0.2">
      <c r="C142" s="18">
        <f>+C140*C141</f>
        <v>272.60000000000002</v>
      </c>
      <c r="D142" s="18">
        <f t="shared" ref="D142:I142" si="30">+D140*D141</f>
        <v>354.96</v>
      </c>
      <c r="E142" s="18">
        <f t="shared" si="30"/>
        <v>2777.04</v>
      </c>
      <c r="F142" s="18">
        <f t="shared" si="30"/>
        <v>2726</v>
      </c>
      <c r="G142" s="18">
        <f t="shared" si="30"/>
        <v>6844</v>
      </c>
      <c r="H142" s="18">
        <f t="shared" si="30"/>
        <v>4036.7999999999997</v>
      </c>
      <c r="I142" s="18">
        <f t="shared" si="30"/>
        <v>0</v>
      </c>
      <c r="J142" s="82">
        <f>SUM(C142:I142)</f>
        <v>17011.400000000001</v>
      </c>
      <c r="N142" s="18">
        <f>+N140*N141</f>
        <v>15</v>
      </c>
      <c r="O142" s="18">
        <f t="shared" ref="O142:T142" si="31">+O140*O141</f>
        <v>20</v>
      </c>
      <c r="P142" s="18">
        <f t="shared" si="31"/>
        <v>150</v>
      </c>
      <c r="Q142" s="18">
        <f t="shared" si="31"/>
        <v>150</v>
      </c>
      <c r="R142" s="18">
        <f t="shared" si="31"/>
        <v>400</v>
      </c>
      <c r="S142" s="18">
        <f t="shared" si="31"/>
        <v>180</v>
      </c>
      <c r="T142" s="18">
        <f t="shared" si="31"/>
        <v>0</v>
      </c>
      <c r="U142" s="82">
        <f>SUM(N142:T142)</f>
        <v>915</v>
      </c>
    </row>
    <row r="144" spans="3:21" s="86" customFormat="1" x14ac:dyDescent="0.2">
      <c r="L144" s="81"/>
      <c r="N144" s="87"/>
    </row>
    <row r="147" spans="3:22" x14ac:dyDescent="0.2">
      <c r="C147" t="s">
        <v>216</v>
      </c>
      <c r="D147">
        <v>14146</v>
      </c>
      <c r="E147" s="23">
        <v>44714</v>
      </c>
      <c r="N147" t="s">
        <v>216</v>
      </c>
      <c r="O147">
        <v>14146</v>
      </c>
      <c r="P147" s="23">
        <v>44714</v>
      </c>
    </row>
    <row r="148" spans="3:22" x14ac:dyDescent="0.2">
      <c r="C148" t="s">
        <v>217</v>
      </c>
      <c r="N148" t="s">
        <v>217</v>
      </c>
    </row>
    <row r="149" spans="3:22" x14ac:dyDescent="0.2">
      <c r="C149" t="s">
        <v>218</v>
      </c>
      <c r="D149" t="s">
        <v>219</v>
      </c>
      <c r="E149" t="s">
        <v>220</v>
      </c>
      <c r="F149" t="s">
        <v>221</v>
      </c>
      <c r="G149" t="s">
        <v>222</v>
      </c>
      <c r="H149" t="s">
        <v>223</v>
      </c>
      <c r="I149" t="s">
        <v>224</v>
      </c>
      <c r="J149" t="s">
        <v>16</v>
      </c>
      <c r="N149" t="s">
        <v>218</v>
      </c>
      <c r="O149" t="s">
        <v>219</v>
      </c>
      <c r="P149" t="s">
        <v>220</v>
      </c>
      <c r="Q149" t="s">
        <v>221</v>
      </c>
      <c r="R149" t="s">
        <v>222</v>
      </c>
      <c r="S149" t="s">
        <v>223</v>
      </c>
      <c r="T149" t="s">
        <v>224</v>
      </c>
      <c r="U149" t="s">
        <v>16</v>
      </c>
    </row>
    <row r="150" spans="3:22" x14ac:dyDescent="0.2">
      <c r="C150" s="2">
        <v>272.60000000000002</v>
      </c>
      <c r="D150" s="2">
        <v>354.96</v>
      </c>
      <c r="E150" s="2">
        <v>462.84</v>
      </c>
      <c r="F150" s="2">
        <v>545.20000000000005</v>
      </c>
      <c r="G150" s="2">
        <v>684.4</v>
      </c>
      <c r="H150" s="2">
        <v>1345.6</v>
      </c>
      <c r="I150" s="2">
        <v>1368.8</v>
      </c>
      <c r="N150" s="2">
        <v>15</v>
      </c>
      <c r="O150" s="2">
        <v>20</v>
      </c>
      <c r="P150" s="2">
        <v>25</v>
      </c>
      <c r="Q150" s="2">
        <v>30</v>
      </c>
      <c r="R150" s="2">
        <v>40</v>
      </c>
      <c r="S150" s="2">
        <v>60</v>
      </c>
      <c r="T150" s="2">
        <v>80</v>
      </c>
    </row>
    <row r="151" spans="3:22" x14ac:dyDescent="0.2">
      <c r="D151">
        <v>1</v>
      </c>
      <c r="E151">
        <v>1</v>
      </c>
      <c r="G151">
        <v>3</v>
      </c>
      <c r="H151">
        <v>1</v>
      </c>
      <c r="J151" s="84">
        <f>SUM(C151:I151)</f>
        <v>6</v>
      </c>
      <c r="N151"/>
      <c r="O151">
        <v>1</v>
      </c>
      <c r="P151">
        <v>1</v>
      </c>
      <c r="R151">
        <v>3</v>
      </c>
      <c r="S151">
        <v>1</v>
      </c>
      <c r="U151" s="84">
        <f>SUM(N151:T151)</f>
        <v>6</v>
      </c>
    </row>
    <row r="152" spans="3:22" x14ac:dyDescent="0.2">
      <c r="C152" s="18">
        <f>+C150*C151</f>
        <v>0</v>
      </c>
      <c r="D152" s="18">
        <f t="shared" ref="D152:I152" si="32">+D150*D151</f>
        <v>354.96</v>
      </c>
      <c r="E152" s="18">
        <f t="shared" si="32"/>
        <v>462.84</v>
      </c>
      <c r="F152" s="18">
        <f t="shared" si="32"/>
        <v>0</v>
      </c>
      <c r="G152" s="18">
        <f t="shared" si="32"/>
        <v>2053.1999999999998</v>
      </c>
      <c r="H152" s="18">
        <f t="shared" si="32"/>
        <v>1345.6</v>
      </c>
      <c r="I152" s="18">
        <f t="shared" si="32"/>
        <v>0</v>
      </c>
      <c r="J152" s="82">
        <f>SUM(C152:I152)</f>
        <v>4216.6000000000004</v>
      </c>
      <c r="N152" s="18">
        <f>+N150*N151</f>
        <v>0</v>
      </c>
      <c r="O152" s="18">
        <f t="shared" ref="O152:T152" si="33">+O150*O151</f>
        <v>20</v>
      </c>
      <c r="P152" s="18">
        <f t="shared" si="33"/>
        <v>25</v>
      </c>
      <c r="Q152" s="18">
        <f t="shared" si="33"/>
        <v>0</v>
      </c>
      <c r="R152" s="18">
        <f t="shared" si="33"/>
        <v>120</v>
      </c>
      <c r="S152" s="18">
        <f t="shared" si="33"/>
        <v>60</v>
      </c>
      <c r="T152" s="18">
        <f t="shared" si="33"/>
        <v>0</v>
      </c>
      <c r="U152" s="82">
        <f>SUM(N152:T152)</f>
        <v>225</v>
      </c>
    </row>
    <row r="156" spans="3:22" ht="15.75" customHeight="1" thickBot="1" x14ac:dyDescent="0.25">
      <c r="N156"/>
      <c r="O156" s="2"/>
    </row>
    <row r="157" spans="3:22" ht="15" customHeight="1" x14ac:dyDescent="0.2">
      <c r="C157" s="1003" t="s">
        <v>227</v>
      </c>
      <c r="D157" s="1004"/>
      <c r="E157" s="1004"/>
      <c r="F157" s="1004"/>
      <c r="G157" s="1004"/>
      <c r="H157" s="1004"/>
      <c r="I157" s="1004"/>
      <c r="J157" s="1005"/>
      <c r="N157"/>
      <c r="O157" s="1003" t="s">
        <v>228</v>
      </c>
      <c r="P157" s="1004"/>
      <c r="Q157" s="1004"/>
      <c r="R157" s="1004"/>
      <c r="S157" s="1004"/>
      <c r="T157" s="1004"/>
      <c r="U157" s="1004"/>
      <c r="V157" s="1005"/>
    </row>
    <row r="158" spans="3:22" ht="15" customHeight="1" x14ac:dyDescent="0.2">
      <c r="C158" s="1006"/>
      <c r="D158" s="1007"/>
      <c r="E158" s="1007"/>
      <c r="F158" s="1007"/>
      <c r="G158" s="1007"/>
      <c r="H158" s="1007"/>
      <c r="I158" s="1007"/>
      <c r="J158" s="1008"/>
      <c r="N158"/>
      <c r="O158" s="1006"/>
      <c r="P158" s="1007"/>
      <c r="Q158" s="1007"/>
      <c r="R158" s="1007"/>
      <c r="S158" s="1007"/>
      <c r="T158" s="1007"/>
      <c r="U158" s="1007"/>
      <c r="V158" s="1008"/>
    </row>
    <row r="159" spans="3:22" ht="15.75" customHeight="1" x14ac:dyDescent="0.2">
      <c r="C159" s="1006"/>
      <c r="D159" s="1007"/>
      <c r="E159" s="1007"/>
      <c r="F159" s="1007"/>
      <c r="G159" s="1007"/>
      <c r="H159" s="1007"/>
      <c r="I159" s="1007"/>
      <c r="J159" s="1008"/>
      <c r="N159"/>
      <c r="O159" s="1006"/>
      <c r="P159" s="1007"/>
      <c r="Q159" s="1007"/>
      <c r="R159" s="1007"/>
      <c r="S159" s="1007"/>
      <c r="T159" s="1007"/>
      <c r="U159" s="1007"/>
      <c r="V159" s="1008"/>
    </row>
    <row r="160" spans="3:22" ht="16" thickBot="1" x14ac:dyDescent="0.25">
      <c r="C160" s="1009"/>
      <c r="D160" s="1010"/>
      <c r="E160" s="1010"/>
      <c r="F160" s="1010"/>
      <c r="G160" s="1010"/>
      <c r="H160" s="1010"/>
      <c r="I160" s="1010"/>
      <c r="J160" s="1011"/>
      <c r="N160"/>
      <c r="O160" s="1009"/>
      <c r="P160" s="1010"/>
      <c r="Q160" s="1010"/>
      <c r="R160" s="1010"/>
      <c r="S160" s="1010"/>
      <c r="T160" s="1010"/>
      <c r="U160" s="1010"/>
      <c r="V160" s="1011"/>
    </row>
    <row r="161" spans="2:23" x14ac:dyDescent="0.2">
      <c r="N161"/>
      <c r="O161" s="2"/>
    </row>
    <row r="162" spans="2:23" x14ac:dyDescent="0.2">
      <c r="C162" t="s">
        <v>216</v>
      </c>
      <c r="D162">
        <v>8379</v>
      </c>
      <c r="E162" s="23" t="s">
        <v>44</v>
      </c>
      <c r="F162" s="23">
        <v>44785</v>
      </c>
      <c r="N162"/>
      <c r="O162" t="s">
        <v>216</v>
      </c>
      <c r="Q162" s="23"/>
    </row>
    <row r="163" spans="2:23" x14ac:dyDescent="0.2">
      <c r="C163" t="s">
        <v>229</v>
      </c>
      <c r="N163"/>
      <c r="O163" t="s">
        <v>229</v>
      </c>
    </row>
    <row r="164" spans="2:23" x14ac:dyDescent="0.2">
      <c r="C164" t="s">
        <v>230</v>
      </c>
      <c r="D164" t="s">
        <v>231</v>
      </c>
      <c r="E164" t="s">
        <v>232</v>
      </c>
      <c r="F164" t="s">
        <v>233</v>
      </c>
      <c r="G164" t="s">
        <v>234</v>
      </c>
      <c r="H164" t="s">
        <v>235</v>
      </c>
      <c r="I164" t="s">
        <v>236</v>
      </c>
      <c r="J164" t="s">
        <v>16</v>
      </c>
      <c r="N164"/>
      <c r="O164" t="s">
        <v>230</v>
      </c>
      <c r="P164" t="s">
        <v>231</v>
      </c>
      <c r="Q164" t="s">
        <v>232</v>
      </c>
      <c r="R164" t="s">
        <v>233</v>
      </c>
      <c r="S164" t="s">
        <v>234</v>
      </c>
      <c r="T164" t="s">
        <v>235</v>
      </c>
      <c r="U164" t="s">
        <v>236</v>
      </c>
      <c r="V164" t="s">
        <v>16</v>
      </c>
    </row>
    <row r="165" spans="2:23" x14ac:dyDescent="0.2">
      <c r="B165" s="88" t="s">
        <v>237</v>
      </c>
      <c r="C165" s="2">
        <v>205.32</v>
      </c>
      <c r="D165" s="2">
        <v>278.39999999999998</v>
      </c>
      <c r="E165" s="2">
        <v>353.79999999999995</v>
      </c>
      <c r="F165" s="2">
        <v>440.79999999999995</v>
      </c>
      <c r="G165" s="2">
        <v>684.4</v>
      </c>
      <c r="H165" s="2">
        <v>951.19999999999993</v>
      </c>
      <c r="I165" s="2">
        <v>1078.8</v>
      </c>
      <c r="N165"/>
      <c r="O165" s="2">
        <v>17.399999999999999</v>
      </c>
      <c r="P165" s="2">
        <v>34.799999999999997</v>
      </c>
      <c r="Q165" s="2">
        <v>34.799999999999997</v>
      </c>
      <c r="R165" s="2">
        <v>46.4</v>
      </c>
      <c r="S165" s="2">
        <v>46.4</v>
      </c>
      <c r="T165" s="2">
        <v>57.999999999999993</v>
      </c>
      <c r="U165" s="2">
        <v>57.999999999999993</v>
      </c>
    </row>
    <row r="166" spans="2:23" x14ac:dyDescent="0.2">
      <c r="C166" s="89"/>
      <c r="D166" s="89">
        <v>29</v>
      </c>
      <c r="E166" s="89">
        <v>6</v>
      </c>
      <c r="F166" s="89">
        <v>4</v>
      </c>
      <c r="G166" s="89">
        <v>24</v>
      </c>
      <c r="H166" s="89">
        <v>1</v>
      </c>
      <c r="I166" s="89">
        <v>4</v>
      </c>
      <c r="J166" s="90">
        <f>SUM(C166:I166)</f>
        <v>68</v>
      </c>
      <c r="N166" s="88" t="s">
        <v>238</v>
      </c>
      <c r="O166" s="89">
        <v>0</v>
      </c>
      <c r="P166" s="89">
        <v>25</v>
      </c>
      <c r="Q166" s="89">
        <v>6</v>
      </c>
      <c r="R166" s="89">
        <v>5</v>
      </c>
      <c r="S166" s="89">
        <v>24</v>
      </c>
      <c r="T166" s="89">
        <v>1</v>
      </c>
      <c r="U166" s="89">
        <v>4</v>
      </c>
      <c r="V166">
        <f>SUM(O166:U166)</f>
        <v>65</v>
      </c>
    </row>
    <row r="167" spans="2:23" x14ac:dyDescent="0.2">
      <c r="C167" s="18">
        <f>+C165*C166</f>
        <v>0</v>
      </c>
      <c r="D167" s="18">
        <f t="shared" ref="D167:I167" si="34">+D165*D166</f>
        <v>8073.5999999999995</v>
      </c>
      <c r="E167" s="18">
        <f t="shared" si="34"/>
        <v>2122.7999999999997</v>
      </c>
      <c r="F167" s="18">
        <f t="shared" si="34"/>
        <v>1763.1999999999998</v>
      </c>
      <c r="G167" s="18">
        <f t="shared" si="34"/>
        <v>16425.599999999999</v>
      </c>
      <c r="H167" s="18">
        <f t="shared" si="34"/>
        <v>951.19999999999993</v>
      </c>
      <c r="I167" s="18">
        <f t="shared" si="34"/>
        <v>4315.2</v>
      </c>
      <c r="J167" s="82">
        <f>SUM(C167:I167)</f>
        <v>33651.599999999999</v>
      </c>
      <c r="N167"/>
      <c r="O167" s="18">
        <f>+O165*O166</f>
        <v>0</v>
      </c>
      <c r="P167" s="18">
        <f t="shared" ref="P167:U167" si="35">+P165*P166</f>
        <v>869.99999999999989</v>
      </c>
      <c r="Q167" s="18">
        <f t="shared" si="35"/>
        <v>208.79999999999998</v>
      </c>
      <c r="R167" s="18">
        <f t="shared" si="35"/>
        <v>232</v>
      </c>
      <c r="S167" s="18">
        <f t="shared" si="35"/>
        <v>1113.5999999999999</v>
      </c>
      <c r="T167" s="18">
        <f t="shared" si="35"/>
        <v>57.999999999999993</v>
      </c>
      <c r="U167" s="18">
        <f t="shared" si="35"/>
        <v>231.99999999999997</v>
      </c>
      <c r="V167" s="82">
        <f>SUM(O167:U167)</f>
        <v>2714.3999999999996</v>
      </c>
      <c r="W167" s="83" t="s">
        <v>239</v>
      </c>
    </row>
    <row r="171" spans="2:23" x14ac:dyDescent="0.2">
      <c r="N171"/>
      <c r="O171" t="s">
        <v>216</v>
      </c>
      <c r="P171">
        <v>8659</v>
      </c>
      <c r="Q171" s="23"/>
    </row>
    <row r="172" spans="2:23" x14ac:dyDescent="0.2">
      <c r="C172" t="s">
        <v>216</v>
      </c>
      <c r="D172">
        <v>8659</v>
      </c>
      <c r="E172" s="23" t="s">
        <v>44</v>
      </c>
      <c r="F172" s="23">
        <v>44818</v>
      </c>
      <c r="N172"/>
      <c r="O172" t="s">
        <v>229</v>
      </c>
    </row>
    <row r="173" spans="2:23" x14ac:dyDescent="0.2">
      <c r="C173" t="s">
        <v>229</v>
      </c>
      <c r="N173"/>
      <c r="O173" t="s">
        <v>230</v>
      </c>
      <c r="P173" t="s">
        <v>231</v>
      </c>
      <c r="Q173" t="s">
        <v>232</v>
      </c>
      <c r="R173" t="s">
        <v>233</v>
      </c>
      <c r="S173" t="s">
        <v>234</v>
      </c>
      <c r="T173" t="s">
        <v>235</v>
      </c>
      <c r="U173" t="s">
        <v>236</v>
      </c>
      <c r="V173" t="s">
        <v>16</v>
      </c>
    </row>
    <row r="174" spans="2:23" x14ac:dyDescent="0.2">
      <c r="C174" t="s">
        <v>230</v>
      </c>
      <c r="D174" t="s">
        <v>231</v>
      </c>
      <c r="E174" t="s">
        <v>232</v>
      </c>
      <c r="F174" t="s">
        <v>233</v>
      </c>
      <c r="G174" t="s">
        <v>234</v>
      </c>
      <c r="H174" t="s">
        <v>235</v>
      </c>
      <c r="I174" t="s">
        <v>236</v>
      </c>
      <c r="J174" t="s">
        <v>16</v>
      </c>
      <c r="N174"/>
      <c r="O174" s="2">
        <v>17.399999999999999</v>
      </c>
      <c r="P174" s="2">
        <v>34.799999999999997</v>
      </c>
      <c r="Q174" s="2">
        <v>34.799999999999997</v>
      </c>
      <c r="R174" s="2">
        <v>46.4</v>
      </c>
      <c r="S174" s="2">
        <v>46.4</v>
      </c>
      <c r="T174" s="2">
        <v>57.999999999999993</v>
      </c>
      <c r="U174" s="2">
        <v>57.999999999999993</v>
      </c>
    </row>
    <row r="175" spans="2:23" x14ac:dyDescent="0.2">
      <c r="B175" s="88" t="s">
        <v>237</v>
      </c>
      <c r="C175" s="2">
        <v>205.32</v>
      </c>
      <c r="D175" s="2">
        <v>278.39999999999998</v>
      </c>
      <c r="E175" s="2">
        <v>353.79999999999995</v>
      </c>
      <c r="F175" s="2">
        <v>440.79999999999995</v>
      </c>
      <c r="G175" s="2">
        <v>684.4</v>
      </c>
      <c r="H175" s="2">
        <v>951.19999999999993</v>
      </c>
      <c r="I175" s="2">
        <v>1078.8</v>
      </c>
      <c r="N175" s="88" t="s">
        <v>238</v>
      </c>
      <c r="O175" s="89">
        <v>0</v>
      </c>
      <c r="P175" s="89">
        <v>36</v>
      </c>
      <c r="Q175" s="89">
        <v>4</v>
      </c>
      <c r="R175" s="89">
        <v>2</v>
      </c>
      <c r="S175" s="89">
        <v>21</v>
      </c>
      <c r="T175" s="89">
        <v>0</v>
      </c>
      <c r="U175" s="89">
        <v>6</v>
      </c>
      <c r="V175">
        <f>SUM(O175:U175)</f>
        <v>69</v>
      </c>
    </row>
    <row r="176" spans="2:23" x14ac:dyDescent="0.2">
      <c r="C176" s="89">
        <v>0</v>
      </c>
      <c r="D176" s="89">
        <v>36</v>
      </c>
      <c r="E176" s="89">
        <v>4</v>
      </c>
      <c r="F176" s="89">
        <v>2</v>
      </c>
      <c r="G176" s="89">
        <v>21</v>
      </c>
      <c r="H176" s="89">
        <v>0</v>
      </c>
      <c r="I176" s="89">
        <v>6</v>
      </c>
      <c r="J176" s="90">
        <f>SUM(C176:I176)</f>
        <v>69</v>
      </c>
      <c r="N176"/>
      <c r="O176" s="18">
        <f>+O174*O175</f>
        <v>0</v>
      </c>
      <c r="P176" s="18">
        <f t="shared" ref="P176:U176" si="36">+P174*P175</f>
        <v>1252.8</v>
      </c>
      <c r="Q176" s="18">
        <f t="shared" si="36"/>
        <v>139.19999999999999</v>
      </c>
      <c r="R176" s="18">
        <f t="shared" si="36"/>
        <v>92.8</v>
      </c>
      <c r="S176" s="18">
        <f t="shared" si="36"/>
        <v>974.4</v>
      </c>
      <c r="T176" s="18">
        <f t="shared" si="36"/>
        <v>0</v>
      </c>
      <c r="U176" s="18">
        <f t="shared" si="36"/>
        <v>347.99999999999994</v>
      </c>
      <c r="V176" s="82">
        <f>SUM(O176:U176)</f>
        <v>2807.2</v>
      </c>
      <c r="W176" s="83" t="s">
        <v>239</v>
      </c>
    </row>
    <row r="177" spans="2:23" x14ac:dyDescent="0.2">
      <c r="C177" s="18">
        <f>+C175*C176</f>
        <v>0</v>
      </c>
      <c r="D177" s="18">
        <f t="shared" ref="D177:I177" si="37">+D175*D176</f>
        <v>10022.4</v>
      </c>
      <c r="E177" s="18">
        <f t="shared" si="37"/>
        <v>1415.1999999999998</v>
      </c>
      <c r="F177" s="18">
        <f t="shared" si="37"/>
        <v>881.59999999999991</v>
      </c>
      <c r="G177" s="18">
        <f t="shared" si="37"/>
        <v>14372.4</v>
      </c>
      <c r="H177" s="18">
        <f t="shared" si="37"/>
        <v>0</v>
      </c>
      <c r="I177" s="18">
        <f t="shared" si="37"/>
        <v>6472.7999999999993</v>
      </c>
      <c r="J177" s="82">
        <f>SUM(C177:I177)</f>
        <v>33164.399999999994</v>
      </c>
    </row>
    <row r="181" spans="2:23" x14ac:dyDescent="0.2">
      <c r="C181" t="s">
        <v>216</v>
      </c>
      <c r="D181">
        <v>7846</v>
      </c>
      <c r="E181" s="23" t="s">
        <v>44</v>
      </c>
      <c r="F181" s="23">
        <v>44865</v>
      </c>
      <c r="N181"/>
      <c r="O181" t="s">
        <v>216</v>
      </c>
      <c r="P181">
        <v>7846</v>
      </c>
      <c r="Q181" s="23"/>
    </row>
    <row r="182" spans="2:23" x14ac:dyDescent="0.2">
      <c r="C182" t="s">
        <v>229</v>
      </c>
      <c r="N182"/>
      <c r="O182" t="s">
        <v>229</v>
      </c>
    </row>
    <row r="183" spans="2:23" x14ac:dyDescent="0.2">
      <c r="C183" t="s">
        <v>230</v>
      </c>
      <c r="D183" t="s">
        <v>231</v>
      </c>
      <c r="E183" t="s">
        <v>232</v>
      </c>
      <c r="F183" t="s">
        <v>233</v>
      </c>
      <c r="G183" t="s">
        <v>234</v>
      </c>
      <c r="H183" t="s">
        <v>235</v>
      </c>
      <c r="I183" t="s">
        <v>236</v>
      </c>
      <c r="J183" t="s">
        <v>16</v>
      </c>
      <c r="N183"/>
      <c r="O183" t="s">
        <v>230</v>
      </c>
      <c r="P183" t="s">
        <v>231</v>
      </c>
      <c r="Q183" t="s">
        <v>232</v>
      </c>
      <c r="R183" t="s">
        <v>233</v>
      </c>
      <c r="S183" t="s">
        <v>234</v>
      </c>
      <c r="T183" t="s">
        <v>235</v>
      </c>
      <c r="U183" t="s">
        <v>236</v>
      </c>
      <c r="V183" t="s">
        <v>16</v>
      </c>
    </row>
    <row r="184" spans="2:23" x14ac:dyDescent="0.2">
      <c r="B184" s="88" t="s">
        <v>237</v>
      </c>
      <c r="C184" s="2">
        <v>205.32</v>
      </c>
      <c r="D184" s="2">
        <v>278.39999999999998</v>
      </c>
      <c r="E184" s="2">
        <v>353.79999999999995</v>
      </c>
      <c r="F184" s="2">
        <v>440.79999999999995</v>
      </c>
      <c r="G184" s="2">
        <v>684.4</v>
      </c>
      <c r="H184" s="2">
        <v>951.19999999999993</v>
      </c>
      <c r="I184" s="2">
        <v>1078.8</v>
      </c>
      <c r="N184"/>
      <c r="O184" s="2">
        <v>17.399999999999999</v>
      </c>
      <c r="P184" s="2">
        <v>34.799999999999997</v>
      </c>
      <c r="Q184" s="2">
        <v>34.799999999999997</v>
      </c>
      <c r="R184" s="2">
        <v>46.4</v>
      </c>
      <c r="S184" s="2">
        <v>46.4</v>
      </c>
      <c r="T184" s="2">
        <v>57.999999999999993</v>
      </c>
      <c r="U184" s="2">
        <v>57.999999999999993</v>
      </c>
    </row>
    <row r="185" spans="2:23" x14ac:dyDescent="0.2">
      <c r="C185" s="89"/>
      <c r="D185" s="89">
        <v>18</v>
      </c>
      <c r="E185" s="89">
        <v>3</v>
      </c>
      <c r="F185" s="89">
        <v>1</v>
      </c>
      <c r="G185" s="89">
        <v>19</v>
      </c>
      <c r="H185" s="89"/>
      <c r="I185" s="89">
        <v>2</v>
      </c>
      <c r="J185" s="90">
        <f>SUM(C185:I185)</f>
        <v>43</v>
      </c>
      <c r="N185" s="88" t="s">
        <v>238</v>
      </c>
      <c r="O185" s="89">
        <v>0</v>
      </c>
      <c r="P185" s="89">
        <v>18</v>
      </c>
      <c r="Q185" s="89">
        <v>3</v>
      </c>
      <c r="R185" s="89">
        <v>1</v>
      </c>
      <c r="S185" s="89">
        <v>19</v>
      </c>
      <c r="T185" s="89">
        <v>0</v>
      </c>
      <c r="U185" s="89">
        <v>2</v>
      </c>
      <c r="V185">
        <f>SUM(O185:U185)</f>
        <v>43</v>
      </c>
    </row>
    <row r="186" spans="2:23" x14ac:dyDescent="0.2">
      <c r="C186" s="18">
        <f>+C184*C185</f>
        <v>0</v>
      </c>
      <c r="D186" s="18">
        <f t="shared" ref="D186:I186" si="38">+D184*D185</f>
        <v>5011.2</v>
      </c>
      <c r="E186" s="18">
        <f t="shared" si="38"/>
        <v>1061.3999999999999</v>
      </c>
      <c r="F186" s="18">
        <f t="shared" si="38"/>
        <v>440.79999999999995</v>
      </c>
      <c r="G186" s="18">
        <f t="shared" si="38"/>
        <v>13003.6</v>
      </c>
      <c r="H186" s="18">
        <f t="shared" si="38"/>
        <v>0</v>
      </c>
      <c r="I186" s="18">
        <f t="shared" si="38"/>
        <v>2157.6</v>
      </c>
      <c r="J186" s="82">
        <f>SUM(C186:I186)</f>
        <v>21674.6</v>
      </c>
      <c r="N186"/>
      <c r="O186" s="18">
        <f>+O184*O185</f>
        <v>0</v>
      </c>
      <c r="P186" s="18">
        <f t="shared" ref="P186:U186" si="39">+P184*P185</f>
        <v>626.4</v>
      </c>
      <c r="Q186" s="18">
        <f t="shared" si="39"/>
        <v>104.39999999999999</v>
      </c>
      <c r="R186" s="18">
        <f t="shared" si="39"/>
        <v>46.4</v>
      </c>
      <c r="S186" s="18">
        <f t="shared" si="39"/>
        <v>881.6</v>
      </c>
      <c r="T186" s="18">
        <f t="shared" si="39"/>
        <v>0</v>
      </c>
      <c r="U186" s="18">
        <f t="shared" si="39"/>
        <v>115.99999999999999</v>
      </c>
      <c r="V186" s="82">
        <f>SUM(O186:U186)</f>
        <v>1774.8</v>
      </c>
      <c r="W186" s="83" t="s">
        <v>239</v>
      </c>
    </row>
    <row r="188" spans="2:23" s="81" customFormat="1" x14ac:dyDescent="0.2">
      <c r="N188" s="91"/>
    </row>
    <row r="190" spans="2:23" x14ac:dyDescent="0.2">
      <c r="C190" t="s">
        <v>216</v>
      </c>
      <c r="D190">
        <v>10451</v>
      </c>
      <c r="E190" s="23" t="s">
        <v>44</v>
      </c>
      <c r="F190" s="23">
        <v>44923</v>
      </c>
    </row>
    <row r="191" spans="2:23" x14ac:dyDescent="0.2">
      <c r="C191" t="s">
        <v>229</v>
      </c>
      <c r="N191"/>
      <c r="O191" t="s">
        <v>216</v>
      </c>
      <c r="P191">
        <v>10451</v>
      </c>
      <c r="Q191" s="23" t="s">
        <v>44</v>
      </c>
      <c r="R191" s="23">
        <v>44923</v>
      </c>
    </row>
    <row r="192" spans="2:23" x14ac:dyDescent="0.2">
      <c r="C192" t="s">
        <v>230</v>
      </c>
      <c r="D192" t="s">
        <v>231</v>
      </c>
      <c r="E192" t="s">
        <v>232</v>
      </c>
      <c r="F192" t="s">
        <v>233</v>
      </c>
      <c r="G192" t="s">
        <v>234</v>
      </c>
      <c r="H192" t="s">
        <v>235</v>
      </c>
      <c r="I192" t="s">
        <v>236</v>
      </c>
      <c r="J192" t="s">
        <v>16</v>
      </c>
      <c r="N192"/>
      <c r="O192" t="s">
        <v>229</v>
      </c>
    </row>
    <row r="193" spans="2:23" x14ac:dyDescent="0.2">
      <c r="B193" s="88" t="s">
        <v>237</v>
      </c>
      <c r="C193" s="2">
        <v>205.32</v>
      </c>
      <c r="D193" s="2">
        <v>278.39999999999998</v>
      </c>
      <c r="E193" s="2">
        <v>353.79999999999995</v>
      </c>
      <c r="F193" s="2">
        <v>440.79999999999995</v>
      </c>
      <c r="G193" s="2">
        <v>684.4</v>
      </c>
      <c r="H193" s="2">
        <v>951.19999999999993</v>
      </c>
      <c r="I193" s="2">
        <v>1078.8</v>
      </c>
      <c r="N193"/>
      <c r="O193" t="s">
        <v>230</v>
      </c>
      <c r="P193" t="s">
        <v>231</v>
      </c>
      <c r="Q193" t="s">
        <v>232</v>
      </c>
      <c r="R193" t="s">
        <v>233</v>
      </c>
      <c r="S193" t="s">
        <v>234</v>
      </c>
      <c r="T193" t="s">
        <v>235</v>
      </c>
      <c r="U193" t="s">
        <v>236</v>
      </c>
      <c r="V193" t="s">
        <v>16</v>
      </c>
    </row>
    <row r="194" spans="2:23" x14ac:dyDescent="0.2">
      <c r="C194" s="89">
        <v>0</v>
      </c>
      <c r="D194" s="89">
        <v>16</v>
      </c>
      <c r="E194" s="89">
        <v>10</v>
      </c>
      <c r="F194" s="89">
        <v>5</v>
      </c>
      <c r="G194" s="89">
        <v>71</v>
      </c>
      <c r="H194" s="89">
        <v>5</v>
      </c>
      <c r="I194" s="89">
        <v>12</v>
      </c>
      <c r="J194" s="90">
        <f>SUM(C194:I194)</f>
        <v>119</v>
      </c>
      <c r="N194"/>
      <c r="O194" s="2">
        <v>17.399999999999999</v>
      </c>
      <c r="P194" s="2">
        <v>34.799999999999997</v>
      </c>
      <c r="Q194" s="2">
        <v>34.799999999999997</v>
      </c>
      <c r="R194" s="2">
        <v>46.4</v>
      </c>
      <c r="S194" s="2">
        <v>46.4</v>
      </c>
      <c r="T194" s="2">
        <v>57.999999999999993</v>
      </c>
      <c r="U194" s="2">
        <v>57.999999999999993</v>
      </c>
    </row>
    <row r="195" spans="2:23" x14ac:dyDescent="0.2">
      <c r="C195" s="18">
        <f>+C193*C194</f>
        <v>0</v>
      </c>
      <c r="D195" s="18">
        <f t="shared" ref="D195:I195" si="40">+D193*D194</f>
        <v>4454.3999999999996</v>
      </c>
      <c r="E195" s="18">
        <f t="shared" si="40"/>
        <v>3537.9999999999995</v>
      </c>
      <c r="F195" s="18">
        <f t="shared" si="40"/>
        <v>2204</v>
      </c>
      <c r="G195" s="18">
        <f t="shared" si="40"/>
        <v>48592.4</v>
      </c>
      <c r="H195" s="18">
        <f t="shared" si="40"/>
        <v>4756</v>
      </c>
      <c r="I195" s="18">
        <f t="shared" si="40"/>
        <v>12945.599999999999</v>
      </c>
      <c r="J195" s="82">
        <f>SUM(C195:I195)</f>
        <v>76490.399999999994</v>
      </c>
      <c r="N195" s="88" t="s">
        <v>238</v>
      </c>
      <c r="O195" s="89">
        <v>0</v>
      </c>
      <c r="P195" s="89">
        <v>16</v>
      </c>
      <c r="Q195" s="89">
        <v>10</v>
      </c>
      <c r="R195" s="89">
        <v>5</v>
      </c>
      <c r="S195" s="89">
        <v>71</v>
      </c>
      <c r="T195" s="89">
        <v>5</v>
      </c>
      <c r="U195" s="89">
        <v>12</v>
      </c>
      <c r="V195">
        <f>SUM(O195:U195)</f>
        <v>119</v>
      </c>
    </row>
    <row r="196" spans="2:23" x14ac:dyDescent="0.2">
      <c r="N196"/>
      <c r="O196" s="18">
        <f>+O194*O195</f>
        <v>0</v>
      </c>
      <c r="P196" s="18">
        <f t="shared" ref="P196:U196" si="41">+P194*P195</f>
        <v>556.79999999999995</v>
      </c>
      <c r="Q196" s="18">
        <f t="shared" si="41"/>
        <v>348</v>
      </c>
      <c r="R196" s="18">
        <f t="shared" si="41"/>
        <v>232</v>
      </c>
      <c r="S196" s="18">
        <f t="shared" si="41"/>
        <v>3294.4</v>
      </c>
      <c r="T196" s="18">
        <f t="shared" si="41"/>
        <v>289.99999999999994</v>
      </c>
      <c r="U196" s="18">
        <f t="shared" si="41"/>
        <v>695.99999999999989</v>
      </c>
      <c r="V196" s="82">
        <f>SUM(O196:U196)</f>
        <v>5417.2</v>
      </c>
      <c r="W196" s="83" t="s">
        <v>239</v>
      </c>
    </row>
    <row r="197" spans="2:23" x14ac:dyDescent="0.2">
      <c r="B197" s="88" t="s">
        <v>2012</v>
      </c>
      <c r="C197" s="402">
        <f t="shared" ref="C197:J197" si="42">+C150+C158+C186+C194</f>
        <v>272.60000000000002</v>
      </c>
      <c r="D197" s="402">
        <f t="shared" si="42"/>
        <v>5382.16</v>
      </c>
      <c r="E197" s="402">
        <f t="shared" si="42"/>
        <v>1534.2399999999998</v>
      </c>
      <c r="F197" s="402">
        <f t="shared" si="42"/>
        <v>991</v>
      </c>
      <c r="G197" s="402">
        <f t="shared" si="42"/>
        <v>13759</v>
      </c>
      <c r="H197" s="402">
        <f t="shared" si="42"/>
        <v>1350.6</v>
      </c>
      <c r="I197" s="402">
        <f t="shared" si="42"/>
        <v>3538.3999999999996</v>
      </c>
      <c r="J197" s="402">
        <f t="shared" si="42"/>
        <v>21793.599999999999</v>
      </c>
    </row>
    <row r="199" spans="2:23" x14ac:dyDescent="0.2">
      <c r="C199" s="246" t="s">
        <v>2013</v>
      </c>
      <c r="D199" s="271">
        <v>4</v>
      </c>
      <c r="E199" s="246" t="s">
        <v>2014</v>
      </c>
      <c r="F199" s="246" t="s">
        <v>2015</v>
      </c>
      <c r="G199" s="246"/>
      <c r="H199" s="246" t="s">
        <v>2016</v>
      </c>
      <c r="I199" s="246"/>
    </row>
    <row r="202" spans="2:23" x14ac:dyDescent="0.2">
      <c r="C202" t="s">
        <v>216</v>
      </c>
      <c r="D202">
        <v>10149</v>
      </c>
      <c r="E202" s="23" t="s">
        <v>44</v>
      </c>
      <c r="F202" s="23">
        <v>44952</v>
      </c>
    </row>
    <row r="203" spans="2:23" x14ac:dyDescent="0.2">
      <c r="C203" t="s">
        <v>229</v>
      </c>
      <c r="N203"/>
      <c r="O203" t="s">
        <v>216</v>
      </c>
      <c r="P203">
        <v>10149</v>
      </c>
      <c r="Q203" s="23" t="s">
        <v>44</v>
      </c>
      <c r="R203" s="23">
        <v>44952</v>
      </c>
    </row>
    <row r="204" spans="2:23" x14ac:dyDescent="0.2">
      <c r="C204" t="s">
        <v>230</v>
      </c>
      <c r="D204" t="s">
        <v>231</v>
      </c>
      <c r="E204" t="s">
        <v>232</v>
      </c>
      <c r="F204" t="s">
        <v>233</v>
      </c>
      <c r="G204" t="s">
        <v>234</v>
      </c>
      <c r="H204" t="s">
        <v>235</v>
      </c>
      <c r="I204" t="s">
        <v>236</v>
      </c>
      <c r="J204" t="s">
        <v>16</v>
      </c>
      <c r="N204"/>
      <c r="O204" t="s">
        <v>229</v>
      </c>
    </row>
    <row r="205" spans="2:23" x14ac:dyDescent="0.2">
      <c r="B205" s="88" t="s">
        <v>237</v>
      </c>
      <c r="C205" s="2">
        <v>205.32</v>
      </c>
      <c r="D205" s="2">
        <v>278.39999999999998</v>
      </c>
      <c r="E205" s="2">
        <v>353.79999999999995</v>
      </c>
      <c r="F205" s="2">
        <v>440.79999999999995</v>
      </c>
      <c r="G205" s="2">
        <v>684.4</v>
      </c>
      <c r="H205" s="2">
        <v>951.19999999999993</v>
      </c>
      <c r="I205" s="2">
        <v>1078.8</v>
      </c>
      <c r="N205"/>
      <c r="O205" t="s">
        <v>230</v>
      </c>
      <c r="P205" t="s">
        <v>231</v>
      </c>
      <c r="Q205" t="s">
        <v>232</v>
      </c>
      <c r="R205" t="s">
        <v>233</v>
      </c>
      <c r="S205" t="s">
        <v>234</v>
      </c>
      <c r="T205" t="s">
        <v>235</v>
      </c>
      <c r="U205" t="s">
        <v>236</v>
      </c>
      <c r="V205" t="s">
        <v>16</v>
      </c>
    </row>
    <row r="206" spans="2:23" x14ac:dyDescent="0.2">
      <c r="C206" s="89">
        <v>2</v>
      </c>
      <c r="D206" s="89">
        <v>11</v>
      </c>
      <c r="E206" s="89">
        <v>1</v>
      </c>
      <c r="F206" s="89"/>
      <c r="G206" s="89">
        <v>19</v>
      </c>
      <c r="H206" s="89">
        <v>1</v>
      </c>
      <c r="I206" s="89">
        <v>2</v>
      </c>
      <c r="J206" s="90">
        <f>SUM(C206:I206)</f>
        <v>36</v>
      </c>
      <c r="N206"/>
      <c r="O206" s="2">
        <v>17.399999999999999</v>
      </c>
      <c r="P206" s="2">
        <v>34.799999999999997</v>
      </c>
      <c r="Q206" s="2">
        <v>34.799999999999997</v>
      </c>
      <c r="R206" s="2">
        <v>46.4</v>
      </c>
      <c r="S206" s="2">
        <v>46.4</v>
      </c>
      <c r="T206" s="2">
        <v>57.999999999999993</v>
      </c>
      <c r="U206" s="2">
        <v>57.999999999999993</v>
      </c>
    </row>
    <row r="207" spans="2:23" x14ac:dyDescent="0.2">
      <c r="C207" s="18">
        <f>+C205*C206</f>
        <v>410.64</v>
      </c>
      <c r="D207" s="18">
        <f t="shared" ref="D207:I207" si="43">+D205*D206</f>
        <v>3062.3999999999996</v>
      </c>
      <c r="E207" s="18">
        <f t="shared" si="43"/>
        <v>353.79999999999995</v>
      </c>
      <c r="F207" s="18">
        <f t="shared" si="43"/>
        <v>0</v>
      </c>
      <c r="G207" s="18">
        <f t="shared" si="43"/>
        <v>13003.6</v>
      </c>
      <c r="H207" s="18">
        <f t="shared" si="43"/>
        <v>951.19999999999993</v>
      </c>
      <c r="I207" s="18">
        <f t="shared" si="43"/>
        <v>2157.6</v>
      </c>
      <c r="J207" s="82">
        <f>SUM(C207:I207)</f>
        <v>19939.239999999998</v>
      </c>
      <c r="N207" s="88" t="s">
        <v>238</v>
      </c>
      <c r="O207" s="89">
        <v>2</v>
      </c>
      <c r="P207" s="89">
        <v>11</v>
      </c>
      <c r="Q207" s="89">
        <v>1</v>
      </c>
      <c r="R207" s="89"/>
      <c r="S207" s="89">
        <v>19</v>
      </c>
      <c r="T207" s="89">
        <v>1</v>
      </c>
      <c r="U207" s="89">
        <v>2</v>
      </c>
      <c r="V207">
        <f>SUM(O207:U207)</f>
        <v>36</v>
      </c>
    </row>
    <row r="208" spans="2:23" x14ac:dyDescent="0.2">
      <c r="N208"/>
      <c r="O208" s="18">
        <f>+O206*O207</f>
        <v>34.799999999999997</v>
      </c>
      <c r="P208" s="18">
        <f t="shared" ref="P208:U208" si="44">+P206*P207</f>
        <v>382.79999999999995</v>
      </c>
      <c r="Q208" s="18">
        <f t="shared" si="44"/>
        <v>34.799999999999997</v>
      </c>
      <c r="R208" s="18">
        <f t="shared" si="44"/>
        <v>0</v>
      </c>
      <c r="S208" s="18">
        <f t="shared" si="44"/>
        <v>881.6</v>
      </c>
      <c r="T208" s="18">
        <f t="shared" si="44"/>
        <v>57.999999999999993</v>
      </c>
      <c r="U208" s="18">
        <f t="shared" si="44"/>
        <v>115.99999999999999</v>
      </c>
      <c r="V208" s="82">
        <f>SUM(O208:U208)</f>
        <v>1508</v>
      </c>
      <c r="W208" s="83" t="s">
        <v>239</v>
      </c>
    </row>
    <row r="209" spans="2:23" x14ac:dyDescent="0.2">
      <c r="C209" s="246" t="s">
        <v>2013</v>
      </c>
      <c r="D209" s="271">
        <v>2</v>
      </c>
      <c r="E209" s="246" t="s">
        <v>2014</v>
      </c>
      <c r="F209" s="246" t="s">
        <v>2015</v>
      </c>
      <c r="G209" s="246"/>
      <c r="H209" s="246" t="s">
        <v>2016</v>
      </c>
      <c r="I209" s="246"/>
    </row>
    <row r="210" spans="2:23" x14ac:dyDescent="0.2">
      <c r="D210" s="271">
        <v>2</v>
      </c>
      <c r="E210" s="246" t="s">
        <v>2017</v>
      </c>
      <c r="F210" s="246" t="s">
        <v>2015</v>
      </c>
      <c r="H210" s="246" t="s">
        <v>2016</v>
      </c>
    </row>
    <row r="213" spans="2:23" x14ac:dyDescent="0.2">
      <c r="C213" t="s">
        <v>216</v>
      </c>
      <c r="D213">
        <v>10311</v>
      </c>
      <c r="E213" s="23" t="s">
        <v>44</v>
      </c>
      <c r="F213" s="23">
        <v>44977</v>
      </c>
      <c r="N213"/>
      <c r="O213" t="s">
        <v>216</v>
      </c>
      <c r="P213">
        <v>10311</v>
      </c>
      <c r="Q213" s="23" t="s">
        <v>44</v>
      </c>
      <c r="R213" s="23">
        <v>44977</v>
      </c>
    </row>
    <row r="214" spans="2:23" x14ac:dyDescent="0.2">
      <c r="C214" t="s">
        <v>229</v>
      </c>
      <c r="N214"/>
      <c r="O214" t="s">
        <v>229</v>
      </c>
    </row>
    <row r="215" spans="2:23" x14ac:dyDescent="0.2">
      <c r="C215" t="s">
        <v>230</v>
      </c>
      <c r="D215" t="s">
        <v>231</v>
      </c>
      <c r="E215" t="s">
        <v>232</v>
      </c>
      <c r="F215" t="s">
        <v>233</v>
      </c>
      <c r="G215" t="s">
        <v>234</v>
      </c>
      <c r="H215" t="s">
        <v>235</v>
      </c>
      <c r="I215" t="s">
        <v>236</v>
      </c>
      <c r="J215" t="s">
        <v>16</v>
      </c>
      <c r="N215"/>
      <c r="O215" t="s">
        <v>230</v>
      </c>
      <c r="P215" t="s">
        <v>231</v>
      </c>
      <c r="Q215" t="s">
        <v>232</v>
      </c>
      <c r="R215" t="s">
        <v>233</v>
      </c>
      <c r="S215" t="s">
        <v>234</v>
      </c>
      <c r="T215" t="s">
        <v>235</v>
      </c>
      <c r="U215" t="s">
        <v>236</v>
      </c>
      <c r="V215" t="s">
        <v>16</v>
      </c>
    </row>
    <row r="216" spans="2:23" x14ac:dyDescent="0.2">
      <c r="B216" s="88" t="s">
        <v>237</v>
      </c>
      <c r="C216" s="2">
        <v>205.32</v>
      </c>
      <c r="D216" s="2">
        <v>278.39999999999998</v>
      </c>
      <c r="E216" s="2">
        <v>353.79999999999995</v>
      </c>
      <c r="F216" s="2">
        <v>440.79999999999995</v>
      </c>
      <c r="G216" s="2">
        <v>684.4</v>
      </c>
      <c r="H216" s="2">
        <v>951.19999999999993</v>
      </c>
      <c r="I216" s="2">
        <v>1078.8</v>
      </c>
      <c r="N216"/>
      <c r="O216" s="2">
        <v>17.399999999999999</v>
      </c>
      <c r="P216" s="2">
        <v>34.799999999999997</v>
      </c>
      <c r="Q216" s="2">
        <v>34.799999999999997</v>
      </c>
      <c r="R216" s="2">
        <v>46.4</v>
      </c>
      <c r="S216" s="2">
        <v>46.4</v>
      </c>
      <c r="T216" s="2">
        <v>57.999999999999993</v>
      </c>
      <c r="U216" s="2">
        <v>57.999999999999993</v>
      </c>
    </row>
    <row r="217" spans="2:23" x14ac:dyDescent="0.2">
      <c r="C217" s="89">
        <v>0</v>
      </c>
      <c r="D217" s="89">
        <v>9</v>
      </c>
      <c r="E217" s="89">
        <v>6</v>
      </c>
      <c r="F217" s="89">
        <v>3</v>
      </c>
      <c r="G217" s="89">
        <v>15</v>
      </c>
      <c r="H217" s="89">
        <v>1</v>
      </c>
      <c r="I217" s="89">
        <v>0</v>
      </c>
      <c r="J217" s="90">
        <f>SUM(C217:I217)</f>
        <v>34</v>
      </c>
      <c r="N217" s="88" t="s">
        <v>238</v>
      </c>
      <c r="O217" s="89">
        <v>0</v>
      </c>
      <c r="P217" s="89">
        <v>9</v>
      </c>
      <c r="Q217" s="89">
        <v>6</v>
      </c>
      <c r="R217" s="89">
        <v>3</v>
      </c>
      <c r="S217" s="89">
        <v>15</v>
      </c>
      <c r="T217" s="89">
        <v>1</v>
      </c>
      <c r="U217" s="89">
        <v>0</v>
      </c>
      <c r="V217">
        <f>SUM(O217:U217)</f>
        <v>34</v>
      </c>
    </row>
    <row r="218" spans="2:23" x14ac:dyDescent="0.2">
      <c r="C218" s="18">
        <f>+C216*C217</f>
        <v>0</v>
      </c>
      <c r="D218" s="18">
        <f t="shared" ref="D218:I218" si="45">+D216*D217</f>
        <v>2505.6</v>
      </c>
      <c r="E218" s="18">
        <f t="shared" si="45"/>
        <v>2122.7999999999997</v>
      </c>
      <c r="F218" s="18">
        <f t="shared" si="45"/>
        <v>1322.3999999999999</v>
      </c>
      <c r="G218" s="18">
        <f t="shared" si="45"/>
        <v>10266</v>
      </c>
      <c r="H218" s="18">
        <f t="shared" si="45"/>
        <v>951.19999999999993</v>
      </c>
      <c r="I218" s="18">
        <f t="shared" si="45"/>
        <v>0</v>
      </c>
      <c r="J218" s="82">
        <f>SUM(C218:I218)</f>
        <v>17168</v>
      </c>
      <c r="N218"/>
      <c r="O218" s="18">
        <f>+O216*O217</f>
        <v>0</v>
      </c>
      <c r="P218" s="18">
        <f t="shared" ref="P218:U218" si="46">+P216*P217</f>
        <v>313.2</v>
      </c>
      <c r="Q218" s="18">
        <f t="shared" si="46"/>
        <v>208.79999999999998</v>
      </c>
      <c r="R218" s="18">
        <f t="shared" si="46"/>
        <v>139.19999999999999</v>
      </c>
      <c r="S218" s="18">
        <f t="shared" si="46"/>
        <v>696</v>
      </c>
      <c r="T218" s="18">
        <f t="shared" si="46"/>
        <v>57.999999999999993</v>
      </c>
      <c r="U218" s="18">
        <f t="shared" si="46"/>
        <v>0</v>
      </c>
      <c r="V218" s="82">
        <f>SUM(O218:U218)</f>
        <v>1415.2</v>
      </c>
      <c r="W218" s="83" t="s">
        <v>239</v>
      </c>
    </row>
    <row r="219" spans="2:23" x14ac:dyDescent="0.2">
      <c r="C219" s="85"/>
      <c r="D219" s="18"/>
      <c r="E219" s="18"/>
      <c r="F219" s="18"/>
      <c r="G219" s="18"/>
      <c r="H219" s="18"/>
      <c r="I219" s="18"/>
      <c r="J219" s="38"/>
    </row>
    <row r="220" spans="2:23" x14ac:dyDescent="0.2">
      <c r="D220" s="553" t="s">
        <v>46</v>
      </c>
      <c r="E220" s="553" t="s">
        <v>3771</v>
      </c>
      <c r="F220" s="553" t="s">
        <v>3772</v>
      </c>
      <c r="G220" s="553" t="s">
        <v>15</v>
      </c>
      <c r="H220" s="553" t="s">
        <v>3773</v>
      </c>
      <c r="I220" s="553" t="s">
        <v>16</v>
      </c>
    </row>
    <row r="221" spans="2:23" x14ac:dyDescent="0.2">
      <c r="C221" s="246" t="s">
        <v>2013</v>
      </c>
      <c r="D221" s="554">
        <v>3</v>
      </c>
      <c r="E221" s="208" t="s">
        <v>2014</v>
      </c>
      <c r="F221" s="16">
        <f>2316*0.5217</f>
        <v>1208.2572</v>
      </c>
      <c r="G221" s="16">
        <v>550</v>
      </c>
      <c r="H221" s="231">
        <f>+F221+G221</f>
        <v>1758.2572</v>
      </c>
      <c r="I221" s="16">
        <f>+H221*D221</f>
        <v>5274.7716</v>
      </c>
    </row>
    <row r="222" spans="2:23" x14ac:dyDescent="0.2">
      <c r="D222" s="554">
        <v>1</v>
      </c>
      <c r="E222" s="208" t="s">
        <v>2017</v>
      </c>
      <c r="F222" s="16">
        <f>2316*0.5217</f>
        <v>1208.2572</v>
      </c>
      <c r="G222" s="16">
        <v>550</v>
      </c>
      <c r="H222" s="231">
        <f>+F222+G222</f>
        <v>1758.2572</v>
      </c>
      <c r="I222" s="16">
        <f>+H222*D222</f>
        <v>1758.2572</v>
      </c>
    </row>
    <row r="223" spans="2:23" x14ac:dyDescent="0.2">
      <c r="E223" s="208"/>
      <c r="F223" s="208"/>
      <c r="G223" s="208"/>
      <c r="H223" s="208"/>
      <c r="I223" s="555">
        <f>SUM(I221:I222)</f>
        <v>7033.0288</v>
      </c>
      <c r="J223" t="s">
        <v>3774</v>
      </c>
    </row>
    <row r="224" spans="2:23" x14ac:dyDescent="0.2">
      <c r="I224" s="2">
        <f>+I223*0.16</f>
        <v>1125.2846079999999</v>
      </c>
      <c r="J224" t="s">
        <v>15</v>
      </c>
    </row>
    <row r="225" spans="1:23" x14ac:dyDescent="0.2">
      <c r="I225" s="505">
        <f>+I223+I224</f>
        <v>8158.313408</v>
      </c>
      <c r="J225" t="s">
        <v>35</v>
      </c>
    </row>
    <row r="228" spans="1:23" x14ac:dyDescent="0.2">
      <c r="C228" t="s">
        <v>216</v>
      </c>
      <c r="D228">
        <v>10681</v>
      </c>
      <c r="E228" s="23" t="s">
        <v>44</v>
      </c>
      <c r="F228" s="23">
        <v>45016</v>
      </c>
    </row>
    <row r="229" spans="1:23" x14ac:dyDescent="0.2">
      <c r="C229" t="s">
        <v>229</v>
      </c>
      <c r="N229"/>
      <c r="O229" t="s">
        <v>216</v>
      </c>
      <c r="P229">
        <v>10681</v>
      </c>
      <c r="Q229" s="23" t="s">
        <v>44</v>
      </c>
      <c r="R229" s="23">
        <v>45016</v>
      </c>
    </row>
    <row r="230" spans="1:23" x14ac:dyDescent="0.2">
      <c r="C230" t="s">
        <v>230</v>
      </c>
      <c r="D230" t="s">
        <v>231</v>
      </c>
      <c r="E230" t="s">
        <v>232</v>
      </c>
      <c r="F230" t="s">
        <v>233</v>
      </c>
      <c r="G230" t="s">
        <v>234</v>
      </c>
      <c r="H230" t="s">
        <v>235</v>
      </c>
      <c r="I230" t="s">
        <v>236</v>
      </c>
      <c r="J230" t="s">
        <v>16</v>
      </c>
      <c r="N230"/>
      <c r="O230" t="s">
        <v>229</v>
      </c>
    </row>
    <row r="231" spans="1:23" x14ac:dyDescent="0.2">
      <c r="B231" s="88" t="s">
        <v>237</v>
      </c>
      <c r="C231" s="2">
        <v>205.32</v>
      </c>
      <c r="D231" s="2">
        <v>278.39999999999998</v>
      </c>
      <c r="E231" s="2">
        <v>353.79999999999995</v>
      </c>
      <c r="F231" s="2">
        <v>440.79999999999995</v>
      </c>
      <c r="G231" s="2">
        <v>684.4</v>
      </c>
      <c r="H231" s="2">
        <v>951.19999999999993</v>
      </c>
      <c r="I231" s="2">
        <v>1078.8</v>
      </c>
      <c r="N231"/>
      <c r="O231" t="s">
        <v>230</v>
      </c>
      <c r="P231" t="s">
        <v>231</v>
      </c>
      <c r="Q231" t="s">
        <v>232</v>
      </c>
      <c r="R231" t="s">
        <v>233</v>
      </c>
      <c r="S231" t="s">
        <v>234</v>
      </c>
      <c r="T231" t="s">
        <v>235</v>
      </c>
      <c r="U231" t="s">
        <v>236</v>
      </c>
      <c r="V231" t="s">
        <v>16</v>
      </c>
    </row>
    <row r="232" spans="1:23" x14ac:dyDescent="0.2">
      <c r="C232" s="89">
        <v>1</v>
      </c>
      <c r="D232" s="89">
        <v>33</v>
      </c>
      <c r="E232" s="89">
        <v>12</v>
      </c>
      <c r="F232" s="89">
        <v>2</v>
      </c>
      <c r="G232" s="89">
        <v>22</v>
      </c>
      <c r="H232" s="89">
        <v>4</v>
      </c>
      <c r="I232" s="89">
        <v>1</v>
      </c>
      <c r="J232" s="90">
        <f>SUM(C232:I232)</f>
        <v>75</v>
      </c>
      <c r="N232"/>
      <c r="O232" s="2">
        <v>17.399999999999999</v>
      </c>
      <c r="P232" s="2">
        <v>34.799999999999997</v>
      </c>
      <c r="Q232" s="2">
        <v>34.799999999999997</v>
      </c>
      <c r="R232" s="2">
        <v>46.4</v>
      </c>
      <c r="S232" s="2">
        <v>46.4</v>
      </c>
      <c r="T232" s="2">
        <v>57.999999999999993</v>
      </c>
      <c r="U232" s="2">
        <v>57.999999999999993</v>
      </c>
    </row>
    <row r="233" spans="1:23" x14ac:dyDescent="0.2">
      <c r="C233" s="18">
        <f>+C231*C232</f>
        <v>205.32</v>
      </c>
      <c r="D233" s="18">
        <f t="shared" ref="D233:I233" si="47">+D231*D232</f>
        <v>9187.1999999999989</v>
      </c>
      <c r="E233" s="18">
        <f t="shared" si="47"/>
        <v>4245.5999999999995</v>
      </c>
      <c r="F233" s="18">
        <f t="shared" si="47"/>
        <v>881.59999999999991</v>
      </c>
      <c r="G233" s="18">
        <f t="shared" si="47"/>
        <v>15056.8</v>
      </c>
      <c r="H233" s="18">
        <f t="shared" si="47"/>
        <v>3804.7999999999997</v>
      </c>
      <c r="I233" s="18">
        <f t="shared" si="47"/>
        <v>1078.8</v>
      </c>
      <c r="J233" s="82">
        <f>SUM(C233:I233)</f>
        <v>34460.120000000003</v>
      </c>
      <c r="N233" s="88" t="s">
        <v>238</v>
      </c>
      <c r="O233" s="89">
        <v>1</v>
      </c>
      <c r="P233" s="89">
        <v>33</v>
      </c>
      <c r="Q233" s="89">
        <v>12</v>
      </c>
      <c r="R233" s="89">
        <v>2</v>
      </c>
      <c r="S233" s="89">
        <v>22</v>
      </c>
      <c r="T233" s="89">
        <v>4</v>
      </c>
      <c r="U233" s="89">
        <v>1</v>
      </c>
      <c r="V233">
        <f>SUM(O233:U233)</f>
        <v>75</v>
      </c>
    </row>
    <row r="234" spans="1:23" x14ac:dyDescent="0.2">
      <c r="N234"/>
      <c r="O234" s="18">
        <f>+O232*O233</f>
        <v>17.399999999999999</v>
      </c>
      <c r="P234" s="18">
        <f t="shared" ref="P234:U234" si="48">+P232*P233</f>
        <v>1148.3999999999999</v>
      </c>
      <c r="Q234" s="18">
        <f t="shared" si="48"/>
        <v>417.59999999999997</v>
      </c>
      <c r="R234" s="18">
        <f t="shared" si="48"/>
        <v>92.8</v>
      </c>
      <c r="S234" s="18">
        <f t="shared" si="48"/>
        <v>1020.8</v>
      </c>
      <c r="T234" s="18">
        <f t="shared" si="48"/>
        <v>231.99999999999997</v>
      </c>
      <c r="U234" s="18">
        <f t="shared" si="48"/>
        <v>57.999999999999993</v>
      </c>
      <c r="V234" s="82">
        <f>SUM(O234:U234)</f>
        <v>2987</v>
      </c>
      <c r="W234" s="83" t="s">
        <v>239</v>
      </c>
    </row>
    <row r="235" spans="1:23" x14ac:dyDescent="0.2">
      <c r="D235" s="553" t="s">
        <v>46</v>
      </c>
      <c r="E235" s="553" t="s">
        <v>3771</v>
      </c>
      <c r="F235" s="553" t="s">
        <v>3772</v>
      </c>
      <c r="G235" s="553" t="s">
        <v>15</v>
      </c>
      <c r="H235" s="553" t="s">
        <v>3773</v>
      </c>
      <c r="I235" s="553" t="s">
        <v>16</v>
      </c>
    </row>
    <row r="236" spans="1:23" x14ac:dyDescent="0.2">
      <c r="C236" s="246" t="s">
        <v>2013</v>
      </c>
      <c r="D236" s="554">
        <v>1</v>
      </c>
      <c r="E236" s="208" t="s">
        <v>3775</v>
      </c>
      <c r="F236" s="16">
        <f>2316*0.5217</f>
        <v>1208.2572</v>
      </c>
      <c r="G236" s="16">
        <v>550</v>
      </c>
      <c r="H236" s="231">
        <f>+F236+G236</f>
        <v>1758.2572</v>
      </c>
      <c r="I236" s="16">
        <f>+H236*D236</f>
        <v>1758.2572</v>
      </c>
    </row>
    <row r="237" spans="1:23" x14ac:dyDescent="0.2">
      <c r="D237" s="554">
        <v>1</v>
      </c>
      <c r="E237" s="208" t="s">
        <v>2017</v>
      </c>
      <c r="F237" s="16">
        <f>2316*0.5217</f>
        <v>1208.2572</v>
      </c>
      <c r="G237" s="16">
        <v>550</v>
      </c>
      <c r="H237" s="231">
        <f>+F237+G237</f>
        <v>1758.2572</v>
      </c>
      <c r="I237" s="16">
        <f>+H237*D237</f>
        <v>1758.2572</v>
      </c>
    </row>
    <row r="239" spans="1:23" x14ac:dyDescent="0.2">
      <c r="A239" s="81"/>
      <c r="B239" s="81"/>
      <c r="C239" s="81"/>
      <c r="D239" s="81"/>
      <c r="E239" s="81"/>
      <c r="F239" s="81"/>
      <c r="G239" s="81"/>
      <c r="H239" s="81"/>
      <c r="I239" s="81"/>
      <c r="J239" s="81"/>
      <c r="K239" s="81"/>
      <c r="M239" s="81"/>
      <c r="N239" s="91"/>
      <c r="O239" s="81"/>
      <c r="P239" s="81"/>
      <c r="Q239" s="81"/>
      <c r="R239" s="81"/>
      <c r="S239" s="81"/>
      <c r="T239" s="81"/>
      <c r="U239" s="81"/>
      <c r="V239" s="81"/>
      <c r="W239" s="81"/>
    </row>
    <row r="241" spans="2:22" x14ac:dyDescent="0.2">
      <c r="C241" s="12" t="s">
        <v>216</v>
      </c>
      <c r="D241" s="12">
        <v>10786</v>
      </c>
      <c r="E241" s="698" t="s">
        <v>44</v>
      </c>
      <c r="F241" s="698">
        <v>45063</v>
      </c>
    </row>
    <row r="242" spans="2:22" x14ac:dyDescent="0.2">
      <c r="C242" t="s">
        <v>229</v>
      </c>
      <c r="N242"/>
      <c r="O242" s="12" t="s">
        <v>216</v>
      </c>
      <c r="P242" s="12">
        <v>10786</v>
      </c>
      <c r="Q242" s="698" t="s">
        <v>44</v>
      </c>
      <c r="R242" s="698">
        <v>45063</v>
      </c>
    </row>
    <row r="243" spans="2:22" x14ac:dyDescent="0.2">
      <c r="C243" t="s">
        <v>230</v>
      </c>
      <c r="D243" t="s">
        <v>231</v>
      </c>
      <c r="E243" t="s">
        <v>232</v>
      </c>
      <c r="F243" t="s">
        <v>233</v>
      </c>
      <c r="G243" t="s">
        <v>234</v>
      </c>
      <c r="H243" t="s">
        <v>235</v>
      </c>
      <c r="I243" t="s">
        <v>236</v>
      </c>
      <c r="J243" t="s">
        <v>16</v>
      </c>
      <c r="N243"/>
      <c r="O243" t="s">
        <v>229</v>
      </c>
    </row>
    <row r="244" spans="2:22" x14ac:dyDescent="0.2">
      <c r="B244" s="88" t="s">
        <v>237</v>
      </c>
      <c r="C244" s="2">
        <f>212*1.16</f>
        <v>245.92</v>
      </c>
      <c r="D244" s="2">
        <f>287*1.16</f>
        <v>332.91999999999996</v>
      </c>
      <c r="E244" s="2">
        <f>365*1.16</f>
        <v>423.4</v>
      </c>
      <c r="F244" s="2">
        <f>455*1.16</f>
        <v>527.79999999999995</v>
      </c>
      <c r="G244" s="2">
        <f>706*1.16</f>
        <v>818.95999999999992</v>
      </c>
      <c r="H244" s="2">
        <f>982*1.16</f>
        <v>1139.1199999999999</v>
      </c>
      <c r="I244" s="2">
        <f>1113*1.16</f>
        <v>1291.08</v>
      </c>
      <c r="N244"/>
      <c r="O244" t="s">
        <v>230</v>
      </c>
      <c r="P244" t="s">
        <v>231</v>
      </c>
      <c r="Q244" t="s">
        <v>232</v>
      </c>
      <c r="R244" t="s">
        <v>233</v>
      </c>
      <c r="S244" t="s">
        <v>234</v>
      </c>
      <c r="T244" t="s">
        <v>235</v>
      </c>
      <c r="U244" t="s">
        <v>236</v>
      </c>
      <c r="V244" t="s">
        <v>16</v>
      </c>
    </row>
    <row r="245" spans="2:22" x14ac:dyDescent="0.2">
      <c r="C245" s="89">
        <v>4</v>
      </c>
      <c r="D245" s="89">
        <v>13</v>
      </c>
      <c r="E245" s="89">
        <v>14</v>
      </c>
      <c r="F245" s="89">
        <v>5</v>
      </c>
      <c r="G245" s="89">
        <v>26</v>
      </c>
      <c r="H245" s="89">
        <v>3</v>
      </c>
      <c r="I245" s="89">
        <v>0</v>
      </c>
      <c r="J245" s="90">
        <f>SUM(C245:I245)</f>
        <v>65</v>
      </c>
      <c r="N245" s="88" t="s">
        <v>237</v>
      </c>
      <c r="O245" s="2">
        <v>18.559999999999999</v>
      </c>
      <c r="P245" s="2">
        <v>38.279999999999994</v>
      </c>
      <c r="Q245" s="2">
        <v>37.119999999999997</v>
      </c>
      <c r="R245" s="2">
        <v>51.04</v>
      </c>
      <c r="S245" s="2">
        <v>46.4</v>
      </c>
      <c r="T245" s="2">
        <v>57.999999999999993</v>
      </c>
      <c r="U245" s="2">
        <v>55.679999999999993</v>
      </c>
    </row>
    <row r="246" spans="2:22" x14ac:dyDescent="0.2">
      <c r="C246" s="18">
        <f>+C244*C245</f>
        <v>983.68</v>
      </c>
      <c r="D246" s="18">
        <f t="shared" ref="D246:I246" si="49">+D244*D245</f>
        <v>4327.9599999999991</v>
      </c>
      <c r="E246" s="18">
        <f t="shared" si="49"/>
        <v>5927.5999999999995</v>
      </c>
      <c r="F246" s="18">
        <f t="shared" si="49"/>
        <v>2639</v>
      </c>
      <c r="G246" s="18">
        <f t="shared" si="49"/>
        <v>21292.959999999999</v>
      </c>
      <c r="H246" s="18">
        <f t="shared" si="49"/>
        <v>3417.3599999999997</v>
      </c>
      <c r="I246" s="18">
        <f t="shared" si="49"/>
        <v>0</v>
      </c>
      <c r="J246" s="699">
        <f>SUM(C246:I246)</f>
        <v>38588.559999999998</v>
      </c>
      <c r="N246"/>
      <c r="O246" s="89">
        <v>4</v>
      </c>
      <c r="P246" s="89">
        <v>13</v>
      </c>
      <c r="Q246" s="89">
        <v>14</v>
      </c>
      <c r="R246" s="89">
        <v>5</v>
      </c>
      <c r="S246" s="89">
        <v>26</v>
      </c>
      <c r="T246" s="89">
        <v>3</v>
      </c>
      <c r="U246" s="89">
        <v>0</v>
      </c>
      <c r="V246" s="90">
        <f>SUM(O246:U246)</f>
        <v>65</v>
      </c>
    </row>
    <row r="247" spans="2:22" x14ac:dyDescent="0.2">
      <c r="N247"/>
      <c r="O247" s="18">
        <f>+O245*O246</f>
        <v>74.239999999999995</v>
      </c>
      <c r="P247" s="18">
        <f t="shared" ref="P247:U247" si="50">+P245*P246</f>
        <v>497.63999999999993</v>
      </c>
      <c r="Q247" s="18">
        <f t="shared" si="50"/>
        <v>519.67999999999995</v>
      </c>
      <c r="R247" s="18">
        <f t="shared" si="50"/>
        <v>255.2</v>
      </c>
      <c r="S247" s="18">
        <f t="shared" si="50"/>
        <v>1206.3999999999999</v>
      </c>
      <c r="T247" s="18">
        <f t="shared" si="50"/>
        <v>173.99999999999997</v>
      </c>
      <c r="U247" s="18">
        <f t="shared" si="50"/>
        <v>0</v>
      </c>
      <c r="V247" s="699">
        <f>SUM(O247:U247)</f>
        <v>2727.16</v>
      </c>
    </row>
    <row r="252" spans="2:22" x14ac:dyDescent="0.2">
      <c r="C252" s="12" t="s">
        <v>216</v>
      </c>
      <c r="D252" s="12">
        <v>1470</v>
      </c>
      <c r="E252" s="698" t="s">
        <v>44</v>
      </c>
      <c r="F252" s="698">
        <v>45161</v>
      </c>
      <c r="N252"/>
      <c r="O252" s="12" t="s">
        <v>216</v>
      </c>
      <c r="P252" s="12">
        <v>1470</v>
      </c>
      <c r="Q252" s="698" t="s">
        <v>44</v>
      </c>
      <c r="R252" s="698">
        <v>45161</v>
      </c>
    </row>
    <row r="253" spans="2:22" x14ac:dyDescent="0.2">
      <c r="C253" t="s">
        <v>229</v>
      </c>
      <c r="N253"/>
      <c r="O253" t="s">
        <v>229</v>
      </c>
    </row>
    <row r="254" spans="2:22" x14ac:dyDescent="0.2">
      <c r="C254" t="s">
        <v>230</v>
      </c>
      <c r="D254" t="s">
        <v>231</v>
      </c>
      <c r="E254" t="s">
        <v>232</v>
      </c>
      <c r="F254" t="s">
        <v>233</v>
      </c>
      <c r="G254" t="s">
        <v>234</v>
      </c>
      <c r="H254" t="s">
        <v>235</v>
      </c>
      <c r="I254" t="s">
        <v>236</v>
      </c>
      <c r="J254" t="s">
        <v>16</v>
      </c>
      <c r="N254"/>
      <c r="O254" t="s">
        <v>230</v>
      </c>
      <c r="P254" t="s">
        <v>231</v>
      </c>
      <c r="Q254" t="s">
        <v>232</v>
      </c>
      <c r="R254" t="s">
        <v>233</v>
      </c>
      <c r="S254" t="s">
        <v>234</v>
      </c>
      <c r="T254" t="s">
        <v>235</v>
      </c>
      <c r="U254" t="s">
        <v>236</v>
      </c>
      <c r="V254" t="s">
        <v>16</v>
      </c>
    </row>
    <row r="255" spans="2:22" x14ac:dyDescent="0.2">
      <c r="B255" s="88" t="s">
        <v>237</v>
      </c>
      <c r="C255" s="2">
        <f>212*1.16</f>
        <v>245.92</v>
      </c>
      <c r="D255" s="2">
        <f>287*1.16</f>
        <v>332.91999999999996</v>
      </c>
      <c r="E255" s="2">
        <f>365*1.16</f>
        <v>423.4</v>
      </c>
      <c r="F255" s="2">
        <f>455*1.16</f>
        <v>527.79999999999995</v>
      </c>
      <c r="G255" s="2">
        <f>706*1.16</f>
        <v>818.95999999999992</v>
      </c>
      <c r="H255" s="2">
        <f>982*1.16</f>
        <v>1139.1199999999999</v>
      </c>
      <c r="I255" s="2">
        <f>1113*1.16</f>
        <v>1291.08</v>
      </c>
      <c r="N255" s="88" t="s">
        <v>237</v>
      </c>
      <c r="O255" s="2">
        <v>18.559999999999999</v>
      </c>
      <c r="P255" s="2">
        <v>38.279999999999994</v>
      </c>
      <c r="Q255" s="2">
        <v>37.119999999999997</v>
      </c>
      <c r="R255" s="2">
        <v>51.04</v>
      </c>
      <c r="S255" s="2">
        <v>46.4</v>
      </c>
      <c r="T255" s="2">
        <v>57.999999999999993</v>
      </c>
      <c r="U255" s="2">
        <v>55.679999999999993</v>
      </c>
    </row>
    <row r="256" spans="2:22" x14ac:dyDescent="0.2">
      <c r="C256" s="89">
        <v>5</v>
      </c>
      <c r="D256" s="89">
        <v>31</v>
      </c>
      <c r="E256" s="89">
        <v>11</v>
      </c>
      <c r="F256" s="89">
        <v>6</v>
      </c>
      <c r="G256" s="89">
        <v>64</v>
      </c>
      <c r="H256" s="89">
        <v>2</v>
      </c>
      <c r="I256" s="89">
        <v>4</v>
      </c>
      <c r="J256" s="90">
        <f>SUM(C256:I256)</f>
        <v>123</v>
      </c>
      <c r="N256"/>
      <c r="O256" s="89">
        <v>5</v>
      </c>
      <c r="P256" s="89">
        <v>31</v>
      </c>
      <c r="Q256" s="89">
        <v>11</v>
      </c>
      <c r="R256" s="89">
        <v>6</v>
      </c>
      <c r="S256" s="89">
        <v>64</v>
      </c>
      <c r="T256" s="89">
        <v>2</v>
      </c>
      <c r="U256" s="89">
        <v>4</v>
      </c>
      <c r="V256" s="90">
        <f>SUM(O256:U256)</f>
        <v>123</v>
      </c>
    </row>
    <row r="257" spans="2:22" x14ac:dyDescent="0.2">
      <c r="C257" s="18">
        <f>+C255*C256</f>
        <v>1229.5999999999999</v>
      </c>
      <c r="D257" s="18">
        <f t="shared" ref="D257:I257" si="51">+D255*D256</f>
        <v>10320.519999999999</v>
      </c>
      <c r="E257" s="18">
        <f t="shared" si="51"/>
        <v>4657.3999999999996</v>
      </c>
      <c r="F257" s="18">
        <f t="shared" si="51"/>
        <v>3166.7999999999997</v>
      </c>
      <c r="G257" s="18">
        <f t="shared" si="51"/>
        <v>52413.439999999995</v>
      </c>
      <c r="H257" s="18">
        <f t="shared" si="51"/>
        <v>2278.2399999999998</v>
      </c>
      <c r="I257" s="18">
        <f t="shared" si="51"/>
        <v>5164.32</v>
      </c>
      <c r="J257" s="699">
        <f>SUM(C257:I257)</f>
        <v>79230.320000000007</v>
      </c>
      <c r="N257"/>
      <c r="O257" s="18">
        <f>+O255*O256</f>
        <v>92.8</v>
      </c>
      <c r="P257" s="18">
        <f t="shared" ref="P257:U257" si="52">+P255*P256</f>
        <v>1186.6799999999998</v>
      </c>
      <c r="Q257" s="18">
        <f t="shared" si="52"/>
        <v>408.32</v>
      </c>
      <c r="R257" s="18">
        <f t="shared" si="52"/>
        <v>306.24</v>
      </c>
      <c r="S257" s="18">
        <f t="shared" si="52"/>
        <v>2969.6</v>
      </c>
      <c r="T257" s="18">
        <f t="shared" si="52"/>
        <v>115.99999999999999</v>
      </c>
      <c r="U257" s="18">
        <f t="shared" si="52"/>
        <v>222.71999999999997</v>
      </c>
      <c r="V257" s="699">
        <f>SUM(O257:U257)</f>
        <v>5302.36</v>
      </c>
    </row>
    <row r="261" spans="2:22" s="81" customFormat="1" x14ac:dyDescent="0.2">
      <c r="N261" s="91"/>
    </row>
    <row r="265" spans="2:22" x14ac:dyDescent="0.2">
      <c r="C265" s="12" t="s">
        <v>216</v>
      </c>
      <c r="D265" s="12">
        <v>1471</v>
      </c>
      <c r="E265" s="698" t="s">
        <v>44</v>
      </c>
      <c r="F265" s="698">
        <v>45222</v>
      </c>
      <c r="N265"/>
      <c r="O265" s="12" t="s">
        <v>216</v>
      </c>
      <c r="P265" s="12">
        <v>1471</v>
      </c>
      <c r="Q265" s="698" t="s">
        <v>44</v>
      </c>
      <c r="R265" s="698">
        <v>45222</v>
      </c>
    </row>
    <row r="266" spans="2:22" x14ac:dyDescent="0.2">
      <c r="C266" t="s">
        <v>229</v>
      </c>
      <c r="N266"/>
      <c r="O266" t="s">
        <v>229</v>
      </c>
    </row>
    <row r="267" spans="2:22" x14ac:dyDescent="0.2">
      <c r="C267" t="s">
        <v>230</v>
      </c>
      <c r="D267" t="s">
        <v>231</v>
      </c>
      <c r="E267" t="s">
        <v>232</v>
      </c>
      <c r="F267" t="s">
        <v>233</v>
      </c>
      <c r="G267" t="s">
        <v>234</v>
      </c>
      <c r="H267" t="s">
        <v>235</v>
      </c>
      <c r="I267" t="s">
        <v>236</v>
      </c>
      <c r="J267" t="s">
        <v>16</v>
      </c>
      <c r="N267"/>
      <c r="O267" t="s">
        <v>230</v>
      </c>
      <c r="P267" t="s">
        <v>231</v>
      </c>
      <c r="Q267" t="s">
        <v>232</v>
      </c>
      <c r="R267" t="s">
        <v>233</v>
      </c>
      <c r="S267" t="s">
        <v>234</v>
      </c>
      <c r="T267" t="s">
        <v>235</v>
      </c>
      <c r="U267" t="s">
        <v>236</v>
      </c>
      <c r="V267" t="s">
        <v>16</v>
      </c>
    </row>
    <row r="268" spans="2:22" x14ac:dyDescent="0.2">
      <c r="B268" s="88" t="s">
        <v>237</v>
      </c>
      <c r="C268" s="2">
        <f>212*1.16</f>
        <v>245.92</v>
      </c>
      <c r="D268" s="2">
        <f>287*1.16</f>
        <v>332.91999999999996</v>
      </c>
      <c r="E268" s="2">
        <f>365*1.16</f>
        <v>423.4</v>
      </c>
      <c r="F268" s="2">
        <f>455*1.16</f>
        <v>527.79999999999995</v>
      </c>
      <c r="G268" s="2">
        <f>706*1.16</f>
        <v>818.95999999999992</v>
      </c>
      <c r="H268" s="2">
        <f>982*1.16</f>
        <v>1139.1199999999999</v>
      </c>
      <c r="I268" s="2">
        <f>1113*1.16</f>
        <v>1291.08</v>
      </c>
      <c r="N268" s="88" t="s">
        <v>237</v>
      </c>
      <c r="O268" s="2">
        <v>18.559999999999999</v>
      </c>
      <c r="P268" s="2">
        <v>38.279999999999994</v>
      </c>
      <c r="Q268" s="2">
        <v>37.119999999999997</v>
      </c>
      <c r="R268" s="2">
        <v>51.04</v>
      </c>
      <c r="S268" s="2">
        <v>46.4</v>
      </c>
      <c r="T268" s="2">
        <v>57.999999999999993</v>
      </c>
      <c r="U268" s="2">
        <v>55.679999999999993</v>
      </c>
    </row>
    <row r="269" spans="2:22" x14ac:dyDescent="0.2">
      <c r="C269" s="89">
        <v>3</v>
      </c>
      <c r="D269" s="89">
        <v>20</v>
      </c>
      <c r="E269" s="89">
        <v>11</v>
      </c>
      <c r="F269" s="89">
        <v>5</v>
      </c>
      <c r="G269" s="89">
        <v>38</v>
      </c>
      <c r="H269" s="89">
        <v>4</v>
      </c>
      <c r="I269" s="89">
        <v>2</v>
      </c>
      <c r="J269" s="90">
        <f>SUM(C269:I269)</f>
        <v>83</v>
      </c>
      <c r="N269"/>
      <c r="O269" s="89">
        <v>3</v>
      </c>
      <c r="P269" s="89">
        <v>20</v>
      </c>
      <c r="Q269" s="89">
        <v>11</v>
      </c>
      <c r="R269" s="89">
        <v>5</v>
      </c>
      <c r="S269" s="89">
        <v>38</v>
      </c>
      <c r="T269" s="89">
        <v>4</v>
      </c>
      <c r="U269" s="89">
        <v>2</v>
      </c>
      <c r="V269" s="90">
        <f>SUM(O269:U269)</f>
        <v>83</v>
      </c>
    </row>
    <row r="270" spans="2:22" x14ac:dyDescent="0.2">
      <c r="C270" s="18">
        <f>+C268*C269</f>
        <v>737.76</v>
      </c>
      <c r="D270" s="18">
        <f t="shared" ref="D270:I270" si="53">+D268*D269</f>
        <v>6658.4</v>
      </c>
      <c r="E270" s="18">
        <f t="shared" si="53"/>
        <v>4657.3999999999996</v>
      </c>
      <c r="F270" s="18">
        <f t="shared" si="53"/>
        <v>2639</v>
      </c>
      <c r="G270" s="18">
        <f t="shared" si="53"/>
        <v>31120.479999999996</v>
      </c>
      <c r="H270" s="18">
        <f t="shared" si="53"/>
        <v>4556.4799999999996</v>
      </c>
      <c r="I270" s="18">
        <f t="shared" si="53"/>
        <v>2582.16</v>
      </c>
      <c r="J270" s="699">
        <f>SUM(C270:I270)</f>
        <v>52951.679999999993</v>
      </c>
      <c r="N270"/>
      <c r="O270" s="18">
        <f>+O268*O269</f>
        <v>55.679999999999993</v>
      </c>
      <c r="P270" s="18">
        <f t="shared" ref="P270:U270" si="54">+P268*P269</f>
        <v>765.59999999999991</v>
      </c>
      <c r="Q270" s="18">
        <f t="shared" si="54"/>
        <v>408.32</v>
      </c>
      <c r="R270" s="18">
        <f t="shared" si="54"/>
        <v>255.2</v>
      </c>
      <c r="S270" s="18">
        <f t="shared" si="54"/>
        <v>1763.2</v>
      </c>
      <c r="T270" s="18">
        <f t="shared" si="54"/>
        <v>231.99999999999997</v>
      </c>
      <c r="U270" s="18">
        <f t="shared" si="54"/>
        <v>111.35999999999999</v>
      </c>
      <c r="V270" s="699">
        <f>SUM(O270:U270)</f>
        <v>3591.36</v>
      </c>
    </row>
  </sheetData>
  <mergeCells count="4">
    <mergeCell ref="C4:J7"/>
    <mergeCell ref="N4:U7"/>
    <mergeCell ref="C157:J160"/>
    <mergeCell ref="O157:V160"/>
  </mergeCells>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1021-7FDB-40C9-B5FD-DD54CD38ECF6}">
  <sheetPr codeName="Hoja54">
    <tabColor rgb="FFFFCCFF"/>
    <pageSetUpPr fitToPage="1"/>
  </sheetPr>
  <dimension ref="B1:H118"/>
  <sheetViews>
    <sheetView topLeftCell="A92" zoomScaleNormal="100" workbookViewId="0">
      <selection activeCell="S116" sqref="S116"/>
    </sheetView>
  </sheetViews>
  <sheetFormatPr baseColWidth="10" defaultColWidth="11.5" defaultRowHeight="13" x14ac:dyDescent="0.15"/>
  <cols>
    <col min="1" max="1" width="6" style="95" customWidth="1"/>
    <col min="2" max="2" width="14.5" style="92" bestFit="1" customWidth="1"/>
    <col min="3" max="3" width="6.5" style="92" customWidth="1"/>
    <col min="4" max="4" width="14.5" style="92" customWidth="1"/>
    <col min="5" max="5" width="11.5" style="92"/>
    <col min="6" max="6" width="7.5" style="92" customWidth="1"/>
    <col min="7" max="7" width="14.5" style="94" bestFit="1" customWidth="1"/>
    <col min="8" max="8" width="44.33203125" style="95" customWidth="1"/>
    <col min="9" max="16384" width="11.5" style="95"/>
  </cols>
  <sheetData>
    <row r="1" spans="2:8" x14ac:dyDescent="0.15">
      <c r="D1" s="93" t="s">
        <v>240</v>
      </c>
    </row>
    <row r="2" spans="2:8" x14ac:dyDescent="0.15">
      <c r="D2" s="93" t="s">
        <v>241</v>
      </c>
    </row>
    <row r="3" spans="2:8" x14ac:dyDescent="0.15">
      <c r="D3" s="93" t="s">
        <v>242</v>
      </c>
    </row>
    <row r="4" spans="2:8" x14ac:dyDescent="0.15">
      <c r="D4" s="93" t="s">
        <v>243</v>
      </c>
    </row>
    <row r="6" spans="2:8" x14ac:dyDescent="0.15">
      <c r="B6" s="96" t="s">
        <v>244</v>
      </c>
      <c r="C6" s="96" t="s">
        <v>245</v>
      </c>
      <c r="D6" s="96" t="s">
        <v>246</v>
      </c>
      <c r="E6" s="96" t="s">
        <v>247</v>
      </c>
      <c r="F6" s="96" t="s">
        <v>248</v>
      </c>
      <c r="G6" s="97" t="s">
        <v>249</v>
      </c>
      <c r="H6" s="96" t="s">
        <v>250</v>
      </c>
    </row>
    <row r="7" spans="2:8" x14ac:dyDescent="0.15">
      <c r="B7" s="92">
        <v>304029252</v>
      </c>
      <c r="C7" s="92" t="s">
        <v>2008</v>
      </c>
      <c r="D7" s="92" t="s">
        <v>2009</v>
      </c>
      <c r="E7" s="92" t="s">
        <v>2009</v>
      </c>
      <c r="F7" s="92">
        <v>1</v>
      </c>
      <c r="G7" s="94">
        <v>10750</v>
      </c>
      <c r="H7" s="95" t="s">
        <v>2010</v>
      </c>
    </row>
    <row r="8" spans="2:8" x14ac:dyDescent="0.15">
      <c r="B8" s="92">
        <v>304029253</v>
      </c>
      <c r="C8" s="92" t="s">
        <v>2008</v>
      </c>
      <c r="D8" s="92" t="s">
        <v>2009</v>
      </c>
      <c r="E8" s="92" t="s">
        <v>2009</v>
      </c>
      <c r="F8" s="92">
        <v>1</v>
      </c>
      <c r="G8" s="94">
        <v>1102.94</v>
      </c>
      <c r="H8" s="95" t="s">
        <v>2011</v>
      </c>
    </row>
    <row r="11" spans="2:8" x14ac:dyDescent="0.15">
      <c r="D11" s="93" t="s">
        <v>240</v>
      </c>
    </row>
    <row r="12" spans="2:8" x14ac:dyDescent="0.15">
      <c r="D12" s="93" t="s">
        <v>241</v>
      </c>
    </row>
    <row r="13" spans="2:8" x14ac:dyDescent="0.15">
      <c r="D13" s="93" t="s">
        <v>242</v>
      </c>
    </row>
    <row r="14" spans="2:8" x14ac:dyDescent="0.15">
      <c r="D14" s="93" t="s">
        <v>3049</v>
      </c>
    </row>
    <row r="15" spans="2:8" x14ac:dyDescent="0.15">
      <c r="B15" s="96" t="s">
        <v>244</v>
      </c>
      <c r="C15" s="96" t="s">
        <v>245</v>
      </c>
      <c r="D15" s="96" t="s">
        <v>246</v>
      </c>
      <c r="E15" s="96" t="s">
        <v>247</v>
      </c>
      <c r="F15" s="96" t="s">
        <v>248</v>
      </c>
      <c r="G15" s="97" t="s">
        <v>249</v>
      </c>
      <c r="H15" s="96" t="s">
        <v>250</v>
      </c>
    </row>
    <row r="16" spans="2:8" x14ac:dyDescent="0.15">
      <c r="B16" s="490">
        <v>304057392</v>
      </c>
      <c r="C16" s="490" t="s">
        <v>2008</v>
      </c>
      <c r="D16" s="490" t="s">
        <v>3043</v>
      </c>
      <c r="E16" s="490" t="s">
        <v>3043</v>
      </c>
      <c r="F16" s="490">
        <v>7</v>
      </c>
      <c r="G16" s="492">
        <v>1000</v>
      </c>
      <c r="H16" s="491" t="s">
        <v>3044</v>
      </c>
    </row>
    <row r="17" spans="2:8" x14ac:dyDescent="0.15">
      <c r="B17" s="490">
        <v>304057391</v>
      </c>
      <c r="C17" s="490" t="s">
        <v>2008</v>
      </c>
      <c r="D17" s="490" t="s">
        <v>3043</v>
      </c>
      <c r="E17" s="490" t="s">
        <v>3043</v>
      </c>
      <c r="F17" s="490">
        <v>7</v>
      </c>
      <c r="G17" s="492">
        <v>3132</v>
      </c>
      <c r="H17" s="491" t="s">
        <v>3045</v>
      </c>
    </row>
    <row r="18" spans="2:8" x14ac:dyDescent="0.15">
      <c r="B18" s="490">
        <v>304057390</v>
      </c>
      <c r="C18" s="490" t="s">
        <v>2008</v>
      </c>
      <c r="D18" s="490" t="s">
        <v>3043</v>
      </c>
      <c r="E18" s="490" t="s">
        <v>3043</v>
      </c>
      <c r="F18" s="490">
        <v>7</v>
      </c>
      <c r="G18" s="492">
        <v>855.43</v>
      </c>
      <c r="H18" s="491" t="s">
        <v>3046</v>
      </c>
    </row>
    <row r="19" spans="2:8" x14ac:dyDescent="0.15">
      <c r="B19" s="490">
        <v>304057453</v>
      </c>
      <c r="C19" s="490" t="s">
        <v>2008</v>
      </c>
      <c r="D19" s="490" t="s">
        <v>3047</v>
      </c>
      <c r="E19" s="490" t="s">
        <v>3047</v>
      </c>
      <c r="F19" s="490">
        <v>8</v>
      </c>
      <c r="G19" s="492">
        <v>6930.9</v>
      </c>
      <c r="H19" s="491" t="s">
        <v>3048</v>
      </c>
    </row>
    <row r="23" spans="2:8" x14ac:dyDescent="0.15">
      <c r="D23" s="93" t="s">
        <v>240</v>
      </c>
    </row>
    <row r="24" spans="2:8" x14ac:dyDescent="0.15">
      <c r="D24" s="93" t="s">
        <v>241</v>
      </c>
    </row>
    <row r="25" spans="2:8" x14ac:dyDescent="0.15">
      <c r="D25" s="93" t="s">
        <v>242</v>
      </c>
    </row>
    <row r="26" spans="2:8" x14ac:dyDescent="0.15">
      <c r="D26" s="93" t="s">
        <v>3776</v>
      </c>
    </row>
    <row r="27" spans="2:8" x14ac:dyDescent="0.15">
      <c r="B27" s="96" t="s">
        <v>244</v>
      </c>
      <c r="C27" s="96" t="s">
        <v>245</v>
      </c>
      <c r="D27" s="96" t="s">
        <v>246</v>
      </c>
      <c r="E27" s="96" t="s">
        <v>247</v>
      </c>
      <c r="F27" s="96" t="s">
        <v>248</v>
      </c>
      <c r="G27" s="97" t="s">
        <v>249</v>
      </c>
      <c r="H27" s="96" t="s">
        <v>250</v>
      </c>
    </row>
    <row r="28" spans="2:8" ht="15" x14ac:dyDescent="0.2">
      <c r="B28"/>
      <c r="C28" s="568"/>
      <c r="D28" t="s">
        <v>3777</v>
      </c>
      <c r="E28" t="s">
        <v>3777</v>
      </c>
      <c r="F28" s="490">
        <v>1</v>
      </c>
      <c r="G28" s="2">
        <v>1722.83</v>
      </c>
      <c r="H28" t="s">
        <v>3778</v>
      </c>
    </row>
    <row r="32" spans="2:8" x14ac:dyDescent="0.15">
      <c r="D32" s="93" t="s">
        <v>240</v>
      </c>
    </row>
    <row r="33" spans="2:8" x14ac:dyDescent="0.15">
      <c r="D33" s="93" t="s">
        <v>241</v>
      </c>
    </row>
    <row r="34" spans="2:8" x14ac:dyDescent="0.15">
      <c r="D34" s="93" t="s">
        <v>242</v>
      </c>
    </row>
    <row r="35" spans="2:8" x14ac:dyDescent="0.15">
      <c r="D35" s="93" t="s">
        <v>4131</v>
      </c>
    </row>
    <row r="36" spans="2:8" x14ac:dyDescent="0.15">
      <c r="B36" s="96" t="s">
        <v>244</v>
      </c>
      <c r="C36" s="96" t="s">
        <v>245</v>
      </c>
      <c r="D36" s="96" t="s">
        <v>246</v>
      </c>
      <c r="E36" s="96" t="s">
        <v>247</v>
      </c>
      <c r="F36" s="96" t="s">
        <v>248</v>
      </c>
      <c r="G36" s="97" t="s">
        <v>249</v>
      </c>
      <c r="H36" s="96" t="s">
        <v>250</v>
      </c>
    </row>
    <row r="37" spans="2:8" ht="14" x14ac:dyDescent="0.15">
      <c r="B37" s="616">
        <v>304124956</v>
      </c>
      <c r="C37" s="616" t="s">
        <v>2008</v>
      </c>
      <c r="D37" s="616" t="s">
        <v>4132</v>
      </c>
      <c r="E37" s="616" t="s">
        <v>4132</v>
      </c>
      <c r="F37" s="616">
        <v>6</v>
      </c>
      <c r="G37" s="406">
        <v>1064.3900000000001</v>
      </c>
      <c r="H37" s="373" t="s">
        <v>4133</v>
      </c>
    </row>
    <row r="38" spans="2:8" ht="14" x14ac:dyDescent="0.15">
      <c r="B38" s="616">
        <v>304124955</v>
      </c>
      <c r="C38" s="616" t="s">
        <v>2008</v>
      </c>
      <c r="D38" s="616" t="s">
        <v>4132</v>
      </c>
      <c r="E38" s="616" t="s">
        <v>4132</v>
      </c>
      <c r="F38" s="616">
        <v>6</v>
      </c>
      <c r="G38" s="406">
        <v>580</v>
      </c>
      <c r="H38" s="373" t="s">
        <v>4134</v>
      </c>
    </row>
    <row r="39" spans="2:8" ht="14" x14ac:dyDescent="0.15">
      <c r="B39" s="616">
        <v>304124954</v>
      </c>
      <c r="C39" s="616" t="s">
        <v>2008</v>
      </c>
      <c r="D39" s="616" t="s">
        <v>4132</v>
      </c>
      <c r="E39" s="616" t="s">
        <v>4132</v>
      </c>
      <c r="F39" s="616">
        <v>6</v>
      </c>
      <c r="G39" s="406">
        <v>2000</v>
      </c>
      <c r="H39" s="373" t="s">
        <v>4135</v>
      </c>
    </row>
    <row r="42" spans="2:8" x14ac:dyDescent="0.15">
      <c r="D42" s="93" t="s">
        <v>240</v>
      </c>
    </row>
    <row r="43" spans="2:8" x14ac:dyDescent="0.15">
      <c r="D43" s="93" t="s">
        <v>241</v>
      </c>
    </row>
    <row r="44" spans="2:8" x14ac:dyDescent="0.15">
      <c r="D44" s="93" t="s">
        <v>242</v>
      </c>
    </row>
    <row r="45" spans="2:8" x14ac:dyDescent="0.15">
      <c r="D45" s="93" t="s">
        <v>4555</v>
      </c>
    </row>
    <row r="46" spans="2:8" x14ac:dyDescent="0.15">
      <c r="B46" s="96" t="s">
        <v>244</v>
      </c>
      <c r="C46" s="96" t="s">
        <v>245</v>
      </c>
      <c r="D46" s="96" t="s">
        <v>246</v>
      </c>
      <c r="E46" s="96" t="s">
        <v>247</v>
      </c>
      <c r="F46" s="96" t="s">
        <v>248</v>
      </c>
      <c r="G46" s="97" t="s">
        <v>249</v>
      </c>
      <c r="H46" s="96" t="s">
        <v>250</v>
      </c>
    </row>
    <row r="47" spans="2:8" ht="15" customHeight="1" x14ac:dyDescent="0.15">
      <c r="B47" s="92">
        <v>14794</v>
      </c>
      <c r="C47" s="1012" t="s">
        <v>4559</v>
      </c>
      <c r="D47" s="1012"/>
      <c r="E47" s="1012"/>
      <c r="G47" s="406">
        <v>1206.4000000000001</v>
      </c>
      <c r="H47" s="95" t="s">
        <v>4556</v>
      </c>
    </row>
    <row r="48" spans="2:8" ht="14" x14ac:dyDescent="0.15">
      <c r="B48" s="92">
        <v>14796</v>
      </c>
      <c r="C48" s="1012" t="s">
        <v>4559</v>
      </c>
      <c r="D48" s="1012"/>
      <c r="E48" s="1012"/>
      <c r="G48" s="406">
        <v>1044</v>
      </c>
      <c r="H48" s="95" t="s">
        <v>4557</v>
      </c>
    </row>
    <row r="49" spans="2:8" x14ac:dyDescent="0.15">
      <c r="B49" s="92">
        <v>48845</v>
      </c>
      <c r="C49" s="1012" t="s">
        <v>4559</v>
      </c>
      <c r="D49" s="1012"/>
      <c r="E49" s="1012"/>
      <c r="G49" s="94">
        <v>1194.48</v>
      </c>
      <c r="H49" s="95" t="s">
        <v>4558</v>
      </c>
    </row>
    <row r="50" spans="2:8" x14ac:dyDescent="0.15">
      <c r="G50" s="656">
        <f>SUM(G47:G49)</f>
        <v>3444.88</v>
      </c>
    </row>
    <row r="54" spans="2:8" x14ac:dyDescent="0.15">
      <c r="D54" s="93" t="s">
        <v>240</v>
      </c>
    </row>
    <row r="55" spans="2:8" x14ac:dyDescent="0.15">
      <c r="D55" s="93" t="s">
        <v>241</v>
      </c>
    </row>
    <row r="56" spans="2:8" x14ac:dyDescent="0.15">
      <c r="D56" s="93" t="s">
        <v>242</v>
      </c>
    </row>
    <row r="57" spans="2:8" x14ac:dyDescent="0.15">
      <c r="D57" s="93" t="s">
        <v>5487</v>
      </c>
    </row>
    <row r="58" spans="2:8" x14ac:dyDescent="0.15">
      <c r="B58" s="96" t="s">
        <v>244</v>
      </c>
      <c r="C58" s="96" t="s">
        <v>245</v>
      </c>
      <c r="D58" s="96" t="s">
        <v>246</v>
      </c>
      <c r="E58" s="96" t="s">
        <v>247</v>
      </c>
      <c r="F58" s="96" t="s">
        <v>248</v>
      </c>
      <c r="G58" s="97" t="s">
        <v>249</v>
      </c>
      <c r="H58" s="96" t="s">
        <v>250</v>
      </c>
    </row>
    <row r="59" spans="2:8" ht="15" customHeight="1" x14ac:dyDescent="0.15">
      <c r="B59" s="92">
        <v>49576</v>
      </c>
      <c r="C59" s="1013" t="s">
        <v>4559</v>
      </c>
      <c r="D59" s="1013"/>
      <c r="E59" s="1013"/>
      <c r="F59" s="674"/>
      <c r="G59" s="673">
        <v>38327.339999999997</v>
      </c>
      <c r="H59" s="95" t="s">
        <v>4647</v>
      </c>
    </row>
    <row r="60" spans="2:8" x14ac:dyDescent="0.15">
      <c r="H60" s="95" t="s">
        <v>4648</v>
      </c>
    </row>
    <row r="62" spans="2:8" x14ac:dyDescent="0.15">
      <c r="D62" s="93" t="s">
        <v>240</v>
      </c>
    </row>
    <row r="63" spans="2:8" x14ac:dyDescent="0.15">
      <c r="D63" s="93" t="s">
        <v>241</v>
      </c>
    </row>
    <row r="64" spans="2:8" x14ac:dyDescent="0.15">
      <c r="D64" s="93" t="s">
        <v>242</v>
      </c>
    </row>
    <row r="65" spans="2:8" x14ac:dyDescent="0.15">
      <c r="D65" s="93" t="s">
        <v>5488</v>
      </c>
    </row>
    <row r="66" spans="2:8" x14ac:dyDescent="0.15">
      <c r="B66" s="96" t="s">
        <v>244</v>
      </c>
      <c r="C66" s="96" t="s">
        <v>245</v>
      </c>
      <c r="D66" s="96" t="s">
        <v>246</v>
      </c>
      <c r="E66" s="96" t="s">
        <v>247</v>
      </c>
      <c r="F66" s="96" t="s">
        <v>248</v>
      </c>
      <c r="G66" s="97" t="s">
        <v>249</v>
      </c>
      <c r="H66" s="96" t="s">
        <v>250</v>
      </c>
    </row>
    <row r="67" spans="2:8" x14ac:dyDescent="0.15">
      <c r="B67" s="92">
        <v>49578</v>
      </c>
      <c r="C67" s="1012" t="s">
        <v>4559</v>
      </c>
      <c r="D67" s="1012"/>
      <c r="E67" s="1012"/>
      <c r="G67" s="673">
        <v>15729.55</v>
      </c>
      <c r="H67" s="95" t="s">
        <v>5485</v>
      </c>
    </row>
    <row r="68" spans="2:8" x14ac:dyDescent="0.15">
      <c r="H68" s="95" t="s">
        <v>5486</v>
      </c>
    </row>
    <row r="70" spans="2:8" x14ac:dyDescent="0.15">
      <c r="G70" s="94">
        <v>2436</v>
      </c>
      <c r="H70" s="95" t="s">
        <v>5489</v>
      </c>
    </row>
    <row r="71" spans="2:8" x14ac:dyDescent="0.15">
      <c r="B71" s="92">
        <v>50761</v>
      </c>
      <c r="C71" s="1012" t="s">
        <v>4559</v>
      </c>
      <c r="D71" s="1012"/>
      <c r="E71" s="1012"/>
    </row>
    <row r="72" spans="2:8" x14ac:dyDescent="0.15">
      <c r="G72" s="94">
        <v>1218</v>
      </c>
      <c r="H72" s="95" t="s">
        <v>5492</v>
      </c>
    </row>
    <row r="73" spans="2:8" x14ac:dyDescent="0.15">
      <c r="B73" s="92">
        <v>15261</v>
      </c>
      <c r="C73" s="1012" t="s">
        <v>4559</v>
      </c>
      <c r="D73" s="1012"/>
      <c r="E73" s="1012"/>
      <c r="H73" s="95" t="s">
        <v>5490</v>
      </c>
    </row>
    <row r="74" spans="2:8" x14ac:dyDescent="0.15">
      <c r="H74" s="95" t="s">
        <v>5491</v>
      </c>
    </row>
    <row r="79" spans="2:8" x14ac:dyDescent="0.15">
      <c r="D79" s="93" t="s">
        <v>240</v>
      </c>
    </row>
    <row r="80" spans="2:8" x14ac:dyDescent="0.15">
      <c r="D80" s="93" t="s">
        <v>241</v>
      </c>
    </row>
    <row r="81" spans="2:8" x14ac:dyDescent="0.15">
      <c r="D81" s="93" t="s">
        <v>242</v>
      </c>
    </row>
    <row r="82" spans="2:8" x14ac:dyDescent="0.15">
      <c r="D82" s="93" t="s">
        <v>6291</v>
      </c>
    </row>
    <row r="83" spans="2:8" x14ac:dyDescent="0.15">
      <c r="B83" s="96" t="s">
        <v>244</v>
      </c>
      <c r="C83" s="96" t="s">
        <v>245</v>
      </c>
      <c r="D83" s="96" t="s">
        <v>246</v>
      </c>
      <c r="E83" s="96" t="s">
        <v>247</v>
      </c>
      <c r="F83" s="96" t="s">
        <v>248</v>
      </c>
      <c r="G83" s="97" t="s">
        <v>249</v>
      </c>
      <c r="H83" s="96" t="s">
        <v>250</v>
      </c>
    </row>
    <row r="84" spans="2:8" x14ac:dyDescent="0.15">
      <c r="B84" s="92">
        <v>48582</v>
      </c>
      <c r="C84" s="1012" t="s">
        <v>4559</v>
      </c>
      <c r="D84" s="1012"/>
      <c r="E84" s="1012"/>
      <c r="G84" s="94">
        <v>58507.5</v>
      </c>
      <c r="H84" s="95" t="s">
        <v>6292</v>
      </c>
    </row>
    <row r="85" spans="2:8" x14ac:dyDescent="0.15">
      <c r="B85" s="92">
        <v>50760</v>
      </c>
      <c r="C85" s="1012" t="s">
        <v>4559</v>
      </c>
      <c r="D85" s="1012"/>
      <c r="E85" s="1012"/>
      <c r="G85" s="94">
        <v>2848</v>
      </c>
      <c r="H85" s="95" t="s">
        <v>6293</v>
      </c>
    </row>
    <row r="90" spans="2:8" x14ac:dyDescent="0.15">
      <c r="D90" s="93" t="s">
        <v>240</v>
      </c>
    </row>
    <row r="91" spans="2:8" x14ac:dyDescent="0.15">
      <c r="D91" s="93" t="s">
        <v>241</v>
      </c>
    </row>
    <row r="92" spans="2:8" x14ac:dyDescent="0.15">
      <c r="D92" s="93" t="s">
        <v>242</v>
      </c>
    </row>
    <row r="93" spans="2:8" x14ac:dyDescent="0.15">
      <c r="D93" s="93" t="s">
        <v>7622</v>
      </c>
    </row>
    <row r="94" spans="2:8" x14ac:dyDescent="0.15">
      <c r="B94" s="96" t="s">
        <v>244</v>
      </c>
      <c r="C94" s="96" t="s">
        <v>245</v>
      </c>
      <c r="D94" s="96" t="s">
        <v>246</v>
      </c>
      <c r="E94" s="96" t="s">
        <v>247</v>
      </c>
      <c r="F94" s="96" t="s">
        <v>248</v>
      </c>
      <c r="G94" s="97" t="s">
        <v>249</v>
      </c>
      <c r="H94" s="96" t="s">
        <v>250</v>
      </c>
    </row>
    <row r="95" spans="2:8" x14ac:dyDescent="0.15">
      <c r="B95" s="92">
        <v>15736</v>
      </c>
      <c r="C95" s="1012" t="s">
        <v>4559</v>
      </c>
      <c r="D95" s="1012"/>
      <c r="E95" s="1012"/>
      <c r="G95" s="94">
        <v>1160</v>
      </c>
      <c r="H95" s="95" t="s">
        <v>7624</v>
      </c>
    </row>
    <row r="96" spans="2:8" x14ac:dyDescent="0.15">
      <c r="H96" s="95" t="s">
        <v>7623</v>
      </c>
    </row>
    <row r="97" spans="2:8" x14ac:dyDescent="0.15">
      <c r="B97" s="92">
        <v>54239</v>
      </c>
      <c r="C97" s="1012" t="s">
        <v>4559</v>
      </c>
      <c r="D97" s="1012"/>
      <c r="E97" s="1012"/>
      <c r="G97" s="94">
        <v>1843.43</v>
      </c>
      <c r="H97" s="95" t="s">
        <v>7625</v>
      </c>
    </row>
    <row r="98" spans="2:8" x14ac:dyDescent="0.15">
      <c r="B98" s="92">
        <v>54240</v>
      </c>
      <c r="C98" s="1012" t="s">
        <v>4559</v>
      </c>
      <c r="D98" s="1012"/>
      <c r="E98" s="1012"/>
      <c r="F98" s="95"/>
      <c r="G98" s="94">
        <v>475.6</v>
      </c>
      <c r="H98" s="95" t="s">
        <v>7625</v>
      </c>
    </row>
    <row r="101" spans="2:8" x14ac:dyDescent="0.15">
      <c r="D101" s="93" t="s">
        <v>240</v>
      </c>
    </row>
    <row r="102" spans="2:8" x14ac:dyDescent="0.15">
      <c r="D102" s="93" t="s">
        <v>241</v>
      </c>
    </row>
    <row r="103" spans="2:8" x14ac:dyDescent="0.15">
      <c r="D103" s="93" t="s">
        <v>242</v>
      </c>
    </row>
    <row r="104" spans="2:8" x14ac:dyDescent="0.15">
      <c r="D104" s="93" t="s">
        <v>9156</v>
      </c>
    </row>
    <row r="105" spans="2:8" x14ac:dyDescent="0.15">
      <c r="B105" s="96" t="s">
        <v>244</v>
      </c>
      <c r="C105" s="96" t="s">
        <v>245</v>
      </c>
      <c r="D105" s="96" t="s">
        <v>246</v>
      </c>
      <c r="E105" s="96" t="s">
        <v>247</v>
      </c>
      <c r="F105" s="96" t="s">
        <v>248</v>
      </c>
      <c r="G105" s="97" t="s">
        <v>249</v>
      </c>
      <c r="H105" s="96" t="s">
        <v>250</v>
      </c>
    </row>
    <row r="106" spans="2:8" x14ac:dyDescent="0.15">
      <c r="B106" s="950"/>
      <c r="C106" s="950"/>
      <c r="D106" s="950"/>
      <c r="E106" s="950"/>
      <c r="F106" s="950"/>
      <c r="G106" s="951"/>
      <c r="H106" s="952"/>
    </row>
    <row r="107" spans="2:8" x14ac:dyDescent="0.15">
      <c r="B107" s="950"/>
      <c r="C107" s="950"/>
      <c r="D107" s="950"/>
      <c r="E107" s="950"/>
      <c r="F107" s="950"/>
      <c r="G107" s="951"/>
      <c r="H107" s="952"/>
    </row>
    <row r="110" spans="2:8" x14ac:dyDescent="0.15">
      <c r="D110" s="93" t="s">
        <v>240</v>
      </c>
    </row>
    <row r="111" spans="2:8" x14ac:dyDescent="0.15">
      <c r="D111" s="93" t="s">
        <v>241</v>
      </c>
    </row>
    <row r="112" spans="2:8" x14ac:dyDescent="0.15">
      <c r="D112" s="93" t="s">
        <v>242</v>
      </c>
    </row>
    <row r="113" spans="2:8" x14ac:dyDescent="0.15">
      <c r="D113" s="93" t="s">
        <v>9157</v>
      </c>
    </row>
    <row r="114" spans="2:8" x14ac:dyDescent="0.15">
      <c r="B114" s="96" t="s">
        <v>244</v>
      </c>
      <c r="C114" s="96" t="s">
        <v>245</v>
      </c>
      <c r="D114" s="96" t="s">
        <v>246</v>
      </c>
      <c r="E114" s="96" t="s">
        <v>247</v>
      </c>
      <c r="F114" s="96" t="s">
        <v>248</v>
      </c>
      <c r="G114" s="97" t="s">
        <v>249</v>
      </c>
      <c r="H114" s="96" t="s">
        <v>250</v>
      </c>
    </row>
    <row r="115" spans="2:8" x14ac:dyDescent="0.15">
      <c r="B115" s="92">
        <v>54551</v>
      </c>
      <c r="D115" s="1012" t="s">
        <v>4559</v>
      </c>
      <c r="E115" s="1012"/>
      <c r="F115" s="1012"/>
      <c r="G115" s="94">
        <v>1705.2</v>
      </c>
      <c r="H115" s="95" t="s">
        <v>9159</v>
      </c>
    </row>
    <row r="116" spans="2:8" x14ac:dyDescent="0.15">
      <c r="B116" s="92" t="s">
        <v>9158</v>
      </c>
      <c r="D116" s="1012" t="s">
        <v>4559</v>
      </c>
      <c r="E116" s="1012"/>
      <c r="F116" s="1012"/>
      <c r="G116" s="94">
        <v>31045.95</v>
      </c>
      <c r="H116" s="95" t="s">
        <v>9160</v>
      </c>
    </row>
    <row r="117" spans="2:8" x14ac:dyDescent="0.15">
      <c r="H117" s="95" t="s">
        <v>9161</v>
      </c>
    </row>
    <row r="118" spans="2:8" x14ac:dyDescent="0.15">
      <c r="H118" s="95" t="s">
        <v>9162</v>
      </c>
    </row>
  </sheetData>
  <mergeCells count="14">
    <mergeCell ref="D115:F115"/>
    <mergeCell ref="D116:F116"/>
    <mergeCell ref="C59:E59"/>
    <mergeCell ref="C47:E47"/>
    <mergeCell ref="C48:E48"/>
    <mergeCell ref="C49:E49"/>
    <mergeCell ref="C67:E67"/>
    <mergeCell ref="C95:E95"/>
    <mergeCell ref="C97:E97"/>
    <mergeCell ref="C98:E98"/>
    <mergeCell ref="C85:E85"/>
    <mergeCell ref="C71:E71"/>
    <mergeCell ref="C73:E73"/>
    <mergeCell ref="C84:E84"/>
  </mergeCells>
  <pageMargins left="0.7" right="0.7" top="0.75" bottom="0.75" header="0.3" footer="0.3"/>
  <pageSetup scale="60"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2EF2-458A-4B02-9DAB-3CB277A1A72B}">
  <sheetPr codeName="Hoja55">
    <tabColor theme="5" tint="0.39997558519241921"/>
    <pageSetUpPr fitToPage="1"/>
  </sheetPr>
  <dimension ref="B1:J384"/>
  <sheetViews>
    <sheetView topLeftCell="A254" zoomScale="80" zoomScaleNormal="80" workbookViewId="0">
      <selection activeCell="J356" sqref="J356"/>
    </sheetView>
  </sheetViews>
  <sheetFormatPr baseColWidth="10" defaultColWidth="10.83203125" defaultRowHeight="14" x14ac:dyDescent="0.15"/>
  <cols>
    <col min="1" max="1" width="5.5" style="373" customWidth="1"/>
    <col min="2" max="2" width="11.6640625" style="373" bestFit="1" customWidth="1"/>
    <col min="3" max="3" width="13.33203125" style="373" customWidth="1"/>
    <col min="4" max="4" width="15.5" style="373" customWidth="1"/>
    <col min="5" max="5" width="16.1640625" style="373" customWidth="1"/>
    <col min="6" max="6" width="14.5" style="373" customWidth="1"/>
    <col min="7" max="7" width="15.6640625" style="406" customWidth="1"/>
    <col min="8" max="8" width="13.83203125" style="406" customWidth="1"/>
    <col min="9" max="9" width="16.5" style="406" customWidth="1"/>
    <col min="10" max="10" width="180" style="374" customWidth="1"/>
    <col min="11" max="12" width="10.83203125" style="373"/>
    <col min="13" max="13" width="14" style="373" bestFit="1" customWidth="1"/>
    <col min="14" max="16384" width="10.83203125" style="373"/>
  </cols>
  <sheetData>
    <row r="1" spans="2:10" x14ac:dyDescent="0.15">
      <c r="B1" s="1014" t="s">
        <v>251</v>
      </c>
      <c r="C1" s="1015"/>
      <c r="D1" s="1015"/>
      <c r="E1" s="1015"/>
      <c r="F1" s="1015"/>
      <c r="G1" s="1015"/>
      <c r="H1" s="1015"/>
      <c r="I1" s="1015"/>
      <c r="J1" s="1016"/>
    </row>
    <row r="2" spans="2:10" ht="15" thickBot="1" x14ac:dyDescent="0.2">
      <c r="B2" s="1017" t="s">
        <v>252</v>
      </c>
      <c r="C2" s="1018"/>
      <c r="D2" s="1018"/>
      <c r="E2" s="1018"/>
      <c r="F2" s="1018"/>
      <c r="G2" s="1018"/>
      <c r="H2" s="1018"/>
      <c r="I2" s="1018"/>
      <c r="J2" s="1019"/>
    </row>
    <row r="3" spans="2:10" x14ac:dyDescent="0.15">
      <c r="B3" s="422" t="s">
        <v>253</v>
      </c>
      <c r="C3" s="423" t="s">
        <v>254</v>
      </c>
      <c r="D3" s="423" t="s">
        <v>255</v>
      </c>
      <c r="E3" s="423" t="s">
        <v>256</v>
      </c>
      <c r="F3" s="423" t="s">
        <v>3793</v>
      </c>
      <c r="G3" s="424" t="s">
        <v>257</v>
      </c>
      <c r="H3" s="424" t="s">
        <v>15</v>
      </c>
      <c r="I3" s="424" t="s">
        <v>16</v>
      </c>
      <c r="J3" s="425" t="s">
        <v>258</v>
      </c>
    </row>
    <row r="4" spans="2:10" ht="45.75" customHeight="1" x14ac:dyDescent="0.2">
      <c r="B4" s="431">
        <v>423022</v>
      </c>
      <c r="C4" s="432">
        <v>44957</v>
      </c>
      <c r="D4" s="433" t="s">
        <v>1031</v>
      </c>
      <c r="E4" s="434">
        <v>44215.93</v>
      </c>
      <c r="F4" s="433"/>
      <c r="G4" s="435">
        <f>+E4-F4</f>
        <v>44215.93</v>
      </c>
      <c r="H4" s="435">
        <f>+G4*0.16</f>
        <v>7074.5488000000005</v>
      </c>
      <c r="I4" s="436">
        <f>+G4+H4</f>
        <v>51290.478799999997</v>
      </c>
      <c r="J4" s="437" t="s">
        <v>2018</v>
      </c>
    </row>
    <row r="5" spans="2:10" ht="45.75" customHeight="1" x14ac:dyDescent="0.2">
      <c r="B5" s="431">
        <v>422656</v>
      </c>
      <c r="C5" s="432">
        <v>44956</v>
      </c>
      <c r="D5" s="433" t="s">
        <v>1032</v>
      </c>
      <c r="E5" s="434">
        <v>86206.9</v>
      </c>
      <c r="F5" s="433"/>
      <c r="G5" s="435">
        <f t="shared" ref="G5:G20" si="0">+E5-F5</f>
        <v>86206.9</v>
      </c>
      <c r="H5" s="435">
        <f t="shared" ref="H5:H20" si="1">+G5*0.16</f>
        <v>13793.103999999999</v>
      </c>
      <c r="I5" s="435">
        <f t="shared" ref="I5:I20" si="2">+G5+H5</f>
        <v>100000.00399999999</v>
      </c>
      <c r="J5" s="437" t="s">
        <v>2019</v>
      </c>
    </row>
    <row r="6" spans="2:10" ht="45.75" customHeight="1" x14ac:dyDescent="0.2">
      <c r="B6" s="431">
        <v>422520</v>
      </c>
      <c r="C6" s="432">
        <v>44956</v>
      </c>
      <c r="D6" s="433" t="s">
        <v>1033</v>
      </c>
      <c r="E6" s="434">
        <v>5596.62</v>
      </c>
      <c r="F6" s="433"/>
      <c r="G6" s="435">
        <f t="shared" si="0"/>
        <v>5596.62</v>
      </c>
      <c r="H6" s="435">
        <f t="shared" si="1"/>
        <v>895.45920000000001</v>
      </c>
      <c r="I6" s="436">
        <f t="shared" si="2"/>
        <v>6492.0792000000001</v>
      </c>
      <c r="J6" s="437" t="s">
        <v>2020</v>
      </c>
    </row>
    <row r="7" spans="2:10" ht="45.75" customHeight="1" x14ac:dyDescent="0.2">
      <c r="B7" s="431">
        <v>422247</v>
      </c>
      <c r="C7" s="432">
        <v>44953</v>
      </c>
      <c r="D7" s="433" t="s">
        <v>1034</v>
      </c>
      <c r="E7" s="434">
        <v>0.31</v>
      </c>
      <c r="F7" s="433"/>
      <c r="G7" s="435">
        <f t="shared" si="0"/>
        <v>0.31</v>
      </c>
      <c r="H7" s="435">
        <f t="shared" si="1"/>
        <v>4.9599999999999998E-2</v>
      </c>
      <c r="I7" s="435">
        <f t="shared" si="2"/>
        <v>0.35959999999999998</v>
      </c>
      <c r="J7" s="437" t="s">
        <v>2021</v>
      </c>
    </row>
    <row r="8" spans="2:10" ht="45.75" customHeight="1" x14ac:dyDescent="0.2">
      <c r="B8" s="431">
        <v>422242</v>
      </c>
      <c r="C8" s="432">
        <v>44953</v>
      </c>
      <c r="D8" s="433" t="s">
        <v>1035</v>
      </c>
      <c r="E8" s="434">
        <v>0.09</v>
      </c>
      <c r="F8" s="433"/>
      <c r="G8" s="435">
        <f t="shared" si="0"/>
        <v>0.09</v>
      </c>
      <c r="H8" s="435">
        <f t="shared" si="1"/>
        <v>1.44E-2</v>
      </c>
      <c r="I8" s="435">
        <f t="shared" si="2"/>
        <v>0.10439999999999999</v>
      </c>
      <c r="J8" s="437" t="s">
        <v>2022</v>
      </c>
    </row>
    <row r="9" spans="2:10" ht="45.75" customHeight="1" x14ac:dyDescent="0.15">
      <c r="B9" s="426">
        <v>422150</v>
      </c>
      <c r="C9" s="427">
        <v>44953</v>
      </c>
      <c r="D9" s="426" t="s">
        <v>1036</v>
      </c>
      <c r="E9" s="428">
        <v>4274</v>
      </c>
      <c r="F9" s="426"/>
      <c r="G9" s="429">
        <f t="shared" si="0"/>
        <v>4274</v>
      </c>
      <c r="H9" s="429">
        <f t="shared" si="1"/>
        <v>683.84</v>
      </c>
      <c r="I9" s="429">
        <f t="shared" si="2"/>
        <v>4957.84</v>
      </c>
      <c r="J9" s="430" t="s">
        <v>2023</v>
      </c>
    </row>
    <row r="10" spans="2:10" ht="45.75" customHeight="1" x14ac:dyDescent="0.2">
      <c r="B10" s="431">
        <v>421849</v>
      </c>
      <c r="C10" s="432">
        <v>44950</v>
      </c>
      <c r="D10" s="433" t="s">
        <v>1037</v>
      </c>
      <c r="E10" s="434">
        <v>419.14</v>
      </c>
      <c r="F10" s="433"/>
      <c r="G10" s="435">
        <f t="shared" si="0"/>
        <v>419.14</v>
      </c>
      <c r="H10" s="435">
        <f t="shared" si="1"/>
        <v>67.062399999999997</v>
      </c>
      <c r="I10" s="438">
        <f t="shared" si="2"/>
        <v>486.20240000000001</v>
      </c>
      <c r="J10" s="437" t="s">
        <v>2024</v>
      </c>
    </row>
    <row r="11" spans="2:10" ht="45.75" customHeight="1" x14ac:dyDescent="0.2">
      <c r="B11" s="431">
        <v>421704</v>
      </c>
      <c r="C11" s="432">
        <v>44950</v>
      </c>
      <c r="D11" s="433" t="s">
        <v>1038</v>
      </c>
      <c r="E11" s="434">
        <v>45613.71</v>
      </c>
      <c r="F11" s="433"/>
      <c r="G11" s="435">
        <f t="shared" si="0"/>
        <v>45613.71</v>
      </c>
      <c r="H11" s="435">
        <f t="shared" si="1"/>
        <v>7298.1935999999996</v>
      </c>
      <c r="I11" s="436">
        <f t="shared" si="2"/>
        <v>52911.903599999998</v>
      </c>
      <c r="J11" s="437" t="s">
        <v>2018</v>
      </c>
    </row>
    <row r="12" spans="2:10" ht="45.75" customHeight="1" x14ac:dyDescent="0.2">
      <c r="B12" s="431">
        <v>421617</v>
      </c>
      <c r="C12" s="432">
        <v>44949</v>
      </c>
      <c r="D12" s="433" t="s">
        <v>1039</v>
      </c>
      <c r="E12" s="434">
        <v>63115.19</v>
      </c>
      <c r="F12" s="433"/>
      <c r="G12" s="435">
        <f t="shared" si="0"/>
        <v>63115.19</v>
      </c>
      <c r="H12" s="435">
        <f t="shared" si="1"/>
        <v>10098.430400000001</v>
      </c>
      <c r="I12" s="436">
        <f t="shared" si="2"/>
        <v>73213.6204</v>
      </c>
      <c r="J12" s="437" t="s">
        <v>2018</v>
      </c>
    </row>
    <row r="13" spans="2:10" ht="45.75" customHeight="1" x14ac:dyDescent="0.2">
      <c r="B13" s="431">
        <v>421370</v>
      </c>
      <c r="C13" s="432">
        <v>44946</v>
      </c>
      <c r="D13" s="433" t="s">
        <v>1040</v>
      </c>
      <c r="E13" s="434">
        <v>24037.69</v>
      </c>
      <c r="F13" s="433"/>
      <c r="G13" s="435">
        <f t="shared" si="0"/>
        <v>24037.69</v>
      </c>
      <c r="H13" s="435">
        <f t="shared" si="1"/>
        <v>3846.0303999999996</v>
      </c>
      <c r="I13" s="436">
        <f t="shared" si="2"/>
        <v>27883.720399999998</v>
      </c>
      <c r="J13" s="437" t="s">
        <v>2018</v>
      </c>
    </row>
    <row r="14" spans="2:10" ht="45.75" customHeight="1" x14ac:dyDescent="0.2">
      <c r="B14" s="431">
        <v>421166</v>
      </c>
      <c r="C14" s="432">
        <v>44943</v>
      </c>
      <c r="D14" s="433" t="s">
        <v>1041</v>
      </c>
      <c r="E14" s="434">
        <v>24852.080000000002</v>
      </c>
      <c r="F14" s="433"/>
      <c r="G14" s="435">
        <f t="shared" si="0"/>
        <v>24852.080000000002</v>
      </c>
      <c r="H14" s="435">
        <f t="shared" si="1"/>
        <v>3976.3328000000006</v>
      </c>
      <c r="I14" s="436">
        <f t="shared" si="2"/>
        <v>28828.412800000002</v>
      </c>
      <c r="J14" s="437" t="s">
        <v>2018</v>
      </c>
    </row>
    <row r="15" spans="2:10" ht="45.75" customHeight="1" x14ac:dyDescent="0.15">
      <c r="B15" s="431">
        <v>420794</v>
      </c>
      <c r="C15" s="432">
        <v>44938</v>
      </c>
      <c r="D15" s="433" t="s">
        <v>1042</v>
      </c>
      <c r="E15" s="434">
        <v>8548</v>
      </c>
      <c r="F15" s="433"/>
      <c r="G15" s="435">
        <f t="shared" si="0"/>
        <v>8548</v>
      </c>
      <c r="H15" s="435">
        <f t="shared" si="1"/>
        <v>1367.68</v>
      </c>
      <c r="I15" s="439">
        <f t="shared" si="2"/>
        <v>9915.68</v>
      </c>
      <c r="J15" s="430" t="s">
        <v>2025</v>
      </c>
    </row>
    <row r="16" spans="2:10" ht="45.75" customHeight="1" x14ac:dyDescent="0.15">
      <c r="B16" s="431">
        <v>420793</v>
      </c>
      <c r="C16" s="432">
        <v>44938</v>
      </c>
      <c r="D16" s="433" t="s">
        <v>1043</v>
      </c>
      <c r="E16" s="434">
        <v>51288</v>
      </c>
      <c r="F16" s="433"/>
      <c r="G16" s="435">
        <f t="shared" si="0"/>
        <v>51288</v>
      </c>
      <c r="H16" s="435">
        <f t="shared" si="1"/>
        <v>8206.08</v>
      </c>
      <c r="I16" s="439">
        <f t="shared" si="2"/>
        <v>59494.080000000002</v>
      </c>
      <c r="J16" s="430" t="s">
        <v>2026</v>
      </c>
    </row>
    <row r="17" spans="2:10" ht="45.75" customHeight="1" x14ac:dyDescent="0.15">
      <c r="B17" s="440">
        <v>420792</v>
      </c>
      <c r="C17" s="441">
        <v>44938</v>
      </c>
      <c r="D17" s="442" t="s">
        <v>1044</v>
      </c>
      <c r="E17" s="443">
        <v>0.01</v>
      </c>
      <c r="F17" s="442"/>
      <c r="G17" s="444">
        <f t="shared" si="0"/>
        <v>0.01</v>
      </c>
      <c r="H17" s="444">
        <f t="shared" si="1"/>
        <v>1.6000000000000001E-3</v>
      </c>
      <c r="I17" s="444">
        <f t="shared" si="2"/>
        <v>1.1600000000000001E-2</v>
      </c>
      <c r="J17" s="430" t="s">
        <v>2027</v>
      </c>
    </row>
    <row r="18" spans="2:10" ht="45.75" customHeight="1" x14ac:dyDescent="0.2">
      <c r="B18" s="431">
        <v>420655</v>
      </c>
      <c r="C18" s="432">
        <v>44936</v>
      </c>
      <c r="D18" s="433" t="s">
        <v>1045</v>
      </c>
      <c r="E18" s="434">
        <v>38996.9</v>
      </c>
      <c r="F18" s="433"/>
      <c r="G18" s="435">
        <f t="shared" si="0"/>
        <v>38996.9</v>
      </c>
      <c r="H18" s="435">
        <f t="shared" si="1"/>
        <v>6239.5040000000008</v>
      </c>
      <c r="I18" s="436">
        <f t="shared" si="2"/>
        <v>45236.404000000002</v>
      </c>
      <c r="J18" s="437" t="s">
        <v>2018</v>
      </c>
    </row>
    <row r="19" spans="2:10" ht="45.75" customHeight="1" x14ac:dyDescent="0.2">
      <c r="B19" s="431">
        <v>420324</v>
      </c>
      <c r="C19" s="432">
        <v>44930</v>
      </c>
      <c r="D19" s="433" t="s">
        <v>1046</v>
      </c>
      <c r="E19" s="434">
        <v>31.72</v>
      </c>
      <c r="F19" s="433"/>
      <c r="G19" s="435">
        <f t="shared" si="0"/>
        <v>31.72</v>
      </c>
      <c r="H19" s="435">
        <f t="shared" si="1"/>
        <v>5.0751999999999997</v>
      </c>
      <c r="I19" s="438">
        <f t="shared" si="2"/>
        <v>36.795200000000001</v>
      </c>
      <c r="J19" s="437" t="s">
        <v>2028</v>
      </c>
    </row>
    <row r="20" spans="2:10" ht="45.75" customHeight="1" x14ac:dyDescent="0.2">
      <c r="B20" s="431">
        <v>420269</v>
      </c>
      <c r="C20" s="432">
        <v>44929</v>
      </c>
      <c r="D20" s="433" t="s">
        <v>1047</v>
      </c>
      <c r="E20" s="434">
        <v>144.29</v>
      </c>
      <c r="F20" s="445"/>
      <c r="G20" s="435">
        <f t="shared" si="0"/>
        <v>144.29</v>
      </c>
      <c r="H20" s="435">
        <f t="shared" si="1"/>
        <v>23.086399999999998</v>
      </c>
      <c r="I20" s="438">
        <f t="shared" si="2"/>
        <v>167.37639999999999</v>
      </c>
      <c r="J20" s="437" t="s">
        <v>2029</v>
      </c>
    </row>
    <row r="24" spans="2:10" ht="15" thickBot="1" x14ac:dyDescent="0.2"/>
    <row r="25" spans="2:10" x14ac:dyDescent="0.15">
      <c r="B25" s="1014" t="s">
        <v>251</v>
      </c>
      <c r="C25" s="1015"/>
      <c r="D25" s="1015"/>
      <c r="E25" s="1015"/>
      <c r="F25" s="1015"/>
      <c r="G25" s="1015"/>
      <c r="H25" s="1015"/>
      <c r="I25" s="1015"/>
      <c r="J25" s="1016"/>
    </row>
    <row r="26" spans="2:10" ht="15" thickBot="1" x14ac:dyDescent="0.2">
      <c r="B26" s="1017" t="s">
        <v>2089</v>
      </c>
      <c r="C26" s="1018"/>
      <c r="D26" s="1018"/>
      <c r="E26" s="1018"/>
      <c r="F26" s="1018"/>
      <c r="G26" s="1018"/>
      <c r="H26" s="1018"/>
      <c r="I26" s="1018"/>
      <c r="J26" s="1019"/>
    </row>
    <row r="27" spans="2:10" x14ac:dyDescent="0.15">
      <c r="B27" s="422" t="s">
        <v>253</v>
      </c>
      <c r="C27" s="423" t="s">
        <v>254</v>
      </c>
      <c r="D27" s="423" t="s">
        <v>255</v>
      </c>
      <c r="E27" s="423" t="s">
        <v>256</v>
      </c>
      <c r="F27" s="423" t="s">
        <v>3793</v>
      </c>
      <c r="G27" s="424" t="s">
        <v>257</v>
      </c>
      <c r="H27" s="424" t="s">
        <v>15</v>
      </c>
      <c r="I27" s="424" t="s">
        <v>16</v>
      </c>
      <c r="J27" s="425" t="s">
        <v>258</v>
      </c>
    </row>
    <row r="28" spans="2:10" ht="45.75" customHeight="1" x14ac:dyDescent="0.15">
      <c r="B28" s="426">
        <v>426219</v>
      </c>
      <c r="C28" s="427">
        <v>44985</v>
      </c>
      <c r="D28" s="426" t="s">
        <v>2090</v>
      </c>
      <c r="E28" s="428">
        <v>43103.45</v>
      </c>
      <c r="F28" s="569"/>
      <c r="G28" s="429">
        <f>+E28-F28</f>
        <v>43103.45</v>
      </c>
      <c r="H28" s="429">
        <f>+G28*0.16</f>
        <v>6896.5519999999997</v>
      </c>
      <c r="I28" s="429">
        <f>+G28+H28</f>
        <v>50000.001999999993</v>
      </c>
      <c r="J28" s="430" t="s">
        <v>2113</v>
      </c>
    </row>
    <row r="29" spans="2:10" ht="45.75" customHeight="1" x14ac:dyDescent="0.15">
      <c r="B29" s="426">
        <v>426210</v>
      </c>
      <c r="C29" s="427">
        <v>44985</v>
      </c>
      <c r="D29" s="426" t="s">
        <v>2091</v>
      </c>
      <c r="E29" s="428">
        <v>49125.22</v>
      </c>
      <c r="F29" s="426"/>
      <c r="G29" s="429">
        <f t="shared" ref="G29:G50" si="3">+E29-F29</f>
        <v>49125.22</v>
      </c>
      <c r="H29" s="429">
        <f t="shared" ref="H29:H50" si="4">+G29*0.16</f>
        <v>7860.0352000000003</v>
      </c>
      <c r="I29" s="493">
        <f t="shared" ref="I29:I50" si="5">+G29+H29</f>
        <v>56985.2552</v>
      </c>
      <c r="J29" s="430" t="s">
        <v>2020</v>
      </c>
    </row>
    <row r="30" spans="2:10" ht="45.75" customHeight="1" x14ac:dyDescent="0.15">
      <c r="B30" s="426">
        <v>426199</v>
      </c>
      <c r="C30" s="427">
        <v>44985</v>
      </c>
      <c r="D30" s="426" t="s">
        <v>2092</v>
      </c>
      <c r="E30" s="428">
        <v>714.52</v>
      </c>
      <c r="F30" s="426"/>
      <c r="G30" s="429">
        <f t="shared" si="3"/>
        <v>714.52</v>
      </c>
      <c r="H30" s="429">
        <f t="shared" si="4"/>
        <v>114.3232</v>
      </c>
      <c r="I30" s="429">
        <f t="shared" si="5"/>
        <v>828.84320000000002</v>
      </c>
      <c r="J30" s="430" t="s">
        <v>2114</v>
      </c>
    </row>
    <row r="31" spans="2:10" ht="45.75" customHeight="1" x14ac:dyDescent="0.15">
      <c r="B31" s="426">
        <v>425720</v>
      </c>
      <c r="C31" s="427">
        <v>44984</v>
      </c>
      <c r="D31" s="426" t="s">
        <v>2093</v>
      </c>
      <c r="E31" s="428">
        <v>29341.759999999998</v>
      </c>
      <c r="F31" s="426"/>
      <c r="G31" s="429">
        <f t="shared" si="3"/>
        <v>29341.759999999998</v>
      </c>
      <c r="H31" s="429">
        <f t="shared" si="4"/>
        <v>4694.6815999999999</v>
      </c>
      <c r="I31" s="493">
        <f t="shared" si="5"/>
        <v>34036.441599999998</v>
      </c>
      <c r="J31" s="430" t="s">
        <v>2020</v>
      </c>
    </row>
    <row r="32" spans="2:10" ht="45.75" customHeight="1" x14ac:dyDescent="0.15">
      <c r="B32" s="426">
        <v>425719</v>
      </c>
      <c r="C32" s="427">
        <v>44984</v>
      </c>
      <c r="D32" s="426" t="s">
        <v>2094</v>
      </c>
      <c r="E32" s="428">
        <v>714.52</v>
      </c>
      <c r="F32" s="426"/>
      <c r="G32" s="429">
        <f t="shared" si="3"/>
        <v>714.52</v>
      </c>
      <c r="H32" s="429">
        <f t="shared" si="4"/>
        <v>114.3232</v>
      </c>
      <c r="I32" s="429">
        <f t="shared" si="5"/>
        <v>828.84320000000002</v>
      </c>
      <c r="J32" s="430" t="s">
        <v>2115</v>
      </c>
    </row>
    <row r="33" spans="2:10" ht="45.75" customHeight="1" x14ac:dyDescent="0.15">
      <c r="B33" s="426">
        <v>425543</v>
      </c>
      <c r="C33" s="427">
        <v>44984</v>
      </c>
      <c r="D33" s="426" t="s">
        <v>2095</v>
      </c>
      <c r="E33" s="428">
        <v>206896.55</v>
      </c>
      <c r="F33" s="426"/>
      <c r="G33" s="429">
        <f t="shared" si="3"/>
        <v>206896.55</v>
      </c>
      <c r="H33" s="429">
        <f t="shared" si="4"/>
        <v>33103.447999999997</v>
      </c>
      <c r="I33" s="500">
        <f t="shared" si="5"/>
        <v>239999.99799999999</v>
      </c>
      <c r="J33" s="430" t="s">
        <v>2116</v>
      </c>
    </row>
    <row r="34" spans="2:10" ht="45.75" customHeight="1" x14ac:dyDescent="0.15">
      <c r="B34" s="426">
        <v>425542</v>
      </c>
      <c r="C34" s="427">
        <v>44984</v>
      </c>
      <c r="D34" s="426" t="s">
        <v>2096</v>
      </c>
      <c r="E34" s="428">
        <v>120543.01</v>
      </c>
      <c r="F34" s="426"/>
      <c r="G34" s="429">
        <f t="shared" si="3"/>
        <v>120543.01</v>
      </c>
      <c r="H34" s="429">
        <f t="shared" si="4"/>
        <v>19286.881600000001</v>
      </c>
      <c r="I34" s="500">
        <f t="shared" si="5"/>
        <v>139829.8916</v>
      </c>
      <c r="J34" s="430" t="s">
        <v>2117</v>
      </c>
    </row>
    <row r="35" spans="2:10" ht="45.75" customHeight="1" x14ac:dyDescent="0.15">
      <c r="B35" s="426">
        <v>425482</v>
      </c>
      <c r="C35" s="427">
        <v>44984</v>
      </c>
      <c r="D35" s="426" t="s">
        <v>2097</v>
      </c>
      <c r="E35" s="428">
        <v>44306.239999999998</v>
      </c>
      <c r="F35" s="426"/>
      <c r="G35" s="429">
        <f t="shared" si="3"/>
        <v>44306.239999999998</v>
      </c>
      <c r="H35" s="429">
        <f t="shared" si="4"/>
        <v>7088.9983999999995</v>
      </c>
      <c r="I35" s="429">
        <f t="shared" si="5"/>
        <v>51395.238399999995</v>
      </c>
      <c r="J35" s="430" t="s">
        <v>2118</v>
      </c>
    </row>
    <row r="36" spans="2:10" ht="45.75" customHeight="1" x14ac:dyDescent="0.15">
      <c r="B36" s="426">
        <v>425479</v>
      </c>
      <c r="C36" s="427">
        <v>44984</v>
      </c>
      <c r="D36" s="426" t="s">
        <v>2098</v>
      </c>
      <c r="E36" s="428">
        <v>131802.12</v>
      </c>
      <c r="F36" s="426"/>
      <c r="G36" s="429">
        <f t="shared" si="3"/>
        <v>131802.12</v>
      </c>
      <c r="H36" s="429">
        <f t="shared" si="4"/>
        <v>21088.339199999999</v>
      </c>
      <c r="I36" s="497">
        <f t="shared" si="5"/>
        <v>152890.45919999998</v>
      </c>
      <c r="J36" s="430" t="s">
        <v>2119</v>
      </c>
    </row>
    <row r="37" spans="2:10" ht="45.75" customHeight="1" x14ac:dyDescent="0.15">
      <c r="B37" s="426">
        <v>425478</v>
      </c>
      <c r="C37" s="427">
        <v>44984</v>
      </c>
      <c r="D37" s="426" t="s">
        <v>2099</v>
      </c>
      <c r="E37" s="428">
        <v>17575.439999999999</v>
      </c>
      <c r="F37" s="426"/>
      <c r="G37" s="429">
        <f t="shared" si="3"/>
        <v>17575.439999999999</v>
      </c>
      <c r="H37" s="429">
        <f t="shared" si="4"/>
        <v>2812.0704000000001</v>
      </c>
      <c r="I37" s="497">
        <f t="shared" si="5"/>
        <v>20387.510399999999</v>
      </c>
      <c r="J37" s="430" t="s">
        <v>2119</v>
      </c>
    </row>
    <row r="38" spans="2:10" ht="45.75" customHeight="1" x14ac:dyDescent="0.15">
      <c r="B38" s="426">
        <v>425182</v>
      </c>
      <c r="C38" s="427">
        <v>44980</v>
      </c>
      <c r="D38" s="426" t="s">
        <v>2100</v>
      </c>
      <c r="E38" s="428">
        <v>0.01</v>
      </c>
      <c r="F38" s="426"/>
      <c r="G38" s="429">
        <f t="shared" si="3"/>
        <v>0.01</v>
      </c>
      <c r="H38" s="429">
        <f t="shared" si="4"/>
        <v>1.6000000000000001E-3</v>
      </c>
      <c r="I38" s="429">
        <f t="shared" si="5"/>
        <v>1.1600000000000001E-2</v>
      </c>
      <c r="J38" s="430" t="s">
        <v>2120</v>
      </c>
    </row>
    <row r="39" spans="2:10" ht="45.75" customHeight="1" x14ac:dyDescent="0.15">
      <c r="B39" s="426">
        <v>424826</v>
      </c>
      <c r="C39" s="427">
        <v>44977</v>
      </c>
      <c r="D39" s="426" t="s">
        <v>2101</v>
      </c>
      <c r="E39" s="428">
        <v>10725.35</v>
      </c>
      <c r="F39" s="426"/>
      <c r="G39" s="429">
        <f t="shared" si="3"/>
        <v>10725.35</v>
      </c>
      <c r="H39" s="429">
        <f t="shared" si="4"/>
        <v>1716.056</v>
      </c>
      <c r="I39" s="496">
        <f t="shared" si="5"/>
        <v>12441.406000000001</v>
      </c>
      <c r="J39" s="430" t="s">
        <v>2121</v>
      </c>
    </row>
    <row r="40" spans="2:10" ht="45.75" customHeight="1" x14ac:dyDescent="0.15">
      <c r="B40" s="426">
        <v>424647</v>
      </c>
      <c r="C40" s="427">
        <v>44974</v>
      </c>
      <c r="D40" s="426" t="s">
        <v>2102</v>
      </c>
      <c r="E40" s="428">
        <v>16539.63</v>
      </c>
      <c r="F40" s="426"/>
      <c r="G40" s="429">
        <f t="shared" si="3"/>
        <v>16539.63</v>
      </c>
      <c r="H40" s="429">
        <f t="shared" si="4"/>
        <v>2646.3408000000004</v>
      </c>
      <c r="I40" s="429">
        <f t="shared" si="5"/>
        <v>19185.970800000003</v>
      </c>
      <c r="J40" s="430" t="s">
        <v>2122</v>
      </c>
    </row>
    <row r="41" spans="2:10" ht="45.75" customHeight="1" x14ac:dyDescent="0.15">
      <c r="B41" s="426">
        <v>424645</v>
      </c>
      <c r="C41" s="427">
        <v>44974</v>
      </c>
      <c r="D41" s="426" t="s">
        <v>2103</v>
      </c>
      <c r="E41" s="428">
        <v>773.55</v>
      </c>
      <c r="F41" s="426"/>
      <c r="G41" s="429">
        <f t="shared" si="3"/>
        <v>773.55</v>
      </c>
      <c r="H41" s="429">
        <f t="shared" si="4"/>
        <v>123.768</v>
      </c>
      <c r="I41" s="429">
        <f t="shared" si="5"/>
        <v>897.31799999999998</v>
      </c>
      <c r="J41" s="430" t="s">
        <v>2122</v>
      </c>
    </row>
    <row r="42" spans="2:10" ht="45.75" customHeight="1" x14ac:dyDescent="0.15">
      <c r="B42" s="426">
        <v>424455</v>
      </c>
      <c r="C42" s="427">
        <v>44972</v>
      </c>
      <c r="D42" s="426" t="s">
        <v>2104</v>
      </c>
      <c r="E42" s="428">
        <v>26280.799999999999</v>
      </c>
      <c r="F42" s="426"/>
      <c r="G42" s="429">
        <f t="shared" si="3"/>
        <v>26280.799999999999</v>
      </c>
      <c r="H42" s="429">
        <f t="shared" si="4"/>
        <v>4204.9279999999999</v>
      </c>
      <c r="I42" s="493">
        <f t="shared" si="5"/>
        <v>30485.727999999999</v>
      </c>
      <c r="J42" s="430" t="s">
        <v>2020</v>
      </c>
    </row>
    <row r="43" spans="2:10" ht="45.75" customHeight="1" x14ac:dyDescent="0.15">
      <c r="B43" s="426">
        <v>424212</v>
      </c>
      <c r="C43" s="427">
        <v>44970</v>
      </c>
      <c r="D43" s="426" t="s">
        <v>2105</v>
      </c>
      <c r="E43" s="428">
        <v>113225.46</v>
      </c>
      <c r="F43" s="426"/>
      <c r="G43" s="429">
        <f t="shared" si="3"/>
        <v>113225.46</v>
      </c>
      <c r="H43" s="429">
        <f t="shared" si="4"/>
        <v>18116.0736</v>
      </c>
      <c r="I43" s="499">
        <f t="shared" si="5"/>
        <v>131341.5336</v>
      </c>
      <c r="J43" s="430" t="s">
        <v>2123</v>
      </c>
    </row>
    <row r="44" spans="2:10" ht="45.75" customHeight="1" x14ac:dyDescent="0.15">
      <c r="B44" s="426">
        <v>424178</v>
      </c>
      <c r="C44" s="427">
        <v>44971</v>
      </c>
      <c r="D44" s="426" t="s">
        <v>2106</v>
      </c>
      <c r="E44" s="428">
        <v>32186.12</v>
      </c>
      <c r="F44" s="426"/>
      <c r="G44" s="429">
        <f t="shared" si="3"/>
        <v>32186.12</v>
      </c>
      <c r="H44" s="429">
        <f t="shared" si="4"/>
        <v>5149.7791999999999</v>
      </c>
      <c r="I44" s="498">
        <f t="shared" si="5"/>
        <v>37335.8992</v>
      </c>
      <c r="J44" s="430" t="s">
        <v>2124</v>
      </c>
    </row>
    <row r="45" spans="2:10" ht="45.75" customHeight="1" x14ac:dyDescent="0.15">
      <c r="B45" s="426">
        <v>424081</v>
      </c>
      <c r="C45" s="427">
        <v>44970</v>
      </c>
      <c r="D45" s="426" t="s">
        <v>2107</v>
      </c>
      <c r="E45" s="428">
        <v>61249.03</v>
      </c>
      <c r="F45" s="426"/>
      <c r="G45" s="429">
        <f t="shared" si="3"/>
        <v>61249.03</v>
      </c>
      <c r="H45" s="429">
        <f t="shared" si="4"/>
        <v>9799.8448000000008</v>
      </c>
      <c r="I45" s="493">
        <f t="shared" si="5"/>
        <v>71048.874800000005</v>
      </c>
      <c r="J45" s="430" t="s">
        <v>2020</v>
      </c>
    </row>
    <row r="46" spans="2:10" ht="45.75" customHeight="1" x14ac:dyDescent="0.15">
      <c r="B46" s="426">
        <v>423747</v>
      </c>
      <c r="C46" s="427">
        <v>44965</v>
      </c>
      <c r="D46" s="426" t="s">
        <v>2108</v>
      </c>
      <c r="E46" s="428">
        <v>22573.49</v>
      </c>
      <c r="F46" s="426"/>
      <c r="G46" s="429">
        <f t="shared" si="3"/>
        <v>22573.49</v>
      </c>
      <c r="H46" s="429">
        <f t="shared" si="4"/>
        <v>3611.7584000000002</v>
      </c>
      <c r="I46" s="493">
        <f t="shared" si="5"/>
        <v>26185.2484</v>
      </c>
      <c r="J46" s="430" t="s">
        <v>2020</v>
      </c>
    </row>
    <row r="47" spans="2:10" ht="45.75" customHeight="1" x14ac:dyDescent="0.15">
      <c r="B47" s="426">
        <v>423586</v>
      </c>
      <c r="C47" s="427">
        <v>44964</v>
      </c>
      <c r="D47" s="426" t="s">
        <v>2109</v>
      </c>
      <c r="E47" s="428">
        <v>2386.67</v>
      </c>
      <c r="F47" s="426"/>
      <c r="G47" s="429">
        <f t="shared" si="3"/>
        <v>2386.67</v>
      </c>
      <c r="H47" s="429">
        <f t="shared" si="4"/>
        <v>381.86720000000003</v>
      </c>
      <c r="I47" s="499">
        <f t="shared" si="5"/>
        <v>2768.5372000000002</v>
      </c>
      <c r="J47" s="430" t="s">
        <v>2125</v>
      </c>
    </row>
    <row r="48" spans="2:10" ht="45.75" customHeight="1" x14ac:dyDescent="0.15">
      <c r="B48" s="426">
        <v>423572</v>
      </c>
      <c r="C48" s="427">
        <v>44964</v>
      </c>
      <c r="D48" s="426" t="s">
        <v>2110</v>
      </c>
      <c r="E48" s="428">
        <v>1940.59</v>
      </c>
      <c r="F48" s="426"/>
      <c r="G48" s="429">
        <f t="shared" si="3"/>
        <v>1940.59</v>
      </c>
      <c r="H48" s="429">
        <f t="shared" si="4"/>
        <v>310.49439999999998</v>
      </c>
      <c r="I48" s="498">
        <f t="shared" si="5"/>
        <v>2251.0843999999997</v>
      </c>
      <c r="J48" s="430" t="s">
        <v>2125</v>
      </c>
    </row>
    <row r="49" spans="2:10" ht="45.75" customHeight="1" x14ac:dyDescent="0.15">
      <c r="B49" s="426">
        <v>423409</v>
      </c>
      <c r="C49" s="427">
        <v>44958</v>
      </c>
      <c r="D49" s="426" t="s">
        <v>2111</v>
      </c>
      <c r="E49" s="428">
        <v>24608.43</v>
      </c>
      <c r="F49" s="426"/>
      <c r="G49" s="429">
        <f t="shared" si="3"/>
        <v>24608.43</v>
      </c>
      <c r="H49" s="429">
        <f t="shared" si="4"/>
        <v>3937.3488000000002</v>
      </c>
      <c r="I49" s="500">
        <f t="shared" si="5"/>
        <v>28545.7788</v>
      </c>
      <c r="J49" s="430" t="s">
        <v>2126</v>
      </c>
    </row>
    <row r="50" spans="2:10" ht="45.75" customHeight="1" x14ac:dyDescent="0.15">
      <c r="B50" s="426">
        <v>423346</v>
      </c>
      <c r="C50" s="427">
        <v>44958</v>
      </c>
      <c r="D50" s="426" t="s">
        <v>2112</v>
      </c>
      <c r="E50" s="428">
        <v>14389.87</v>
      </c>
      <c r="F50" s="426"/>
      <c r="G50" s="429">
        <f t="shared" si="3"/>
        <v>14389.87</v>
      </c>
      <c r="H50" s="429">
        <f t="shared" si="4"/>
        <v>2302.3792000000003</v>
      </c>
      <c r="I50" s="493">
        <f t="shared" si="5"/>
        <v>16692.249200000002</v>
      </c>
      <c r="J50" s="430" t="s">
        <v>2018</v>
      </c>
    </row>
    <row r="53" spans="2:10" ht="15" thickBot="1" x14ac:dyDescent="0.2"/>
    <row r="54" spans="2:10" x14ac:dyDescent="0.15">
      <c r="B54" s="1014" t="s">
        <v>251</v>
      </c>
      <c r="C54" s="1015"/>
      <c r="D54" s="1015"/>
      <c r="E54" s="1015"/>
      <c r="F54" s="1015"/>
      <c r="G54" s="1015"/>
      <c r="H54" s="1015"/>
      <c r="I54" s="1015"/>
      <c r="J54" s="1016"/>
    </row>
    <row r="55" spans="2:10" ht="15" thickBot="1" x14ac:dyDescent="0.2">
      <c r="B55" s="1020" t="s">
        <v>3050</v>
      </c>
      <c r="C55" s="1021"/>
      <c r="D55" s="1021"/>
      <c r="E55" s="1021"/>
      <c r="F55" s="1021"/>
      <c r="G55" s="1021"/>
      <c r="H55" s="1021"/>
      <c r="I55" s="1021"/>
      <c r="J55" s="1022"/>
    </row>
    <row r="56" spans="2:10" x14ac:dyDescent="0.15">
      <c r="B56" s="422" t="s">
        <v>253</v>
      </c>
      <c r="C56" s="423" t="s">
        <v>254</v>
      </c>
      <c r="D56" s="423" t="s">
        <v>255</v>
      </c>
      <c r="E56" s="423" t="s">
        <v>256</v>
      </c>
      <c r="F56" s="423" t="s">
        <v>3793</v>
      </c>
      <c r="G56" s="424" t="s">
        <v>257</v>
      </c>
      <c r="H56" s="424" t="s">
        <v>15</v>
      </c>
      <c r="I56" s="424" t="s">
        <v>16</v>
      </c>
      <c r="J56" s="425" t="s">
        <v>258</v>
      </c>
    </row>
    <row r="57" spans="2:10" ht="36.75" customHeight="1" x14ac:dyDescent="0.15">
      <c r="B57" s="562">
        <v>429718</v>
      </c>
      <c r="C57" s="557">
        <v>45016</v>
      </c>
      <c r="D57" s="562" t="s">
        <v>3051</v>
      </c>
      <c r="E57" s="558">
        <v>58237.5</v>
      </c>
      <c r="F57" s="570">
        <f>+E57*0.245</f>
        <v>14268.1875</v>
      </c>
      <c r="G57" s="564">
        <f t="shared" ref="G57:G80" si="6">+E57-F57</f>
        <v>43969.3125</v>
      </c>
      <c r="H57" s="564">
        <f t="shared" ref="H57:H80" si="7">+G57*0.16</f>
        <v>7035.09</v>
      </c>
      <c r="I57" s="564">
        <f t="shared" ref="I57:I80" si="8">+G57+H57</f>
        <v>51004.402499999997</v>
      </c>
      <c r="J57" s="567" t="s">
        <v>3779</v>
      </c>
    </row>
    <row r="58" spans="2:10" ht="36.75" customHeight="1" x14ac:dyDescent="0.15">
      <c r="B58" s="562">
        <v>429713</v>
      </c>
      <c r="C58" s="557">
        <v>45016</v>
      </c>
      <c r="D58" s="562" t="s">
        <v>3052</v>
      </c>
      <c r="E58" s="558">
        <v>2340.6799999999998</v>
      </c>
      <c r="F58" s="562"/>
      <c r="G58" s="564">
        <f t="shared" si="6"/>
        <v>2340.6799999999998</v>
      </c>
      <c r="H58" s="564">
        <f t="shared" si="7"/>
        <v>374.50880000000001</v>
      </c>
      <c r="I58" s="564">
        <f t="shared" si="8"/>
        <v>2715.1887999999999</v>
      </c>
      <c r="J58" s="559" t="s">
        <v>3779</v>
      </c>
    </row>
    <row r="59" spans="2:10" ht="36.75" customHeight="1" x14ac:dyDescent="0.15">
      <c r="B59" s="562">
        <v>429652</v>
      </c>
      <c r="C59" s="557">
        <v>45016</v>
      </c>
      <c r="D59" s="562" t="s">
        <v>3053</v>
      </c>
      <c r="E59" s="558">
        <v>52539.79</v>
      </c>
      <c r="F59" s="562"/>
      <c r="G59" s="564">
        <f t="shared" si="6"/>
        <v>52539.79</v>
      </c>
      <c r="H59" s="564">
        <f t="shared" si="7"/>
        <v>8406.3664000000008</v>
      </c>
      <c r="I59" s="563">
        <f t="shared" si="8"/>
        <v>60946.1564</v>
      </c>
      <c r="J59" s="566" t="s">
        <v>2018</v>
      </c>
    </row>
    <row r="60" spans="2:10" ht="36.75" customHeight="1" x14ac:dyDescent="0.15">
      <c r="B60" s="562">
        <v>429518</v>
      </c>
      <c r="C60" s="557">
        <v>45016</v>
      </c>
      <c r="D60" s="562" t="s">
        <v>3054</v>
      </c>
      <c r="E60" s="558">
        <v>8548</v>
      </c>
      <c r="F60" s="562"/>
      <c r="G60" s="564">
        <f t="shared" si="6"/>
        <v>8548</v>
      </c>
      <c r="H60" s="564">
        <f t="shared" si="7"/>
        <v>1367.68</v>
      </c>
      <c r="I60" s="556">
        <f t="shared" si="8"/>
        <v>9915.68</v>
      </c>
      <c r="J60" s="566" t="s">
        <v>3780</v>
      </c>
    </row>
    <row r="61" spans="2:10" ht="36.75" customHeight="1" x14ac:dyDescent="0.15">
      <c r="B61" s="562">
        <v>429514</v>
      </c>
      <c r="C61" s="557">
        <v>45016</v>
      </c>
      <c r="D61" s="562" t="s">
        <v>3055</v>
      </c>
      <c r="E61" s="558">
        <v>25644</v>
      </c>
      <c r="F61" s="562"/>
      <c r="G61" s="564">
        <f t="shared" si="6"/>
        <v>25644</v>
      </c>
      <c r="H61" s="564">
        <f t="shared" si="7"/>
        <v>4103.04</v>
      </c>
      <c r="I61" s="556">
        <f t="shared" si="8"/>
        <v>29747.040000000001</v>
      </c>
      <c r="J61" s="566" t="s">
        <v>3781</v>
      </c>
    </row>
    <row r="62" spans="2:10" ht="36.75" customHeight="1" x14ac:dyDescent="0.15">
      <c r="B62" s="562">
        <v>429512</v>
      </c>
      <c r="C62" s="557">
        <v>45016</v>
      </c>
      <c r="D62" s="562" t="s">
        <v>3056</v>
      </c>
      <c r="E62" s="558">
        <v>4274</v>
      </c>
      <c r="F62" s="562"/>
      <c r="G62" s="564">
        <f t="shared" si="6"/>
        <v>4274</v>
      </c>
      <c r="H62" s="564">
        <f t="shared" si="7"/>
        <v>683.84</v>
      </c>
      <c r="I62" s="564">
        <f t="shared" si="8"/>
        <v>4957.84</v>
      </c>
      <c r="J62" s="566" t="s">
        <v>3782</v>
      </c>
    </row>
    <row r="63" spans="2:10" ht="36.75" customHeight="1" x14ac:dyDescent="0.15">
      <c r="B63" s="562">
        <v>429290</v>
      </c>
      <c r="C63" s="557">
        <v>45015</v>
      </c>
      <c r="D63" s="562" t="s">
        <v>3057</v>
      </c>
      <c r="E63" s="558">
        <v>86206.9</v>
      </c>
      <c r="F63" s="562"/>
      <c r="G63" s="564">
        <f t="shared" si="6"/>
        <v>86206.9</v>
      </c>
      <c r="H63" s="564">
        <f t="shared" si="7"/>
        <v>13793.103999999999</v>
      </c>
      <c r="I63" s="561">
        <f t="shared" si="8"/>
        <v>100000.00399999999</v>
      </c>
      <c r="J63" s="566" t="s">
        <v>3783</v>
      </c>
    </row>
    <row r="64" spans="2:10" ht="36.75" customHeight="1" x14ac:dyDescent="0.15">
      <c r="B64" s="562">
        <v>429240</v>
      </c>
      <c r="C64" s="557">
        <v>45014</v>
      </c>
      <c r="D64" s="562" t="s">
        <v>3058</v>
      </c>
      <c r="E64" s="558">
        <v>3000</v>
      </c>
      <c r="F64" s="562"/>
      <c r="G64" s="564">
        <f t="shared" si="6"/>
        <v>3000</v>
      </c>
      <c r="H64" s="564">
        <f t="shared" si="7"/>
        <v>480</v>
      </c>
      <c r="I64" s="560">
        <f t="shared" si="8"/>
        <v>3480</v>
      </c>
      <c r="J64" s="566" t="s">
        <v>3784</v>
      </c>
    </row>
    <row r="65" spans="2:10" ht="36.75" customHeight="1" x14ac:dyDescent="0.15">
      <c r="B65" s="562">
        <v>428647</v>
      </c>
      <c r="C65" s="557">
        <v>45009</v>
      </c>
      <c r="D65" s="562" t="s">
        <v>3059</v>
      </c>
      <c r="E65" s="558">
        <v>42534.09</v>
      </c>
      <c r="F65" s="562"/>
      <c r="G65" s="564">
        <f t="shared" si="6"/>
        <v>42534.09</v>
      </c>
      <c r="H65" s="564">
        <f t="shared" si="7"/>
        <v>6805.4543999999996</v>
      </c>
      <c r="I65" s="560">
        <f t="shared" si="8"/>
        <v>49339.544399999999</v>
      </c>
      <c r="J65" s="566" t="s">
        <v>3785</v>
      </c>
    </row>
    <row r="66" spans="2:10" ht="36.75" customHeight="1" x14ac:dyDescent="0.15">
      <c r="B66" s="562">
        <v>428646</v>
      </c>
      <c r="C66" s="557">
        <v>45009</v>
      </c>
      <c r="D66" s="562" t="s">
        <v>3060</v>
      </c>
      <c r="E66" s="558">
        <v>19347.2</v>
      </c>
      <c r="F66" s="562"/>
      <c r="G66" s="564">
        <f t="shared" si="6"/>
        <v>19347.2</v>
      </c>
      <c r="H66" s="564">
        <f t="shared" si="7"/>
        <v>3095.5520000000001</v>
      </c>
      <c r="I66" s="560">
        <f t="shared" si="8"/>
        <v>22442.752</v>
      </c>
      <c r="J66" s="566" t="s">
        <v>3786</v>
      </c>
    </row>
    <row r="67" spans="2:10" ht="36.75" customHeight="1" x14ac:dyDescent="0.15">
      <c r="B67" s="562">
        <v>428645</v>
      </c>
      <c r="C67" s="557">
        <v>45009</v>
      </c>
      <c r="D67" s="562" t="s">
        <v>3061</v>
      </c>
      <c r="E67" s="558">
        <v>30090.68</v>
      </c>
      <c r="F67" s="562"/>
      <c r="G67" s="564">
        <f t="shared" si="6"/>
        <v>30090.68</v>
      </c>
      <c r="H67" s="564">
        <f t="shared" si="7"/>
        <v>4814.5088000000005</v>
      </c>
      <c r="I67" s="564">
        <f t="shared" si="8"/>
        <v>34905.188800000004</v>
      </c>
      <c r="J67" s="566" t="s">
        <v>3787</v>
      </c>
    </row>
    <row r="68" spans="2:10" ht="36.75" customHeight="1" x14ac:dyDescent="0.15">
      <c r="B68" s="562">
        <v>428413</v>
      </c>
      <c r="C68" s="557">
        <v>45008</v>
      </c>
      <c r="D68" s="562" t="s">
        <v>3062</v>
      </c>
      <c r="E68" s="558">
        <v>117138.48</v>
      </c>
      <c r="F68" s="562"/>
      <c r="G68" s="564">
        <f t="shared" si="6"/>
        <v>117138.48</v>
      </c>
      <c r="H68" s="564">
        <f t="shared" si="7"/>
        <v>18742.156800000001</v>
      </c>
      <c r="I68" s="564">
        <f t="shared" si="8"/>
        <v>135880.63680000001</v>
      </c>
      <c r="J68" s="566" t="s">
        <v>3788</v>
      </c>
    </row>
    <row r="69" spans="2:10" ht="36.75" customHeight="1" x14ac:dyDescent="0.15">
      <c r="B69" s="562">
        <v>428412</v>
      </c>
      <c r="C69" s="557">
        <v>45008</v>
      </c>
      <c r="D69" s="562" t="s">
        <v>3063</v>
      </c>
      <c r="E69" s="558">
        <v>12688.78</v>
      </c>
      <c r="F69" s="562"/>
      <c r="G69" s="564">
        <f t="shared" si="6"/>
        <v>12688.78</v>
      </c>
      <c r="H69" s="564">
        <f t="shared" si="7"/>
        <v>2030.2048000000002</v>
      </c>
      <c r="I69" s="564">
        <f t="shared" si="8"/>
        <v>14718.9848</v>
      </c>
      <c r="J69" s="566" t="s">
        <v>3789</v>
      </c>
    </row>
    <row r="70" spans="2:10" ht="36.75" customHeight="1" x14ac:dyDescent="0.15">
      <c r="B70" s="562">
        <v>428362</v>
      </c>
      <c r="C70" s="557">
        <v>45008</v>
      </c>
      <c r="D70" s="562" t="s">
        <v>3064</v>
      </c>
      <c r="E70" s="558">
        <v>74235.44</v>
      </c>
      <c r="F70" s="562"/>
      <c r="G70" s="564">
        <f t="shared" si="6"/>
        <v>74235.44</v>
      </c>
      <c r="H70" s="564">
        <f t="shared" si="7"/>
        <v>11877.670400000001</v>
      </c>
      <c r="I70" s="563">
        <f t="shared" si="8"/>
        <v>86113.110400000005</v>
      </c>
      <c r="J70" s="566" t="s">
        <v>2018</v>
      </c>
    </row>
    <row r="71" spans="2:10" ht="36.75" customHeight="1" x14ac:dyDescent="0.15">
      <c r="B71" s="562">
        <v>428232</v>
      </c>
      <c r="C71" s="557">
        <v>45007</v>
      </c>
      <c r="D71" s="562" t="s">
        <v>3065</v>
      </c>
      <c r="E71" s="558">
        <v>18731.41</v>
      </c>
      <c r="F71" s="562"/>
      <c r="G71" s="564">
        <f t="shared" si="6"/>
        <v>18731.41</v>
      </c>
      <c r="H71" s="564">
        <f t="shared" si="7"/>
        <v>2997.0255999999999</v>
      </c>
      <c r="I71" s="563">
        <f t="shared" si="8"/>
        <v>21728.435600000001</v>
      </c>
      <c r="J71" s="566" t="s">
        <v>2018</v>
      </c>
    </row>
    <row r="72" spans="2:10" ht="36.75" customHeight="1" x14ac:dyDescent="0.15">
      <c r="B72" s="562">
        <v>428108</v>
      </c>
      <c r="C72" s="557">
        <v>45006</v>
      </c>
      <c r="D72" s="562" t="s">
        <v>3066</v>
      </c>
      <c r="E72" s="558">
        <v>25820.080000000002</v>
      </c>
      <c r="F72" s="562"/>
      <c r="G72" s="564">
        <f t="shared" si="6"/>
        <v>25820.080000000002</v>
      </c>
      <c r="H72" s="564">
        <f t="shared" si="7"/>
        <v>4131.2128000000002</v>
      </c>
      <c r="I72" s="563">
        <f t="shared" si="8"/>
        <v>29951.292800000003</v>
      </c>
      <c r="J72" s="566" t="s">
        <v>2018</v>
      </c>
    </row>
    <row r="73" spans="2:10" ht="36.75" customHeight="1" x14ac:dyDescent="0.15">
      <c r="B73" s="562">
        <v>428107</v>
      </c>
      <c r="C73" s="557">
        <v>45006</v>
      </c>
      <c r="D73" s="562" t="s">
        <v>3067</v>
      </c>
      <c r="E73" s="558">
        <v>43044.32</v>
      </c>
      <c r="F73" s="562"/>
      <c r="G73" s="564">
        <f t="shared" si="6"/>
        <v>43044.32</v>
      </c>
      <c r="H73" s="564">
        <f t="shared" si="7"/>
        <v>6887.0911999999998</v>
      </c>
      <c r="I73" s="563">
        <f t="shared" si="8"/>
        <v>49931.411200000002</v>
      </c>
      <c r="J73" s="566" t="s">
        <v>2018</v>
      </c>
    </row>
    <row r="74" spans="2:10" ht="36.75" customHeight="1" x14ac:dyDescent="0.15">
      <c r="B74" s="562">
        <v>427631</v>
      </c>
      <c r="C74" s="557">
        <v>45001</v>
      </c>
      <c r="D74" s="562" t="s">
        <v>3068</v>
      </c>
      <c r="E74" s="558">
        <v>14562.88</v>
      </c>
      <c r="F74" s="562"/>
      <c r="G74" s="564">
        <f t="shared" si="6"/>
        <v>14562.88</v>
      </c>
      <c r="H74" s="564">
        <f t="shared" si="7"/>
        <v>2330.0607999999997</v>
      </c>
      <c r="I74" s="556">
        <f t="shared" si="8"/>
        <v>16892.9408</v>
      </c>
      <c r="J74" s="566" t="s">
        <v>3790</v>
      </c>
    </row>
    <row r="75" spans="2:10" ht="36.75" customHeight="1" x14ac:dyDescent="0.15">
      <c r="B75" s="562">
        <v>427352</v>
      </c>
      <c r="C75" s="557">
        <v>44998</v>
      </c>
      <c r="D75" s="562" t="s">
        <v>3069</v>
      </c>
      <c r="E75" s="558">
        <v>16915.09</v>
      </c>
      <c r="F75" s="562"/>
      <c r="G75" s="564">
        <f t="shared" si="6"/>
        <v>16915.09</v>
      </c>
      <c r="H75" s="564">
        <f t="shared" si="7"/>
        <v>2706.4144000000001</v>
      </c>
      <c r="I75" s="563">
        <f t="shared" si="8"/>
        <v>19621.504400000002</v>
      </c>
      <c r="J75" s="566" t="s">
        <v>2018</v>
      </c>
    </row>
    <row r="76" spans="2:10" ht="36.75" customHeight="1" x14ac:dyDescent="0.15">
      <c r="B76" s="562">
        <v>427205</v>
      </c>
      <c r="C76" s="557">
        <v>44995</v>
      </c>
      <c r="D76" s="562" t="s">
        <v>3070</v>
      </c>
      <c r="E76" s="558">
        <v>9388.56</v>
      </c>
      <c r="F76" s="562"/>
      <c r="G76" s="564">
        <f t="shared" si="6"/>
        <v>9388.56</v>
      </c>
      <c r="H76" s="564">
        <f t="shared" si="7"/>
        <v>1502.1695999999999</v>
      </c>
      <c r="I76" s="564">
        <f t="shared" si="8"/>
        <v>10890.729599999999</v>
      </c>
      <c r="J76" s="566" t="s">
        <v>3791</v>
      </c>
    </row>
    <row r="77" spans="2:10" ht="36.75" customHeight="1" x14ac:dyDescent="0.15">
      <c r="B77" s="562">
        <v>427189</v>
      </c>
      <c r="C77" s="557">
        <v>44995</v>
      </c>
      <c r="D77" s="562" t="s">
        <v>3071</v>
      </c>
      <c r="E77" s="558">
        <v>820.05</v>
      </c>
      <c r="F77" s="562"/>
      <c r="G77" s="564">
        <f t="shared" si="6"/>
        <v>820.05</v>
      </c>
      <c r="H77" s="564">
        <f t="shared" si="7"/>
        <v>131.208</v>
      </c>
      <c r="I77" s="564">
        <f t="shared" si="8"/>
        <v>951.25799999999992</v>
      </c>
      <c r="J77" s="566" t="s">
        <v>3792</v>
      </c>
    </row>
    <row r="78" spans="2:10" ht="36.75" customHeight="1" x14ac:dyDescent="0.15">
      <c r="B78" s="562">
        <v>427162</v>
      </c>
      <c r="C78" s="557">
        <v>44995</v>
      </c>
      <c r="D78" s="562" t="s">
        <v>3072</v>
      </c>
      <c r="E78" s="558">
        <v>31714.16</v>
      </c>
      <c r="F78" s="562"/>
      <c r="G78" s="564">
        <f t="shared" si="6"/>
        <v>31714.16</v>
      </c>
      <c r="H78" s="564">
        <f t="shared" si="7"/>
        <v>5074.2655999999997</v>
      </c>
      <c r="I78" s="563">
        <f t="shared" si="8"/>
        <v>36788.425600000002</v>
      </c>
      <c r="J78" s="566" t="s">
        <v>2018</v>
      </c>
    </row>
    <row r="79" spans="2:10" ht="36.75" customHeight="1" x14ac:dyDescent="0.15">
      <c r="B79" s="562">
        <v>426691</v>
      </c>
      <c r="C79" s="557">
        <v>44991</v>
      </c>
      <c r="D79" s="562" t="s">
        <v>3073</v>
      </c>
      <c r="E79" s="558">
        <v>24354.880000000001</v>
      </c>
      <c r="F79" s="562"/>
      <c r="G79" s="564">
        <f t="shared" si="6"/>
        <v>24354.880000000001</v>
      </c>
      <c r="H79" s="564">
        <f t="shared" si="7"/>
        <v>3896.7808000000005</v>
      </c>
      <c r="I79" s="563">
        <f t="shared" si="8"/>
        <v>28251.660800000001</v>
      </c>
      <c r="J79" s="566" t="s">
        <v>2018</v>
      </c>
    </row>
    <row r="80" spans="2:10" ht="36.75" customHeight="1" x14ac:dyDescent="0.15">
      <c r="B80" s="562">
        <v>426623</v>
      </c>
      <c r="C80" s="557">
        <v>44986</v>
      </c>
      <c r="D80" s="562" t="s">
        <v>3074</v>
      </c>
      <c r="E80" s="558">
        <v>8889.52</v>
      </c>
      <c r="F80" s="562"/>
      <c r="G80" s="564">
        <f t="shared" si="6"/>
        <v>8889.52</v>
      </c>
      <c r="H80" s="564">
        <f t="shared" si="7"/>
        <v>1422.3232</v>
      </c>
      <c r="I80" s="563">
        <f t="shared" si="8"/>
        <v>10311.843200000001</v>
      </c>
      <c r="J80" s="566" t="s">
        <v>2018</v>
      </c>
    </row>
    <row r="83" spans="2:10" ht="15" thickBot="1" x14ac:dyDescent="0.2"/>
    <row r="84" spans="2:10" x14ac:dyDescent="0.15">
      <c r="B84" s="1014" t="s">
        <v>251</v>
      </c>
      <c r="C84" s="1015"/>
      <c r="D84" s="1015"/>
      <c r="E84" s="1015"/>
      <c r="F84" s="1015"/>
      <c r="G84" s="1015"/>
      <c r="H84" s="1015"/>
      <c r="I84" s="1015"/>
      <c r="J84" s="1016"/>
    </row>
    <row r="85" spans="2:10" ht="15" thickBot="1" x14ac:dyDescent="0.2">
      <c r="B85" s="1020" t="s">
        <v>3988</v>
      </c>
      <c r="C85" s="1021"/>
      <c r="D85" s="1021"/>
      <c r="E85" s="1021"/>
      <c r="F85" s="1021"/>
      <c r="G85" s="1021"/>
      <c r="H85" s="1021"/>
      <c r="I85" s="1021"/>
      <c r="J85" s="1022"/>
    </row>
    <row r="86" spans="2:10" ht="15" thickBot="1" x14ac:dyDescent="0.2">
      <c r="B86" s="583" t="s">
        <v>253</v>
      </c>
      <c r="C86" s="584" t="s">
        <v>254</v>
      </c>
      <c r="D86" s="584" t="s">
        <v>255</v>
      </c>
      <c r="E86" s="584" t="s">
        <v>256</v>
      </c>
      <c r="F86" s="584" t="s">
        <v>3793</v>
      </c>
      <c r="G86" s="585" t="s">
        <v>257</v>
      </c>
      <c r="H86" s="585" t="s">
        <v>15</v>
      </c>
      <c r="I86" s="585" t="s">
        <v>16</v>
      </c>
      <c r="J86" s="425" t="s">
        <v>258</v>
      </c>
    </row>
    <row r="87" spans="2:10" ht="36" customHeight="1" x14ac:dyDescent="0.15">
      <c r="B87" s="580">
        <v>432389</v>
      </c>
      <c r="C87" s="581">
        <v>45045</v>
      </c>
      <c r="D87" s="580" t="s">
        <v>3989</v>
      </c>
      <c r="E87" s="582">
        <v>175779.76</v>
      </c>
      <c r="F87" s="580"/>
      <c r="G87" s="564">
        <f t="shared" ref="G87:G110" si="9">+E87-F87</f>
        <v>175779.76</v>
      </c>
      <c r="H87" s="564">
        <f t="shared" ref="H87:H110" si="10">+G87*0.16</f>
        <v>28124.761600000002</v>
      </c>
      <c r="I87" s="564">
        <f t="shared" ref="I87:I110" si="11">+G87+H87</f>
        <v>203904.52160000001</v>
      </c>
      <c r="J87" s="588" t="s">
        <v>4114</v>
      </c>
    </row>
    <row r="88" spans="2:10" ht="36" customHeight="1" x14ac:dyDescent="0.15">
      <c r="B88" s="562">
        <v>431870</v>
      </c>
      <c r="C88" s="557">
        <v>45044</v>
      </c>
      <c r="D88" s="562" t="s">
        <v>3990</v>
      </c>
      <c r="E88" s="558">
        <v>86206.9</v>
      </c>
      <c r="F88" s="562"/>
      <c r="G88" s="564">
        <f t="shared" si="9"/>
        <v>86206.9</v>
      </c>
      <c r="H88" s="564">
        <f t="shared" si="10"/>
        <v>13793.103999999999</v>
      </c>
      <c r="I88" s="564">
        <f t="shared" si="11"/>
        <v>100000.00399999999</v>
      </c>
      <c r="J88" s="588" t="s">
        <v>4115</v>
      </c>
    </row>
    <row r="89" spans="2:10" ht="36" customHeight="1" x14ac:dyDescent="0.15">
      <c r="B89" s="562">
        <v>431697</v>
      </c>
      <c r="C89" s="557">
        <v>45043</v>
      </c>
      <c r="D89" s="562" t="s">
        <v>3991</v>
      </c>
      <c r="E89" s="558">
        <v>69272.899999999994</v>
      </c>
      <c r="F89" s="562"/>
      <c r="G89" s="564">
        <f t="shared" si="9"/>
        <v>69272.899999999994</v>
      </c>
      <c r="H89" s="564">
        <f t="shared" si="10"/>
        <v>11083.663999999999</v>
      </c>
      <c r="I89" s="564">
        <f t="shared" si="11"/>
        <v>80356.563999999998</v>
      </c>
      <c r="J89" s="588" t="s">
        <v>4116</v>
      </c>
    </row>
    <row r="90" spans="2:10" ht="36" customHeight="1" x14ac:dyDescent="0.15">
      <c r="B90" s="562">
        <v>431694</v>
      </c>
      <c r="C90" s="557">
        <v>45043</v>
      </c>
      <c r="D90" s="562" t="s">
        <v>3992</v>
      </c>
      <c r="E90" s="558">
        <v>2684.32</v>
      </c>
      <c r="F90" s="562"/>
      <c r="G90" s="564">
        <f t="shared" si="9"/>
        <v>2684.32</v>
      </c>
      <c r="H90" s="564">
        <f t="shared" si="10"/>
        <v>429.49120000000005</v>
      </c>
      <c r="I90" s="564">
        <f t="shared" si="11"/>
        <v>3113.8112000000001</v>
      </c>
      <c r="J90" s="588" t="s">
        <v>4116</v>
      </c>
    </row>
    <row r="91" spans="2:10" ht="36" customHeight="1" x14ac:dyDescent="0.15">
      <c r="B91" s="562">
        <v>431687</v>
      </c>
      <c r="C91" s="557">
        <v>45042</v>
      </c>
      <c r="D91" s="562" t="s">
        <v>3993</v>
      </c>
      <c r="E91" s="558">
        <v>1282.8399999999999</v>
      </c>
      <c r="F91" s="587">
        <f>+E91*0.245</f>
        <v>314.29579999999999</v>
      </c>
      <c r="G91" s="564">
        <f t="shared" si="9"/>
        <v>968.54419999999993</v>
      </c>
      <c r="H91" s="564">
        <f t="shared" si="10"/>
        <v>154.967072</v>
      </c>
      <c r="I91" s="564">
        <f t="shared" si="11"/>
        <v>1123.511272</v>
      </c>
      <c r="J91" s="588" t="s">
        <v>4117</v>
      </c>
    </row>
    <row r="92" spans="2:10" ht="36" customHeight="1" x14ac:dyDescent="0.15">
      <c r="B92" s="562">
        <v>431666</v>
      </c>
      <c r="C92" s="557">
        <v>45042</v>
      </c>
      <c r="D92" s="562" t="s">
        <v>3994</v>
      </c>
      <c r="E92" s="558">
        <v>34090.28</v>
      </c>
      <c r="F92" s="562"/>
      <c r="G92" s="564">
        <f t="shared" si="9"/>
        <v>34090.28</v>
      </c>
      <c r="H92" s="564">
        <f t="shared" si="10"/>
        <v>5454.4448000000002</v>
      </c>
      <c r="I92" s="617">
        <f t="shared" si="11"/>
        <v>39544.724799999996</v>
      </c>
      <c r="J92" s="588" t="s">
        <v>2020</v>
      </c>
    </row>
    <row r="93" spans="2:10" ht="36" customHeight="1" x14ac:dyDescent="0.15">
      <c r="B93" s="562">
        <v>431595</v>
      </c>
      <c r="C93" s="557">
        <v>45042</v>
      </c>
      <c r="D93" s="562" t="s">
        <v>3995</v>
      </c>
      <c r="E93" s="558">
        <v>8548</v>
      </c>
      <c r="F93" s="562"/>
      <c r="G93" s="564">
        <f t="shared" si="9"/>
        <v>8548</v>
      </c>
      <c r="H93" s="564">
        <f t="shared" si="10"/>
        <v>1367.68</v>
      </c>
      <c r="I93" s="564">
        <f t="shared" si="11"/>
        <v>9915.68</v>
      </c>
      <c r="J93" s="588" t="s">
        <v>4118</v>
      </c>
    </row>
    <row r="94" spans="2:10" ht="36" customHeight="1" x14ac:dyDescent="0.15">
      <c r="B94" s="562">
        <v>431590</v>
      </c>
      <c r="C94" s="557">
        <v>45042</v>
      </c>
      <c r="D94" s="562" t="s">
        <v>3996</v>
      </c>
      <c r="E94" s="558">
        <v>21370</v>
      </c>
      <c r="F94" s="562"/>
      <c r="G94" s="564">
        <f t="shared" si="9"/>
        <v>21370</v>
      </c>
      <c r="H94" s="564">
        <f t="shared" si="10"/>
        <v>3419.2000000000003</v>
      </c>
      <c r="I94" s="564">
        <f t="shared" si="11"/>
        <v>24789.200000000001</v>
      </c>
      <c r="J94" s="588" t="s">
        <v>4119</v>
      </c>
    </row>
    <row r="95" spans="2:10" ht="36" customHeight="1" x14ac:dyDescent="0.15">
      <c r="B95" s="562">
        <v>431589</v>
      </c>
      <c r="C95" s="557">
        <v>45042</v>
      </c>
      <c r="D95" s="562" t="s">
        <v>3997</v>
      </c>
      <c r="E95" s="558">
        <v>1212.6400000000001</v>
      </c>
      <c r="F95" s="587">
        <f>+E95*0.245</f>
        <v>297.09680000000003</v>
      </c>
      <c r="G95" s="564">
        <f t="shared" si="9"/>
        <v>915.54320000000007</v>
      </c>
      <c r="H95" s="564">
        <f t="shared" si="10"/>
        <v>146.48691200000002</v>
      </c>
      <c r="I95" s="564">
        <f t="shared" si="11"/>
        <v>1062.0301120000001</v>
      </c>
      <c r="J95" s="588" t="s">
        <v>4120</v>
      </c>
    </row>
    <row r="96" spans="2:10" ht="36" customHeight="1" x14ac:dyDescent="0.15">
      <c r="B96" s="562">
        <v>431579</v>
      </c>
      <c r="C96" s="557">
        <v>45042</v>
      </c>
      <c r="D96" s="562" t="s">
        <v>3998</v>
      </c>
      <c r="E96" s="558">
        <v>23351.33</v>
      </c>
      <c r="F96" s="562"/>
      <c r="G96" s="564">
        <f t="shared" si="9"/>
        <v>23351.33</v>
      </c>
      <c r="H96" s="564">
        <f t="shared" si="10"/>
        <v>3736.2128000000002</v>
      </c>
      <c r="I96" s="564">
        <f t="shared" si="11"/>
        <v>27087.542800000003</v>
      </c>
      <c r="J96" s="588" t="s">
        <v>4121</v>
      </c>
    </row>
    <row r="97" spans="2:10" ht="36" customHeight="1" x14ac:dyDescent="0.15">
      <c r="B97" s="562">
        <v>431578</v>
      </c>
      <c r="C97" s="557">
        <v>45042</v>
      </c>
      <c r="D97" s="562" t="s">
        <v>3999</v>
      </c>
      <c r="E97" s="558">
        <v>1.91</v>
      </c>
      <c r="F97" s="562"/>
      <c r="G97" s="564">
        <f t="shared" si="9"/>
        <v>1.91</v>
      </c>
      <c r="H97" s="564">
        <f t="shared" si="10"/>
        <v>0.30559999999999998</v>
      </c>
      <c r="I97" s="564">
        <f t="shared" si="11"/>
        <v>2.2155999999999998</v>
      </c>
      <c r="J97" s="588" t="s">
        <v>4122</v>
      </c>
    </row>
    <row r="98" spans="2:10" ht="36" customHeight="1" x14ac:dyDescent="0.15">
      <c r="B98" s="562">
        <v>431498</v>
      </c>
      <c r="C98" s="557">
        <v>45042</v>
      </c>
      <c r="D98" s="562" t="s">
        <v>4000</v>
      </c>
      <c r="E98" s="558">
        <v>55852.73</v>
      </c>
      <c r="F98" s="562"/>
      <c r="G98" s="564">
        <f t="shared" si="9"/>
        <v>55852.73</v>
      </c>
      <c r="H98" s="564">
        <f t="shared" si="10"/>
        <v>8936.4368000000013</v>
      </c>
      <c r="I98" s="564">
        <f t="shared" si="11"/>
        <v>64789.166800000006</v>
      </c>
      <c r="J98" s="588" t="s">
        <v>4123</v>
      </c>
    </row>
    <row r="99" spans="2:10" ht="36" customHeight="1" x14ac:dyDescent="0.15">
      <c r="B99" s="562">
        <v>431490</v>
      </c>
      <c r="C99" s="557">
        <v>45042</v>
      </c>
      <c r="D99" s="562" t="s">
        <v>4001</v>
      </c>
      <c r="E99" s="558">
        <v>53696.07</v>
      </c>
      <c r="F99" s="562"/>
      <c r="G99" s="564">
        <f t="shared" si="9"/>
        <v>53696.07</v>
      </c>
      <c r="H99" s="564">
        <f t="shared" si="10"/>
        <v>8591.3711999999996</v>
      </c>
      <c r="I99" s="564">
        <f t="shared" si="11"/>
        <v>62287.441200000001</v>
      </c>
      <c r="J99" s="588" t="s">
        <v>4124</v>
      </c>
    </row>
    <row r="100" spans="2:10" ht="36" customHeight="1" x14ac:dyDescent="0.15">
      <c r="B100" s="562">
        <v>431471</v>
      </c>
      <c r="C100" s="557">
        <v>45041</v>
      </c>
      <c r="D100" s="562" t="s">
        <v>4002</v>
      </c>
      <c r="E100" s="558">
        <v>8548</v>
      </c>
      <c r="F100" s="562"/>
      <c r="G100" s="564">
        <f t="shared" si="9"/>
        <v>8548</v>
      </c>
      <c r="H100" s="564">
        <f t="shared" si="10"/>
        <v>1367.68</v>
      </c>
      <c r="I100" s="564">
        <f t="shared" si="11"/>
        <v>9915.68</v>
      </c>
      <c r="J100" s="588" t="s">
        <v>4125</v>
      </c>
    </row>
    <row r="101" spans="2:10" ht="36" customHeight="1" x14ac:dyDescent="0.15">
      <c r="B101" s="562">
        <v>431284</v>
      </c>
      <c r="C101" s="557">
        <v>45040</v>
      </c>
      <c r="D101" s="562" t="s">
        <v>4003</v>
      </c>
      <c r="E101" s="558">
        <v>40612.26</v>
      </c>
      <c r="F101" s="562"/>
      <c r="G101" s="564">
        <f t="shared" si="9"/>
        <v>40612.26</v>
      </c>
      <c r="H101" s="564">
        <f t="shared" si="10"/>
        <v>6497.9616000000005</v>
      </c>
      <c r="I101" s="617">
        <f t="shared" si="11"/>
        <v>47110.221600000004</v>
      </c>
      <c r="J101" s="588" t="s">
        <v>2020</v>
      </c>
    </row>
    <row r="102" spans="2:10" ht="36" customHeight="1" x14ac:dyDescent="0.15">
      <c r="B102" s="562">
        <v>431059</v>
      </c>
      <c r="C102" s="557">
        <v>45037</v>
      </c>
      <c r="D102" s="562" t="s">
        <v>4004</v>
      </c>
      <c r="E102" s="558">
        <v>158821.32999999999</v>
      </c>
      <c r="F102" s="562"/>
      <c r="G102" s="564">
        <f t="shared" si="9"/>
        <v>158821.32999999999</v>
      </c>
      <c r="H102" s="564">
        <f t="shared" si="10"/>
        <v>25411.412799999998</v>
      </c>
      <c r="I102" s="564">
        <f t="shared" si="11"/>
        <v>184232.74279999998</v>
      </c>
      <c r="J102" s="588" t="s">
        <v>4126</v>
      </c>
    </row>
    <row r="103" spans="2:10" ht="36" customHeight="1" x14ac:dyDescent="0.15">
      <c r="B103" s="562">
        <v>431044</v>
      </c>
      <c r="C103" s="557">
        <v>45037</v>
      </c>
      <c r="D103" s="562" t="s">
        <v>4005</v>
      </c>
      <c r="E103" s="558">
        <v>17469.240000000002</v>
      </c>
      <c r="F103" s="562"/>
      <c r="G103" s="564">
        <f t="shared" si="9"/>
        <v>17469.240000000002</v>
      </c>
      <c r="H103" s="564">
        <f t="shared" si="10"/>
        <v>2795.0784000000003</v>
      </c>
      <c r="I103" s="564">
        <f t="shared" si="11"/>
        <v>20264.318400000004</v>
      </c>
      <c r="J103" s="588" t="s">
        <v>4127</v>
      </c>
    </row>
    <row r="104" spans="2:10" ht="36" customHeight="1" x14ac:dyDescent="0.15">
      <c r="B104" s="562">
        <v>431011</v>
      </c>
      <c r="C104" s="557">
        <v>45037</v>
      </c>
      <c r="D104" s="562" t="s">
        <v>4006</v>
      </c>
      <c r="E104" s="558">
        <v>122175.71</v>
      </c>
      <c r="F104" s="562"/>
      <c r="G104" s="564">
        <f t="shared" si="9"/>
        <v>122175.71</v>
      </c>
      <c r="H104" s="564">
        <f t="shared" si="10"/>
        <v>19548.113600000001</v>
      </c>
      <c r="I104" s="564">
        <f t="shared" si="11"/>
        <v>141723.8236</v>
      </c>
      <c r="J104" s="588" t="s">
        <v>4128</v>
      </c>
    </row>
    <row r="105" spans="2:10" ht="36" customHeight="1" x14ac:dyDescent="0.15">
      <c r="B105" s="562">
        <v>431010</v>
      </c>
      <c r="C105" s="557">
        <v>45037</v>
      </c>
      <c r="D105" s="562" t="s">
        <v>4007</v>
      </c>
      <c r="E105" s="558">
        <v>19287.16</v>
      </c>
      <c r="F105" s="562"/>
      <c r="G105" s="564">
        <f t="shared" si="9"/>
        <v>19287.16</v>
      </c>
      <c r="H105" s="564">
        <f t="shared" si="10"/>
        <v>3085.9456</v>
      </c>
      <c r="I105" s="564">
        <f t="shared" si="11"/>
        <v>22373.105599999999</v>
      </c>
      <c r="J105" s="588" t="s">
        <v>4129</v>
      </c>
    </row>
    <row r="106" spans="2:10" ht="36" customHeight="1" x14ac:dyDescent="0.15">
      <c r="B106" s="562">
        <v>430747</v>
      </c>
      <c r="C106" s="557">
        <v>45035</v>
      </c>
      <c r="D106" s="562" t="s">
        <v>4008</v>
      </c>
      <c r="E106" s="558">
        <v>35178.53</v>
      </c>
      <c r="F106" s="562"/>
      <c r="G106" s="564">
        <f t="shared" si="9"/>
        <v>35178.53</v>
      </c>
      <c r="H106" s="564">
        <f t="shared" si="10"/>
        <v>5628.5648000000001</v>
      </c>
      <c r="I106" s="617">
        <f t="shared" si="11"/>
        <v>40807.094799999999</v>
      </c>
      <c r="J106" s="588" t="s">
        <v>2018</v>
      </c>
    </row>
    <row r="107" spans="2:10" ht="36" customHeight="1" x14ac:dyDescent="0.15">
      <c r="B107" s="562">
        <v>430614</v>
      </c>
      <c r="C107" s="557">
        <v>45033</v>
      </c>
      <c r="D107" s="562" t="s">
        <v>4009</v>
      </c>
      <c r="E107" s="558">
        <v>30415.69</v>
      </c>
      <c r="F107" s="562"/>
      <c r="G107" s="564">
        <f t="shared" si="9"/>
        <v>30415.69</v>
      </c>
      <c r="H107" s="564">
        <f t="shared" si="10"/>
        <v>4866.5104000000001</v>
      </c>
      <c r="I107" s="617">
        <f t="shared" si="11"/>
        <v>35282.200400000002</v>
      </c>
      <c r="J107" s="588" t="s">
        <v>2018</v>
      </c>
    </row>
    <row r="108" spans="2:10" ht="36" customHeight="1" x14ac:dyDescent="0.15">
      <c r="B108" s="562">
        <v>430271</v>
      </c>
      <c r="C108" s="557">
        <v>45028</v>
      </c>
      <c r="D108" s="562" t="s">
        <v>4010</v>
      </c>
      <c r="E108" s="558">
        <v>12822</v>
      </c>
      <c r="F108" s="562"/>
      <c r="G108" s="564">
        <f t="shared" si="9"/>
        <v>12822</v>
      </c>
      <c r="H108" s="564">
        <f t="shared" si="10"/>
        <v>2051.52</v>
      </c>
      <c r="I108" s="564">
        <f t="shared" si="11"/>
        <v>14873.52</v>
      </c>
      <c r="J108" s="588" t="s">
        <v>4130</v>
      </c>
    </row>
    <row r="109" spans="2:10" ht="36" customHeight="1" x14ac:dyDescent="0.15">
      <c r="B109" s="562">
        <v>430223</v>
      </c>
      <c r="C109" s="557">
        <v>45027</v>
      </c>
      <c r="D109" s="562" t="s">
        <v>4011</v>
      </c>
      <c r="E109" s="558">
        <v>3959.07</v>
      </c>
      <c r="F109" s="562"/>
      <c r="G109" s="564">
        <f t="shared" si="9"/>
        <v>3959.07</v>
      </c>
      <c r="H109" s="564">
        <f t="shared" si="10"/>
        <v>633.45120000000009</v>
      </c>
      <c r="I109" s="617">
        <f t="shared" si="11"/>
        <v>4592.5212000000001</v>
      </c>
      <c r="J109" s="588" t="s">
        <v>2018</v>
      </c>
    </row>
    <row r="110" spans="2:10" ht="36" customHeight="1" x14ac:dyDescent="0.15">
      <c r="B110" s="562">
        <v>429894</v>
      </c>
      <c r="C110" s="557">
        <v>45019</v>
      </c>
      <c r="D110" s="562" t="s">
        <v>4012</v>
      </c>
      <c r="E110" s="558">
        <v>28882.19</v>
      </c>
      <c r="F110" s="562"/>
      <c r="G110" s="564">
        <f t="shared" si="9"/>
        <v>28882.19</v>
      </c>
      <c r="H110" s="564">
        <f t="shared" si="10"/>
        <v>4621.1503999999995</v>
      </c>
      <c r="I110" s="617">
        <f t="shared" si="11"/>
        <v>33503.340400000001</v>
      </c>
      <c r="J110" s="588" t="s">
        <v>2018</v>
      </c>
    </row>
    <row r="114" spans="2:10" ht="15" thickBot="1" x14ac:dyDescent="0.2"/>
    <row r="115" spans="2:10" x14ac:dyDescent="0.15">
      <c r="B115" s="1014" t="s">
        <v>251</v>
      </c>
      <c r="C115" s="1015"/>
      <c r="D115" s="1015"/>
      <c r="E115" s="1015"/>
      <c r="F115" s="1015"/>
      <c r="G115" s="1015"/>
      <c r="H115" s="1015"/>
      <c r="I115" s="1015"/>
      <c r="J115" s="1016"/>
    </row>
    <row r="116" spans="2:10" ht="15" thickBot="1" x14ac:dyDescent="0.2">
      <c r="B116" s="1020" t="s">
        <v>4598</v>
      </c>
      <c r="C116" s="1021"/>
      <c r="D116" s="1021"/>
      <c r="E116" s="1021"/>
      <c r="F116" s="1021"/>
      <c r="G116" s="1021"/>
      <c r="H116" s="1021"/>
      <c r="I116" s="1021"/>
      <c r="J116" s="1022"/>
    </row>
    <row r="117" spans="2:10" ht="15" thickBot="1" x14ac:dyDescent="0.2">
      <c r="B117" s="583" t="s">
        <v>253</v>
      </c>
      <c r="C117" s="584" t="s">
        <v>254</v>
      </c>
      <c r="D117" s="584" t="s">
        <v>255</v>
      </c>
      <c r="E117" s="584" t="s">
        <v>256</v>
      </c>
      <c r="F117" s="584" t="s">
        <v>3793</v>
      </c>
      <c r="G117" s="585" t="s">
        <v>257</v>
      </c>
      <c r="H117" s="585" t="s">
        <v>15</v>
      </c>
      <c r="I117" s="663" t="s">
        <v>16</v>
      </c>
      <c r="J117" s="665" t="s">
        <v>258</v>
      </c>
    </row>
    <row r="118" spans="2:10" ht="33" customHeight="1" x14ac:dyDescent="0.15">
      <c r="B118" s="562">
        <v>423267</v>
      </c>
      <c r="C118" s="557">
        <v>45054</v>
      </c>
      <c r="D118" s="562" t="s">
        <v>4599</v>
      </c>
      <c r="E118" s="558">
        <v>16029.13</v>
      </c>
      <c r="F118" s="562"/>
      <c r="G118" s="564">
        <f t="shared" ref="G118:G140" si="12">+E118-F118</f>
        <v>16029.13</v>
      </c>
      <c r="H118" s="564">
        <f t="shared" ref="H118:H140" si="13">+G118*0.16</f>
        <v>2564.6608000000001</v>
      </c>
      <c r="I118" s="617">
        <f t="shared" ref="I118:I140" si="14">+G118+H118</f>
        <v>18593.790799999999</v>
      </c>
      <c r="J118" s="664" t="s">
        <v>4622</v>
      </c>
    </row>
    <row r="119" spans="2:10" ht="33" customHeight="1" x14ac:dyDescent="0.15">
      <c r="B119" s="562">
        <v>423088</v>
      </c>
      <c r="C119" s="557">
        <v>45056</v>
      </c>
      <c r="D119" s="562" t="s">
        <v>4600</v>
      </c>
      <c r="E119" s="558">
        <v>1744.05</v>
      </c>
      <c r="F119" s="587">
        <f>+E119*0.245</f>
        <v>427.29224999999997</v>
      </c>
      <c r="G119" s="564">
        <f t="shared" si="12"/>
        <v>1316.75775</v>
      </c>
      <c r="H119" s="564">
        <f t="shared" si="13"/>
        <v>210.68124</v>
      </c>
      <c r="I119" s="666">
        <f t="shared" si="14"/>
        <v>1527.4389900000001</v>
      </c>
      <c r="J119" s="566" t="s">
        <v>4623</v>
      </c>
    </row>
    <row r="120" spans="2:10" ht="33" customHeight="1" x14ac:dyDescent="0.15">
      <c r="B120" s="562">
        <v>423081</v>
      </c>
      <c r="C120" s="557">
        <v>45056</v>
      </c>
      <c r="D120" s="562" t="s">
        <v>4601</v>
      </c>
      <c r="E120" s="558">
        <v>1744.05</v>
      </c>
      <c r="F120" s="587">
        <f>+E120*0.245</f>
        <v>427.29224999999997</v>
      </c>
      <c r="G120" s="564">
        <f t="shared" si="12"/>
        <v>1316.75775</v>
      </c>
      <c r="H120" s="564">
        <f t="shared" si="13"/>
        <v>210.68124</v>
      </c>
      <c r="I120" s="666">
        <f t="shared" si="14"/>
        <v>1527.4389900000001</v>
      </c>
      <c r="J120" s="566" t="s">
        <v>4624</v>
      </c>
    </row>
    <row r="121" spans="2:10" ht="33" customHeight="1" x14ac:dyDescent="0.15">
      <c r="B121" s="562">
        <v>422787</v>
      </c>
      <c r="C121" s="557">
        <v>45060</v>
      </c>
      <c r="D121" s="562" t="s">
        <v>4602</v>
      </c>
      <c r="E121" s="558">
        <v>10042.780000000001</v>
      </c>
      <c r="F121" s="562"/>
      <c r="G121" s="564">
        <f t="shared" si="12"/>
        <v>10042.780000000001</v>
      </c>
      <c r="H121" s="564">
        <f t="shared" si="13"/>
        <v>1606.8448000000001</v>
      </c>
      <c r="I121" s="561">
        <f t="shared" si="14"/>
        <v>11649.624800000001</v>
      </c>
      <c r="J121" s="566" t="s">
        <v>4625</v>
      </c>
    </row>
    <row r="122" spans="2:10" ht="33" customHeight="1" x14ac:dyDescent="0.15">
      <c r="B122" s="562">
        <v>422774</v>
      </c>
      <c r="C122" s="557">
        <v>45060</v>
      </c>
      <c r="D122" s="562" t="s">
        <v>4603</v>
      </c>
      <c r="E122" s="558">
        <v>1416.45</v>
      </c>
      <c r="F122" s="562"/>
      <c r="G122" s="564">
        <f t="shared" si="12"/>
        <v>1416.45</v>
      </c>
      <c r="H122" s="564">
        <f t="shared" si="13"/>
        <v>226.63200000000001</v>
      </c>
      <c r="I122" s="668">
        <f t="shared" si="14"/>
        <v>1643.0820000000001</v>
      </c>
      <c r="J122" s="566" t="s">
        <v>4626</v>
      </c>
    </row>
    <row r="123" spans="2:10" ht="33" customHeight="1" x14ac:dyDescent="0.15">
      <c r="B123" s="562">
        <v>422758</v>
      </c>
      <c r="C123" s="557">
        <v>45060</v>
      </c>
      <c r="D123" s="562" t="s">
        <v>4604</v>
      </c>
      <c r="E123" s="558">
        <v>16722.330000000002</v>
      </c>
      <c r="F123" s="562"/>
      <c r="G123" s="564">
        <f t="shared" si="12"/>
        <v>16722.330000000002</v>
      </c>
      <c r="H123" s="564">
        <f t="shared" si="13"/>
        <v>2675.5728000000004</v>
      </c>
      <c r="I123" s="668">
        <f t="shared" si="14"/>
        <v>19397.902800000003</v>
      </c>
      <c r="J123" s="566" t="s">
        <v>4627</v>
      </c>
    </row>
    <row r="124" spans="2:10" ht="33" customHeight="1" x14ac:dyDescent="0.15">
      <c r="B124" s="562">
        <v>422740</v>
      </c>
      <c r="C124" s="557">
        <v>45061</v>
      </c>
      <c r="D124" s="562" t="s">
        <v>4605</v>
      </c>
      <c r="E124" s="558">
        <v>18278.990000000002</v>
      </c>
      <c r="F124" s="562"/>
      <c r="G124" s="564">
        <f t="shared" si="12"/>
        <v>18278.990000000002</v>
      </c>
      <c r="H124" s="564">
        <f t="shared" si="13"/>
        <v>2924.6384000000003</v>
      </c>
      <c r="I124" s="617">
        <f t="shared" si="14"/>
        <v>21203.628400000001</v>
      </c>
      <c r="J124" s="566" t="s">
        <v>4622</v>
      </c>
    </row>
    <row r="125" spans="2:10" ht="33" customHeight="1" x14ac:dyDescent="0.15">
      <c r="B125" s="562">
        <v>422464</v>
      </c>
      <c r="C125" s="557">
        <v>45064</v>
      </c>
      <c r="D125" s="562" t="s">
        <v>4606</v>
      </c>
      <c r="E125" s="558">
        <v>18295.97</v>
      </c>
      <c r="F125" s="562"/>
      <c r="G125" s="564">
        <f t="shared" si="12"/>
        <v>18295.97</v>
      </c>
      <c r="H125" s="564">
        <f t="shared" si="13"/>
        <v>2927.3552000000004</v>
      </c>
      <c r="I125" s="617">
        <f t="shared" si="14"/>
        <v>21223.325200000003</v>
      </c>
      <c r="J125" s="566" t="s">
        <v>4622</v>
      </c>
    </row>
    <row r="126" spans="2:10" ht="33" customHeight="1" x14ac:dyDescent="0.15">
      <c r="B126" s="562">
        <v>422443</v>
      </c>
      <c r="C126" s="557">
        <v>45064</v>
      </c>
      <c r="D126" s="562" t="s">
        <v>4607</v>
      </c>
      <c r="E126" s="558">
        <v>27497.19</v>
      </c>
      <c r="F126" s="562"/>
      <c r="G126" s="564">
        <f t="shared" si="12"/>
        <v>27497.19</v>
      </c>
      <c r="H126" s="564">
        <f t="shared" si="13"/>
        <v>4399.5504000000001</v>
      </c>
      <c r="I126" s="617">
        <f t="shared" si="14"/>
        <v>31896.740399999999</v>
      </c>
      <c r="J126" s="566" t="s">
        <v>4622</v>
      </c>
    </row>
    <row r="127" spans="2:10" ht="33" customHeight="1" x14ac:dyDescent="0.15">
      <c r="B127" s="562">
        <v>422179</v>
      </c>
      <c r="C127" s="557">
        <v>45067</v>
      </c>
      <c r="D127" s="562" t="s">
        <v>4608</v>
      </c>
      <c r="E127" s="558">
        <v>7800.55</v>
      </c>
      <c r="F127" s="562"/>
      <c r="G127" s="564">
        <f t="shared" si="12"/>
        <v>7800.55</v>
      </c>
      <c r="H127" s="564">
        <f t="shared" si="13"/>
        <v>1248.088</v>
      </c>
      <c r="I127" s="669">
        <f t="shared" si="14"/>
        <v>9048.6380000000008</v>
      </c>
      <c r="J127" s="566" t="s">
        <v>4628</v>
      </c>
    </row>
    <row r="128" spans="2:10" ht="33" customHeight="1" x14ac:dyDescent="0.15">
      <c r="B128" s="562">
        <v>422178</v>
      </c>
      <c r="C128" s="557">
        <v>45067</v>
      </c>
      <c r="D128" s="562" t="s">
        <v>4609</v>
      </c>
      <c r="E128" s="558">
        <v>75788.570000000007</v>
      </c>
      <c r="F128" s="562"/>
      <c r="G128" s="564">
        <f t="shared" si="12"/>
        <v>75788.570000000007</v>
      </c>
      <c r="H128" s="564">
        <f t="shared" si="13"/>
        <v>12126.171200000001</v>
      </c>
      <c r="I128" s="669">
        <f t="shared" si="14"/>
        <v>87914.741200000004</v>
      </c>
      <c r="J128" s="566" t="s">
        <v>4629</v>
      </c>
    </row>
    <row r="129" spans="2:10" ht="33" customHeight="1" x14ac:dyDescent="0.15">
      <c r="B129" s="562">
        <v>422177</v>
      </c>
      <c r="C129" s="557">
        <v>45067</v>
      </c>
      <c r="D129" s="562" t="s">
        <v>4610</v>
      </c>
      <c r="E129" s="558">
        <v>509.94</v>
      </c>
      <c r="F129" s="562"/>
      <c r="G129" s="564">
        <f t="shared" si="12"/>
        <v>509.94</v>
      </c>
      <c r="H129" s="564">
        <f t="shared" si="13"/>
        <v>81.590400000000002</v>
      </c>
      <c r="I129" s="564">
        <f t="shared" si="14"/>
        <v>591.53039999999999</v>
      </c>
      <c r="J129" s="566" t="s">
        <v>4630</v>
      </c>
    </row>
    <row r="130" spans="2:10" ht="33" customHeight="1" x14ac:dyDescent="0.15">
      <c r="B130" s="562">
        <v>422126</v>
      </c>
      <c r="C130" s="557">
        <v>45068</v>
      </c>
      <c r="D130" s="562" t="s">
        <v>4611</v>
      </c>
      <c r="E130" s="558">
        <v>39115.120000000003</v>
      </c>
      <c r="F130" s="562"/>
      <c r="G130" s="564">
        <f t="shared" si="12"/>
        <v>39115.120000000003</v>
      </c>
      <c r="H130" s="564">
        <f t="shared" si="13"/>
        <v>6258.4192000000003</v>
      </c>
      <c r="I130" s="617">
        <f t="shared" si="14"/>
        <v>45373.539199999999</v>
      </c>
      <c r="J130" s="566" t="s">
        <v>4622</v>
      </c>
    </row>
    <row r="131" spans="2:10" ht="33" customHeight="1" x14ac:dyDescent="0.15">
      <c r="B131" s="562">
        <v>421617</v>
      </c>
      <c r="C131" s="557">
        <v>45072</v>
      </c>
      <c r="D131" s="562" t="s">
        <v>4612</v>
      </c>
      <c r="E131" s="558">
        <v>33757.199999999997</v>
      </c>
      <c r="F131" s="562"/>
      <c r="G131" s="564">
        <f t="shared" si="12"/>
        <v>33757.199999999997</v>
      </c>
      <c r="H131" s="564">
        <f t="shared" si="13"/>
        <v>5401.152</v>
      </c>
      <c r="I131" s="617">
        <f t="shared" si="14"/>
        <v>39158.351999999999</v>
      </c>
      <c r="J131" s="566" t="s">
        <v>4622</v>
      </c>
    </row>
    <row r="132" spans="2:10" ht="33" customHeight="1" x14ac:dyDescent="0.15">
      <c r="B132" s="562">
        <v>421510</v>
      </c>
      <c r="C132" s="557">
        <v>45075</v>
      </c>
      <c r="D132" s="562" t="s">
        <v>4613</v>
      </c>
      <c r="E132" s="558">
        <v>86206.9</v>
      </c>
      <c r="F132" s="562"/>
      <c r="G132" s="564">
        <f t="shared" si="12"/>
        <v>86206.9</v>
      </c>
      <c r="H132" s="564">
        <f t="shared" si="13"/>
        <v>13793.103999999999</v>
      </c>
      <c r="I132" s="564">
        <f t="shared" si="14"/>
        <v>100000.00399999999</v>
      </c>
      <c r="J132" s="566" t="s">
        <v>4631</v>
      </c>
    </row>
    <row r="133" spans="2:10" ht="33" customHeight="1" x14ac:dyDescent="0.15">
      <c r="B133" s="562">
        <v>421315</v>
      </c>
      <c r="C133" s="557">
        <v>45076</v>
      </c>
      <c r="D133" s="562" t="s">
        <v>4614</v>
      </c>
      <c r="E133" s="558">
        <v>44975.43</v>
      </c>
      <c r="F133" s="562"/>
      <c r="G133" s="564">
        <f t="shared" si="12"/>
        <v>44975.43</v>
      </c>
      <c r="H133" s="564">
        <f t="shared" si="13"/>
        <v>7196.0688</v>
      </c>
      <c r="I133" s="617">
        <f t="shared" si="14"/>
        <v>52171.498800000001</v>
      </c>
      <c r="J133" s="566" t="s">
        <v>2018</v>
      </c>
    </row>
    <row r="134" spans="2:10" ht="33" customHeight="1" x14ac:dyDescent="0.15">
      <c r="B134" s="562">
        <v>421282</v>
      </c>
      <c r="C134" s="557">
        <v>45076</v>
      </c>
      <c r="D134" s="562" t="s">
        <v>4615</v>
      </c>
      <c r="E134" s="558">
        <v>21113.65</v>
      </c>
      <c r="F134" s="562"/>
      <c r="G134" s="564">
        <f t="shared" si="12"/>
        <v>21113.65</v>
      </c>
      <c r="H134" s="564">
        <f t="shared" si="13"/>
        <v>3378.1840000000002</v>
      </c>
      <c r="I134" s="564">
        <f t="shared" si="14"/>
        <v>24491.834000000003</v>
      </c>
      <c r="J134" s="566" t="s">
        <v>4632</v>
      </c>
    </row>
    <row r="135" spans="2:10" ht="33" customHeight="1" x14ac:dyDescent="0.15">
      <c r="B135" s="562">
        <v>420954</v>
      </c>
      <c r="C135" s="557">
        <v>45077</v>
      </c>
      <c r="D135" s="562" t="s">
        <v>4616</v>
      </c>
      <c r="E135" s="558">
        <v>1744.05</v>
      </c>
      <c r="F135" s="587">
        <f>+E135*0.245</f>
        <v>427.29224999999997</v>
      </c>
      <c r="G135" s="564">
        <f t="shared" si="12"/>
        <v>1316.75775</v>
      </c>
      <c r="H135" s="564">
        <f t="shared" si="13"/>
        <v>210.68124</v>
      </c>
      <c r="I135" s="667">
        <f t="shared" si="14"/>
        <v>1527.4389900000001</v>
      </c>
      <c r="J135" s="566" t="s">
        <v>4633</v>
      </c>
    </row>
    <row r="136" spans="2:10" ht="33" customHeight="1" x14ac:dyDescent="0.15">
      <c r="B136" s="562">
        <v>420951</v>
      </c>
      <c r="C136" s="557">
        <v>45077</v>
      </c>
      <c r="D136" s="562" t="s">
        <v>4617</v>
      </c>
      <c r="E136" s="558">
        <v>12822</v>
      </c>
      <c r="F136" s="562"/>
      <c r="G136" s="564">
        <f t="shared" si="12"/>
        <v>12822</v>
      </c>
      <c r="H136" s="564">
        <f t="shared" si="13"/>
        <v>2051.52</v>
      </c>
      <c r="I136" s="666">
        <f t="shared" si="14"/>
        <v>14873.52</v>
      </c>
      <c r="J136" s="566" t="s">
        <v>4634</v>
      </c>
    </row>
    <row r="137" spans="2:10" ht="33" customHeight="1" x14ac:dyDescent="0.15">
      <c r="B137" s="562">
        <v>420941</v>
      </c>
      <c r="C137" s="557">
        <v>45077</v>
      </c>
      <c r="D137" s="562" t="s">
        <v>4618</v>
      </c>
      <c r="E137" s="558">
        <v>13348.52</v>
      </c>
      <c r="F137" s="562"/>
      <c r="G137" s="564">
        <f t="shared" si="12"/>
        <v>13348.52</v>
      </c>
      <c r="H137" s="564">
        <f t="shared" si="13"/>
        <v>2135.7632000000003</v>
      </c>
      <c r="I137" s="617">
        <f t="shared" si="14"/>
        <v>15484.283200000002</v>
      </c>
      <c r="J137" s="566" t="s">
        <v>2018</v>
      </c>
    </row>
    <row r="138" spans="2:10" ht="33" customHeight="1" x14ac:dyDescent="0.15">
      <c r="B138" s="562">
        <v>420940</v>
      </c>
      <c r="C138" s="557">
        <v>45077</v>
      </c>
      <c r="D138" s="562" t="s">
        <v>4619</v>
      </c>
      <c r="E138" s="558">
        <v>13296.05</v>
      </c>
      <c r="F138" s="587">
        <f>+E138*0.245</f>
        <v>3257.5322499999997</v>
      </c>
      <c r="G138" s="564">
        <f t="shared" si="12"/>
        <v>10038.517749999999</v>
      </c>
      <c r="H138" s="564">
        <f t="shared" si="13"/>
        <v>1606.16284</v>
      </c>
      <c r="I138" s="666">
        <f t="shared" si="14"/>
        <v>11644.68059</v>
      </c>
      <c r="J138" s="566" t="s">
        <v>4635</v>
      </c>
    </row>
    <row r="139" spans="2:10" ht="33" customHeight="1" x14ac:dyDescent="0.15">
      <c r="B139" s="562">
        <v>420924</v>
      </c>
      <c r="C139" s="557">
        <v>45077</v>
      </c>
      <c r="D139" s="562" t="s">
        <v>4620</v>
      </c>
      <c r="E139" s="558">
        <v>83261.45</v>
      </c>
      <c r="F139" s="562"/>
      <c r="G139" s="564">
        <f t="shared" si="12"/>
        <v>83261.45</v>
      </c>
      <c r="H139" s="564">
        <f t="shared" si="13"/>
        <v>13321.832</v>
      </c>
      <c r="I139" s="564">
        <f t="shared" si="14"/>
        <v>96583.281999999992</v>
      </c>
      <c r="J139" s="566" t="s">
        <v>4636</v>
      </c>
    </row>
    <row r="140" spans="2:10" ht="33" customHeight="1" x14ac:dyDescent="0.15">
      <c r="B140" s="562">
        <v>420828</v>
      </c>
      <c r="C140" s="557">
        <v>45077</v>
      </c>
      <c r="D140" s="562" t="s">
        <v>4621</v>
      </c>
      <c r="E140" s="558">
        <v>4274</v>
      </c>
      <c r="F140" s="562"/>
      <c r="G140" s="564">
        <f t="shared" si="12"/>
        <v>4274</v>
      </c>
      <c r="H140" s="564">
        <f t="shared" si="13"/>
        <v>683.84</v>
      </c>
      <c r="I140" s="666">
        <f t="shared" si="14"/>
        <v>4957.84</v>
      </c>
      <c r="J140" s="566" t="s">
        <v>4637</v>
      </c>
    </row>
    <row r="141" spans="2:10" ht="35.25" customHeight="1" x14ac:dyDescent="0.15">
      <c r="B141" s="562">
        <v>423663</v>
      </c>
      <c r="C141" s="557">
        <v>45048</v>
      </c>
      <c r="D141" s="562" t="s">
        <v>4638</v>
      </c>
      <c r="E141" s="558">
        <v>1580.11</v>
      </c>
      <c r="F141" s="562"/>
      <c r="G141" s="564">
        <f t="shared" ref="G141:G144" si="15">+E141-F141</f>
        <v>1580.11</v>
      </c>
      <c r="H141" s="564">
        <f t="shared" ref="H141:H144" si="16">+G141*0.16</f>
        <v>252.8176</v>
      </c>
      <c r="I141" s="617">
        <f t="shared" ref="I141:I144" si="17">+G141+H141</f>
        <v>1832.9276</v>
      </c>
      <c r="J141" s="566" t="s">
        <v>4642</v>
      </c>
    </row>
    <row r="142" spans="2:10" ht="35.25" customHeight="1" x14ac:dyDescent="0.15">
      <c r="B142" s="562">
        <v>423661</v>
      </c>
      <c r="C142" s="557">
        <v>45048</v>
      </c>
      <c r="D142" s="562" t="s">
        <v>4639</v>
      </c>
      <c r="E142" s="558">
        <v>324.18</v>
      </c>
      <c r="F142" s="562"/>
      <c r="G142" s="564">
        <f t="shared" si="15"/>
        <v>324.18</v>
      </c>
      <c r="H142" s="564">
        <f t="shared" si="16"/>
        <v>51.8688</v>
      </c>
      <c r="I142" s="617">
        <f t="shared" si="17"/>
        <v>376.04880000000003</v>
      </c>
      <c r="J142" s="566" t="s">
        <v>4643</v>
      </c>
    </row>
    <row r="143" spans="2:10" ht="35.25" customHeight="1" x14ac:dyDescent="0.15">
      <c r="B143" s="562">
        <v>423649</v>
      </c>
      <c r="C143" s="557">
        <v>45048</v>
      </c>
      <c r="D143" s="562" t="s">
        <v>4640</v>
      </c>
      <c r="E143" s="558">
        <v>32891.86</v>
      </c>
      <c r="F143" s="562"/>
      <c r="G143" s="564">
        <f t="shared" si="15"/>
        <v>32891.86</v>
      </c>
      <c r="H143" s="564">
        <f t="shared" si="16"/>
        <v>5262.6976000000004</v>
      </c>
      <c r="I143" s="617">
        <f t="shared" si="17"/>
        <v>38154.5576</v>
      </c>
      <c r="J143" s="566" t="s">
        <v>4644</v>
      </c>
    </row>
    <row r="144" spans="2:10" ht="35.25" customHeight="1" x14ac:dyDescent="0.15">
      <c r="B144" s="562">
        <v>423590</v>
      </c>
      <c r="C144" s="557">
        <v>45049</v>
      </c>
      <c r="D144" s="562" t="s">
        <v>4641</v>
      </c>
      <c r="E144" s="558">
        <v>4018.31</v>
      </c>
      <c r="F144" s="562"/>
      <c r="G144" s="564">
        <f t="shared" si="15"/>
        <v>4018.31</v>
      </c>
      <c r="H144" s="564">
        <f t="shared" si="16"/>
        <v>642.92960000000005</v>
      </c>
      <c r="I144" s="617">
        <f t="shared" si="17"/>
        <v>4661.2395999999999</v>
      </c>
      <c r="J144" s="566" t="s">
        <v>4645</v>
      </c>
    </row>
    <row r="147" spans="2:10" ht="15" thickBot="1" x14ac:dyDescent="0.2"/>
    <row r="148" spans="2:10" x14ac:dyDescent="0.15">
      <c r="B148" s="1014" t="s">
        <v>251</v>
      </c>
      <c r="C148" s="1015"/>
      <c r="D148" s="1015"/>
      <c r="E148" s="1015"/>
      <c r="F148" s="1015"/>
      <c r="G148" s="1015"/>
      <c r="H148" s="1015"/>
      <c r="I148" s="1015"/>
      <c r="J148" s="1016"/>
    </row>
    <row r="149" spans="2:10" ht="15" thickBot="1" x14ac:dyDescent="0.2">
      <c r="B149" s="1017" t="s">
        <v>4649</v>
      </c>
      <c r="C149" s="1018"/>
      <c r="D149" s="1018"/>
      <c r="E149" s="1018"/>
      <c r="F149" s="1018"/>
      <c r="G149" s="1018"/>
      <c r="H149" s="1018"/>
      <c r="I149" s="1018"/>
      <c r="J149" s="1019"/>
    </row>
    <row r="150" spans="2:10" ht="15" thickBot="1" x14ac:dyDescent="0.2">
      <c r="B150" s="583" t="s">
        <v>253</v>
      </c>
      <c r="C150" s="584" t="s">
        <v>254</v>
      </c>
      <c r="D150" s="584" t="s">
        <v>255</v>
      </c>
      <c r="E150" s="584" t="s">
        <v>256</v>
      </c>
      <c r="F150" s="584" t="s">
        <v>3793</v>
      </c>
      <c r="G150" s="585" t="s">
        <v>257</v>
      </c>
      <c r="H150" s="585" t="s">
        <v>15</v>
      </c>
      <c r="I150" s="663" t="s">
        <v>16</v>
      </c>
      <c r="J150" s="665" t="s">
        <v>258</v>
      </c>
    </row>
    <row r="151" spans="2:10" ht="31.5" customHeight="1" x14ac:dyDescent="0.15">
      <c r="B151" s="580">
        <v>420779</v>
      </c>
      <c r="C151" s="581">
        <v>45078</v>
      </c>
      <c r="D151" s="580" t="s">
        <v>4678</v>
      </c>
      <c r="E151" s="582">
        <v>13814.29</v>
      </c>
      <c r="F151" s="580"/>
      <c r="G151" s="700">
        <f t="shared" ref="G151:G179" si="18">+E151-F151</f>
        <v>13814.29</v>
      </c>
      <c r="H151" s="700">
        <f t="shared" ref="H151:H179" si="19">+G151*0.16</f>
        <v>2210.2864000000004</v>
      </c>
      <c r="I151" s="702">
        <f t="shared" ref="I151:I179" si="20">+G151+H151</f>
        <v>16024.576400000002</v>
      </c>
      <c r="J151" s="701" t="s">
        <v>2020</v>
      </c>
    </row>
    <row r="152" spans="2:10" ht="31.5" customHeight="1" x14ac:dyDescent="0.15">
      <c r="B152" s="562">
        <v>423558</v>
      </c>
      <c r="C152" s="557">
        <v>45084</v>
      </c>
      <c r="D152" s="562" t="s">
        <v>4677</v>
      </c>
      <c r="E152" s="558">
        <v>5665.51</v>
      </c>
      <c r="F152" s="562"/>
      <c r="G152" s="564">
        <f t="shared" si="18"/>
        <v>5665.51</v>
      </c>
      <c r="H152" s="564">
        <f t="shared" si="19"/>
        <v>906.48160000000007</v>
      </c>
      <c r="I152" s="617">
        <f t="shared" si="20"/>
        <v>6571.9916000000003</v>
      </c>
      <c r="J152" s="588" t="s">
        <v>2020</v>
      </c>
    </row>
    <row r="153" spans="2:10" ht="31.5" customHeight="1" x14ac:dyDescent="0.15">
      <c r="B153" s="562">
        <v>430877</v>
      </c>
      <c r="C153" s="557">
        <v>45088</v>
      </c>
      <c r="D153" s="562" t="s">
        <v>4675</v>
      </c>
      <c r="E153" s="558">
        <v>168041.35</v>
      </c>
      <c r="F153" s="562"/>
      <c r="G153" s="564">
        <f t="shared" si="18"/>
        <v>168041.35</v>
      </c>
      <c r="H153" s="564">
        <f t="shared" si="19"/>
        <v>26886.616000000002</v>
      </c>
      <c r="I153" s="564">
        <f t="shared" si="20"/>
        <v>194927.96600000001</v>
      </c>
      <c r="J153" s="588" t="s">
        <v>5437</v>
      </c>
    </row>
    <row r="154" spans="2:10" ht="31.5" customHeight="1" x14ac:dyDescent="0.15">
      <c r="B154" s="562">
        <v>430863</v>
      </c>
      <c r="C154" s="557">
        <v>45088</v>
      </c>
      <c r="D154" s="562" t="s">
        <v>4676</v>
      </c>
      <c r="E154" s="558">
        <v>37281.339999999997</v>
      </c>
      <c r="F154" s="562"/>
      <c r="G154" s="564">
        <f t="shared" si="18"/>
        <v>37281.339999999997</v>
      </c>
      <c r="H154" s="564">
        <f t="shared" si="19"/>
        <v>5965.0143999999991</v>
      </c>
      <c r="I154" s="564">
        <f t="shared" si="20"/>
        <v>43246.354399999997</v>
      </c>
      <c r="J154" s="588" t="s">
        <v>5438</v>
      </c>
    </row>
    <row r="155" spans="2:10" ht="31.5" customHeight="1" x14ac:dyDescent="0.15">
      <c r="B155" s="562">
        <v>432382</v>
      </c>
      <c r="C155" s="557">
        <v>45089</v>
      </c>
      <c r="D155" s="562" t="s">
        <v>4674</v>
      </c>
      <c r="E155" s="558">
        <v>48173.94</v>
      </c>
      <c r="F155" s="562"/>
      <c r="G155" s="564">
        <f t="shared" si="18"/>
        <v>48173.94</v>
      </c>
      <c r="H155" s="564">
        <f t="shared" si="19"/>
        <v>7707.8304000000007</v>
      </c>
      <c r="I155" s="617">
        <f t="shared" si="20"/>
        <v>55881.770400000001</v>
      </c>
      <c r="J155" s="588" t="s">
        <v>2020</v>
      </c>
    </row>
    <row r="156" spans="2:10" ht="31.5" customHeight="1" x14ac:dyDescent="0.15">
      <c r="B156" s="562">
        <v>433333</v>
      </c>
      <c r="C156" s="557">
        <v>45091</v>
      </c>
      <c r="D156" s="562" t="s">
        <v>4673</v>
      </c>
      <c r="E156" s="558">
        <v>64407.77</v>
      </c>
      <c r="F156" s="562"/>
      <c r="G156" s="564">
        <f t="shared" si="18"/>
        <v>64407.77</v>
      </c>
      <c r="H156" s="564">
        <f t="shared" si="19"/>
        <v>10305.243199999999</v>
      </c>
      <c r="I156" s="617">
        <f t="shared" si="20"/>
        <v>74713.013200000001</v>
      </c>
      <c r="J156" s="588" t="s">
        <v>2020</v>
      </c>
    </row>
    <row r="157" spans="2:10" ht="31.5" customHeight="1" x14ac:dyDescent="0.15">
      <c r="B157" s="562">
        <v>435132</v>
      </c>
      <c r="C157" s="557">
        <v>45093</v>
      </c>
      <c r="D157" s="562" t="s">
        <v>4672</v>
      </c>
      <c r="E157" s="558">
        <v>1102.95</v>
      </c>
      <c r="F157" s="562"/>
      <c r="G157" s="564">
        <f t="shared" si="18"/>
        <v>1102.95</v>
      </c>
      <c r="H157" s="564">
        <f t="shared" si="19"/>
        <v>176.47200000000001</v>
      </c>
      <c r="I157" s="617">
        <f t="shared" si="20"/>
        <v>1279.422</v>
      </c>
      <c r="J157" s="588" t="s">
        <v>2020</v>
      </c>
    </row>
    <row r="158" spans="2:10" ht="31.5" customHeight="1" x14ac:dyDescent="0.15">
      <c r="B158" s="562">
        <v>438491</v>
      </c>
      <c r="C158" s="557">
        <v>45096</v>
      </c>
      <c r="D158" s="562" t="s">
        <v>4671</v>
      </c>
      <c r="E158" s="558">
        <v>19003.919999999998</v>
      </c>
      <c r="F158" s="562"/>
      <c r="G158" s="564">
        <f t="shared" si="18"/>
        <v>19003.919999999998</v>
      </c>
      <c r="H158" s="564">
        <f t="shared" si="19"/>
        <v>3040.6271999999999</v>
      </c>
      <c r="I158" s="617">
        <f t="shared" si="20"/>
        <v>22044.547199999997</v>
      </c>
      <c r="J158" s="588" t="s">
        <v>2020</v>
      </c>
    </row>
    <row r="159" spans="2:10" ht="31.5" customHeight="1" x14ac:dyDescent="0.15">
      <c r="B159" s="562">
        <v>438553</v>
      </c>
      <c r="C159" s="557">
        <v>45097</v>
      </c>
      <c r="D159" s="562" t="s">
        <v>4670</v>
      </c>
      <c r="E159" s="558">
        <v>15093.55</v>
      </c>
      <c r="F159" s="562"/>
      <c r="G159" s="564">
        <f t="shared" si="18"/>
        <v>15093.55</v>
      </c>
      <c r="H159" s="564">
        <f t="shared" si="19"/>
        <v>2414.9679999999998</v>
      </c>
      <c r="I159" s="617">
        <f t="shared" si="20"/>
        <v>17508.518</v>
      </c>
      <c r="J159" s="588" t="s">
        <v>2020</v>
      </c>
    </row>
    <row r="160" spans="2:10" ht="31.5" customHeight="1" x14ac:dyDescent="0.15">
      <c r="B160" s="562">
        <v>438709</v>
      </c>
      <c r="C160" s="557">
        <v>45099</v>
      </c>
      <c r="D160" s="562" t="s">
        <v>4669</v>
      </c>
      <c r="E160" s="558">
        <v>1672.8</v>
      </c>
      <c r="F160" s="562"/>
      <c r="G160" s="564">
        <f t="shared" si="18"/>
        <v>1672.8</v>
      </c>
      <c r="H160" s="564">
        <f t="shared" si="19"/>
        <v>267.64800000000002</v>
      </c>
      <c r="I160" s="703">
        <f t="shared" si="20"/>
        <v>1940.4479999999999</v>
      </c>
      <c r="J160" s="588" t="s">
        <v>5439</v>
      </c>
    </row>
    <row r="161" spans="2:10" ht="31.5" customHeight="1" x14ac:dyDescent="0.15">
      <c r="B161" s="562">
        <v>438946</v>
      </c>
      <c r="C161" s="557">
        <v>45101</v>
      </c>
      <c r="D161" s="562" t="s">
        <v>4668</v>
      </c>
      <c r="E161" s="558">
        <v>18375.95</v>
      </c>
      <c r="F161" s="562"/>
      <c r="G161" s="564">
        <f t="shared" si="18"/>
        <v>18375.95</v>
      </c>
      <c r="H161" s="564">
        <f t="shared" si="19"/>
        <v>2940.152</v>
      </c>
      <c r="I161" s="617">
        <f t="shared" si="20"/>
        <v>21316.101999999999</v>
      </c>
      <c r="J161" s="588" t="s">
        <v>2020</v>
      </c>
    </row>
    <row r="162" spans="2:10" ht="31.5" customHeight="1" x14ac:dyDescent="0.15">
      <c r="B162" s="562">
        <v>439025</v>
      </c>
      <c r="C162" s="557">
        <v>45103</v>
      </c>
      <c r="D162" s="562" t="s">
        <v>4666</v>
      </c>
      <c r="E162" s="558">
        <v>171.66</v>
      </c>
      <c r="F162" s="562"/>
      <c r="G162" s="564">
        <f t="shared" si="18"/>
        <v>171.66</v>
      </c>
      <c r="H162" s="564">
        <f t="shared" si="19"/>
        <v>27.465599999999998</v>
      </c>
      <c r="I162" s="564">
        <f t="shared" si="20"/>
        <v>199.12559999999999</v>
      </c>
      <c r="J162" s="588" t="s">
        <v>5440</v>
      </c>
    </row>
    <row r="163" spans="2:10" ht="31.5" customHeight="1" x14ac:dyDescent="0.15">
      <c r="B163" s="562">
        <v>439024</v>
      </c>
      <c r="C163" s="557">
        <v>45103</v>
      </c>
      <c r="D163" s="562" t="s">
        <v>4667</v>
      </c>
      <c r="E163" s="558">
        <v>1743.98</v>
      </c>
      <c r="F163" s="562"/>
      <c r="G163" s="564">
        <f t="shared" si="18"/>
        <v>1743.98</v>
      </c>
      <c r="H163" s="564">
        <f t="shared" si="19"/>
        <v>279.03680000000003</v>
      </c>
      <c r="I163" s="564">
        <f t="shared" si="20"/>
        <v>2023.0168000000001</v>
      </c>
      <c r="J163" s="588" t="s">
        <v>5441</v>
      </c>
    </row>
    <row r="164" spans="2:10" ht="31.5" customHeight="1" x14ac:dyDescent="0.15">
      <c r="B164" s="562">
        <v>439202</v>
      </c>
      <c r="C164" s="557">
        <v>45104</v>
      </c>
      <c r="D164" s="562" t="s">
        <v>4664</v>
      </c>
      <c r="E164" s="558">
        <v>4519.17</v>
      </c>
      <c r="F164" s="562"/>
      <c r="G164" s="564">
        <f t="shared" si="18"/>
        <v>4519.17</v>
      </c>
      <c r="H164" s="564">
        <f t="shared" si="19"/>
        <v>723.06720000000007</v>
      </c>
      <c r="I164" s="617">
        <f t="shared" si="20"/>
        <v>5242.2372000000005</v>
      </c>
      <c r="J164" s="588" t="s">
        <v>2020</v>
      </c>
    </row>
    <row r="165" spans="2:10" ht="31.5" customHeight="1" x14ac:dyDescent="0.15">
      <c r="B165" s="562">
        <v>439192</v>
      </c>
      <c r="C165" s="557">
        <v>45104</v>
      </c>
      <c r="D165" s="562" t="s">
        <v>4665</v>
      </c>
      <c r="E165" s="558">
        <v>23351.33</v>
      </c>
      <c r="F165" s="562"/>
      <c r="G165" s="564">
        <f t="shared" si="18"/>
        <v>23351.33</v>
      </c>
      <c r="H165" s="564">
        <f t="shared" si="19"/>
        <v>3736.2128000000002</v>
      </c>
      <c r="I165" s="617">
        <f t="shared" si="20"/>
        <v>27087.542800000003</v>
      </c>
      <c r="J165" s="588" t="s">
        <v>2020</v>
      </c>
    </row>
    <row r="166" spans="2:10" ht="31.5" customHeight="1" x14ac:dyDescent="0.15">
      <c r="B166" s="562">
        <v>439609</v>
      </c>
      <c r="C166" s="557">
        <v>45105</v>
      </c>
      <c r="D166" s="562" t="s">
        <v>4657</v>
      </c>
      <c r="E166" s="558">
        <v>1025.28</v>
      </c>
      <c r="F166" s="562"/>
      <c r="G166" s="564">
        <f t="shared" si="18"/>
        <v>1025.28</v>
      </c>
      <c r="H166" s="564">
        <f t="shared" si="19"/>
        <v>164.04480000000001</v>
      </c>
      <c r="I166" s="703">
        <f t="shared" si="20"/>
        <v>1189.3247999999999</v>
      </c>
      <c r="J166" s="588" t="s">
        <v>5442</v>
      </c>
    </row>
    <row r="167" spans="2:10" ht="31.5" customHeight="1" x14ac:dyDescent="0.15">
      <c r="B167" s="562">
        <v>439608</v>
      </c>
      <c r="C167" s="557">
        <v>45105</v>
      </c>
      <c r="D167" s="562" t="s">
        <v>4658</v>
      </c>
      <c r="E167" s="558">
        <v>17096</v>
      </c>
      <c r="F167" s="562"/>
      <c r="G167" s="564">
        <f t="shared" si="18"/>
        <v>17096</v>
      </c>
      <c r="H167" s="564">
        <f t="shared" si="19"/>
        <v>2735.36</v>
      </c>
      <c r="I167" s="703">
        <f t="shared" si="20"/>
        <v>19831.36</v>
      </c>
      <c r="J167" s="588" t="s">
        <v>5443</v>
      </c>
    </row>
    <row r="168" spans="2:10" ht="31.5" customHeight="1" x14ac:dyDescent="0.15">
      <c r="B168" s="562">
        <v>439607</v>
      </c>
      <c r="C168" s="557">
        <v>45105</v>
      </c>
      <c r="D168" s="562" t="s">
        <v>4659</v>
      </c>
      <c r="E168" s="558">
        <v>3426.56</v>
      </c>
      <c r="F168" s="562"/>
      <c r="G168" s="564">
        <f t="shared" si="18"/>
        <v>3426.56</v>
      </c>
      <c r="H168" s="564">
        <f t="shared" si="19"/>
        <v>548.24959999999999</v>
      </c>
      <c r="I168" s="704">
        <f t="shared" si="20"/>
        <v>3974.8096</v>
      </c>
      <c r="J168" s="588" t="s">
        <v>5444</v>
      </c>
    </row>
    <row r="169" spans="2:10" ht="31.5" customHeight="1" x14ac:dyDescent="0.15">
      <c r="B169" s="562">
        <v>439357</v>
      </c>
      <c r="C169" s="557">
        <v>45105</v>
      </c>
      <c r="D169" s="562" t="s">
        <v>4661</v>
      </c>
      <c r="E169" s="558">
        <v>12822</v>
      </c>
      <c r="F169" s="562"/>
      <c r="G169" s="564">
        <f t="shared" si="18"/>
        <v>12822</v>
      </c>
      <c r="H169" s="564">
        <f t="shared" si="19"/>
        <v>2051.52</v>
      </c>
      <c r="I169" s="704">
        <f t="shared" si="20"/>
        <v>14873.52</v>
      </c>
      <c r="J169" s="588" t="s">
        <v>5445</v>
      </c>
    </row>
    <row r="170" spans="2:10" ht="31.5" customHeight="1" x14ac:dyDescent="0.15">
      <c r="B170" s="562">
        <v>439349</v>
      </c>
      <c r="C170" s="557">
        <v>45105</v>
      </c>
      <c r="D170" s="562" t="s">
        <v>4662</v>
      </c>
      <c r="E170" s="558">
        <v>829.83</v>
      </c>
      <c r="F170" s="562"/>
      <c r="G170" s="564">
        <f t="shared" si="18"/>
        <v>829.83</v>
      </c>
      <c r="H170" s="564">
        <f t="shared" si="19"/>
        <v>132.77280000000002</v>
      </c>
      <c r="I170" s="704">
        <f t="shared" si="20"/>
        <v>962.60280000000012</v>
      </c>
      <c r="J170" s="588" t="s">
        <v>5446</v>
      </c>
    </row>
    <row r="171" spans="2:10" ht="31.5" customHeight="1" x14ac:dyDescent="0.15">
      <c r="B171" s="562">
        <v>439345</v>
      </c>
      <c r="C171" s="557">
        <v>45105</v>
      </c>
      <c r="D171" s="562" t="s">
        <v>4663</v>
      </c>
      <c r="E171" s="558">
        <v>39809.370000000003</v>
      </c>
      <c r="F171" s="562"/>
      <c r="G171" s="564">
        <f t="shared" si="18"/>
        <v>39809.370000000003</v>
      </c>
      <c r="H171" s="564">
        <f t="shared" si="19"/>
        <v>6369.4992000000002</v>
      </c>
      <c r="I171" s="617">
        <f t="shared" si="20"/>
        <v>46178.869200000001</v>
      </c>
      <c r="J171" s="588" t="s">
        <v>2020</v>
      </c>
    </row>
    <row r="172" spans="2:10" ht="31.5" customHeight="1" x14ac:dyDescent="0.15">
      <c r="B172" s="562">
        <v>439680</v>
      </c>
      <c r="C172" s="557">
        <v>45106</v>
      </c>
      <c r="D172" s="562" t="s">
        <v>4651</v>
      </c>
      <c r="E172" s="558">
        <v>5346.65</v>
      </c>
      <c r="F172" s="562"/>
      <c r="G172" s="564">
        <f t="shared" si="18"/>
        <v>5346.65</v>
      </c>
      <c r="H172" s="564">
        <f t="shared" si="19"/>
        <v>855.46399999999994</v>
      </c>
      <c r="I172" s="564">
        <f t="shared" si="20"/>
        <v>6202.1139999999996</v>
      </c>
      <c r="J172" s="588" t="s">
        <v>5447</v>
      </c>
    </row>
    <row r="173" spans="2:10" ht="31.5" customHeight="1" x14ac:dyDescent="0.15">
      <c r="B173" s="562">
        <v>439679</v>
      </c>
      <c r="C173" s="557">
        <v>45106</v>
      </c>
      <c r="D173" s="562" t="s">
        <v>4652</v>
      </c>
      <c r="E173" s="558">
        <v>43103.45</v>
      </c>
      <c r="F173" s="562"/>
      <c r="G173" s="564">
        <f t="shared" si="18"/>
        <v>43103.45</v>
      </c>
      <c r="H173" s="564">
        <f t="shared" si="19"/>
        <v>6896.5519999999997</v>
      </c>
      <c r="I173" s="705">
        <f t="shared" si="20"/>
        <v>50000.001999999993</v>
      </c>
      <c r="J173" s="588" t="s">
        <v>5448</v>
      </c>
    </row>
    <row r="174" spans="2:10" ht="31.5" customHeight="1" x14ac:dyDescent="0.15">
      <c r="B174" s="562">
        <v>439678</v>
      </c>
      <c r="C174" s="557">
        <v>45106</v>
      </c>
      <c r="D174" s="562" t="s">
        <v>4653</v>
      </c>
      <c r="E174" s="558">
        <v>20541.39</v>
      </c>
      <c r="F174" s="562"/>
      <c r="G174" s="564">
        <f t="shared" si="18"/>
        <v>20541.39</v>
      </c>
      <c r="H174" s="564">
        <f t="shared" si="19"/>
        <v>3286.6224000000002</v>
      </c>
      <c r="I174" s="564">
        <f t="shared" si="20"/>
        <v>23828.0124</v>
      </c>
      <c r="J174" s="588" t="s">
        <v>5449</v>
      </c>
    </row>
    <row r="175" spans="2:10" ht="31.5" customHeight="1" x14ac:dyDescent="0.15">
      <c r="B175" s="562">
        <v>439676</v>
      </c>
      <c r="C175" s="557">
        <v>45106</v>
      </c>
      <c r="D175" s="562" t="s">
        <v>4654</v>
      </c>
      <c r="E175" s="558">
        <v>1894.59</v>
      </c>
      <c r="F175" s="562"/>
      <c r="G175" s="564">
        <f t="shared" si="18"/>
        <v>1894.59</v>
      </c>
      <c r="H175" s="564">
        <f t="shared" si="19"/>
        <v>303.13439999999997</v>
      </c>
      <c r="I175" s="564">
        <f t="shared" si="20"/>
        <v>2197.7244000000001</v>
      </c>
      <c r="J175" s="588" t="s">
        <v>5450</v>
      </c>
    </row>
    <row r="176" spans="2:10" ht="31.5" customHeight="1" x14ac:dyDescent="0.15">
      <c r="B176" s="562">
        <v>439631</v>
      </c>
      <c r="C176" s="557">
        <v>45106</v>
      </c>
      <c r="D176" s="562" t="s">
        <v>4655</v>
      </c>
      <c r="E176" s="558">
        <v>30195.41</v>
      </c>
      <c r="F176" s="562"/>
      <c r="G176" s="564">
        <f t="shared" si="18"/>
        <v>30195.41</v>
      </c>
      <c r="H176" s="564">
        <f t="shared" si="19"/>
        <v>4831.2655999999997</v>
      </c>
      <c r="I176" s="617">
        <f t="shared" si="20"/>
        <v>35026.675600000002</v>
      </c>
      <c r="J176" s="588" t="s">
        <v>2020</v>
      </c>
    </row>
    <row r="177" spans="2:10" ht="31.5" customHeight="1" x14ac:dyDescent="0.15">
      <c r="B177" s="562">
        <v>439626</v>
      </c>
      <c r="C177" s="557">
        <v>45106</v>
      </c>
      <c r="D177" s="562" t="s">
        <v>4656</v>
      </c>
      <c r="E177" s="558">
        <v>127069.26</v>
      </c>
      <c r="F177" s="562"/>
      <c r="G177" s="564">
        <f t="shared" si="18"/>
        <v>127069.26</v>
      </c>
      <c r="H177" s="564">
        <f t="shared" si="19"/>
        <v>20331.081600000001</v>
      </c>
      <c r="I177" s="564">
        <f t="shared" si="20"/>
        <v>147400.34159999999</v>
      </c>
      <c r="J177" s="588" t="s">
        <v>5451</v>
      </c>
    </row>
    <row r="178" spans="2:10" ht="31.5" customHeight="1" x14ac:dyDescent="0.15">
      <c r="B178" s="562">
        <v>439460</v>
      </c>
      <c r="C178" s="557">
        <v>45106</v>
      </c>
      <c r="D178" s="562" t="s">
        <v>4660</v>
      </c>
      <c r="E178" s="558">
        <v>10450.76</v>
      </c>
      <c r="F178" s="562"/>
      <c r="G178" s="564">
        <f t="shared" si="18"/>
        <v>10450.76</v>
      </c>
      <c r="H178" s="564">
        <f t="shared" si="19"/>
        <v>1672.1216000000002</v>
      </c>
      <c r="I178" s="564">
        <f t="shared" si="20"/>
        <v>12122.881600000001</v>
      </c>
      <c r="J178" s="588" t="s">
        <v>5452</v>
      </c>
    </row>
    <row r="179" spans="2:10" ht="31.5" customHeight="1" x14ac:dyDescent="0.15">
      <c r="B179" s="562">
        <v>440017</v>
      </c>
      <c r="C179" s="557">
        <v>45107</v>
      </c>
      <c r="D179" s="562" t="s">
        <v>4650</v>
      </c>
      <c r="E179" s="558">
        <v>32353.22</v>
      </c>
      <c r="F179" s="562"/>
      <c r="G179" s="564">
        <f t="shared" si="18"/>
        <v>32353.22</v>
      </c>
      <c r="H179" s="564">
        <f t="shared" si="19"/>
        <v>5176.5152000000007</v>
      </c>
      <c r="I179" s="617">
        <f t="shared" si="20"/>
        <v>37529.735200000003</v>
      </c>
      <c r="J179" s="588" t="s">
        <v>2020</v>
      </c>
    </row>
    <row r="182" spans="2:10" ht="15" thickBot="1" x14ac:dyDescent="0.2"/>
    <row r="183" spans="2:10" x14ac:dyDescent="0.15">
      <c r="B183" s="1014" t="s">
        <v>251</v>
      </c>
      <c r="C183" s="1015"/>
      <c r="D183" s="1015"/>
      <c r="E183" s="1015"/>
      <c r="F183" s="1015"/>
      <c r="G183" s="1015"/>
      <c r="H183" s="1015"/>
      <c r="I183" s="1015"/>
      <c r="J183" s="1016"/>
    </row>
    <row r="184" spans="2:10" ht="15" thickBot="1" x14ac:dyDescent="0.2">
      <c r="B184" s="1017" t="s">
        <v>6247</v>
      </c>
      <c r="C184" s="1018"/>
      <c r="D184" s="1018"/>
      <c r="E184" s="1018"/>
      <c r="F184" s="1018"/>
      <c r="G184" s="1018"/>
      <c r="H184" s="1018"/>
      <c r="I184" s="1018"/>
      <c r="J184" s="1019"/>
    </row>
    <row r="185" spans="2:10" x14ac:dyDescent="0.15">
      <c r="B185" s="422" t="s">
        <v>253</v>
      </c>
      <c r="C185" s="423" t="s">
        <v>254</v>
      </c>
      <c r="D185" s="423" t="s">
        <v>255</v>
      </c>
      <c r="E185" s="423" t="s">
        <v>256</v>
      </c>
      <c r="F185" s="423" t="s">
        <v>3793</v>
      </c>
      <c r="G185" s="424" t="s">
        <v>257</v>
      </c>
      <c r="H185" s="424" t="s">
        <v>15</v>
      </c>
      <c r="I185" s="765" t="s">
        <v>16</v>
      </c>
      <c r="J185" s="766" t="s">
        <v>258</v>
      </c>
    </row>
    <row r="186" spans="2:10" ht="30.75" customHeight="1" x14ac:dyDescent="0.15">
      <c r="B186" s="562">
        <v>442958</v>
      </c>
      <c r="C186" s="557">
        <v>45138</v>
      </c>
      <c r="D186" s="562" t="s">
        <v>6248</v>
      </c>
      <c r="E186" s="558">
        <v>37683.370000000003</v>
      </c>
      <c r="F186" s="562"/>
      <c r="G186" s="564">
        <f t="shared" ref="G186:G211" si="21">+E186-F186</f>
        <v>37683.370000000003</v>
      </c>
      <c r="H186" s="564">
        <f t="shared" ref="H186:H211" si="22">+G186*0.16</f>
        <v>6029.3392000000003</v>
      </c>
      <c r="I186" s="617">
        <f t="shared" ref="I186:I211" si="23">+G186+H186</f>
        <v>43712.709200000005</v>
      </c>
      <c r="J186" s="588" t="s">
        <v>2020</v>
      </c>
    </row>
    <row r="187" spans="2:10" ht="30.75" customHeight="1" x14ac:dyDescent="0.2">
      <c r="B187" s="562">
        <v>442576</v>
      </c>
      <c r="C187" s="557">
        <v>45135</v>
      </c>
      <c r="D187" s="562" t="s">
        <v>6249</v>
      </c>
      <c r="E187" s="558">
        <v>129310.34</v>
      </c>
      <c r="F187" s="562"/>
      <c r="G187" s="564">
        <f t="shared" si="21"/>
        <v>129310.34</v>
      </c>
      <c r="H187" s="564">
        <f t="shared" si="22"/>
        <v>20689.654399999999</v>
      </c>
      <c r="I187" s="564">
        <f t="shared" si="23"/>
        <v>149999.9944</v>
      </c>
      <c r="J187" s="437" t="s">
        <v>6274</v>
      </c>
    </row>
    <row r="188" spans="2:10" ht="30.75" customHeight="1" x14ac:dyDescent="0.15">
      <c r="B188" s="562">
        <v>442514</v>
      </c>
      <c r="C188" s="557">
        <v>45135</v>
      </c>
      <c r="D188" s="562" t="s">
        <v>6250</v>
      </c>
      <c r="E188" s="558">
        <v>26002.44</v>
      </c>
      <c r="F188" s="562"/>
      <c r="G188" s="564">
        <f t="shared" si="21"/>
        <v>26002.44</v>
      </c>
      <c r="H188" s="564">
        <f t="shared" si="22"/>
        <v>4160.3904000000002</v>
      </c>
      <c r="I188" s="617">
        <f t="shared" si="23"/>
        <v>30162.830399999999</v>
      </c>
      <c r="J188" s="588" t="s">
        <v>2020</v>
      </c>
    </row>
    <row r="189" spans="2:10" ht="30.75" customHeight="1" x14ac:dyDescent="0.15">
      <c r="B189" s="562">
        <v>442512</v>
      </c>
      <c r="C189" s="557">
        <v>45135</v>
      </c>
      <c r="D189" s="562" t="s">
        <v>6251</v>
      </c>
      <c r="E189" s="558">
        <v>71303.37</v>
      </c>
      <c r="F189" s="562"/>
      <c r="G189" s="564">
        <f t="shared" si="21"/>
        <v>71303.37</v>
      </c>
      <c r="H189" s="564">
        <f t="shared" si="22"/>
        <v>11408.539199999999</v>
      </c>
      <c r="I189" s="617">
        <f t="shared" si="23"/>
        <v>82711.909199999995</v>
      </c>
      <c r="J189" s="588" t="s">
        <v>2020</v>
      </c>
    </row>
    <row r="190" spans="2:10" ht="30.75" customHeight="1" x14ac:dyDescent="0.2">
      <c r="B190" s="562">
        <v>442463</v>
      </c>
      <c r="C190" s="557">
        <v>45135</v>
      </c>
      <c r="D190" s="562" t="s">
        <v>6252</v>
      </c>
      <c r="E190" s="558">
        <v>39272.68</v>
      </c>
      <c r="F190" s="562"/>
      <c r="G190" s="564">
        <f t="shared" si="21"/>
        <v>39272.68</v>
      </c>
      <c r="H190" s="564">
        <f t="shared" si="22"/>
        <v>6283.6288000000004</v>
      </c>
      <c r="I190" s="564">
        <f t="shared" si="23"/>
        <v>45556.308799999999</v>
      </c>
      <c r="J190" s="437" t="s">
        <v>6275</v>
      </c>
    </row>
    <row r="191" spans="2:10" ht="30.75" customHeight="1" x14ac:dyDescent="0.15">
      <c r="B191" s="562">
        <v>442368</v>
      </c>
      <c r="C191" s="557">
        <v>45134</v>
      </c>
      <c r="D191" s="562" t="s">
        <v>6253</v>
      </c>
      <c r="E191" s="558">
        <v>29918</v>
      </c>
      <c r="F191" s="562"/>
      <c r="G191" s="564">
        <f t="shared" si="21"/>
        <v>29918</v>
      </c>
      <c r="H191" s="564">
        <f t="shared" si="22"/>
        <v>4786.88</v>
      </c>
      <c r="I191" s="564">
        <f t="shared" si="23"/>
        <v>34704.879999999997</v>
      </c>
      <c r="J191" s="588" t="s">
        <v>6276</v>
      </c>
    </row>
    <row r="192" spans="2:10" ht="30.75" customHeight="1" x14ac:dyDescent="0.15">
      <c r="B192" s="562">
        <v>442225</v>
      </c>
      <c r="C192" s="557">
        <v>45133</v>
      </c>
      <c r="D192" s="562" t="s">
        <v>6254</v>
      </c>
      <c r="E192" s="558">
        <v>12478.72</v>
      </c>
      <c r="F192" s="562"/>
      <c r="G192" s="564">
        <f t="shared" si="21"/>
        <v>12478.72</v>
      </c>
      <c r="H192" s="564">
        <f t="shared" si="22"/>
        <v>1996.5952</v>
      </c>
      <c r="I192" s="617">
        <f t="shared" si="23"/>
        <v>14475.315199999999</v>
      </c>
      <c r="J192" s="588" t="s">
        <v>2020</v>
      </c>
    </row>
    <row r="193" spans="2:10" ht="30.75" customHeight="1" x14ac:dyDescent="0.15">
      <c r="B193" s="562">
        <v>441942</v>
      </c>
      <c r="C193" s="557">
        <v>45131</v>
      </c>
      <c r="D193" s="562" t="s">
        <v>6255</v>
      </c>
      <c r="E193" s="558">
        <v>37711.21</v>
      </c>
      <c r="F193" s="562"/>
      <c r="G193" s="564">
        <f t="shared" si="21"/>
        <v>37711.21</v>
      </c>
      <c r="H193" s="564">
        <f t="shared" si="22"/>
        <v>6033.7936</v>
      </c>
      <c r="I193" s="617">
        <f t="shared" si="23"/>
        <v>43745.003599999996</v>
      </c>
      <c r="J193" s="588" t="s">
        <v>2020</v>
      </c>
    </row>
    <row r="194" spans="2:10" ht="30.75" customHeight="1" x14ac:dyDescent="0.15">
      <c r="B194" s="562">
        <v>441936</v>
      </c>
      <c r="C194" s="557">
        <v>45131</v>
      </c>
      <c r="D194" s="562" t="s">
        <v>6256</v>
      </c>
      <c r="E194" s="558">
        <v>18494.47</v>
      </c>
      <c r="F194" s="562"/>
      <c r="G194" s="564">
        <f t="shared" si="21"/>
        <v>18494.47</v>
      </c>
      <c r="H194" s="564">
        <f t="shared" si="22"/>
        <v>2959.1152000000002</v>
      </c>
      <c r="I194" s="617">
        <f t="shared" si="23"/>
        <v>21453.585200000001</v>
      </c>
      <c r="J194" s="588" t="s">
        <v>2020</v>
      </c>
    </row>
    <row r="195" spans="2:10" ht="30.75" customHeight="1" x14ac:dyDescent="0.15">
      <c r="B195" s="562">
        <v>441580</v>
      </c>
      <c r="C195" s="557">
        <v>45126</v>
      </c>
      <c r="D195" s="562" t="s">
        <v>6257</v>
      </c>
      <c r="E195" s="558">
        <v>4930.29</v>
      </c>
      <c r="F195" s="562"/>
      <c r="G195" s="564">
        <f t="shared" si="21"/>
        <v>4930.29</v>
      </c>
      <c r="H195" s="564">
        <f t="shared" si="22"/>
        <v>788.84640000000002</v>
      </c>
      <c r="I195" s="617">
        <f t="shared" si="23"/>
        <v>5719.1364000000003</v>
      </c>
      <c r="J195" s="588" t="s">
        <v>2020</v>
      </c>
    </row>
    <row r="196" spans="2:10" ht="30.75" customHeight="1" x14ac:dyDescent="0.2">
      <c r="B196" s="562">
        <v>441456</v>
      </c>
      <c r="C196" s="557">
        <v>45124</v>
      </c>
      <c r="D196" s="562" t="s">
        <v>6258</v>
      </c>
      <c r="E196" s="558">
        <v>6703.44</v>
      </c>
      <c r="F196" s="562"/>
      <c r="G196" s="564">
        <f t="shared" si="21"/>
        <v>6703.44</v>
      </c>
      <c r="H196" s="564">
        <f t="shared" si="22"/>
        <v>1072.5503999999999</v>
      </c>
      <c r="I196" s="564">
        <f t="shared" si="23"/>
        <v>7775.9903999999997</v>
      </c>
      <c r="J196" s="437" t="s">
        <v>6277</v>
      </c>
    </row>
    <row r="197" spans="2:10" ht="30.75" customHeight="1" x14ac:dyDescent="0.2">
      <c r="B197" s="562">
        <v>441455</v>
      </c>
      <c r="C197" s="557">
        <v>45124</v>
      </c>
      <c r="D197" s="562" t="s">
        <v>6259</v>
      </c>
      <c r="E197" s="558">
        <v>521.85</v>
      </c>
      <c r="F197" s="562"/>
      <c r="G197" s="564">
        <f t="shared" si="21"/>
        <v>521.85</v>
      </c>
      <c r="H197" s="564">
        <f t="shared" si="22"/>
        <v>83.496000000000009</v>
      </c>
      <c r="I197" s="564">
        <f t="shared" si="23"/>
        <v>605.346</v>
      </c>
      <c r="J197" s="437" t="s">
        <v>6278</v>
      </c>
    </row>
    <row r="198" spans="2:10" ht="30.75" customHeight="1" x14ac:dyDescent="0.15">
      <c r="B198" s="562">
        <v>441394</v>
      </c>
      <c r="C198" s="557">
        <v>45124</v>
      </c>
      <c r="D198" s="562" t="s">
        <v>6260</v>
      </c>
      <c r="E198" s="558">
        <v>167088.98000000001</v>
      </c>
      <c r="F198" s="562"/>
      <c r="G198" s="564">
        <f t="shared" si="21"/>
        <v>167088.98000000001</v>
      </c>
      <c r="H198" s="564">
        <f t="shared" si="22"/>
        <v>26734.236800000002</v>
      </c>
      <c r="I198" s="617">
        <f t="shared" si="23"/>
        <v>193823.21680000002</v>
      </c>
      <c r="J198" s="588" t="s">
        <v>2020</v>
      </c>
    </row>
    <row r="199" spans="2:10" ht="30.75" customHeight="1" x14ac:dyDescent="0.15">
      <c r="B199" s="562">
        <v>441080</v>
      </c>
      <c r="C199" s="557">
        <v>45119</v>
      </c>
      <c r="D199" s="562" t="s">
        <v>6261</v>
      </c>
      <c r="E199" s="558">
        <v>1997.31</v>
      </c>
      <c r="F199" s="562"/>
      <c r="G199" s="564">
        <f t="shared" si="21"/>
        <v>1997.31</v>
      </c>
      <c r="H199" s="564">
        <f t="shared" si="22"/>
        <v>319.56959999999998</v>
      </c>
      <c r="I199" s="617">
        <f t="shared" si="23"/>
        <v>2316.8795999999998</v>
      </c>
      <c r="J199" s="588" t="s">
        <v>2020</v>
      </c>
    </row>
    <row r="200" spans="2:10" ht="30.75" customHeight="1" x14ac:dyDescent="0.2">
      <c r="B200" s="562">
        <v>441062</v>
      </c>
      <c r="C200" s="557">
        <v>45119</v>
      </c>
      <c r="D200" s="562" t="s">
        <v>6262</v>
      </c>
      <c r="E200" s="558">
        <v>42740</v>
      </c>
      <c r="F200" s="562"/>
      <c r="G200" s="564">
        <f t="shared" si="21"/>
        <v>42740</v>
      </c>
      <c r="H200" s="564">
        <f t="shared" si="22"/>
        <v>6838.4000000000005</v>
      </c>
      <c r="I200" s="564">
        <f t="shared" si="23"/>
        <v>49578.400000000001</v>
      </c>
      <c r="J200" s="437" t="s">
        <v>6279</v>
      </c>
    </row>
    <row r="201" spans="2:10" ht="30.75" customHeight="1" x14ac:dyDescent="0.2">
      <c r="B201" s="562">
        <v>441061</v>
      </c>
      <c r="C201" s="557">
        <v>45119</v>
      </c>
      <c r="D201" s="562" t="s">
        <v>6263</v>
      </c>
      <c r="E201" s="558">
        <v>856.64</v>
      </c>
      <c r="F201" s="562"/>
      <c r="G201" s="564">
        <f t="shared" si="21"/>
        <v>856.64</v>
      </c>
      <c r="H201" s="564">
        <f t="shared" si="22"/>
        <v>137.0624</v>
      </c>
      <c r="I201" s="564">
        <f t="shared" si="23"/>
        <v>993.70240000000001</v>
      </c>
      <c r="J201" s="437" t="s">
        <v>6280</v>
      </c>
    </row>
    <row r="202" spans="2:10" ht="30.75" customHeight="1" x14ac:dyDescent="0.2">
      <c r="B202" s="562">
        <v>441005</v>
      </c>
      <c r="C202" s="557">
        <v>45118</v>
      </c>
      <c r="D202" s="562" t="s">
        <v>6264</v>
      </c>
      <c r="E202" s="558">
        <v>147955.37</v>
      </c>
      <c r="F202" s="562"/>
      <c r="G202" s="564">
        <f t="shared" si="21"/>
        <v>147955.37</v>
      </c>
      <c r="H202" s="564">
        <f t="shared" si="22"/>
        <v>23672.859199999999</v>
      </c>
      <c r="I202" s="564">
        <f t="shared" si="23"/>
        <v>171628.2292</v>
      </c>
      <c r="J202" s="437" t="s">
        <v>6281</v>
      </c>
    </row>
    <row r="203" spans="2:10" ht="30.75" customHeight="1" x14ac:dyDescent="0.2">
      <c r="B203" s="562">
        <v>441004</v>
      </c>
      <c r="C203" s="557">
        <v>45118</v>
      </c>
      <c r="D203" s="562" t="s">
        <v>6265</v>
      </c>
      <c r="E203" s="558">
        <v>67353.5</v>
      </c>
      <c r="F203" s="562"/>
      <c r="G203" s="564">
        <f t="shared" si="21"/>
        <v>67353.5</v>
      </c>
      <c r="H203" s="564">
        <f t="shared" si="22"/>
        <v>10776.56</v>
      </c>
      <c r="I203" s="564">
        <f t="shared" si="23"/>
        <v>78130.06</v>
      </c>
      <c r="J203" s="437" t="s">
        <v>6282</v>
      </c>
    </row>
    <row r="204" spans="2:10" ht="30.75" customHeight="1" x14ac:dyDescent="0.2">
      <c r="B204" s="562">
        <v>441003</v>
      </c>
      <c r="C204" s="557">
        <v>45118</v>
      </c>
      <c r="D204" s="562" t="s">
        <v>6266</v>
      </c>
      <c r="E204" s="558">
        <v>33897.980000000003</v>
      </c>
      <c r="F204" s="562"/>
      <c r="G204" s="564">
        <f t="shared" si="21"/>
        <v>33897.980000000003</v>
      </c>
      <c r="H204" s="564">
        <f t="shared" si="22"/>
        <v>5423.6768000000002</v>
      </c>
      <c r="I204" s="564">
        <f t="shared" si="23"/>
        <v>39321.656800000004</v>
      </c>
      <c r="J204" s="437" t="s">
        <v>6283</v>
      </c>
    </row>
    <row r="205" spans="2:10" ht="30.75" customHeight="1" x14ac:dyDescent="0.2">
      <c r="B205" s="562">
        <v>441002</v>
      </c>
      <c r="C205" s="557">
        <v>45118</v>
      </c>
      <c r="D205" s="562" t="s">
        <v>6267</v>
      </c>
      <c r="E205" s="558">
        <v>3925.84</v>
      </c>
      <c r="F205" s="562"/>
      <c r="G205" s="564">
        <f t="shared" si="21"/>
        <v>3925.84</v>
      </c>
      <c r="H205" s="564">
        <f t="shared" si="22"/>
        <v>628.13440000000003</v>
      </c>
      <c r="I205" s="564">
        <f t="shared" si="23"/>
        <v>4553.9744000000001</v>
      </c>
      <c r="J205" s="437" t="s">
        <v>6284</v>
      </c>
    </row>
    <row r="206" spans="2:10" ht="30.75" customHeight="1" x14ac:dyDescent="0.15">
      <c r="B206" s="562">
        <v>440880</v>
      </c>
      <c r="C206" s="557">
        <v>45117</v>
      </c>
      <c r="D206" s="562" t="s">
        <v>6268</v>
      </c>
      <c r="E206" s="558">
        <v>2145.8200000000002</v>
      </c>
      <c r="F206" s="562"/>
      <c r="G206" s="564">
        <f t="shared" si="21"/>
        <v>2145.8200000000002</v>
      </c>
      <c r="H206" s="564">
        <f t="shared" si="22"/>
        <v>343.33120000000002</v>
      </c>
      <c r="I206" s="617">
        <f t="shared" si="23"/>
        <v>2489.1512000000002</v>
      </c>
      <c r="J206" s="588" t="s">
        <v>2020</v>
      </c>
    </row>
    <row r="207" spans="2:10" ht="30.75" customHeight="1" x14ac:dyDescent="0.15">
      <c r="B207" s="562">
        <v>440840</v>
      </c>
      <c r="C207" s="557">
        <v>45117</v>
      </c>
      <c r="D207" s="562" t="s">
        <v>6269</v>
      </c>
      <c r="E207" s="558">
        <v>23438.37</v>
      </c>
      <c r="F207" s="562"/>
      <c r="G207" s="564">
        <f t="shared" si="21"/>
        <v>23438.37</v>
      </c>
      <c r="H207" s="564">
        <f t="shared" si="22"/>
        <v>3750.1392000000001</v>
      </c>
      <c r="I207" s="617">
        <f t="shared" si="23"/>
        <v>27188.5092</v>
      </c>
      <c r="J207" s="588" t="s">
        <v>2020</v>
      </c>
    </row>
    <row r="208" spans="2:10" ht="30.75" customHeight="1" x14ac:dyDescent="0.2">
      <c r="B208" s="562">
        <v>440793</v>
      </c>
      <c r="C208" s="557">
        <v>45114</v>
      </c>
      <c r="D208" s="562" t="s">
        <v>6270</v>
      </c>
      <c r="E208" s="558">
        <v>33716.32</v>
      </c>
      <c r="F208" s="587">
        <v>5322.22</v>
      </c>
      <c r="G208" s="564">
        <f t="shared" si="21"/>
        <v>28394.1</v>
      </c>
      <c r="H208" s="564">
        <f t="shared" si="22"/>
        <v>4543.0559999999996</v>
      </c>
      <c r="I208" s="564">
        <f t="shared" si="23"/>
        <v>32937.155999999995</v>
      </c>
      <c r="J208" s="437" t="s">
        <v>6290</v>
      </c>
    </row>
    <row r="209" spans="2:10" ht="30.75" customHeight="1" x14ac:dyDescent="0.2">
      <c r="B209" s="562">
        <v>440792</v>
      </c>
      <c r="C209" s="557">
        <v>45114</v>
      </c>
      <c r="D209" s="562" t="s">
        <v>6271</v>
      </c>
      <c r="E209" s="558">
        <v>1419.7</v>
      </c>
      <c r="F209" s="562"/>
      <c r="G209" s="564">
        <f t="shared" si="21"/>
        <v>1419.7</v>
      </c>
      <c r="H209" s="564">
        <f t="shared" si="22"/>
        <v>227.15200000000002</v>
      </c>
      <c r="I209" s="564">
        <f t="shared" si="23"/>
        <v>1646.8520000000001</v>
      </c>
      <c r="J209" s="437" t="s">
        <v>6285</v>
      </c>
    </row>
    <row r="210" spans="2:10" ht="30.75" customHeight="1" x14ac:dyDescent="0.15">
      <c r="B210" s="562">
        <v>440221</v>
      </c>
      <c r="C210" s="557">
        <v>45110</v>
      </c>
      <c r="D210" s="562" t="s">
        <v>6272</v>
      </c>
      <c r="E210" s="558">
        <v>1500.18</v>
      </c>
      <c r="F210" s="562"/>
      <c r="G210" s="564">
        <f t="shared" si="21"/>
        <v>1500.18</v>
      </c>
      <c r="H210" s="564">
        <f t="shared" si="22"/>
        <v>240.02880000000002</v>
      </c>
      <c r="I210" s="617">
        <f t="shared" si="23"/>
        <v>1740.2088000000001</v>
      </c>
      <c r="J210" s="588" t="s">
        <v>2020</v>
      </c>
    </row>
    <row r="211" spans="2:10" ht="30.75" customHeight="1" x14ac:dyDescent="0.15">
      <c r="B211" s="562">
        <v>440170</v>
      </c>
      <c r="C211" s="557">
        <v>45110</v>
      </c>
      <c r="D211" s="562" t="s">
        <v>6273</v>
      </c>
      <c r="E211" s="558">
        <v>893.46</v>
      </c>
      <c r="F211" s="562"/>
      <c r="G211" s="564">
        <f t="shared" si="21"/>
        <v>893.46</v>
      </c>
      <c r="H211" s="564">
        <f t="shared" si="22"/>
        <v>142.95360000000002</v>
      </c>
      <c r="I211" s="617">
        <f t="shared" si="23"/>
        <v>1036.4136000000001</v>
      </c>
      <c r="J211" s="588" t="s">
        <v>2020</v>
      </c>
    </row>
    <row r="214" spans="2:10" ht="15" thickBot="1" x14ac:dyDescent="0.2"/>
    <row r="215" spans="2:10" x14ac:dyDescent="0.15">
      <c r="B215" s="1014" t="s">
        <v>251</v>
      </c>
      <c r="C215" s="1015"/>
      <c r="D215" s="1015"/>
      <c r="E215" s="1015"/>
      <c r="F215" s="1015"/>
      <c r="G215" s="1015"/>
      <c r="H215" s="1015"/>
      <c r="I215" s="1015"/>
      <c r="J215" s="1016"/>
    </row>
    <row r="216" spans="2:10" ht="15" thickBot="1" x14ac:dyDescent="0.2">
      <c r="B216" s="1020" t="s">
        <v>6392</v>
      </c>
      <c r="C216" s="1021"/>
      <c r="D216" s="1021"/>
      <c r="E216" s="1021"/>
      <c r="F216" s="1021"/>
      <c r="G216" s="1021"/>
      <c r="H216" s="1021"/>
      <c r="I216" s="1021"/>
      <c r="J216" s="1022"/>
    </row>
    <row r="217" spans="2:10" ht="15" thickBot="1" x14ac:dyDescent="0.2">
      <c r="B217" s="583" t="s">
        <v>253</v>
      </c>
      <c r="C217" s="584" t="s">
        <v>254</v>
      </c>
      <c r="D217" s="584" t="s">
        <v>255</v>
      </c>
      <c r="E217" s="584" t="s">
        <v>256</v>
      </c>
      <c r="F217" s="584" t="s">
        <v>3793</v>
      </c>
      <c r="G217" s="585" t="s">
        <v>257</v>
      </c>
      <c r="H217" s="585" t="s">
        <v>15</v>
      </c>
      <c r="I217" s="585" t="s">
        <v>16</v>
      </c>
      <c r="J217" s="778" t="s">
        <v>258</v>
      </c>
    </row>
    <row r="218" spans="2:10" ht="28.5" customHeight="1" x14ac:dyDescent="0.2">
      <c r="B218" s="580">
        <v>445822</v>
      </c>
      <c r="C218" s="581">
        <v>45169</v>
      </c>
      <c r="D218" s="580" t="s">
        <v>6393</v>
      </c>
      <c r="E218" s="582">
        <v>1609.55</v>
      </c>
      <c r="F218" s="830">
        <f>+E218*0.245</f>
        <v>394.33974999999998</v>
      </c>
      <c r="G218" s="700">
        <f t="shared" ref="G218:G246" si="24">+E218-F218</f>
        <v>1215.2102500000001</v>
      </c>
      <c r="H218" s="700">
        <f t="shared" ref="H218:H246" si="25">+G218*0.16</f>
        <v>194.43364000000003</v>
      </c>
      <c r="I218" s="833">
        <f t="shared" ref="I218:I246" si="26">+G218+H218</f>
        <v>1409.6438900000001</v>
      </c>
      <c r="J218" s="831" t="s">
        <v>6422</v>
      </c>
    </row>
    <row r="219" spans="2:10" ht="28.5" customHeight="1" x14ac:dyDescent="0.2">
      <c r="B219" s="562">
        <v>445820</v>
      </c>
      <c r="C219" s="557">
        <v>45169</v>
      </c>
      <c r="D219" s="562" t="s">
        <v>6394</v>
      </c>
      <c r="E219" s="558">
        <v>12822</v>
      </c>
      <c r="F219" s="570"/>
      <c r="G219" s="564">
        <f t="shared" si="24"/>
        <v>12822</v>
      </c>
      <c r="H219" s="564">
        <f t="shared" si="25"/>
        <v>2051.52</v>
      </c>
      <c r="I219" s="704">
        <f t="shared" si="26"/>
        <v>14873.52</v>
      </c>
      <c r="J219" s="437" t="s">
        <v>7027</v>
      </c>
    </row>
    <row r="220" spans="2:10" ht="28.5" customHeight="1" x14ac:dyDescent="0.2">
      <c r="B220" s="562">
        <v>445819</v>
      </c>
      <c r="C220" s="557">
        <v>45169</v>
      </c>
      <c r="D220" s="562" t="s">
        <v>6395</v>
      </c>
      <c r="E220" s="558">
        <v>17096</v>
      </c>
      <c r="F220" s="570"/>
      <c r="G220" s="564">
        <f t="shared" si="24"/>
        <v>17096</v>
      </c>
      <c r="H220" s="564">
        <f t="shared" si="25"/>
        <v>2735.36</v>
      </c>
      <c r="I220" s="704">
        <f t="shared" si="26"/>
        <v>19831.36</v>
      </c>
      <c r="J220" s="437" t="s">
        <v>7028</v>
      </c>
    </row>
    <row r="221" spans="2:10" ht="28.5" customHeight="1" x14ac:dyDescent="0.2">
      <c r="B221" s="562">
        <v>445808</v>
      </c>
      <c r="C221" s="557">
        <v>45169</v>
      </c>
      <c r="D221" s="562" t="s">
        <v>6396</v>
      </c>
      <c r="E221" s="558">
        <v>4226.09</v>
      </c>
      <c r="F221" s="587">
        <f>+E221*0.245</f>
        <v>1035.3920499999999</v>
      </c>
      <c r="G221" s="564">
        <f t="shared" si="24"/>
        <v>3190.6979500000002</v>
      </c>
      <c r="H221" s="564">
        <f t="shared" si="25"/>
        <v>510.51167200000003</v>
      </c>
      <c r="I221" s="704">
        <f t="shared" si="26"/>
        <v>3701.2096220000003</v>
      </c>
      <c r="J221" s="437" t="s">
        <v>7030</v>
      </c>
    </row>
    <row r="222" spans="2:10" ht="28.5" customHeight="1" x14ac:dyDescent="0.2">
      <c r="B222" s="562">
        <v>445790</v>
      </c>
      <c r="C222" s="557">
        <v>45169</v>
      </c>
      <c r="D222" s="562" t="s">
        <v>6397</v>
      </c>
      <c r="E222" s="558">
        <v>14077.49</v>
      </c>
      <c r="F222" s="587">
        <f>+E222*0.245</f>
        <v>3448.9850499999998</v>
      </c>
      <c r="G222" s="564">
        <f t="shared" si="24"/>
        <v>10628.50495</v>
      </c>
      <c r="H222" s="564">
        <f t="shared" si="25"/>
        <v>1700.5607920000002</v>
      </c>
      <c r="I222" s="564">
        <f t="shared" si="26"/>
        <v>12329.065742000001</v>
      </c>
      <c r="J222" s="437" t="s">
        <v>7029</v>
      </c>
    </row>
    <row r="223" spans="2:10" ht="28.5" customHeight="1" x14ac:dyDescent="0.15">
      <c r="B223" s="562">
        <v>445789</v>
      </c>
      <c r="C223" s="557">
        <v>45169</v>
      </c>
      <c r="D223" s="562" t="s">
        <v>6398</v>
      </c>
      <c r="E223" s="558">
        <v>12801.52</v>
      </c>
      <c r="F223" s="570"/>
      <c r="G223" s="564">
        <f t="shared" si="24"/>
        <v>12801.52</v>
      </c>
      <c r="H223" s="564">
        <f t="shared" si="25"/>
        <v>2048.2431999999999</v>
      </c>
      <c r="I223" s="617">
        <f t="shared" si="26"/>
        <v>14849.763200000001</v>
      </c>
      <c r="J223" s="588" t="s">
        <v>2020</v>
      </c>
    </row>
    <row r="224" spans="2:10" ht="28.5" customHeight="1" x14ac:dyDescent="0.15">
      <c r="B224" s="562">
        <v>445695</v>
      </c>
      <c r="C224" s="557">
        <v>45169</v>
      </c>
      <c r="D224" s="562" t="s">
        <v>6399</v>
      </c>
      <c r="E224" s="558">
        <v>34196.29</v>
      </c>
      <c r="F224" s="570"/>
      <c r="G224" s="564">
        <f t="shared" si="24"/>
        <v>34196.29</v>
      </c>
      <c r="H224" s="564">
        <f t="shared" si="25"/>
        <v>5471.4063999999998</v>
      </c>
      <c r="I224" s="617">
        <f t="shared" si="26"/>
        <v>39667.696400000001</v>
      </c>
      <c r="J224" s="588" t="s">
        <v>2020</v>
      </c>
    </row>
    <row r="225" spans="2:10" ht="28.5" customHeight="1" x14ac:dyDescent="0.2">
      <c r="B225" s="562">
        <v>445487</v>
      </c>
      <c r="C225" s="557">
        <v>45168</v>
      </c>
      <c r="D225" s="562" t="s">
        <v>6400</v>
      </c>
      <c r="E225" s="558">
        <v>5519.69</v>
      </c>
      <c r="F225" s="570"/>
      <c r="G225" s="564">
        <f t="shared" si="24"/>
        <v>5519.69</v>
      </c>
      <c r="H225" s="564">
        <f t="shared" si="25"/>
        <v>883.15039999999999</v>
      </c>
      <c r="I225" s="564">
        <f t="shared" si="26"/>
        <v>6402.8403999999991</v>
      </c>
      <c r="J225" s="437" t="s">
        <v>7031</v>
      </c>
    </row>
    <row r="226" spans="2:10" ht="28.5" customHeight="1" x14ac:dyDescent="0.2">
      <c r="B226" s="562">
        <v>445406</v>
      </c>
      <c r="C226" s="557">
        <v>45168</v>
      </c>
      <c r="D226" s="562" t="s">
        <v>6401</v>
      </c>
      <c r="E226" s="558">
        <v>23315.360000000001</v>
      </c>
      <c r="F226" s="570"/>
      <c r="G226" s="564">
        <f t="shared" si="24"/>
        <v>23315.360000000001</v>
      </c>
      <c r="H226" s="564">
        <f t="shared" si="25"/>
        <v>3730.4576000000002</v>
      </c>
      <c r="I226" s="564">
        <f t="shared" si="26"/>
        <v>27045.817600000002</v>
      </c>
      <c r="J226" s="437" t="s">
        <v>7032</v>
      </c>
    </row>
    <row r="227" spans="2:10" ht="28.5" customHeight="1" x14ac:dyDescent="0.2">
      <c r="B227" s="562">
        <v>445283</v>
      </c>
      <c r="C227" s="557">
        <v>45167</v>
      </c>
      <c r="D227" s="562" t="s">
        <v>6402</v>
      </c>
      <c r="E227" s="558">
        <v>23315.360000000001</v>
      </c>
      <c r="F227" s="570"/>
      <c r="G227" s="564">
        <f t="shared" si="24"/>
        <v>23315.360000000001</v>
      </c>
      <c r="H227" s="564">
        <f t="shared" si="25"/>
        <v>3730.4576000000002</v>
      </c>
      <c r="I227" s="564">
        <f t="shared" si="26"/>
        <v>27045.817600000002</v>
      </c>
      <c r="J227" s="437" t="s">
        <v>7033</v>
      </c>
    </row>
    <row r="228" spans="2:10" ht="28.5" customHeight="1" x14ac:dyDescent="0.2">
      <c r="B228" s="562">
        <v>445266</v>
      </c>
      <c r="C228" s="557">
        <v>45167</v>
      </c>
      <c r="D228" s="562" t="s">
        <v>6403</v>
      </c>
      <c r="E228" s="558">
        <v>95291.42</v>
      </c>
      <c r="F228" s="570"/>
      <c r="G228" s="564">
        <f t="shared" si="24"/>
        <v>95291.42</v>
      </c>
      <c r="H228" s="564">
        <f t="shared" si="25"/>
        <v>15246.627200000001</v>
      </c>
      <c r="I228" s="564">
        <f t="shared" si="26"/>
        <v>110538.0472</v>
      </c>
      <c r="J228" s="437" t="s">
        <v>7034</v>
      </c>
    </row>
    <row r="229" spans="2:10" ht="28.5" customHeight="1" x14ac:dyDescent="0.15">
      <c r="B229" s="562">
        <v>445125</v>
      </c>
      <c r="C229" s="557">
        <v>45166</v>
      </c>
      <c r="D229" s="562" t="s">
        <v>6404</v>
      </c>
      <c r="E229" s="558">
        <v>46695.02</v>
      </c>
      <c r="F229" s="570"/>
      <c r="G229" s="564">
        <f t="shared" si="24"/>
        <v>46695.02</v>
      </c>
      <c r="H229" s="564">
        <f t="shared" si="25"/>
        <v>7471.2031999999999</v>
      </c>
      <c r="I229" s="617">
        <f t="shared" si="26"/>
        <v>54166.223199999993</v>
      </c>
      <c r="J229" s="588" t="s">
        <v>2020</v>
      </c>
    </row>
    <row r="230" spans="2:10" ht="28.5" customHeight="1" x14ac:dyDescent="0.15">
      <c r="B230" s="562">
        <v>444743</v>
      </c>
      <c r="C230" s="557">
        <v>45161</v>
      </c>
      <c r="D230" s="562" t="s">
        <v>6405</v>
      </c>
      <c r="E230" s="558">
        <v>125061.21</v>
      </c>
      <c r="F230" s="570"/>
      <c r="G230" s="564">
        <f t="shared" si="24"/>
        <v>125061.21</v>
      </c>
      <c r="H230" s="564">
        <f t="shared" si="25"/>
        <v>20009.793600000001</v>
      </c>
      <c r="I230" s="617">
        <f t="shared" si="26"/>
        <v>145071.0036</v>
      </c>
      <c r="J230" s="588" t="s">
        <v>2020</v>
      </c>
    </row>
    <row r="231" spans="2:10" ht="28.5" customHeight="1" x14ac:dyDescent="0.15">
      <c r="B231" s="562">
        <v>444530</v>
      </c>
      <c r="C231" s="557">
        <v>45159</v>
      </c>
      <c r="D231" s="562" t="s">
        <v>6406</v>
      </c>
      <c r="E231" s="558">
        <v>55556.47</v>
      </c>
      <c r="F231" s="570"/>
      <c r="G231" s="564">
        <f t="shared" si="24"/>
        <v>55556.47</v>
      </c>
      <c r="H231" s="564">
        <f t="shared" si="25"/>
        <v>8889.0352000000003</v>
      </c>
      <c r="I231" s="617">
        <f t="shared" si="26"/>
        <v>64445.5052</v>
      </c>
      <c r="J231" s="588" t="s">
        <v>2020</v>
      </c>
    </row>
    <row r="232" spans="2:10" ht="28.5" customHeight="1" x14ac:dyDescent="0.2">
      <c r="B232" s="562">
        <v>444451</v>
      </c>
      <c r="C232" s="557">
        <v>45158</v>
      </c>
      <c r="D232" s="562" t="s">
        <v>6407</v>
      </c>
      <c r="E232" s="558">
        <v>169057.6</v>
      </c>
      <c r="F232" s="570"/>
      <c r="G232" s="564">
        <f t="shared" si="24"/>
        <v>169057.6</v>
      </c>
      <c r="H232" s="564">
        <f t="shared" si="25"/>
        <v>27049.216</v>
      </c>
      <c r="I232" s="564">
        <f t="shared" si="26"/>
        <v>196106.81599999999</v>
      </c>
      <c r="J232" s="437" t="s">
        <v>7035</v>
      </c>
    </row>
    <row r="233" spans="2:10" ht="28.5" customHeight="1" x14ac:dyDescent="0.2">
      <c r="B233" s="562">
        <v>444450</v>
      </c>
      <c r="C233" s="557">
        <v>45158</v>
      </c>
      <c r="D233" s="562" t="s">
        <v>6408</v>
      </c>
      <c r="E233" s="558">
        <v>50765.9</v>
      </c>
      <c r="F233" s="570"/>
      <c r="G233" s="564">
        <f t="shared" si="24"/>
        <v>50765.9</v>
      </c>
      <c r="H233" s="564">
        <f t="shared" si="25"/>
        <v>8122.5440000000008</v>
      </c>
      <c r="I233" s="834">
        <f t="shared" si="26"/>
        <v>58888.444000000003</v>
      </c>
      <c r="J233" t="s">
        <v>7045</v>
      </c>
    </row>
    <row r="234" spans="2:10" ht="28.5" customHeight="1" x14ac:dyDescent="0.2">
      <c r="B234" s="562">
        <v>444229</v>
      </c>
      <c r="C234" s="557">
        <v>45155</v>
      </c>
      <c r="D234" s="562" t="s">
        <v>6409</v>
      </c>
      <c r="E234" s="558">
        <v>15000</v>
      </c>
      <c r="F234" s="570"/>
      <c r="G234" s="564">
        <f t="shared" si="24"/>
        <v>15000</v>
      </c>
      <c r="H234" s="564">
        <f t="shared" si="25"/>
        <v>2400</v>
      </c>
      <c r="I234" s="564">
        <f t="shared" si="26"/>
        <v>17400</v>
      </c>
      <c r="J234" s="437" t="s">
        <v>7037</v>
      </c>
    </row>
    <row r="235" spans="2:10" ht="28.5" customHeight="1" x14ac:dyDescent="0.15">
      <c r="B235" s="562">
        <v>444179</v>
      </c>
      <c r="C235" s="557">
        <v>45155</v>
      </c>
      <c r="D235" s="562" t="s">
        <v>6410</v>
      </c>
      <c r="E235" s="558">
        <v>4350.1499999999996</v>
      </c>
      <c r="F235" s="570"/>
      <c r="G235" s="564">
        <f t="shared" si="24"/>
        <v>4350.1499999999996</v>
      </c>
      <c r="H235" s="564">
        <f t="shared" si="25"/>
        <v>696.024</v>
      </c>
      <c r="I235" s="617">
        <f t="shared" si="26"/>
        <v>5046.174</v>
      </c>
      <c r="J235" s="588" t="s">
        <v>2020</v>
      </c>
    </row>
    <row r="236" spans="2:10" ht="28.5" customHeight="1" x14ac:dyDescent="0.2">
      <c r="B236" s="562">
        <v>444015</v>
      </c>
      <c r="C236" s="557">
        <v>45153</v>
      </c>
      <c r="D236" s="562" t="s">
        <v>6411</v>
      </c>
      <c r="E236" s="558">
        <v>1482.99</v>
      </c>
      <c r="F236" s="570"/>
      <c r="G236" s="564">
        <f t="shared" si="24"/>
        <v>1482.99</v>
      </c>
      <c r="H236" s="564">
        <f t="shared" si="25"/>
        <v>237.2784</v>
      </c>
      <c r="I236" s="564">
        <f t="shared" si="26"/>
        <v>1720.2683999999999</v>
      </c>
      <c r="J236" s="437" t="s">
        <v>7038</v>
      </c>
    </row>
    <row r="237" spans="2:10" ht="28.5" customHeight="1" x14ac:dyDescent="0.2">
      <c r="B237" s="562">
        <v>444007</v>
      </c>
      <c r="C237" s="557">
        <v>45153</v>
      </c>
      <c r="D237" s="562" t="s">
        <v>6412</v>
      </c>
      <c r="E237" s="558">
        <v>35392.93</v>
      </c>
      <c r="F237" s="570"/>
      <c r="G237" s="564">
        <f t="shared" si="24"/>
        <v>35392.93</v>
      </c>
      <c r="H237" s="564">
        <f t="shared" si="25"/>
        <v>5662.8688000000002</v>
      </c>
      <c r="I237" s="564">
        <f t="shared" si="26"/>
        <v>41055.798800000004</v>
      </c>
      <c r="J237" s="832" t="s">
        <v>7043</v>
      </c>
    </row>
    <row r="238" spans="2:10" ht="28.5" customHeight="1" x14ac:dyDescent="0.2">
      <c r="B238" s="562">
        <v>443963</v>
      </c>
      <c r="C238" s="557">
        <v>45152</v>
      </c>
      <c r="D238" s="562" t="s">
        <v>6413</v>
      </c>
      <c r="E238" s="558">
        <v>104790.45</v>
      </c>
      <c r="F238" s="570"/>
      <c r="G238" s="564">
        <f t="shared" si="24"/>
        <v>104790.45</v>
      </c>
      <c r="H238" s="564">
        <f t="shared" si="25"/>
        <v>16766.472000000002</v>
      </c>
      <c r="I238" s="556">
        <f t="shared" si="26"/>
        <v>121556.92199999999</v>
      </c>
      <c r="J238" s="437" t="s">
        <v>7039</v>
      </c>
    </row>
    <row r="239" spans="2:10" ht="28.5" customHeight="1" x14ac:dyDescent="0.2">
      <c r="B239" s="562">
        <v>443962</v>
      </c>
      <c r="C239" s="557">
        <v>45152</v>
      </c>
      <c r="D239" s="562" t="s">
        <v>6414</v>
      </c>
      <c r="E239" s="558">
        <v>22167.66</v>
      </c>
      <c r="F239" s="570"/>
      <c r="G239" s="564">
        <f t="shared" si="24"/>
        <v>22167.66</v>
      </c>
      <c r="H239" s="564">
        <f t="shared" si="25"/>
        <v>3546.8256000000001</v>
      </c>
      <c r="I239" s="564">
        <f t="shared" si="26"/>
        <v>25714.4856</v>
      </c>
      <c r="J239" s="437" t="s">
        <v>7040</v>
      </c>
    </row>
    <row r="240" spans="2:10" ht="28.5" customHeight="1" x14ac:dyDescent="0.15">
      <c r="B240" s="562">
        <v>443920</v>
      </c>
      <c r="C240" s="557">
        <v>45152</v>
      </c>
      <c r="D240" s="562" t="s">
        <v>6415</v>
      </c>
      <c r="E240" s="558">
        <v>29682.53</v>
      </c>
      <c r="F240" s="570"/>
      <c r="G240" s="564">
        <f t="shared" si="24"/>
        <v>29682.53</v>
      </c>
      <c r="H240" s="564">
        <f t="shared" si="25"/>
        <v>4749.2047999999995</v>
      </c>
      <c r="I240" s="617">
        <f t="shared" si="26"/>
        <v>34431.734799999998</v>
      </c>
      <c r="J240" s="588" t="s">
        <v>2020</v>
      </c>
    </row>
    <row r="241" spans="2:10" ht="28.5" customHeight="1" x14ac:dyDescent="0.2">
      <c r="B241" s="562">
        <v>443861</v>
      </c>
      <c r="C241" s="557">
        <v>45152</v>
      </c>
      <c r="D241" s="562" t="s">
        <v>6416</v>
      </c>
      <c r="E241" s="558">
        <v>50832.13</v>
      </c>
      <c r="F241" s="570"/>
      <c r="G241" s="564">
        <f t="shared" si="24"/>
        <v>50832.13</v>
      </c>
      <c r="H241" s="564">
        <f t="shared" si="25"/>
        <v>8133.1408000000001</v>
      </c>
      <c r="I241" s="556">
        <f t="shared" si="26"/>
        <v>58965.270799999998</v>
      </c>
      <c r="J241" s="437" t="s">
        <v>7036</v>
      </c>
    </row>
    <row r="242" spans="2:10" ht="28.5" customHeight="1" x14ac:dyDescent="0.15">
      <c r="B242" s="562">
        <v>443783</v>
      </c>
      <c r="C242" s="557">
        <v>45149</v>
      </c>
      <c r="D242" s="562" t="s">
        <v>6417</v>
      </c>
      <c r="E242" s="558">
        <v>5347.25</v>
      </c>
      <c r="F242" s="570"/>
      <c r="G242" s="564">
        <f t="shared" si="24"/>
        <v>5347.25</v>
      </c>
      <c r="H242" s="564">
        <f t="shared" si="25"/>
        <v>855.56000000000006</v>
      </c>
      <c r="I242" s="617">
        <f t="shared" si="26"/>
        <v>6202.81</v>
      </c>
      <c r="J242" s="588" t="s">
        <v>2020</v>
      </c>
    </row>
    <row r="243" spans="2:10" ht="28.5" customHeight="1" x14ac:dyDescent="0.2">
      <c r="B243" s="562">
        <v>443682</v>
      </c>
      <c r="C243" s="557">
        <v>45148</v>
      </c>
      <c r="D243" s="562" t="s">
        <v>6418</v>
      </c>
      <c r="E243" s="558">
        <v>17096</v>
      </c>
      <c r="F243" s="570"/>
      <c r="G243" s="564">
        <f t="shared" si="24"/>
        <v>17096</v>
      </c>
      <c r="H243" s="564">
        <f t="shared" si="25"/>
        <v>2735.36</v>
      </c>
      <c r="I243" s="704">
        <f t="shared" si="26"/>
        <v>19831.36</v>
      </c>
      <c r="J243" s="437" t="s">
        <v>7041</v>
      </c>
    </row>
    <row r="244" spans="2:10" ht="28.5" customHeight="1" x14ac:dyDescent="0.2">
      <c r="B244" s="562">
        <v>443675</v>
      </c>
      <c r="C244" s="557">
        <v>45148</v>
      </c>
      <c r="D244" s="562" t="s">
        <v>6419</v>
      </c>
      <c r="E244" s="558">
        <v>4274</v>
      </c>
      <c r="F244" s="570"/>
      <c r="G244" s="564">
        <f t="shared" si="24"/>
        <v>4274</v>
      </c>
      <c r="H244" s="564">
        <f t="shared" si="25"/>
        <v>683.84</v>
      </c>
      <c r="I244" s="564">
        <f t="shared" si="26"/>
        <v>4957.84</v>
      </c>
      <c r="J244" s="437" t="s">
        <v>7044</v>
      </c>
    </row>
    <row r="245" spans="2:10" ht="28.5" customHeight="1" x14ac:dyDescent="0.15">
      <c r="B245" s="562">
        <v>443269</v>
      </c>
      <c r="C245" s="557">
        <v>45142</v>
      </c>
      <c r="D245" s="562" t="s">
        <v>6420</v>
      </c>
      <c r="E245" s="558">
        <v>55721.41</v>
      </c>
      <c r="F245" s="570"/>
      <c r="G245" s="564">
        <f t="shared" si="24"/>
        <v>55721.41</v>
      </c>
      <c r="H245" s="564">
        <f t="shared" si="25"/>
        <v>8915.4256000000005</v>
      </c>
      <c r="I245" s="617">
        <f t="shared" si="26"/>
        <v>64636.835600000006</v>
      </c>
      <c r="J245" s="588" t="s">
        <v>2020</v>
      </c>
    </row>
    <row r="246" spans="2:10" ht="28.5" customHeight="1" x14ac:dyDescent="0.2">
      <c r="B246" s="562">
        <v>443079</v>
      </c>
      <c r="C246" s="557">
        <v>45139</v>
      </c>
      <c r="D246" s="562" t="s">
        <v>6421</v>
      </c>
      <c r="E246" s="558">
        <v>110397.91</v>
      </c>
      <c r="F246" s="570"/>
      <c r="G246" s="564">
        <f t="shared" si="24"/>
        <v>110397.91</v>
      </c>
      <c r="H246" s="564">
        <f t="shared" si="25"/>
        <v>17663.6656</v>
      </c>
      <c r="I246" s="564">
        <f t="shared" si="26"/>
        <v>128061.57560000001</v>
      </c>
      <c r="J246" s="437" t="s">
        <v>7042</v>
      </c>
    </row>
    <row r="250" spans="2:10" ht="15" thickBot="1" x14ac:dyDescent="0.2"/>
    <row r="251" spans="2:10" x14ac:dyDescent="0.15">
      <c r="B251" s="1014" t="s">
        <v>251</v>
      </c>
      <c r="C251" s="1015"/>
      <c r="D251" s="1015"/>
      <c r="E251" s="1015"/>
      <c r="F251" s="1015"/>
      <c r="G251" s="1015"/>
      <c r="H251" s="1015"/>
      <c r="I251" s="1015"/>
      <c r="J251" s="1016"/>
    </row>
    <row r="252" spans="2:10" ht="15" thickBot="1" x14ac:dyDescent="0.2">
      <c r="B252" s="1020" t="s">
        <v>7580</v>
      </c>
      <c r="C252" s="1021"/>
      <c r="D252" s="1021"/>
      <c r="E252" s="1021"/>
      <c r="F252" s="1021"/>
      <c r="G252" s="1021"/>
      <c r="H252" s="1021"/>
      <c r="I252" s="1021"/>
      <c r="J252" s="1022"/>
    </row>
    <row r="253" spans="2:10" x14ac:dyDescent="0.15">
      <c r="B253" s="422" t="s">
        <v>253</v>
      </c>
      <c r="C253" s="423" t="s">
        <v>254</v>
      </c>
      <c r="D253" s="423" t="s">
        <v>255</v>
      </c>
      <c r="E253" s="423" t="s">
        <v>256</v>
      </c>
      <c r="F253" s="423" t="s">
        <v>3793</v>
      </c>
      <c r="G253" s="424" t="s">
        <v>257</v>
      </c>
      <c r="H253" s="424" t="s">
        <v>15</v>
      </c>
      <c r="I253" s="424" t="s">
        <v>16</v>
      </c>
      <c r="J253" s="425" t="s">
        <v>258</v>
      </c>
    </row>
    <row r="254" spans="2:10" ht="25.5" customHeight="1" x14ac:dyDescent="0.15">
      <c r="B254" s="562">
        <v>448349</v>
      </c>
      <c r="C254" s="557">
        <v>45198</v>
      </c>
      <c r="D254" s="562" t="s">
        <v>7581</v>
      </c>
      <c r="E254" s="558">
        <v>172413.79</v>
      </c>
      <c r="F254" s="570"/>
      <c r="G254" s="564">
        <f t="shared" ref="G254:G278" si="27">+E254-F254</f>
        <v>172413.79</v>
      </c>
      <c r="H254" s="564">
        <f t="shared" ref="H254:H278" si="28">+G254*0.16</f>
        <v>27586.206400000003</v>
      </c>
      <c r="I254" s="561">
        <f t="shared" ref="I254:I278" si="29">+G254+H254</f>
        <v>199999.9964</v>
      </c>
      <c r="J254" s="588" t="s">
        <v>7606</v>
      </c>
    </row>
    <row r="255" spans="2:10" ht="25.5" customHeight="1" x14ac:dyDescent="0.15">
      <c r="B255" s="562">
        <v>448345</v>
      </c>
      <c r="C255" s="557">
        <v>45198</v>
      </c>
      <c r="D255" s="562" t="s">
        <v>7582</v>
      </c>
      <c r="E255" s="558">
        <v>1488.84</v>
      </c>
      <c r="F255" s="570"/>
      <c r="G255" s="564">
        <f t="shared" si="27"/>
        <v>1488.84</v>
      </c>
      <c r="H255" s="564">
        <f t="shared" si="28"/>
        <v>238.21439999999998</v>
      </c>
      <c r="I255" s="564">
        <f t="shared" si="29"/>
        <v>1727.0544</v>
      </c>
      <c r="J255" s="588" t="s">
        <v>7607</v>
      </c>
    </row>
    <row r="256" spans="2:10" ht="25.5" customHeight="1" x14ac:dyDescent="0.15">
      <c r="B256" s="562">
        <v>448336</v>
      </c>
      <c r="C256" s="557">
        <v>45198</v>
      </c>
      <c r="D256" s="562" t="s">
        <v>7583</v>
      </c>
      <c r="E256" s="558">
        <v>35392.93</v>
      </c>
      <c r="F256" s="587">
        <f t="shared" ref="F256:F257" si="30">+E256*0.245</f>
        <v>8671.2678500000002</v>
      </c>
      <c r="G256" s="865">
        <f t="shared" si="27"/>
        <v>26721.66215</v>
      </c>
      <c r="H256" s="865">
        <f t="shared" si="28"/>
        <v>4275.4659440000005</v>
      </c>
      <c r="I256" s="865">
        <f t="shared" si="29"/>
        <v>30997.128094</v>
      </c>
      <c r="J256" s="588" t="s">
        <v>7607</v>
      </c>
    </row>
    <row r="257" spans="2:10" ht="25.5" customHeight="1" x14ac:dyDescent="0.15">
      <c r="B257" s="562">
        <v>448305</v>
      </c>
      <c r="C257" s="557">
        <v>45198</v>
      </c>
      <c r="D257" s="562" t="s">
        <v>7584</v>
      </c>
      <c r="E257" s="558">
        <v>605.04999999999995</v>
      </c>
      <c r="F257" s="587">
        <f t="shared" si="30"/>
        <v>148.23724999999999</v>
      </c>
      <c r="G257" s="564">
        <f t="shared" si="27"/>
        <v>456.81274999999994</v>
      </c>
      <c r="H257" s="564">
        <f t="shared" si="28"/>
        <v>73.090039999999988</v>
      </c>
      <c r="I257" s="564">
        <f t="shared" si="29"/>
        <v>529.90278999999987</v>
      </c>
      <c r="J257" s="588" t="s">
        <v>7608</v>
      </c>
    </row>
    <row r="258" spans="2:10" ht="25.5" customHeight="1" x14ac:dyDescent="0.15">
      <c r="B258" s="562">
        <v>448304</v>
      </c>
      <c r="C258" s="557">
        <v>45198</v>
      </c>
      <c r="D258" s="562" t="s">
        <v>7585</v>
      </c>
      <c r="E258" s="558">
        <v>334.17</v>
      </c>
      <c r="F258" s="570"/>
      <c r="G258" s="564">
        <f t="shared" si="27"/>
        <v>334.17</v>
      </c>
      <c r="H258" s="564">
        <f t="shared" si="28"/>
        <v>53.467200000000005</v>
      </c>
      <c r="I258" s="564">
        <f t="shared" si="29"/>
        <v>387.63720000000001</v>
      </c>
      <c r="J258" s="588" t="s">
        <v>7609</v>
      </c>
    </row>
    <row r="259" spans="2:10" ht="25.5" customHeight="1" x14ac:dyDescent="0.15">
      <c r="B259" s="562">
        <v>448303</v>
      </c>
      <c r="C259" s="557">
        <v>45198</v>
      </c>
      <c r="D259" s="562" t="s">
        <v>7586</v>
      </c>
      <c r="E259" s="558">
        <v>12822</v>
      </c>
      <c r="F259" s="570"/>
      <c r="G259" s="564">
        <f t="shared" si="27"/>
        <v>12822</v>
      </c>
      <c r="H259" s="564">
        <f t="shared" si="28"/>
        <v>2051.52</v>
      </c>
      <c r="I259" s="564">
        <f t="shared" si="29"/>
        <v>14873.52</v>
      </c>
      <c r="J259" s="588" t="s">
        <v>7610</v>
      </c>
    </row>
    <row r="260" spans="2:10" ht="25.5" customHeight="1" x14ac:dyDescent="0.15">
      <c r="B260" s="562">
        <v>448163</v>
      </c>
      <c r="C260" s="557">
        <v>45198</v>
      </c>
      <c r="D260" s="562" t="s">
        <v>7587</v>
      </c>
      <c r="E260" s="558">
        <v>46082.720000000001</v>
      </c>
      <c r="F260" s="570"/>
      <c r="G260" s="564">
        <f t="shared" si="27"/>
        <v>46082.720000000001</v>
      </c>
      <c r="H260" s="564">
        <f t="shared" si="28"/>
        <v>7373.2352000000001</v>
      </c>
      <c r="I260" s="666">
        <f t="shared" si="29"/>
        <v>53455.955200000004</v>
      </c>
      <c r="J260" s="588" t="s">
        <v>2020</v>
      </c>
    </row>
    <row r="261" spans="2:10" ht="25.5" customHeight="1" x14ac:dyDescent="0.15">
      <c r="B261" s="562">
        <v>447973</v>
      </c>
      <c r="C261" s="557">
        <v>45197</v>
      </c>
      <c r="D261" s="562" t="s">
        <v>7588</v>
      </c>
      <c r="E261" s="558">
        <v>156840.75</v>
      </c>
      <c r="F261" s="570"/>
      <c r="G261" s="564">
        <f t="shared" si="27"/>
        <v>156840.75</v>
      </c>
      <c r="H261" s="564">
        <f t="shared" si="28"/>
        <v>25094.52</v>
      </c>
      <c r="I261" s="564">
        <f t="shared" si="29"/>
        <v>181935.27</v>
      </c>
      <c r="J261" s="588" t="s">
        <v>7611</v>
      </c>
    </row>
    <row r="262" spans="2:10" ht="25.5" customHeight="1" x14ac:dyDescent="0.15">
      <c r="B262" s="562">
        <v>447972</v>
      </c>
      <c r="C262" s="557">
        <v>45197</v>
      </c>
      <c r="D262" s="562" t="s">
        <v>7589</v>
      </c>
      <c r="E262" s="558">
        <v>20650.099999999999</v>
      </c>
      <c r="F262" s="570"/>
      <c r="G262" s="564">
        <f t="shared" si="27"/>
        <v>20650.099999999999</v>
      </c>
      <c r="H262" s="564">
        <f t="shared" si="28"/>
        <v>3304.0159999999996</v>
      </c>
      <c r="I262" s="564">
        <f t="shared" si="29"/>
        <v>23954.115999999998</v>
      </c>
      <c r="J262" s="588" t="s">
        <v>7612</v>
      </c>
    </row>
    <row r="263" spans="2:10" ht="25.5" customHeight="1" x14ac:dyDescent="0.15">
      <c r="B263" s="562">
        <v>447971</v>
      </c>
      <c r="C263" s="557">
        <v>45197</v>
      </c>
      <c r="D263" s="562" t="s">
        <v>7590</v>
      </c>
      <c r="E263" s="558">
        <v>12822</v>
      </c>
      <c r="F263" s="570"/>
      <c r="G263" s="564">
        <f t="shared" si="27"/>
        <v>12822</v>
      </c>
      <c r="H263" s="564">
        <f t="shared" si="28"/>
        <v>2051.52</v>
      </c>
      <c r="I263" s="564">
        <f t="shared" si="29"/>
        <v>14873.52</v>
      </c>
      <c r="J263" s="588" t="s">
        <v>7717</v>
      </c>
    </row>
    <row r="264" spans="2:10" ht="25.5" customHeight="1" x14ac:dyDescent="0.15">
      <c r="B264" s="562">
        <v>447603</v>
      </c>
      <c r="C264" s="557">
        <v>45194</v>
      </c>
      <c r="D264" s="562" t="s">
        <v>7591</v>
      </c>
      <c r="E264" s="558">
        <v>109144.63</v>
      </c>
      <c r="F264" s="570"/>
      <c r="G264" s="564">
        <f t="shared" si="27"/>
        <v>109144.63</v>
      </c>
      <c r="H264" s="564">
        <f t="shared" si="28"/>
        <v>17463.140800000001</v>
      </c>
      <c r="I264" s="564">
        <f t="shared" si="29"/>
        <v>126607.7708</v>
      </c>
      <c r="J264" s="588" t="s">
        <v>7613</v>
      </c>
    </row>
    <row r="265" spans="2:10" ht="25.5" customHeight="1" x14ac:dyDescent="0.15">
      <c r="B265" s="562">
        <v>447602</v>
      </c>
      <c r="C265" s="557">
        <v>45194</v>
      </c>
      <c r="D265" s="562" t="s">
        <v>7592</v>
      </c>
      <c r="E265" s="558">
        <v>30707.4</v>
      </c>
      <c r="F265" s="570"/>
      <c r="G265" s="564">
        <f t="shared" si="27"/>
        <v>30707.4</v>
      </c>
      <c r="H265" s="564">
        <f t="shared" si="28"/>
        <v>4913.1840000000002</v>
      </c>
      <c r="I265" s="564">
        <f t="shared" si="29"/>
        <v>35620.584000000003</v>
      </c>
      <c r="J265" s="588" t="s">
        <v>7614</v>
      </c>
    </row>
    <row r="266" spans="2:10" ht="25.5" customHeight="1" x14ac:dyDescent="0.15">
      <c r="B266" s="562">
        <v>447464</v>
      </c>
      <c r="C266" s="557">
        <v>45194</v>
      </c>
      <c r="D266" s="562" t="s">
        <v>7593</v>
      </c>
      <c r="E266" s="558">
        <v>12289.06</v>
      </c>
      <c r="F266" s="570"/>
      <c r="G266" s="564">
        <f t="shared" si="27"/>
        <v>12289.06</v>
      </c>
      <c r="H266" s="564">
        <f t="shared" si="28"/>
        <v>1966.2495999999999</v>
      </c>
      <c r="I266" s="666">
        <f t="shared" si="29"/>
        <v>14255.309599999999</v>
      </c>
      <c r="J266" s="588" t="s">
        <v>2020</v>
      </c>
    </row>
    <row r="267" spans="2:10" ht="25.5" customHeight="1" x14ac:dyDescent="0.15">
      <c r="B267" s="562">
        <v>447449</v>
      </c>
      <c r="C267" s="557">
        <v>45194</v>
      </c>
      <c r="D267" s="562" t="s">
        <v>7594</v>
      </c>
      <c r="E267" s="558">
        <v>17264.810000000001</v>
      </c>
      <c r="F267" s="570"/>
      <c r="G267" s="564">
        <f t="shared" si="27"/>
        <v>17264.810000000001</v>
      </c>
      <c r="H267" s="564">
        <f t="shared" si="28"/>
        <v>2762.3696000000004</v>
      </c>
      <c r="I267" s="666">
        <f t="shared" si="29"/>
        <v>20027.179600000003</v>
      </c>
      <c r="J267" s="588" t="s">
        <v>2020</v>
      </c>
    </row>
    <row r="268" spans="2:10" ht="25.5" customHeight="1" x14ac:dyDescent="0.15">
      <c r="B268" s="562">
        <v>447395</v>
      </c>
      <c r="C268" s="557">
        <v>45192</v>
      </c>
      <c r="D268" s="562" t="s">
        <v>7595</v>
      </c>
      <c r="E268" s="558">
        <v>28256.99</v>
      </c>
      <c r="F268" s="570"/>
      <c r="G268" s="564">
        <f t="shared" si="27"/>
        <v>28256.99</v>
      </c>
      <c r="H268" s="564">
        <f t="shared" si="28"/>
        <v>4521.1184000000003</v>
      </c>
      <c r="I268" s="564">
        <f t="shared" si="29"/>
        <v>32778.108400000005</v>
      </c>
      <c r="J268" s="588" t="s">
        <v>7615</v>
      </c>
    </row>
    <row r="269" spans="2:10" ht="25.5" customHeight="1" x14ac:dyDescent="0.15">
      <c r="B269" s="562">
        <v>447394</v>
      </c>
      <c r="C269" s="557">
        <v>45192</v>
      </c>
      <c r="D269" s="562" t="s">
        <v>7596</v>
      </c>
      <c r="E269" s="558">
        <v>3665.98</v>
      </c>
      <c r="F269" s="570"/>
      <c r="G269" s="564">
        <f t="shared" si="27"/>
        <v>3665.98</v>
      </c>
      <c r="H269" s="564">
        <f t="shared" si="28"/>
        <v>586.55680000000007</v>
      </c>
      <c r="I269" s="564">
        <f t="shared" si="29"/>
        <v>4252.5367999999999</v>
      </c>
      <c r="J269" s="588" t="s">
        <v>7616</v>
      </c>
    </row>
    <row r="270" spans="2:10" ht="25.5" customHeight="1" x14ac:dyDescent="0.15">
      <c r="B270" s="562">
        <v>447108</v>
      </c>
      <c r="C270" s="557">
        <v>45189</v>
      </c>
      <c r="D270" s="562" t="s">
        <v>7597</v>
      </c>
      <c r="E270" s="558">
        <v>48746.51</v>
      </c>
      <c r="F270" s="570"/>
      <c r="G270" s="564">
        <f t="shared" si="27"/>
        <v>48746.51</v>
      </c>
      <c r="H270" s="564">
        <f t="shared" si="28"/>
        <v>7799.4416000000001</v>
      </c>
      <c r="I270" s="666">
        <f t="shared" si="29"/>
        <v>56545.9516</v>
      </c>
      <c r="J270" s="588" t="s">
        <v>2020</v>
      </c>
    </row>
    <row r="271" spans="2:10" ht="25.5" customHeight="1" x14ac:dyDescent="0.15">
      <c r="B271" s="562">
        <v>446798</v>
      </c>
      <c r="C271" s="557">
        <v>45184</v>
      </c>
      <c r="D271" s="562" t="s">
        <v>7598</v>
      </c>
      <c r="E271" s="558">
        <v>29918</v>
      </c>
      <c r="F271" s="570"/>
      <c r="G271" s="564">
        <f t="shared" si="27"/>
        <v>29918</v>
      </c>
      <c r="H271" s="564">
        <f t="shared" si="28"/>
        <v>4786.88</v>
      </c>
      <c r="I271" s="564">
        <f t="shared" si="29"/>
        <v>34704.879999999997</v>
      </c>
      <c r="J271" s="588" t="s">
        <v>7617</v>
      </c>
    </row>
    <row r="272" spans="2:10" ht="25.5" customHeight="1" x14ac:dyDescent="0.15">
      <c r="B272" s="562">
        <v>446675</v>
      </c>
      <c r="C272" s="557">
        <v>45183</v>
      </c>
      <c r="D272" s="562" t="s">
        <v>7599</v>
      </c>
      <c r="E272" s="558">
        <v>11086.9</v>
      </c>
      <c r="F272" s="570"/>
      <c r="G272" s="564">
        <f t="shared" si="27"/>
        <v>11086.9</v>
      </c>
      <c r="H272" s="564">
        <f t="shared" si="28"/>
        <v>1773.904</v>
      </c>
      <c r="I272" s="666">
        <f t="shared" si="29"/>
        <v>12860.804</v>
      </c>
      <c r="J272" s="588" t="s">
        <v>2020</v>
      </c>
    </row>
    <row r="273" spans="2:10" ht="25.5" customHeight="1" x14ac:dyDescent="0.15">
      <c r="B273" s="562">
        <v>446608</v>
      </c>
      <c r="C273" s="557">
        <v>45182</v>
      </c>
      <c r="D273" s="562" t="s">
        <v>7600</v>
      </c>
      <c r="E273" s="558">
        <v>36562.67</v>
      </c>
      <c r="F273" s="570"/>
      <c r="G273" s="564">
        <f t="shared" si="27"/>
        <v>36562.67</v>
      </c>
      <c r="H273" s="564">
        <f t="shared" si="28"/>
        <v>5850.0271999999995</v>
      </c>
      <c r="I273" s="666">
        <f t="shared" si="29"/>
        <v>42412.697199999995</v>
      </c>
      <c r="J273" s="588" t="s">
        <v>2020</v>
      </c>
    </row>
    <row r="274" spans="2:10" ht="25.5" customHeight="1" x14ac:dyDescent="0.15">
      <c r="B274" s="562">
        <v>446276</v>
      </c>
      <c r="C274" s="557">
        <v>45177</v>
      </c>
      <c r="D274" s="562" t="s">
        <v>7601</v>
      </c>
      <c r="E274" s="558">
        <v>76157.39</v>
      </c>
      <c r="F274" s="570"/>
      <c r="G274" s="564">
        <f t="shared" si="27"/>
        <v>76157.39</v>
      </c>
      <c r="H274" s="564">
        <f t="shared" si="28"/>
        <v>12185.1824</v>
      </c>
      <c r="I274" s="666">
        <f t="shared" si="29"/>
        <v>88342.572400000005</v>
      </c>
      <c r="J274" s="588" t="s">
        <v>2020</v>
      </c>
    </row>
    <row r="275" spans="2:10" ht="25.5" customHeight="1" x14ac:dyDescent="0.15">
      <c r="B275" s="562">
        <v>446172</v>
      </c>
      <c r="C275" s="557">
        <v>45176</v>
      </c>
      <c r="D275" s="562" t="s">
        <v>7602</v>
      </c>
      <c r="E275" s="558">
        <v>70279.14</v>
      </c>
      <c r="F275" s="570"/>
      <c r="G275" s="564">
        <f t="shared" si="27"/>
        <v>70279.14</v>
      </c>
      <c r="H275" s="564">
        <f t="shared" si="28"/>
        <v>11244.662399999999</v>
      </c>
      <c r="I275" s="564">
        <f t="shared" si="29"/>
        <v>81523.8024</v>
      </c>
      <c r="J275" s="588" t="s">
        <v>7618</v>
      </c>
    </row>
    <row r="276" spans="2:10" ht="25.5" customHeight="1" x14ac:dyDescent="0.15">
      <c r="B276" s="562">
        <v>446171</v>
      </c>
      <c r="C276" s="557">
        <v>45176</v>
      </c>
      <c r="D276" s="562" t="s">
        <v>7603</v>
      </c>
      <c r="E276" s="558">
        <v>30445.19</v>
      </c>
      <c r="F276" s="570"/>
      <c r="G276" s="564">
        <f t="shared" si="27"/>
        <v>30445.19</v>
      </c>
      <c r="H276" s="564">
        <f t="shared" si="28"/>
        <v>4871.2303999999995</v>
      </c>
      <c r="I276" s="564">
        <f t="shared" si="29"/>
        <v>35316.420399999995</v>
      </c>
      <c r="J276" s="588" t="s">
        <v>7619</v>
      </c>
    </row>
    <row r="277" spans="2:10" ht="25.5" customHeight="1" x14ac:dyDescent="0.15">
      <c r="B277" s="562">
        <v>446108</v>
      </c>
      <c r="C277" s="557">
        <v>45175</v>
      </c>
      <c r="D277" s="562" t="s">
        <v>7604</v>
      </c>
      <c r="E277" s="558">
        <v>23650.5</v>
      </c>
      <c r="F277" s="570"/>
      <c r="G277" s="564">
        <f t="shared" si="27"/>
        <v>23650.5</v>
      </c>
      <c r="H277" s="564">
        <f t="shared" si="28"/>
        <v>3784.08</v>
      </c>
      <c r="I277" s="666">
        <f t="shared" si="29"/>
        <v>27434.58</v>
      </c>
      <c r="J277" s="588" t="s">
        <v>2020</v>
      </c>
    </row>
    <row r="278" spans="2:10" ht="25.5" customHeight="1" x14ac:dyDescent="0.15">
      <c r="B278" s="562">
        <v>445875</v>
      </c>
      <c r="C278" s="557">
        <v>45170</v>
      </c>
      <c r="D278" s="562" t="s">
        <v>7605</v>
      </c>
      <c r="E278" s="558">
        <v>86206.9</v>
      </c>
      <c r="F278" s="570"/>
      <c r="G278" s="564">
        <f t="shared" si="27"/>
        <v>86206.9</v>
      </c>
      <c r="H278" s="564">
        <f t="shared" si="28"/>
        <v>13793.103999999999</v>
      </c>
      <c r="I278" s="561">
        <f t="shared" si="29"/>
        <v>100000.00399999999</v>
      </c>
      <c r="J278" s="588" t="s">
        <v>7620</v>
      </c>
    </row>
    <row r="281" spans="2:10" ht="15" thickBot="1" x14ac:dyDescent="0.2"/>
    <row r="282" spans="2:10" x14ac:dyDescent="0.15">
      <c r="B282" s="1014" t="s">
        <v>251</v>
      </c>
      <c r="C282" s="1015"/>
      <c r="D282" s="1015"/>
      <c r="E282" s="1015"/>
      <c r="F282" s="1015"/>
      <c r="G282" s="1015"/>
      <c r="H282" s="1015"/>
      <c r="I282" s="1015"/>
      <c r="J282" s="1016"/>
    </row>
    <row r="283" spans="2:10" ht="15" thickBot="1" x14ac:dyDescent="0.2">
      <c r="B283" s="1020" t="s">
        <v>7688</v>
      </c>
      <c r="C283" s="1021"/>
      <c r="D283" s="1021"/>
      <c r="E283" s="1021"/>
      <c r="F283" s="1021"/>
      <c r="G283" s="1021"/>
      <c r="H283" s="1021"/>
      <c r="I283" s="1021"/>
      <c r="J283" s="1022"/>
    </row>
    <row r="284" spans="2:10" x14ac:dyDescent="0.15">
      <c r="B284" s="422" t="s">
        <v>253</v>
      </c>
      <c r="C284" s="423" t="s">
        <v>254</v>
      </c>
      <c r="D284" s="423" t="s">
        <v>255</v>
      </c>
      <c r="E284" s="423" t="s">
        <v>256</v>
      </c>
      <c r="F284" s="423" t="s">
        <v>3793</v>
      </c>
      <c r="G284" s="424" t="s">
        <v>257</v>
      </c>
      <c r="H284" s="424" t="s">
        <v>15</v>
      </c>
      <c r="I284" s="424" t="s">
        <v>16</v>
      </c>
      <c r="J284" s="425" t="s">
        <v>258</v>
      </c>
    </row>
    <row r="285" spans="2:10" ht="33.75" customHeight="1" x14ac:dyDescent="0.15">
      <c r="B285" s="562">
        <v>451287</v>
      </c>
      <c r="C285" s="557">
        <v>45230</v>
      </c>
      <c r="D285" s="562" t="s">
        <v>7689</v>
      </c>
      <c r="E285" s="558">
        <v>19300.95</v>
      </c>
      <c r="F285" s="570">
        <v>0</v>
      </c>
      <c r="G285" s="564">
        <f t="shared" ref="G285:G312" si="31">+E285-F285</f>
        <v>19300.95</v>
      </c>
      <c r="H285" s="564">
        <f t="shared" ref="H285:H312" si="32">+G285*0.16</f>
        <v>3088.152</v>
      </c>
      <c r="I285" s="617">
        <f t="shared" ref="I285:I312" si="33">+G285+H285</f>
        <v>22389.101999999999</v>
      </c>
      <c r="J285" s="588" t="s">
        <v>2020</v>
      </c>
    </row>
    <row r="286" spans="2:10" ht="33.75" customHeight="1" x14ac:dyDescent="0.15">
      <c r="B286" s="562">
        <v>451173</v>
      </c>
      <c r="C286" s="557">
        <v>45230</v>
      </c>
      <c r="D286" s="562" t="s">
        <v>7690</v>
      </c>
      <c r="E286" s="558">
        <v>15487.25</v>
      </c>
      <c r="F286" s="570">
        <v>0</v>
      </c>
      <c r="G286" s="564">
        <f t="shared" si="31"/>
        <v>15487.25</v>
      </c>
      <c r="H286" s="564">
        <f t="shared" si="32"/>
        <v>2477.96</v>
      </c>
      <c r="I286" s="617">
        <f t="shared" si="33"/>
        <v>17965.21</v>
      </c>
      <c r="J286" s="588" t="s">
        <v>2020</v>
      </c>
    </row>
    <row r="287" spans="2:10" ht="33.75" customHeight="1" x14ac:dyDescent="0.15">
      <c r="B287" s="562">
        <v>450787</v>
      </c>
      <c r="C287" s="557">
        <v>45229</v>
      </c>
      <c r="D287" s="562" t="s">
        <v>7691</v>
      </c>
      <c r="E287" s="558">
        <v>46777.81</v>
      </c>
      <c r="F287" s="570">
        <v>0</v>
      </c>
      <c r="G287" s="564">
        <f t="shared" si="31"/>
        <v>46777.81</v>
      </c>
      <c r="H287" s="564">
        <f t="shared" si="32"/>
        <v>7484.4495999999999</v>
      </c>
      <c r="I287" s="617">
        <f t="shared" si="33"/>
        <v>54262.259599999998</v>
      </c>
      <c r="J287" s="588" t="s">
        <v>2020</v>
      </c>
    </row>
    <row r="288" spans="2:10" ht="33.75" customHeight="1" x14ac:dyDescent="0.15">
      <c r="B288" s="562">
        <v>450562</v>
      </c>
      <c r="C288" s="557">
        <v>45226</v>
      </c>
      <c r="D288" s="562" t="s">
        <v>7692</v>
      </c>
      <c r="E288" s="558">
        <v>151875.25</v>
      </c>
      <c r="F288" s="570">
        <v>0</v>
      </c>
      <c r="G288" s="564">
        <f t="shared" si="31"/>
        <v>151875.25</v>
      </c>
      <c r="H288" s="564">
        <f t="shared" si="32"/>
        <v>24300.04</v>
      </c>
      <c r="I288" s="564">
        <f t="shared" si="33"/>
        <v>176175.29</v>
      </c>
      <c r="J288" s="588" t="s">
        <v>7718</v>
      </c>
    </row>
    <row r="289" spans="2:10" ht="33.75" customHeight="1" x14ac:dyDescent="0.15">
      <c r="B289" s="562">
        <v>450561</v>
      </c>
      <c r="C289" s="557">
        <v>45226</v>
      </c>
      <c r="D289" s="562" t="s">
        <v>7693</v>
      </c>
      <c r="E289" s="558">
        <v>23553.599999999999</v>
      </c>
      <c r="F289" s="570">
        <v>0</v>
      </c>
      <c r="G289" s="564">
        <f t="shared" si="31"/>
        <v>23553.599999999999</v>
      </c>
      <c r="H289" s="564">
        <f t="shared" si="32"/>
        <v>3768.576</v>
      </c>
      <c r="I289" s="564">
        <f t="shared" si="33"/>
        <v>27322.175999999999</v>
      </c>
      <c r="J289" s="588" t="s">
        <v>7719</v>
      </c>
    </row>
    <row r="290" spans="2:10" ht="33.75" customHeight="1" x14ac:dyDescent="0.15">
      <c r="B290" s="562">
        <v>450386</v>
      </c>
      <c r="C290" s="557">
        <v>45225</v>
      </c>
      <c r="D290" s="562" t="s">
        <v>7694</v>
      </c>
      <c r="E290" s="558">
        <v>31711.7</v>
      </c>
      <c r="F290" s="570">
        <v>0</v>
      </c>
      <c r="G290" s="564">
        <f t="shared" si="31"/>
        <v>31711.7</v>
      </c>
      <c r="H290" s="564">
        <f t="shared" si="32"/>
        <v>5073.8720000000003</v>
      </c>
      <c r="I290" s="617">
        <f t="shared" si="33"/>
        <v>36785.572</v>
      </c>
      <c r="J290" s="588" t="s">
        <v>2020</v>
      </c>
    </row>
    <row r="291" spans="2:10" ht="33.75" customHeight="1" x14ac:dyDescent="0.15">
      <c r="B291" s="562">
        <v>450271</v>
      </c>
      <c r="C291" s="557">
        <v>45224</v>
      </c>
      <c r="D291" s="562" t="s">
        <v>7695</v>
      </c>
      <c r="E291" s="558">
        <v>57332.09</v>
      </c>
      <c r="F291" s="570">
        <v>0</v>
      </c>
      <c r="G291" s="564">
        <f t="shared" si="31"/>
        <v>57332.09</v>
      </c>
      <c r="H291" s="564">
        <f t="shared" si="32"/>
        <v>9173.134399999999</v>
      </c>
      <c r="I291" s="617">
        <f t="shared" si="33"/>
        <v>66505.224399999992</v>
      </c>
      <c r="J291" s="588" t="s">
        <v>2020</v>
      </c>
    </row>
    <row r="292" spans="2:10" ht="33.75" customHeight="1" x14ac:dyDescent="0.15">
      <c r="B292" s="562">
        <v>449779</v>
      </c>
      <c r="C292" s="557">
        <v>45218</v>
      </c>
      <c r="D292" s="562" t="s">
        <v>7696</v>
      </c>
      <c r="E292" s="558">
        <v>113272.49</v>
      </c>
      <c r="F292" s="570">
        <v>0</v>
      </c>
      <c r="G292" s="564">
        <f t="shared" si="31"/>
        <v>113272.49</v>
      </c>
      <c r="H292" s="564">
        <f t="shared" si="32"/>
        <v>18123.598400000003</v>
      </c>
      <c r="I292" s="564">
        <f t="shared" si="33"/>
        <v>131396.08840000001</v>
      </c>
      <c r="J292" s="588" t="s">
        <v>7721</v>
      </c>
    </row>
    <row r="293" spans="2:10" ht="33.75" customHeight="1" x14ac:dyDescent="0.15">
      <c r="B293" s="562">
        <v>449778</v>
      </c>
      <c r="C293" s="557">
        <v>45218</v>
      </c>
      <c r="D293" s="562" t="s">
        <v>7697</v>
      </c>
      <c r="E293" s="558">
        <v>39363.269999999997</v>
      </c>
      <c r="F293" s="570">
        <v>0</v>
      </c>
      <c r="G293" s="564">
        <f t="shared" si="31"/>
        <v>39363.269999999997</v>
      </c>
      <c r="H293" s="564">
        <f t="shared" si="32"/>
        <v>6298.1232</v>
      </c>
      <c r="I293" s="564">
        <f t="shared" si="33"/>
        <v>45661.393199999999</v>
      </c>
      <c r="J293" s="588" t="s">
        <v>7720</v>
      </c>
    </row>
    <row r="294" spans="2:10" ht="33.75" customHeight="1" x14ac:dyDescent="0.15">
      <c r="B294" s="562">
        <v>449777</v>
      </c>
      <c r="C294" s="557">
        <v>45218</v>
      </c>
      <c r="D294" s="562" t="s">
        <v>7698</v>
      </c>
      <c r="E294" s="558">
        <v>57283.34</v>
      </c>
      <c r="F294" s="570">
        <v>0</v>
      </c>
      <c r="G294" s="564">
        <f t="shared" si="31"/>
        <v>57283.34</v>
      </c>
      <c r="H294" s="564">
        <f t="shared" si="32"/>
        <v>9165.3343999999997</v>
      </c>
      <c r="I294" s="564">
        <f t="shared" si="33"/>
        <v>66448.674399999989</v>
      </c>
      <c r="J294" s="588" t="s">
        <v>7722</v>
      </c>
    </row>
    <row r="295" spans="2:10" ht="33.75" customHeight="1" x14ac:dyDescent="0.15">
      <c r="B295" s="562">
        <v>449776</v>
      </c>
      <c r="C295" s="557">
        <v>45218</v>
      </c>
      <c r="D295" s="562" t="s">
        <v>7699</v>
      </c>
      <c r="E295" s="558">
        <v>2932.78</v>
      </c>
      <c r="F295" s="570">
        <v>0</v>
      </c>
      <c r="G295" s="564">
        <f t="shared" si="31"/>
        <v>2932.78</v>
      </c>
      <c r="H295" s="564">
        <f t="shared" si="32"/>
        <v>469.24480000000005</v>
      </c>
      <c r="I295" s="564">
        <f t="shared" si="33"/>
        <v>3402.0248000000001</v>
      </c>
      <c r="J295" s="588" t="s">
        <v>7723</v>
      </c>
    </row>
    <row r="296" spans="2:10" ht="33.75" customHeight="1" x14ac:dyDescent="0.15">
      <c r="B296" s="562">
        <v>449709</v>
      </c>
      <c r="C296" s="557">
        <v>45217</v>
      </c>
      <c r="D296" s="562" t="s">
        <v>7700</v>
      </c>
      <c r="E296" s="558">
        <v>11702.37</v>
      </c>
      <c r="F296" s="570">
        <v>0</v>
      </c>
      <c r="G296" s="564">
        <f t="shared" si="31"/>
        <v>11702.37</v>
      </c>
      <c r="H296" s="564">
        <f t="shared" si="32"/>
        <v>1872.3792000000001</v>
      </c>
      <c r="I296" s="564">
        <f t="shared" si="33"/>
        <v>13574.7492</v>
      </c>
      <c r="J296" s="588" t="s">
        <v>7724</v>
      </c>
    </row>
    <row r="297" spans="2:10" ht="33.75" customHeight="1" x14ac:dyDescent="0.15">
      <c r="B297" s="562">
        <v>449708</v>
      </c>
      <c r="C297" s="557">
        <v>45217</v>
      </c>
      <c r="D297" s="562" t="s">
        <v>7701</v>
      </c>
      <c r="E297" s="558">
        <v>7715.94</v>
      </c>
      <c r="F297" s="570">
        <v>0</v>
      </c>
      <c r="G297" s="564">
        <f t="shared" si="31"/>
        <v>7715.94</v>
      </c>
      <c r="H297" s="564">
        <f t="shared" si="32"/>
        <v>1234.5503999999999</v>
      </c>
      <c r="I297" s="564">
        <f t="shared" si="33"/>
        <v>8950.4903999999988</v>
      </c>
      <c r="J297" s="588" t="s">
        <v>7725</v>
      </c>
    </row>
    <row r="298" spans="2:10" ht="33.75" customHeight="1" x14ac:dyDescent="0.15">
      <c r="B298" s="562">
        <v>449695</v>
      </c>
      <c r="C298" s="557">
        <v>45217</v>
      </c>
      <c r="D298" s="562" t="s">
        <v>7702</v>
      </c>
      <c r="E298" s="558">
        <v>6350.86</v>
      </c>
      <c r="F298" s="570">
        <v>0</v>
      </c>
      <c r="G298" s="564">
        <f t="shared" si="31"/>
        <v>6350.86</v>
      </c>
      <c r="H298" s="564">
        <f t="shared" si="32"/>
        <v>1016.1376</v>
      </c>
      <c r="I298" s="617">
        <f t="shared" si="33"/>
        <v>7366.9975999999997</v>
      </c>
      <c r="J298" s="588" t="s">
        <v>2020</v>
      </c>
    </row>
    <row r="299" spans="2:10" ht="33.75" customHeight="1" x14ac:dyDescent="0.15">
      <c r="B299" s="562">
        <v>449693</v>
      </c>
      <c r="C299" s="557">
        <v>45217</v>
      </c>
      <c r="D299" s="562" t="s">
        <v>7703</v>
      </c>
      <c r="E299" s="558">
        <v>27212.44</v>
      </c>
      <c r="F299" s="570">
        <v>0</v>
      </c>
      <c r="G299" s="564">
        <f t="shared" si="31"/>
        <v>27212.44</v>
      </c>
      <c r="H299" s="564">
        <f t="shared" si="32"/>
        <v>4353.9903999999997</v>
      </c>
      <c r="I299" s="617">
        <f t="shared" si="33"/>
        <v>31566.430399999997</v>
      </c>
      <c r="J299" s="588" t="s">
        <v>2020</v>
      </c>
    </row>
    <row r="300" spans="2:10" ht="33.75" customHeight="1" x14ac:dyDescent="0.2">
      <c r="B300" s="562">
        <v>449626</v>
      </c>
      <c r="C300" s="557">
        <v>45217</v>
      </c>
      <c r="D300" s="562" t="s">
        <v>7704</v>
      </c>
      <c r="E300" s="558">
        <v>13426</v>
      </c>
      <c r="F300" s="570">
        <v>0</v>
      </c>
      <c r="G300" s="564">
        <f t="shared" si="31"/>
        <v>13426</v>
      </c>
      <c r="H300" s="564">
        <f t="shared" si="32"/>
        <v>2148.16</v>
      </c>
      <c r="I300" s="564">
        <f t="shared" si="33"/>
        <v>15574.16</v>
      </c>
      <c r="J300" t="s">
        <v>7726</v>
      </c>
    </row>
    <row r="301" spans="2:10" ht="33.75" customHeight="1" x14ac:dyDescent="0.15">
      <c r="B301" s="562">
        <v>449484</v>
      </c>
      <c r="C301" s="557">
        <v>45216</v>
      </c>
      <c r="D301" s="562" t="s">
        <v>7705</v>
      </c>
      <c r="E301" s="558">
        <v>19383.39</v>
      </c>
      <c r="F301" s="570">
        <v>0</v>
      </c>
      <c r="G301" s="564">
        <f t="shared" si="31"/>
        <v>19383.39</v>
      </c>
      <c r="H301" s="564">
        <f t="shared" si="32"/>
        <v>3101.3424</v>
      </c>
      <c r="I301" s="617">
        <f t="shared" si="33"/>
        <v>22484.732400000001</v>
      </c>
      <c r="J301" s="588" t="s">
        <v>2020</v>
      </c>
    </row>
    <row r="302" spans="2:10" ht="33.75" customHeight="1" x14ac:dyDescent="0.15">
      <c r="B302" s="562">
        <v>449452</v>
      </c>
      <c r="C302" s="557">
        <v>45215</v>
      </c>
      <c r="D302" s="562" t="s">
        <v>7706</v>
      </c>
      <c r="E302" s="558">
        <v>54549.32</v>
      </c>
      <c r="F302" s="570">
        <v>0</v>
      </c>
      <c r="G302" s="564">
        <f t="shared" si="31"/>
        <v>54549.32</v>
      </c>
      <c r="H302" s="564">
        <f t="shared" si="32"/>
        <v>8727.8912</v>
      </c>
      <c r="I302" s="617">
        <f t="shared" si="33"/>
        <v>63277.211199999998</v>
      </c>
      <c r="J302" s="588" t="s">
        <v>2020</v>
      </c>
    </row>
    <row r="303" spans="2:10" ht="33.75" customHeight="1" x14ac:dyDescent="0.15">
      <c r="B303" s="562">
        <v>449444</v>
      </c>
      <c r="C303" s="557">
        <v>45215</v>
      </c>
      <c r="D303" s="562" t="s">
        <v>7707</v>
      </c>
      <c r="E303" s="558">
        <v>21842.2</v>
      </c>
      <c r="F303" s="570">
        <v>0</v>
      </c>
      <c r="G303" s="564">
        <f t="shared" si="31"/>
        <v>21842.2</v>
      </c>
      <c r="H303" s="564">
        <f t="shared" si="32"/>
        <v>3494.7520000000004</v>
      </c>
      <c r="I303" s="617">
        <f t="shared" si="33"/>
        <v>25336.952000000001</v>
      </c>
      <c r="J303" s="588" t="s">
        <v>2020</v>
      </c>
    </row>
    <row r="304" spans="2:10" ht="33.75" customHeight="1" x14ac:dyDescent="0.15">
      <c r="B304" s="562">
        <v>449219</v>
      </c>
      <c r="C304" s="557">
        <v>45211</v>
      </c>
      <c r="D304" s="562" t="s">
        <v>7708</v>
      </c>
      <c r="E304" s="558">
        <v>17096</v>
      </c>
      <c r="F304" s="570">
        <v>0</v>
      </c>
      <c r="G304" s="564">
        <f t="shared" si="31"/>
        <v>17096</v>
      </c>
      <c r="H304" s="564">
        <f t="shared" si="32"/>
        <v>2735.36</v>
      </c>
      <c r="I304" s="564">
        <f t="shared" si="33"/>
        <v>19831.36</v>
      </c>
      <c r="J304" s="588" t="s">
        <v>7727</v>
      </c>
    </row>
    <row r="305" spans="2:10" ht="33.75" customHeight="1" x14ac:dyDescent="0.15">
      <c r="B305" s="562">
        <v>449216</v>
      </c>
      <c r="C305" s="557">
        <v>45211</v>
      </c>
      <c r="D305" s="562" t="s">
        <v>7709</v>
      </c>
      <c r="E305" s="558">
        <v>1628</v>
      </c>
      <c r="F305" s="570">
        <v>0</v>
      </c>
      <c r="G305" s="564">
        <f t="shared" si="31"/>
        <v>1628</v>
      </c>
      <c r="H305" s="564">
        <f t="shared" si="32"/>
        <v>260.48</v>
      </c>
      <c r="I305" s="564">
        <f t="shared" si="33"/>
        <v>1888.48</v>
      </c>
      <c r="J305" s="588" t="s">
        <v>7728</v>
      </c>
    </row>
    <row r="306" spans="2:10" ht="33.75" customHeight="1" x14ac:dyDescent="0.15">
      <c r="B306" s="562">
        <v>449017</v>
      </c>
      <c r="C306" s="557">
        <v>45209</v>
      </c>
      <c r="D306" s="562" t="s">
        <v>7710</v>
      </c>
      <c r="E306" s="558">
        <v>8548</v>
      </c>
      <c r="F306" s="570">
        <v>0</v>
      </c>
      <c r="G306" s="564">
        <f t="shared" si="31"/>
        <v>8548</v>
      </c>
      <c r="H306" s="564">
        <f t="shared" si="32"/>
        <v>1367.68</v>
      </c>
      <c r="I306" s="564">
        <f t="shared" si="33"/>
        <v>9915.68</v>
      </c>
      <c r="J306" s="588" t="s">
        <v>7729</v>
      </c>
    </row>
    <row r="307" spans="2:10" ht="33.75" customHeight="1" x14ac:dyDescent="0.15">
      <c r="B307" s="562">
        <v>448946</v>
      </c>
      <c r="C307" s="557">
        <v>45208</v>
      </c>
      <c r="D307" s="562" t="s">
        <v>7711</v>
      </c>
      <c r="E307" s="558">
        <v>8560.4500000000007</v>
      </c>
      <c r="F307" s="570">
        <v>0</v>
      </c>
      <c r="G307" s="564">
        <f t="shared" si="31"/>
        <v>8560.4500000000007</v>
      </c>
      <c r="H307" s="564">
        <f t="shared" si="32"/>
        <v>1369.6720000000003</v>
      </c>
      <c r="I307" s="617">
        <f t="shared" si="33"/>
        <v>9930.1220000000012</v>
      </c>
      <c r="J307" s="588" t="s">
        <v>2020</v>
      </c>
    </row>
    <row r="308" spans="2:10" ht="33.75" customHeight="1" x14ac:dyDescent="0.15">
      <c r="B308" s="562">
        <v>448655</v>
      </c>
      <c r="C308" s="557">
        <v>45203</v>
      </c>
      <c r="D308" s="562" t="s">
        <v>7712</v>
      </c>
      <c r="E308" s="558">
        <v>9382.64</v>
      </c>
      <c r="F308" s="570">
        <v>0</v>
      </c>
      <c r="G308" s="564">
        <f t="shared" si="31"/>
        <v>9382.64</v>
      </c>
      <c r="H308" s="564">
        <f t="shared" si="32"/>
        <v>1501.2223999999999</v>
      </c>
      <c r="I308" s="617">
        <f t="shared" si="33"/>
        <v>10883.8624</v>
      </c>
      <c r="J308" s="588" t="s">
        <v>2020</v>
      </c>
    </row>
    <row r="309" spans="2:10" ht="33.75" customHeight="1" x14ac:dyDescent="0.15">
      <c r="B309" s="562">
        <v>448543</v>
      </c>
      <c r="C309" s="557">
        <v>45201</v>
      </c>
      <c r="D309" s="562" t="s">
        <v>7713</v>
      </c>
      <c r="E309" s="558">
        <v>4551.0200000000004</v>
      </c>
      <c r="F309" s="570">
        <v>0</v>
      </c>
      <c r="G309" s="564">
        <f t="shared" si="31"/>
        <v>4551.0200000000004</v>
      </c>
      <c r="H309" s="564">
        <f t="shared" si="32"/>
        <v>728.16320000000007</v>
      </c>
      <c r="I309" s="617">
        <f t="shared" si="33"/>
        <v>5279.1832000000004</v>
      </c>
      <c r="J309" s="588" t="s">
        <v>2020</v>
      </c>
    </row>
    <row r="310" spans="2:10" ht="33.75" customHeight="1" x14ac:dyDescent="0.15">
      <c r="B310" s="562">
        <v>448507</v>
      </c>
      <c r="C310" s="557">
        <v>45201</v>
      </c>
      <c r="D310" s="562" t="s">
        <v>7714</v>
      </c>
      <c r="E310" s="558">
        <v>12943</v>
      </c>
      <c r="F310" s="570">
        <v>0</v>
      </c>
      <c r="G310" s="564">
        <f t="shared" si="31"/>
        <v>12943</v>
      </c>
      <c r="H310" s="564">
        <f t="shared" si="32"/>
        <v>2070.88</v>
      </c>
      <c r="I310" s="617">
        <f t="shared" si="33"/>
        <v>15013.880000000001</v>
      </c>
      <c r="J310" s="588" t="s">
        <v>2020</v>
      </c>
    </row>
    <row r="311" spans="2:10" ht="33.75" customHeight="1" x14ac:dyDescent="0.15">
      <c r="B311" s="562">
        <v>448506</v>
      </c>
      <c r="C311" s="557">
        <v>45201</v>
      </c>
      <c r="D311" s="562" t="s">
        <v>7715</v>
      </c>
      <c r="E311" s="558">
        <v>14248.24</v>
      </c>
      <c r="F311" s="570">
        <v>0</v>
      </c>
      <c r="G311" s="564">
        <f t="shared" si="31"/>
        <v>14248.24</v>
      </c>
      <c r="H311" s="564">
        <f t="shared" si="32"/>
        <v>2279.7184000000002</v>
      </c>
      <c r="I311" s="617">
        <f t="shared" si="33"/>
        <v>16527.9584</v>
      </c>
      <c r="J311" s="588" t="s">
        <v>2020</v>
      </c>
    </row>
    <row r="312" spans="2:10" ht="33.75" customHeight="1" x14ac:dyDescent="0.15">
      <c r="B312" s="562">
        <v>448491</v>
      </c>
      <c r="C312" s="557">
        <v>45201</v>
      </c>
      <c r="D312" s="562" t="s">
        <v>7716</v>
      </c>
      <c r="E312" s="558">
        <v>57816.21</v>
      </c>
      <c r="F312" s="570">
        <v>0</v>
      </c>
      <c r="G312" s="564">
        <f t="shared" si="31"/>
        <v>57816.21</v>
      </c>
      <c r="H312" s="564">
        <f t="shared" si="32"/>
        <v>9250.5936000000002</v>
      </c>
      <c r="I312" s="617">
        <f t="shared" si="33"/>
        <v>67066.803599999999</v>
      </c>
      <c r="J312" s="588" t="s">
        <v>2020</v>
      </c>
    </row>
    <row r="313" spans="2:10" x14ac:dyDescent="0.15">
      <c r="G313" s="879"/>
    </row>
    <row r="314" spans="2:10" x14ac:dyDescent="0.15">
      <c r="G314" s="879"/>
    </row>
    <row r="315" spans="2:10" ht="15" thickBot="1" x14ac:dyDescent="0.2">
      <c r="G315" s="879"/>
    </row>
    <row r="316" spans="2:10" x14ac:dyDescent="0.15">
      <c r="B316" s="1014" t="s">
        <v>251</v>
      </c>
      <c r="C316" s="1015"/>
      <c r="D316" s="1015"/>
      <c r="E316" s="1015"/>
      <c r="F316" s="1015"/>
      <c r="G316" s="1015"/>
      <c r="H316" s="1015"/>
      <c r="I316" s="1015"/>
      <c r="J316" s="1016"/>
    </row>
    <row r="317" spans="2:10" ht="15" thickBot="1" x14ac:dyDescent="0.2">
      <c r="B317" s="1020" t="s">
        <v>9005</v>
      </c>
      <c r="C317" s="1021"/>
      <c r="D317" s="1021"/>
      <c r="E317" s="1021"/>
      <c r="F317" s="1021"/>
      <c r="G317" s="1021"/>
      <c r="H317" s="1021"/>
      <c r="I317" s="1021"/>
      <c r="J317" s="1022"/>
    </row>
    <row r="318" spans="2:10" ht="15" thickBot="1" x14ac:dyDescent="0.2">
      <c r="B318" s="583" t="s">
        <v>253</v>
      </c>
      <c r="C318" s="584" t="s">
        <v>254</v>
      </c>
      <c r="D318" s="584" t="s">
        <v>255</v>
      </c>
      <c r="E318" s="584" t="s">
        <v>256</v>
      </c>
      <c r="F318" s="584" t="s">
        <v>3793</v>
      </c>
      <c r="G318" s="585" t="s">
        <v>257</v>
      </c>
      <c r="H318" s="585" t="s">
        <v>15</v>
      </c>
      <c r="I318" s="585" t="s">
        <v>16</v>
      </c>
      <c r="J318" s="778" t="s">
        <v>258</v>
      </c>
    </row>
    <row r="319" spans="2:10" ht="30.75" customHeight="1" x14ac:dyDescent="0.15">
      <c r="B319" s="580">
        <v>455630</v>
      </c>
      <c r="C319" s="581">
        <v>45260</v>
      </c>
      <c r="D319" s="580" t="s">
        <v>9006</v>
      </c>
      <c r="E319" s="582">
        <v>11561.72</v>
      </c>
      <c r="F319" s="931"/>
      <c r="G319" s="700">
        <f t="shared" ref="G319:G345" si="34">+E319-F319</f>
        <v>11561.72</v>
      </c>
      <c r="H319" s="700">
        <f t="shared" ref="H319:H345" si="35">+G319*0.16</f>
        <v>1849.8751999999999</v>
      </c>
      <c r="I319" s="702">
        <f t="shared" ref="I319:I345" si="36">+G319+H319</f>
        <v>13411.5952</v>
      </c>
      <c r="J319" s="701" t="s">
        <v>2020</v>
      </c>
    </row>
    <row r="320" spans="2:10" ht="30.75" customHeight="1" x14ac:dyDescent="0.15">
      <c r="B320" s="562">
        <v>455483</v>
      </c>
      <c r="C320" s="557">
        <v>45260</v>
      </c>
      <c r="D320" s="562" t="s">
        <v>9007</v>
      </c>
      <c r="E320" s="558">
        <v>129310.34</v>
      </c>
      <c r="F320" s="570"/>
      <c r="G320" s="564">
        <f t="shared" si="34"/>
        <v>129310.34</v>
      </c>
      <c r="H320" s="564">
        <f t="shared" si="35"/>
        <v>20689.654399999999</v>
      </c>
      <c r="I320" s="668">
        <f t="shared" si="36"/>
        <v>149999.9944</v>
      </c>
      <c r="J320" s="588" t="s">
        <v>9033</v>
      </c>
    </row>
    <row r="321" spans="2:10" ht="30.75" customHeight="1" x14ac:dyDescent="0.15">
      <c r="B321" s="562">
        <v>455213</v>
      </c>
      <c r="C321" s="557">
        <v>45260</v>
      </c>
      <c r="D321" s="562" t="s">
        <v>9008</v>
      </c>
      <c r="E321" s="558">
        <v>23754.560000000001</v>
      </c>
      <c r="F321" s="587">
        <f t="shared" ref="F321" si="37">+E321*0.245</f>
        <v>5819.8672000000006</v>
      </c>
      <c r="G321" s="564">
        <f t="shared" si="34"/>
        <v>17934.692800000001</v>
      </c>
      <c r="H321" s="564">
        <f t="shared" si="35"/>
        <v>2869.5508480000003</v>
      </c>
      <c r="I321" s="564">
        <f t="shared" si="36"/>
        <v>20804.243648</v>
      </c>
      <c r="J321" s="588" t="s">
        <v>9052</v>
      </c>
    </row>
    <row r="322" spans="2:10" ht="30.75" customHeight="1" x14ac:dyDescent="0.15">
      <c r="B322" s="562">
        <v>455210</v>
      </c>
      <c r="C322" s="557">
        <v>45260</v>
      </c>
      <c r="D322" s="562" t="s">
        <v>9009</v>
      </c>
      <c r="E322" s="558">
        <v>902.67</v>
      </c>
      <c r="F322" s="570"/>
      <c r="G322" s="564">
        <f t="shared" si="34"/>
        <v>902.67</v>
      </c>
      <c r="H322" s="564">
        <f t="shared" si="35"/>
        <v>144.4272</v>
      </c>
      <c r="I322" s="932">
        <f t="shared" si="36"/>
        <v>1047.0971999999999</v>
      </c>
      <c r="J322" s="588" t="s">
        <v>9034</v>
      </c>
    </row>
    <row r="323" spans="2:10" ht="30.75" customHeight="1" x14ac:dyDescent="0.15">
      <c r="B323" s="562">
        <v>453964</v>
      </c>
      <c r="C323" s="557">
        <v>45258</v>
      </c>
      <c r="D323" s="562" t="s">
        <v>9010</v>
      </c>
      <c r="E323" s="558">
        <v>30706.93</v>
      </c>
      <c r="F323" s="570"/>
      <c r="G323" s="564">
        <f t="shared" si="34"/>
        <v>30706.93</v>
      </c>
      <c r="H323" s="564">
        <f t="shared" si="35"/>
        <v>4913.1088</v>
      </c>
      <c r="I323" s="564">
        <f t="shared" si="36"/>
        <v>35620.038800000002</v>
      </c>
      <c r="J323" s="588" t="s">
        <v>9035</v>
      </c>
    </row>
    <row r="324" spans="2:10" ht="30.75" customHeight="1" x14ac:dyDescent="0.15">
      <c r="B324" s="562">
        <v>453560</v>
      </c>
      <c r="C324" s="557">
        <v>45257</v>
      </c>
      <c r="D324" s="562" t="s">
        <v>9011</v>
      </c>
      <c r="E324" s="558">
        <v>82970.12</v>
      </c>
      <c r="F324" s="570"/>
      <c r="G324" s="564">
        <f t="shared" si="34"/>
        <v>82970.12</v>
      </c>
      <c r="H324" s="564">
        <f t="shared" si="35"/>
        <v>13275.2192</v>
      </c>
      <c r="I324" s="617">
        <f t="shared" si="36"/>
        <v>96245.339199999988</v>
      </c>
      <c r="J324" s="588" t="s">
        <v>2020</v>
      </c>
    </row>
    <row r="325" spans="2:10" ht="30.75" customHeight="1" x14ac:dyDescent="0.15">
      <c r="B325" s="562">
        <v>453470</v>
      </c>
      <c r="C325" s="557">
        <v>45257</v>
      </c>
      <c r="D325" s="562" t="s">
        <v>9012</v>
      </c>
      <c r="E325" s="558">
        <v>1213</v>
      </c>
      <c r="F325" s="570"/>
      <c r="G325" s="564">
        <f t="shared" si="34"/>
        <v>1213</v>
      </c>
      <c r="H325" s="564">
        <f t="shared" si="35"/>
        <v>194.08</v>
      </c>
      <c r="I325" s="703">
        <f t="shared" si="36"/>
        <v>1407.08</v>
      </c>
      <c r="J325" s="588" t="s">
        <v>9036</v>
      </c>
    </row>
    <row r="326" spans="2:10" ht="30.75" customHeight="1" x14ac:dyDescent="0.15">
      <c r="B326" s="562">
        <v>453144</v>
      </c>
      <c r="C326" s="557">
        <v>45255</v>
      </c>
      <c r="D326" s="562" t="s">
        <v>9013</v>
      </c>
      <c r="E326" s="558">
        <v>126741.78</v>
      </c>
      <c r="F326" s="570"/>
      <c r="G326" s="564">
        <f t="shared" si="34"/>
        <v>126741.78</v>
      </c>
      <c r="H326" s="564">
        <f t="shared" si="35"/>
        <v>20278.684799999999</v>
      </c>
      <c r="I326" s="564">
        <f t="shared" si="36"/>
        <v>147020.46479999999</v>
      </c>
      <c r="J326" s="588" t="s">
        <v>9037</v>
      </c>
    </row>
    <row r="327" spans="2:10" ht="30.75" customHeight="1" x14ac:dyDescent="0.15">
      <c r="B327" s="562">
        <v>452911</v>
      </c>
      <c r="C327" s="557">
        <v>45253</v>
      </c>
      <c r="D327" s="562" t="s">
        <v>9014</v>
      </c>
      <c r="E327" s="558">
        <v>8548</v>
      </c>
      <c r="F327" s="570"/>
      <c r="G327" s="564">
        <f t="shared" si="34"/>
        <v>8548</v>
      </c>
      <c r="H327" s="564">
        <f t="shared" si="35"/>
        <v>1367.68</v>
      </c>
      <c r="I327" s="703">
        <f t="shared" si="36"/>
        <v>9915.68</v>
      </c>
      <c r="J327" s="588" t="s">
        <v>9038</v>
      </c>
    </row>
    <row r="328" spans="2:10" ht="30.75" customHeight="1" x14ac:dyDescent="0.15">
      <c r="B328" s="562">
        <v>452910</v>
      </c>
      <c r="C328" s="557">
        <v>45253</v>
      </c>
      <c r="D328" s="562" t="s">
        <v>9015</v>
      </c>
      <c r="E328" s="558">
        <v>47884.53</v>
      </c>
      <c r="F328" s="570"/>
      <c r="G328" s="564">
        <f t="shared" si="34"/>
        <v>47884.53</v>
      </c>
      <c r="H328" s="564">
        <f t="shared" si="35"/>
        <v>7661.5248000000001</v>
      </c>
      <c r="I328" s="669">
        <f t="shared" si="36"/>
        <v>55546.054799999998</v>
      </c>
      <c r="J328" s="588" t="s">
        <v>9039</v>
      </c>
    </row>
    <row r="329" spans="2:10" ht="30.75" customHeight="1" x14ac:dyDescent="0.15">
      <c r="B329" s="562">
        <v>452909</v>
      </c>
      <c r="C329" s="557">
        <v>45253</v>
      </c>
      <c r="D329" s="562" t="s">
        <v>9016</v>
      </c>
      <c r="E329" s="558">
        <v>9704</v>
      </c>
      <c r="F329" s="570"/>
      <c r="G329" s="564">
        <f t="shared" si="34"/>
        <v>9704</v>
      </c>
      <c r="H329" s="564">
        <f t="shared" si="35"/>
        <v>1552.64</v>
      </c>
      <c r="I329" s="703">
        <f t="shared" si="36"/>
        <v>11256.64</v>
      </c>
      <c r="J329" s="588" t="s">
        <v>9040</v>
      </c>
    </row>
    <row r="330" spans="2:10" ht="30.75" customHeight="1" x14ac:dyDescent="0.15">
      <c r="B330" s="562">
        <v>452908</v>
      </c>
      <c r="C330" s="557">
        <v>45253</v>
      </c>
      <c r="D330" s="562" t="s">
        <v>9017</v>
      </c>
      <c r="E330" s="558">
        <v>7331.96</v>
      </c>
      <c r="F330" s="570"/>
      <c r="G330" s="564">
        <f t="shared" si="34"/>
        <v>7331.96</v>
      </c>
      <c r="H330" s="564">
        <f t="shared" si="35"/>
        <v>1173.1136000000001</v>
      </c>
      <c r="I330" s="669">
        <f t="shared" si="36"/>
        <v>8505.0735999999997</v>
      </c>
      <c r="J330" s="588" t="s">
        <v>9041</v>
      </c>
    </row>
    <row r="331" spans="2:10" ht="30.75" customHeight="1" x14ac:dyDescent="0.15">
      <c r="B331" s="562">
        <v>452809</v>
      </c>
      <c r="C331" s="557">
        <v>45253</v>
      </c>
      <c r="D331" s="562" t="s">
        <v>9018</v>
      </c>
      <c r="E331" s="558">
        <v>30898.15</v>
      </c>
      <c r="F331" s="570"/>
      <c r="G331" s="564">
        <f t="shared" si="34"/>
        <v>30898.15</v>
      </c>
      <c r="H331" s="564">
        <f t="shared" si="35"/>
        <v>4943.7040000000006</v>
      </c>
      <c r="I331" s="617">
        <f t="shared" si="36"/>
        <v>35841.853999999999</v>
      </c>
      <c r="J331" s="588" t="s">
        <v>2020</v>
      </c>
    </row>
    <row r="332" spans="2:10" ht="30.75" customHeight="1" x14ac:dyDescent="0.15">
      <c r="B332" s="562">
        <v>452748</v>
      </c>
      <c r="C332" s="557">
        <v>45253</v>
      </c>
      <c r="D332" s="562" t="s">
        <v>9019</v>
      </c>
      <c r="E332" s="558">
        <v>82423.14</v>
      </c>
      <c r="F332" s="570"/>
      <c r="G332" s="564">
        <f t="shared" si="34"/>
        <v>82423.14</v>
      </c>
      <c r="H332" s="564">
        <f t="shared" si="35"/>
        <v>13187.7024</v>
      </c>
      <c r="I332" s="564">
        <f t="shared" si="36"/>
        <v>95610.842399999994</v>
      </c>
      <c r="J332" s="588" t="s">
        <v>9042</v>
      </c>
    </row>
    <row r="333" spans="2:10" ht="30.75" customHeight="1" x14ac:dyDescent="0.15">
      <c r="B333" s="562">
        <v>452747</v>
      </c>
      <c r="C333" s="557">
        <v>45253</v>
      </c>
      <c r="D333" s="562" t="s">
        <v>9020</v>
      </c>
      <c r="E333" s="558">
        <v>61013.81</v>
      </c>
      <c r="F333" s="570"/>
      <c r="G333" s="564">
        <f t="shared" si="34"/>
        <v>61013.81</v>
      </c>
      <c r="H333" s="564">
        <f t="shared" si="35"/>
        <v>9762.2096000000001</v>
      </c>
      <c r="I333" s="564">
        <f t="shared" si="36"/>
        <v>70776.0196</v>
      </c>
      <c r="J333" s="588" t="s">
        <v>9043</v>
      </c>
    </row>
    <row r="334" spans="2:10" ht="30.75" customHeight="1" x14ac:dyDescent="0.15">
      <c r="B334" s="562">
        <v>452677</v>
      </c>
      <c r="C334" s="557">
        <v>45252</v>
      </c>
      <c r="D334" s="562" t="s">
        <v>9021</v>
      </c>
      <c r="E334" s="558">
        <v>44187.03</v>
      </c>
      <c r="F334" s="570"/>
      <c r="G334" s="564">
        <f t="shared" si="34"/>
        <v>44187.03</v>
      </c>
      <c r="H334" s="564">
        <f t="shared" si="35"/>
        <v>7069.9247999999998</v>
      </c>
      <c r="I334" s="617">
        <f t="shared" si="36"/>
        <v>51256.9548</v>
      </c>
      <c r="J334" s="588" t="s">
        <v>2020</v>
      </c>
    </row>
    <row r="335" spans="2:10" ht="30.75" customHeight="1" x14ac:dyDescent="0.15">
      <c r="B335" s="562">
        <v>452662</v>
      </c>
      <c r="C335" s="557">
        <v>45252</v>
      </c>
      <c r="D335" s="562" t="s">
        <v>9022</v>
      </c>
      <c r="E335" s="558">
        <v>2565.48</v>
      </c>
      <c r="F335" s="587">
        <f t="shared" ref="F335" si="38">+E335*0.245</f>
        <v>628.54259999999999</v>
      </c>
      <c r="G335" s="564">
        <f t="shared" si="34"/>
        <v>1936.9374</v>
      </c>
      <c r="H335" s="564">
        <f t="shared" si="35"/>
        <v>309.90998400000001</v>
      </c>
      <c r="I335" s="564">
        <f t="shared" si="36"/>
        <v>2246.8473840000001</v>
      </c>
      <c r="J335" s="588" t="s">
        <v>9050</v>
      </c>
    </row>
    <row r="336" spans="2:10" ht="30.75" customHeight="1" x14ac:dyDescent="0.15">
      <c r="B336" s="562">
        <v>452661</v>
      </c>
      <c r="C336" s="557">
        <v>45252</v>
      </c>
      <c r="D336" s="562" t="s">
        <v>9023</v>
      </c>
      <c r="E336" s="558">
        <v>96.84</v>
      </c>
      <c r="F336" s="570"/>
      <c r="G336" s="564">
        <f t="shared" si="34"/>
        <v>96.84</v>
      </c>
      <c r="H336" s="564">
        <f t="shared" si="35"/>
        <v>15.494400000000001</v>
      </c>
      <c r="I336" s="932">
        <f t="shared" si="36"/>
        <v>112.3344</v>
      </c>
      <c r="J336" s="588" t="s">
        <v>9044</v>
      </c>
    </row>
    <row r="337" spans="2:10" ht="30.75" customHeight="1" x14ac:dyDescent="0.15">
      <c r="B337" s="562">
        <v>452321</v>
      </c>
      <c r="C337" s="557">
        <v>45245</v>
      </c>
      <c r="D337" s="562" t="s">
        <v>9024</v>
      </c>
      <c r="E337" s="558">
        <v>26990.02</v>
      </c>
      <c r="F337" s="587">
        <f t="shared" ref="F337" si="39">+E337*0.245</f>
        <v>6612.5549000000001</v>
      </c>
      <c r="G337" s="564">
        <f t="shared" si="34"/>
        <v>20377.465100000001</v>
      </c>
      <c r="H337" s="564">
        <f t="shared" si="35"/>
        <v>3260.3944160000001</v>
      </c>
      <c r="I337" s="564">
        <f t="shared" si="36"/>
        <v>23637.859516</v>
      </c>
      <c r="J337" s="588" t="s">
        <v>9051</v>
      </c>
    </row>
    <row r="338" spans="2:10" ht="30.75" customHeight="1" x14ac:dyDescent="0.15">
      <c r="B338" s="562">
        <v>452320</v>
      </c>
      <c r="C338" s="557">
        <v>45245</v>
      </c>
      <c r="D338" s="562" t="s">
        <v>9025</v>
      </c>
      <c r="E338" s="558">
        <v>1018.87</v>
      </c>
      <c r="F338" s="570"/>
      <c r="G338" s="564">
        <f t="shared" si="34"/>
        <v>1018.87</v>
      </c>
      <c r="H338" s="564">
        <f t="shared" si="35"/>
        <v>163.01920000000001</v>
      </c>
      <c r="I338" s="932">
        <f t="shared" si="36"/>
        <v>1181.8892000000001</v>
      </c>
      <c r="J338" s="588" t="s">
        <v>9045</v>
      </c>
    </row>
    <row r="339" spans="2:10" ht="30.75" customHeight="1" x14ac:dyDescent="0.15">
      <c r="B339" s="562">
        <v>452237</v>
      </c>
      <c r="C339" s="557">
        <v>45244</v>
      </c>
      <c r="D339" s="562" t="s">
        <v>9026</v>
      </c>
      <c r="E339" s="558">
        <v>38466</v>
      </c>
      <c r="F339" s="570"/>
      <c r="G339" s="564">
        <f t="shared" si="34"/>
        <v>38466</v>
      </c>
      <c r="H339" s="564">
        <f t="shared" si="35"/>
        <v>6154.56</v>
      </c>
      <c r="I339" s="933">
        <f t="shared" si="36"/>
        <v>44620.56</v>
      </c>
      <c r="J339" s="588" t="s">
        <v>9046</v>
      </c>
    </row>
    <row r="340" spans="2:10" ht="30.75" customHeight="1" x14ac:dyDescent="0.15">
      <c r="B340" s="562">
        <v>452097</v>
      </c>
      <c r="C340" s="557">
        <v>45243</v>
      </c>
      <c r="D340" s="562" t="s">
        <v>9027</v>
      </c>
      <c r="E340" s="558">
        <v>87019.16</v>
      </c>
      <c r="F340" s="570"/>
      <c r="G340" s="564">
        <f t="shared" si="34"/>
        <v>87019.16</v>
      </c>
      <c r="H340" s="564">
        <f t="shared" si="35"/>
        <v>13923.065600000002</v>
      </c>
      <c r="I340" s="617">
        <f t="shared" si="36"/>
        <v>100942.22560000001</v>
      </c>
      <c r="J340" s="588" t="s">
        <v>2020</v>
      </c>
    </row>
    <row r="341" spans="2:10" ht="30.75" customHeight="1" x14ac:dyDescent="0.15">
      <c r="B341" s="562">
        <v>451572</v>
      </c>
      <c r="C341" s="557">
        <v>45236</v>
      </c>
      <c r="D341" s="562" t="s">
        <v>9028</v>
      </c>
      <c r="E341" s="558">
        <v>34192</v>
      </c>
      <c r="F341" s="570"/>
      <c r="G341" s="564">
        <f t="shared" si="34"/>
        <v>34192</v>
      </c>
      <c r="H341" s="564">
        <f t="shared" si="35"/>
        <v>5470.72</v>
      </c>
      <c r="I341" s="933">
        <f t="shared" si="36"/>
        <v>39662.720000000001</v>
      </c>
      <c r="J341" s="588" t="s">
        <v>9047</v>
      </c>
    </row>
    <row r="342" spans="2:10" ht="30.75" customHeight="1" x14ac:dyDescent="0.15">
      <c r="B342" s="562">
        <v>451568</v>
      </c>
      <c r="C342" s="557">
        <v>45236</v>
      </c>
      <c r="D342" s="562" t="s">
        <v>9029</v>
      </c>
      <c r="E342" s="558">
        <v>5354.36</v>
      </c>
      <c r="F342" s="570"/>
      <c r="G342" s="564">
        <f t="shared" si="34"/>
        <v>5354.36</v>
      </c>
      <c r="H342" s="564">
        <f t="shared" si="35"/>
        <v>856.69759999999997</v>
      </c>
      <c r="I342" s="617">
        <f t="shared" si="36"/>
        <v>6211.0576000000001</v>
      </c>
      <c r="J342" s="588" t="s">
        <v>2020</v>
      </c>
    </row>
    <row r="343" spans="2:10" ht="30.75" customHeight="1" x14ac:dyDescent="0.15">
      <c r="B343" s="562">
        <v>451445</v>
      </c>
      <c r="C343" s="557">
        <v>45232</v>
      </c>
      <c r="D343" s="562" t="s">
        <v>9030</v>
      </c>
      <c r="E343" s="558">
        <v>472.67</v>
      </c>
      <c r="F343" s="570"/>
      <c r="G343" s="564">
        <f t="shared" si="34"/>
        <v>472.67</v>
      </c>
      <c r="H343" s="564">
        <f t="shared" si="35"/>
        <v>75.627200000000002</v>
      </c>
      <c r="I343" s="703">
        <f t="shared" si="36"/>
        <v>548.29719999999998</v>
      </c>
      <c r="J343" s="588" t="s">
        <v>9048</v>
      </c>
    </row>
    <row r="344" spans="2:10" ht="30.75" customHeight="1" x14ac:dyDescent="0.15">
      <c r="B344" s="562">
        <v>451387</v>
      </c>
      <c r="C344" s="557">
        <v>45231</v>
      </c>
      <c r="D344" s="562" t="s">
        <v>9031</v>
      </c>
      <c r="E344" s="558">
        <v>24334.66</v>
      </c>
      <c r="F344" s="570"/>
      <c r="G344" s="564">
        <f t="shared" si="34"/>
        <v>24334.66</v>
      </c>
      <c r="H344" s="564">
        <f t="shared" si="35"/>
        <v>3893.5455999999999</v>
      </c>
      <c r="I344" s="617">
        <f t="shared" si="36"/>
        <v>28228.205600000001</v>
      </c>
      <c r="J344" s="588" t="s">
        <v>2020</v>
      </c>
    </row>
    <row r="345" spans="2:10" ht="30.75" customHeight="1" x14ac:dyDescent="0.15">
      <c r="B345" s="562">
        <v>451315</v>
      </c>
      <c r="C345" s="557">
        <v>45231</v>
      </c>
      <c r="D345" s="562" t="s">
        <v>9032</v>
      </c>
      <c r="E345" s="558">
        <v>43103.45</v>
      </c>
      <c r="F345" s="570"/>
      <c r="G345" s="564">
        <f t="shared" si="34"/>
        <v>43103.45</v>
      </c>
      <c r="H345" s="564">
        <f t="shared" si="35"/>
        <v>6896.5519999999997</v>
      </c>
      <c r="I345" s="668">
        <f t="shared" si="36"/>
        <v>50000.001999999993</v>
      </c>
      <c r="J345" s="588" t="s">
        <v>9049</v>
      </c>
    </row>
    <row r="347" spans="2:10" ht="15" thickBot="1" x14ac:dyDescent="0.2"/>
    <row r="348" spans="2:10" x14ac:dyDescent="0.15">
      <c r="B348" s="1014" t="s">
        <v>251</v>
      </c>
      <c r="C348" s="1015"/>
      <c r="D348" s="1015"/>
      <c r="E348" s="1015"/>
      <c r="F348" s="1015"/>
      <c r="G348" s="1015"/>
      <c r="H348" s="1015"/>
      <c r="I348" s="1015"/>
      <c r="J348" s="1016"/>
    </row>
    <row r="349" spans="2:10" ht="15" thickBot="1" x14ac:dyDescent="0.2">
      <c r="B349" s="1020" t="s">
        <v>9163</v>
      </c>
      <c r="C349" s="1021"/>
      <c r="D349" s="1021"/>
      <c r="E349" s="1021"/>
      <c r="F349" s="1021"/>
      <c r="G349" s="1021"/>
      <c r="H349" s="1021"/>
      <c r="I349" s="1021"/>
      <c r="J349" s="1022"/>
    </row>
    <row r="350" spans="2:10" ht="15" thickBot="1" x14ac:dyDescent="0.2">
      <c r="B350" s="583" t="s">
        <v>253</v>
      </c>
      <c r="C350" s="584" t="s">
        <v>254</v>
      </c>
      <c r="D350" s="584" t="s">
        <v>255</v>
      </c>
      <c r="E350" s="584" t="s">
        <v>256</v>
      </c>
      <c r="F350" s="584" t="s">
        <v>3793</v>
      </c>
      <c r="G350" s="585" t="s">
        <v>257</v>
      </c>
      <c r="H350" s="585" t="s">
        <v>15</v>
      </c>
      <c r="I350" s="585" t="s">
        <v>16</v>
      </c>
      <c r="J350" s="778" t="s">
        <v>258</v>
      </c>
    </row>
    <row r="351" spans="2:10" ht="30.75" customHeight="1" x14ac:dyDescent="0.15">
      <c r="B351" s="562">
        <v>458512</v>
      </c>
      <c r="C351" s="557">
        <v>45289</v>
      </c>
      <c r="D351" s="562" t="s">
        <v>9164</v>
      </c>
      <c r="E351" s="558">
        <v>66813.39</v>
      </c>
      <c r="F351" s="570"/>
      <c r="G351" s="564">
        <f t="shared" ref="G351:G384" si="40">+E351-F351</f>
        <v>66813.39</v>
      </c>
      <c r="H351" s="564">
        <f t="shared" ref="H351:H384" si="41">+G351*0.16</f>
        <v>10690.142400000001</v>
      </c>
      <c r="I351" s="617">
        <f t="shared" ref="I351:I384" si="42">+G351+H351</f>
        <v>77503.532399999996</v>
      </c>
      <c r="J351" s="588" t="s">
        <v>2020</v>
      </c>
    </row>
    <row r="352" spans="2:10" ht="30.75" customHeight="1" x14ac:dyDescent="0.2">
      <c r="B352" s="562">
        <v>458378</v>
      </c>
      <c r="C352" s="557">
        <v>45288</v>
      </c>
      <c r="D352" s="562" t="s">
        <v>9165</v>
      </c>
      <c r="E352" s="558">
        <v>139150.95000000001</v>
      </c>
      <c r="F352" s="570"/>
      <c r="G352" s="564">
        <f t="shared" si="40"/>
        <v>139150.95000000001</v>
      </c>
      <c r="H352" s="564">
        <f t="shared" si="41"/>
        <v>22264.152000000002</v>
      </c>
      <c r="I352" s="560">
        <f t="shared" si="42"/>
        <v>161415.10200000001</v>
      </c>
      <c r="J352" s="437" t="s">
        <v>9198</v>
      </c>
    </row>
    <row r="353" spans="2:10" ht="30.75" customHeight="1" x14ac:dyDescent="0.2">
      <c r="B353" s="562">
        <v>458318</v>
      </c>
      <c r="C353" s="557">
        <v>45287</v>
      </c>
      <c r="D353" s="562" t="s">
        <v>9166</v>
      </c>
      <c r="E353" s="558">
        <v>12234</v>
      </c>
      <c r="F353" s="570"/>
      <c r="G353" s="564">
        <f t="shared" si="40"/>
        <v>12234</v>
      </c>
      <c r="H353" s="564">
        <f t="shared" si="41"/>
        <v>1957.44</v>
      </c>
      <c r="I353" s="669">
        <f t="shared" si="42"/>
        <v>14191.44</v>
      </c>
      <c r="J353" s="437" t="s">
        <v>9199</v>
      </c>
    </row>
    <row r="354" spans="2:10" ht="30.75" customHeight="1" x14ac:dyDescent="0.2">
      <c r="B354" s="562">
        <v>458199</v>
      </c>
      <c r="C354" s="557">
        <v>45287</v>
      </c>
      <c r="D354" s="562" t="s">
        <v>9167</v>
      </c>
      <c r="E354" s="558">
        <v>258620.59</v>
      </c>
      <c r="F354" s="570"/>
      <c r="G354" s="564">
        <f t="shared" si="40"/>
        <v>258620.59</v>
      </c>
      <c r="H354" s="564">
        <f t="shared" si="41"/>
        <v>41379.294399999999</v>
      </c>
      <c r="I354" s="564">
        <f t="shared" si="42"/>
        <v>299999.88439999998</v>
      </c>
      <c r="J354" s="437" t="s">
        <v>9200</v>
      </c>
    </row>
    <row r="355" spans="2:10" ht="30.75" customHeight="1" x14ac:dyDescent="0.15">
      <c r="B355" s="562">
        <v>458114</v>
      </c>
      <c r="C355" s="557">
        <v>45287</v>
      </c>
      <c r="D355" s="562" t="s">
        <v>9168</v>
      </c>
      <c r="E355" s="558">
        <v>93875.34</v>
      </c>
      <c r="F355" s="570"/>
      <c r="G355" s="564">
        <f t="shared" si="40"/>
        <v>93875.34</v>
      </c>
      <c r="H355" s="564">
        <f t="shared" si="41"/>
        <v>15020.054399999999</v>
      </c>
      <c r="I355" s="617">
        <f t="shared" si="42"/>
        <v>108895.39439999999</v>
      </c>
      <c r="J355" s="588" t="s">
        <v>2020</v>
      </c>
    </row>
    <row r="356" spans="2:10" ht="30.75" customHeight="1" x14ac:dyDescent="0.15">
      <c r="B356" s="953">
        <v>458082</v>
      </c>
      <c r="C356" s="954">
        <v>45287</v>
      </c>
      <c r="D356" s="953" t="s">
        <v>9169</v>
      </c>
      <c r="E356" s="955">
        <v>7751.32</v>
      </c>
      <c r="F356" s="956"/>
      <c r="G356" s="668">
        <f t="shared" si="40"/>
        <v>7751.32</v>
      </c>
      <c r="H356" s="668">
        <f t="shared" si="41"/>
        <v>1240.2112</v>
      </c>
      <c r="I356" s="668">
        <f t="shared" si="42"/>
        <v>8991.5311999999994</v>
      </c>
      <c r="J356" s="588" t="s">
        <v>9201</v>
      </c>
    </row>
    <row r="357" spans="2:10" ht="30.75" customHeight="1" x14ac:dyDescent="0.2">
      <c r="B357" s="562">
        <v>458081</v>
      </c>
      <c r="C357" s="557">
        <v>45287</v>
      </c>
      <c r="D357" s="562" t="s">
        <v>9170</v>
      </c>
      <c r="E357" s="558">
        <v>387.56</v>
      </c>
      <c r="F357" s="570"/>
      <c r="G357" s="564">
        <f t="shared" si="40"/>
        <v>387.56</v>
      </c>
      <c r="H357" s="564">
        <f t="shared" si="41"/>
        <v>62.009599999999999</v>
      </c>
      <c r="I357" s="564">
        <f t="shared" si="42"/>
        <v>449.56959999999998</v>
      </c>
      <c r="J357" s="437" t="s">
        <v>9201</v>
      </c>
    </row>
    <row r="358" spans="2:10" ht="30.75" customHeight="1" x14ac:dyDescent="0.15">
      <c r="B358" s="953">
        <v>457903</v>
      </c>
      <c r="C358" s="954">
        <v>45286</v>
      </c>
      <c r="D358" s="953" t="s">
        <v>9171</v>
      </c>
      <c r="E358" s="955">
        <v>19513.900000000001</v>
      </c>
      <c r="F358" s="956"/>
      <c r="G358" s="668">
        <f t="shared" si="40"/>
        <v>19513.900000000001</v>
      </c>
      <c r="H358" s="668">
        <f t="shared" si="41"/>
        <v>3122.2240000000002</v>
      </c>
      <c r="I358" s="668">
        <f t="shared" si="42"/>
        <v>22636.124000000003</v>
      </c>
      <c r="J358" s="588" t="s">
        <v>9734</v>
      </c>
    </row>
    <row r="359" spans="2:10" ht="30.75" customHeight="1" x14ac:dyDescent="0.2">
      <c r="B359" s="562">
        <v>457753</v>
      </c>
      <c r="C359" s="557">
        <v>45282</v>
      </c>
      <c r="D359" s="562" t="s">
        <v>9172</v>
      </c>
      <c r="E359" s="558">
        <v>1615.47</v>
      </c>
      <c r="F359" s="587">
        <f t="shared" ref="F359" si="43">+E359*0.245</f>
        <v>395.79014999999998</v>
      </c>
      <c r="G359" s="564">
        <f t="shared" si="40"/>
        <v>1219.67985</v>
      </c>
      <c r="H359" s="564">
        <f t="shared" si="41"/>
        <v>195.148776</v>
      </c>
      <c r="I359" s="564">
        <f t="shared" si="42"/>
        <v>1414.828626</v>
      </c>
      <c r="J359" s="437" t="s">
        <v>9202</v>
      </c>
    </row>
    <row r="360" spans="2:10" ht="30.75" customHeight="1" x14ac:dyDescent="0.2">
      <c r="B360" s="562">
        <v>457752</v>
      </c>
      <c r="C360" s="557">
        <v>45282</v>
      </c>
      <c r="D360" s="562" t="s">
        <v>9173</v>
      </c>
      <c r="E360" s="558">
        <v>856.64</v>
      </c>
      <c r="F360" s="570"/>
      <c r="G360" s="564">
        <f t="shared" si="40"/>
        <v>856.64</v>
      </c>
      <c r="H360" s="564">
        <f t="shared" si="41"/>
        <v>137.0624</v>
      </c>
      <c r="I360" s="564">
        <f t="shared" si="42"/>
        <v>993.70240000000001</v>
      </c>
      <c r="J360" s="437" t="s">
        <v>9203</v>
      </c>
    </row>
    <row r="361" spans="2:10" ht="30.75" customHeight="1" x14ac:dyDescent="0.2">
      <c r="B361" s="562">
        <v>457740</v>
      </c>
      <c r="C361" s="557">
        <v>45282</v>
      </c>
      <c r="D361" s="562" t="s">
        <v>9174</v>
      </c>
      <c r="E361" s="558">
        <v>42740</v>
      </c>
      <c r="F361" s="570"/>
      <c r="G361" s="564">
        <f t="shared" si="40"/>
        <v>42740</v>
      </c>
      <c r="H361" s="564">
        <f t="shared" si="41"/>
        <v>6838.4000000000005</v>
      </c>
      <c r="I361" s="564">
        <f t="shared" si="42"/>
        <v>49578.400000000001</v>
      </c>
      <c r="J361" s="437" t="s">
        <v>9204</v>
      </c>
    </row>
    <row r="362" spans="2:10" ht="30.75" customHeight="1" x14ac:dyDescent="0.2">
      <c r="B362" s="562">
        <v>457494</v>
      </c>
      <c r="C362" s="557">
        <v>45280</v>
      </c>
      <c r="D362" s="562" t="s">
        <v>9175</v>
      </c>
      <c r="E362" s="558">
        <v>11433.92</v>
      </c>
      <c r="F362" s="570"/>
      <c r="G362" s="564">
        <f t="shared" si="40"/>
        <v>11433.92</v>
      </c>
      <c r="H362" s="564">
        <f t="shared" si="41"/>
        <v>1829.4272000000001</v>
      </c>
      <c r="I362" s="669">
        <f t="shared" si="42"/>
        <v>13263.3472</v>
      </c>
      <c r="J362" s="437" t="s">
        <v>9205</v>
      </c>
    </row>
    <row r="363" spans="2:10" ht="30.75" customHeight="1" x14ac:dyDescent="0.2">
      <c r="B363" s="562">
        <v>457493</v>
      </c>
      <c r="C363" s="557">
        <v>45280</v>
      </c>
      <c r="D363" s="562" t="s">
        <v>9176</v>
      </c>
      <c r="E363" s="558">
        <v>113514.02</v>
      </c>
      <c r="F363" s="570"/>
      <c r="G363" s="564">
        <f t="shared" si="40"/>
        <v>113514.02</v>
      </c>
      <c r="H363" s="564">
        <f t="shared" si="41"/>
        <v>18162.243200000001</v>
      </c>
      <c r="I363" s="560">
        <f t="shared" si="42"/>
        <v>131676.26320000002</v>
      </c>
      <c r="J363" s="437" t="s">
        <v>9206</v>
      </c>
    </row>
    <row r="364" spans="2:10" ht="30.75" customHeight="1" x14ac:dyDescent="0.15">
      <c r="B364" s="562">
        <v>457371</v>
      </c>
      <c r="C364" s="557">
        <v>45279</v>
      </c>
      <c r="D364" s="562" t="s">
        <v>9177</v>
      </c>
      <c r="E364" s="558">
        <v>104817.61</v>
      </c>
      <c r="F364" s="570"/>
      <c r="G364" s="564">
        <f t="shared" si="40"/>
        <v>104817.61</v>
      </c>
      <c r="H364" s="564">
        <f t="shared" si="41"/>
        <v>16770.817600000002</v>
      </c>
      <c r="I364" s="617">
        <f t="shared" si="42"/>
        <v>121588.4276</v>
      </c>
      <c r="J364" s="588" t="s">
        <v>2020</v>
      </c>
    </row>
    <row r="365" spans="2:10" ht="30.75" customHeight="1" x14ac:dyDescent="0.15">
      <c r="B365" s="562">
        <v>457362</v>
      </c>
      <c r="C365" s="557">
        <v>45279</v>
      </c>
      <c r="D365" s="562" t="s">
        <v>9178</v>
      </c>
      <c r="E365" s="558">
        <v>42983.13</v>
      </c>
      <c r="F365" s="570"/>
      <c r="G365" s="564">
        <f t="shared" si="40"/>
        <v>42983.13</v>
      </c>
      <c r="H365" s="564">
        <f t="shared" si="41"/>
        <v>6877.3008</v>
      </c>
      <c r="I365" s="617">
        <f t="shared" si="42"/>
        <v>49860.430799999995</v>
      </c>
      <c r="J365" s="588" t="s">
        <v>2020</v>
      </c>
    </row>
    <row r="366" spans="2:10" ht="30.75" customHeight="1" x14ac:dyDescent="0.2">
      <c r="B366" s="562">
        <v>457180</v>
      </c>
      <c r="C366" s="557">
        <v>45277</v>
      </c>
      <c r="D366" s="562" t="s">
        <v>9179</v>
      </c>
      <c r="E366" s="558">
        <v>125958.97</v>
      </c>
      <c r="F366" s="570"/>
      <c r="G366" s="564">
        <f t="shared" si="40"/>
        <v>125958.97</v>
      </c>
      <c r="H366" s="564">
        <f t="shared" si="41"/>
        <v>20153.4352</v>
      </c>
      <c r="I366" s="705">
        <f t="shared" si="42"/>
        <v>146112.40520000001</v>
      </c>
      <c r="J366" s="437" t="s">
        <v>9207</v>
      </c>
    </row>
    <row r="367" spans="2:10" ht="30.75" customHeight="1" x14ac:dyDescent="0.15">
      <c r="B367" s="953">
        <v>457124</v>
      </c>
      <c r="C367" s="954">
        <v>45276</v>
      </c>
      <c r="D367" s="953" t="s">
        <v>9180</v>
      </c>
      <c r="E367" s="955">
        <v>21240.080000000002</v>
      </c>
      <c r="F367" s="956"/>
      <c r="G367" s="668">
        <f t="shared" si="40"/>
        <v>21240.080000000002</v>
      </c>
      <c r="H367" s="668">
        <f t="shared" si="41"/>
        <v>3398.4128000000005</v>
      </c>
      <c r="I367" s="668">
        <f t="shared" si="42"/>
        <v>24638.492800000004</v>
      </c>
      <c r="J367" s="588" t="s">
        <v>9208</v>
      </c>
    </row>
    <row r="368" spans="2:10" ht="30.75" customHeight="1" x14ac:dyDescent="0.2">
      <c r="B368" s="562">
        <v>457123</v>
      </c>
      <c r="C368" s="557">
        <v>45276</v>
      </c>
      <c r="D368" s="562" t="s">
        <v>9181</v>
      </c>
      <c r="E368" s="558">
        <v>801.81</v>
      </c>
      <c r="F368" s="570"/>
      <c r="G368" s="564">
        <f t="shared" si="40"/>
        <v>801.81</v>
      </c>
      <c r="H368" s="564">
        <f t="shared" si="41"/>
        <v>128.28960000000001</v>
      </c>
      <c r="I368" s="564">
        <f t="shared" si="42"/>
        <v>930.09960000000001</v>
      </c>
      <c r="J368" s="437" t="s">
        <v>9208</v>
      </c>
    </row>
    <row r="369" spans="2:10" ht="30.75" customHeight="1" x14ac:dyDescent="0.15">
      <c r="B369" s="562">
        <v>456849</v>
      </c>
      <c r="C369" s="557">
        <v>45274</v>
      </c>
      <c r="D369" s="562" t="s">
        <v>9182</v>
      </c>
      <c r="E369" s="558">
        <v>42266.03</v>
      </c>
      <c r="F369" s="570"/>
      <c r="G369" s="564">
        <f t="shared" si="40"/>
        <v>42266.03</v>
      </c>
      <c r="H369" s="564">
        <f t="shared" si="41"/>
        <v>6762.5648000000001</v>
      </c>
      <c r="I369" s="617">
        <f t="shared" si="42"/>
        <v>49028.594799999999</v>
      </c>
      <c r="J369" s="588" t="s">
        <v>2020</v>
      </c>
    </row>
    <row r="370" spans="2:10" ht="30.75" customHeight="1" x14ac:dyDescent="0.2">
      <c r="B370" s="562">
        <v>456685</v>
      </c>
      <c r="C370" s="557">
        <v>45271</v>
      </c>
      <c r="D370" s="562" t="s">
        <v>9183</v>
      </c>
      <c r="E370" s="558">
        <v>58880.61</v>
      </c>
      <c r="F370" s="570"/>
      <c r="G370" s="564">
        <f t="shared" si="40"/>
        <v>58880.61</v>
      </c>
      <c r="H370" s="564">
        <f t="shared" si="41"/>
        <v>9420.8976000000002</v>
      </c>
      <c r="I370" s="667">
        <f t="shared" si="42"/>
        <v>68301.507599999997</v>
      </c>
      <c r="J370" s="437" t="s">
        <v>9209</v>
      </c>
    </row>
    <row r="371" spans="2:10" ht="30.75" customHeight="1" x14ac:dyDescent="0.2">
      <c r="B371" s="562">
        <v>456684</v>
      </c>
      <c r="C371" s="557">
        <v>45271</v>
      </c>
      <c r="D371" s="562" t="s">
        <v>9184</v>
      </c>
      <c r="E371" s="558">
        <v>47814.400000000001</v>
      </c>
      <c r="F371" s="570"/>
      <c r="G371" s="564">
        <f t="shared" si="40"/>
        <v>47814.400000000001</v>
      </c>
      <c r="H371" s="564">
        <f t="shared" si="41"/>
        <v>7650.3040000000001</v>
      </c>
      <c r="I371" s="666">
        <f t="shared" si="42"/>
        <v>55464.703999999998</v>
      </c>
      <c r="J371" s="437" t="s">
        <v>9210</v>
      </c>
    </row>
    <row r="372" spans="2:10" ht="30.75" customHeight="1" x14ac:dyDescent="0.2">
      <c r="B372" s="562">
        <v>456683</v>
      </c>
      <c r="C372" s="557">
        <v>45271</v>
      </c>
      <c r="D372" s="562" t="s">
        <v>9185</v>
      </c>
      <c r="E372" s="558">
        <v>4399.17</v>
      </c>
      <c r="F372" s="570"/>
      <c r="G372" s="564">
        <f t="shared" si="40"/>
        <v>4399.17</v>
      </c>
      <c r="H372" s="564">
        <f t="shared" si="41"/>
        <v>703.86720000000003</v>
      </c>
      <c r="I372" s="666">
        <f t="shared" si="42"/>
        <v>5103.0371999999998</v>
      </c>
      <c r="J372" s="437" t="s">
        <v>9211</v>
      </c>
    </row>
    <row r="373" spans="2:10" ht="30.75" customHeight="1" x14ac:dyDescent="0.2">
      <c r="B373" s="562">
        <v>456613</v>
      </c>
      <c r="C373" s="557">
        <v>45271</v>
      </c>
      <c r="D373" s="562" t="s">
        <v>9186</v>
      </c>
      <c r="E373" s="558">
        <v>5215.2</v>
      </c>
      <c r="F373" s="570"/>
      <c r="G373" s="564">
        <f t="shared" si="40"/>
        <v>5215.2</v>
      </c>
      <c r="H373" s="564">
        <f t="shared" si="41"/>
        <v>834.43200000000002</v>
      </c>
      <c r="I373" s="564">
        <f t="shared" si="42"/>
        <v>6049.6319999999996</v>
      </c>
      <c r="J373" s="437" t="s">
        <v>9212</v>
      </c>
    </row>
    <row r="374" spans="2:10" ht="30.75" customHeight="1" x14ac:dyDescent="0.2">
      <c r="B374" s="562">
        <v>456612</v>
      </c>
      <c r="C374" s="557">
        <v>45271</v>
      </c>
      <c r="D374" s="562" t="s">
        <v>9187</v>
      </c>
      <c r="E374" s="558">
        <v>6757.73</v>
      </c>
      <c r="F374" s="570"/>
      <c r="G374" s="564">
        <f t="shared" si="40"/>
        <v>6757.73</v>
      </c>
      <c r="H374" s="564">
        <f t="shared" si="41"/>
        <v>1081.2367999999999</v>
      </c>
      <c r="I374" s="705">
        <f t="shared" si="42"/>
        <v>7838.9667999999992</v>
      </c>
      <c r="J374" s="437" t="s">
        <v>9213</v>
      </c>
    </row>
    <row r="375" spans="2:10" ht="30.75" customHeight="1" x14ac:dyDescent="0.2">
      <c r="B375" s="562">
        <v>456571</v>
      </c>
      <c r="C375" s="557">
        <v>45271</v>
      </c>
      <c r="D375" s="562" t="s">
        <v>9188</v>
      </c>
      <c r="E375" s="558">
        <v>685.62</v>
      </c>
      <c r="F375" s="570"/>
      <c r="G375" s="564">
        <f t="shared" si="40"/>
        <v>685.62</v>
      </c>
      <c r="H375" s="564">
        <f t="shared" si="41"/>
        <v>109.6992</v>
      </c>
      <c r="I375" s="564">
        <f t="shared" si="42"/>
        <v>795.31920000000002</v>
      </c>
      <c r="J375" s="437" t="s">
        <v>9214</v>
      </c>
    </row>
    <row r="376" spans="2:10" ht="30.75" customHeight="1" x14ac:dyDescent="0.2">
      <c r="B376" s="562">
        <v>456462</v>
      </c>
      <c r="C376" s="557">
        <v>45264</v>
      </c>
      <c r="D376" s="562" t="s">
        <v>9189</v>
      </c>
      <c r="E376" s="558">
        <v>88658</v>
      </c>
      <c r="F376" s="570"/>
      <c r="G376" s="564">
        <f t="shared" si="40"/>
        <v>88658</v>
      </c>
      <c r="H376" s="564">
        <f t="shared" si="41"/>
        <v>14185.28</v>
      </c>
      <c r="I376" s="667">
        <f t="shared" si="42"/>
        <v>102843.28</v>
      </c>
      <c r="J376" s="437" t="s">
        <v>9215</v>
      </c>
    </row>
    <row r="377" spans="2:10" ht="30.75" customHeight="1" x14ac:dyDescent="0.2">
      <c r="B377" s="562">
        <v>456452</v>
      </c>
      <c r="C377" s="557">
        <v>45264</v>
      </c>
      <c r="D377" s="562" t="s">
        <v>9190</v>
      </c>
      <c r="E377" s="558">
        <v>44475</v>
      </c>
      <c r="F377" s="570"/>
      <c r="G377" s="564">
        <f t="shared" si="40"/>
        <v>44475</v>
      </c>
      <c r="H377" s="564">
        <f t="shared" si="41"/>
        <v>7116</v>
      </c>
      <c r="I377" s="666">
        <f t="shared" si="42"/>
        <v>51591</v>
      </c>
      <c r="J377" s="437" t="s">
        <v>9216</v>
      </c>
    </row>
    <row r="378" spans="2:10" ht="30.75" customHeight="1" x14ac:dyDescent="0.2">
      <c r="B378" s="562">
        <v>456412</v>
      </c>
      <c r="C378" s="557">
        <v>45266</v>
      </c>
      <c r="D378" s="562" t="s">
        <v>9191</v>
      </c>
      <c r="E378" s="558">
        <v>176337.57</v>
      </c>
      <c r="F378" s="570"/>
      <c r="G378" s="564">
        <f t="shared" si="40"/>
        <v>176337.57</v>
      </c>
      <c r="H378" s="564">
        <f t="shared" si="41"/>
        <v>28214.011200000001</v>
      </c>
      <c r="I378" s="667">
        <f t="shared" si="42"/>
        <v>204551.58120000002</v>
      </c>
      <c r="J378" s="437" t="s">
        <v>9217</v>
      </c>
    </row>
    <row r="379" spans="2:10" ht="30.75" customHeight="1" x14ac:dyDescent="0.2">
      <c r="B379" s="562">
        <v>456411</v>
      </c>
      <c r="C379" s="557">
        <v>45266</v>
      </c>
      <c r="D379" s="562" t="s">
        <v>9192</v>
      </c>
      <c r="E379" s="558">
        <v>13165.11</v>
      </c>
      <c r="F379" s="570"/>
      <c r="G379" s="564">
        <f t="shared" si="40"/>
        <v>13165.11</v>
      </c>
      <c r="H379" s="564">
        <f t="shared" si="41"/>
        <v>2106.4176000000002</v>
      </c>
      <c r="I379" s="667">
        <f t="shared" si="42"/>
        <v>15271.527600000001</v>
      </c>
      <c r="J379" s="437" t="s">
        <v>9218</v>
      </c>
    </row>
    <row r="380" spans="2:10" ht="30.75" customHeight="1" x14ac:dyDescent="0.2">
      <c r="B380" s="562">
        <v>456195</v>
      </c>
      <c r="C380" s="557">
        <v>45265</v>
      </c>
      <c r="D380" s="562" t="s">
        <v>9193</v>
      </c>
      <c r="E380" s="558">
        <v>124321</v>
      </c>
      <c r="F380" s="570"/>
      <c r="G380" s="564">
        <f t="shared" si="40"/>
        <v>124321</v>
      </c>
      <c r="H380" s="564">
        <f t="shared" si="41"/>
        <v>19891.36</v>
      </c>
      <c r="I380" s="560">
        <f t="shared" si="42"/>
        <v>144212.35999999999</v>
      </c>
      <c r="J380" s="437" t="s">
        <v>9219</v>
      </c>
    </row>
    <row r="381" spans="2:10" ht="30.75" customHeight="1" x14ac:dyDescent="0.2">
      <c r="B381" s="562">
        <v>456099</v>
      </c>
      <c r="C381" s="557">
        <v>45265</v>
      </c>
      <c r="D381" s="562" t="s">
        <v>9194</v>
      </c>
      <c r="E381" s="558">
        <v>43607</v>
      </c>
      <c r="F381" s="570"/>
      <c r="G381" s="564">
        <f t="shared" si="40"/>
        <v>43607</v>
      </c>
      <c r="H381" s="564">
        <f t="shared" si="41"/>
        <v>6977.12</v>
      </c>
      <c r="I381" s="667">
        <f t="shared" si="42"/>
        <v>50584.12</v>
      </c>
      <c r="J381" s="437" t="s">
        <v>9220</v>
      </c>
    </row>
    <row r="382" spans="2:10" ht="30.75" customHeight="1" x14ac:dyDescent="0.2">
      <c r="B382" s="562">
        <v>456097</v>
      </c>
      <c r="C382" s="557">
        <v>45265</v>
      </c>
      <c r="D382" s="562" t="s">
        <v>9195</v>
      </c>
      <c r="E382" s="558">
        <v>4644</v>
      </c>
      <c r="F382" s="570"/>
      <c r="G382" s="564">
        <f t="shared" si="40"/>
        <v>4644</v>
      </c>
      <c r="H382" s="564">
        <f t="shared" si="41"/>
        <v>743.04</v>
      </c>
      <c r="I382" s="666">
        <f t="shared" si="42"/>
        <v>5387.04</v>
      </c>
      <c r="J382" s="437" t="s">
        <v>9221</v>
      </c>
    </row>
    <row r="383" spans="2:10" ht="30.75" customHeight="1" x14ac:dyDescent="0.15">
      <c r="B383" s="562">
        <v>455732</v>
      </c>
      <c r="C383" s="557">
        <v>45261</v>
      </c>
      <c r="D383" s="562" t="s">
        <v>9196</v>
      </c>
      <c r="E383" s="558">
        <v>60478.96</v>
      </c>
      <c r="F383" s="570"/>
      <c r="G383" s="564">
        <f t="shared" si="40"/>
        <v>60478.96</v>
      </c>
      <c r="H383" s="564">
        <f t="shared" si="41"/>
        <v>9676.6335999999992</v>
      </c>
      <c r="I383" s="617">
        <f t="shared" si="42"/>
        <v>70155.593599999993</v>
      </c>
      <c r="J383" s="588" t="s">
        <v>2020</v>
      </c>
    </row>
    <row r="384" spans="2:10" ht="30.75" customHeight="1" x14ac:dyDescent="0.15">
      <c r="B384" s="562">
        <v>455717</v>
      </c>
      <c r="C384" s="557">
        <v>45261</v>
      </c>
      <c r="D384" s="562" t="s">
        <v>9197</v>
      </c>
      <c r="E384" s="558">
        <v>615.48</v>
      </c>
      <c r="F384" s="570"/>
      <c r="G384" s="564">
        <f t="shared" si="40"/>
        <v>615.48</v>
      </c>
      <c r="H384" s="564">
        <f t="shared" si="41"/>
        <v>98.476800000000011</v>
      </c>
      <c r="I384" s="617">
        <f t="shared" si="42"/>
        <v>713.95680000000004</v>
      </c>
      <c r="J384" s="588" t="s">
        <v>2020</v>
      </c>
    </row>
  </sheetData>
  <sortState xmlns:xlrd2="http://schemas.microsoft.com/office/spreadsheetml/2017/richdata2" ref="B151:E179">
    <sortCondition ref="C151:C179"/>
  </sortState>
  <mergeCells count="24">
    <mergeCell ref="B348:J348"/>
    <mergeCell ref="B349:J349"/>
    <mergeCell ref="B316:J316"/>
    <mergeCell ref="B317:J317"/>
    <mergeCell ref="B282:J282"/>
    <mergeCell ref="B283:J283"/>
    <mergeCell ref="B251:J251"/>
    <mergeCell ref="B252:J252"/>
    <mergeCell ref="B215:J215"/>
    <mergeCell ref="B216:J216"/>
    <mergeCell ref="B183:J183"/>
    <mergeCell ref="B184:J184"/>
    <mergeCell ref="B148:J148"/>
    <mergeCell ref="B149:J149"/>
    <mergeCell ref="B1:J1"/>
    <mergeCell ref="B2:J2"/>
    <mergeCell ref="B25:J25"/>
    <mergeCell ref="B26:J26"/>
    <mergeCell ref="B54:J54"/>
    <mergeCell ref="B115:J115"/>
    <mergeCell ref="B116:J116"/>
    <mergeCell ref="B84:J84"/>
    <mergeCell ref="B85:J85"/>
    <mergeCell ref="B55:J55"/>
  </mergeCells>
  <pageMargins left="0.15748031496062992" right="0.15748031496062992" top="0.39370078740157483" bottom="0.31496062992125984" header="0.31496062992125984" footer="0.31496062992125984"/>
  <pageSetup paperSize="9" scale="13" orientation="portrait" horizontalDpi="300" verticalDpi="300" r:id="rId1"/>
  <ignoredErrors>
    <ignoredError sqref="H28" formula="1"/>
  </ignoredError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FCA7-5E76-4E79-857A-25E2241E4126}">
  <sheetPr codeName="Hoja56">
    <tabColor rgb="FF92D050"/>
    <pageSetUpPr fitToPage="1"/>
  </sheetPr>
  <dimension ref="A1:V213"/>
  <sheetViews>
    <sheetView showGridLines="0" showZeros="0" zoomScale="140" zoomScaleNormal="140" zoomScaleSheetLayoutView="100" workbookViewId="0">
      <pane xSplit="1" ySplit="3" topLeftCell="I4" activePane="bottomRight" state="frozen"/>
      <selection activeCell="B9" sqref="B9"/>
      <selection pane="topRight" activeCell="B9" sqref="B9"/>
      <selection pane="bottomLeft" activeCell="B9" sqref="B9"/>
      <selection pane="bottomRight" activeCell="L38" sqref="L38"/>
    </sheetView>
  </sheetViews>
  <sheetFormatPr baseColWidth="10" defaultColWidth="11.5" defaultRowHeight="12" x14ac:dyDescent="0.15"/>
  <cols>
    <col min="1" max="1" width="37.83203125" style="102" customWidth="1"/>
    <col min="2" max="13" width="14.33203125" style="102" customWidth="1"/>
    <col min="14" max="14" width="11.5" style="102"/>
    <col min="15" max="15" width="12.83203125" style="102" bestFit="1" customWidth="1"/>
    <col min="16" max="16" width="12" style="102" bestFit="1" customWidth="1"/>
    <col min="17" max="17" width="11.5" style="102"/>
    <col min="18" max="18" width="12" style="102" bestFit="1" customWidth="1"/>
    <col min="19" max="16384" width="11.5" style="102"/>
  </cols>
  <sheetData>
    <row r="1" spans="1:22" ht="15" x14ac:dyDescent="0.15">
      <c r="A1" s="1023" t="s">
        <v>259</v>
      </c>
      <c r="B1" s="773" t="s">
        <v>50</v>
      </c>
      <c r="C1" s="100"/>
      <c r="D1" s="100"/>
      <c r="E1" s="100"/>
      <c r="F1" s="100"/>
      <c r="G1" s="100"/>
      <c r="H1" s="100"/>
      <c r="I1" s="100"/>
      <c r="J1" s="101" t="s">
        <v>260</v>
      </c>
      <c r="K1" s="100"/>
      <c r="L1" s="100"/>
      <c r="M1" s="100"/>
    </row>
    <row r="2" spans="1:22" x14ac:dyDescent="0.15">
      <c r="A2" s="1024"/>
    </row>
    <row r="3" spans="1:22" ht="15" customHeight="1" x14ac:dyDescent="0.15">
      <c r="A3" s="103" t="s">
        <v>45</v>
      </c>
      <c r="B3" s="104" t="s">
        <v>2</v>
      </c>
      <c r="C3" s="104" t="s">
        <v>3</v>
      </c>
      <c r="D3" s="104" t="s">
        <v>4</v>
      </c>
      <c r="E3" s="104" t="s">
        <v>5</v>
      </c>
      <c r="F3" s="105" t="s">
        <v>6</v>
      </c>
      <c r="G3" s="105" t="s">
        <v>7</v>
      </c>
      <c r="H3" s="105" t="s">
        <v>8</v>
      </c>
      <c r="I3" s="105" t="s">
        <v>9</v>
      </c>
      <c r="J3" s="105" t="s">
        <v>10</v>
      </c>
      <c r="K3" s="105" t="s">
        <v>11</v>
      </c>
      <c r="L3" s="105" t="s">
        <v>12</v>
      </c>
      <c r="M3" s="105" t="s">
        <v>13</v>
      </c>
      <c r="O3" s="105" t="s">
        <v>9737</v>
      </c>
      <c r="P3" s="105" t="s">
        <v>9738</v>
      </c>
    </row>
    <row r="4" spans="1:22" s="100" customFormat="1" x14ac:dyDescent="0.15">
      <c r="A4" s="106"/>
      <c r="B4" s="107"/>
      <c r="C4" s="107"/>
      <c r="D4" s="107"/>
      <c r="E4" s="107"/>
      <c r="F4" s="107"/>
      <c r="G4" s="107"/>
      <c r="H4" s="107"/>
      <c r="I4" s="107"/>
      <c r="J4" s="107"/>
      <c r="K4" s="107"/>
      <c r="L4" s="107"/>
      <c r="M4" s="107"/>
      <c r="O4" s="107"/>
      <c r="P4" s="107"/>
    </row>
    <row r="5" spans="1:22" s="100" customFormat="1" ht="13" x14ac:dyDescent="0.15">
      <c r="A5" s="108" t="s">
        <v>261</v>
      </c>
      <c r="B5" s="107">
        <f>+'UTILIDAD VTS MERIDA'!B9</f>
        <v>8263755.4128000047</v>
      </c>
      <c r="C5" s="107">
        <f>+'UTILIDAD VTS MERIDA'!C9</f>
        <v>6676579.3796000006</v>
      </c>
      <c r="D5" s="107">
        <f>+'UTILIDAD VTS MERIDA'!D9</f>
        <v>9235218.6468000002</v>
      </c>
      <c r="E5" s="107">
        <f>+'UTILIDAD VTS MERIDA'!E9</f>
        <v>7520711.7887999965</v>
      </c>
      <c r="F5" s="107">
        <f>+'UTILIDAD VTS MERIDA'!F9</f>
        <v>8506834.0091999937</v>
      </c>
      <c r="G5" s="107">
        <f>+'UTILIDAD VTS MERIDA'!G9</f>
        <v>7931068.2944000019</v>
      </c>
      <c r="H5" s="107">
        <f>+'UTILIDAD VTS MERIDA'!H9</f>
        <v>8245799.5979999956</v>
      </c>
      <c r="I5" s="107">
        <f>+'UTILIDAD VTS MERIDA'!I9</f>
        <v>7699614.4688000008</v>
      </c>
      <c r="J5" s="107">
        <f>+'UTILIDAD VTS MERIDA'!J9</f>
        <v>6801629.318</v>
      </c>
      <c r="K5" s="107">
        <f>+'UTILIDAD VTS MERIDA'!K9</f>
        <v>8163659.7980000004</v>
      </c>
      <c r="L5" s="107">
        <f>+'UTILIDAD VTS MERIDA'!L9</f>
        <v>7534262.4307999983</v>
      </c>
      <c r="M5" s="107">
        <f>+'UTILIDAD VTS MERIDA'!M9</f>
        <v>7584889.9235999994</v>
      </c>
      <c r="O5" s="107">
        <f>SUM(B5:M5)</f>
        <v>94164023.068799987</v>
      </c>
      <c r="P5" s="107">
        <f>O5/12</f>
        <v>7847001.9223999986</v>
      </c>
    </row>
    <row r="6" spans="1:22" s="100" customFormat="1" ht="13" x14ac:dyDescent="0.15">
      <c r="A6" s="108" t="s">
        <v>262</v>
      </c>
      <c r="B6" s="109">
        <f>+'UTILIDAD VTS MERIDA'!B13</f>
        <v>323759.00699999998</v>
      </c>
      <c r="C6" s="109">
        <f>+'UTILIDAD VTS MERIDA'!C13</f>
        <v>46088.626499999991</v>
      </c>
      <c r="D6" s="109">
        <f>+'UTILIDAD VTS MERIDA'!D13</f>
        <v>61108.987999999998</v>
      </c>
      <c r="E6" s="109">
        <f>+'UTILIDAD VTS MERIDA'!E13</f>
        <v>127849.0874</v>
      </c>
      <c r="F6" s="109">
        <f>+'UTILIDAD VTS MERIDA'!F13</f>
        <v>98087.709500000012</v>
      </c>
      <c r="G6" s="109">
        <f>+'UTILIDAD VTS MERIDA'!G13</f>
        <v>110119.41660000003</v>
      </c>
      <c r="H6" s="109">
        <f>+'UTILIDAD VTS MERIDA'!H13</f>
        <v>178519.80840000001</v>
      </c>
      <c r="I6" s="109">
        <f>+'UTILIDAD VTS MERIDA'!I13</f>
        <v>127826.35750000001</v>
      </c>
      <c r="J6" s="109">
        <f>+'UTILIDAD VTS MERIDA'!J13</f>
        <v>39619.614499999996</v>
      </c>
      <c r="K6" s="109">
        <f>+'UTILIDAD VTS MERIDA'!K13</f>
        <v>47023.077800000006</v>
      </c>
      <c r="L6" s="109">
        <f>+'UTILIDAD VTS MERIDA'!L13</f>
        <v>80646.132300000012</v>
      </c>
      <c r="M6" s="109">
        <f>+'UTILIDAD VTS MERIDA'!M13</f>
        <v>58704.8583</v>
      </c>
      <c r="O6" s="109">
        <f t="shared" ref="O6:O55" si="0">SUM(B6:M6)</f>
        <v>1299352.6837999998</v>
      </c>
      <c r="P6" s="109">
        <f t="shared" ref="P6:P57" si="1">O6/12</f>
        <v>108279.39031666664</v>
      </c>
    </row>
    <row r="7" spans="1:22" s="100" customFormat="1" ht="14" thickBot="1" x14ac:dyDescent="0.2">
      <c r="A7" s="108" t="s">
        <v>263</v>
      </c>
      <c r="B7" s="110">
        <f>+'UTILIDAD VTS MERIDA'!B14</f>
        <v>2936.85</v>
      </c>
      <c r="C7" s="110">
        <f>+'UTILIDAD VTS MERIDA'!C14</f>
        <v>2131.9299999999998</v>
      </c>
      <c r="D7" s="110">
        <f>+'UTILIDAD VTS MERIDA'!D14</f>
        <v>19707.510000000002</v>
      </c>
      <c r="E7" s="110">
        <f>+'UTILIDAD VTS MERIDA'!E14</f>
        <v>3856.89</v>
      </c>
      <c r="F7" s="110">
        <f>+'UTILIDAD VTS MERIDA'!F14</f>
        <v>4334.91</v>
      </c>
      <c r="G7" s="110">
        <f>+'UTILIDAD VTS MERIDA'!G14</f>
        <v>5130.37</v>
      </c>
      <c r="H7" s="110">
        <f>+'UTILIDAD VTS MERIDA'!H14</f>
        <v>1996.82</v>
      </c>
      <c r="I7" s="110">
        <f>+'UTILIDAD VTS MERIDA'!I14</f>
        <v>23651.53</v>
      </c>
      <c r="J7" s="110">
        <f>+'UTILIDAD VTS MERIDA'!J14</f>
        <v>293.08</v>
      </c>
      <c r="K7" s="110">
        <f>+'UTILIDAD VTS MERIDA'!K14</f>
        <v>6745.2699999999986</v>
      </c>
      <c r="L7" s="110">
        <f>+'UTILIDAD VTS MERIDA'!L14</f>
        <v>17746.18</v>
      </c>
      <c r="M7" s="110">
        <f>+'UTILIDAD VTS MERIDA'!M14</f>
        <v>957</v>
      </c>
      <c r="O7" s="110">
        <f t="shared" si="0"/>
        <v>89488.34</v>
      </c>
      <c r="P7" s="110">
        <f t="shared" si="1"/>
        <v>7457.3616666666667</v>
      </c>
    </row>
    <row r="8" spans="1:22" s="100" customFormat="1" ht="13" x14ac:dyDescent="0.15">
      <c r="A8" s="111" t="s">
        <v>264</v>
      </c>
      <c r="B8" s="107">
        <f>+B5-(B7+B6)</f>
        <v>7937059.5558000049</v>
      </c>
      <c r="C8" s="107">
        <f t="shared" ref="C8:M8" si="2">+C5-(C7+C6)</f>
        <v>6628358.8231000006</v>
      </c>
      <c r="D8" s="107">
        <f t="shared" si="2"/>
        <v>9154402.1488000005</v>
      </c>
      <c r="E8" s="107">
        <f t="shared" si="2"/>
        <v>7389005.8113999963</v>
      </c>
      <c r="F8" s="107">
        <f t="shared" si="2"/>
        <v>8404411.3896999937</v>
      </c>
      <c r="G8" s="107">
        <f t="shared" si="2"/>
        <v>7815818.5078000017</v>
      </c>
      <c r="H8" s="107">
        <f t="shared" si="2"/>
        <v>8065282.9695999958</v>
      </c>
      <c r="I8" s="107">
        <f t="shared" si="2"/>
        <v>7548136.5813000007</v>
      </c>
      <c r="J8" s="107">
        <f t="shared" si="2"/>
        <v>6761716.6234999998</v>
      </c>
      <c r="K8" s="107">
        <f t="shared" si="2"/>
        <v>8109891.4502000008</v>
      </c>
      <c r="L8" s="107">
        <f t="shared" si="2"/>
        <v>7435870.118499998</v>
      </c>
      <c r="M8" s="107">
        <f t="shared" si="2"/>
        <v>7525228.065299999</v>
      </c>
      <c r="O8" s="107">
        <f t="shared" si="0"/>
        <v>92775182.044999987</v>
      </c>
      <c r="P8" s="107">
        <f t="shared" si="1"/>
        <v>7731265.1704166653</v>
      </c>
    </row>
    <row r="9" spans="1:22" s="100" customFormat="1" ht="14" thickBot="1" x14ac:dyDescent="0.2">
      <c r="A9" s="108" t="s">
        <v>265</v>
      </c>
      <c r="B9" s="112">
        <f>'UTILIDAD VTS MERIDA'!B25</f>
        <v>6849646.1143999975</v>
      </c>
      <c r="C9" s="112">
        <f>'UTILIDAD VTS MERIDA'!C25</f>
        <v>5404553.575600002</v>
      </c>
      <c r="D9" s="112">
        <f>'UTILIDAD VTS MERIDA'!D25</f>
        <v>7976180.4159999974</v>
      </c>
      <c r="E9" s="112">
        <f>'UTILIDAD VTS MERIDA'!E25</f>
        <v>6284663.5439999979</v>
      </c>
      <c r="F9" s="112">
        <f>'UTILIDAD VTS MERIDA'!F25</f>
        <v>7194926.2623999976</v>
      </c>
      <c r="G9" s="112">
        <f>'UTILIDAD VTS MERIDA'!G25</f>
        <v>7044010.6104000006</v>
      </c>
      <c r="H9" s="112">
        <f>'UTILIDAD VTS MERIDA'!H25</f>
        <v>7240006.5187999988</v>
      </c>
      <c r="I9" s="112">
        <f>'UTILIDAD VTS MERIDA'!I25</f>
        <v>6412472.7616000008</v>
      </c>
      <c r="J9" s="112">
        <f>'UTILIDAD VTS MERIDA'!J25</f>
        <v>6033571.0576000018</v>
      </c>
      <c r="K9" s="112">
        <f>'UTILIDAD VTS MERIDA'!K25</f>
        <v>7320999.3775999974</v>
      </c>
      <c r="L9" s="112">
        <f>+'UTILIDAD VTS MERIDA'!L25</f>
        <v>6406258.3980000019</v>
      </c>
      <c r="M9" s="112">
        <f>+'UTILIDAD VTS MERIDA'!M25</f>
        <v>6591705.6028000005</v>
      </c>
      <c r="O9" s="976">
        <f t="shared" si="0"/>
        <v>80758994.239199981</v>
      </c>
      <c r="P9" s="976">
        <f t="shared" si="1"/>
        <v>6729916.1865999987</v>
      </c>
      <c r="Q9" s="974"/>
      <c r="R9" s="974" t="s">
        <v>9740</v>
      </c>
      <c r="T9" s="115">
        <f>O9*0.01</f>
        <v>807589.94239199988</v>
      </c>
      <c r="U9" s="115">
        <f>T9*0.5</f>
        <v>403794.97119599994</v>
      </c>
    </row>
    <row r="10" spans="1:22" s="100" customFormat="1" ht="13" x14ac:dyDescent="0.15">
      <c r="A10" s="111" t="s">
        <v>266</v>
      </c>
      <c r="B10" s="107">
        <f>+B8-B9</f>
        <v>1087413.4414000073</v>
      </c>
      <c r="C10" s="107">
        <f t="shared" ref="C10:M10" si="3">+C8-C9</f>
        <v>1223805.2474999987</v>
      </c>
      <c r="D10" s="107">
        <f t="shared" si="3"/>
        <v>1178221.7328000031</v>
      </c>
      <c r="E10" s="107">
        <f t="shared" si="3"/>
        <v>1104342.2673999984</v>
      </c>
      <c r="F10" s="107">
        <f t="shared" si="3"/>
        <v>1209485.1272999961</v>
      </c>
      <c r="G10" s="107">
        <f t="shared" si="3"/>
        <v>771807.89740000106</v>
      </c>
      <c r="H10" s="107">
        <f t="shared" si="3"/>
        <v>825276.45079999696</v>
      </c>
      <c r="I10" s="107">
        <f t="shared" si="3"/>
        <v>1135663.8196999999</v>
      </c>
      <c r="J10" s="107">
        <f t="shared" si="3"/>
        <v>728145.56589999795</v>
      </c>
      <c r="K10" s="107">
        <f t="shared" si="3"/>
        <v>788892.07260000333</v>
      </c>
      <c r="L10" s="107">
        <f t="shared" si="3"/>
        <v>1029611.7204999961</v>
      </c>
      <c r="M10" s="107">
        <f t="shared" si="3"/>
        <v>933522.46249999851</v>
      </c>
      <c r="O10" s="107">
        <f t="shared" si="0"/>
        <v>12016187.805799998</v>
      </c>
      <c r="P10" s="107">
        <f t="shared" si="1"/>
        <v>1001348.9838166665</v>
      </c>
      <c r="Q10" s="972">
        <f>P10/$P$8</f>
        <v>0.12951942039813649</v>
      </c>
    </row>
    <row r="11" spans="1:22" s="100" customFormat="1" x14ac:dyDescent="0.15">
      <c r="A11" s="106"/>
      <c r="B11" s="113"/>
      <c r="C11" s="113"/>
      <c r="D11" s="113"/>
      <c r="E11" s="113"/>
      <c r="F11" s="113"/>
      <c r="G11" s="113"/>
      <c r="H11" s="113"/>
      <c r="I11" s="113"/>
      <c r="J11" s="113"/>
      <c r="K11" s="113"/>
      <c r="L11" s="113"/>
      <c r="M11" s="113"/>
      <c r="O11" s="113">
        <f t="shared" si="0"/>
        <v>0</v>
      </c>
      <c r="P11" s="113">
        <f t="shared" si="1"/>
        <v>0</v>
      </c>
      <c r="Q11" s="972">
        <f t="shared" ref="Q11:Q57" si="4">P11/$P$8</f>
        <v>0</v>
      </c>
    </row>
    <row r="12" spans="1:22" s="100" customFormat="1" ht="13" x14ac:dyDescent="0.15">
      <c r="A12" s="111" t="s">
        <v>267</v>
      </c>
      <c r="B12" s="109"/>
      <c r="C12" s="109"/>
      <c r="D12" s="107"/>
      <c r="E12" s="107"/>
      <c r="F12" s="107"/>
      <c r="G12" s="107"/>
      <c r="H12" s="107"/>
      <c r="I12" s="107"/>
      <c r="J12" s="107"/>
      <c r="K12" s="107"/>
      <c r="L12" s="107"/>
      <c r="M12" s="107"/>
      <c r="O12" s="107">
        <f t="shared" si="0"/>
        <v>0</v>
      </c>
      <c r="P12" s="107">
        <f t="shared" si="1"/>
        <v>0</v>
      </c>
      <c r="Q12" s="972">
        <f t="shared" si="4"/>
        <v>0</v>
      </c>
    </row>
    <row r="13" spans="1:22" s="100" customFormat="1" ht="13" x14ac:dyDescent="0.15">
      <c r="A13" s="108" t="s">
        <v>268</v>
      </c>
      <c r="B13" s="114">
        <f>+'NC MEX '!I5</f>
        <v>100000.00399999999</v>
      </c>
      <c r="C13" s="109">
        <f>+'NC MEX '!I28</f>
        <v>50000.001999999993</v>
      </c>
      <c r="D13" s="109">
        <f>+'NC MEX '!I63</f>
        <v>100000.00399999999</v>
      </c>
      <c r="E13" s="109">
        <f>+'NC MEX '!I88</f>
        <v>100000.00399999999</v>
      </c>
      <c r="F13" s="109">
        <f>+'NC MEX '!I132</f>
        <v>100000.00399999999</v>
      </c>
      <c r="G13" s="109">
        <f>+'NC MEX '!I173</f>
        <v>50000.001999999993</v>
      </c>
      <c r="H13" s="109">
        <f>+'NC MEX '!I187</f>
        <v>149999.9944</v>
      </c>
      <c r="I13" s="109"/>
      <c r="J13" s="109">
        <f>+'NC MEX '!I254+'NC MEX '!I278</f>
        <v>300000.00040000002</v>
      </c>
      <c r="K13" s="107"/>
      <c r="L13" s="109">
        <f>+'NC MEX '!I345+'NC MEX '!I320</f>
        <v>199999.9964</v>
      </c>
      <c r="M13" s="107">
        <f>+'NC MEX '!I354</f>
        <v>299999.88439999998</v>
      </c>
      <c r="O13" s="132">
        <f t="shared" si="0"/>
        <v>1449999.8955999999</v>
      </c>
      <c r="P13" s="132">
        <f t="shared" si="1"/>
        <v>120833.32463333332</v>
      </c>
      <c r="Q13" s="973">
        <f t="shared" si="4"/>
        <v>1.5629178662206096E-2</v>
      </c>
      <c r="R13" s="974" t="s">
        <v>9739</v>
      </c>
      <c r="V13" s="115">
        <f>O13/50000</f>
        <v>28.999997911999998</v>
      </c>
    </row>
    <row r="14" spans="1:22" s="100" customFormat="1" ht="13" x14ac:dyDescent="0.15">
      <c r="A14" s="108" t="s">
        <v>269</v>
      </c>
      <c r="B14" s="114">
        <f>+'NC MEX '!I10+'NC MEX '!I19+'NC MEX '!I20</f>
        <v>690.37400000000002</v>
      </c>
      <c r="C14" s="109"/>
      <c r="D14" s="114">
        <f>+'NC MEX '!I58</f>
        <v>2715.1887999999999</v>
      </c>
      <c r="E14" s="109">
        <f>+'NC MEX '!I90</f>
        <v>3113.8112000000001</v>
      </c>
      <c r="F14" s="109"/>
      <c r="G14" s="109"/>
      <c r="H14" s="109">
        <f>+'NC MEX '!I209</f>
        <v>1646.8520000000001</v>
      </c>
      <c r="I14" s="109">
        <f>+'NC MEX '!I225+'NC MEX '!I236</f>
        <v>8123.1087999999991</v>
      </c>
      <c r="J14" s="109">
        <f>+'NC MEX '!I255</f>
        <v>1727.0544</v>
      </c>
      <c r="K14" s="109"/>
      <c r="L14" s="109">
        <f>+'NC MEX '!I322+'NC MEX '!I336+'NC MEX '!I338</f>
        <v>2341.3208</v>
      </c>
      <c r="M14" s="109">
        <f>+'NC MEX '!I357+'NC MEX '!I368</f>
        <v>1379.6692</v>
      </c>
      <c r="O14" s="109">
        <f t="shared" si="0"/>
        <v>21737.379199999999</v>
      </c>
      <c r="P14" s="109">
        <f t="shared" si="1"/>
        <v>1811.4482666666665</v>
      </c>
      <c r="Q14" s="972">
        <f t="shared" si="4"/>
        <v>2.3430166043173514E-4</v>
      </c>
      <c r="V14" s="115">
        <f>V13/12</f>
        <v>2.4166664926666663</v>
      </c>
    </row>
    <row r="15" spans="1:22" s="100" customFormat="1" ht="13" x14ac:dyDescent="0.15">
      <c r="A15" s="108" t="s">
        <v>62</v>
      </c>
      <c r="B15" s="114"/>
      <c r="C15" s="109">
        <f>+'NC MEX '!I43+'NC MEX '!I47</f>
        <v>134110.07079999999</v>
      </c>
      <c r="D15" s="114">
        <f>+'BONIFICACIONES MEX'!G28+'NC MEX '!I76</f>
        <v>12613.559599999999</v>
      </c>
      <c r="E15" s="109">
        <f>+'NC MEX '!I87+'NC MEX '!I102</f>
        <v>388137.26439999999</v>
      </c>
      <c r="F15" s="109">
        <f>+'NC MEX '!I121</f>
        <v>11649.624800000001</v>
      </c>
      <c r="G15" s="109">
        <f>+'NC MEX '!I153+'NC MEX '!I163</f>
        <v>196950.98280000003</v>
      </c>
      <c r="H15" s="109">
        <f>+'NC MEX '!I196+'BONIFICACIONES MEX'!G67</f>
        <v>23505.540399999998</v>
      </c>
      <c r="I15" s="109">
        <f>+'NC MEX '!I232+'NC MEX '!I234</f>
        <v>213506.81599999999</v>
      </c>
      <c r="J15" s="109">
        <f>+'NC MEX '!I264</f>
        <v>126607.7708</v>
      </c>
      <c r="K15" s="109">
        <f>+'NC MEX '!I297</f>
        <v>8950.4903999999988</v>
      </c>
      <c r="L15" s="115">
        <f>+'NC MEX '!I326</f>
        <v>147020.46479999999</v>
      </c>
      <c r="M15" s="109">
        <f>+'NC MEX '!I373+'NC MEX '!I375</f>
        <v>6844.9511999999995</v>
      </c>
      <c r="O15" s="109">
        <f t="shared" si="0"/>
        <v>1269897.5359999998</v>
      </c>
      <c r="P15" s="109">
        <f t="shared" si="1"/>
        <v>105824.79466666665</v>
      </c>
      <c r="Q15" s="972">
        <f t="shared" si="4"/>
        <v>1.3687901311624961E-2</v>
      </c>
    </row>
    <row r="16" spans="1:22" s="100" customFormat="1" ht="13" x14ac:dyDescent="0.15">
      <c r="A16" s="108" t="s">
        <v>270</v>
      </c>
      <c r="B16" s="114"/>
      <c r="C16" s="109"/>
      <c r="D16" s="109"/>
      <c r="E16" s="109"/>
      <c r="F16" s="109"/>
      <c r="G16" s="109">
        <f>+'BONIFICACIONES MEX'!G59</f>
        <v>38327.339999999997</v>
      </c>
      <c r="H16" s="109"/>
      <c r="I16" s="116"/>
      <c r="J16" s="109"/>
      <c r="K16" s="109"/>
      <c r="L16" s="109"/>
      <c r="M16" s="109"/>
      <c r="O16" s="109">
        <f t="shared" si="0"/>
        <v>38327.339999999997</v>
      </c>
      <c r="P16" s="109">
        <f t="shared" si="1"/>
        <v>3193.9449999999997</v>
      </c>
      <c r="Q16" s="972">
        <f t="shared" si="4"/>
        <v>4.1312061216338628E-4</v>
      </c>
    </row>
    <row r="17" spans="1:19" s="100" customFormat="1" ht="13" x14ac:dyDescent="0.15">
      <c r="A17" s="108" t="s">
        <v>271</v>
      </c>
      <c r="B17" s="114"/>
      <c r="C17" s="109"/>
      <c r="D17" s="114"/>
      <c r="E17" s="109"/>
      <c r="F17" s="109"/>
      <c r="G17" s="109"/>
      <c r="H17" s="109"/>
      <c r="I17" s="109"/>
      <c r="J17" s="109"/>
      <c r="K17" s="109"/>
      <c r="L17" s="109"/>
      <c r="M17" s="109"/>
      <c r="O17" s="109">
        <f t="shared" si="0"/>
        <v>0</v>
      </c>
      <c r="P17" s="109">
        <f t="shared" si="1"/>
        <v>0</v>
      </c>
      <c r="Q17" s="972">
        <f t="shared" si="4"/>
        <v>0</v>
      </c>
    </row>
    <row r="18" spans="1:19" s="100" customFormat="1" ht="13" x14ac:dyDescent="0.15">
      <c r="A18" s="108" t="s">
        <v>272</v>
      </c>
      <c r="B18" s="114">
        <v>0</v>
      </c>
      <c r="C18" s="109">
        <f>+'NC MEX '!I36+'NC MEX '!I37</f>
        <v>173277.96959999998</v>
      </c>
      <c r="D18" s="114">
        <f>+'NC MEX '!I64+'NC MEX '!I65+'NC MEX '!I66</f>
        <v>75262.296399999992</v>
      </c>
      <c r="E18" s="109">
        <f>+'NC MEX '!I98+'NC MEX '!I99</f>
        <v>127076.60800000001</v>
      </c>
      <c r="F18" s="109">
        <f>+'NC MEX '!I127+'NC MEX '!I128</f>
        <v>96963.37920000001</v>
      </c>
      <c r="G18" s="117">
        <f>+'NC MEX '!I172+'NC MEX '!I174</f>
        <v>30030.126400000001</v>
      </c>
      <c r="H18" s="109">
        <f>+'NC MEX '!I202+'NC MEX '!I203</f>
        <v>249758.2892</v>
      </c>
      <c r="I18" s="109">
        <f>+'NC MEX '!I238+'NC MEX '!I241</f>
        <v>180522.19279999999</v>
      </c>
      <c r="J18" s="109">
        <f>+'NC MEX '!I275+'NC MEX '!I276</f>
        <v>116840.22279999999</v>
      </c>
      <c r="K18" s="109">
        <f>+'NC MEX '!I292+'NC MEX '!I293</f>
        <v>177057.4816</v>
      </c>
      <c r="L18" s="109">
        <f>+'NC MEX '!I332+'NC MEX '!I333</f>
        <v>166386.86199999999</v>
      </c>
      <c r="M18" s="109">
        <f>+'NC MEX '!I370+'NC MEX '!I376+'NC MEX '!I378+'NC MEX '!I379+'NC MEX '!I381</f>
        <v>441552.01639999996</v>
      </c>
      <c r="O18" s="109">
        <f t="shared" si="0"/>
        <v>1834727.4443999999</v>
      </c>
      <c r="P18" s="109">
        <f t="shared" si="1"/>
        <v>152893.95369999998</v>
      </c>
      <c r="Q18" s="972">
        <f t="shared" si="4"/>
        <v>1.9776058682483399E-2</v>
      </c>
    </row>
    <row r="19" spans="1:19" s="100" customFormat="1" ht="13" x14ac:dyDescent="0.15">
      <c r="A19" s="108" t="s">
        <v>273</v>
      </c>
      <c r="B19" s="114"/>
      <c r="C19" s="109">
        <f>+'NC MEX '!I39</f>
        <v>12441.406000000001</v>
      </c>
      <c r="D19" s="114">
        <f>+'NC MEX '!I69</f>
        <v>14718.9848</v>
      </c>
      <c r="E19" s="109">
        <f>+'NC MEX '!I105</f>
        <v>22373.105599999999</v>
      </c>
      <c r="F19" s="117">
        <f>+'NC MEX '!I134</f>
        <v>24491.834000000003</v>
      </c>
      <c r="G19" s="117">
        <f>+'NC MEX '!I178</f>
        <v>12122.881600000001</v>
      </c>
      <c r="H19" s="117">
        <f>+'NC MEX '!I190</f>
        <v>45556.308799999999</v>
      </c>
      <c r="I19" s="109">
        <f>+'NC MEX '!I226+'NC MEX '!I227</f>
        <v>54091.635200000004</v>
      </c>
      <c r="J19" s="109">
        <f>+'NC MEX '!I262</f>
        <v>23954.115999999998</v>
      </c>
      <c r="K19" s="109">
        <f>+'NC MEX '!I289</f>
        <v>27322.175999999999</v>
      </c>
      <c r="L19" s="109"/>
      <c r="M19" s="109">
        <f>+'NC MEX '!I353+'NC MEX '!I362</f>
        <v>27454.787199999999</v>
      </c>
      <c r="O19" s="109">
        <f t="shared" si="0"/>
        <v>264527.23520000005</v>
      </c>
      <c r="P19" s="109">
        <f t="shared" si="1"/>
        <v>22043.936266666671</v>
      </c>
      <c r="Q19" s="972">
        <f t="shared" si="4"/>
        <v>2.8512715294020429E-3</v>
      </c>
    </row>
    <row r="20" spans="1:19" s="100" customFormat="1" ht="13" x14ac:dyDescent="0.15">
      <c r="A20" s="108" t="s">
        <v>274</v>
      </c>
      <c r="B20" s="114"/>
      <c r="C20" s="109">
        <f>+'NC MEX '!I33+'NC MEX '!I34+'NC MEX '!I49</f>
        <v>408375.66839999997</v>
      </c>
      <c r="D20" s="109">
        <f>+'NC MEX '!I68</f>
        <v>135880.63680000001</v>
      </c>
      <c r="E20" s="109">
        <f>+'NC MEX '!I104</f>
        <v>141723.8236</v>
      </c>
      <c r="F20" s="117">
        <f>+'NC MEX '!I139</f>
        <v>96583.281999999992</v>
      </c>
      <c r="G20" s="118">
        <f>+'NC MEX '!I177</f>
        <v>147400.34159999999</v>
      </c>
      <c r="H20" s="117"/>
      <c r="I20" s="109">
        <f>+'NC MEX '!I228+'NC MEX '!I246</f>
        <v>238599.62280000001</v>
      </c>
      <c r="J20" s="109">
        <f>+'NC MEX '!I261</f>
        <v>181935.27</v>
      </c>
      <c r="K20" s="109">
        <f>+'NC MEX '!I288</f>
        <v>176175.29</v>
      </c>
      <c r="L20" s="109"/>
      <c r="M20" s="109">
        <f>+'NC MEX '!I352+'NC MEX '!I380</f>
        <v>305627.462</v>
      </c>
      <c r="O20" s="109">
        <f t="shared" si="0"/>
        <v>1832301.3972</v>
      </c>
      <c r="P20" s="109">
        <f t="shared" si="1"/>
        <v>152691.7831</v>
      </c>
      <c r="Q20" s="972">
        <f t="shared" si="4"/>
        <v>1.9749908939130451E-2</v>
      </c>
    </row>
    <row r="21" spans="1:19" s="100" customFormat="1" ht="13" x14ac:dyDescent="0.15">
      <c r="A21" s="108" t="s">
        <v>275</v>
      </c>
      <c r="B21" s="119">
        <f>+'NC MEX '!I15+'NC MEX '!I16</f>
        <v>69409.760000000009</v>
      </c>
      <c r="C21" s="117">
        <f>+'NC MEX '!I32+'NC MEX '!I38+'NC MEX '!I41</f>
        <v>1726.1728000000001</v>
      </c>
      <c r="D21" s="117">
        <f>+'NC MEX '!I60+'NC MEX '!I74</f>
        <v>26808.620800000001</v>
      </c>
      <c r="E21" s="117">
        <f>+'NC MEX '!I93+'NC MEX '!I94+'NC MEX '!I108</f>
        <v>49578.400000000009</v>
      </c>
      <c r="F21" s="117">
        <f>+'NC MEX '!I119+'NC MEX '!I120+'NC MEX '!I136+'NC MEX '!I138+'NC MEX '!I140</f>
        <v>34530.918570000002</v>
      </c>
      <c r="G21" s="120">
        <f>+'NC MEX '!I160+'NC MEX '!I166+'NC MEX '!I167</f>
        <v>22961.132799999999</v>
      </c>
      <c r="H21" s="117">
        <f>+'NC MEX '!I191+'NC MEX '!I200</f>
        <v>84283.28</v>
      </c>
      <c r="I21" s="109">
        <f>+'NC MEX '!I218+'NC MEX '!I219+'NC MEX '!I220+'NC MEX '!I243</f>
        <v>55945.883889999997</v>
      </c>
      <c r="J21" s="109">
        <f>+'NC MEX '!I263+'NC MEX '!I271</f>
        <v>49578.399999999994</v>
      </c>
      <c r="K21" s="109">
        <f>+'NC MEX '!I304+'NC MEX '!I305+'NC MEX '!I306</f>
        <v>31635.52</v>
      </c>
      <c r="L21" s="109">
        <f>+'NC MEX '!I341+'NC MEX '!I339</f>
        <v>84283.28</v>
      </c>
      <c r="M21" s="109">
        <f>+'NC MEX '!I361+'NC MEX '!I358</f>
        <v>72214.524000000005</v>
      </c>
      <c r="O21" s="109">
        <f t="shared" si="0"/>
        <v>582955.89286000002</v>
      </c>
      <c r="P21" s="109">
        <f t="shared" si="1"/>
        <v>48579.657738333335</v>
      </c>
      <c r="Q21" s="972">
        <f t="shared" si="4"/>
        <v>6.2835327294452643E-3</v>
      </c>
    </row>
    <row r="22" spans="1:19" s="100" customFormat="1" ht="13" x14ac:dyDescent="0.15">
      <c r="A22" s="108" t="s">
        <v>276</v>
      </c>
      <c r="B22" s="121">
        <f>+'BONIFICACIONES MEX'!G8+'BONIFICACIONES MEX'!G7</f>
        <v>11852.94</v>
      </c>
      <c r="C22" s="117">
        <f>+'BONIFICACIONES MEX'!G16+'BONIFICACIONES MEX'!G19+'BONIFICACIONES MEX'!G18</f>
        <v>8786.33</v>
      </c>
      <c r="D22" s="117"/>
      <c r="E22" s="117">
        <f>+'BONIFICACIONES MEX'!G37+'BONIFICACIONES MEX'!G39</f>
        <v>3064.3900000000003</v>
      </c>
      <c r="F22" s="117">
        <f>+'BONIFICACIONES MEX'!G49</f>
        <v>1194.48</v>
      </c>
      <c r="G22" s="117"/>
      <c r="H22" s="117">
        <f>+'BONIFICACIONES MEX'!G70</f>
        <v>2436</v>
      </c>
      <c r="I22" s="109">
        <f>+'BONIFICACIONES MEX'!G84+'BONIFICACIONES MEX'!G85</f>
        <v>61355.5</v>
      </c>
      <c r="J22" s="109"/>
      <c r="K22" s="109">
        <f>+'BONIFICACIONES MEX'!G97+'BONIFICACIONES MEX'!G98</f>
        <v>2319.0300000000002</v>
      </c>
      <c r="L22" s="109"/>
      <c r="M22" s="109">
        <f>+'BONIFICACIONES MEX'!G115+'BONIFICACIONES MEX'!G116</f>
        <v>32751.15</v>
      </c>
      <c r="O22" s="109">
        <f t="shared" si="0"/>
        <v>123759.82</v>
      </c>
      <c r="P22" s="109">
        <f t="shared" si="1"/>
        <v>10313.318333333335</v>
      </c>
      <c r="Q22" s="972">
        <f t="shared" si="4"/>
        <v>1.3339755015513862E-3</v>
      </c>
    </row>
    <row r="23" spans="1:19" s="100" customFormat="1" x14ac:dyDescent="0.15">
      <c r="A23" s="122" t="s">
        <v>277</v>
      </c>
      <c r="B23" s="123">
        <f t="shared" ref="B23:J23" si="5">SUM(B13:B22)</f>
        <v>181953.07799999998</v>
      </c>
      <c r="C23" s="123">
        <f t="shared" si="5"/>
        <v>788717.61959999986</v>
      </c>
      <c r="D23" s="123">
        <f t="shared" si="5"/>
        <v>367999.29119999998</v>
      </c>
      <c r="E23" s="123">
        <f t="shared" si="5"/>
        <v>835067.4068</v>
      </c>
      <c r="F23" s="123">
        <f t="shared" si="5"/>
        <v>365413.52256999997</v>
      </c>
      <c r="G23" s="123">
        <f t="shared" si="5"/>
        <v>497792.8072000001</v>
      </c>
      <c r="H23" s="123">
        <f t="shared" si="5"/>
        <v>557186.2648</v>
      </c>
      <c r="I23" s="123">
        <f t="shared" si="5"/>
        <v>812144.75949000008</v>
      </c>
      <c r="J23" s="123">
        <f t="shared" si="5"/>
        <v>800642.83440000005</v>
      </c>
      <c r="K23" s="123">
        <f>SUM(K14:K22)</f>
        <v>423459.98800000007</v>
      </c>
      <c r="L23" s="123">
        <f>SUM(L14:L22)</f>
        <v>400031.92759999994</v>
      </c>
      <c r="M23" s="123">
        <f>SUM(M14:M22)</f>
        <v>887824.55999999994</v>
      </c>
      <c r="O23" s="123">
        <f t="shared" si="0"/>
        <v>6918234.0596599998</v>
      </c>
      <c r="P23" s="123">
        <f t="shared" si="1"/>
        <v>576519.50497166661</v>
      </c>
      <c r="Q23" s="972">
        <f t="shared" si="4"/>
        <v>7.4569878572745413E-2</v>
      </c>
      <c r="S23" s="985">
        <f>Q23+Q10</f>
        <v>0.2040892989708819</v>
      </c>
    </row>
    <row r="24" spans="1:19" s="100" customFormat="1" x14ac:dyDescent="0.15">
      <c r="A24" s="124"/>
      <c r="B24" s="109"/>
      <c r="C24" s="109"/>
      <c r="D24" s="107"/>
      <c r="E24" s="107"/>
      <c r="F24" s="107"/>
      <c r="G24" s="107"/>
      <c r="H24" s="107"/>
      <c r="I24" s="107"/>
      <c r="J24" s="107"/>
      <c r="K24" s="107"/>
      <c r="L24" s="107"/>
      <c r="M24" s="107"/>
      <c r="O24" s="107">
        <f t="shared" si="0"/>
        <v>0</v>
      </c>
      <c r="P24" s="107">
        <f t="shared" si="1"/>
        <v>0</v>
      </c>
      <c r="Q24" s="972">
        <f t="shared" si="4"/>
        <v>0</v>
      </c>
    </row>
    <row r="25" spans="1:19" s="100" customFormat="1" ht="11" customHeight="1" x14ac:dyDescent="0.15">
      <c r="A25" s="111" t="s">
        <v>278</v>
      </c>
      <c r="B25" s="109"/>
      <c r="C25" s="109"/>
      <c r="E25" s="125"/>
      <c r="F25" s="107"/>
      <c r="G25" s="107"/>
      <c r="H25" s="107"/>
      <c r="I25" s="107"/>
      <c r="J25" s="107"/>
      <c r="K25" s="107"/>
      <c r="L25" s="107"/>
      <c r="M25" s="107"/>
      <c r="O25" s="107">
        <f t="shared" si="0"/>
        <v>0</v>
      </c>
      <c r="P25" s="107">
        <f t="shared" si="1"/>
        <v>0</v>
      </c>
      <c r="Q25" s="972">
        <f t="shared" si="4"/>
        <v>0</v>
      </c>
    </row>
    <row r="26" spans="1:19" s="100" customFormat="1" ht="23" customHeight="1" x14ac:dyDescent="0.15">
      <c r="A26" s="108" t="s">
        <v>279</v>
      </c>
      <c r="B26" s="109">
        <f>'UTILIDAD VTS MERIDA'!B33</f>
        <v>216196.00919999991</v>
      </c>
      <c r="C26" s="109">
        <f>'UTILIDAD VTS MERIDA'!C33</f>
        <v>280845.46559999988</v>
      </c>
      <c r="D26" s="109">
        <f>'UTILIDAD VTS MERIDA'!D33</f>
        <v>293478.31800000003</v>
      </c>
      <c r="E26" s="109">
        <f>'UTILIDAD VTS MERIDA'!E33</f>
        <v>239810.51199999999</v>
      </c>
      <c r="F26" s="109">
        <f>'UTILIDAD VTS MERIDA'!F33</f>
        <v>239253.79320000007</v>
      </c>
      <c r="G26" s="109">
        <f>'UTILIDAD VTS MERIDA'!G33</f>
        <v>254480.64919999993</v>
      </c>
      <c r="H26" s="109">
        <f>'UTILIDAD VTS MERIDA'!H33</f>
        <v>191732.94609999994</v>
      </c>
      <c r="I26" s="109">
        <f>'UTILIDAD VTS MERIDA'!I33</f>
        <v>330649.06800000009</v>
      </c>
      <c r="J26" s="109">
        <f>'UTILIDAD VTS MERIDA'!J33</f>
        <v>252822.7888000001</v>
      </c>
      <c r="K26" s="109">
        <f>'UTILIDAD VTS MERIDA'!K33</f>
        <v>267911.88320000004</v>
      </c>
      <c r="L26" s="109">
        <f>'UTILIDAD VTS MERIDA'!L33</f>
        <v>155423.9804</v>
      </c>
      <c r="M26" s="109">
        <f>'UTILIDAD VTS MERIDA'!M33</f>
        <v>264157.91440000001</v>
      </c>
      <c r="O26" s="109">
        <f t="shared" si="0"/>
        <v>2986763.3280999996</v>
      </c>
      <c r="P26" s="109">
        <f t="shared" si="1"/>
        <v>248896.94400833329</v>
      </c>
      <c r="Q26" s="972">
        <f t="shared" si="4"/>
        <v>3.2193559336281222E-2</v>
      </c>
    </row>
    <row r="27" spans="1:19" s="100" customFormat="1" ht="23" customHeight="1" x14ac:dyDescent="0.15">
      <c r="A27" s="108" t="s">
        <v>5484</v>
      </c>
      <c r="B27" s="731"/>
      <c r="C27" s="731"/>
      <c r="D27" s="731"/>
      <c r="E27" s="731"/>
      <c r="F27" s="731"/>
      <c r="G27" s="731">
        <v>500000</v>
      </c>
      <c r="H27" s="731"/>
      <c r="I27" s="731"/>
      <c r="J27" s="731"/>
      <c r="K27" s="731"/>
      <c r="L27" s="731"/>
      <c r="M27" s="731"/>
      <c r="O27" s="731">
        <f t="shared" si="0"/>
        <v>500000</v>
      </c>
      <c r="P27" s="731">
        <f t="shared" si="1"/>
        <v>41666.666666666664</v>
      </c>
      <c r="Q27" s="972">
        <f t="shared" si="4"/>
        <v>5.3893723405196697E-3</v>
      </c>
    </row>
    <row r="28" spans="1:19" s="100" customFormat="1" ht="23" customHeight="1" x14ac:dyDescent="0.15">
      <c r="A28" s="108" t="s">
        <v>280</v>
      </c>
      <c r="B28" s="109">
        <f>+'BONIFIC EMTEC '!V196+'BONIFIC EMTEC '!V208</f>
        <v>6925.2</v>
      </c>
      <c r="C28" s="109">
        <f>+'BONIFIC EMTEC '!V218</f>
        <v>1415.2</v>
      </c>
      <c r="D28" s="109">
        <f>+'BONIFIC EMTEC '!V234</f>
        <v>2987</v>
      </c>
      <c r="E28" s="109">
        <v>0</v>
      </c>
      <c r="F28" s="109">
        <v>2727.16</v>
      </c>
      <c r="G28" s="109">
        <v>0</v>
      </c>
      <c r="H28" s="109">
        <v>0</v>
      </c>
      <c r="I28" s="109">
        <v>0</v>
      </c>
      <c r="J28" s="109">
        <f>+'BONIFIC EMTEC '!V257</f>
        <v>5302.36</v>
      </c>
      <c r="K28" s="109">
        <v>0</v>
      </c>
      <c r="L28" s="109">
        <v>3591.36</v>
      </c>
      <c r="M28" s="109">
        <v>0</v>
      </c>
      <c r="O28" s="109">
        <f t="shared" si="0"/>
        <v>22948.28</v>
      </c>
      <c r="P28" s="109">
        <f t="shared" si="1"/>
        <v>1912.3566666666666</v>
      </c>
      <c r="Q28" s="972">
        <f t="shared" si="4"/>
        <v>2.4735365098900144E-4</v>
      </c>
    </row>
    <row r="29" spans="1:19" s="100" customFormat="1" ht="23" customHeight="1" x14ac:dyDescent="0.15">
      <c r="A29" s="108" t="s">
        <v>281</v>
      </c>
      <c r="B29" s="109">
        <v>0</v>
      </c>
      <c r="C29" s="109">
        <v>0</v>
      </c>
      <c r="D29" s="109">
        <v>0</v>
      </c>
      <c r="E29" s="109">
        <v>0</v>
      </c>
      <c r="F29" s="116">
        <v>61668.38</v>
      </c>
      <c r="G29" s="109">
        <v>25200.69537115913</v>
      </c>
      <c r="H29" s="109">
        <v>0</v>
      </c>
      <c r="I29" s="109">
        <v>721.46</v>
      </c>
      <c r="J29" s="109">
        <v>38900</v>
      </c>
      <c r="K29" s="109">
        <v>0</v>
      </c>
      <c r="L29" s="109">
        <v>77992.37</v>
      </c>
      <c r="M29" s="109"/>
      <c r="O29" s="109">
        <f t="shared" si="0"/>
        <v>204482.90537115914</v>
      </c>
      <c r="P29" s="109">
        <f t="shared" si="1"/>
        <v>17040.242114263263</v>
      </c>
      <c r="Q29" s="972">
        <f t="shared" si="4"/>
        <v>2.2040690286328525E-3</v>
      </c>
    </row>
    <row r="30" spans="1:19" s="100" customFormat="1" ht="15" customHeight="1" x14ac:dyDescent="0.15">
      <c r="A30" s="126" t="s">
        <v>282</v>
      </c>
      <c r="B30" s="962">
        <f>SUM(B26:B29)</f>
        <v>223121.20919999992</v>
      </c>
      <c r="C30" s="962">
        <f t="shared" ref="C30:M30" si="6">SUM(C26:C29)</f>
        <v>282260.66559999989</v>
      </c>
      <c r="D30" s="962">
        <f t="shared" si="6"/>
        <v>296465.31800000003</v>
      </c>
      <c r="E30" s="962">
        <f t="shared" si="6"/>
        <v>239810.51199999999</v>
      </c>
      <c r="F30" s="962">
        <f t="shared" si="6"/>
        <v>303649.33320000005</v>
      </c>
      <c r="G30" s="962">
        <f t="shared" si="6"/>
        <v>779681.34457115899</v>
      </c>
      <c r="H30" s="962">
        <f t="shared" si="6"/>
        <v>191732.94609999994</v>
      </c>
      <c r="I30" s="962">
        <f t="shared" si="6"/>
        <v>331370.52800000011</v>
      </c>
      <c r="J30" s="962">
        <f t="shared" si="6"/>
        <v>297025.14880000008</v>
      </c>
      <c r="K30" s="962">
        <f t="shared" si="6"/>
        <v>267911.88320000004</v>
      </c>
      <c r="L30" s="962">
        <f t="shared" si="6"/>
        <v>237007.71039999998</v>
      </c>
      <c r="M30" s="962">
        <f t="shared" si="6"/>
        <v>264157.91440000001</v>
      </c>
      <c r="O30" s="962">
        <f t="shared" si="0"/>
        <v>3714194.5134711592</v>
      </c>
      <c r="P30" s="962">
        <f t="shared" si="1"/>
        <v>309516.20945592993</v>
      </c>
      <c r="Q30" s="972">
        <f t="shared" si="4"/>
        <v>4.0034354356422754E-2</v>
      </c>
    </row>
    <row r="31" spans="1:19" s="100" customFormat="1" x14ac:dyDescent="0.15">
      <c r="A31" s="106"/>
      <c r="B31" s="109"/>
      <c r="C31" s="109"/>
      <c r="D31" s="107"/>
      <c r="E31" s="107"/>
      <c r="F31" s="107"/>
      <c r="G31" s="107"/>
      <c r="H31" s="107"/>
      <c r="I31" s="107"/>
      <c r="J31" s="107"/>
      <c r="K31" s="107"/>
      <c r="L31" s="107"/>
      <c r="M31" s="107"/>
      <c r="O31" s="107">
        <f t="shared" si="0"/>
        <v>0</v>
      </c>
      <c r="P31" s="107">
        <f t="shared" si="1"/>
        <v>0</v>
      </c>
      <c r="Q31" s="972">
        <f t="shared" si="4"/>
        <v>0</v>
      </c>
    </row>
    <row r="32" spans="1:19" s="100" customFormat="1" ht="13" x14ac:dyDescent="0.15">
      <c r="A32" s="127" t="s">
        <v>283</v>
      </c>
      <c r="B32" s="107">
        <f t="shared" ref="B32:M32" si="7">+B10+B23+B30</f>
        <v>1492487.7286000072</v>
      </c>
      <c r="C32" s="107">
        <f t="shared" si="7"/>
        <v>2294783.5326999985</v>
      </c>
      <c r="D32" s="107">
        <f t="shared" si="7"/>
        <v>1842686.342000003</v>
      </c>
      <c r="E32" s="107">
        <f t="shared" si="7"/>
        <v>2179220.1861999985</v>
      </c>
      <c r="F32" s="107">
        <f t="shared" si="7"/>
        <v>1878547.9830699961</v>
      </c>
      <c r="G32" s="107">
        <f t="shared" si="7"/>
        <v>2049282.0491711602</v>
      </c>
      <c r="H32" s="107">
        <f t="shared" si="7"/>
        <v>1574195.6616999968</v>
      </c>
      <c r="I32" s="107">
        <f t="shared" si="7"/>
        <v>2279179.1071899999</v>
      </c>
      <c r="J32" s="107">
        <f t="shared" si="7"/>
        <v>1825813.5490999981</v>
      </c>
      <c r="K32" s="107">
        <f t="shared" si="7"/>
        <v>1480263.9438000035</v>
      </c>
      <c r="L32" s="107">
        <f t="shared" si="7"/>
        <v>1666651.3584999961</v>
      </c>
      <c r="M32" s="107">
        <f t="shared" si="7"/>
        <v>2085504.9368999987</v>
      </c>
      <c r="O32" s="107">
        <f t="shared" si="0"/>
        <v>22648616.378931154</v>
      </c>
      <c r="P32" s="107">
        <f t="shared" si="1"/>
        <v>1887384.6982442627</v>
      </c>
      <c r="Q32" s="972">
        <f t="shared" si="4"/>
        <v>0.24412365332730462</v>
      </c>
    </row>
    <row r="33" spans="1:17" s="100" customFormat="1" x14ac:dyDescent="0.15">
      <c r="A33" s="128"/>
      <c r="B33" s="109"/>
      <c r="C33" s="109"/>
      <c r="D33" s="107"/>
      <c r="E33" s="107"/>
      <c r="F33" s="107"/>
      <c r="G33" s="107"/>
      <c r="H33" s="107"/>
      <c r="I33" s="107"/>
      <c r="J33" s="107"/>
      <c r="K33" s="107"/>
      <c r="L33" s="107"/>
      <c r="M33" s="107"/>
      <c r="O33" s="107">
        <f t="shared" si="0"/>
        <v>0</v>
      </c>
      <c r="P33" s="107">
        <f t="shared" si="1"/>
        <v>0</v>
      </c>
      <c r="Q33" s="972">
        <f t="shared" si="4"/>
        <v>0</v>
      </c>
    </row>
    <row r="34" spans="1:17" s="100" customFormat="1" ht="13" x14ac:dyDescent="0.15">
      <c r="A34" s="111" t="s">
        <v>284</v>
      </c>
      <c r="B34" s="109"/>
      <c r="C34" s="109"/>
      <c r="D34" s="107"/>
      <c r="E34" s="107"/>
      <c r="F34" s="107"/>
      <c r="G34" s="107"/>
      <c r="H34" s="107"/>
      <c r="I34" s="107"/>
      <c r="J34" s="107"/>
      <c r="K34" s="107"/>
      <c r="L34" s="107"/>
      <c r="M34" s="107"/>
      <c r="O34" s="107">
        <f t="shared" si="0"/>
        <v>0</v>
      </c>
      <c r="P34" s="107">
        <f t="shared" si="1"/>
        <v>0</v>
      </c>
      <c r="Q34" s="972">
        <f t="shared" si="4"/>
        <v>0</v>
      </c>
    </row>
    <row r="35" spans="1:17" s="100" customFormat="1" ht="13" x14ac:dyDescent="0.15">
      <c r="A35" s="108" t="s">
        <v>285</v>
      </c>
      <c r="B35" s="109">
        <f>+'GTOS OPERATIVOS DIRAC MID'!B30</f>
        <v>17300.260000000002</v>
      </c>
      <c r="C35" s="109">
        <f>+'GTOS OPERATIVOS DIRAC MID'!C30</f>
        <v>16232.12</v>
      </c>
      <c r="D35" s="109">
        <f>+'GTOS OPERATIVOS DIRAC MID'!D30</f>
        <v>17532.120000000003</v>
      </c>
      <c r="E35" s="109">
        <f>+'GTOS OPERATIVOS DIRAC MID'!E30</f>
        <v>14962.55</v>
      </c>
      <c r="F35" s="109">
        <f>+'GTOS OPERATIVOS DIRAC MID'!F30</f>
        <v>23772.12</v>
      </c>
      <c r="G35" s="109">
        <f>+'GTOS OPERATIVOS DIRAC MID'!G30</f>
        <v>19720</v>
      </c>
      <c r="H35" s="109">
        <f>+'GTOS OPERATIVOS DIRAC MID'!H30</f>
        <v>19720</v>
      </c>
      <c r="I35" s="109">
        <f>+'GTOS OPERATIVOS DIRAC MID'!I30</f>
        <v>41001.26</v>
      </c>
      <c r="J35" s="109">
        <f>+'GTOS OPERATIVOS DIRAC MID'!J30</f>
        <v>580</v>
      </c>
      <c r="K35" s="109">
        <f>+'GTOS OPERATIVOS DIRAC MID'!K30</f>
        <v>9860</v>
      </c>
      <c r="L35" s="109">
        <f>+'GTOS OPERATIVOS DIRAC MID'!L30</f>
        <v>9860</v>
      </c>
      <c r="M35" s="109">
        <f>+'GTOS OPERATIVOS DIRAC MID'!M30</f>
        <v>29580</v>
      </c>
      <c r="O35" s="109">
        <f t="shared" si="0"/>
        <v>220120.43</v>
      </c>
      <c r="P35" s="109">
        <f t="shared" si="1"/>
        <v>18343.369166666667</v>
      </c>
      <c r="Q35" s="972">
        <f t="shared" si="4"/>
        <v>2.3726219140505923E-3</v>
      </c>
    </row>
    <row r="36" spans="1:17" s="100" customFormat="1" ht="13" x14ac:dyDescent="0.15">
      <c r="A36" s="108" t="s">
        <v>51</v>
      </c>
      <c r="B36" s="109">
        <f>+'GTOS OPERATIVOS DIRAC MID'!B23</f>
        <v>385133.16850000003</v>
      </c>
      <c r="C36" s="109">
        <f>+'GTOS OPERATIVOS DIRAC MID'!C23</f>
        <v>382161.36699999997</v>
      </c>
      <c r="D36" s="109">
        <f>+'GTOS OPERATIVOS DIRAC MID'!D23</f>
        <v>388489.82449999999</v>
      </c>
      <c r="E36" s="109">
        <f>+'GTOS OPERATIVOS DIRAC MID'!E23</f>
        <v>446656.96150000003</v>
      </c>
      <c r="F36" s="109">
        <f>+'GTOS OPERATIVOS DIRAC MID'!F23</f>
        <v>359729.03549999994</v>
      </c>
      <c r="G36" s="109">
        <f>+'GTOS OPERATIVOS DIRAC MID'!G23</f>
        <v>415763.81199999998</v>
      </c>
      <c r="H36" s="109">
        <f>+'GTOS OPERATIVOS DIRAC MID'!H23</f>
        <v>373209.83499999996</v>
      </c>
      <c r="I36" s="109">
        <f>+'GTOS OPERATIVOS DIRAC MID'!I23</f>
        <v>390493.86237450008</v>
      </c>
      <c r="J36" s="109">
        <f>+'GTOS OPERATIVOS DIRAC MID'!J23</f>
        <v>398985.39050000004</v>
      </c>
      <c r="K36" s="109">
        <f>+'GTOS OPERATIVOS DIRAC MID'!K23</f>
        <v>378480.16750000004</v>
      </c>
      <c r="L36" s="109">
        <f>+'GTOS OPERATIVOS DIRAC MID'!L23</f>
        <v>412024.51549999998</v>
      </c>
      <c r="M36" s="109">
        <f>+'GTOS OPERATIVOS DIRAC MID'!M23</f>
        <v>483666.94700000004</v>
      </c>
      <c r="O36" s="109">
        <f t="shared" si="0"/>
        <v>4814794.8868744997</v>
      </c>
      <c r="P36" s="109">
        <f t="shared" si="1"/>
        <v>401232.90723954164</v>
      </c>
      <c r="Q36" s="972">
        <f t="shared" si="4"/>
        <v>5.1897444777193921E-2</v>
      </c>
    </row>
    <row r="37" spans="1:17" s="100" customFormat="1" ht="13" x14ac:dyDescent="0.15">
      <c r="A37" s="108" t="s">
        <v>286</v>
      </c>
      <c r="B37" s="109">
        <f>+'GTOS OPERATIVOS DIRAC MID'!B25</f>
        <v>48439.710000000006</v>
      </c>
      <c r="C37" s="109">
        <f>+'GTOS OPERATIVOS DIRAC MID'!C25</f>
        <v>13836.658000000001</v>
      </c>
      <c r="D37" s="109">
        <f>+'GTOS OPERATIVOS DIRAC MID'!D25</f>
        <v>50374.164500000014</v>
      </c>
      <c r="E37" s="109">
        <f>+'GTOS OPERATIVOS DIRAC MID'!E25</f>
        <v>0</v>
      </c>
      <c r="F37" s="109">
        <f>+'GTOS OPERATIVOS DIRAC MID'!F25</f>
        <v>52724.759999999995</v>
      </c>
      <c r="G37" s="109">
        <f>+'GTOS OPERATIVOS DIRAC MID'!G25</f>
        <v>13653.343000000001</v>
      </c>
      <c r="H37" s="109">
        <f>+'GTOS OPERATIVOS DIRAC MID'!H25</f>
        <v>52909.934000000008</v>
      </c>
      <c r="I37" s="109">
        <f>+'GTOS OPERATIVOS DIRAC MID'!I25</f>
        <v>14819.7775</v>
      </c>
      <c r="J37" s="109">
        <f>+'GTOS OPERATIVOS DIRAC MID'!J25</f>
        <v>56377.5245</v>
      </c>
      <c r="K37" s="109">
        <f>+'GTOS OPERATIVOS DIRAC MID'!K25</f>
        <v>17210.280999999999</v>
      </c>
      <c r="L37" s="109">
        <f>+'GTOS OPERATIVOS DIRAC MID'!L25</f>
        <v>71054.758499999996</v>
      </c>
      <c r="M37" s="109">
        <f>+'GTOS OPERATIVOS DIRAC MID'!M25</f>
        <v>17210.280999999999</v>
      </c>
      <c r="O37" s="109">
        <f t="shared" si="0"/>
        <v>408611.19200000004</v>
      </c>
      <c r="P37" s="109">
        <f t="shared" si="1"/>
        <v>34050.932666666668</v>
      </c>
      <c r="Q37" s="972">
        <f t="shared" si="4"/>
        <v>4.4043157123831445E-3</v>
      </c>
    </row>
    <row r="38" spans="1:17" s="100" customFormat="1" ht="13" x14ac:dyDescent="0.15">
      <c r="A38" s="108" t="s">
        <v>76</v>
      </c>
      <c r="B38" s="109">
        <f>+'GTOS OPERATIVOS DIRAC MID'!B36</f>
        <v>108983.37000000001</v>
      </c>
      <c r="C38" s="109">
        <f>+'GTOS OPERATIVOS DIRAC MID'!C36</f>
        <v>102290.39</v>
      </c>
      <c r="D38" s="109">
        <f>+'GTOS OPERATIVOS DIRAC MID'!D36</f>
        <v>144606.79999999999</v>
      </c>
      <c r="E38" s="109">
        <f>+'GTOS OPERATIVOS DIRAC MID'!E36</f>
        <v>91836.66</v>
      </c>
      <c r="F38" s="109">
        <f>+'GTOS OPERATIVOS DIRAC MID'!F36</f>
        <v>139535.34</v>
      </c>
      <c r="G38" s="109">
        <f>+'GTOS OPERATIVOS DIRAC MID'!G36</f>
        <v>106187.7</v>
      </c>
      <c r="H38" s="109">
        <f>+'GTOS OPERATIVOS DIRAC MID'!H36</f>
        <v>115114.75</v>
      </c>
      <c r="I38" s="109">
        <f>+'GTOS OPERATIVOS DIRAC MID'!I36</f>
        <v>342188.21</v>
      </c>
      <c r="J38" s="109">
        <f>+'GTOS OPERATIVOS DIRAC MID'!J36</f>
        <v>0</v>
      </c>
      <c r="K38" s="109">
        <f>+'GTOS OPERATIVOS DIRAC MID'!K36</f>
        <v>2784</v>
      </c>
      <c r="L38" s="109">
        <f>+'GTOS OPERATIVOS DIRAC MID'!L36</f>
        <v>147717.1</v>
      </c>
      <c r="M38" s="109">
        <f>+'GTOS OPERATIVOS DIRAC MID'!M36</f>
        <v>363104.82</v>
      </c>
      <c r="O38" s="109">
        <f t="shared" si="0"/>
        <v>1664349.1400000001</v>
      </c>
      <c r="P38" s="109">
        <f t="shared" si="1"/>
        <v>138695.76166666669</v>
      </c>
      <c r="Q38" s="972">
        <f t="shared" si="4"/>
        <v>1.7939594440167402E-2</v>
      </c>
    </row>
    <row r="39" spans="1:17" s="100" customFormat="1" ht="13" x14ac:dyDescent="0.15">
      <c r="A39" s="108" t="s">
        <v>87</v>
      </c>
      <c r="B39" s="109">
        <f>+'GTOS OPERATIVOS DIRAC MID'!B52</f>
        <v>106616.4</v>
      </c>
      <c r="C39" s="109">
        <f>+'GTOS OPERATIVOS DIRAC MID'!C52</f>
        <v>147007.1735</v>
      </c>
      <c r="D39" s="109">
        <f>+'GTOS OPERATIVOS DIRAC MID'!D52</f>
        <v>153636.72999999998</v>
      </c>
      <c r="E39" s="109">
        <f>+'GTOS OPERATIVOS DIRAC MID'!E52</f>
        <v>141861.35</v>
      </c>
      <c r="F39" s="109">
        <f>+'GTOS OPERATIVOS DIRAC MID'!F52</f>
        <v>316934.18999999994</v>
      </c>
      <c r="G39" s="109">
        <f>+'GTOS OPERATIVOS DIRAC MID'!G52</f>
        <v>104948.53</v>
      </c>
      <c r="H39" s="109">
        <f>+'GTOS OPERATIVOS DIRAC MID'!H52</f>
        <v>121619.99</v>
      </c>
      <c r="I39" s="109">
        <f>+'GTOS OPERATIVOS DIRAC MID'!I52</f>
        <v>146828.06</v>
      </c>
      <c r="J39" s="109">
        <f>+'GTOS OPERATIVOS DIRAC MID'!J52</f>
        <v>205263.91</v>
      </c>
      <c r="K39" s="109">
        <f>+'GTOS OPERATIVOS DIRAC MID'!K52</f>
        <v>104505.48</v>
      </c>
      <c r="L39" s="109">
        <f>+'GTOS OPERATIVOS DIRAC MID'!L52</f>
        <v>104961.60000000001</v>
      </c>
      <c r="M39" s="109">
        <f>+'GTOS OPERATIVOS DIRAC MID'!M52</f>
        <v>169063.06999999998</v>
      </c>
      <c r="O39" s="109">
        <f t="shared" si="0"/>
        <v>1823246.4835000001</v>
      </c>
      <c r="P39" s="109">
        <f t="shared" si="1"/>
        <v>151937.20695833335</v>
      </c>
      <c r="Q39" s="972">
        <f t="shared" si="4"/>
        <v>1.9652308336249306E-2</v>
      </c>
    </row>
    <row r="40" spans="1:17" s="100" customFormat="1" ht="13" x14ac:dyDescent="0.15">
      <c r="A40" s="108" t="s">
        <v>130</v>
      </c>
      <c r="B40" s="109">
        <f>+'GTOS OPERATIVOS DIRAC MID'!B106</f>
        <v>187955.03999999998</v>
      </c>
      <c r="C40" s="109">
        <f>+'GTOS OPERATIVOS DIRAC MID'!C106</f>
        <v>420772.9</v>
      </c>
      <c r="D40" s="109">
        <f>+'GTOS OPERATIVOS DIRAC MID'!D106</f>
        <v>2128.7800000000002</v>
      </c>
      <c r="E40" s="109">
        <f>+'GTOS OPERATIVOS DIRAC MID'!E106</f>
        <v>2388.96</v>
      </c>
      <c r="F40" s="109">
        <f>+'GTOS OPERATIVOS DIRAC MID'!F106</f>
        <v>6426</v>
      </c>
      <c r="G40" s="109">
        <f>+'GTOS OPERATIVOS DIRAC MID'!G106</f>
        <v>177908.08999999997</v>
      </c>
      <c r="H40" s="109">
        <f>+'GTOS OPERATIVOS DIRAC MID'!H106</f>
        <v>948.86</v>
      </c>
      <c r="I40" s="109">
        <f>+'GTOS OPERATIVOS DIRAC MID'!I106</f>
        <v>0</v>
      </c>
      <c r="J40" s="109">
        <f>+'GTOS OPERATIVOS DIRAC MID'!J106</f>
        <v>0</v>
      </c>
      <c r="K40" s="109">
        <f>+'GTOS OPERATIVOS DIRAC MID'!K106</f>
        <v>19403.89</v>
      </c>
      <c r="L40" s="109">
        <f>+'GTOS OPERATIVOS DIRAC MID'!L106</f>
        <v>4570.3999999999996</v>
      </c>
      <c r="M40" s="109">
        <f>+'GTOS OPERATIVOS DIRAC MID'!M106</f>
        <v>0</v>
      </c>
      <c r="O40" s="109">
        <f t="shared" si="0"/>
        <v>822502.91999999993</v>
      </c>
      <c r="P40" s="109">
        <f t="shared" si="1"/>
        <v>68541.909999999989</v>
      </c>
      <c r="Q40" s="972">
        <f t="shared" si="4"/>
        <v>8.865548974089324E-3</v>
      </c>
    </row>
    <row r="41" spans="1:17" s="100" customFormat="1" ht="13" x14ac:dyDescent="0.15">
      <c r="A41" s="108" t="s">
        <v>148</v>
      </c>
      <c r="B41" s="109">
        <f>+'GTOS OPERATIVOS DIRAC MID'!B131</f>
        <v>0</v>
      </c>
      <c r="C41" s="109">
        <f>+'GTOS OPERATIVOS DIRAC MID'!C131</f>
        <v>0</v>
      </c>
      <c r="D41" s="109">
        <f>+'GTOS OPERATIVOS DIRAC MID'!D131</f>
        <v>0</v>
      </c>
      <c r="E41" s="109">
        <f>+'GTOS OPERATIVOS DIRAC MID'!E131</f>
        <v>0</v>
      </c>
      <c r="F41" s="109">
        <f>+'GTOS OPERATIVOS DIRAC MID'!F131</f>
        <v>0</v>
      </c>
      <c r="G41" s="109">
        <f>+'GTOS OPERATIVOS DIRAC MID'!G131</f>
        <v>26014.44</v>
      </c>
      <c r="H41" s="109">
        <f>+'GTOS OPERATIVOS DIRAC MID'!H131</f>
        <v>20948.43</v>
      </c>
      <c r="I41" s="109">
        <f>+'GTOS OPERATIVOS DIRAC MID'!I131</f>
        <v>20948.43</v>
      </c>
      <c r="J41" s="109">
        <f>+'GTOS OPERATIVOS DIRAC MID'!J131</f>
        <v>84321.63</v>
      </c>
      <c r="K41" s="109">
        <f>+'GTOS OPERATIVOS DIRAC MID'!K131</f>
        <v>72385.36</v>
      </c>
      <c r="L41" s="109">
        <f>+'GTOS OPERATIVOS DIRAC MID'!L131</f>
        <v>72385.36</v>
      </c>
      <c r="M41" s="109">
        <f>+'GTOS OPERATIVOS DIRAC MID'!M131</f>
        <v>72384.820000000007</v>
      </c>
      <c r="O41" s="109">
        <f t="shared" si="0"/>
        <v>369388.47</v>
      </c>
      <c r="P41" s="109">
        <f t="shared" si="1"/>
        <v>30782.372499999998</v>
      </c>
      <c r="Q41" s="972">
        <f t="shared" si="4"/>
        <v>3.9815440062497594E-3</v>
      </c>
    </row>
    <row r="42" spans="1:17" s="100" customFormat="1" ht="13" x14ac:dyDescent="0.15">
      <c r="A42" s="108" t="s">
        <v>287</v>
      </c>
      <c r="B42" s="109">
        <f>+'GTOS OPERATIVOS DIRAC MID'!B152</f>
        <v>80432.41</v>
      </c>
      <c r="C42" s="109">
        <f>+'GTOS OPERATIVOS DIRAC MID'!C152</f>
        <v>14697</v>
      </c>
      <c r="D42" s="109">
        <f>+'GTOS OPERATIVOS DIRAC MID'!D152</f>
        <v>120874.62</v>
      </c>
      <c r="E42" s="109">
        <f>+'GTOS OPERATIVOS DIRAC MID'!E152</f>
        <v>134887</v>
      </c>
      <c r="F42" s="109">
        <f>+'GTOS OPERATIVOS DIRAC MID'!F152</f>
        <v>17298.41</v>
      </c>
      <c r="G42" s="109">
        <f>+'GTOS OPERATIVOS DIRAC MID'!G152</f>
        <v>64390</v>
      </c>
      <c r="H42" s="109">
        <f>+'GTOS OPERATIVOS DIRAC MID'!H152</f>
        <v>50236.35</v>
      </c>
      <c r="I42" s="109">
        <f>+'GTOS OPERATIVOS DIRAC MID'!I152</f>
        <v>46743</v>
      </c>
      <c r="J42" s="109">
        <f>+'GTOS OPERATIVOS DIRAC MID'!J152</f>
        <v>15666</v>
      </c>
      <c r="K42" s="109">
        <f>+'GTOS OPERATIVOS DIRAC MID'!K152</f>
        <v>22514</v>
      </c>
      <c r="L42" s="109">
        <f>+'GTOS OPERATIVOS DIRAC MID'!L152</f>
        <v>54163</v>
      </c>
      <c r="M42" s="109">
        <f>+'GTOS OPERATIVOS DIRAC MID'!M152</f>
        <v>49836</v>
      </c>
      <c r="O42" s="109">
        <f t="shared" si="0"/>
        <v>671737.79</v>
      </c>
      <c r="P42" s="109">
        <f t="shared" si="1"/>
        <v>55978.14916666667</v>
      </c>
      <c r="Q42" s="972">
        <f t="shared" si="4"/>
        <v>7.2404901310156216E-3</v>
      </c>
    </row>
    <row r="43" spans="1:17" ht="14" thickBot="1" x14ac:dyDescent="0.2">
      <c r="A43" s="111" t="s">
        <v>288</v>
      </c>
      <c r="B43" s="129">
        <f t="shared" ref="B43:M43" si="8">SUM(B35:B42)</f>
        <v>934860.35850000021</v>
      </c>
      <c r="C43" s="129">
        <f t="shared" si="8"/>
        <v>1096997.6085000001</v>
      </c>
      <c r="D43" s="129">
        <f t="shared" si="8"/>
        <v>877643.03899999999</v>
      </c>
      <c r="E43" s="129">
        <f t="shared" si="8"/>
        <v>832593.48149999999</v>
      </c>
      <c r="F43" s="129">
        <f t="shared" si="8"/>
        <v>916419.85549999995</v>
      </c>
      <c r="G43" s="129">
        <f t="shared" si="8"/>
        <v>928585.91499999992</v>
      </c>
      <c r="H43" s="129">
        <f t="shared" si="8"/>
        <v>754708.14899999998</v>
      </c>
      <c r="I43" s="129">
        <f t="shared" si="8"/>
        <v>1003022.5998745003</v>
      </c>
      <c r="J43" s="129">
        <f t="shared" si="8"/>
        <v>761194.45500000007</v>
      </c>
      <c r="K43" s="129">
        <f t="shared" si="8"/>
        <v>627143.17850000004</v>
      </c>
      <c r="L43" s="129">
        <f t="shared" si="8"/>
        <v>876736.73399999994</v>
      </c>
      <c r="M43" s="129">
        <f t="shared" si="8"/>
        <v>1184845.9380000001</v>
      </c>
      <c r="O43" s="129">
        <f t="shared" si="0"/>
        <v>10794751.312374499</v>
      </c>
      <c r="P43" s="129">
        <f t="shared" si="1"/>
        <v>899562.6093645416</v>
      </c>
      <c r="Q43" s="972">
        <f t="shared" si="4"/>
        <v>0.11635386829139906</v>
      </c>
    </row>
    <row r="44" spans="1:17" x14ac:dyDescent="0.15">
      <c r="A44" s="106"/>
      <c r="B44" s="109"/>
      <c r="C44" s="109"/>
      <c r="D44" s="107"/>
      <c r="E44" s="107"/>
      <c r="F44" s="107"/>
      <c r="G44" s="107"/>
      <c r="H44" s="107"/>
      <c r="I44" s="107"/>
      <c r="J44" s="107"/>
      <c r="K44" s="107"/>
      <c r="L44" s="107"/>
      <c r="M44" s="107"/>
      <c r="O44" s="107">
        <f t="shared" si="0"/>
        <v>0</v>
      </c>
      <c r="P44" s="107">
        <f t="shared" si="1"/>
        <v>0</v>
      </c>
      <c r="Q44" s="972">
        <f t="shared" si="4"/>
        <v>0</v>
      </c>
    </row>
    <row r="45" spans="1:17" ht="13" x14ac:dyDescent="0.15">
      <c r="A45" s="111" t="s">
        <v>289</v>
      </c>
      <c r="B45" s="130">
        <f t="shared" ref="B45:K45" si="9">B32-B43</f>
        <v>557627.37010000704</v>
      </c>
      <c r="C45" s="130">
        <f t="shared" si="9"/>
        <v>1197785.9241999984</v>
      </c>
      <c r="D45" s="130">
        <f t="shared" si="9"/>
        <v>965043.30300000298</v>
      </c>
      <c r="E45" s="130">
        <f t="shared" si="9"/>
        <v>1346626.7046999985</v>
      </c>
      <c r="F45" s="130">
        <f t="shared" si="9"/>
        <v>962128.12756999617</v>
      </c>
      <c r="G45" s="130">
        <f t="shared" si="9"/>
        <v>1120696.1341711604</v>
      </c>
      <c r="H45" s="130">
        <f t="shared" si="9"/>
        <v>819487.51269999682</v>
      </c>
      <c r="I45" s="130">
        <f t="shared" si="9"/>
        <v>1276156.5073154997</v>
      </c>
      <c r="J45" s="130">
        <f t="shared" si="9"/>
        <v>1064619.094099998</v>
      </c>
      <c r="K45" s="130">
        <f t="shared" si="9"/>
        <v>853120.76530000346</v>
      </c>
      <c r="L45" s="130">
        <f>+(L32+L26)-L43</f>
        <v>945338.60489999619</v>
      </c>
      <c r="M45" s="130">
        <f>+(M32+M26)-M43</f>
        <v>1164816.9132999987</v>
      </c>
      <c r="O45" s="130">
        <f t="shared" si="0"/>
        <v>12273446.961356657</v>
      </c>
      <c r="P45" s="130">
        <f t="shared" si="1"/>
        <v>1022787.2467797213</v>
      </c>
      <c r="Q45" s="972">
        <f t="shared" si="4"/>
        <v>0.13229235115274149</v>
      </c>
    </row>
    <row r="46" spans="1:17" x14ac:dyDescent="0.15">
      <c r="A46" s="131"/>
      <c r="B46" s="109"/>
      <c r="C46" s="109"/>
      <c r="D46" s="107"/>
      <c r="E46" s="107"/>
      <c r="F46" s="107"/>
      <c r="G46" s="107"/>
      <c r="H46" s="107"/>
      <c r="I46" s="107"/>
      <c r="J46" s="107"/>
      <c r="K46" s="107"/>
      <c r="L46" s="107"/>
      <c r="M46" s="107"/>
      <c r="O46" s="107">
        <f t="shared" si="0"/>
        <v>0</v>
      </c>
      <c r="P46" s="107">
        <f t="shared" si="1"/>
        <v>0</v>
      </c>
      <c r="Q46" s="972">
        <f t="shared" si="4"/>
        <v>0</v>
      </c>
    </row>
    <row r="47" spans="1:17" x14ac:dyDescent="0.15">
      <c r="A47" s="131" t="s">
        <v>290</v>
      </c>
      <c r="B47" s="109"/>
      <c r="C47" s="109"/>
      <c r="D47" s="107"/>
      <c r="E47" s="107"/>
      <c r="F47" s="107"/>
      <c r="G47" s="107"/>
      <c r="H47" s="107"/>
      <c r="I47" s="107"/>
      <c r="J47" s="107"/>
      <c r="K47" s="107"/>
      <c r="L47" s="107"/>
      <c r="M47" s="107"/>
      <c r="O47" s="107">
        <f t="shared" si="0"/>
        <v>0</v>
      </c>
      <c r="P47" s="107">
        <f t="shared" si="1"/>
        <v>0</v>
      </c>
      <c r="Q47" s="972">
        <f t="shared" si="4"/>
        <v>0</v>
      </c>
    </row>
    <row r="48" spans="1:17" x14ac:dyDescent="0.15">
      <c r="A48" s="106" t="s">
        <v>291</v>
      </c>
      <c r="B48" s="109">
        <f>+'GTOS OPERATIVOS DIRAC MID'!B139</f>
        <v>93078.43</v>
      </c>
      <c r="C48" s="109">
        <f>+'GTOS OPERATIVOS DIRAC MID'!C139</f>
        <v>76192.09</v>
      </c>
      <c r="D48" s="109">
        <f>+'GTOS OPERATIVOS DIRAC MID'!D139</f>
        <v>65997.899999999994</v>
      </c>
      <c r="E48" s="109">
        <f>+'GTOS OPERATIVOS DIRAC MID'!E139</f>
        <v>62772.78</v>
      </c>
      <c r="F48" s="109">
        <f>+'GTOS OPERATIVOS DIRAC MID'!F139</f>
        <v>62333.25</v>
      </c>
      <c r="G48" s="109">
        <f>+'GTOS OPERATIVOS DIRAC MID'!G139</f>
        <v>60262.879999999997</v>
      </c>
      <c r="H48" s="109">
        <f>+'GTOS OPERATIVOS DIRAC MID'!H139</f>
        <v>58034.19</v>
      </c>
      <c r="I48" s="109">
        <f>+'GTOS OPERATIVOS DIRAC MID'!I139</f>
        <v>105208.57</v>
      </c>
      <c r="J48" s="109">
        <f>+'GTOS OPERATIVOS DIRAC MID'!J139</f>
        <v>160226.23999999999</v>
      </c>
      <c r="K48" s="109">
        <f>+'GTOS OPERATIVOS DIRAC MID'!K139</f>
        <v>148234.92000000001</v>
      </c>
      <c r="L48" s="109">
        <f>+'GTOS OPERATIVOS DIRAC MID'!L139</f>
        <v>150026.91</v>
      </c>
      <c r="M48" s="109">
        <f>+'GTOS OPERATIVOS DIRAC MID'!M139</f>
        <v>144132.15</v>
      </c>
      <c r="O48" s="109">
        <f t="shared" si="0"/>
        <v>1186500.31</v>
      </c>
      <c r="P48" s="109">
        <f t="shared" si="1"/>
        <v>98875.025833333333</v>
      </c>
      <c r="Q48" s="972">
        <f t="shared" si="4"/>
        <v>1.2788983905464027E-2</v>
      </c>
    </row>
    <row r="49" spans="1:18" x14ac:dyDescent="0.15">
      <c r="A49" s="494" t="s">
        <v>292</v>
      </c>
      <c r="B49" s="495">
        <f>+'NC MEX '!I4+'NC MEX '!I6+'NC MEX '!I11+'NC MEX '!I12+'NC MEX '!I13+'NC MEX '!I14+'NC MEX '!I18</f>
        <v>285856.61919999996</v>
      </c>
      <c r="C49" s="495">
        <f>+'NC MEX '!I29+'NC MEX '!I31+'NC MEX '!I42+'NC MEX '!I45+'NC MEX '!I46+'NC MEX '!I50</f>
        <v>235433.79720000003</v>
      </c>
      <c r="D49" s="495">
        <f>+'NC MEX '!I59+'NC MEX '!I70+'NC MEX '!I71+'NC MEX '!I72+'NC MEX '!I73+'NC MEX '!I75+'NC MEX '!I78+'NC MEX '!I79+'NC MEX '!I80</f>
        <v>343643.84040000004</v>
      </c>
      <c r="E49" s="495">
        <f>+'NC MEX '!I92+'NC MEX '!I101+'NC MEX '!I106+'NC MEX '!I107+'NC MEX '!I109+'NC MEX '!I110</f>
        <v>200840.10320000001</v>
      </c>
      <c r="F49" s="495">
        <f>+'NC MEX '!I118+'NC MEX '!I124+'NC MEX '!I125+'NC MEX '!I126+'NC MEX '!I130+'NC MEX '!I131+'NC MEX '!I133+'NC MEX '!I137+'NC MEX '!I141+'NC MEX '!I142+'NC MEX '!I143+'NC MEX '!I144</f>
        <v>290129.93159999995</v>
      </c>
      <c r="G49" s="495">
        <f>+'NC MEX '!I151+'NC MEX '!I152+'NC MEX '!I155+'NC MEX '!I156+'NC MEX '!I157+'NC MEX '!I158+'NC MEX '!I159+'NC MEX '!I161+'NC MEX '!I164+'NC MEX '!I165+'NC MEX '!I171+'NC MEX '!I176+'NC MEX '!I179</f>
        <v>366405.00079999998</v>
      </c>
      <c r="H49" s="495">
        <f>+'NC MEX '!I186+'NC MEX '!I188+'NC MEX '!I189+'NC MEX '!I192+'NC MEX '!I193+'NC MEX '!I194+'NC MEX '!I195+'NC MEX '!I198+'NC MEX '!I199+'NC MEX '!I206+'NC MEX '!I207+'NC MEX '!I210+'NC MEX '!I211</f>
        <v>470574.86840000009</v>
      </c>
      <c r="I49" s="495">
        <f>+'NC MEX '!I223+'NC MEX '!I224+'NC MEX '!I229+'NC MEX '!I230+'NC MEX '!I231+'NC MEX '!I235+'NC MEX '!I240+'NC MEX '!I242+'NC MEX '!I245</f>
        <v>428517.74599999998</v>
      </c>
      <c r="J49" s="495">
        <f>+'NC MEX '!I260+'NC MEX '!I266+'NC MEX '!I267+'NC MEX '!I270+'NC MEX '!I272+'NC MEX '!I273+'NC MEX '!I274+'NC MEX '!I277</f>
        <v>315335.04960000003</v>
      </c>
      <c r="K49" s="495">
        <f>+'NC MEX '!I285+'NC MEX '!I286+'NC MEX '!I287+'NC MEX '!I290+'NC MEX '!I291+'NC MEX '!I298+'NC MEX '!I299+'NC MEX '!I301+'NC MEX '!I302+'NC MEX '!I303+'NC MEX '!I307+'NC MEX '!I308+'NC MEX '!I309+'NC MEX '!I310+'NC MEX '!I311+'NC MEX '!I312</f>
        <v>472641.5012</v>
      </c>
      <c r="L49" s="495">
        <f>+'NC MEX '!I319+'NC MEX '!I324+'NC MEX '!I331+'NC MEX '!I334+'NC MEX '!I340+'NC MEX '!I342+'NC MEX '!I344</f>
        <v>332137.23200000002</v>
      </c>
      <c r="M49" s="495">
        <f>+'NC MEX '!I351+'NC MEX '!I355+'NC MEX '!I364+'NC MEX '!I365+'NC MEX '!I369+'NC MEX '!I383+'NC MEX '!I384</f>
        <v>477745.9303999999</v>
      </c>
      <c r="O49" s="495">
        <f t="shared" si="0"/>
        <v>4219261.6199999992</v>
      </c>
      <c r="P49" s="495">
        <f t="shared" si="1"/>
        <v>351605.13499999995</v>
      </c>
      <c r="Q49" s="972">
        <f t="shared" si="4"/>
        <v>4.547834374448842E-2</v>
      </c>
    </row>
    <row r="50" spans="1:18" s="100" customFormat="1" x14ac:dyDescent="0.15">
      <c r="A50" s="106"/>
      <c r="B50" s="109"/>
      <c r="C50" s="109"/>
      <c r="D50" s="107"/>
      <c r="E50" s="107"/>
      <c r="F50" s="107"/>
      <c r="G50" s="107"/>
      <c r="H50" s="107"/>
      <c r="I50" s="107"/>
      <c r="J50" s="107"/>
      <c r="K50" s="107"/>
      <c r="L50" s="107"/>
      <c r="M50" s="107"/>
      <c r="O50" s="107">
        <f t="shared" si="0"/>
        <v>0</v>
      </c>
      <c r="P50" s="107">
        <f t="shared" si="1"/>
        <v>0</v>
      </c>
      <c r="Q50" s="972">
        <f t="shared" si="4"/>
        <v>0</v>
      </c>
    </row>
    <row r="51" spans="1:18" s="100" customFormat="1" x14ac:dyDescent="0.15">
      <c r="A51" s="131" t="s">
        <v>293</v>
      </c>
      <c r="B51" s="132">
        <f>+B45-B48+B49</f>
        <v>750405.55930000707</v>
      </c>
      <c r="C51" s="132">
        <f t="shared" ref="C51:M51" si="10">+C45-C48+C49</f>
        <v>1357027.6313999984</v>
      </c>
      <c r="D51" s="132">
        <f t="shared" si="10"/>
        <v>1242689.2434000031</v>
      </c>
      <c r="E51" s="132">
        <f t="shared" si="10"/>
        <v>1484694.0278999985</v>
      </c>
      <c r="F51" s="132">
        <f t="shared" si="10"/>
        <v>1189924.8091699961</v>
      </c>
      <c r="G51" s="132">
        <f t="shared" si="10"/>
        <v>1426838.2549711606</v>
      </c>
      <c r="H51" s="132">
        <f t="shared" si="10"/>
        <v>1232028.1910999969</v>
      </c>
      <c r="I51" s="132">
        <f t="shared" si="10"/>
        <v>1599465.6833154997</v>
      </c>
      <c r="J51" s="132">
        <f t="shared" si="10"/>
        <v>1219727.903699998</v>
      </c>
      <c r="K51" s="132">
        <f t="shared" si="10"/>
        <v>1177527.3465000035</v>
      </c>
      <c r="L51" s="132">
        <f t="shared" si="10"/>
        <v>1127448.9268999961</v>
      </c>
      <c r="M51" s="132">
        <f t="shared" si="10"/>
        <v>1498430.6936999985</v>
      </c>
      <c r="O51" s="132">
        <f t="shared" si="0"/>
        <v>15306208.271356657</v>
      </c>
      <c r="P51" s="132">
        <f t="shared" si="1"/>
        <v>1275517.3559463881</v>
      </c>
      <c r="Q51" s="972">
        <f t="shared" si="4"/>
        <v>0.16498171099176592</v>
      </c>
      <c r="R51" s="115"/>
    </row>
    <row r="52" spans="1:18" s="100" customFormat="1" x14ac:dyDescent="0.15">
      <c r="A52" s="106" t="s">
        <v>294</v>
      </c>
      <c r="B52" s="109">
        <f>+B51*0.1</f>
        <v>75040.555930000715</v>
      </c>
      <c r="C52" s="109">
        <f t="shared" ref="C52:M52" si="11">+C51*0.1</f>
        <v>135702.76313999985</v>
      </c>
      <c r="D52" s="109">
        <f t="shared" si="11"/>
        <v>124268.92434000032</v>
      </c>
      <c r="E52" s="109">
        <f t="shared" si="11"/>
        <v>148469.40278999985</v>
      </c>
      <c r="F52" s="109">
        <f t="shared" si="11"/>
        <v>118992.48091699962</v>
      </c>
      <c r="G52" s="109">
        <f t="shared" si="11"/>
        <v>142683.82549711605</v>
      </c>
      <c r="H52" s="109">
        <f t="shared" si="11"/>
        <v>123202.81910999969</v>
      </c>
      <c r="I52" s="109">
        <f t="shared" si="11"/>
        <v>159946.56833154999</v>
      </c>
      <c r="J52" s="109">
        <f t="shared" si="11"/>
        <v>121972.79036999981</v>
      </c>
      <c r="K52" s="109">
        <f t="shared" si="11"/>
        <v>117752.73465000035</v>
      </c>
      <c r="L52" s="109">
        <f t="shared" si="11"/>
        <v>112744.89268999961</v>
      </c>
      <c r="M52" s="109">
        <f t="shared" si="11"/>
        <v>149843.06936999987</v>
      </c>
      <c r="O52" s="109">
        <f t="shared" si="0"/>
        <v>1530620.8271356656</v>
      </c>
      <c r="P52" s="109">
        <f t="shared" si="1"/>
        <v>127551.7355946388</v>
      </c>
      <c r="Q52" s="972">
        <f t="shared" si="4"/>
        <v>1.649817109917659E-2</v>
      </c>
    </row>
    <row r="53" spans="1:18" s="100" customFormat="1" x14ac:dyDescent="0.15">
      <c r="A53" s="106" t="s">
        <v>295</v>
      </c>
      <c r="B53" s="109">
        <f>+B51*0.28</f>
        <v>210113.55660400199</v>
      </c>
      <c r="C53" s="109">
        <f t="shared" ref="C53:M53" si="12">+C51*0.28</f>
        <v>379967.7367919996</v>
      </c>
      <c r="D53" s="109">
        <f t="shared" si="12"/>
        <v>347952.98815200088</v>
      </c>
      <c r="E53" s="109">
        <f t="shared" si="12"/>
        <v>415714.3278119996</v>
      </c>
      <c r="F53" s="109">
        <f t="shared" si="12"/>
        <v>333178.9465675989</v>
      </c>
      <c r="G53" s="109">
        <f t="shared" si="12"/>
        <v>399514.711391925</v>
      </c>
      <c r="H53" s="109">
        <f t="shared" si="12"/>
        <v>344967.89350799919</v>
      </c>
      <c r="I53" s="109">
        <f t="shared" si="12"/>
        <v>447850.39132833993</v>
      </c>
      <c r="J53" s="109">
        <f t="shared" si="12"/>
        <v>341523.81303599948</v>
      </c>
      <c r="K53" s="109">
        <f t="shared" si="12"/>
        <v>329707.65702000103</v>
      </c>
      <c r="L53" s="109">
        <f t="shared" si="12"/>
        <v>315685.69953199895</v>
      </c>
      <c r="M53" s="109">
        <f t="shared" si="12"/>
        <v>419560.59423599963</v>
      </c>
      <c r="O53" s="109">
        <f t="shared" si="0"/>
        <v>4285738.3159798644</v>
      </c>
      <c r="P53" s="109">
        <f t="shared" si="1"/>
        <v>357144.8596649887</v>
      </c>
      <c r="Q53" s="972">
        <f t="shared" si="4"/>
        <v>4.6194879077694463E-2</v>
      </c>
    </row>
    <row r="54" spans="1:18" s="100" customFormat="1" ht="13" thickBot="1" x14ac:dyDescent="0.2">
      <c r="A54" s="106"/>
      <c r="B54" s="110"/>
      <c r="C54" s="110"/>
      <c r="D54" s="110"/>
      <c r="E54" s="110"/>
      <c r="F54" s="110"/>
      <c r="G54" s="110"/>
      <c r="H54" s="110"/>
      <c r="I54" s="110"/>
      <c r="J54" s="110"/>
      <c r="K54" s="110"/>
      <c r="L54" s="110"/>
      <c r="M54" s="110"/>
      <c r="O54" s="110">
        <f t="shared" si="0"/>
        <v>0</v>
      </c>
      <c r="P54" s="110">
        <f t="shared" si="1"/>
        <v>0</v>
      </c>
      <c r="Q54" s="972">
        <f t="shared" si="4"/>
        <v>0</v>
      </c>
    </row>
    <row r="55" spans="1:18" s="100" customFormat="1" x14ac:dyDescent="0.15">
      <c r="A55" s="131" t="s">
        <v>296</v>
      </c>
      <c r="B55" s="130">
        <f>+B51-B52-B53</f>
        <v>465251.44676600432</v>
      </c>
      <c r="C55" s="130">
        <f t="shared" ref="C55:M55" si="13">+C51-C52-C53</f>
        <v>841357.13146799896</v>
      </c>
      <c r="D55" s="130">
        <f t="shared" si="13"/>
        <v>770467.33090800187</v>
      </c>
      <c r="E55" s="130">
        <f t="shared" si="13"/>
        <v>920510.29729799891</v>
      </c>
      <c r="F55" s="130">
        <f t="shared" si="13"/>
        <v>737753.38168539759</v>
      </c>
      <c r="G55" s="130">
        <f t="shared" si="13"/>
        <v>884639.71808211959</v>
      </c>
      <c r="H55" s="130">
        <f t="shared" si="13"/>
        <v>763857.47848199797</v>
      </c>
      <c r="I55" s="130">
        <f t="shared" si="13"/>
        <v>991668.72365560988</v>
      </c>
      <c r="J55" s="130">
        <f t="shared" si="13"/>
        <v>756231.30029399879</v>
      </c>
      <c r="K55" s="130">
        <f t="shared" si="13"/>
        <v>730066.95483000227</v>
      </c>
      <c r="L55" s="130">
        <f t="shared" si="13"/>
        <v>699018.33467799751</v>
      </c>
      <c r="M55" s="130">
        <f t="shared" si="13"/>
        <v>929027.030093999</v>
      </c>
      <c r="O55" s="130">
        <f t="shared" si="0"/>
        <v>9489849.1282411274</v>
      </c>
      <c r="P55" s="130">
        <f t="shared" si="1"/>
        <v>790820.76068676065</v>
      </c>
      <c r="Q55" s="972">
        <f t="shared" si="4"/>
        <v>0.10228866081489486</v>
      </c>
    </row>
    <row r="56" spans="1:18" s="100" customFormat="1" ht="13" thickBot="1" x14ac:dyDescent="0.2">
      <c r="A56" s="106"/>
      <c r="B56" s="107"/>
      <c r="C56" s="107"/>
      <c r="D56" s="107"/>
      <c r="E56" s="107"/>
      <c r="F56" s="107"/>
      <c r="G56" s="107"/>
      <c r="H56" s="107"/>
      <c r="I56" s="107"/>
      <c r="J56" s="107"/>
      <c r="K56" s="107"/>
      <c r="L56" s="107"/>
      <c r="M56" s="107"/>
      <c r="O56" s="107"/>
      <c r="P56" s="107">
        <f t="shared" si="1"/>
        <v>0</v>
      </c>
      <c r="Q56" s="972">
        <f t="shared" si="4"/>
        <v>0</v>
      </c>
    </row>
    <row r="57" spans="1:18" s="100" customFormat="1" ht="13" thickBot="1" x14ac:dyDescent="0.2">
      <c r="A57" s="133"/>
      <c r="B57" s="134"/>
      <c r="C57" s="134"/>
      <c r="D57" s="134"/>
      <c r="E57" s="134"/>
      <c r="F57" s="134"/>
      <c r="G57" s="134"/>
      <c r="H57" s="134"/>
      <c r="I57" s="134"/>
      <c r="J57" s="134"/>
      <c r="K57" s="134"/>
      <c r="L57" s="134"/>
      <c r="M57" s="134"/>
      <c r="O57" s="134"/>
      <c r="P57" s="134">
        <f t="shared" si="1"/>
        <v>0</v>
      </c>
      <c r="Q57" s="972">
        <f t="shared" si="4"/>
        <v>0</v>
      </c>
    </row>
    <row r="58" spans="1:18" s="100" customFormat="1" x14ac:dyDescent="0.15">
      <c r="A58" s="135"/>
      <c r="B58" s="136"/>
      <c r="C58" s="136"/>
      <c r="D58" s="136"/>
      <c r="E58" s="136"/>
      <c r="F58" s="136"/>
      <c r="G58" s="136"/>
      <c r="H58" s="136"/>
      <c r="I58" s="136"/>
      <c r="J58" s="137"/>
    </row>
    <row r="59" spans="1:18" s="100" customFormat="1" hidden="1" x14ac:dyDescent="0.15">
      <c r="A59" s="135"/>
      <c r="B59" s="136"/>
      <c r="C59" s="136"/>
      <c r="D59" s="136"/>
      <c r="E59" s="136"/>
      <c r="F59" s="136"/>
      <c r="G59" s="136"/>
      <c r="H59" s="136"/>
      <c r="I59" s="136"/>
      <c r="J59" s="137"/>
    </row>
    <row r="60" spans="1:18" s="100" customFormat="1" hidden="1" x14ac:dyDescent="0.15">
      <c r="A60" s="138" t="s">
        <v>297</v>
      </c>
      <c r="B60" s="139"/>
      <c r="C60" s="139"/>
      <c r="D60" s="139"/>
      <c r="E60" s="139"/>
      <c r="F60" s="139"/>
      <c r="G60" s="139"/>
      <c r="H60" s="139"/>
      <c r="I60" s="139"/>
      <c r="J60" s="137"/>
    </row>
    <row r="61" spans="1:18" s="100" customFormat="1" hidden="1" x14ac:dyDescent="0.15">
      <c r="A61" s="140" t="s">
        <v>45</v>
      </c>
      <c r="B61" s="136"/>
      <c r="C61" s="136"/>
      <c r="D61" s="136"/>
      <c r="E61" s="136"/>
      <c r="F61" s="136"/>
      <c r="G61" s="136"/>
      <c r="H61" s="136"/>
      <c r="I61" s="136"/>
      <c r="J61" s="137"/>
    </row>
    <row r="62" spans="1:18" s="100" customFormat="1" hidden="1" x14ac:dyDescent="0.15">
      <c r="A62" s="140" t="s">
        <v>298</v>
      </c>
      <c r="B62" s="141" t="s">
        <v>2</v>
      </c>
      <c r="C62" s="141" t="s">
        <v>3</v>
      </c>
      <c r="D62" s="141" t="s">
        <v>4</v>
      </c>
      <c r="E62" s="141" t="s">
        <v>5</v>
      </c>
      <c r="F62" s="142" t="s">
        <v>6</v>
      </c>
      <c r="G62" s="142" t="s">
        <v>7</v>
      </c>
      <c r="H62" s="142" t="s">
        <v>8</v>
      </c>
      <c r="I62" s="142" t="s">
        <v>9</v>
      </c>
      <c r="J62" s="143" t="s">
        <v>10</v>
      </c>
      <c r="K62" s="142" t="s">
        <v>11</v>
      </c>
      <c r="L62" s="142" t="s">
        <v>12</v>
      </c>
      <c r="M62" s="142" t="s">
        <v>13</v>
      </c>
    </row>
    <row r="63" spans="1:18" s="100" customFormat="1" hidden="1" x14ac:dyDescent="0.15">
      <c r="A63" s="131" t="s">
        <v>299</v>
      </c>
      <c r="B63" s="107"/>
      <c r="C63" s="107"/>
      <c r="D63" s="107"/>
      <c r="E63" s="107"/>
      <c r="F63" s="107"/>
      <c r="G63" s="107"/>
      <c r="H63" s="107"/>
      <c r="I63" s="107"/>
      <c r="J63" s="144"/>
      <c r="K63" s="144"/>
      <c r="L63" s="144"/>
      <c r="M63" s="144"/>
    </row>
    <row r="64" spans="1:18" s="100" customFormat="1" hidden="1" x14ac:dyDescent="0.15">
      <c r="A64" s="131" t="s">
        <v>300</v>
      </c>
      <c r="B64" s="107">
        <f>SUM(B65:B68)</f>
        <v>419423.479999998</v>
      </c>
      <c r="C64" s="107">
        <f t="shared" ref="C64:J64" si="14">SUM(C65:C68)</f>
        <v>1424606.8140000026</v>
      </c>
      <c r="D64" s="107">
        <f t="shared" si="14"/>
        <v>228319.24000000209</v>
      </c>
      <c r="E64" s="107">
        <f t="shared" si="14"/>
        <v>364701.80000000121</v>
      </c>
      <c r="F64" s="107">
        <f t="shared" si="14"/>
        <v>757185.51000000094</v>
      </c>
      <c r="G64" s="107">
        <f t="shared" si="14"/>
        <v>2359677.2100000018</v>
      </c>
      <c r="H64" s="107">
        <f t="shared" si="14"/>
        <v>381244.08000000089</v>
      </c>
      <c r="I64" s="107">
        <f t="shared" si="14"/>
        <v>272528.19999999832</v>
      </c>
      <c r="J64" s="107">
        <f t="shared" si="14"/>
        <v>1770119.7799999998</v>
      </c>
      <c r="K64" s="114"/>
      <c r="L64" s="114"/>
      <c r="M64" s="114"/>
    </row>
    <row r="65" spans="1:13" s="100" customFormat="1" hidden="1" x14ac:dyDescent="0.15">
      <c r="A65" s="106" t="s">
        <v>301</v>
      </c>
      <c r="B65" s="109">
        <v>133849.9599999981</v>
      </c>
      <c r="C65" s="109">
        <v>1254546.3900000025</v>
      </c>
      <c r="D65" s="109">
        <v>129881.7900000019</v>
      </c>
      <c r="E65" s="109">
        <v>272365.49000000115</v>
      </c>
      <c r="F65" s="109">
        <v>161981.13000000082</v>
      </c>
      <c r="G65" s="109">
        <v>2320448.4900000012</v>
      </c>
      <c r="H65" s="109">
        <v>149106.37000000104</v>
      </c>
      <c r="I65" s="109">
        <v>113060.4999999986</v>
      </c>
      <c r="J65" s="114">
        <v>1308430.76</v>
      </c>
      <c r="K65" s="114"/>
      <c r="L65" s="114"/>
      <c r="M65" s="114"/>
    </row>
    <row r="66" spans="1:13" s="100" customFormat="1" hidden="1" x14ac:dyDescent="0.15">
      <c r="A66" s="106" t="s">
        <v>302</v>
      </c>
      <c r="B66" s="109">
        <v>285573.5199999999</v>
      </c>
      <c r="C66" s="109">
        <v>170060.42400000012</v>
      </c>
      <c r="D66" s="109">
        <v>98437.450000000186</v>
      </c>
      <c r="E66" s="109">
        <v>92336.310000000056</v>
      </c>
      <c r="F66" s="109">
        <v>595204.38000000012</v>
      </c>
      <c r="G66" s="109">
        <v>39228.720000000671</v>
      </c>
      <c r="H66" s="109">
        <v>232137.70999999985</v>
      </c>
      <c r="I66" s="109">
        <v>159467.69999999972</v>
      </c>
      <c r="J66" s="145">
        <f>+'[9]HSBC SEPTIEMBRE'!E250</f>
        <v>461689.01999999967</v>
      </c>
      <c r="K66" s="145"/>
      <c r="L66" s="145"/>
      <c r="M66" s="145"/>
    </row>
    <row r="67" spans="1:13" s="100" customFormat="1" hidden="1" x14ac:dyDescent="0.15">
      <c r="A67" s="106" t="s">
        <v>303</v>
      </c>
      <c r="B67" s="109">
        <v>0</v>
      </c>
      <c r="C67" s="109">
        <v>0</v>
      </c>
      <c r="D67" s="109">
        <v>0</v>
      </c>
      <c r="E67" s="109">
        <v>0</v>
      </c>
      <c r="F67" s="109">
        <v>0</v>
      </c>
      <c r="G67" s="109">
        <v>0</v>
      </c>
      <c r="H67" s="109">
        <v>0</v>
      </c>
      <c r="I67" s="109">
        <v>0</v>
      </c>
      <c r="J67" s="114">
        <v>0</v>
      </c>
      <c r="K67" s="114"/>
      <c r="L67" s="114"/>
      <c r="M67" s="114"/>
    </row>
    <row r="68" spans="1:13" s="100" customFormat="1" hidden="1" x14ac:dyDescent="0.15">
      <c r="A68" s="106" t="s">
        <v>304</v>
      </c>
      <c r="B68" s="109">
        <v>0</v>
      </c>
      <c r="C68" s="109">
        <v>0</v>
      </c>
      <c r="D68" s="109">
        <v>0</v>
      </c>
      <c r="E68" s="109">
        <v>0</v>
      </c>
      <c r="F68" s="109">
        <v>0</v>
      </c>
      <c r="G68" s="109">
        <v>0</v>
      </c>
      <c r="H68" s="109">
        <v>0</v>
      </c>
      <c r="I68" s="109">
        <v>0</v>
      </c>
      <c r="J68" s="114">
        <v>0</v>
      </c>
      <c r="K68" s="114"/>
      <c r="L68" s="114"/>
      <c r="M68" s="114"/>
    </row>
    <row r="69" spans="1:13" s="100" customFormat="1" hidden="1" x14ac:dyDescent="0.15">
      <c r="A69" s="106"/>
      <c r="B69" s="109"/>
      <c r="C69" s="109"/>
      <c r="D69" s="109"/>
      <c r="E69" s="109"/>
      <c r="F69" s="109"/>
      <c r="G69" s="109"/>
      <c r="H69" s="109"/>
      <c r="I69" s="109"/>
      <c r="J69" s="114"/>
      <c r="K69" s="114"/>
      <c r="L69" s="114"/>
      <c r="M69" s="114"/>
    </row>
    <row r="70" spans="1:13" s="100" customFormat="1" hidden="1" x14ac:dyDescent="0.15">
      <c r="A70" s="131" t="s">
        <v>305</v>
      </c>
      <c r="B70" s="146"/>
      <c r="C70" s="146"/>
      <c r="D70" s="146"/>
      <c r="E70" s="146"/>
      <c r="F70" s="146"/>
      <c r="G70" s="146"/>
      <c r="H70" s="146"/>
      <c r="I70" s="146"/>
      <c r="J70" s="147"/>
      <c r="K70" s="147"/>
      <c r="L70" s="147"/>
      <c r="M70" s="147"/>
    </row>
    <row r="71" spans="1:13" s="100" customFormat="1" hidden="1" x14ac:dyDescent="0.15">
      <c r="A71" s="106" t="s">
        <v>306</v>
      </c>
      <c r="B71" s="116">
        <v>64738.07</v>
      </c>
      <c r="C71" s="116">
        <v>138392.53</v>
      </c>
      <c r="D71" s="116">
        <v>125960.36</v>
      </c>
      <c r="E71" s="116">
        <v>84423.43</v>
      </c>
      <c r="F71" s="116">
        <v>145721.35999999999</v>
      </c>
      <c r="G71" s="116">
        <v>92945.73</v>
      </c>
      <c r="H71" s="116">
        <v>751859.86</v>
      </c>
      <c r="I71" s="116">
        <f>1318948.08+1118741.72</f>
        <v>2437689.7999999998</v>
      </c>
      <c r="J71" s="114">
        <v>3703854.231500003</v>
      </c>
      <c r="K71" s="114"/>
      <c r="L71" s="114"/>
      <c r="M71" s="114"/>
    </row>
    <row r="72" spans="1:13" s="100" customFormat="1" hidden="1" x14ac:dyDescent="0.15">
      <c r="A72" s="106" t="s">
        <v>307</v>
      </c>
      <c r="B72" s="109">
        <v>0</v>
      </c>
      <c r="C72" s="109">
        <v>0</v>
      </c>
      <c r="D72" s="120">
        <v>0</v>
      </c>
      <c r="E72" s="118">
        <v>0</v>
      </c>
      <c r="F72" s="109">
        <v>0</v>
      </c>
      <c r="G72" s="109">
        <v>0</v>
      </c>
      <c r="H72" s="109">
        <v>0</v>
      </c>
      <c r="I72" s="109">
        <v>0</v>
      </c>
      <c r="J72" s="114">
        <v>0</v>
      </c>
      <c r="K72" s="114"/>
      <c r="L72" s="114"/>
      <c r="M72" s="114"/>
    </row>
    <row r="73" spans="1:13" s="100" customFormat="1" hidden="1" x14ac:dyDescent="0.15">
      <c r="A73" s="131" t="s">
        <v>308</v>
      </c>
      <c r="B73" s="107">
        <f t="shared" ref="B73:D73" si="15">SUM(B74:B80)</f>
        <v>6993395.0800000001</v>
      </c>
      <c r="C73" s="107">
        <f t="shared" si="15"/>
        <v>7285851.7199999997</v>
      </c>
      <c r="D73" s="107">
        <f t="shared" si="15"/>
        <v>7314139.6000000006</v>
      </c>
      <c r="E73" s="107">
        <f>SUM(E74:E80)</f>
        <v>7401880.0300000003</v>
      </c>
      <c r="F73" s="107">
        <f t="shared" ref="F73:M73" si="16">SUM(F74:F80)</f>
        <v>7390987.4199999999</v>
      </c>
      <c r="G73" s="107">
        <f t="shared" si="16"/>
        <v>6329092.7700000005</v>
      </c>
      <c r="H73" s="107">
        <f t="shared" si="16"/>
        <v>7909929.46</v>
      </c>
      <c r="I73" s="107">
        <f t="shared" si="16"/>
        <v>9511864.2200000007</v>
      </c>
      <c r="J73" s="107">
        <f t="shared" si="16"/>
        <v>9136465.3099999987</v>
      </c>
      <c r="K73" s="107">
        <f t="shared" si="16"/>
        <v>0</v>
      </c>
      <c r="L73" s="107">
        <f t="shared" si="16"/>
        <v>0</v>
      </c>
      <c r="M73" s="107">
        <f t="shared" si="16"/>
        <v>0</v>
      </c>
    </row>
    <row r="74" spans="1:13" s="100" customFormat="1" hidden="1" x14ac:dyDescent="0.15">
      <c r="A74" s="106" t="s">
        <v>309</v>
      </c>
      <c r="B74" s="109">
        <v>4512309.3899999997</v>
      </c>
      <c r="C74" s="109">
        <v>4803837.5999999996</v>
      </c>
      <c r="D74" s="109">
        <v>4905194.63</v>
      </c>
      <c r="E74" s="109">
        <v>5021106.76</v>
      </c>
      <c r="F74" s="109">
        <v>5038970.5</v>
      </c>
      <c r="G74" s="109">
        <v>3981714.72</v>
      </c>
      <c r="H74" s="109">
        <v>5536599.79</v>
      </c>
      <c r="I74" s="109">
        <v>6930552.9000000004</v>
      </c>
      <c r="J74" s="114">
        <v>6524923.5099999998</v>
      </c>
      <c r="K74" s="114">
        <v>0</v>
      </c>
      <c r="L74" s="114"/>
      <c r="M74" s="114"/>
    </row>
    <row r="75" spans="1:13" s="100" customFormat="1" hidden="1" x14ac:dyDescent="0.15">
      <c r="A75" s="106" t="s">
        <v>310</v>
      </c>
      <c r="B75" s="109">
        <v>2389737.36</v>
      </c>
      <c r="C75" s="109">
        <v>2411015</v>
      </c>
      <c r="D75" s="109">
        <v>2240304.77</v>
      </c>
      <c r="E75" s="109">
        <v>2234880.62</v>
      </c>
      <c r="F75" s="109">
        <v>2225711.25</v>
      </c>
      <c r="G75" s="109">
        <v>2237835.25</v>
      </c>
      <c r="H75" s="109">
        <v>2283572.48</v>
      </c>
      <c r="I75" s="109">
        <v>2456913.44</v>
      </c>
      <c r="J75" s="114">
        <v>2536844.5499999998</v>
      </c>
      <c r="K75" s="114">
        <v>0</v>
      </c>
      <c r="L75" s="114"/>
      <c r="M75" s="114"/>
    </row>
    <row r="76" spans="1:13" s="100" customFormat="1" hidden="1" x14ac:dyDescent="0.15">
      <c r="A76" s="106" t="s">
        <v>311</v>
      </c>
      <c r="B76" s="109">
        <v>91348.33</v>
      </c>
      <c r="C76" s="109">
        <v>70999.12</v>
      </c>
      <c r="D76" s="109">
        <v>168640.2</v>
      </c>
      <c r="E76" s="109">
        <v>145892.65</v>
      </c>
      <c r="F76" s="109">
        <v>126305.67</v>
      </c>
      <c r="G76" s="109">
        <v>109542.8</v>
      </c>
      <c r="H76" s="109">
        <v>89757.19</v>
      </c>
      <c r="I76" s="109">
        <v>124397.88</v>
      </c>
      <c r="J76" s="114">
        <v>74697.25</v>
      </c>
      <c r="K76" s="114">
        <v>0</v>
      </c>
      <c r="L76" s="114"/>
      <c r="M76" s="114"/>
    </row>
    <row r="77" spans="1:13" s="100" customFormat="1" hidden="1" x14ac:dyDescent="0.15">
      <c r="A77" s="106" t="s">
        <v>312</v>
      </c>
      <c r="B77" s="109">
        <v>0</v>
      </c>
      <c r="C77" s="109">
        <v>0</v>
      </c>
      <c r="D77" s="109">
        <v>0</v>
      </c>
      <c r="E77" s="109">
        <v>0</v>
      </c>
      <c r="F77" s="109">
        <v>0</v>
      </c>
      <c r="G77" s="109">
        <v>0</v>
      </c>
      <c r="H77" s="109">
        <v>0</v>
      </c>
      <c r="I77" s="109">
        <v>0</v>
      </c>
      <c r="J77" s="114">
        <v>0</v>
      </c>
      <c r="K77" s="114">
        <v>0</v>
      </c>
      <c r="L77" s="114"/>
      <c r="M77" s="114"/>
    </row>
    <row r="78" spans="1:13" s="100" customFormat="1" hidden="1" x14ac:dyDescent="0.15">
      <c r="A78" s="106" t="s">
        <v>313</v>
      </c>
      <c r="B78" s="109">
        <v>0</v>
      </c>
      <c r="C78" s="109">
        <v>0</v>
      </c>
      <c r="D78" s="109">
        <v>0</v>
      </c>
      <c r="E78" s="109">
        <v>0</v>
      </c>
      <c r="F78" s="109">
        <v>0</v>
      </c>
      <c r="G78" s="109">
        <v>0</v>
      </c>
      <c r="H78" s="109">
        <v>0</v>
      </c>
      <c r="I78" s="109">
        <v>0</v>
      </c>
      <c r="J78" s="114">
        <v>0</v>
      </c>
      <c r="K78" s="114">
        <v>0</v>
      </c>
      <c r="L78" s="114"/>
      <c r="M78" s="114"/>
    </row>
    <row r="79" spans="1:13" s="100" customFormat="1" hidden="1" x14ac:dyDescent="0.15">
      <c r="A79" s="106" t="s">
        <v>314</v>
      </c>
      <c r="B79" s="109">
        <v>0</v>
      </c>
      <c r="C79" s="109">
        <v>0</v>
      </c>
      <c r="D79" s="109">
        <v>0</v>
      </c>
      <c r="E79" s="109">
        <v>0</v>
      </c>
      <c r="F79" s="109">
        <v>0</v>
      </c>
      <c r="G79" s="109">
        <v>0</v>
      </c>
      <c r="H79" s="109">
        <v>0</v>
      </c>
      <c r="I79" s="109">
        <v>0</v>
      </c>
      <c r="J79" s="114">
        <v>0</v>
      </c>
      <c r="K79" s="114">
        <v>0</v>
      </c>
      <c r="L79" s="114"/>
      <c r="M79" s="114"/>
    </row>
    <row r="80" spans="1:13" s="100" customFormat="1" hidden="1" x14ac:dyDescent="0.15">
      <c r="A80" s="106" t="s">
        <v>315</v>
      </c>
      <c r="B80" s="109">
        <v>0</v>
      </c>
      <c r="C80" s="109">
        <v>0</v>
      </c>
      <c r="D80" s="109">
        <v>0</v>
      </c>
      <c r="E80" s="109">
        <v>0</v>
      </c>
      <c r="F80" s="109">
        <v>0</v>
      </c>
      <c r="G80" s="109">
        <v>0</v>
      </c>
      <c r="H80" s="109">
        <v>0</v>
      </c>
      <c r="I80" s="109">
        <v>0</v>
      </c>
      <c r="J80" s="114">
        <v>0</v>
      </c>
      <c r="K80" s="114">
        <v>0</v>
      </c>
      <c r="L80" s="114"/>
      <c r="M80" s="114"/>
    </row>
    <row r="81" spans="1:13" s="100" customFormat="1" hidden="1" x14ac:dyDescent="0.15">
      <c r="A81" s="106"/>
      <c r="B81" s="109"/>
      <c r="C81" s="109"/>
      <c r="D81" s="109"/>
      <c r="E81" s="109"/>
      <c r="F81" s="109"/>
      <c r="G81" s="109"/>
      <c r="H81" s="109"/>
      <c r="I81" s="109"/>
      <c r="J81" s="114"/>
      <c r="K81" s="114"/>
      <c r="L81" s="114"/>
      <c r="M81" s="114"/>
    </row>
    <row r="82" spans="1:13" s="100" customFormat="1" hidden="1" x14ac:dyDescent="0.15">
      <c r="A82" s="131" t="s">
        <v>316</v>
      </c>
      <c r="B82" s="146"/>
      <c r="C82" s="146"/>
      <c r="D82" s="146"/>
      <c r="E82" s="146"/>
      <c r="F82" s="146"/>
      <c r="G82" s="146"/>
      <c r="H82" s="146"/>
      <c r="I82" s="146"/>
      <c r="J82" s="147"/>
      <c r="K82" s="147"/>
      <c r="L82" s="147"/>
      <c r="M82" s="147"/>
    </row>
    <row r="83" spans="1:13" s="100" customFormat="1" hidden="1" x14ac:dyDescent="0.15">
      <c r="A83" s="131" t="s">
        <v>317</v>
      </c>
      <c r="B83" s="109"/>
      <c r="C83" s="109"/>
      <c r="D83" s="109"/>
      <c r="E83" s="109"/>
      <c r="F83" s="109"/>
      <c r="G83" s="109"/>
      <c r="H83" s="109"/>
      <c r="I83" s="109"/>
      <c r="J83" s="114"/>
      <c r="K83" s="114"/>
      <c r="L83" s="114"/>
      <c r="M83" s="114"/>
    </row>
    <row r="84" spans="1:13" s="100" customFormat="1" hidden="1" x14ac:dyDescent="0.15">
      <c r="A84" s="106" t="s">
        <v>318</v>
      </c>
      <c r="B84" s="109" t="e">
        <f>+'[9]CTS BG'!B17</f>
        <v>#REF!</v>
      </c>
      <c r="C84" s="109" t="e">
        <f>+'[9]CTS BG'!C17</f>
        <v>#REF!</v>
      </c>
      <c r="D84" s="109" t="e">
        <f>+'[9]CTS BG'!D17</f>
        <v>#REF!</v>
      </c>
      <c r="E84" s="109" t="e">
        <f>+'[9]CTS BG'!E17</f>
        <v>#REF!</v>
      </c>
      <c r="F84" s="109" t="e">
        <f>+'[9]CTS BG'!F17</f>
        <v>#REF!</v>
      </c>
      <c r="G84" s="109" t="e">
        <f>+'[9]CTS BG'!G17</f>
        <v>#REF!</v>
      </c>
      <c r="H84" s="109" t="e">
        <f>+'[9]CTS BG'!H17</f>
        <v>#REF!</v>
      </c>
      <c r="I84" s="109" t="e">
        <f>+'[9]CTS BG'!I17</f>
        <v>#REF!</v>
      </c>
      <c r="J84" s="114"/>
      <c r="K84" s="114"/>
      <c r="L84" s="114"/>
      <c r="M84" s="114"/>
    </row>
    <row r="85" spans="1:13" s="100" customFormat="1" hidden="1" x14ac:dyDescent="0.15">
      <c r="A85" s="106" t="s">
        <v>319</v>
      </c>
      <c r="B85" s="107">
        <f>SUM(B86:B99)</f>
        <v>2355605.16</v>
      </c>
      <c r="C85" s="107">
        <f t="shared" ref="C85:M85" si="17">SUM(C86:C99)</f>
        <v>2355605.16</v>
      </c>
      <c r="D85" s="107">
        <f t="shared" si="17"/>
        <v>2355605.16</v>
      </c>
      <c r="E85" s="107">
        <f t="shared" si="17"/>
        <v>2355605.16</v>
      </c>
      <c r="F85" s="107">
        <f t="shared" si="17"/>
        <v>2355605.16</v>
      </c>
      <c r="G85" s="107">
        <f t="shared" si="17"/>
        <v>2355605.16</v>
      </c>
      <c r="H85" s="107">
        <f t="shared" si="17"/>
        <v>2588539.64</v>
      </c>
      <c r="I85" s="107">
        <f t="shared" si="17"/>
        <v>2588539.64</v>
      </c>
      <c r="J85" s="107">
        <f t="shared" si="17"/>
        <v>2588539.64</v>
      </c>
      <c r="K85" s="107">
        <f t="shared" si="17"/>
        <v>0</v>
      </c>
      <c r="L85" s="107">
        <f t="shared" si="17"/>
        <v>0</v>
      </c>
      <c r="M85" s="107">
        <f t="shared" si="17"/>
        <v>0</v>
      </c>
    </row>
    <row r="86" spans="1:13" s="100" customFormat="1" hidden="1" x14ac:dyDescent="0.15">
      <c r="A86" s="106" t="s">
        <v>320</v>
      </c>
      <c r="B86" s="109">
        <v>110086.21</v>
      </c>
      <c r="C86" s="109">
        <v>110086.21</v>
      </c>
      <c r="D86" s="109">
        <v>110086.21</v>
      </c>
      <c r="E86" s="109">
        <v>110086.21</v>
      </c>
      <c r="F86" s="109">
        <v>110086.21</v>
      </c>
      <c r="G86" s="109">
        <v>110086.21</v>
      </c>
      <c r="H86" s="109">
        <v>110086.21</v>
      </c>
      <c r="I86" s="109">
        <v>110086.21</v>
      </c>
      <c r="J86" s="109">
        <v>110086.21</v>
      </c>
      <c r="K86" s="114"/>
      <c r="L86" s="114"/>
      <c r="M86" s="114"/>
    </row>
    <row r="87" spans="1:13" s="100" customFormat="1" hidden="1" x14ac:dyDescent="0.15">
      <c r="A87" s="106" t="s">
        <v>321</v>
      </c>
      <c r="B87" s="109">
        <v>110086.21</v>
      </c>
      <c r="C87" s="109">
        <v>110086.21</v>
      </c>
      <c r="D87" s="109">
        <v>110086.21</v>
      </c>
      <c r="E87" s="109">
        <v>110086.21</v>
      </c>
      <c r="F87" s="109">
        <v>110086.21</v>
      </c>
      <c r="G87" s="109">
        <v>110086.21</v>
      </c>
      <c r="H87" s="109">
        <v>110086.21</v>
      </c>
      <c r="I87" s="109">
        <v>110086.21</v>
      </c>
      <c r="J87" s="109">
        <v>110086.21</v>
      </c>
      <c r="K87" s="114"/>
      <c r="L87" s="114"/>
      <c r="M87" s="114"/>
    </row>
    <row r="88" spans="1:13" s="100" customFormat="1" hidden="1" x14ac:dyDescent="0.15">
      <c r="A88" s="106" t="s">
        <v>322</v>
      </c>
      <c r="B88" s="109">
        <v>114482.76</v>
      </c>
      <c r="C88" s="109">
        <v>114482.76</v>
      </c>
      <c r="D88" s="109">
        <v>114482.76</v>
      </c>
      <c r="E88" s="109">
        <v>114482.76</v>
      </c>
      <c r="F88" s="109">
        <v>114482.76</v>
      </c>
      <c r="G88" s="109">
        <v>114482.76</v>
      </c>
      <c r="H88" s="109">
        <v>114482.76</v>
      </c>
      <c r="I88" s="109">
        <v>114482.76</v>
      </c>
      <c r="J88" s="109">
        <v>114482.76</v>
      </c>
      <c r="K88" s="114"/>
      <c r="L88" s="114"/>
      <c r="M88" s="114"/>
    </row>
    <row r="89" spans="1:13" s="100" customFormat="1" hidden="1" x14ac:dyDescent="0.15">
      <c r="A89" s="106" t="s">
        <v>323</v>
      </c>
      <c r="B89" s="109">
        <v>114482.76</v>
      </c>
      <c r="C89" s="109">
        <v>114482.76</v>
      </c>
      <c r="D89" s="109">
        <v>114482.76</v>
      </c>
      <c r="E89" s="109">
        <v>114482.76</v>
      </c>
      <c r="F89" s="109">
        <v>114482.76</v>
      </c>
      <c r="G89" s="109">
        <v>114482.76</v>
      </c>
      <c r="H89" s="109">
        <v>114482.76</v>
      </c>
      <c r="I89" s="109">
        <v>114482.76</v>
      </c>
      <c r="J89" s="109">
        <v>114482.76</v>
      </c>
      <c r="K89" s="114"/>
      <c r="L89" s="114"/>
      <c r="M89" s="114"/>
    </row>
    <row r="90" spans="1:13" s="100" customFormat="1" hidden="1" x14ac:dyDescent="0.15">
      <c r="A90" s="106" t="s">
        <v>324</v>
      </c>
      <c r="B90" s="109">
        <v>115396.55</v>
      </c>
      <c r="C90" s="109">
        <v>115396.55</v>
      </c>
      <c r="D90" s="109">
        <v>115396.55</v>
      </c>
      <c r="E90" s="109">
        <v>115396.55</v>
      </c>
      <c r="F90" s="109">
        <v>115396.55</v>
      </c>
      <c r="G90" s="109">
        <v>115396.55</v>
      </c>
      <c r="H90" s="109">
        <v>115396.55</v>
      </c>
      <c r="I90" s="109">
        <v>115396.55</v>
      </c>
      <c r="J90" s="109">
        <v>115396.55</v>
      </c>
      <c r="K90" s="114"/>
      <c r="L90" s="114"/>
      <c r="M90" s="114"/>
    </row>
    <row r="91" spans="1:13" s="100" customFormat="1" hidden="1" x14ac:dyDescent="0.15">
      <c r="A91" s="106" t="s">
        <v>325</v>
      </c>
      <c r="B91" s="109">
        <v>115396.55</v>
      </c>
      <c r="C91" s="109">
        <v>115396.55</v>
      </c>
      <c r="D91" s="109">
        <v>115396.55</v>
      </c>
      <c r="E91" s="109">
        <v>115396.55</v>
      </c>
      <c r="F91" s="109">
        <v>115396.55</v>
      </c>
      <c r="G91" s="109">
        <v>115396.55</v>
      </c>
      <c r="H91" s="109">
        <v>115396.55</v>
      </c>
      <c r="I91" s="109">
        <v>115396.55</v>
      </c>
      <c r="J91" s="109">
        <v>115396.55</v>
      </c>
      <c r="K91" s="114"/>
      <c r="L91" s="114"/>
      <c r="M91" s="114"/>
    </row>
    <row r="92" spans="1:13" s="100" customFormat="1" hidden="1" x14ac:dyDescent="0.15">
      <c r="A92" s="106" t="s">
        <v>326</v>
      </c>
      <c r="B92" s="109">
        <v>115396.55</v>
      </c>
      <c r="C92" s="109">
        <v>115396.55</v>
      </c>
      <c r="D92" s="109">
        <v>115396.55</v>
      </c>
      <c r="E92" s="109">
        <v>115396.55</v>
      </c>
      <c r="F92" s="109">
        <v>115396.55</v>
      </c>
      <c r="G92" s="109">
        <v>115396.55</v>
      </c>
      <c r="H92" s="109">
        <v>115396.55</v>
      </c>
      <c r="I92" s="109">
        <v>115396.55</v>
      </c>
      <c r="J92" s="109">
        <v>115396.55</v>
      </c>
      <c r="K92" s="114"/>
      <c r="L92" s="114"/>
      <c r="M92" s="114"/>
    </row>
    <row r="93" spans="1:13" s="100" customFormat="1" hidden="1" x14ac:dyDescent="0.15">
      <c r="A93" s="106" t="s">
        <v>327</v>
      </c>
      <c r="B93" s="109">
        <v>115396.55</v>
      </c>
      <c r="C93" s="109">
        <v>115396.55</v>
      </c>
      <c r="D93" s="109">
        <v>115396.55</v>
      </c>
      <c r="E93" s="109">
        <v>115396.55</v>
      </c>
      <c r="F93" s="109">
        <v>115396.55</v>
      </c>
      <c r="G93" s="109">
        <v>115396.55</v>
      </c>
      <c r="H93" s="109">
        <v>115396.55</v>
      </c>
      <c r="I93" s="109">
        <v>115396.55</v>
      </c>
      <c r="J93" s="109">
        <v>115396.55</v>
      </c>
      <c r="K93" s="114"/>
      <c r="L93" s="114"/>
      <c r="M93" s="114"/>
    </row>
    <row r="94" spans="1:13" s="100" customFormat="1" hidden="1" x14ac:dyDescent="0.15">
      <c r="A94" s="106" t="s">
        <v>328</v>
      </c>
      <c r="B94" s="109">
        <v>109137.93</v>
      </c>
      <c r="C94" s="109">
        <v>109137.93</v>
      </c>
      <c r="D94" s="109">
        <v>109137.93</v>
      </c>
      <c r="E94" s="109">
        <v>109137.93</v>
      </c>
      <c r="F94" s="109">
        <v>109137.93</v>
      </c>
      <c r="G94" s="109">
        <v>109137.93</v>
      </c>
      <c r="H94" s="109">
        <v>109137.93</v>
      </c>
      <c r="I94" s="109">
        <v>109137.93</v>
      </c>
      <c r="J94" s="109">
        <v>109137.93</v>
      </c>
      <c r="K94" s="114"/>
      <c r="L94" s="114"/>
      <c r="M94" s="114"/>
    </row>
    <row r="95" spans="1:13" s="100" customFormat="1" hidden="1" x14ac:dyDescent="0.15">
      <c r="A95" s="106" t="s">
        <v>329</v>
      </c>
      <c r="B95" s="109">
        <v>195517.24</v>
      </c>
      <c r="C95" s="109">
        <v>195517.24</v>
      </c>
      <c r="D95" s="109">
        <v>195517.24</v>
      </c>
      <c r="E95" s="109">
        <v>195517.24</v>
      </c>
      <c r="F95" s="109">
        <v>195517.24</v>
      </c>
      <c r="G95" s="109">
        <v>195517.24</v>
      </c>
      <c r="H95" s="109">
        <v>195517.24</v>
      </c>
      <c r="I95" s="109">
        <v>195517.24</v>
      </c>
      <c r="J95" s="109">
        <v>195517.24</v>
      </c>
      <c r="K95" s="114"/>
      <c r="L95" s="114"/>
      <c r="M95" s="114"/>
    </row>
    <row r="96" spans="1:13" s="100" customFormat="1" hidden="1" x14ac:dyDescent="0.15">
      <c r="A96" s="106" t="s">
        <v>330</v>
      </c>
      <c r="B96" s="109">
        <v>491379.31</v>
      </c>
      <c r="C96" s="109">
        <v>491379.31</v>
      </c>
      <c r="D96" s="109">
        <v>491379.31</v>
      </c>
      <c r="E96" s="109">
        <v>491379.31</v>
      </c>
      <c r="F96" s="109">
        <v>491379.31</v>
      </c>
      <c r="G96" s="109">
        <v>491379.31</v>
      </c>
      <c r="H96" s="109">
        <v>491379.31</v>
      </c>
      <c r="I96" s="109">
        <v>491379.31</v>
      </c>
      <c r="J96" s="109">
        <v>491379.31</v>
      </c>
      <c r="K96" s="114"/>
      <c r="L96" s="114"/>
      <c r="M96" s="114"/>
    </row>
    <row r="97" spans="1:13" s="100" customFormat="1" hidden="1" x14ac:dyDescent="0.15">
      <c r="A97" s="106" t="s">
        <v>331</v>
      </c>
      <c r="B97" s="109">
        <v>314622.40999999997</v>
      </c>
      <c r="C97" s="109">
        <v>314622.40999999997</v>
      </c>
      <c r="D97" s="109">
        <v>314622.40999999997</v>
      </c>
      <c r="E97" s="109">
        <v>314622.40999999997</v>
      </c>
      <c r="F97" s="109">
        <v>314622.40999999997</v>
      </c>
      <c r="G97" s="109">
        <v>314622.40999999997</v>
      </c>
      <c r="H97" s="109">
        <v>314622.40999999997</v>
      </c>
      <c r="I97" s="109">
        <v>314622.40999999997</v>
      </c>
      <c r="J97" s="109">
        <v>314622.40999999997</v>
      </c>
      <c r="K97" s="114"/>
      <c r="L97" s="114"/>
      <c r="M97" s="114"/>
    </row>
    <row r="98" spans="1:13" s="100" customFormat="1" hidden="1" x14ac:dyDescent="0.15">
      <c r="A98" s="106" t="s">
        <v>332</v>
      </c>
      <c r="B98" s="109">
        <v>334224.13</v>
      </c>
      <c r="C98" s="109">
        <v>334224.13</v>
      </c>
      <c r="D98" s="109">
        <v>334224.13</v>
      </c>
      <c r="E98" s="109">
        <v>334224.13</v>
      </c>
      <c r="F98" s="109">
        <v>334224.13</v>
      </c>
      <c r="G98" s="109">
        <v>334224.13</v>
      </c>
      <c r="H98" s="109">
        <v>334224.13</v>
      </c>
      <c r="I98" s="109">
        <v>334224.13</v>
      </c>
      <c r="J98" s="109">
        <v>334224.13</v>
      </c>
      <c r="K98" s="114"/>
      <c r="L98" s="114"/>
      <c r="M98" s="114"/>
    </row>
    <row r="99" spans="1:13" s="100" customFormat="1" hidden="1" x14ac:dyDescent="0.15">
      <c r="A99" s="106" t="s">
        <v>333</v>
      </c>
      <c r="B99" s="109"/>
      <c r="C99" s="109">
        <v>0</v>
      </c>
      <c r="D99" s="109"/>
      <c r="E99" s="109"/>
      <c r="F99" s="109"/>
      <c r="G99" s="109"/>
      <c r="H99" s="109">
        <v>232934.48</v>
      </c>
      <c r="I99" s="109">
        <v>232934.48</v>
      </c>
      <c r="J99" s="109">
        <v>232934.48</v>
      </c>
      <c r="K99" s="114"/>
      <c r="L99" s="114"/>
      <c r="M99" s="114"/>
    </row>
    <row r="100" spans="1:13" s="100" customFormat="1" hidden="1" x14ac:dyDescent="0.15">
      <c r="A100" s="106" t="s">
        <v>334</v>
      </c>
      <c r="B100" s="109" t="e">
        <f>+'[9]CTS BG'!B21</f>
        <v>#REF!</v>
      </c>
      <c r="C100" s="109" t="e">
        <f>+'[9]CTS BG'!C21</f>
        <v>#REF!</v>
      </c>
      <c r="D100" s="109" t="e">
        <f>+'[9]CTS BG'!D21</f>
        <v>#REF!</v>
      </c>
      <c r="E100" s="109" t="e">
        <f>+'[9]CTS BG'!E21</f>
        <v>#REF!</v>
      </c>
      <c r="F100" s="109" t="e">
        <f>+'[9]CTS BG'!F21</f>
        <v>#REF!</v>
      </c>
      <c r="G100" s="109" t="e">
        <f>+'[9]CTS BG'!G21</f>
        <v>#REF!</v>
      </c>
      <c r="H100" s="109" t="e">
        <f>+'[9]CTS BG'!H21</f>
        <v>#REF!</v>
      </c>
      <c r="I100" s="109" t="e">
        <f>+'[9]CTS BG'!I21</f>
        <v>#REF!</v>
      </c>
      <c r="J100" s="114"/>
      <c r="K100" s="114"/>
      <c r="L100" s="114"/>
      <c r="M100" s="114"/>
    </row>
    <row r="101" spans="1:13" s="100" customFormat="1" hidden="1" x14ac:dyDescent="0.15">
      <c r="A101" s="106" t="s">
        <v>335</v>
      </c>
      <c r="B101" s="109"/>
      <c r="C101" s="109"/>
      <c r="D101" s="109"/>
      <c r="E101" s="109"/>
      <c r="F101" s="109"/>
      <c r="G101" s="109"/>
      <c r="H101" s="109"/>
      <c r="I101" s="109"/>
      <c r="J101" s="114"/>
      <c r="K101" s="114"/>
      <c r="L101" s="114"/>
      <c r="M101" s="114"/>
    </row>
    <row r="102" spans="1:13" s="100" customFormat="1" hidden="1" x14ac:dyDescent="0.15">
      <c r="A102" s="106"/>
      <c r="B102" s="109"/>
      <c r="C102" s="109"/>
      <c r="D102" s="109"/>
      <c r="E102" s="109"/>
      <c r="F102" s="109"/>
      <c r="G102" s="109"/>
      <c r="H102" s="109"/>
      <c r="I102" s="109"/>
      <c r="J102" s="114"/>
      <c r="K102" s="114"/>
      <c r="L102" s="114"/>
      <c r="M102" s="114"/>
    </row>
    <row r="103" spans="1:13" s="100" customFormat="1" hidden="1" x14ac:dyDescent="0.15">
      <c r="A103" s="106"/>
      <c r="B103" s="146"/>
      <c r="C103" s="146"/>
      <c r="D103" s="146"/>
      <c r="E103" s="146"/>
      <c r="F103" s="146"/>
      <c r="G103" s="146"/>
      <c r="H103" s="146"/>
      <c r="I103" s="146"/>
      <c r="J103" s="147"/>
      <c r="K103" s="147"/>
      <c r="L103" s="147"/>
      <c r="M103" s="147"/>
    </row>
    <row r="104" spans="1:13" s="100" customFormat="1" hidden="1" x14ac:dyDescent="0.15">
      <c r="A104" s="131" t="s">
        <v>336</v>
      </c>
      <c r="B104" s="109"/>
      <c r="C104" s="109"/>
      <c r="D104" s="109"/>
      <c r="E104" s="109"/>
      <c r="F104" s="109"/>
      <c r="G104" s="109"/>
      <c r="H104" s="109"/>
      <c r="I104" s="109"/>
      <c r="J104" s="114"/>
      <c r="K104" s="114"/>
      <c r="L104" s="114"/>
      <c r="M104" s="114"/>
    </row>
    <row r="105" spans="1:13" s="100" customFormat="1" hidden="1" x14ac:dyDescent="0.15">
      <c r="A105" s="106" t="s">
        <v>337</v>
      </c>
      <c r="B105" s="109"/>
      <c r="C105" s="109"/>
      <c r="D105" s="109"/>
      <c r="E105" s="109"/>
      <c r="F105" s="109"/>
      <c r="G105" s="109"/>
      <c r="H105" s="109"/>
      <c r="I105" s="109"/>
      <c r="J105" s="114"/>
      <c r="K105" s="114"/>
      <c r="L105" s="114"/>
      <c r="M105" s="114"/>
    </row>
    <row r="106" spans="1:13" s="100" customFormat="1" hidden="1" x14ac:dyDescent="0.15">
      <c r="A106" s="106" t="s">
        <v>338</v>
      </c>
      <c r="B106" s="109"/>
      <c r="C106" s="109"/>
      <c r="D106" s="109"/>
      <c r="E106" s="109"/>
      <c r="F106" s="109"/>
      <c r="G106" s="109"/>
      <c r="H106" s="109"/>
      <c r="I106" s="109"/>
      <c r="J106" s="114"/>
      <c r="K106" s="114"/>
      <c r="L106" s="114"/>
      <c r="M106" s="114"/>
    </row>
    <row r="107" spans="1:13" s="100" customFormat="1" hidden="1" x14ac:dyDescent="0.15">
      <c r="A107" s="106" t="s">
        <v>339</v>
      </c>
      <c r="B107" s="109"/>
      <c r="C107" s="109"/>
      <c r="D107" s="109"/>
      <c r="E107" s="109"/>
      <c r="F107" s="109"/>
      <c r="G107" s="109"/>
      <c r="H107" s="109"/>
      <c r="I107" s="109"/>
      <c r="J107" s="114"/>
      <c r="K107" s="114"/>
      <c r="L107" s="114"/>
      <c r="M107" s="114"/>
    </row>
    <row r="108" spans="1:13" s="100" customFormat="1" hidden="1" x14ac:dyDescent="0.15">
      <c r="A108" s="106" t="s">
        <v>340</v>
      </c>
      <c r="B108" s="109"/>
      <c r="C108" s="109"/>
      <c r="D108" s="109"/>
      <c r="E108" s="109"/>
      <c r="F108" s="109"/>
      <c r="G108" s="109"/>
      <c r="H108" s="109"/>
      <c r="I108" s="109"/>
      <c r="J108" s="114"/>
      <c r="K108" s="114"/>
      <c r="L108" s="114"/>
      <c r="M108" s="114"/>
    </row>
    <row r="109" spans="1:13" s="100" customFormat="1" hidden="1" x14ac:dyDescent="0.15">
      <c r="A109" s="106"/>
      <c r="B109" s="109"/>
      <c r="C109" s="109"/>
      <c r="D109" s="109"/>
      <c r="E109" s="109"/>
      <c r="F109" s="109"/>
      <c r="G109" s="109"/>
      <c r="H109" s="109"/>
      <c r="I109" s="109"/>
      <c r="J109" s="114"/>
      <c r="K109" s="114"/>
      <c r="L109" s="114"/>
      <c r="M109" s="114"/>
    </row>
    <row r="110" spans="1:13" s="100" customFormat="1" hidden="1" x14ac:dyDescent="0.15">
      <c r="A110" s="131" t="s">
        <v>341</v>
      </c>
      <c r="B110" s="146"/>
      <c r="C110" s="146"/>
      <c r="D110" s="146"/>
      <c r="E110" s="146"/>
      <c r="F110" s="146"/>
      <c r="G110" s="146"/>
      <c r="H110" s="146"/>
      <c r="I110" s="146"/>
      <c r="J110" s="147"/>
      <c r="K110" s="147"/>
      <c r="L110" s="147"/>
      <c r="M110" s="147"/>
    </row>
    <row r="111" spans="1:13" s="100" customFormat="1" hidden="1" x14ac:dyDescent="0.15">
      <c r="A111" s="106" t="s">
        <v>342</v>
      </c>
      <c r="B111" s="109"/>
      <c r="C111" s="109"/>
      <c r="D111" s="109"/>
      <c r="E111" s="109"/>
      <c r="F111" s="109"/>
      <c r="G111" s="109"/>
      <c r="H111" s="109"/>
      <c r="I111" s="109"/>
      <c r="J111" s="114"/>
      <c r="K111" s="114"/>
      <c r="L111" s="114"/>
      <c r="M111" s="114"/>
    </row>
    <row r="112" spans="1:13" s="100" customFormat="1" hidden="1" x14ac:dyDescent="0.15">
      <c r="A112" s="106" t="s">
        <v>343</v>
      </c>
      <c r="B112" s="109"/>
      <c r="C112" s="109"/>
      <c r="D112" s="109"/>
      <c r="E112" s="109"/>
      <c r="F112" s="109"/>
      <c r="G112" s="109"/>
      <c r="H112" s="109"/>
      <c r="I112" s="109"/>
      <c r="J112" s="114"/>
      <c r="K112" s="114"/>
      <c r="L112" s="114"/>
      <c r="M112" s="114"/>
    </row>
    <row r="113" spans="1:13" s="100" customFormat="1" hidden="1" x14ac:dyDescent="0.15">
      <c r="A113" s="106" t="s">
        <v>344</v>
      </c>
      <c r="B113" s="109"/>
      <c r="C113" s="109"/>
      <c r="D113" s="109"/>
      <c r="E113" s="109"/>
      <c r="F113" s="109"/>
      <c r="G113" s="109"/>
      <c r="H113" s="109"/>
      <c r="I113" s="109"/>
      <c r="J113" s="114"/>
      <c r="K113" s="114"/>
      <c r="L113" s="114"/>
      <c r="M113" s="114"/>
    </row>
    <row r="114" spans="1:13" s="100" customFormat="1" hidden="1" x14ac:dyDescent="0.15">
      <c r="A114" s="106" t="s">
        <v>345</v>
      </c>
      <c r="B114" s="109"/>
      <c r="C114" s="109"/>
      <c r="D114" s="109"/>
      <c r="E114" s="109"/>
      <c r="F114" s="109"/>
      <c r="G114" s="109"/>
      <c r="H114" s="109"/>
      <c r="I114" s="109"/>
      <c r="J114" s="114"/>
      <c r="K114" s="114"/>
      <c r="L114" s="114"/>
      <c r="M114" s="114"/>
    </row>
    <row r="115" spans="1:13" s="100" customFormat="1" hidden="1" x14ac:dyDescent="0.15">
      <c r="A115" s="106" t="s">
        <v>346</v>
      </c>
      <c r="B115" s="109"/>
      <c r="C115" s="109"/>
      <c r="D115" s="109"/>
      <c r="E115" s="109"/>
      <c r="F115" s="109"/>
      <c r="G115" s="109"/>
      <c r="H115" s="109"/>
      <c r="I115" s="109"/>
      <c r="J115" s="114"/>
      <c r="K115" s="114"/>
      <c r="L115" s="114"/>
      <c r="M115" s="114"/>
    </row>
    <row r="116" spans="1:13" s="100" customFormat="1" hidden="1" x14ac:dyDescent="0.15">
      <c r="A116" s="106"/>
      <c r="B116" s="109"/>
      <c r="C116" s="109"/>
      <c r="D116" s="109"/>
      <c r="E116" s="109"/>
      <c r="F116" s="109"/>
      <c r="G116" s="109"/>
      <c r="H116" s="109"/>
      <c r="I116" s="109"/>
      <c r="J116" s="114"/>
      <c r="K116" s="114"/>
      <c r="L116" s="114"/>
      <c r="M116" s="114"/>
    </row>
    <row r="117" spans="1:13" s="100" customFormat="1" hidden="1" x14ac:dyDescent="0.15">
      <c r="A117" s="131" t="s">
        <v>347</v>
      </c>
      <c r="B117" s="109"/>
      <c r="C117" s="109"/>
      <c r="D117" s="109"/>
      <c r="E117" s="109"/>
      <c r="F117" s="109"/>
      <c r="G117" s="109"/>
      <c r="H117" s="109"/>
      <c r="I117" s="109"/>
      <c r="J117" s="114"/>
      <c r="K117" s="114"/>
      <c r="L117" s="114"/>
      <c r="M117" s="114"/>
    </row>
    <row r="118" spans="1:13" s="100" customFormat="1" ht="13" hidden="1" thickBot="1" x14ac:dyDescent="0.2">
      <c r="A118" s="106"/>
      <c r="B118" s="148"/>
      <c r="C118" s="148"/>
      <c r="D118" s="148"/>
      <c r="E118" s="148"/>
      <c r="F118" s="148"/>
      <c r="G118" s="148"/>
      <c r="H118" s="148"/>
      <c r="I118" s="148"/>
      <c r="J118" s="149"/>
      <c r="K118" s="149"/>
      <c r="L118" s="149"/>
      <c r="M118" s="149"/>
    </row>
    <row r="119" spans="1:13" s="100" customFormat="1" hidden="1" x14ac:dyDescent="0.15">
      <c r="A119" s="140" t="s">
        <v>348</v>
      </c>
      <c r="B119" s="109"/>
      <c r="C119" s="109"/>
      <c r="D119" s="109"/>
      <c r="E119" s="109"/>
      <c r="F119" s="109"/>
      <c r="G119" s="109"/>
      <c r="H119" s="109"/>
      <c r="I119" s="109"/>
      <c r="J119" s="114"/>
      <c r="K119" s="114"/>
      <c r="L119" s="114"/>
      <c r="M119" s="114"/>
    </row>
    <row r="120" spans="1:13" s="100" customFormat="1" hidden="1" x14ac:dyDescent="0.15">
      <c r="A120" s="131" t="s">
        <v>349</v>
      </c>
      <c r="B120" s="109"/>
      <c r="C120" s="109"/>
      <c r="D120" s="109"/>
      <c r="E120" s="109"/>
      <c r="F120" s="109"/>
      <c r="G120" s="109"/>
      <c r="H120" s="109"/>
      <c r="I120" s="109"/>
      <c r="J120" s="114"/>
      <c r="K120" s="114"/>
      <c r="L120" s="114"/>
      <c r="M120" s="114"/>
    </row>
    <row r="121" spans="1:13" s="100" customFormat="1" hidden="1" x14ac:dyDescent="0.15">
      <c r="A121" s="106" t="s">
        <v>350</v>
      </c>
      <c r="B121" s="109"/>
      <c r="C121" s="109"/>
      <c r="D121" s="109"/>
      <c r="E121" s="109"/>
      <c r="F121" s="109"/>
      <c r="G121" s="109"/>
      <c r="H121" s="109"/>
      <c r="I121" s="109"/>
      <c r="J121" s="114"/>
      <c r="K121" s="114"/>
      <c r="L121" s="114"/>
      <c r="M121" s="114"/>
    </row>
    <row r="122" spans="1:13" s="100" customFormat="1" hidden="1" x14ac:dyDescent="0.15">
      <c r="A122" s="106" t="s">
        <v>351</v>
      </c>
      <c r="B122" s="109">
        <v>2412877.37</v>
      </c>
      <c r="C122" s="109">
        <v>1486304.7</v>
      </c>
      <c r="D122" s="109">
        <v>2563733.3099999996</v>
      </c>
      <c r="E122" s="109">
        <v>2246516.8600000003</v>
      </c>
      <c r="F122" s="109">
        <v>2761014.2499999991</v>
      </c>
      <c r="G122" s="109"/>
      <c r="H122" s="109"/>
      <c r="I122" s="109"/>
      <c r="J122" s="114"/>
      <c r="K122" s="114"/>
      <c r="L122" s="114"/>
      <c r="M122" s="114"/>
    </row>
    <row r="123" spans="1:13" s="100" customFormat="1" hidden="1" x14ac:dyDescent="0.15">
      <c r="A123" s="106" t="s">
        <v>352</v>
      </c>
      <c r="B123" s="109"/>
      <c r="C123" s="109"/>
      <c r="D123" s="109"/>
      <c r="E123" s="109"/>
      <c r="F123" s="109"/>
      <c r="G123" s="109"/>
      <c r="H123" s="109"/>
      <c r="I123" s="109"/>
      <c r="J123" s="114"/>
      <c r="K123" s="114"/>
      <c r="L123" s="114"/>
      <c r="M123" s="114"/>
    </row>
    <row r="124" spans="1:13" s="100" customFormat="1" hidden="1" x14ac:dyDescent="0.15">
      <c r="A124" s="106" t="s">
        <v>353</v>
      </c>
      <c r="B124" s="109"/>
      <c r="C124" s="109"/>
      <c r="D124" s="109"/>
      <c r="E124" s="109"/>
      <c r="F124" s="109"/>
      <c r="G124" s="109"/>
      <c r="H124" s="109"/>
      <c r="I124" s="109"/>
      <c r="J124" s="114"/>
      <c r="K124" s="114"/>
      <c r="L124" s="114"/>
      <c r="M124" s="114"/>
    </row>
    <row r="125" spans="1:13" s="100" customFormat="1" hidden="1" x14ac:dyDescent="0.15">
      <c r="A125" s="106" t="s">
        <v>354</v>
      </c>
      <c r="B125" s="109"/>
      <c r="C125" s="109"/>
      <c r="D125" s="109"/>
      <c r="E125" s="109"/>
      <c r="F125" s="109"/>
      <c r="G125" s="109"/>
      <c r="H125" s="109"/>
      <c r="I125" s="109"/>
      <c r="J125" s="114"/>
      <c r="K125" s="114"/>
      <c r="L125" s="114"/>
      <c r="M125" s="114"/>
    </row>
    <row r="126" spans="1:13" s="100" customFormat="1" hidden="1" x14ac:dyDescent="0.15">
      <c r="A126" s="106" t="s">
        <v>355</v>
      </c>
      <c r="B126" s="109"/>
      <c r="C126" s="109"/>
      <c r="D126" s="109"/>
      <c r="E126" s="109"/>
      <c r="F126" s="109"/>
      <c r="G126" s="109"/>
      <c r="H126" s="109"/>
      <c r="I126" s="109"/>
      <c r="J126" s="114"/>
      <c r="K126" s="114"/>
      <c r="L126" s="114"/>
      <c r="M126" s="114"/>
    </row>
    <row r="127" spans="1:13" s="100" customFormat="1" hidden="1" x14ac:dyDescent="0.15">
      <c r="A127" s="106" t="s">
        <v>356</v>
      </c>
      <c r="B127" s="109"/>
      <c r="C127" s="109"/>
      <c r="D127" s="109"/>
      <c r="E127" s="109"/>
      <c r="F127" s="109"/>
      <c r="G127" s="109"/>
      <c r="H127" s="109"/>
      <c r="I127" s="109"/>
      <c r="J127" s="114"/>
      <c r="K127" s="114"/>
      <c r="L127" s="114"/>
      <c r="M127" s="114"/>
    </row>
    <row r="128" spans="1:13" s="100" customFormat="1" hidden="1" x14ac:dyDescent="0.15">
      <c r="A128" s="106"/>
      <c r="B128" s="109"/>
      <c r="C128" s="109"/>
      <c r="D128" s="109"/>
      <c r="E128" s="109"/>
      <c r="F128" s="109"/>
      <c r="G128" s="109"/>
      <c r="H128" s="109"/>
      <c r="I128" s="109"/>
      <c r="J128" s="114"/>
      <c r="K128" s="114"/>
      <c r="L128" s="114"/>
      <c r="M128" s="114"/>
    </row>
    <row r="129" spans="1:13" s="100" customFormat="1" hidden="1" x14ac:dyDescent="0.15">
      <c r="A129" s="106" t="s">
        <v>357</v>
      </c>
      <c r="B129" s="107">
        <f t="shared" ref="B129:M129" si="18">SUM(B130:B131)</f>
        <v>43368.350000000006</v>
      </c>
      <c r="C129" s="107">
        <f t="shared" si="18"/>
        <v>43368.350000000006</v>
      </c>
      <c r="D129" s="107">
        <f t="shared" si="18"/>
        <v>43368.350000000006</v>
      </c>
      <c r="E129" s="107">
        <f t="shared" si="18"/>
        <v>43368.350000000006</v>
      </c>
      <c r="F129" s="107">
        <f t="shared" si="18"/>
        <v>43368.350000000006</v>
      </c>
      <c r="G129" s="107">
        <f t="shared" si="18"/>
        <v>43368.350000000006</v>
      </c>
      <c r="H129" s="107">
        <f t="shared" si="18"/>
        <v>43368.350000000006</v>
      </c>
      <c r="I129" s="107">
        <f t="shared" si="18"/>
        <v>43368.350000000006</v>
      </c>
      <c r="J129" s="107">
        <f t="shared" si="18"/>
        <v>43368.350000000006</v>
      </c>
      <c r="K129" s="107">
        <f t="shared" si="18"/>
        <v>0</v>
      </c>
      <c r="L129" s="107">
        <f t="shared" si="18"/>
        <v>0</v>
      </c>
      <c r="M129" s="107">
        <f t="shared" si="18"/>
        <v>0</v>
      </c>
    </row>
    <row r="130" spans="1:13" s="100" customFormat="1" hidden="1" x14ac:dyDescent="0.15">
      <c r="A130" s="106" t="s">
        <v>358</v>
      </c>
      <c r="B130" s="109">
        <f>+'[9]SANTANDER SEPTIEMBRE'!E55+'[9]SANTANDER SEPTIEMBRE'!E56+'[9]SANTANDER SEPTIEMBRE'!E57+'[9]SANTANDER SEPTIEMBRE'!E58+'[9]SANTANDER SEPTIEMBRE'!E59+'[9]SANTANDER SEPTIEMBRE'!E60+'[9]SANTANDER SEPTIEMBRE'!E61+'[9]SANTANDER SEPTIEMBRE'!E62</f>
        <v>29289.780000000006</v>
      </c>
      <c r="C130" s="109">
        <v>29289.780000000006</v>
      </c>
      <c r="D130" s="109">
        <v>29289.780000000006</v>
      </c>
      <c r="E130" s="109">
        <v>29289.780000000006</v>
      </c>
      <c r="F130" s="109">
        <v>29289.780000000006</v>
      </c>
      <c r="G130" s="109">
        <v>29289.780000000006</v>
      </c>
      <c r="H130" s="109">
        <v>29289.780000000006</v>
      </c>
      <c r="I130" s="109">
        <v>29289.780000000006</v>
      </c>
      <c r="J130" s="109">
        <v>29289.780000000006</v>
      </c>
      <c r="K130" s="114"/>
      <c r="L130" s="114"/>
      <c r="M130" s="114"/>
    </row>
    <row r="131" spans="1:13" s="100" customFormat="1" hidden="1" x14ac:dyDescent="0.15">
      <c r="A131" s="106" t="s">
        <v>359</v>
      </c>
      <c r="B131" s="109">
        <f>+'[9]SANTANDER SEPTIEMBRE'!E24</f>
        <v>14078.57</v>
      </c>
      <c r="C131" s="109">
        <v>14078.57</v>
      </c>
      <c r="D131" s="109">
        <v>14078.57</v>
      </c>
      <c r="E131" s="109">
        <v>14078.57</v>
      </c>
      <c r="F131" s="109">
        <v>14078.57</v>
      </c>
      <c r="G131" s="109">
        <v>14078.57</v>
      </c>
      <c r="H131" s="109">
        <v>14078.57</v>
      </c>
      <c r="I131" s="109">
        <v>14078.57</v>
      </c>
      <c r="J131" s="114">
        <v>14078.57</v>
      </c>
      <c r="K131" s="114"/>
      <c r="L131" s="114"/>
      <c r="M131" s="114"/>
    </row>
    <row r="132" spans="1:13" s="100" customFormat="1" hidden="1" x14ac:dyDescent="0.15">
      <c r="A132" s="106" t="s">
        <v>360</v>
      </c>
      <c r="B132" s="109"/>
      <c r="C132" s="109"/>
      <c r="D132" s="109"/>
      <c r="E132" s="109"/>
      <c r="F132" s="109"/>
      <c r="G132" s="109"/>
      <c r="H132" s="109"/>
      <c r="I132" s="109"/>
      <c r="J132" s="114"/>
      <c r="K132" s="114"/>
      <c r="L132" s="114"/>
      <c r="M132" s="114"/>
    </row>
    <row r="133" spans="1:13" s="100" customFormat="1" hidden="1" x14ac:dyDescent="0.15">
      <c r="A133" s="106" t="s">
        <v>361</v>
      </c>
      <c r="B133" s="109"/>
      <c r="C133" s="109"/>
      <c r="D133" s="109"/>
      <c r="E133" s="109"/>
      <c r="F133" s="109"/>
      <c r="G133" s="109"/>
      <c r="H133" s="109"/>
      <c r="I133" s="109"/>
      <c r="J133" s="114"/>
      <c r="K133" s="114"/>
      <c r="L133" s="114"/>
      <c r="M133" s="114"/>
    </row>
    <row r="134" spans="1:13" s="100" customFormat="1" hidden="1" x14ac:dyDescent="0.15">
      <c r="A134" s="106" t="s">
        <v>362</v>
      </c>
      <c r="B134" s="109"/>
      <c r="C134" s="109"/>
      <c r="D134" s="109"/>
      <c r="E134" s="109"/>
      <c r="F134" s="109"/>
      <c r="G134" s="109"/>
      <c r="H134" s="109"/>
      <c r="I134" s="109"/>
      <c r="J134" s="114"/>
      <c r="K134" s="114"/>
      <c r="L134" s="114"/>
      <c r="M134" s="114"/>
    </row>
    <row r="135" spans="1:13" s="100" customFormat="1" hidden="1" x14ac:dyDescent="0.15">
      <c r="A135" s="106" t="s">
        <v>363</v>
      </c>
      <c r="B135" s="109"/>
      <c r="C135" s="109"/>
      <c r="D135" s="109"/>
      <c r="E135" s="109"/>
      <c r="F135" s="109"/>
      <c r="G135" s="109"/>
      <c r="H135" s="109"/>
      <c r="I135" s="109"/>
      <c r="J135" s="114"/>
      <c r="K135" s="114"/>
      <c r="L135" s="114"/>
      <c r="M135" s="114"/>
    </row>
    <row r="136" spans="1:13" s="100" customFormat="1" hidden="1" x14ac:dyDescent="0.15">
      <c r="A136" s="106" t="s">
        <v>364</v>
      </c>
      <c r="B136" s="109"/>
      <c r="C136" s="109"/>
      <c r="D136" s="109"/>
      <c r="E136" s="109"/>
      <c r="F136" s="109"/>
      <c r="G136" s="109"/>
      <c r="H136" s="109"/>
      <c r="I136" s="109"/>
      <c r="J136" s="114"/>
      <c r="K136" s="114"/>
      <c r="L136" s="114"/>
      <c r="M136" s="114"/>
    </row>
    <row r="137" spans="1:13" s="100" customFormat="1" hidden="1" x14ac:dyDescent="0.15">
      <c r="A137" s="106" t="s">
        <v>365</v>
      </c>
      <c r="B137" s="109"/>
      <c r="C137" s="109"/>
      <c r="D137" s="109"/>
      <c r="E137" s="109"/>
      <c r="F137" s="109"/>
      <c r="G137" s="109"/>
      <c r="H137" s="109"/>
      <c r="I137" s="109"/>
      <c r="J137" s="114"/>
      <c r="K137" s="114"/>
      <c r="L137" s="114"/>
      <c r="M137" s="114"/>
    </row>
    <row r="138" spans="1:13" s="100" customFormat="1" hidden="1" x14ac:dyDescent="0.15">
      <c r="A138" s="106" t="s">
        <v>366</v>
      </c>
      <c r="B138" s="109"/>
      <c r="C138" s="109"/>
      <c r="D138" s="109"/>
      <c r="E138" s="109"/>
      <c r="F138" s="109"/>
      <c r="G138" s="109"/>
      <c r="H138" s="109"/>
      <c r="I138" s="109"/>
      <c r="J138" s="114"/>
      <c r="K138" s="114"/>
      <c r="L138" s="114"/>
      <c r="M138" s="114"/>
    </row>
    <row r="139" spans="1:13" s="100" customFormat="1" hidden="1" x14ac:dyDescent="0.15">
      <c r="A139" s="106" t="s">
        <v>367</v>
      </c>
      <c r="B139" s="109"/>
      <c r="C139" s="109"/>
      <c r="D139" s="109"/>
      <c r="E139" s="109"/>
      <c r="F139" s="109"/>
      <c r="G139" s="109"/>
      <c r="H139" s="109"/>
      <c r="I139" s="109"/>
      <c r="J139" s="114"/>
      <c r="K139" s="114"/>
      <c r="L139" s="114"/>
      <c r="M139" s="114"/>
    </row>
    <row r="140" spans="1:13" s="100" customFormat="1" hidden="1" x14ac:dyDescent="0.15">
      <c r="A140" s="131" t="s">
        <v>368</v>
      </c>
      <c r="B140" s="109"/>
      <c r="C140" s="109"/>
      <c r="D140" s="109"/>
      <c r="E140" s="109"/>
      <c r="F140" s="109"/>
      <c r="G140" s="109"/>
      <c r="H140" s="109"/>
      <c r="I140" s="109"/>
      <c r="J140" s="114"/>
      <c r="K140" s="114"/>
      <c r="L140" s="114"/>
      <c r="M140" s="114"/>
    </row>
    <row r="141" spans="1:13" s="100" customFormat="1" hidden="1" x14ac:dyDescent="0.15">
      <c r="A141" s="131"/>
      <c r="B141" s="146"/>
      <c r="C141" s="146"/>
      <c r="D141" s="146"/>
      <c r="E141" s="146"/>
      <c r="F141" s="146"/>
      <c r="G141" s="146"/>
      <c r="H141" s="146"/>
      <c r="I141" s="146"/>
      <c r="J141" s="147"/>
      <c r="K141" s="147"/>
      <c r="L141" s="147"/>
      <c r="M141" s="147"/>
    </row>
    <row r="142" spans="1:13" s="100" customFormat="1" hidden="1" x14ac:dyDescent="0.15">
      <c r="A142" s="131" t="s">
        <v>369</v>
      </c>
      <c r="B142" s="109"/>
      <c r="C142" s="109"/>
      <c r="D142" s="109"/>
      <c r="E142" s="109"/>
      <c r="F142" s="109"/>
      <c r="G142" s="109"/>
      <c r="H142" s="109"/>
      <c r="I142" s="109"/>
      <c r="J142" s="114"/>
      <c r="K142" s="114"/>
      <c r="L142" s="114"/>
      <c r="M142" s="114"/>
    </row>
    <row r="143" spans="1:13" s="100" customFormat="1" hidden="1" x14ac:dyDescent="0.15">
      <c r="A143" s="106" t="s">
        <v>370</v>
      </c>
      <c r="B143" s="109"/>
      <c r="C143" s="109"/>
      <c r="D143" s="109"/>
      <c r="E143" s="109"/>
      <c r="F143" s="109"/>
      <c r="G143" s="109"/>
      <c r="H143" s="109"/>
      <c r="I143" s="109"/>
      <c r="J143" s="114"/>
      <c r="K143" s="114"/>
      <c r="L143" s="114"/>
      <c r="M143" s="114"/>
    </row>
    <row r="144" spans="1:13" s="100" customFormat="1" hidden="1" x14ac:dyDescent="0.15">
      <c r="A144" s="106" t="s">
        <v>304</v>
      </c>
      <c r="B144" s="109" t="e">
        <f>+'[9]GTOS OPERATIVOS DIRAC'!B148</f>
        <v>#REF!</v>
      </c>
      <c r="C144" s="109" t="e">
        <f>+'[9]GTOS OPERATIVOS DIRAC'!C148</f>
        <v>#REF!</v>
      </c>
      <c r="D144" s="109" t="e">
        <f>+'[9]GTOS OPERATIVOS DIRAC'!D148</f>
        <v>#REF!</v>
      </c>
      <c r="E144" s="109" t="e">
        <f>+'[9]GTOS OPERATIVOS DIRAC'!E148</f>
        <v>#REF!</v>
      </c>
      <c r="F144" s="109" t="e">
        <f>+'[9]GTOS OPERATIVOS DIRAC'!F148</f>
        <v>#REF!</v>
      </c>
      <c r="G144" s="109" t="e">
        <f>+'[9]GTOS OPERATIVOS DIRAC'!G148</f>
        <v>#REF!</v>
      </c>
      <c r="H144" s="109" t="e">
        <f>+'[9]GTOS OPERATIVOS DIRAC'!H148</f>
        <v>#REF!</v>
      </c>
      <c r="I144" s="109" t="e">
        <f>+'[9]GTOS OPERATIVOS DIRAC'!I148</f>
        <v>#REF!</v>
      </c>
      <c r="J144" s="109" t="e">
        <f>+'[9]GTOS OPERATIVOS DIRAC'!J148</f>
        <v>#REF!</v>
      </c>
      <c r="K144" s="109" t="e">
        <f>+'[9]GTOS OPERATIVOS DIRAC'!K148</f>
        <v>#REF!</v>
      </c>
      <c r="L144" s="109" t="e">
        <f>+'[9]GTOS OPERATIVOS DIRAC'!L148</f>
        <v>#REF!</v>
      </c>
      <c r="M144" s="109" t="e">
        <f>+'[9]GTOS OPERATIVOS DIRAC'!M148</f>
        <v>#REF!</v>
      </c>
    </row>
    <row r="145" spans="1:13" s="100" customFormat="1" hidden="1" x14ac:dyDescent="0.15">
      <c r="A145" s="106" t="s">
        <v>303</v>
      </c>
      <c r="B145" s="109" t="e">
        <f>+'[9]GTOS OPERATIVOS DIRAC'!B150</f>
        <v>#REF!</v>
      </c>
      <c r="C145" s="109" t="e">
        <f>+'[9]GTOS OPERATIVOS DIRAC'!C150</f>
        <v>#REF!</v>
      </c>
      <c r="D145" s="109" t="e">
        <f>+'[9]GTOS OPERATIVOS DIRAC'!D150</f>
        <v>#REF!</v>
      </c>
      <c r="E145" s="109" t="e">
        <f>+'[9]GTOS OPERATIVOS DIRAC'!E150</f>
        <v>#REF!</v>
      </c>
      <c r="F145" s="109" t="e">
        <f>+'[9]GTOS OPERATIVOS DIRAC'!F150</f>
        <v>#REF!</v>
      </c>
      <c r="G145" s="109" t="e">
        <f>+'[9]GTOS OPERATIVOS DIRAC'!G150</f>
        <v>#REF!</v>
      </c>
      <c r="H145" s="109" t="e">
        <f>+'[9]GTOS OPERATIVOS DIRAC'!H150</f>
        <v>#REF!</v>
      </c>
      <c r="I145" s="109" t="e">
        <f>+'[9]GTOS OPERATIVOS DIRAC'!I150</f>
        <v>#REF!</v>
      </c>
      <c r="J145" s="109" t="e">
        <f>+'[9]GTOS OPERATIVOS CANCUN'!J143</f>
        <v>#REF!</v>
      </c>
      <c r="K145" s="109" t="e">
        <f>+'[9]GTOS OPERATIVOS CANCUN'!K143</f>
        <v>#REF!</v>
      </c>
      <c r="L145" s="109" t="e">
        <f>+'[9]GTOS OPERATIVOS CANCUN'!L143</f>
        <v>#REF!</v>
      </c>
      <c r="M145" s="109" t="e">
        <f>+'[9]GTOS OPERATIVOS CANCUN'!M143</f>
        <v>#REF!</v>
      </c>
    </row>
    <row r="146" spans="1:13" s="100" customFormat="1" hidden="1" x14ac:dyDescent="0.15">
      <c r="A146" s="106" t="s">
        <v>302</v>
      </c>
      <c r="B146" s="109" t="e">
        <f>+'[9]GTOS OPERATIVOS DIRAC'!B145</f>
        <v>#REF!</v>
      </c>
      <c r="C146" s="109">
        <f>+'[9]GTOS OPERATIVOS CAMPECHE'!C145</f>
        <v>21789.05</v>
      </c>
      <c r="D146" s="109">
        <f>+'[9]GTOS OPERATIVOS CAMPECHE'!D145</f>
        <v>23381.94</v>
      </c>
      <c r="E146" s="109">
        <f>+'[9]GTOS OPERATIVOS CAMPECHE'!E145</f>
        <v>23381.94</v>
      </c>
      <c r="F146" s="109">
        <f>+'[9]GTOS OPERATIVOS CAMPECHE'!F145</f>
        <v>19770.41</v>
      </c>
      <c r="G146" s="109">
        <f>+'[9]GTOS OPERATIVOS CAMPECHE'!G145</f>
        <v>19770.41</v>
      </c>
      <c r="H146" s="109" t="e">
        <f>+'[9]GTOS OPERATIVOS CAMPECHE'!H145</f>
        <v>#REF!</v>
      </c>
      <c r="I146" s="109" t="e">
        <f>+'[9]GTOS OPERATIVOS CAMPECHE'!I145</f>
        <v>#REF!</v>
      </c>
      <c r="J146" s="109" t="e">
        <f>+'[9]GTOS OPERATIVOS CAMPECHE'!J145</f>
        <v>#REF!</v>
      </c>
      <c r="K146" s="109" t="e">
        <f>+'[9]GTOS OPERATIVOS CAMPECHE'!K145</f>
        <v>#REF!</v>
      </c>
      <c r="L146" s="109" t="e">
        <f>+'[9]GTOS OPERATIVOS CAMPECHE'!L145</f>
        <v>#REF!</v>
      </c>
      <c r="M146" s="109" t="e">
        <f>+'[9]GTOS OPERATIVOS CAMPECHE'!M145</f>
        <v>#REF!</v>
      </c>
    </row>
    <row r="147" spans="1:13" s="100" customFormat="1" hidden="1" x14ac:dyDescent="0.15">
      <c r="A147" s="106" t="s">
        <v>301</v>
      </c>
      <c r="B147" s="109">
        <f>+'[9]GTOS OPERATIVOS DIRAC'!B144</f>
        <v>71780.91</v>
      </c>
      <c r="C147" s="109">
        <f>+'[9]GTOS OPERATIVOS DIRAC'!C144</f>
        <v>39187.090000000004</v>
      </c>
      <c r="D147" s="109">
        <f>+'[9]GTOS OPERATIVOS DIRAC'!D144</f>
        <v>92402.11</v>
      </c>
      <c r="E147" s="109">
        <f>+'[9]GTOS OPERATIVOS DIRAC'!E144</f>
        <v>17468.27</v>
      </c>
      <c r="F147" s="109">
        <f>+'[9]GTOS OPERATIVOS DIRAC'!F144</f>
        <v>0</v>
      </c>
      <c r="G147" s="109" t="e">
        <f>+'[9]GTOS OPERATIVOS DIRAC'!G144</f>
        <v>#REF!</v>
      </c>
      <c r="H147" s="109" t="e">
        <f>+'[9]GTOS OPERATIVOS DIRAC'!H144</f>
        <v>#REF!</v>
      </c>
      <c r="I147" s="109">
        <f>+'[9]GTOS OPERATIVOS DIRAC'!H146</f>
        <v>1716.01</v>
      </c>
      <c r="J147" s="109" t="e">
        <f>+'[9]GTOS OPERATIVOS DIRAC'!J144</f>
        <v>#REF!</v>
      </c>
      <c r="K147" s="109" t="e">
        <f>+'[9]GTOS OPERATIVOS DIRAC'!K144</f>
        <v>#REF!</v>
      </c>
      <c r="L147" s="109" t="e">
        <f>+'[9]GTOS OPERATIVOS DIRAC'!L144</f>
        <v>#REF!</v>
      </c>
      <c r="M147" s="109" t="e">
        <f>+'[9]GTOS OPERATIVOS DIRAC'!M144</f>
        <v>#REF!</v>
      </c>
    </row>
    <row r="148" spans="1:13" s="100" customFormat="1" hidden="1" x14ac:dyDescent="0.15">
      <c r="A148" s="106" t="s">
        <v>371</v>
      </c>
      <c r="B148" s="109"/>
      <c r="C148" s="109"/>
      <c r="D148" s="109"/>
      <c r="E148" s="109"/>
      <c r="F148" s="109"/>
      <c r="G148" s="109"/>
      <c r="H148" s="109"/>
      <c r="I148" s="109"/>
      <c r="J148" s="114"/>
      <c r="K148" s="114"/>
      <c r="L148" s="114"/>
      <c r="M148" s="114"/>
    </row>
    <row r="149" spans="1:13" s="100" customFormat="1" hidden="1" x14ac:dyDescent="0.15">
      <c r="A149" s="106" t="s">
        <v>372</v>
      </c>
      <c r="B149" s="109"/>
      <c r="C149" s="109"/>
      <c r="D149" s="109"/>
      <c r="E149" s="109"/>
      <c r="F149" s="109"/>
      <c r="G149" s="109"/>
      <c r="H149" s="109"/>
      <c r="I149" s="109"/>
      <c r="J149" s="114"/>
      <c r="K149" s="114"/>
      <c r="L149" s="114"/>
      <c r="M149" s="114"/>
    </row>
    <row r="150" spans="1:13" s="100" customFormat="1" hidden="1" x14ac:dyDescent="0.15">
      <c r="A150" s="131"/>
      <c r="B150" s="109"/>
      <c r="C150" s="109"/>
      <c r="D150" s="109"/>
      <c r="E150" s="109"/>
      <c r="F150" s="109"/>
      <c r="G150" s="109"/>
      <c r="H150" s="109"/>
      <c r="I150" s="109"/>
      <c r="J150" s="114"/>
      <c r="K150" s="114"/>
      <c r="L150" s="114"/>
      <c r="M150" s="114"/>
    </row>
    <row r="151" spans="1:13" s="100" customFormat="1" hidden="1" x14ac:dyDescent="0.15">
      <c r="A151" s="131"/>
      <c r="B151" s="146"/>
      <c r="C151" s="146"/>
      <c r="D151" s="146"/>
      <c r="E151" s="146"/>
      <c r="F151" s="146"/>
      <c r="G151" s="146"/>
      <c r="H151" s="146"/>
      <c r="I151" s="146"/>
      <c r="J151" s="147"/>
      <c r="K151" s="147"/>
      <c r="L151" s="147"/>
      <c r="M151" s="147"/>
    </row>
    <row r="152" spans="1:13" s="100" customFormat="1" hidden="1" x14ac:dyDescent="0.15">
      <c r="A152" s="131" t="s">
        <v>373</v>
      </c>
      <c r="B152" s="109"/>
      <c r="C152" s="109"/>
      <c r="D152" s="109"/>
      <c r="E152" s="109"/>
      <c r="F152" s="109"/>
      <c r="G152" s="109"/>
      <c r="H152" s="109"/>
      <c r="I152" s="109"/>
      <c r="J152" s="114"/>
      <c r="K152" s="114"/>
      <c r="L152" s="114"/>
      <c r="M152" s="114"/>
    </row>
    <row r="153" spans="1:13" s="100" customFormat="1" hidden="1" x14ac:dyDescent="0.15">
      <c r="B153" s="107"/>
      <c r="C153" s="107"/>
      <c r="D153" s="107"/>
      <c r="E153" s="107"/>
      <c r="F153" s="107"/>
      <c r="G153" s="107"/>
      <c r="H153" s="107"/>
      <c r="I153" s="107"/>
      <c r="J153" s="144"/>
      <c r="K153" s="144"/>
      <c r="L153" s="144"/>
      <c r="M153" s="144"/>
    </row>
    <row r="154" spans="1:13" s="100" customFormat="1" hidden="1" x14ac:dyDescent="0.15">
      <c r="A154" s="150" t="s">
        <v>374</v>
      </c>
      <c r="B154" s="109"/>
      <c r="C154" s="109"/>
      <c r="D154" s="109"/>
      <c r="E154" s="109"/>
      <c r="F154" s="109"/>
      <c r="G154" s="109"/>
      <c r="H154" s="109"/>
      <c r="I154" s="109"/>
      <c r="J154" s="114"/>
      <c r="K154" s="114"/>
      <c r="L154" s="114"/>
      <c r="M154" s="114"/>
    </row>
    <row r="155" spans="1:13" s="100" customFormat="1" hidden="1" x14ac:dyDescent="0.15">
      <c r="A155" s="150"/>
      <c r="B155" s="109"/>
      <c r="C155" s="109"/>
      <c r="D155" s="109"/>
      <c r="E155" s="109"/>
      <c r="F155" s="109"/>
      <c r="G155" s="109"/>
      <c r="H155" s="109"/>
      <c r="I155" s="109"/>
      <c r="J155" s="114"/>
      <c r="K155" s="114"/>
      <c r="L155" s="114"/>
      <c r="M155" s="114"/>
    </row>
    <row r="156" spans="1:13" s="100" customFormat="1" hidden="1" x14ac:dyDescent="0.15">
      <c r="A156" s="100" t="s">
        <v>375</v>
      </c>
      <c r="B156" s="109" t="e">
        <f>+'[9]CTS BG'!B12</f>
        <v>#REF!</v>
      </c>
      <c r="C156" s="109" t="e">
        <f>+'[9]CTS BG'!C12</f>
        <v>#REF!</v>
      </c>
      <c r="D156" s="109" t="e">
        <f>+'[9]CTS BG'!D12</f>
        <v>#REF!</v>
      </c>
      <c r="E156" s="109" t="e">
        <f>+'[9]CTS BG'!E12</f>
        <v>#REF!</v>
      </c>
      <c r="F156" s="109" t="e">
        <f>+'[9]CTS BG'!F12</f>
        <v>#REF!</v>
      </c>
      <c r="G156" s="109" t="e">
        <f>+'[9]CTS BG'!G12</f>
        <v>#REF!</v>
      </c>
      <c r="H156" s="109" t="e">
        <f>+'[9]CTS BG'!H12</f>
        <v>#REF!</v>
      </c>
      <c r="I156" s="109" t="e">
        <f>+'[9]CTS BG'!I12</f>
        <v>#REF!</v>
      </c>
      <c r="J156" s="114"/>
      <c r="K156" s="114"/>
      <c r="L156" s="114"/>
      <c r="M156" s="114"/>
    </row>
    <row r="157" spans="1:13" s="100" customFormat="1" hidden="1" x14ac:dyDescent="0.15">
      <c r="A157" s="100" t="s">
        <v>376</v>
      </c>
      <c r="B157" s="109"/>
      <c r="C157" s="109"/>
      <c r="D157" s="109"/>
      <c r="E157" s="109"/>
      <c r="F157" s="109"/>
      <c r="G157" s="109"/>
      <c r="H157" s="109"/>
      <c r="I157" s="109"/>
      <c r="J157" s="114"/>
      <c r="K157" s="114"/>
      <c r="L157" s="114"/>
      <c r="M157" s="114"/>
    </row>
    <row r="158" spans="1:13" s="100" customFormat="1" hidden="1" x14ac:dyDescent="0.15">
      <c r="B158" s="109"/>
      <c r="C158" s="109"/>
      <c r="D158" s="109"/>
      <c r="E158" s="109"/>
      <c r="F158" s="109"/>
      <c r="G158" s="109"/>
      <c r="H158" s="109"/>
      <c r="I158" s="109"/>
      <c r="J158" s="114"/>
      <c r="K158" s="114"/>
      <c r="L158" s="114"/>
      <c r="M158" s="114"/>
    </row>
    <row r="159" spans="1:13" s="100" customFormat="1" hidden="1" x14ac:dyDescent="0.15">
      <c r="B159" s="109"/>
      <c r="C159" s="109"/>
      <c r="D159" s="109"/>
      <c r="E159" s="109"/>
      <c r="F159" s="109"/>
      <c r="G159" s="109"/>
      <c r="H159" s="109"/>
      <c r="I159" s="109"/>
      <c r="J159" s="114"/>
      <c r="K159" s="114"/>
      <c r="L159" s="114"/>
      <c r="M159" s="114"/>
    </row>
    <row r="160" spans="1:13" s="100" customFormat="1" hidden="1" x14ac:dyDescent="0.15">
      <c r="B160" s="109"/>
      <c r="C160" s="109"/>
      <c r="D160" s="109"/>
      <c r="E160" s="109"/>
      <c r="F160" s="109"/>
      <c r="G160" s="109"/>
      <c r="H160" s="109"/>
      <c r="I160" s="109"/>
      <c r="J160" s="114"/>
      <c r="K160" s="114"/>
      <c r="L160" s="114"/>
      <c r="M160" s="114"/>
    </row>
    <row r="161" spans="1:13" s="100" customFormat="1" hidden="1" x14ac:dyDescent="0.15">
      <c r="A161" s="100" t="s">
        <v>377</v>
      </c>
      <c r="B161" s="109" t="e">
        <f>+'[9]CTS BG'!B13</f>
        <v>#REF!</v>
      </c>
      <c r="C161" s="109" t="e">
        <f>+'[9]CTS BG'!C13</f>
        <v>#REF!</v>
      </c>
      <c r="D161" s="109" t="e">
        <f>+'[9]CTS BG'!D13</f>
        <v>#REF!</v>
      </c>
      <c r="E161" s="109" t="e">
        <f>+'[9]CTS BG'!E13</f>
        <v>#REF!</v>
      </c>
      <c r="F161" s="109" t="e">
        <f>+'[9]CTS BG'!F13</f>
        <v>#REF!</v>
      </c>
      <c r="G161" s="109" t="e">
        <f>+'[9]CTS BG'!G13</f>
        <v>#REF!</v>
      </c>
      <c r="H161" s="109" t="e">
        <f>+'[9]CTS BG'!H13</f>
        <v>#REF!</v>
      </c>
      <c r="I161" s="109" t="e">
        <f>+'[9]CTS BG'!I13</f>
        <v>#REF!</v>
      </c>
      <c r="J161" s="114"/>
      <c r="K161" s="114"/>
      <c r="L161" s="114"/>
      <c r="M161" s="114"/>
    </row>
    <row r="162" spans="1:13" s="100" customFormat="1" hidden="1" x14ac:dyDescent="0.15">
      <c r="A162" s="100" t="s">
        <v>378</v>
      </c>
      <c r="B162" s="109" t="e">
        <f>+'[9]CTS BG'!B14</f>
        <v>#REF!</v>
      </c>
      <c r="C162" s="109" t="e">
        <f>+'[9]CTS BG'!C14</f>
        <v>#REF!</v>
      </c>
      <c r="D162" s="109" t="e">
        <f>+'[9]CTS BG'!D14</f>
        <v>#REF!</v>
      </c>
      <c r="E162" s="109" t="e">
        <f>+'[9]CTS BG'!E14</f>
        <v>#REF!</v>
      </c>
      <c r="F162" s="109" t="e">
        <f>+'[9]CTS BG'!F14</f>
        <v>#REF!</v>
      </c>
      <c r="G162" s="109" t="e">
        <f>+'[9]CTS BG'!G14</f>
        <v>#REF!</v>
      </c>
      <c r="H162" s="109" t="e">
        <f>+'[9]CTS BG'!H14</f>
        <v>#REF!</v>
      </c>
      <c r="I162" s="109" t="e">
        <f>+'[9]CTS BG'!I14</f>
        <v>#REF!</v>
      </c>
      <c r="J162" s="114"/>
      <c r="K162" s="114"/>
      <c r="L162" s="114"/>
      <c r="M162" s="114"/>
    </row>
    <row r="163" spans="1:13" s="100" customFormat="1" hidden="1" x14ac:dyDescent="0.15">
      <c r="A163" s="100" t="s">
        <v>379</v>
      </c>
      <c r="B163" s="109"/>
      <c r="C163" s="109"/>
      <c r="D163" s="109"/>
      <c r="E163" s="109"/>
      <c r="F163" s="109"/>
      <c r="G163" s="109"/>
      <c r="H163" s="109"/>
      <c r="I163" s="109"/>
      <c r="J163" s="114"/>
      <c r="K163" s="114"/>
      <c r="L163" s="114"/>
      <c r="M163" s="114"/>
    </row>
    <row r="164" spans="1:13" s="100" customFormat="1" hidden="1" x14ac:dyDescent="0.15">
      <c r="A164" s="100" t="s">
        <v>380</v>
      </c>
      <c r="B164" s="109"/>
      <c r="C164" s="109"/>
      <c r="D164" s="109"/>
      <c r="E164" s="109"/>
      <c r="F164" s="109"/>
      <c r="G164" s="109"/>
      <c r="H164" s="109"/>
      <c r="I164" s="109"/>
      <c r="J164" s="114"/>
      <c r="K164" s="114"/>
      <c r="L164" s="114"/>
      <c r="M164" s="114"/>
    </row>
    <row r="165" spans="1:13" s="100" customFormat="1" hidden="1" x14ac:dyDescent="0.15">
      <c r="B165" s="109"/>
      <c r="C165" s="109"/>
      <c r="D165" s="109"/>
      <c r="E165" s="109"/>
      <c r="F165" s="109"/>
      <c r="G165" s="109"/>
      <c r="H165" s="109"/>
      <c r="I165" s="109"/>
      <c r="J165" s="114"/>
      <c r="K165" s="114"/>
      <c r="L165" s="114"/>
      <c r="M165" s="114"/>
    </row>
    <row r="166" spans="1:13" s="100" customFormat="1" hidden="1" x14ac:dyDescent="0.15">
      <c r="B166" s="146"/>
      <c r="C166" s="146"/>
      <c r="D166" s="146"/>
      <c r="E166" s="146"/>
      <c r="F166" s="146"/>
      <c r="G166" s="146"/>
      <c r="H166" s="146"/>
      <c r="I166" s="146"/>
      <c r="J166" s="147"/>
      <c r="K166" s="147"/>
      <c r="L166" s="147"/>
      <c r="M166" s="147"/>
    </row>
    <row r="167" spans="1:13" s="100" customFormat="1" ht="13" hidden="1" thickBot="1" x14ac:dyDescent="0.2">
      <c r="A167" s="151" t="s">
        <v>381</v>
      </c>
      <c r="B167" s="110"/>
      <c r="C167" s="110"/>
      <c r="D167" s="110"/>
      <c r="E167" s="110"/>
      <c r="F167" s="110"/>
      <c r="G167" s="110"/>
      <c r="H167" s="110"/>
      <c r="I167" s="110"/>
      <c r="J167" s="152"/>
      <c r="K167" s="152"/>
      <c r="L167" s="152"/>
      <c r="M167" s="152"/>
    </row>
    <row r="168" spans="1:13" s="100" customFormat="1" ht="13" hidden="1" thickBot="1" x14ac:dyDescent="0.2">
      <c r="A168" s="151"/>
      <c r="B168" s="153"/>
      <c r="C168" s="153"/>
      <c r="D168" s="153"/>
      <c r="E168" s="153"/>
      <c r="F168" s="153"/>
      <c r="G168" s="153"/>
      <c r="H168" s="153"/>
      <c r="I168" s="153"/>
      <c r="J168" s="154"/>
      <c r="K168" s="154"/>
      <c r="L168" s="154"/>
      <c r="M168" s="154"/>
    </row>
    <row r="169" spans="1:13" s="100" customFormat="1" ht="13" hidden="1" thickTop="1" x14ac:dyDescent="0.15">
      <c r="A169" s="151" t="s">
        <v>382</v>
      </c>
      <c r="B169" s="155"/>
      <c r="C169" s="155"/>
      <c r="D169" s="155"/>
      <c r="E169" s="155"/>
      <c r="F169" s="155"/>
      <c r="G169" s="155"/>
      <c r="H169" s="155"/>
      <c r="I169" s="155"/>
      <c r="J169" s="137"/>
    </row>
    <row r="170" spans="1:13" s="100" customFormat="1" hidden="1" x14ac:dyDescent="0.15">
      <c r="A170" s="151" t="s">
        <v>383</v>
      </c>
      <c r="B170" s="121"/>
      <c r="C170" s="121"/>
      <c r="D170" s="121"/>
      <c r="E170" s="121"/>
      <c r="F170" s="121"/>
      <c r="G170" s="121"/>
      <c r="H170" s="121"/>
      <c r="I170" s="121"/>
      <c r="J170" s="137"/>
    </row>
    <row r="171" spans="1:13" s="100" customFormat="1" hidden="1" x14ac:dyDescent="0.15">
      <c r="A171" s="151" t="s">
        <v>384</v>
      </c>
      <c r="B171" s="121"/>
      <c r="C171" s="121"/>
      <c r="D171" s="121"/>
      <c r="E171" s="121"/>
      <c r="F171" s="121"/>
      <c r="G171" s="121"/>
      <c r="H171" s="121"/>
      <c r="I171" s="121"/>
      <c r="J171" s="137"/>
    </row>
    <row r="172" spans="1:13" s="100" customFormat="1" hidden="1" x14ac:dyDescent="0.15">
      <c r="A172" s="151"/>
      <c r="B172" s="121"/>
      <c r="C172" s="121"/>
      <c r="D172" s="121"/>
      <c r="E172" s="121"/>
      <c r="F172" s="121"/>
      <c r="G172" s="121"/>
      <c r="H172" s="121"/>
      <c r="I172" s="121"/>
      <c r="J172" s="137"/>
    </row>
    <row r="173" spans="1:13" s="100" customFormat="1" hidden="1" x14ac:dyDescent="0.15">
      <c r="A173" s="151"/>
      <c r="B173" s="121"/>
      <c r="C173" s="121"/>
      <c r="D173" s="121"/>
      <c r="E173" s="121"/>
      <c r="F173" s="121"/>
      <c r="G173" s="121"/>
      <c r="H173" s="121"/>
      <c r="I173" s="121"/>
      <c r="J173" s="137"/>
    </row>
    <row r="174" spans="1:13" s="100" customFormat="1" ht="13" hidden="1" thickBot="1" x14ac:dyDescent="0.2">
      <c r="A174" s="156" t="s">
        <v>385</v>
      </c>
      <c r="B174" s="121"/>
      <c r="C174" s="121"/>
      <c r="D174" s="121"/>
      <c r="E174" s="121"/>
      <c r="F174" s="121"/>
      <c r="G174" s="121"/>
      <c r="H174" s="121"/>
      <c r="I174" s="121"/>
      <c r="J174" s="137"/>
    </row>
    <row r="175" spans="1:13" s="100" customFormat="1" hidden="1" x14ac:dyDescent="0.15">
      <c r="A175" s="157" t="s">
        <v>385</v>
      </c>
      <c r="B175" s="158"/>
      <c r="C175" s="158"/>
      <c r="D175" s="158"/>
      <c r="E175" s="158"/>
      <c r="F175" s="158"/>
      <c r="G175" s="158"/>
      <c r="H175" s="158"/>
      <c r="I175" s="158"/>
      <c r="J175" s="137"/>
    </row>
    <row r="176" spans="1:13" s="100" customFormat="1" hidden="1" x14ac:dyDescent="0.15">
      <c r="A176" s="159" t="s">
        <v>386</v>
      </c>
      <c r="B176" s="160"/>
      <c r="C176" s="161"/>
      <c r="D176" s="161"/>
      <c r="E176" s="161"/>
      <c r="F176" s="161"/>
      <c r="G176" s="161"/>
      <c r="H176" s="161"/>
      <c r="I176" s="161"/>
      <c r="J176" s="137"/>
    </row>
    <row r="177" spans="1:13" s="100" customFormat="1" hidden="1" x14ac:dyDescent="0.15">
      <c r="A177" s="162" t="s">
        <v>387</v>
      </c>
      <c r="B177" s="163"/>
      <c r="C177" s="163"/>
      <c r="D177" s="163"/>
      <c r="E177" s="163"/>
      <c r="F177" s="163"/>
      <c r="G177" s="163"/>
      <c r="H177" s="163"/>
      <c r="I177" s="163"/>
      <c r="J177" s="137"/>
    </row>
    <row r="178" spans="1:13" s="137" customFormat="1" hidden="1" x14ac:dyDescent="0.15">
      <c r="A178" s="159" t="s">
        <v>388</v>
      </c>
      <c r="B178" s="164"/>
      <c r="C178" s="164"/>
      <c r="D178" s="164"/>
      <c r="E178" s="164"/>
      <c r="F178" s="164"/>
      <c r="G178" s="164"/>
      <c r="H178" s="164"/>
      <c r="I178" s="164"/>
      <c r="J178" s="102"/>
      <c r="K178" s="102"/>
      <c r="L178" s="102"/>
      <c r="M178" s="102"/>
    </row>
    <row r="179" spans="1:13" s="137" customFormat="1" hidden="1" x14ac:dyDescent="0.15">
      <c r="A179" s="165" t="s">
        <v>388</v>
      </c>
      <c r="B179" s="163"/>
      <c r="C179" s="163"/>
      <c r="D179" s="163"/>
      <c r="E179" s="163"/>
      <c r="F179" s="163"/>
      <c r="G179" s="163"/>
      <c r="H179" s="163"/>
      <c r="I179" s="163"/>
      <c r="J179" s="102"/>
      <c r="K179" s="102"/>
      <c r="L179" s="102"/>
      <c r="M179" s="102"/>
    </row>
    <row r="180" spans="1:13" s="137" customFormat="1" hidden="1" x14ac:dyDescent="0.15">
      <c r="A180" s="159" t="s">
        <v>389</v>
      </c>
      <c r="B180" s="160"/>
      <c r="C180" s="161"/>
      <c r="D180" s="161"/>
      <c r="E180" s="161"/>
      <c r="F180" s="161"/>
      <c r="G180" s="161"/>
      <c r="H180" s="161"/>
      <c r="I180" s="161"/>
      <c r="J180" s="102"/>
      <c r="K180" s="102"/>
      <c r="L180" s="102"/>
      <c r="M180" s="102"/>
    </row>
    <row r="181" spans="1:13" s="137" customFormat="1" hidden="1" x14ac:dyDescent="0.15">
      <c r="A181" s="162" t="s">
        <v>390</v>
      </c>
      <c r="B181" s="163"/>
      <c r="C181" s="163"/>
      <c r="D181" s="163"/>
      <c r="E181" s="163"/>
      <c r="F181" s="163"/>
      <c r="G181" s="163"/>
      <c r="H181" s="163"/>
      <c r="I181" s="163"/>
      <c r="J181" s="102"/>
      <c r="K181" s="102"/>
      <c r="L181" s="102"/>
      <c r="M181" s="102"/>
    </row>
    <row r="182" spans="1:13" s="137" customFormat="1" hidden="1" x14ac:dyDescent="0.15">
      <c r="A182" s="159" t="s">
        <v>391</v>
      </c>
      <c r="B182" s="164"/>
      <c r="C182" s="164"/>
      <c r="D182" s="164"/>
      <c r="E182" s="164"/>
      <c r="F182" s="164"/>
      <c r="G182" s="164"/>
      <c r="H182" s="164"/>
      <c r="I182" s="164"/>
      <c r="J182" s="102"/>
      <c r="K182" s="102"/>
      <c r="L182" s="102"/>
      <c r="M182" s="102"/>
    </row>
    <row r="183" spans="1:13" s="137" customFormat="1" hidden="1" x14ac:dyDescent="0.15">
      <c r="A183" s="165" t="s">
        <v>391</v>
      </c>
      <c r="B183" s="163"/>
      <c r="C183" s="163"/>
      <c r="D183" s="163"/>
      <c r="E183" s="163"/>
      <c r="F183" s="163"/>
      <c r="G183" s="163"/>
      <c r="H183" s="163"/>
      <c r="I183" s="163"/>
      <c r="J183" s="102"/>
      <c r="K183" s="102"/>
      <c r="L183" s="102"/>
      <c r="M183" s="102"/>
    </row>
    <row r="184" spans="1:13" s="137" customFormat="1" hidden="1" x14ac:dyDescent="0.15">
      <c r="A184" s="157" t="s">
        <v>392</v>
      </c>
      <c r="B184" s="163"/>
      <c r="C184" s="163"/>
      <c r="D184" s="163"/>
      <c r="E184" s="163"/>
      <c r="F184" s="163"/>
      <c r="G184" s="163"/>
      <c r="H184" s="163"/>
      <c r="I184" s="163"/>
      <c r="J184" s="102"/>
      <c r="K184" s="102"/>
      <c r="L184" s="102"/>
      <c r="M184" s="102"/>
    </row>
    <row r="185" spans="1:13" s="137" customFormat="1" hidden="1" x14ac:dyDescent="0.15">
      <c r="A185" s="166" t="s">
        <v>393</v>
      </c>
      <c r="B185" s="163"/>
      <c r="C185" s="163"/>
      <c r="D185" s="163"/>
      <c r="E185" s="163"/>
      <c r="F185" s="163"/>
      <c r="G185" s="163"/>
      <c r="H185" s="163"/>
      <c r="I185" s="163"/>
      <c r="J185" s="102"/>
      <c r="K185" s="102"/>
      <c r="L185" s="102"/>
      <c r="M185" s="102"/>
    </row>
    <row r="186" spans="1:13" s="137" customFormat="1" hidden="1" x14ac:dyDescent="0.15">
      <c r="A186" s="157"/>
      <c r="B186" s="164"/>
      <c r="C186" s="164"/>
      <c r="D186" s="164"/>
      <c r="E186" s="164"/>
      <c r="F186" s="164"/>
      <c r="G186" s="164"/>
      <c r="H186" s="164"/>
      <c r="I186" s="164"/>
      <c r="J186" s="102"/>
      <c r="K186" s="102"/>
      <c r="L186" s="102"/>
      <c r="M186" s="102"/>
    </row>
    <row r="187" spans="1:13" s="137" customFormat="1" hidden="1" x14ac:dyDescent="0.15">
      <c r="A187" s="157"/>
      <c r="B187" s="163"/>
      <c r="C187" s="163"/>
      <c r="D187" s="163"/>
      <c r="E187" s="163"/>
      <c r="F187" s="163"/>
      <c r="G187" s="163"/>
      <c r="H187" s="163"/>
      <c r="I187" s="163"/>
      <c r="J187" s="102"/>
      <c r="K187" s="102"/>
      <c r="L187" s="102"/>
      <c r="M187" s="102"/>
    </row>
    <row r="188" spans="1:13" s="137" customFormat="1" hidden="1" x14ac:dyDescent="0.15">
      <c r="A188" s="157"/>
      <c r="B188" s="163"/>
      <c r="C188" s="163"/>
      <c r="D188" s="163"/>
      <c r="E188" s="163"/>
      <c r="F188" s="163"/>
      <c r="G188" s="163"/>
      <c r="H188" s="163"/>
      <c r="I188" s="163"/>
      <c r="J188" s="102"/>
      <c r="K188" s="102"/>
      <c r="L188" s="102"/>
      <c r="M188" s="102"/>
    </row>
    <row r="189" spans="1:13" s="137" customFormat="1" hidden="1" x14ac:dyDescent="0.15">
      <c r="A189" s="159" t="s">
        <v>394</v>
      </c>
      <c r="B189" s="163"/>
      <c r="C189" s="163"/>
      <c r="D189" s="163"/>
      <c r="E189" s="163"/>
      <c r="F189" s="163"/>
      <c r="G189" s="163"/>
      <c r="H189" s="163"/>
      <c r="I189" s="163"/>
      <c r="J189" s="102"/>
      <c r="K189" s="102"/>
      <c r="L189" s="102"/>
      <c r="M189" s="102"/>
    </row>
    <row r="190" spans="1:13" s="137" customFormat="1" hidden="1" x14ac:dyDescent="0.15">
      <c r="A190" s="157"/>
      <c r="B190" s="163"/>
      <c r="C190" s="163"/>
      <c r="D190" s="163"/>
      <c r="E190" s="163"/>
      <c r="F190" s="163"/>
      <c r="G190" s="163"/>
      <c r="H190" s="163"/>
      <c r="I190" s="163"/>
      <c r="J190" s="102"/>
      <c r="K190" s="102"/>
      <c r="L190" s="102"/>
      <c r="M190" s="102"/>
    </row>
    <row r="191" spans="1:13" s="137" customFormat="1" hidden="1" x14ac:dyDescent="0.15">
      <c r="A191" s="157" t="s">
        <v>395</v>
      </c>
      <c r="B191" s="163"/>
      <c r="C191" s="163"/>
      <c r="D191" s="163"/>
      <c r="E191" s="163"/>
      <c r="F191" s="163"/>
      <c r="G191" s="163"/>
      <c r="H191" s="163"/>
      <c r="I191" s="163"/>
      <c r="J191" s="102"/>
      <c r="K191" s="102"/>
      <c r="L191" s="102"/>
      <c r="M191" s="102"/>
    </row>
    <row r="192" spans="1:13" s="137" customFormat="1" hidden="1" x14ac:dyDescent="0.15">
      <c r="A192" s="157"/>
      <c r="B192" s="163"/>
      <c r="C192" s="163"/>
      <c r="D192" s="163"/>
      <c r="E192" s="163"/>
      <c r="F192" s="163"/>
      <c r="G192" s="163"/>
      <c r="H192" s="163"/>
      <c r="I192" s="163"/>
      <c r="J192" s="102"/>
      <c r="K192" s="102"/>
      <c r="L192" s="102"/>
      <c r="M192" s="102"/>
    </row>
    <row r="193" spans="1:13" s="137" customFormat="1" hidden="1" x14ac:dyDescent="0.15">
      <c r="A193" s="157" t="s">
        <v>396</v>
      </c>
      <c r="B193" s="163"/>
      <c r="C193" s="163"/>
      <c r="D193" s="163"/>
      <c r="E193" s="163"/>
      <c r="F193" s="163"/>
      <c r="G193" s="163"/>
      <c r="H193" s="163"/>
      <c r="I193" s="163"/>
      <c r="J193" s="102"/>
      <c r="K193" s="102"/>
      <c r="L193" s="102"/>
      <c r="M193" s="102"/>
    </row>
    <row r="194" spans="1:13" s="137" customFormat="1" hidden="1" x14ac:dyDescent="0.15">
      <c r="A194" s="157" t="s">
        <v>397</v>
      </c>
      <c r="B194" s="163"/>
      <c r="C194" s="163"/>
      <c r="D194" s="163"/>
      <c r="E194" s="163"/>
      <c r="F194" s="163"/>
      <c r="G194" s="163"/>
      <c r="H194" s="163"/>
      <c r="I194" s="163"/>
      <c r="J194" s="102"/>
      <c r="K194" s="102"/>
      <c r="L194" s="102"/>
      <c r="M194" s="102"/>
    </row>
    <row r="195" spans="1:13" s="137" customFormat="1" hidden="1" x14ac:dyDescent="0.15">
      <c r="A195" s="157" t="s">
        <v>398</v>
      </c>
      <c r="B195" s="163"/>
      <c r="C195" s="163"/>
      <c r="D195" s="163"/>
      <c r="E195" s="163"/>
      <c r="F195" s="163"/>
      <c r="G195" s="163"/>
      <c r="H195" s="163"/>
      <c r="I195" s="163"/>
      <c r="J195" s="102"/>
      <c r="K195" s="102"/>
      <c r="L195" s="102"/>
      <c r="M195" s="102"/>
    </row>
    <row r="196" spans="1:13" s="137" customFormat="1" hidden="1" x14ac:dyDescent="0.15">
      <c r="A196" s="100"/>
      <c r="B196" s="167"/>
      <c r="C196" s="100"/>
      <c r="D196" s="100"/>
      <c r="E196" s="100"/>
      <c r="F196" s="100"/>
      <c r="G196" s="100"/>
      <c r="H196" s="100"/>
      <c r="I196" s="100"/>
      <c r="J196" s="102"/>
      <c r="K196" s="102"/>
      <c r="L196" s="102"/>
      <c r="M196" s="102"/>
    </row>
    <row r="197" spans="1:13" s="137" customFormat="1" hidden="1" x14ac:dyDescent="0.15">
      <c r="A197" s="100"/>
      <c r="B197" s="136"/>
      <c r="C197" s="100"/>
      <c r="D197" s="100"/>
      <c r="E197" s="100"/>
      <c r="F197" s="100"/>
      <c r="G197" s="100"/>
      <c r="H197" s="100"/>
      <c r="I197" s="100"/>
      <c r="J197" s="102"/>
      <c r="K197" s="102"/>
      <c r="L197" s="102"/>
      <c r="M197" s="102"/>
    </row>
    <row r="198" spans="1:13" s="137" customFormat="1" hidden="1" x14ac:dyDescent="0.15">
      <c r="A198" s="100"/>
      <c r="B198" s="136"/>
      <c r="C198" s="100"/>
      <c r="D198" s="100"/>
      <c r="E198" s="100"/>
      <c r="F198" s="100"/>
      <c r="G198" s="100"/>
      <c r="H198" s="100"/>
      <c r="I198" s="100"/>
      <c r="J198" s="102"/>
      <c r="K198" s="102"/>
      <c r="L198" s="102"/>
      <c r="M198" s="102"/>
    </row>
    <row r="199" spans="1:13" s="137" customFormat="1" hidden="1" x14ac:dyDescent="0.15">
      <c r="A199" s="100"/>
      <c r="B199" s="136"/>
      <c r="C199" s="100"/>
      <c r="D199" s="100"/>
      <c r="E199" s="100"/>
      <c r="F199" s="100"/>
      <c r="G199" s="100"/>
      <c r="H199" s="100"/>
      <c r="I199" s="100"/>
      <c r="J199" s="102"/>
      <c r="K199" s="102"/>
      <c r="L199" s="102"/>
      <c r="M199" s="102"/>
    </row>
    <row r="200" spans="1:13" s="137" customFormat="1" x14ac:dyDescent="0.15">
      <c r="A200" s="100"/>
      <c r="B200" s="136"/>
      <c r="C200" s="100"/>
      <c r="D200" s="100"/>
      <c r="E200" s="100"/>
      <c r="F200" s="100"/>
      <c r="G200" s="100"/>
      <c r="H200" s="100"/>
      <c r="I200" s="100"/>
      <c r="J200" s="102"/>
      <c r="K200" s="102"/>
      <c r="L200" s="102"/>
      <c r="M200" s="102"/>
    </row>
    <row r="202" spans="1:13" hidden="1" x14ac:dyDescent="0.15"/>
    <row r="203" spans="1:13" hidden="1" x14ac:dyDescent="0.15">
      <c r="A203" s="102" t="s">
        <v>399</v>
      </c>
      <c r="B203" s="168">
        <v>99328</v>
      </c>
      <c r="C203" s="102">
        <v>0.1</v>
      </c>
      <c r="D203" s="168">
        <v>42612</v>
      </c>
      <c r="E203" s="102">
        <v>0.01</v>
      </c>
      <c r="F203" s="168">
        <v>131783</v>
      </c>
      <c r="G203" s="102">
        <v>0.01</v>
      </c>
      <c r="H203" s="168">
        <v>0.01</v>
      </c>
      <c r="I203" s="102">
        <v>0.01</v>
      </c>
      <c r="J203" s="168">
        <v>40214</v>
      </c>
      <c r="K203" s="168">
        <v>104269</v>
      </c>
    </row>
    <row r="204" spans="1:13" hidden="1" x14ac:dyDescent="0.15">
      <c r="A204" s="102" t="s">
        <v>400</v>
      </c>
      <c r="F204" s="168">
        <v>210000</v>
      </c>
    </row>
    <row r="205" spans="1:13" hidden="1" x14ac:dyDescent="0.15"/>
    <row r="206" spans="1:13" ht="15" x14ac:dyDescent="0.2">
      <c r="A206" s="102" t="s">
        <v>399</v>
      </c>
      <c r="B206" s="2">
        <v>0</v>
      </c>
      <c r="C206" s="2">
        <f>+'SANTANDER FEB 23'!E72+'SANTANDER FEB 23'!E73+'SANTANDER FEB 23'!E74+'SANTANDER FEB 23'!E75</f>
        <v>62908</v>
      </c>
      <c r="D206" s="2">
        <f>+'SANTANDER MZO 23'!E21+'SANTANDER MZO 23'!E22+'SANTANDER MZO 23'!E23+'SANTANDER MZO 23'!E68+'SANTANDER MZO 23'!E69+'SANTANDER MZO 23'!E80+'SANTANDER MZO 23'!E81</f>
        <v>95688</v>
      </c>
      <c r="E206" s="2">
        <v>0</v>
      </c>
      <c r="F206" s="2">
        <v>0</v>
      </c>
      <c r="G206" s="2">
        <f>+'SANTANDER JUN 23'!E79+'SANTANDER JUN 23'!E80+'SANTANDER JUN 23'!E81+'SANTANDER JUN 23'!E82+'SANTANDER JUN 23'!E83+'SANTANDER JUN 23'!E103+'SANTANDER JUN 23'!E104</f>
        <v>119320</v>
      </c>
      <c r="H206" s="2">
        <f>+'SANTANDER JULIO 23'!E76+'SANTANDER JULIO 23'!E77+'SANTANDER JULIO 23'!E78+'SANTANDER JULIO 23'!E79+'SANTANDER JULIO 23'!E83+'SANTANDER JULIO 23'!E94+'SANTANDER JULIO 23'!E95+'SANTANDER JULIO 23'!E96</f>
        <v>168414</v>
      </c>
      <c r="I206" s="2">
        <f>+'SANTANDER AGO 23'!E17+'SANTANDER AGO 23'!E69+'SANTANDER AGO 23'!E70</f>
        <v>64544</v>
      </c>
      <c r="J206" s="2">
        <f>+'SANTANDER SEPT 23'!E69+'SANTANDER SEPT 23'!E70</f>
        <v>34799</v>
      </c>
      <c r="K206" s="2">
        <f>+'SANTADER OCT 23'!E36+'SANTADER OCT 23'!E70+'SANTADER OCT 23'!E71</f>
        <v>78042</v>
      </c>
      <c r="L206" s="2">
        <f>+'SANTANDER NOV 23'!E86+'SANTANDER NOV 23'!E87</f>
        <v>34623</v>
      </c>
      <c r="M206" s="33">
        <f>+'SANTANDER DIC 23'!E59+'SANTANDER DIC 23'!E60</f>
        <v>34883</v>
      </c>
    </row>
    <row r="207" spans="1:13" x14ac:dyDescent="0.15">
      <c r="A207" s="102" t="s">
        <v>9735</v>
      </c>
    </row>
    <row r="208" spans="1:13" ht="15" x14ac:dyDescent="0.2">
      <c r="F208" s="2">
        <v>199811.4258222745</v>
      </c>
    </row>
    <row r="213" spans="1:13" ht="15" x14ac:dyDescent="0.2">
      <c r="A213" s="102" t="s">
        <v>9736</v>
      </c>
      <c r="B213" s="36">
        <f>+'HSBC ENE 23'!E34+'HSBC ENE 23'!E39+'HSBC ENE 23'!E48</f>
        <v>19163.199999999997</v>
      </c>
      <c r="C213" s="36">
        <f>+'HSBC FEB 23'!E10+'HSBC FEB 23'!E33+'HSBC FEB 23'!E38+'HSBC FEB 23'!E47+'HSBC FEB 23'!E37</f>
        <v>78261.53</v>
      </c>
      <c r="D213" s="36">
        <f>+'HSBC MZO 23'!E12+'HSBC MZO 23'!E19+'HSBC MZO 23'!E52</f>
        <v>39824.980000000003</v>
      </c>
      <c r="E213" s="2">
        <f>+'HSBC ABR 23'!E16+'SANTANDER ABR 23'!E37</f>
        <v>6830.43</v>
      </c>
      <c r="F213" s="36">
        <f>+'HSBC MYO 23'!E34+'HSBC MYO 23'!E39</f>
        <v>16303.52</v>
      </c>
      <c r="G213" s="36">
        <f>+'HSBC JUN 23'!E22+'HSBC JUN 23'!E30</f>
        <v>20010</v>
      </c>
      <c r="H213" s="36">
        <f>+'HSBC JUL 23'!E18+'HSBC JUL 23'!E30+'HSBC JUL 23'!E41+'HSBC JUL 23'!E40</f>
        <v>27650.340000000004</v>
      </c>
      <c r="I213" s="36">
        <f>+'HSBC AGO 23'!E9+'HSBC AGO 23'!E12+'HSBC AGO 23'!E34+'HSBC AGO 23'!E52</f>
        <v>82249.34</v>
      </c>
      <c r="J213" s="36">
        <f>+'HSBC SEPT 23'!E18</f>
        <v>7918.16</v>
      </c>
      <c r="K213" s="36">
        <f>+'HSBC OCT 23'!E25+'HSBC OCT 23'!E37+'HSBC OCT 23'!E44</f>
        <v>49310.179999999993</v>
      </c>
      <c r="L213" s="36">
        <f>+'HSBC NOV 23'!E32</f>
        <v>3270.39</v>
      </c>
      <c r="M213" s="33">
        <f>+'HSBC DIC 23'!E16</f>
        <v>26813.4</v>
      </c>
    </row>
  </sheetData>
  <mergeCells count="1">
    <mergeCell ref="A1:A2"/>
  </mergeCells>
  <printOptions horizontalCentered="1" verticalCentered="1"/>
  <pageMargins left="0.65" right="0.42" top="0.54" bottom="0.69" header="0" footer="0"/>
  <pageSetup scale="42"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B0D9-35C6-4CAA-96F6-6936E2C6296D}">
  <sheetPr codeName="Hoja57">
    <tabColor rgb="FFFF0000"/>
    <pageSetUpPr fitToPage="1"/>
  </sheetPr>
  <dimension ref="A1:T168"/>
  <sheetViews>
    <sheetView showGridLines="0" showZeros="0" zoomScale="140" zoomScaleNormal="140" workbookViewId="0">
      <pane xSplit="1" ySplit="3" topLeftCell="J4" activePane="bottomRight" state="frozen"/>
      <selection activeCell="B9" sqref="B9"/>
      <selection pane="topRight" activeCell="B9" sqref="B9"/>
      <selection pane="bottomLeft" activeCell="B9" sqref="B9"/>
      <selection pane="bottomRight" activeCell="P8" sqref="P8"/>
    </sheetView>
  </sheetViews>
  <sheetFormatPr baseColWidth="10" defaultColWidth="11.5" defaultRowHeight="15" x14ac:dyDescent="0.2"/>
  <cols>
    <col min="1" max="1" width="32.5" customWidth="1"/>
    <col min="2" max="2" width="13.5" style="208" customWidth="1"/>
    <col min="3" max="3" width="12.33203125" style="208" bestFit="1" customWidth="1"/>
    <col min="4" max="4" width="12.33203125" style="208" customWidth="1"/>
    <col min="5" max="5" width="12.6640625" style="208" customWidth="1"/>
    <col min="6" max="6" width="13.5" style="208" customWidth="1"/>
    <col min="7" max="7" width="12.83203125" style="208" customWidth="1"/>
    <col min="8" max="8" width="13.5" style="208" customWidth="1"/>
    <col min="9" max="9" width="12.5" style="208" customWidth="1"/>
    <col min="10" max="10" width="13.83203125" style="208" customWidth="1"/>
    <col min="11" max="11" width="14.33203125" style="208" customWidth="1"/>
    <col min="12" max="12" width="12.6640625" style="208" customWidth="1"/>
    <col min="13" max="14" width="12.83203125" style="208" customWidth="1"/>
  </cols>
  <sheetData>
    <row r="1" spans="1:20" ht="16" x14ac:dyDescent="0.2">
      <c r="A1" s="1023" t="s">
        <v>259</v>
      </c>
      <c r="B1" s="774" t="s">
        <v>168</v>
      </c>
      <c r="C1" s="61"/>
      <c r="D1" s="61"/>
      <c r="E1" s="61"/>
      <c r="F1" s="61"/>
      <c r="G1" s="61"/>
      <c r="H1" s="61"/>
      <c r="I1" s="61"/>
      <c r="J1" s="169" t="s">
        <v>401</v>
      </c>
      <c r="K1" s="61"/>
      <c r="L1" s="61"/>
      <c r="M1" s="61"/>
      <c r="N1" s="61"/>
    </row>
    <row r="2" spans="1:20" x14ac:dyDescent="0.2">
      <c r="A2" s="1024"/>
    </row>
    <row r="3" spans="1:20" ht="14.25" customHeight="1" x14ac:dyDescent="0.2">
      <c r="A3" s="170" t="s">
        <v>45</v>
      </c>
      <c r="B3" s="171" t="s">
        <v>2</v>
      </c>
      <c r="C3" s="171" t="s">
        <v>3</v>
      </c>
      <c r="D3" s="171" t="s">
        <v>4</v>
      </c>
      <c r="E3" s="171" t="s">
        <v>5</v>
      </c>
      <c r="F3" s="172" t="s">
        <v>6</v>
      </c>
      <c r="G3" s="172" t="s">
        <v>7</v>
      </c>
      <c r="H3" s="172" t="s">
        <v>8</v>
      </c>
      <c r="I3" s="172" t="s">
        <v>9</v>
      </c>
      <c r="J3" s="172" t="s">
        <v>10</v>
      </c>
      <c r="K3" s="172" t="s">
        <v>11</v>
      </c>
      <c r="L3" s="172" t="s">
        <v>12</v>
      </c>
      <c r="M3" s="172" t="s">
        <v>13</v>
      </c>
      <c r="N3" s="172"/>
      <c r="O3" s="172" t="s">
        <v>9737</v>
      </c>
      <c r="P3" s="172" t="s">
        <v>9738</v>
      </c>
    </row>
    <row r="4" spans="1:20" s="61" customFormat="1" ht="11" x14ac:dyDescent="0.15">
      <c r="A4" s="173"/>
      <c r="B4" s="174"/>
      <c r="C4" s="174"/>
      <c r="D4" s="174"/>
      <c r="E4" s="174"/>
      <c r="F4" s="174"/>
      <c r="G4" s="174"/>
      <c r="H4" s="174"/>
      <c r="I4" s="174"/>
      <c r="J4" s="175"/>
      <c r="K4" s="175"/>
      <c r="L4" s="175"/>
      <c r="M4" s="175"/>
      <c r="N4" s="963"/>
      <c r="O4" s="175"/>
      <c r="P4" s="175"/>
    </row>
    <row r="5" spans="1:20" s="61" customFormat="1" ht="12" x14ac:dyDescent="0.15">
      <c r="A5" s="176" t="s">
        <v>261</v>
      </c>
      <c r="B5" s="174">
        <f>+'UTILIDAD VTS CAMPECHE'!B9</f>
        <v>4315350.6724000005</v>
      </c>
      <c r="C5" s="174">
        <f>+'UTILIDAD VTS CAMPECHE'!C9</f>
        <v>3250732.9019999998</v>
      </c>
      <c r="D5" s="174">
        <f>+'UTILIDAD VTS CAMPECHE'!D9</f>
        <v>5264753.148000001</v>
      </c>
      <c r="E5" s="174">
        <f>+'UTILIDAD VTS CAMPECHE'!E9</f>
        <v>3502272.3015999999</v>
      </c>
      <c r="F5" s="174">
        <f>+'UTILIDAD VTS CAMPECHE'!F9</f>
        <v>3618893.7091999995</v>
      </c>
      <c r="G5" s="174">
        <f>+'UTILIDAD VTS CAMPECHE'!G9</f>
        <v>2972056.8103999998</v>
      </c>
      <c r="H5" s="174">
        <f>+'UTILIDAD VTS CAMPECHE'!H9</f>
        <v>3369490.4772000005</v>
      </c>
      <c r="I5" s="174">
        <f>+'UTILIDAD VTS CAMPECHE'!I9</f>
        <v>3145667.7927999999</v>
      </c>
      <c r="J5" s="174">
        <f>+'UTILIDAD VTS CAMPECHE'!J9</f>
        <v>2746745.870399999</v>
      </c>
      <c r="K5" s="174">
        <f>+'UTILIDAD VTS CAMPECHE'!K9</f>
        <v>3253353.3652000003</v>
      </c>
      <c r="L5" s="174">
        <f>+'UTILIDAD VTS CAMPECHE'!L9</f>
        <v>3196879.3104000017</v>
      </c>
      <c r="M5" s="174">
        <f>+'UTILIDAD VTS CAMPECHE'!M9</f>
        <v>3428203.2636000006</v>
      </c>
      <c r="N5" s="964"/>
      <c r="O5" s="174">
        <f>SUM(B5:M5)</f>
        <v>42064399.623200007</v>
      </c>
      <c r="P5" s="174">
        <f>O5/12</f>
        <v>3505366.6352666672</v>
      </c>
    </row>
    <row r="6" spans="1:20" s="61" customFormat="1" ht="12" x14ac:dyDescent="0.15">
      <c r="A6" s="176" t="s">
        <v>262</v>
      </c>
      <c r="B6" s="177">
        <f>+'UTILIDAD VTS CAMPECHE'!B13</f>
        <v>186519.44</v>
      </c>
      <c r="C6" s="177">
        <f>+'UTILIDAD VTS CAMPECHE'!C13</f>
        <v>27024.329999999998</v>
      </c>
      <c r="D6" s="177">
        <f>+'UTILIDAD VTS CAMPECHE'!D13</f>
        <v>37421.200000000004</v>
      </c>
      <c r="E6" s="177">
        <f>+'UTILIDAD VTS CAMPECHE'!E13</f>
        <v>6416.7999999999993</v>
      </c>
      <c r="F6" s="177">
        <f>+'UTILIDAD VTS CAMPECHE'!F13</f>
        <v>14581.44</v>
      </c>
      <c r="G6" s="177">
        <f>+'UTILIDAD VTS CAMPECHE'!G13</f>
        <v>11671.78</v>
      </c>
      <c r="H6" s="177">
        <f>+'UTILIDAD VTS CAMPECHE'!H13</f>
        <v>474782.27499999985</v>
      </c>
      <c r="I6" s="177">
        <f>+'UTILIDAD VTS CAMPECHE'!I13</f>
        <v>9774.8300000000017</v>
      </c>
      <c r="J6" s="177">
        <f>+'UTILIDAD VTS CAMPECHE'!J13</f>
        <v>318.85000000000002</v>
      </c>
      <c r="K6" s="177">
        <f>+'UTILIDAD VTS CAMPECHE'!K13</f>
        <v>0</v>
      </c>
      <c r="L6" s="177">
        <f>+'UTILIDAD VTS CAMPECHE'!L13</f>
        <v>10339.460000000001</v>
      </c>
      <c r="M6" s="177">
        <f>+'UTILIDAD VTS CAMPECHE'!M13</f>
        <v>6130.08</v>
      </c>
      <c r="N6" s="965"/>
      <c r="O6" s="177">
        <f t="shared" ref="O6:O45" si="0">SUM(B6:M6)</f>
        <v>784980.48499999975</v>
      </c>
      <c r="P6" s="177">
        <f t="shared" ref="P6:P47" si="1">O6/12</f>
        <v>65415.040416666649</v>
      </c>
    </row>
    <row r="7" spans="1:20" s="61" customFormat="1" ht="13" thickBot="1" x14ac:dyDescent="0.2">
      <c r="A7" s="176" t="s">
        <v>263</v>
      </c>
      <c r="B7" s="178">
        <f>+'UTILIDAD VTS CAMPECHE'!B14</f>
        <v>0</v>
      </c>
      <c r="C7" s="178">
        <f>+'UTILIDAD VTS CAMPECHE'!C14</f>
        <v>0</v>
      </c>
      <c r="D7" s="178">
        <f>+'UTILIDAD VTS CAMPECHE'!D14</f>
        <v>0</v>
      </c>
      <c r="E7" s="178">
        <f>+'UTILIDAD VTS CAMPECHE'!E14</f>
        <v>0</v>
      </c>
      <c r="F7" s="178">
        <f>+'UTILIDAD VTS CAMPECHE'!F14</f>
        <v>0</v>
      </c>
      <c r="G7" s="178">
        <f>+'UTILIDAD VTS CAMPECHE'!G14</f>
        <v>0</v>
      </c>
      <c r="H7" s="178">
        <f>+'UTILIDAD VTS CAMPECHE'!H14</f>
        <v>0</v>
      </c>
      <c r="I7" s="178">
        <f>+'UTILIDAD VTS CAMPECHE'!I14</f>
        <v>0</v>
      </c>
      <c r="J7" s="178">
        <f>+'UTILIDAD VTS CAMPECHE'!J14</f>
        <v>0</v>
      </c>
      <c r="K7" s="178">
        <f>+'UTILIDAD VTS CAMPECHE'!K14</f>
        <v>0</v>
      </c>
      <c r="L7" s="178">
        <f>+'UTILIDAD VTS CAMPECHE'!L14</f>
        <v>0</v>
      </c>
      <c r="M7" s="178">
        <f>+'UTILIDAD VTS CAMPECHE'!M14</f>
        <v>0</v>
      </c>
      <c r="N7" s="178"/>
      <c r="O7" s="178">
        <f t="shared" si="0"/>
        <v>0</v>
      </c>
      <c r="P7" s="178">
        <f t="shared" si="1"/>
        <v>0</v>
      </c>
    </row>
    <row r="8" spans="1:20" s="61" customFormat="1" ht="12" x14ac:dyDescent="0.15">
      <c r="A8" s="179" t="s">
        <v>402</v>
      </c>
      <c r="B8" s="174">
        <f>+B5-(B7+B6)</f>
        <v>4128831.2324000006</v>
      </c>
      <c r="C8" s="174">
        <f t="shared" ref="C8:M8" si="2">+C5-(C7+C6)</f>
        <v>3223708.5719999997</v>
      </c>
      <c r="D8" s="174">
        <f t="shared" si="2"/>
        <v>5227331.9480000008</v>
      </c>
      <c r="E8" s="174">
        <f t="shared" si="2"/>
        <v>3495855.5016000001</v>
      </c>
      <c r="F8" s="174">
        <f t="shared" si="2"/>
        <v>3604312.2691999995</v>
      </c>
      <c r="G8" s="174">
        <f t="shared" si="2"/>
        <v>2960385.0304</v>
      </c>
      <c r="H8" s="174">
        <f t="shared" si="2"/>
        <v>2894708.2022000006</v>
      </c>
      <c r="I8" s="174">
        <f t="shared" si="2"/>
        <v>3135892.9627999999</v>
      </c>
      <c r="J8" s="174">
        <f t="shared" si="2"/>
        <v>2746427.0203999989</v>
      </c>
      <c r="K8" s="174">
        <f t="shared" si="2"/>
        <v>3253353.3652000003</v>
      </c>
      <c r="L8" s="174">
        <f t="shared" si="2"/>
        <v>3186539.8504000017</v>
      </c>
      <c r="M8" s="174">
        <f t="shared" si="2"/>
        <v>3422073.1836000006</v>
      </c>
      <c r="N8" s="964"/>
      <c r="O8" s="174">
        <f t="shared" si="0"/>
        <v>41279419.1382</v>
      </c>
      <c r="P8" s="174">
        <f t="shared" si="1"/>
        <v>3439951.59485</v>
      </c>
    </row>
    <row r="9" spans="1:20" s="61" customFormat="1" ht="13" thickBot="1" x14ac:dyDescent="0.2">
      <c r="A9" s="176" t="s">
        <v>265</v>
      </c>
      <c r="B9" s="180">
        <f>+'UTILIDAD VTS CAMPECHE'!B25</f>
        <v>3691122.9928000011</v>
      </c>
      <c r="C9" s="180">
        <f>+'UTILIDAD VTS CAMPECHE'!C25</f>
        <v>2714515.5475999997</v>
      </c>
      <c r="D9" s="180">
        <f>+'UTILIDAD VTS CAMPECHE'!D25</f>
        <v>4216863.8304000013</v>
      </c>
      <c r="E9" s="180">
        <f>+'UTILIDAD VTS CAMPECHE'!E25</f>
        <v>2767064.0231999997</v>
      </c>
      <c r="F9" s="180">
        <f>+'UTILIDAD VTS CAMPECHE'!F25</f>
        <v>2990992.6503999997</v>
      </c>
      <c r="G9" s="180">
        <f>+'UTILIDAD VTS CAMPECHE'!G25</f>
        <v>2547900.3047999996</v>
      </c>
      <c r="H9" s="180">
        <f>+'UTILIDAD VTS CAMPECHE'!H25</f>
        <v>2950371.4572000001</v>
      </c>
      <c r="I9" s="180">
        <f>+'UTILIDAD VTS CAMPECHE'!I25</f>
        <v>2870137.8764</v>
      </c>
      <c r="J9" s="180">
        <f>+'UTILIDAD VTS CAMPECHE'!J25</f>
        <v>2276855.8067999999</v>
      </c>
      <c r="K9" s="180">
        <f>+'UTILIDAD VTS CAMPECHE'!K25</f>
        <v>2662990.6328000003</v>
      </c>
      <c r="L9" s="180">
        <f>+'UTILIDAD VTS CAMPECHE'!L25</f>
        <v>2914445.8744000001</v>
      </c>
      <c r="M9" s="180">
        <f>+'UTILIDAD VTS CAMPECHE'!M25</f>
        <v>2894639.5471999999</v>
      </c>
      <c r="N9" s="180"/>
      <c r="O9" s="180">
        <f t="shared" si="0"/>
        <v>35497900.544000007</v>
      </c>
      <c r="P9" s="180">
        <f t="shared" si="1"/>
        <v>2958158.3786666673</v>
      </c>
      <c r="Q9" s="974"/>
      <c r="R9" s="974" t="s">
        <v>9740</v>
      </c>
      <c r="S9" s="100"/>
      <c r="T9" s="115">
        <f>O9*0.01</f>
        <v>354979.0054400001</v>
      </c>
    </row>
    <row r="10" spans="1:20" s="61" customFormat="1" ht="12" x14ac:dyDescent="0.15">
      <c r="A10" s="181" t="s">
        <v>266</v>
      </c>
      <c r="B10" s="174">
        <f>+B8-B9</f>
        <v>437708.23959999951</v>
      </c>
      <c r="C10" s="174">
        <f t="shared" ref="C10:M10" si="3">+C8-C9</f>
        <v>509193.02439999999</v>
      </c>
      <c r="D10" s="174">
        <f>+D8-D9</f>
        <v>1010468.1175999995</v>
      </c>
      <c r="E10" s="174">
        <f t="shared" si="3"/>
        <v>728791.47840000037</v>
      </c>
      <c r="F10" s="174">
        <f t="shared" si="3"/>
        <v>613319.61879999982</v>
      </c>
      <c r="G10" s="174">
        <f t="shared" si="3"/>
        <v>412484.72560000047</v>
      </c>
      <c r="H10" s="174">
        <f t="shared" si="3"/>
        <v>-55663.254999999423</v>
      </c>
      <c r="I10" s="174">
        <f t="shared" si="3"/>
        <v>265755.08639999991</v>
      </c>
      <c r="J10" s="174">
        <f t="shared" si="3"/>
        <v>469571.21359999897</v>
      </c>
      <c r="K10" s="174">
        <f t="shared" si="3"/>
        <v>590362.7324000001</v>
      </c>
      <c r="L10" s="174">
        <f t="shared" si="3"/>
        <v>272093.97600000165</v>
      </c>
      <c r="M10" s="174">
        <f t="shared" si="3"/>
        <v>527433.63640000066</v>
      </c>
      <c r="N10" s="964"/>
      <c r="O10" s="174">
        <f t="shared" si="0"/>
        <v>5781518.594200002</v>
      </c>
      <c r="P10" s="174">
        <f t="shared" si="1"/>
        <v>481793.21618333348</v>
      </c>
      <c r="Q10" s="971">
        <f>P10/$P$8</f>
        <v>0.14005813829026922</v>
      </c>
    </row>
    <row r="11" spans="1:20" s="184" customFormat="1" ht="11" x14ac:dyDescent="0.15">
      <c r="A11" s="182"/>
      <c r="B11" s="183"/>
      <c r="C11" s="183"/>
      <c r="D11" s="183"/>
      <c r="E11" s="183"/>
      <c r="F11" s="183"/>
      <c r="G11" s="183"/>
      <c r="H11" s="183"/>
      <c r="I11" s="183"/>
      <c r="J11" s="183"/>
      <c r="K11" s="183"/>
      <c r="L11" s="183"/>
      <c r="M11" s="183"/>
      <c r="N11" s="183"/>
      <c r="O11" s="183">
        <f t="shared" si="0"/>
        <v>0</v>
      </c>
      <c r="P11" s="183">
        <f t="shared" si="1"/>
        <v>0</v>
      </c>
      <c r="Q11" s="971">
        <f t="shared" ref="Q11:Q47" si="4">P11/$P$8</f>
        <v>0</v>
      </c>
    </row>
    <row r="12" spans="1:20" s="61" customFormat="1" ht="12" x14ac:dyDescent="0.15">
      <c r="A12" s="179" t="s">
        <v>267</v>
      </c>
      <c r="B12" s="177"/>
      <c r="C12" s="177"/>
      <c r="D12" s="174"/>
      <c r="E12" s="174"/>
      <c r="F12" s="174"/>
      <c r="G12" s="174"/>
      <c r="H12" s="174"/>
      <c r="I12" s="174"/>
      <c r="J12" s="174"/>
      <c r="K12" s="174"/>
      <c r="L12" s="174"/>
      <c r="M12" s="174"/>
      <c r="N12" s="964"/>
      <c r="O12" s="174">
        <f t="shared" si="0"/>
        <v>0</v>
      </c>
      <c r="P12" s="174">
        <f t="shared" si="1"/>
        <v>0</v>
      </c>
      <c r="Q12" s="971">
        <f t="shared" si="4"/>
        <v>0</v>
      </c>
    </row>
    <row r="13" spans="1:20" s="61" customFormat="1" ht="12" x14ac:dyDescent="0.15">
      <c r="A13" s="176" t="s">
        <v>268</v>
      </c>
      <c r="B13" s="177"/>
      <c r="C13" s="177"/>
      <c r="D13" s="174"/>
      <c r="E13" s="174"/>
      <c r="F13" s="174"/>
      <c r="G13" s="174"/>
      <c r="H13" s="177"/>
      <c r="I13" s="174"/>
      <c r="J13" s="174"/>
      <c r="K13" s="174"/>
      <c r="L13" s="174"/>
      <c r="M13" s="174"/>
      <c r="N13" s="964"/>
      <c r="O13" s="174">
        <f t="shared" si="0"/>
        <v>0</v>
      </c>
      <c r="P13" s="174">
        <f t="shared" si="1"/>
        <v>0</v>
      </c>
      <c r="Q13" s="971">
        <f t="shared" si="4"/>
        <v>0</v>
      </c>
    </row>
    <row r="14" spans="1:20" s="61" customFormat="1" ht="12" x14ac:dyDescent="0.15">
      <c r="A14" s="176" t="s">
        <v>269</v>
      </c>
      <c r="B14" s="185"/>
      <c r="C14" s="177"/>
      <c r="D14" s="177"/>
      <c r="E14" s="177"/>
      <c r="F14" s="186"/>
      <c r="G14" s="177"/>
      <c r="H14" s="177"/>
      <c r="I14" s="186"/>
      <c r="J14" s="186"/>
      <c r="K14" s="186"/>
      <c r="L14" s="186"/>
      <c r="M14" s="186"/>
      <c r="N14" s="966"/>
      <c r="O14" s="186">
        <f t="shared" si="0"/>
        <v>0</v>
      </c>
      <c r="P14" s="186">
        <f t="shared" si="1"/>
        <v>0</v>
      </c>
      <c r="Q14" s="971">
        <f t="shared" si="4"/>
        <v>0</v>
      </c>
    </row>
    <row r="15" spans="1:20" s="61" customFormat="1" ht="12" x14ac:dyDescent="0.15">
      <c r="A15" s="176" t="s">
        <v>403</v>
      </c>
      <c r="B15" s="185">
        <f>+'NC MEX '!I9</f>
        <v>4957.84</v>
      </c>
      <c r="C15" s="177"/>
      <c r="D15" s="177">
        <f>+'NC MEX '!I62</f>
        <v>4957.84</v>
      </c>
      <c r="E15" s="177">
        <f>+'NC MEX '!I91+'NC MEX '!I95+'NC MEX '!I100</f>
        <v>12101.221384</v>
      </c>
      <c r="F15" s="177">
        <f>+'NC MEX '!I135</f>
        <v>1527.4389900000001</v>
      </c>
      <c r="G15" s="177">
        <f>+'NC MEX '!I168+'NC MEX '!I169+'NC MEX '!I170</f>
        <v>19810.932400000002</v>
      </c>
      <c r="H15" s="177">
        <f>+'NC MEX '!I201</f>
        <v>993.70240000000001</v>
      </c>
      <c r="I15" s="177">
        <f>+'NC MEX '!I244+'NC MEX '!I222</f>
        <v>17286.905742000003</v>
      </c>
      <c r="J15" s="177">
        <f>+'NC MEX '!I257+'NC MEX '!I258+'NC MEX '!I259</f>
        <v>15791.05999</v>
      </c>
      <c r="K15" s="177">
        <f>+'NC MEX '!I300</f>
        <v>15574.16</v>
      </c>
      <c r="L15" s="177">
        <f>+'NC MEX '!I325+'NC MEX '!I327+'NC MEX '!I329+'NC MEX '!I343</f>
        <v>23127.697200000002</v>
      </c>
      <c r="M15" s="177">
        <f>+'NC MEX '!I359+'NC MEX '!I360</f>
        <v>2408.5310260000001</v>
      </c>
      <c r="N15" s="965"/>
      <c r="O15" s="177">
        <f t="shared" si="0"/>
        <v>118537.329132</v>
      </c>
      <c r="P15" s="177">
        <f t="shared" si="1"/>
        <v>9878.1107609999999</v>
      </c>
      <c r="Q15" s="971">
        <f t="shared" si="4"/>
        <v>2.8715842326934656E-3</v>
      </c>
    </row>
    <row r="16" spans="1:20" s="61" customFormat="1" ht="12" x14ac:dyDescent="0.15">
      <c r="A16" s="176" t="s">
        <v>404</v>
      </c>
      <c r="B16" s="185"/>
      <c r="C16" s="177"/>
      <c r="D16" s="185"/>
      <c r="E16" s="186"/>
      <c r="F16" s="186"/>
      <c r="G16" s="177"/>
      <c r="H16" s="177"/>
      <c r="I16" s="177"/>
      <c r="J16" s="186"/>
      <c r="K16" s="186"/>
      <c r="L16" s="186"/>
      <c r="M16" s="186"/>
      <c r="N16" s="966"/>
      <c r="O16" s="186">
        <f t="shared" si="0"/>
        <v>0</v>
      </c>
      <c r="P16" s="186">
        <f t="shared" si="1"/>
        <v>0</v>
      </c>
      <c r="Q16" s="971">
        <f t="shared" si="4"/>
        <v>0</v>
      </c>
    </row>
    <row r="17" spans="1:17" s="61" customFormat="1" ht="12" x14ac:dyDescent="0.15">
      <c r="A17" s="176" t="s">
        <v>271</v>
      </c>
      <c r="B17" s="185"/>
      <c r="C17" s="177"/>
      <c r="D17" s="177"/>
      <c r="E17" s="177"/>
      <c r="F17" s="177"/>
      <c r="G17" s="177"/>
      <c r="H17" s="177"/>
      <c r="I17" s="177"/>
      <c r="J17" s="177"/>
      <c r="K17" s="177"/>
      <c r="L17" s="177"/>
      <c r="M17" s="177"/>
      <c r="N17" s="965"/>
      <c r="O17" s="177">
        <f t="shared" si="0"/>
        <v>0</v>
      </c>
      <c r="P17" s="177">
        <f t="shared" si="1"/>
        <v>0</v>
      </c>
      <c r="Q17" s="971">
        <f t="shared" si="4"/>
        <v>0</v>
      </c>
    </row>
    <row r="18" spans="1:17" s="61" customFormat="1" ht="12" x14ac:dyDescent="0.15">
      <c r="A18" s="176" t="s">
        <v>272</v>
      </c>
      <c r="B18" s="185">
        <v>0</v>
      </c>
      <c r="C18" s="177">
        <f>+'NC MEX '!I35</f>
        <v>51395.238399999995</v>
      </c>
      <c r="D18" s="177">
        <f>+'NC MEX '!I67</f>
        <v>34905.188800000004</v>
      </c>
      <c r="E18" s="177">
        <f>+'NC MEX '!I96</f>
        <v>27087.542800000003</v>
      </c>
      <c r="F18" s="177">
        <f>+'NC MEX '!I129</f>
        <v>591.53039999999999</v>
      </c>
      <c r="G18" s="187">
        <f>+'NC MEX '!I175</f>
        <v>2197.7244000000001</v>
      </c>
      <c r="H18" s="177">
        <f>+'NC MEX '!I204+'NC MEX '!I205</f>
        <v>43875.631200000003</v>
      </c>
      <c r="I18" s="177"/>
      <c r="J18" s="177">
        <f>+'NC MEX '!I268+'NC MEX '!I269</f>
        <v>37030.645200000006</v>
      </c>
      <c r="K18" s="177">
        <f>+'NC MEX '!I294+'NC MEX '!I295</f>
        <v>69850.699199999988</v>
      </c>
      <c r="L18" s="177">
        <f>+'NC MEX '!I328+'NC MEX '!I330</f>
        <v>64051.128400000001</v>
      </c>
      <c r="M18" s="177">
        <f>+'NC MEX '!I371+'NC MEX '!I372+'NC MEX '!I377+'NC MEX '!I382</f>
        <v>117545.78119999998</v>
      </c>
      <c r="N18" s="965"/>
      <c r="O18" s="177">
        <f t="shared" si="0"/>
        <v>448531.11</v>
      </c>
      <c r="P18" s="177">
        <f t="shared" si="1"/>
        <v>37377.592499999999</v>
      </c>
      <c r="Q18" s="971">
        <f t="shared" si="4"/>
        <v>1.0865732109707159E-2</v>
      </c>
    </row>
    <row r="19" spans="1:17" s="61" customFormat="1" ht="12" x14ac:dyDescent="0.15">
      <c r="A19" s="176" t="s">
        <v>62</v>
      </c>
      <c r="B19" s="177"/>
      <c r="C19" s="177">
        <f>+'NC MEX '!I44+'NC MEX '!I48</f>
        <v>39586.9836</v>
      </c>
      <c r="D19" s="177">
        <f>+'NC MEX '!I77</f>
        <v>951.25799999999992</v>
      </c>
      <c r="E19" s="177">
        <f>+'NC MEX '!I103</f>
        <v>20264.318400000004</v>
      </c>
      <c r="F19" s="187">
        <f>+'NC MEX '!I122+'NC MEX '!I123</f>
        <v>21040.984800000002</v>
      </c>
      <c r="G19" s="211">
        <f>+'NC MEX '!I154+'NC MEX '!I162</f>
        <v>43445.479999999996</v>
      </c>
      <c r="H19" s="187">
        <f>+'NC MEX '!I197</f>
        <v>605.346</v>
      </c>
      <c r="I19" s="177">
        <f>+'NC MEX '!I239+'NC MEX '!I233</f>
        <v>84602.929600000003</v>
      </c>
      <c r="J19" s="177">
        <f>+'NC MEX '!I269</f>
        <v>4252.5367999999999</v>
      </c>
      <c r="K19" s="177">
        <f>+'NC MEX '!I296</f>
        <v>13574.7492</v>
      </c>
      <c r="L19" s="177">
        <f>+'NC MEX '!I323</f>
        <v>35620.038800000002</v>
      </c>
      <c r="M19" s="177">
        <f>+'NC MEX '!I366+'NC MEX '!I374</f>
        <v>153951.372</v>
      </c>
      <c r="N19" s="965"/>
      <c r="O19" s="177">
        <f t="shared" si="0"/>
        <v>417895.99719999998</v>
      </c>
      <c r="P19" s="177">
        <f t="shared" si="1"/>
        <v>34824.666433333332</v>
      </c>
      <c r="Q19" s="971">
        <f t="shared" si="4"/>
        <v>1.0123591996314666E-2</v>
      </c>
    </row>
    <row r="20" spans="1:17" s="61" customFormat="1" ht="12" x14ac:dyDescent="0.15">
      <c r="A20" s="176" t="s">
        <v>276</v>
      </c>
      <c r="B20" s="188">
        <v>0</v>
      </c>
      <c r="C20" s="187">
        <f>+'BONIFICACIONES MEX'!G17</f>
        <v>3132</v>
      </c>
      <c r="D20" s="187">
        <v>0</v>
      </c>
      <c r="E20" s="187">
        <f>+'BONIFICACIONES MEX'!G38</f>
        <v>580</v>
      </c>
      <c r="F20" s="187">
        <f>+'BONIFICACIONES MEX'!G47+'BONIFICACIONES MEX'!G48</f>
        <v>2250.4</v>
      </c>
      <c r="G20" s="187"/>
      <c r="H20" s="187">
        <f>+'BONIFICACIONES MEX'!G72</f>
        <v>1218</v>
      </c>
      <c r="I20" s="177"/>
      <c r="J20" s="177"/>
      <c r="K20" s="177">
        <f>+'BONIFICACIONES MEX'!G95</f>
        <v>1160</v>
      </c>
      <c r="L20" s="177"/>
      <c r="M20" s="177"/>
      <c r="N20" s="965"/>
      <c r="O20" s="177">
        <f t="shared" si="0"/>
        <v>8340.4</v>
      </c>
      <c r="P20" s="177">
        <f t="shared" si="1"/>
        <v>695.0333333333333</v>
      </c>
      <c r="Q20" s="971">
        <f t="shared" si="4"/>
        <v>2.0204741670605992E-4</v>
      </c>
    </row>
    <row r="21" spans="1:17" s="61" customFormat="1" ht="11" x14ac:dyDescent="0.15">
      <c r="A21" s="189" t="s">
        <v>405</v>
      </c>
      <c r="B21" s="190">
        <f t="shared" ref="B21:M21" si="5">SUM(B13:B20)</f>
        <v>4957.84</v>
      </c>
      <c r="C21" s="190">
        <f t="shared" si="5"/>
        <v>94114.221999999994</v>
      </c>
      <c r="D21" s="190">
        <f t="shared" si="5"/>
        <v>40814.286800000002</v>
      </c>
      <c r="E21" s="190">
        <f t="shared" si="5"/>
        <v>60033.082584000003</v>
      </c>
      <c r="F21" s="190">
        <f t="shared" si="5"/>
        <v>25410.354190000005</v>
      </c>
      <c r="G21" s="190">
        <f t="shared" si="5"/>
        <v>65454.136799999993</v>
      </c>
      <c r="H21" s="190">
        <f t="shared" si="5"/>
        <v>46692.679600000003</v>
      </c>
      <c r="I21" s="190">
        <f t="shared" si="5"/>
        <v>101889.83534200001</v>
      </c>
      <c r="J21" s="190">
        <f t="shared" si="5"/>
        <v>57074.24199000001</v>
      </c>
      <c r="K21" s="190">
        <f t="shared" si="5"/>
        <v>100159.6084</v>
      </c>
      <c r="L21" s="190">
        <f t="shared" si="5"/>
        <v>122798.86440000002</v>
      </c>
      <c r="M21" s="190">
        <f t="shared" si="5"/>
        <v>273905.68422599998</v>
      </c>
      <c r="N21" s="967"/>
      <c r="O21" s="190">
        <f t="shared" si="0"/>
        <v>993304.83633200009</v>
      </c>
      <c r="P21" s="190">
        <f t="shared" si="1"/>
        <v>82775.403027666674</v>
      </c>
      <c r="Q21" s="971">
        <f t="shared" si="4"/>
        <v>2.4062955755421354E-2</v>
      </c>
    </row>
    <row r="22" spans="1:17" s="61" customFormat="1" ht="11" x14ac:dyDescent="0.15">
      <c r="A22" s="191"/>
      <c r="B22" s="177"/>
      <c r="C22" s="177"/>
      <c r="D22" s="174"/>
      <c r="E22" s="174"/>
      <c r="F22" s="174"/>
      <c r="G22" s="174"/>
      <c r="H22" s="174"/>
      <c r="I22" s="174"/>
      <c r="J22" s="174"/>
      <c r="K22" s="174"/>
      <c r="L22" s="174"/>
      <c r="M22" s="174"/>
      <c r="N22" s="964"/>
      <c r="O22" s="174">
        <f t="shared" si="0"/>
        <v>0</v>
      </c>
      <c r="P22" s="174">
        <f t="shared" si="1"/>
        <v>0</v>
      </c>
      <c r="Q22" s="971">
        <f t="shared" si="4"/>
        <v>0</v>
      </c>
    </row>
    <row r="23" spans="1:17" s="61" customFormat="1" ht="11" x14ac:dyDescent="0.15">
      <c r="A23" s="173"/>
      <c r="B23" s="177"/>
      <c r="C23" s="177"/>
      <c r="D23" s="174"/>
      <c r="E23" s="174"/>
      <c r="F23" s="174"/>
      <c r="G23" s="174"/>
      <c r="H23" s="174"/>
      <c r="I23" s="174"/>
      <c r="J23" s="174"/>
      <c r="K23" s="174"/>
      <c r="L23" s="174"/>
      <c r="M23" s="174"/>
      <c r="N23" s="964"/>
      <c r="O23" s="174">
        <f t="shared" si="0"/>
        <v>0</v>
      </c>
      <c r="P23" s="174">
        <f t="shared" si="1"/>
        <v>0</v>
      </c>
      <c r="Q23" s="971">
        <f t="shared" si="4"/>
        <v>0</v>
      </c>
    </row>
    <row r="24" spans="1:17" s="61" customFormat="1" ht="12" x14ac:dyDescent="0.15">
      <c r="A24" s="192" t="s">
        <v>283</v>
      </c>
      <c r="B24" s="174">
        <f>+B10+B21</f>
        <v>442666.07959999953</v>
      </c>
      <c r="C24" s="174">
        <f t="shared" ref="C24:M24" si="6">+C10+C21</f>
        <v>603307.24639999995</v>
      </c>
      <c r="D24" s="174">
        <f t="shared" si="6"/>
        <v>1051282.4043999994</v>
      </c>
      <c r="E24" s="174">
        <f t="shared" si="6"/>
        <v>788824.56098400033</v>
      </c>
      <c r="F24" s="174">
        <f t="shared" si="6"/>
        <v>638729.97298999981</v>
      </c>
      <c r="G24" s="174">
        <f t="shared" si="6"/>
        <v>477938.86240000045</v>
      </c>
      <c r="H24" s="174">
        <f t="shared" si="6"/>
        <v>-8970.5753999994195</v>
      </c>
      <c r="I24" s="174">
        <f t="shared" si="6"/>
        <v>367644.92174199992</v>
      </c>
      <c r="J24" s="174">
        <f t="shared" si="6"/>
        <v>526645.45558999898</v>
      </c>
      <c r="K24" s="174">
        <f t="shared" si="6"/>
        <v>690522.34080000012</v>
      </c>
      <c r="L24" s="174">
        <f t="shared" si="6"/>
        <v>394892.84040000167</v>
      </c>
      <c r="M24" s="174">
        <f t="shared" si="6"/>
        <v>801339.32062600064</v>
      </c>
      <c r="N24" s="964"/>
      <c r="O24" s="174">
        <f t="shared" si="0"/>
        <v>6774823.4305320028</v>
      </c>
      <c r="P24" s="174">
        <f t="shared" si="1"/>
        <v>564568.61921100027</v>
      </c>
      <c r="Q24" s="971">
        <f t="shared" si="4"/>
        <v>0.16412109404569061</v>
      </c>
    </row>
    <row r="25" spans="1:17" s="61" customFormat="1" ht="11" x14ac:dyDescent="0.15">
      <c r="A25" s="193"/>
      <c r="B25" s="177"/>
      <c r="C25" s="177"/>
      <c r="D25" s="174"/>
      <c r="E25" s="174"/>
      <c r="F25" s="174"/>
      <c r="G25" s="174"/>
      <c r="H25" s="174"/>
      <c r="I25" s="174"/>
      <c r="J25" s="174"/>
      <c r="K25" s="174"/>
      <c r="L25" s="174"/>
      <c r="M25" s="174"/>
      <c r="N25" s="964"/>
      <c r="O25" s="174">
        <f t="shared" si="0"/>
        <v>0</v>
      </c>
      <c r="P25" s="174">
        <f t="shared" si="1"/>
        <v>0</v>
      </c>
      <c r="Q25" s="971">
        <f t="shared" si="4"/>
        <v>0</v>
      </c>
    </row>
    <row r="26" spans="1:17" s="61" customFormat="1" ht="12" x14ac:dyDescent="0.15">
      <c r="A26" s="179" t="s">
        <v>284</v>
      </c>
      <c r="B26" s="177"/>
      <c r="C26" s="177"/>
      <c r="D26" s="174"/>
      <c r="E26" s="174"/>
      <c r="F26" s="174"/>
      <c r="G26" s="174"/>
      <c r="H26" s="174"/>
      <c r="I26" s="174"/>
      <c r="J26" s="174"/>
      <c r="K26" s="174"/>
      <c r="L26" s="174"/>
      <c r="M26" s="174"/>
      <c r="N26" s="964"/>
      <c r="O26" s="174">
        <f t="shared" si="0"/>
        <v>0</v>
      </c>
      <c r="P26" s="174">
        <f t="shared" si="1"/>
        <v>0</v>
      </c>
      <c r="Q26" s="971">
        <f t="shared" si="4"/>
        <v>0</v>
      </c>
    </row>
    <row r="27" spans="1:17" s="61" customFormat="1" ht="12" x14ac:dyDescent="0.15">
      <c r="A27" s="176" t="s">
        <v>285</v>
      </c>
      <c r="B27" s="177">
        <f>+'GTOS OPERATIVOS CAMPECHE'!B29</f>
        <v>0</v>
      </c>
      <c r="C27" s="177">
        <f>+'GTOS OPERATIVOS CAMPECHE'!C29</f>
        <v>0</v>
      </c>
      <c r="D27" s="177">
        <f>+'GTOS OPERATIVOS CAMPECHE'!D29</f>
        <v>0</v>
      </c>
      <c r="E27" s="177">
        <f>+'GTOS OPERATIVOS CAMPECHE'!E29</f>
        <v>0</v>
      </c>
      <c r="F27" s="177">
        <f>+'GTOS OPERATIVOS CAMPECHE'!F29</f>
        <v>0</v>
      </c>
      <c r="G27" s="177">
        <f>+'GTOS OPERATIVOS CAMPECHE'!G29</f>
        <v>0</v>
      </c>
      <c r="H27" s="177">
        <f>+'GTOS OPERATIVOS CAMPECHE'!H29</f>
        <v>0</v>
      </c>
      <c r="I27" s="177">
        <f>+'GTOS OPERATIVOS CAMPECHE'!I29</f>
        <v>0</v>
      </c>
      <c r="J27" s="177">
        <f>+'GTOS OPERATIVOS CAMPECHE'!J29</f>
        <v>0</v>
      </c>
      <c r="K27" s="177">
        <f>+'GTOS OPERATIVOS CAMPECHE'!K29</f>
        <v>0</v>
      </c>
      <c r="L27" s="177">
        <f>+'GTOS OPERATIVOS CAMPECHE'!L29</f>
        <v>0</v>
      </c>
      <c r="M27" s="177">
        <f>+'GTOS OPERATIVOS CAMPECHE'!M29</f>
        <v>0</v>
      </c>
      <c r="N27" s="965"/>
      <c r="O27" s="177">
        <f t="shared" si="0"/>
        <v>0</v>
      </c>
      <c r="P27" s="177">
        <f t="shared" si="1"/>
        <v>0</v>
      </c>
      <c r="Q27" s="971">
        <f t="shared" si="4"/>
        <v>0</v>
      </c>
    </row>
    <row r="28" spans="1:17" s="61" customFormat="1" ht="12" x14ac:dyDescent="0.15">
      <c r="A28" s="176" t="s">
        <v>51</v>
      </c>
      <c r="B28" s="177">
        <f>+'GTOS OPERATIVOS CAMPECHE'!B22</f>
        <v>129940.6225</v>
      </c>
      <c r="C28" s="177">
        <f>+'GTOS OPERATIVOS CAMPECHE'!C22</f>
        <v>113345.141</v>
      </c>
      <c r="D28" s="177">
        <f>+'GTOS OPERATIVOS CAMPECHE'!D22</f>
        <v>107679.2935</v>
      </c>
      <c r="E28" s="177">
        <f>+'GTOS OPERATIVOS CAMPECHE'!E22</f>
        <v>147391.2635</v>
      </c>
      <c r="F28" s="177">
        <f>+'GTOS OPERATIVOS CAMPECHE'!F22</f>
        <v>110666.34850000001</v>
      </c>
      <c r="G28" s="177">
        <f>+'GTOS OPERATIVOS CAMPECHE'!G22</f>
        <v>113469.92547250002</v>
      </c>
      <c r="H28" s="177">
        <f>+'GTOS OPERATIVOS CAMPECHE'!H22</f>
        <v>114565.579</v>
      </c>
      <c r="I28" s="177">
        <f>+'GTOS OPERATIVOS CAMPECHE'!I22</f>
        <v>109048.59245426636</v>
      </c>
      <c r="J28" s="177">
        <f>+'GTOS OPERATIVOS CAMPECHE'!J22</f>
        <v>114936.6157275</v>
      </c>
      <c r="K28" s="177">
        <f>+'GTOS OPERATIVOS CAMPECHE'!K22</f>
        <v>110902.96249999999</v>
      </c>
      <c r="L28" s="177">
        <f>+'GTOS OPERATIVOS CAMPECHE'!L22</f>
        <v>126231.5585</v>
      </c>
      <c r="M28" s="177">
        <f>+'GTOS OPERATIVOS CAMPECHE'!M22</f>
        <v>156232.29300000001</v>
      </c>
      <c r="N28" s="965"/>
      <c r="O28" s="177">
        <f t="shared" si="0"/>
        <v>1454410.1956542665</v>
      </c>
      <c r="P28" s="177">
        <f t="shared" si="1"/>
        <v>121200.84963785554</v>
      </c>
      <c r="Q28" s="971">
        <f t="shared" si="4"/>
        <v>3.5233300904381051E-2</v>
      </c>
    </row>
    <row r="29" spans="1:17" s="61" customFormat="1" ht="12" x14ac:dyDescent="0.15">
      <c r="A29" s="176" t="s">
        <v>406</v>
      </c>
      <c r="B29" s="177">
        <f>+'GTOS OPERATIVOS CAMPECHE'!B24</f>
        <v>39632.49</v>
      </c>
      <c r="C29" s="177">
        <f>+'GTOS OPERATIVOS CAMPECHE'!C24</f>
        <v>11320.902</v>
      </c>
      <c r="D29" s="177">
        <f>+'GTOS OPERATIVOS CAMPECHE'!D24</f>
        <v>41215.2255</v>
      </c>
      <c r="E29" s="177">
        <f>+'GTOS OPERATIVOS CAMPECHE'!E24</f>
        <v>0</v>
      </c>
      <c r="F29" s="177">
        <f>+'GTOS OPERATIVOS CAMPECHE'!F24</f>
        <v>43138.439999999995</v>
      </c>
      <c r="G29" s="177">
        <f>+'GTOS OPERATIVOS CAMPECHE'!G24</f>
        <v>11170.916999999999</v>
      </c>
      <c r="H29" s="177">
        <f>+'GTOS OPERATIVOS CAMPECHE'!H24</f>
        <v>43289.946000000004</v>
      </c>
      <c r="I29" s="177">
        <f>+'GTOS OPERATIVOS CAMPECHE'!I24</f>
        <v>12125.272499999999</v>
      </c>
      <c r="J29" s="177">
        <f>+'GTOS OPERATIVOS CAMPECHE'!J24</f>
        <v>46127.065499999997</v>
      </c>
      <c r="K29" s="177">
        <f>+'GTOS OPERATIVOS CAMPECHE'!K24</f>
        <v>14081.138999999999</v>
      </c>
      <c r="L29" s="177">
        <f>+'GTOS OPERATIVOS CAMPECHE'!L24</f>
        <v>58135.71149999999</v>
      </c>
      <c r="M29" s="177">
        <f>+'GTOS OPERATIVOS CAMPECHE'!M24</f>
        <v>14081.138999999999</v>
      </c>
      <c r="N29" s="965"/>
      <c r="O29" s="177">
        <f t="shared" si="0"/>
        <v>334318.24799999996</v>
      </c>
      <c r="P29" s="177">
        <f t="shared" si="1"/>
        <v>27859.853999999996</v>
      </c>
      <c r="Q29" s="971">
        <f t="shared" si="4"/>
        <v>8.0989087293290331E-3</v>
      </c>
    </row>
    <row r="30" spans="1:17" s="61" customFormat="1" ht="12" x14ac:dyDescent="0.15">
      <c r="A30" s="176" t="s">
        <v>76</v>
      </c>
      <c r="B30" s="177">
        <f>+'GTOS OPERATIVOS CAMPECHE'!B35</f>
        <v>45900</v>
      </c>
      <c r="C30" s="177">
        <f>+'GTOS OPERATIVOS CAMPECHE'!C35</f>
        <v>45900</v>
      </c>
      <c r="D30" s="177">
        <f>+'GTOS OPERATIVOS CAMPECHE'!D35</f>
        <v>76500</v>
      </c>
      <c r="E30" s="177">
        <f>+'GTOS OPERATIVOS CAMPECHE'!E35</f>
        <v>45900</v>
      </c>
      <c r="F30" s="177">
        <f>+'GTOS OPERATIVOS CAMPECHE'!F35</f>
        <v>48095.7</v>
      </c>
      <c r="G30" s="177">
        <f>+'GTOS OPERATIVOS CAMPECHE'!G35</f>
        <v>45000</v>
      </c>
      <c r="H30" s="177">
        <f>+'GTOS OPERATIVOS CAMPECHE'!H35</f>
        <v>75000</v>
      </c>
      <c r="I30" s="177">
        <f>+'GTOS OPERATIVOS CAMPECHE'!I35</f>
        <v>0</v>
      </c>
      <c r="J30" s="177">
        <f>+'GTOS OPERATIVOS CAMPECHE'!J35</f>
        <v>45000</v>
      </c>
      <c r="K30" s="177">
        <f>+'GTOS OPERATIVOS CAMPECHE'!K35</f>
        <v>90000</v>
      </c>
      <c r="L30" s="177">
        <f>+'GTOS OPERATIVOS CAMPECHE'!L35</f>
        <v>45000</v>
      </c>
      <c r="M30" s="177">
        <f>+'GTOS OPERATIVOS CAMPECHE'!M35</f>
        <v>45000</v>
      </c>
      <c r="N30" s="965"/>
      <c r="O30" s="177">
        <f t="shared" si="0"/>
        <v>607295.69999999995</v>
      </c>
      <c r="P30" s="177">
        <f t="shared" si="1"/>
        <v>50607.974999999999</v>
      </c>
      <c r="Q30" s="971">
        <f t="shared" si="4"/>
        <v>1.4711827653553588E-2</v>
      </c>
    </row>
    <row r="31" spans="1:17" s="61" customFormat="1" ht="12" x14ac:dyDescent="0.15">
      <c r="A31" s="176" t="s">
        <v>87</v>
      </c>
      <c r="B31" s="177">
        <f>+'GTOS OPERATIVOS CAMPECHE'!B51</f>
        <v>35287.97</v>
      </c>
      <c r="C31" s="177">
        <f>+'GTOS OPERATIVOS CAMPECHE'!C51</f>
        <v>99039.386499999993</v>
      </c>
      <c r="D31" s="177">
        <f>+'GTOS OPERATIVOS CAMPECHE'!D51</f>
        <v>55199.26</v>
      </c>
      <c r="E31" s="177">
        <f>+'GTOS OPERATIVOS CAMPECHE'!E51</f>
        <v>65709.820000000007</v>
      </c>
      <c r="F31" s="177">
        <f>+'GTOS OPERATIVOS CAMPECHE'!F51</f>
        <v>60408.609999999993</v>
      </c>
      <c r="G31" s="177">
        <f>+'GTOS OPERATIVOS CAMPECHE'!G51</f>
        <v>58619.219999999994</v>
      </c>
      <c r="H31" s="177">
        <f>+'GTOS OPERATIVOS CAMPECHE'!H51</f>
        <v>83316.070000000007</v>
      </c>
      <c r="I31" s="177">
        <f>+'GTOS OPERATIVOS CAMPECHE'!I51</f>
        <v>68245.119999999995</v>
      </c>
      <c r="J31" s="177">
        <f>+'GTOS OPERATIVOS CAMPECHE'!J51</f>
        <v>47345.07</v>
      </c>
      <c r="K31" s="177">
        <f>+'GTOS OPERATIVOS CAMPECHE'!K51</f>
        <v>59273.59</v>
      </c>
      <c r="L31" s="177">
        <f>+'GTOS OPERATIVOS CAMPECHE'!L51</f>
        <v>56903.07</v>
      </c>
      <c r="M31" s="177">
        <f>+'GTOS OPERATIVOS CAMPECHE'!M51</f>
        <v>44691.03</v>
      </c>
      <c r="N31" s="965"/>
      <c r="O31" s="177">
        <f t="shared" si="0"/>
        <v>734038.21649999986</v>
      </c>
      <c r="P31" s="177">
        <f t="shared" si="1"/>
        <v>61169.851374999991</v>
      </c>
      <c r="Q31" s="971">
        <f t="shared" si="4"/>
        <v>1.7782183757055838E-2</v>
      </c>
    </row>
    <row r="32" spans="1:17" s="61" customFormat="1" ht="12" x14ac:dyDescent="0.15">
      <c r="A32" s="176" t="s">
        <v>130</v>
      </c>
      <c r="B32" s="177">
        <f>+'GTOS OPERATIVOS CAMPECHE'!B105</f>
        <v>0</v>
      </c>
      <c r="C32" s="177">
        <f>+'GTOS OPERATIVOS CAMPECHE'!C105</f>
        <v>0</v>
      </c>
      <c r="D32" s="177">
        <f>+'GTOS OPERATIVOS CAMPECHE'!D105</f>
        <v>1160</v>
      </c>
      <c r="E32" s="177">
        <f>+'GTOS OPERATIVOS CAMPECHE'!E105</f>
        <v>1040</v>
      </c>
      <c r="F32" s="177">
        <f>+'GTOS OPERATIVOS CAMPECHE'!F105</f>
        <v>0</v>
      </c>
      <c r="G32" s="177">
        <f>+'GTOS OPERATIVOS CAMPECHE'!G105</f>
        <v>2436</v>
      </c>
      <c r="H32" s="177">
        <f>+'GTOS OPERATIVOS CAMPECHE'!H105</f>
        <v>0</v>
      </c>
      <c r="I32" s="177">
        <f>+'GTOS OPERATIVOS CAMPECHE'!I105</f>
        <v>0</v>
      </c>
      <c r="J32" s="177">
        <f>+'GTOS OPERATIVOS CAMPECHE'!J105</f>
        <v>3200</v>
      </c>
      <c r="K32" s="177">
        <f>+'GTOS OPERATIVOS CAMPECHE'!K105</f>
        <v>0</v>
      </c>
      <c r="L32" s="177">
        <f>+'GTOS OPERATIVOS CAMPECHE'!L105</f>
        <v>2320</v>
      </c>
      <c r="M32" s="177">
        <f>+'GTOS OPERATIVOS CAMPECHE'!M105</f>
        <v>0</v>
      </c>
      <c r="N32" s="965"/>
      <c r="O32" s="177">
        <f t="shared" si="0"/>
        <v>10156</v>
      </c>
      <c r="P32" s="177">
        <f t="shared" si="1"/>
        <v>846.33333333333337</v>
      </c>
      <c r="Q32" s="971">
        <f t="shared" si="4"/>
        <v>2.46030593744514E-4</v>
      </c>
    </row>
    <row r="33" spans="1:17" s="61" customFormat="1" ht="12" x14ac:dyDescent="0.15">
      <c r="A33" s="176" t="s">
        <v>148</v>
      </c>
      <c r="B33" s="177">
        <f>+'GTOS OPERATIVOS CAMPECHE'!B130</f>
        <v>0</v>
      </c>
      <c r="C33" s="177">
        <f>+'GTOS OPERATIVOS CAMPECHE'!C130</f>
        <v>0</v>
      </c>
      <c r="D33" s="177">
        <f>+'GTOS OPERATIVOS CAMPECHE'!D130</f>
        <v>0</v>
      </c>
      <c r="E33" s="177">
        <f>+'GTOS OPERATIVOS CAMPECHE'!E130</f>
        <v>0</v>
      </c>
      <c r="F33" s="177">
        <f>+'GTOS OPERATIVOS CAMPECHE'!F130</f>
        <v>0</v>
      </c>
      <c r="G33" s="177">
        <f>+'GTOS OPERATIVOS CAMPECHE'!G130</f>
        <v>17342.96</v>
      </c>
      <c r="H33" s="177">
        <f>+'GTOS OPERATIVOS CAMPECHE'!H130</f>
        <v>13965.62</v>
      </c>
      <c r="I33" s="177">
        <f>+'GTOS OPERATIVOS CAMPECHE'!I130</f>
        <v>13965.62</v>
      </c>
      <c r="J33" s="177">
        <f>+'GTOS OPERATIVOS CAMPECHE'!J130</f>
        <v>13965.62</v>
      </c>
      <c r="K33" s="177">
        <f>+'GTOS OPERATIVOS CAMPECHE'!K130</f>
        <v>13965.62</v>
      </c>
      <c r="L33" s="177">
        <f>+'GTOS OPERATIVOS CAMPECHE'!L130</f>
        <v>13965.62</v>
      </c>
      <c r="M33" s="177">
        <f>+'GTOS OPERATIVOS CAMPECHE'!M130</f>
        <v>13965.62</v>
      </c>
      <c r="N33" s="965"/>
      <c r="O33" s="177">
        <f t="shared" si="0"/>
        <v>101136.68</v>
      </c>
      <c r="P33" s="177">
        <f t="shared" si="1"/>
        <v>8428.0566666666655</v>
      </c>
      <c r="Q33" s="971">
        <f t="shared" si="4"/>
        <v>2.4500509481832325E-3</v>
      </c>
    </row>
    <row r="34" spans="1:17" s="61" customFormat="1" ht="12" x14ac:dyDescent="0.15">
      <c r="A34" s="176" t="s">
        <v>287</v>
      </c>
      <c r="B34" s="177">
        <f>+'GTOS OPERATIVOS CAMPECHE'!B145</f>
        <v>0</v>
      </c>
      <c r="C34" s="177">
        <f>+'GTOS OPERATIVOS CAMPECHE'!C145</f>
        <v>0</v>
      </c>
      <c r="D34" s="177">
        <f>+'GTOS OPERATIVOS CAMPECHE'!D145</f>
        <v>0</v>
      </c>
      <c r="E34" s="177">
        <f>+'GTOS OPERATIVOS CAMPECHE'!E145</f>
        <v>0</v>
      </c>
      <c r="F34" s="177">
        <f>+'GTOS OPERATIVOS CAMPECHE'!F145</f>
        <v>0</v>
      </c>
      <c r="G34" s="177">
        <f>+'GTOS OPERATIVOS CAMPECHE'!G145</f>
        <v>0</v>
      </c>
      <c r="H34" s="177">
        <f>+'GTOS OPERATIVOS CAMPECHE'!H145</f>
        <v>0</v>
      </c>
      <c r="I34" s="177">
        <f>+'GTOS OPERATIVOS CAMPECHE'!I145</f>
        <v>0</v>
      </c>
      <c r="J34" s="177">
        <f>+'GTOS OPERATIVOS CAMPECHE'!J145</f>
        <v>0</v>
      </c>
      <c r="K34" s="177">
        <f>+'GTOS OPERATIVOS CAMPECHE'!K145</f>
        <v>0</v>
      </c>
      <c r="L34" s="177">
        <f>+'GTOS OPERATIVOS CAMPECHE'!L145</f>
        <v>0</v>
      </c>
      <c r="M34" s="177">
        <f>+'GTOS OPERATIVOS CAMPECHE'!M145</f>
        <v>0</v>
      </c>
      <c r="N34" s="965"/>
      <c r="O34" s="177">
        <f t="shared" si="0"/>
        <v>0</v>
      </c>
      <c r="P34" s="177">
        <f t="shared" si="1"/>
        <v>0</v>
      </c>
      <c r="Q34" s="971">
        <f t="shared" si="4"/>
        <v>0</v>
      </c>
    </row>
    <row r="35" spans="1:17" ht="16" thickBot="1" x14ac:dyDescent="0.25">
      <c r="A35" s="179" t="s">
        <v>407</v>
      </c>
      <c r="B35" s="194">
        <f t="shared" ref="B35:M35" si="7">SUM(B27:B34)</f>
        <v>250761.08249999999</v>
      </c>
      <c r="C35" s="194">
        <f t="shared" si="7"/>
        <v>269605.42949999997</v>
      </c>
      <c r="D35" s="194">
        <f t="shared" si="7"/>
        <v>281753.77899999998</v>
      </c>
      <c r="E35" s="194">
        <f t="shared" si="7"/>
        <v>260041.08350000001</v>
      </c>
      <c r="F35" s="194">
        <f t="shared" si="7"/>
        <v>262309.09849999996</v>
      </c>
      <c r="G35" s="194">
        <f t="shared" si="7"/>
        <v>248039.02247250002</v>
      </c>
      <c r="H35" s="194">
        <f t="shared" si="7"/>
        <v>330137.21499999997</v>
      </c>
      <c r="I35" s="194">
        <f t="shared" si="7"/>
        <v>203384.60495426634</v>
      </c>
      <c r="J35" s="194">
        <f t="shared" si="7"/>
        <v>270574.37122750003</v>
      </c>
      <c r="K35" s="194">
        <f t="shared" si="7"/>
        <v>288223.31149999995</v>
      </c>
      <c r="L35" s="194">
        <f t="shared" si="7"/>
        <v>302555.95999999996</v>
      </c>
      <c r="M35" s="194">
        <f t="shared" si="7"/>
        <v>273970.08199999999</v>
      </c>
      <c r="N35" s="194"/>
      <c r="O35" s="194">
        <f t="shared" si="0"/>
        <v>3241355.0401542662</v>
      </c>
      <c r="P35" s="194">
        <f t="shared" si="1"/>
        <v>270112.92001285549</v>
      </c>
      <c r="Q35" s="971">
        <f t="shared" si="4"/>
        <v>7.8522302586247247E-2</v>
      </c>
    </row>
    <row r="36" spans="1:17" x14ac:dyDescent="0.2">
      <c r="A36" s="173"/>
      <c r="B36" s="177"/>
      <c r="C36" s="177"/>
      <c r="D36" s="174"/>
      <c r="E36" s="174"/>
      <c r="F36" s="174"/>
      <c r="G36" s="174"/>
      <c r="H36" s="174"/>
      <c r="I36" s="174"/>
      <c r="J36" s="61"/>
      <c r="K36" s="61"/>
      <c r="L36" s="61"/>
      <c r="M36" s="61"/>
      <c r="N36" s="61"/>
      <c r="O36" s="61">
        <f t="shared" si="0"/>
        <v>0</v>
      </c>
      <c r="P36" s="61">
        <f t="shared" si="1"/>
        <v>0</v>
      </c>
      <c r="Q36" s="971">
        <f t="shared" si="4"/>
        <v>0</v>
      </c>
    </row>
    <row r="37" spans="1:17" x14ac:dyDescent="0.2">
      <c r="A37" s="179" t="s">
        <v>289</v>
      </c>
      <c r="B37" s="195">
        <f t="shared" ref="B37:M37" si="8">B24-B35</f>
        <v>191904.99709999954</v>
      </c>
      <c r="C37" s="195">
        <f t="shared" si="8"/>
        <v>333701.81689999998</v>
      </c>
      <c r="D37" s="195">
        <f t="shared" si="8"/>
        <v>769528.62539999944</v>
      </c>
      <c r="E37" s="195">
        <f t="shared" si="8"/>
        <v>528783.47748400038</v>
      </c>
      <c r="F37" s="195">
        <f t="shared" si="8"/>
        <v>376420.87448999984</v>
      </c>
      <c r="G37" s="195">
        <f t="shared" si="8"/>
        <v>229899.83992750043</v>
      </c>
      <c r="H37" s="195">
        <f t="shared" si="8"/>
        <v>-339107.79039999936</v>
      </c>
      <c r="I37" s="195">
        <f t="shared" si="8"/>
        <v>164260.31678773358</v>
      </c>
      <c r="J37" s="195">
        <f t="shared" si="8"/>
        <v>256071.08436249895</v>
      </c>
      <c r="K37" s="195">
        <f t="shared" si="8"/>
        <v>402299.02930000017</v>
      </c>
      <c r="L37" s="195">
        <f t="shared" si="8"/>
        <v>92336.880400001712</v>
      </c>
      <c r="M37" s="195">
        <f t="shared" si="8"/>
        <v>527369.2386260007</v>
      </c>
      <c r="N37" s="968"/>
      <c r="O37" s="195">
        <f t="shared" si="0"/>
        <v>3533468.3903777357</v>
      </c>
      <c r="P37" s="195">
        <f t="shared" si="1"/>
        <v>294455.69919814466</v>
      </c>
      <c r="Q37" s="971">
        <f t="shared" si="4"/>
        <v>8.5598791459443338E-2</v>
      </c>
    </row>
    <row r="38" spans="1:17" x14ac:dyDescent="0.2">
      <c r="A38" s="196"/>
      <c r="B38" s="177"/>
      <c r="C38" s="177"/>
      <c r="D38" s="174"/>
      <c r="E38" s="174"/>
      <c r="F38" s="174"/>
      <c r="G38" s="174"/>
      <c r="H38" s="174"/>
      <c r="I38" s="174"/>
      <c r="J38" s="174"/>
      <c r="K38" s="174"/>
      <c r="L38" s="174"/>
      <c r="M38" s="174"/>
      <c r="N38" s="964"/>
      <c r="O38" s="174">
        <f t="shared" si="0"/>
        <v>0</v>
      </c>
      <c r="P38" s="174">
        <f t="shared" si="1"/>
        <v>0</v>
      </c>
      <c r="Q38" s="971">
        <f t="shared" si="4"/>
        <v>0</v>
      </c>
    </row>
    <row r="39" spans="1:17" x14ac:dyDescent="0.2">
      <c r="A39" s="196" t="s">
        <v>408</v>
      </c>
      <c r="B39" s="177"/>
      <c r="C39" s="177"/>
      <c r="D39" s="174"/>
      <c r="E39" s="174"/>
      <c r="F39" s="174"/>
      <c r="G39" s="174"/>
      <c r="H39" s="174"/>
      <c r="I39" s="174"/>
      <c r="J39" s="174"/>
      <c r="K39" s="174"/>
      <c r="L39" s="174"/>
      <c r="M39" s="174"/>
      <c r="N39" s="964"/>
      <c r="O39" s="174">
        <f t="shared" si="0"/>
        <v>0</v>
      </c>
      <c r="P39" s="174">
        <f t="shared" si="1"/>
        <v>0</v>
      </c>
      <c r="Q39" s="971">
        <f t="shared" si="4"/>
        <v>0</v>
      </c>
    </row>
    <row r="40" spans="1:17" x14ac:dyDescent="0.2">
      <c r="A40" s="173" t="s">
        <v>291</v>
      </c>
      <c r="B40" s="177">
        <f>+'GTOS OPERATIVOS CAMPECHE'!B137</f>
        <v>50801.909999999996</v>
      </c>
      <c r="C40" s="177">
        <f>+'GTOS OPERATIVOS CAMPECHE'!C137</f>
        <v>49367.759999999995</v>
      </c>
      <c r="D40" s="177">
        <f>+'GTOS OPERATIVOS CAMPECHE'!D137</f>
        <v>46964.25</v>
      </c>
      <c r="E40" s="177">
        <f>+'GTOS OPERATIVOS CAMPECHE'!E137</f>
        <v>47536.76</v>
      </c>
      <c r="F40" s="177">
        <f>+'GTOS OPERATIVOS CAMPECHE'!F137</f>
        <v>48388.950000000004</v>
      </c>
      <c r="G40" s="177">
        <f>+'GTOS OPERATIVOS CAMPECHE'!G137</f>
        <v>54232.35</v>
      </c>
      <c r="H40" s="177">
        <f>+'GTOS OPERATIVOS CAMPECHE'!H137</f>
        <v>47893.68</v>
      </c>
      <c r="I40" s="177">
        <f>+'GTOS OPERATIVOS CAMPECHE'!I137</f>
        <v>53769.979999999996</v>
      </c>
      <c r="J40" s="177">
        <f>+'GTOS OPERATIVOS CAMPECHE'!J137</f>
        <v>49065.149999999994</v>
      </c>
      <c r="K40" s="177">
        <f>+'GTOS OPERATIVOS CAMPECHE'!K137</f>
        <v>48457.87</v>
      </c>
      <c r="L40" s="177">
        <f>+'GTOS OPERATIVOS CAMPECHE'!L137</f>
        <v>47494.71</v>
      </c>
      <c r="M40" s="177">
        <v>46781.79</v>
      </c>
      <c r="N40" s="965"/>
      <c r="O40" s="177">
        <f t="shared" si="0"/>
        <v>590755.15999999992</v>
      </c>
      <c r="P40" s="177">
        <f t="shared" si="1"/>
        <v>49229.596666666657</v>
      </c>
      <c r="Q40" s="971">
        <f t="shared" si="4"/>
        <v>1.4311130639270907E-2</v>
      </c>
    </row>
    <row r="41" spans="1:17" x14ac:dyDescent="0.2">
      <c r="A41" s="196" t="s">
        <v>293</v>
      </c>
      <c r="B41" s="197">
        <f t="shared" ref="B41:M41" si="9">+B37-B40</f>
        <v>141103.08709999954</v>
      </c>
      <c r="C41" s="197">
        <f t="shared" si="9"/>
        <v>284334.05689999997</v>
      </c>
      <c r="D41" s="197">
        <f t="shared" si="9"/>
        <v>722564.37539999944</v>
      </c>
      <c r="E41" s="197">
        <f t="shared" si="9"/>
        <v>481246.71748400037</v>
      </c>
      <c r="F41" s="197">
        <f t="shared" si="9"/>
        <v>328031.92448999983</v>
      </c>
      <c r="G41" s="197">
        <f t="shared" si="9"/>
        <v>175667.48992750043</v>
      </c>
      <c r="H41" s="975">
        <f t="shared" si="9"/>
        <v>-387001.47039999935</v>
      </c>
      <c r="I41" s="197">
        <f t="shared" si="9"/>
        <v>110490.33678773358</v>
      </c>
      <c r="J41" s="197">
        <f t="shared" si="9"/>
        <v>207005.93436249896</v>
      </c>
      <c r="K41" s="197">
        <f t="shared" si="9"/>
        <v>353841.15930000017</v>
      </c>
      <c r="L41" s="197">
        <f t="shared" si="9"/>
        <v>44842.170400001713</v>
      </c>
      <c r="M41" s="197">
        <f t="shared" si="9"/>
        <v>480587.44862600073</v>
      </c>
      <c r="N41" s="969"/>
      <c r="O41" s="197">
        <f t="shared" si="0"/>
        <v>2942713.2303777356</v>
      </c>
      <c r="P41" s="197">
        <f t="shared" si="1"/>
        <v>245226.10253147795</v>
      </c>
      <c r="Q41" s="971">
        <f t="shared" si="4"/>
        <v>7.1287660820172419E-2</v>
      </c>
    </row>
    <row r="42" spans="1:17" x14ac:dyDescent="0.2">
      <c r="A42" s="173" t="s">
        <v>294</v>
      </c>
      <c r="B42" s="177">
        <f>+B41*0.1</f>
        <v>14110.308709999954</v>
      </c>
      <c r="C42" s="177">
        <f t="shared" ref="C42:M42" si="10">+C41*0.1</f>
        <v>28433.40569</v>
      </c>
      <c r="D42" s="177">
        <f t="shared" si="10"/>
        <v>72256.437539999941</v>
      </c>
      <c r="E42" s="177">
        <f t="shared" si="10"/>
        <v>48124.67174840004</v>
      </c>
      <c r="F42" s="177">
        <f t="shared" si="10"/>
        <v>32803.192448999987</v>
      </c>
      <c r="G42" s="177">
        <f t="shared" si="10"/>
        <v>17566.748992750043</v>
      </c>
      <c r="H42" s="177"/>
      <c r="I42" s="177">
        <f t="shared" si="10"/>
        <v>11049.033678773359</v>
      </c>
      <c r="J42" s="177">
        <f t="shared" si="10"/>
        <v>20700.593436249896</v>
      </c>
      <c r="K42" s="177">
        <f t="shared" si="10"/>
        <v>35384.115930000022</v>
      </c>
      <c r="L42" s="177">
        <f t="shared" si="10"/>
        <v>4484.2170400001714</v>
      </c>
      <c r="M42" s="177">
        <f t="shared" si="10"/>
        <v>48058.744862600077</v>
      </c>
      <c r="N42" s="965"/>
      <c r="O42" s="177">
        <f t="shared" si="0"/>
        <v>332971.4700777735</v>
      </c>
      <c r="P42" s="177">
        <f t="shared" si="1"/>
        <v>27747.622506481126</v>
      </c>
      <c r="Q42" s="971">
        <f t="shared" si="4"/>
        <v>8.066282836078997E-3</v>
      </c>
    </row>
    <row r="43" spans="1:17" x14ac:dyDescent="0.2">
      <c r="A43" s="173" t="s">
        <v>295</v>
      </c>
      <c r="B43" s="177">
        <f>+B41*0.28</f>
        <v>39508.864387999878</v>
      </c>
      <c r="C43" s="177">
        <f t="shared" ref="C43:M43" si="11">+C41*0.28</f>
        <v>79613.535931999999</v>
      </c>
      <c r="D43" s="177">
        <f t="shared" si="11"/>
        <v>202318.02511199986</v>
      </c>
      <c r="E43" s="177">
        <f t="shared" si="11"/>
        <v>134749.08089552011</v>
      </c>
      <c r="F43" s="177">
        <f t="shared" si="11"/>
        <v>91848.938857199959</v>
      </c>
      <c r="G43" s="177">
        <f t="shared" si="11"/>
        <v>49186.897179700121</v>
      </c>
      <c r="H43" s="177"/>
      <c r="I43" s="177">
        <f t="shared" si="11"/>
        <v>30937.294300565405</v>
      </c>
      <c r="J43" s="177">
        <f t="shared" si="11"/>
        <v>57961.661621499712</v>
      </c>
      <c r="K43" s="177">
        <f t="shared" si="11"/>
        <v>99075.524604000064</v>
      </c>
      <c r="L43" s="177">
        <f t="shared" si="11"/>
        <v>12555.80771200048</v>
      </c>
      <c r="M43" s="177">
        <f t="shared" si="11"/>
        <v>134564.48561528022</v>
      </c>
      <c r="N43" s="965"/>
      <c r="O43" s="177">
        <f t="shared" si="0"/>
        <v>932320.11621776561</v>
      </c>
      <c r="P43" s="177">
        <f t="shared" si="1"/>
        <v>77693.343018147134</v>
      </c>
      <c r="Q43" s="971">
        <f t="shared" si="4"/>
        <v>2.2585591941021187E-2</v>
      </c>
    </row>
    <row r="44" spans="1:17" ht="16" thickBot="1" x14ac:dyDescent="0.25">
      <c r="A44" s="173"/>
      <c r="B44" s="178"/>
      <c r="C44" s="178"/>
      <c r="D44" s="178"/>
      <c r="E44" s="178"/>
      <c r="F44" s="178"/>
      <c r="G44" s="178"/>
      <c r="H44" s="178"/>
      <c r="I44" s="178"/>
      <c r="J44" s="178"/>
      <c r="K44" s="178"/>
      <c r="L44" s="178"/>
      <c r="M44" s="178"/>
      <c r="N44" s="178"/>
      <c r="O44" s="178">
        <f t="shared" si="0"/>
        <v>0</v>
      </c>
      <c r="P44" s="178">
        <f t="shared" si="1"/>
        <v>0</v>
      </c>
      <c r="Q44" s="971">
        <f t="shared" si="4"/>
        <v>0</v>
      </c>
    </row>
    <row r="45" spans="1:17" x14ac:dyDescent="0.2">
      <c r="A45" s="196" t="s">
        <v>296</v>
      </c>
      <c r="B45" s="195">
        <f>+B41-B42-B43</f>
        <v>87483.914001999714</v>
      </c>
      <c r="C45" s="195">
        <f t="shared" ref="C45" si="12">+C41-C42-C43</f>
        <v>176287.11527799998</v>
      </c>
      <c r="D45" s="195">
        <f>+D41-D42-D43</f>
        <v>447989.91274799965</v>
      </c>
      <c r="E45" s="195">
        <f t="shared" ref="E45:M45" si="13">+E41-E42-E43</f>
        <v>298372.96484008024</v>
      </c>
      <c r="F45" s="195">
        <f t="shared" si="13"/>
        <v>203379.79318379989</v>
      </c>
      <c r="G45" s="195">
        <f t="shared" si="13"/>
        <v>108913.84375505027</v>
      </c>
      <c r="H45" s="195">
        <f t="shared" si="13"/>
        <v>-387001.47039999935</v>
      </c>
      <c r="I45" s="195">
        <f t="shared" si="13"/>
        <v>68504.008808394821</v>
      </c>
      <c r="J45" s="195">
        <f t="shared" si="13"/>
        <v>128343.67930474933</v>
      </c>
      <c r="K45" s="195">
        <f t="shared" si="13"/>
        <v>219381.51876600008</v>
      </c>
      <c r="L45" s="195">
        <f t="shared" si="13"/>
        <v>27802.14564800106</v>
      </c>
      <c r="M45" s="195">
        <f t="shared" si="13"/>
        <v>297964.21814812045</v>
      </c>
      <c r="N45" s="968"/>
      <c r="O45" s="195">
        <f t="shared" si="0"/>
        <v>1677421.6440821963</v>
      </c>
      <c r="P45" s="195">
        <f t="shared" si="1"/>
        <v>139785.13700684969</v>
      </c>
      <c r="Q45" s="971">
        <f t="shared" si="4"/>
        <v>4.0635786043072233E-2</v>
      </c>
    </row>
    <row r="46" spans="1:17" ht="16" thickBot="1" x14ac:dyDescent="0.25">
      <c r="A46" s="173"/>
      <c r="B46" s="174"/>
      <c r="C46" s="174"/>
      <c r="D46" s="174"/>
      <c r="E46" s="174"/>
      <c r="F46" s="174"/>
      <c r="G46" s="174"/>
      <c r="H46" s="174"/>
      <c r="I46" s="174"/>
      <c r="J46" s="174"/>
      <c r="K46" s="174"/>
      <c r="L46" s="174"/>
      <c r="M46" s="174"/>
      <c r="N46" s="964"/>
      <c r="O46" s="174"/>
      <c r="P46" s="174">
        <f t="shared" si="1"/>
        <v>0</v>
      </c>
      <c r="Q46" s="971">
        <f t="shared" si="4"/>
        <v>0</v>
      </c>
    </row>
    <row r="47" spans="1:17" ht="16" thickBot="1" x14ac:dyDescent="0.25">
      <c r="A47" s="198"/>
      <c r="B47" s="199"/>
      <c r="C47" s="199"/>
      <c r="D47" s="199"/>
      <c r="E47" s="199"/>
      <c r="F47" s="199"/>
      <c r="G47" s="199"/>
      <c r="H47" s="199"/>
      <c r="I47" s="199"/>
      <c r="J47" s="199"/>
      <c r="K47" s="199"/>
      <c r="L47" s="199"/>
      <c r="M47" s="199"/>
      <c r="N47" s="199"/>
      <c r="O47" s="199"/>
      <c r="P47" s="199">
        <f t="shared" si="1"/>
        <v>0</v>
      </c>
      <c r="Q47" s="971">
        <f t="shared" si="4"/>
        <v>0</v>
      </c>
    </row>
    <row r="48" spans="1:17" x14ac:dyDescent="0.2">
      <c r="A48" s="200"/>
      <c r="B48" s="201"/>
      <c r="C48" s="201"/>
      <c r="D48" s="201"/>
      <c r="E48" s="201"/>
      <c r="F48" s="201"/>
      <c r="G48" s="201"/>
      <c r="H48" s="201"/>
      <c r="I48" s="201"/>
      <c r="J48" s="61"/>
      <c r="K48" s="61"/>
      <c r="L48" s="61"/>
      <c r="M48" s="61"/>
      <c r="N48" s="61"/>
    </row>
    <row r="49" spans="1:14" x14ac:dyDescent="0.2">
      <c r="A49" s="200"/>
      <c r="B49" s="201"/>
      <c r="C49" s="201"/>
      <c r="D49" s="201"/>
      <c r="E49" s="201"/>
      <c r="F49" s="201"/>
      <c r="G49" s="201"/>
      <c r="H49" s="201"/>
      <c r="I49" s="201"/>
      <c r="J49" s="61"/>
      <c r="K49" s="61"/>
      <c r="L49" s="61"/>
      <c r="M49" s="61"/>
      <c r="N49" s="61"/>
    </row>
    <row r="50" spans="1:14" hidden="1" x14ac:dyDescent="0.2">
      <c r="A50" s="202" t="s">
        <v>297</v>
      </c>
      <c r="B50" s="203"/>
      <c r="C50" s="203"/>
      <c r="D50" s="203"/>
      <c r="E50" s="203"/>
      <c r="F50" s="203"/>
      <c r="G50" s="203"/>
      <c r="H50" s="203"/>
      <c r="I50" s="203"/>
      <c r="J50" s="61"/>
      <c r="K50" s="61"/>
      <c r="L50" s="61"/>
      <c r="M50" s="61"/>
      <c r="N50" s="61"/>
    </row>
    <row r="51" spans="1:14" hidden="1" x14ac:dyDescent="0.2">
      <c r="A51" s="204" t="s">
        <v>45</v>
      </c>
      <c r="B51" s="201"/>
      <c r="C51" s="201"/>
      <c r="D51" s="201"/>
      <c r="E51" s="201"/>
      <c r="F51" s="201"/>
      <c r="G51" s="201"/>
      <c r="H51" s="201"/>
      <c r="I51" s="201"/>
      <c r="J51" s="61"/>
      <c r="K51" s="61"/>
      <c r="L51" s="61"/>
      <c r="M51" s="61"/>
      <c r="N51" s="61"/>
    </row>
    <row r="52" spans="1:14" hidden="1" x14ac:dyDescent="0.2">
      <c r="A52" s="204" t="s">
        <v>298</v>
      </c>
      <c r="B52" s="205" t="s">
        <v>2</v>
      </c>
      <c r="C52" s="205" t="s">
        <v>3</v>
      </c>
      <c r="D52" s="205" t="s">
        <v>4</v>
      </c>
      <c r="E52" s="205" t="s">
        <v>5</v>
      </c>
      <c r="F52" s="206" t="s">
        <v>6</v>
      </c>
      <c r="G52" s="206" t="s">
        <v>7</v>
      </c>
      <c r="H52" s="206" t="s">
        <v>8</v>
      </c>
      <c r="I52" s="206" t="s">
        <v>9</v>
      </c>
      <c r="J52" s="206" t="s">
        <v>10</v>
      </c>
      <c r="K52" s="207" t="s">
        <v>11</v>
      </c>
      <c r="L52" s="207" t="s">
        <v>12</v>
      </c>
      <c r="M52" s="207" t="s">
        <v>13</v>
      </c>
      <c r="N52" s="970"/>
    </row>
    <row r="53" spans="1:14" hidden="1" x14ac:dyDescent="0.2">
      <c r="A53" s="196" t="s">
        <v>299</v>
      </c>
      <c r="B53" s="174"/>
      <c r="C53" s="174"/>
      <c r="D53" s="174"/>
      <c r="E53" s="174"/>
      <c r="F53" s="174"/>
      <c r="G53" s="174"/>
      <c r="H53" s="174"/>
      <c r="I53" s="174"/>
      <c r="J53" s="174"/>
      <c r="K53" s="61"/>
      <c r="L53" s="61"/>
      <c r="M53" s="61"/>
      <c r="N53" s="61"/>
    </row>
    <row r="54" spans="1:14" hidden="1" x14ac:dyDescent="0.2">
      <c r="A54" s="196" t="s">
        <v>300</v>
      </c>
      <c r="B54" s="177"/>
      <c r="C54" s="177"/>
      <c r="D54" s="177"/>
      <c r="E54" s="177"/>
      <c r="F54" s="177"/>
      <c r="G54" s="177"/>
      <c r="H54" s="177"/>
      <c r="I54" s="177"/>
      <c r="J54" s="177"/>
      <c r="K54" s="61"/>
      <c r="L54" s="61"/>
      <c r="M54" s="61"/>
      <c r="N54" s="61"/>
    </row>
    <row r="55" spans="1:14" hidden="1" x14ac:dyDescent="0.2">
      <c r="A55" s="173" t="s">
        <v>409</v>
      </c>
      <c r="B55" s="177" t="e">
        <f>+'[9]CTS BG'!B5</f>
        <v>#REF!</v>
      </c>
      <c r="C55" s="177" t="e">
        <f>+'[9]CTS BG'!C5</f>
        <v>#REF!</v>
      </c>
      <c r="D55" s="177" t="e">
        <f>+'[9]CTS BG'!D5</f>
        <v>#REF!</v>
      </c>
      <c r="E55" s="177" t="e">
        <f>+'[9]CTS BG'!E5</f>
        <v>#REF!</v>
      </c>
      <c r="F55" s="177" t="e">
        <f>+#REF!</f>
        <v>#REF!</v>
      </c>
      <c r="G55" s="177" t="e">
        <f>+'[9]CTS BG'!G5</f>
        <v>#REF!</v>
      </c>
      <c r="H55" s="177" t="e">
        <f>+'[9]CTS BG'!H5</f>
        <v>#REF!</v>
      </c>
      <c r="I55" s="177" t="e">
        <f>+'[9]CTS BG'!I5</f>
        <v>#REF!</v>
      </c>
      <c r="J55" s="177" t="e">
        <f>SUM(B55:I55)</f>
        <v>#REF!</v>
      </c>
      <c r="K55" s="61"/>
      <c r="L55" s="61"/>
      <c r="M55" s="61"/>
      <c r="N55" s="61"/>
    </row>
    <row r="56" spans="1:14" hidden="1" x14ac:dyDescent="0.2">
      <c r="A56" s="173" t="s">
        <v>302</v>
      </c>
      <c r="B56" s="177" t="e">
        <f>+'[9]CTS BG'!B6</f>
        <v>#REF!</v>
      </c>
      <c r="C56" s="177" t="e">
        <f>+'[9]CTS BG'!C6</f>
        <v>#REF!</v>
      </c>
      <c r="D56" s="177" t="e">
        <f>+'[9]CTS BG'!D6</f>
        <v>#REF!</v>
      </c>
      <c r="E56" s="177" t="e">
        <f>+'[9]CTS BG'!E6</f>
        <v>#REF!</v>
      </c>
      <c r="F56" s="186" t="e">
        <f>+#REF!</f>
        <v>#REF!</v>
      </c>
      <c r="G56" s="177" t="e">
        <f>+'[9]CTS BG'!G6</f>
        <v>#REF!</v>
      </c>
      <c r="H56" s="177" t="e">
        <f>+'[9]CTS BG'!H6</f>
        <v>#REF!</v>
      </c>
      <c r="I56" s="177" t="e">
        <f>+'[9]CTS BG'!I6</f>
        <v>#REF!</v>
      </c>
      <c r="J56" s="177" t="e">
        <f>SUM(B56:I56)</f>
        <v>#REF!</v>
      </c>
    </row>
    <row r="57" spans="1:14" hidden="1" x14ac:dyDescent="0.2">
      <c r="A57" s="173"/>
      <c r="B57" s="177"/>
      <c r="C57" s="177"/>
      <c r="D57" s="177"/>
      <c r="E57" s="177"/>
      <c r="F57" s="177"/>
      <c r="G57" s="177"/>
      <c r="H57" s="177"/>
      <c r="I57" s="177"/>
      <c r="J57" s="177"/>
    </row>
    <row r="58" spans="1:14" hidden="1" x14ac:dyDescent="0.2">
      <c r="A58" s="196" t="s">
        <v>305</v>
      </c>
      <c r="B58" s="209"/>
      <c r="C58" s="209"/>
      <c r="D58" s="209"/>
      <c r="E58" s="209"/>
      <c r="F58" s="209"/>
      <c r="G58" s="209"/>
      <c r="H58" s="209"/>
      <c r="I58" s="209"/>
      <c r="J58" s="209"/>
    </row>
    <row r="59" spans="1:14" hidden="1" x14ac:dyDescent="0.2">
      <c r="A59" s="173" t="s">
        <v>306</v>
      </c>
      <c r="B59" s="177" t="e">
        <f>+#REF!</f>
        <v>#REF!</v>
      </c>
      <c r="C59" s="177" t="e">
        <f>+#REF!</f>
        <v>#REF!</v>
      </c>
      <c r="D59" s="177" t="e">
        <f>+#REF!</f>
        <v>#REF!</v>
      </c>
      <c r="E59" s="177" t="e">
        <f>+#REF!</f>
        <v>#REF!</v>
      </c>
      <c r="F59" s="177" t="e">
        <f>+#REF!</f>
        <v>#REF!</v>
      </c>
      <c r="G59" s="177" t="e">
        <f>+#REF!</f>
        <v>#REF!</v>
      </c>
      <c r="H59" s="177"/>
      <c r="I59" s="177"/>
      <c r="J59" s="177" t="e">
        <f t="shared" ref="J59:J66" si="14">SUM(B59:I59)</f>
        <v>#REF!</v>
      </c>
    </row>
    <row r="60" spans="1:14" hidden="1" x14ac:dyDescent="0.2">
      <c r="A60" s="173" t="s">
        <v>307</v>
      </c>
      <c r="B60" s="177" t="e">
        <f>+#REF!</f>
        <v>#REF!</v>
      </c>
      <c r="C60" s="177" t="e">
        <f>+#REF!</f>
        <v>#REF!</v>
      </c>
      <c r="D60" s="210" t="e">
        <f>+#REF!</f>
        <v>#REF!</v>
      </c>
      <c r="E60" s="211" t="e">
        <f>+#REF!</f>
        <v>#REF!</v>
      </c>
      <c r="F60" s="177" t="e">
        <f>+#REF!</f>
        <v>#REF!</v>
      </c>
      <c r="G60" s="177" t="e">
        <f>+#REF!</f>
        <v>#REF!</v>
      </c>
      <c r="H60" s="177"/>
      <c r="I60" s="177"/>
      <c r="J60" s="177" t="e">
        <f t="shared" si="14"/>
        <v>#REF!</v>
      </c>
    </row>
    <row r="61" spans="1:14" hidden="1" x14ac:dyDescent="0.2">
      <c r="A61" s="173" t="s">
        <v>410</v>
      </c>
      <c r="B61" s="177">
        <f>+B21</f>
        <v>4957.84</v>
      </c>
      <c r="C61" s="177">
        <f t="shared" ref="C61:I61" si="15">+C21</f>
        <v>94114.221999999994</v>
      </c>
      <c r="D61" s="177">
        <f t="shared" si="15"/>
        <v>40814.286800000002</v>
      </c>
      <c r="E61" s="177">
        <f t="shared" si="15"/>
        <v>60033.082584000003</v>
      </c>
      <c r="F61" s="177">
        <f t="shared" si="15"/>
        <v>25410.354190000005</v>
      </c>
      <c r="G61" s="177">
        <f t="shared" si="15"/>
        <v>65454.136799999993</v>
      </c>
      <c r="H61" s="177">
        <f t="shared" si="15"/>
        <v>46692.679600000003</v>
      </c>
      <c r="I61" s="177">
        <f t="shared" si="15"/>
        <v>101889.83534200001</v>
      </c>
      <c r="J61" s="177">
        <f t="shared" si="14"/>
        <v>439366.437316</v>
      </c>
    </row>
    <row r="62" spans="1:14" hidden="1" x14ac:dyDescent="0.2">
      <c r="A62" s="173" t="s">
        <v>308</v>
      </c>
      <c r="B62" s="177" t="e">
        <f>+'[9]UTILIDAD VTS MERIDA'!B19</f>
        <v>#REF!</v>
      </c>
      <c r="C62" s="177" t="e">
        <f>+'[9]UTILIDAD VTS MERIDA'!C19</f>
        <v>#REF!</v>
      </c>
      <c r="D62" s="177" t="e">
        <f>+'[9]UTILIDAD VTS MERIDA'!D19</f>
        <v>#REF!</v>
      </c>
      <c r="E62" s="177" t="e">
        <f>+'[9]UTILIDAD VTS MERIDA'!E19</f>
        <v>#REF!</v>
      </c>
      <c r="F62" s="177" t="e">
        <f>+'[9]UTILIDAD VTS MERIDA'!F19</f>
        <v>#REF!</v>
      </c>
      <c r="G62" s="177" t="e">
        <f>+'[9]UTILIDAD VTS MERIDA'!G17</f>
        <v>#REF!</v>
      </c>
      <c r="H62" s="177" t="e">
        <f>+'[9]UTILIDAD VTS MERIDA'!H19</f>
        <v>#REF!</v>
      </c>
      <c r="I62" s="177" t="e">
        <f>+'[9]UTILIDAD VTS MERIDA'!I19</f>
        <v>#REF!</v>
      </c>
      <c r="J62" s="177" t="e">
        <f t="shared" si="14"/>
        <v>#REF!</v>
      </c>
    </row>
    <row r="63" spans="1:14" hidden="1" x14ac:dyDescent="0.2">
      <c r="A63" s="173" t="s">
        <v>312</v>
      </c>
      <c r="B63" s="177" t="e">
        <f>+'[9]CTS BG'!B9</f>
        <v>#REF!</v>
      </c>
      <c r="C63" s="177" t="e">
        <f>+'[9]CTS BG'!C9</f>
        <v>#REF!</v>
      </c>
      <c r="D63" s="177" t="e">
        <f>+'[9]CTS BG'!D9</f>
        <v>#REF!</v>
      </c>
      <c r="E63" s="177" t="e">
        <f>+'[9]CTS BG'!E9</f>
        <v>#REF!</v>
      </c>
      <c r="F63" s="177" t="e">
        <f>+'[9]CTS BG'!F9</f>
        <v>#REF!</v>
      </c>
      <c r="G63" s="177" t="e">
        <f>+'[9]CTS BG'!G9</f>
        <v>#REF!</v>
      </c>
      <c r="H63" s="177" t="e">
        <f>+'[9]CTS BG'!H9</f>
        <v>#REF!</v>
      </c>
      <c r="I63" s="177" t="e">
        <f>+'[9]CTS BG'!I9</f>
        <v>#REF!</v>
      </c>
      <c r="J63" s="177" t="e">
        <f t="shared" si="14"/>
        <v>#REF!</v>
      </c>
    </row>
    <row r="64" spans="1:14" hidden="1" x14ac:dyDescent="0.2">
      <c r="A64" s="173" t="s">
        <v>313</v>
      </c>
      <c r="B64" s="177" t="e">
        <f>+'[9]CTS BG'!B27</f>
        <v>#REF!</v>
      </c>
      <c r="C64" s="177" t="e">
        <f>+'[9]CTS BG'!C27</f>
        <v>#REF!</v>
      </c>
      <c r="D64" s="177" t="e">
        <f>+'[9]CTS BG'!D27</f>
        <v>#REF!</v>
      </c>
      <c r="E64" s="177" t="e">
        <f>+'[9]CTS BG'!E27</f>
        <v>#REF!</v>
      </c>
      <c r="F64" s="177" t="e">
        <f>+'[9]CTS BG'!F27</f>
        <v>#REF!</v>
      </c>
      <c r="G64" s="177" t="e">
        <f>+'[9]CTS BG'!G27</f>
        <v>#REF!</v>
      </c>
      <c r="H64" s="177" t="e">
        <f>+'[9]CTS BG'!H27</f>
        <v>#REF!</v>
      </c>
      <c r="I64" s="177" t="e">
        <f>+'[9]CTS BG'!I27</f>
        <v>#REF!</v>
      </c>
      <c r="J64" s="177" t="e">
        <f t="shared" si="14"/>
        <v>#REF!</v>
      </c>
    </row>
    <row r="65" spans="1:10" hidden="1" x14ac:dyDescent="0.2">
      <c r="A65" s="173" t="s">
        <v>314</v>
      </c>
      <c r="B65" s="177" t="e">
        <f>+'[9]CTS BG'!B26</f>
        <v>#REF!</v>
      </c>
      <c r="C65" s="177" t="e">
        <f>+'[9]CTS BG'!C26</f>
        <v>#REF!</v>
      </c>
      <c r="D65" s="177" t="e">
        <f>+'[9]CTS BG'!D26</f>
        <v>#REF!</v>
      </c>
      <c r="E65" s="177" t="e">
        <f>+'[9]CTS BG'!E26</f>
        <v>#REF!</v>
      </c>
      <c r="F65" s="177" t="e">
        <f>+'[9]CTS BG'!F26</f>
        <v>#REF!</v>
      </c>
      <c r="G65" s="177" t="e">
        <f>+'[9]CTS BG'!G26</f>
        <v>#REF!</v>
      </c>
      <c r="H65" s="177" t="e">
        <f>+'[9]CTS BG'!H26</f>
        <v>#REF!</v>
      </c>
      <c r="I65" s="177" t="e">
        <f>+'[9]CTS BG'!I26</f>
        <v>#REF!</v>
      </c>
      <c r="J65" s="177" t="e">
        <f t="shared" si="14"/>
        <v>#REF!</v>
      </c>
    </row>
    <row r="66" spans="1:10" hidden="1" x14ac:dyDescent="0.2">
      <c r="A66" s="173" t="s">
        <v>315</v>
      </c>
      <c r="B66" s="177"/>
      <c r="C66" s="177"/>
      <c r="D66" s="177"/>
      <c r="E66" s="177"/>
      <c r="F66" s="177"/>
      <c r="G66" s="177"/>
      <c r="H66" s="177"/>
      <c r="I66" s="177"/>
      <c r="J66" s="177">
        <f t="shared" si="14"/>
        <v>0</v>
      </c>
    </row>
    <row r="67" spans="1:10" hidden="1" x14ac:dyDescent="0.2">
      <c r="A67" s="173"/>
      <c r="B67" s="177"/>
      <c r="C67" s="177"/>
      <c r="D67" s="177"/>
      <c r="E67" s="177"/>
      <c r="F67" s="177"/>
      <c r="G67" s="177"/>
      <c r="H67" s="177"/>
      <c r="I67" s="177"/>
      <c r="J67" s="177"/>
    </row>
    <row r="68" spans="1:10" hidden="1" x14ac:dyDescent="0.2">
      <c r="A68" s="196" t="s">
        <v>316</v>
      </c>
      <c r="B68" s="209"/>
      <c r="C68" s="209"/>
      <c r="D68" s="209"/>
      <c r="E68" s="209"/>
      <c r="F68" s="209"/>
      <c r="G68" s="209"/>
      <c r="H68" s="209"/>
      <c r="I68" s="209"/>
      <c r="J68" s="209"/>
    </row>
    <row r="69" spans="1:10" hidden="1" x14ac:dyDescent="0.2">
      <c r="A69" s="196" t="s">
        <v>317</v>
      </c>
      <c r="B69" s="177"/>
      <c r="C69" s="177"/>
      <c r="D69" s="177"/>
      <c r="E69" s="177"/>
      <c r="F69" s="177"/>
      <c r="G69" s="177"/>
      <c r="H69" s="177"/>
      <c r="I69" s="177"/>
      <c r="J69" s="177"/>
    </row>
    <row r="70" spans="1:10" hidden="1" x14ac:dyDescent="0.2">
      <c r="A70" s="173" t="s">
        <v>318</v>
      </c>
      <c r="B70" s="177" t="e">
        <f>+'[9]CTS BG'!B17</f>
        <v>#REF!</v>
      </c>
      <c r="C70" s="177" t="e">
        <f>+'[9]CTS BG'!C17</f>
        <v>#REF!</v>
      </c>
      <c r="D70" s="177" t="e">
        <f>+'[9]CTS BG'!D17</f>
        <v>#REF!</v>
      </c>
      <c r="E70" s="177" t="e">
        <f>+'[9]CTS BG'!E17</f>
        <v>#REF!</v>
      </c>
      <c r="F70" s="177" t="e">
        <f>+'[9]CTS BG'!F17</f>
        <v>#REF!</v>
      </c>
      <c r="G70" s="177" t="e">
        <f>+'[9]CTS BG'!G17</f>
        <v>#REF!</v>
      </c>
      <c r="H70" s="177" t="e">
        <f>+'[9]CTS BG'!H17</f>
        <v>#REF!</v>
      </c>
      <c r="I70" s="177" t="e">
        <f>+'[9]CTS BG'!I17</f>
        <v>#REF!</v>
      </c>
      <c r="J70" s="177"/>
    </row>
    <row r="71" spans="1:10" hidden="1" x14ac:dyDescent="0.2">
      <c r="A71" s="173" t="s">
        <v>319</v>
      </c>
      <c r="B71" s="177" t="e">
        <f>+'[9]CTS BG'!B19</f>
        <v>#REF!</v>
      </c>
      <c r="C71" s="177" t="e">
        <f>+'[9]CTS BG'!C19</f>
        <v>#REF!</v>
      </c>
      <c r="D71" s="177" t="e">
        <f>+'[9]CTS BG'!D19</f>
        <v>#REF!</v>
      </c>
      <c r="E71" s="177" t="e">
        <f>+'[9]CTS BG'!E19</f>
        <v>#REF!</v>
      </c>
      <c r="F71" s="177" t="e">
        <f>+'[9]CTS BG'!F19</f>
        <v>#REF!</v>
      </c>
      <c r="G71" s="177" t="e">
        <f>+'[9]CTS BG'!G19</f>
        <v>#REF!</v>
      </c>
      <c r="H71" s="177" t="e">
        <f>+'[9]CTS BG'!H19</f>
        <v>#REF!</v>
      </c>
      <c r="I71" s="177" t="e">
        <f>+'[9]CTS BG'!I19</f>
        <v>#REF!</v>
      </c>
      <c r="J71" s="177"/>
    </row>
    <row r="72" spans="1:10" hidden="1" x14ac:dyDescent="0.2">
      <c r="A72" s="173" t="s">
        <v>334</v>
      </c>
      <c r="B72" s="177" t="e">
        <f>+'[9]CTS BG'!B21</f>
        <v>#REF!</v>
      </c>
      <c r="C72" s="177" t="e">
        <f>+'[9]CTS BG'!C21</f>
        <v>#REF!</v>
      </c>
      <c r="D72" s="177" t="e">
        <f>+'[9]CTS BG'!D21</f>
        <v>#REF!</v>
      </c>
      <c r="E72" s="177" t="e">
        <f>+'[9]CTS BG'!E21</f>
        <v>#REF!</v>
      </c>
      <c r="F72" s="177" t="e">
        <f>+'[9]CTS BG'!F21</f>
        <v>#REF!</v>
      </c>
      <c r="G72" s="177" t="e">
        <f>+'[9]CTS BG'!G21</f>
        <v>#REF!</v>
      </c>
      <c r="H72" s="177" t="e">
        <f>+'[9]CTS BG'!H21</f>
        <v>#REF!</v>
      </c>
      <c r="I72" s="177" t="e">
        <f>+'[9]CTS BG'!I21</f>
        <v>#REF!</v>
      </c>
      <c r="J72" s="177"/>
    </row>
    <row r="73" spans="1:10" hidden="1" x14ac:dyDescent="0.2">
      <c r="A73" s="173" t="s">
        <v>335</v>
      </c>
      <c r="B73" s="177"/>
      <c r="C73" s="177"/>
      <c r="D73" s="177"/>
      <c r="E73" s="177"/>
      <c r="F73" s="177"/>
      <c r="G73" s="177"/>
      <c r="H73" s="177"/>
      <c r="I73" s="177"/>
      <c r="J73" s="177"/>
    </row>
    <row r="74" spans="1:10" hidden="1" x14ac:dyDescent="0.2">
      <c r="A74" s="173"/>
      <c r="B74" s="177"/>
      <c r="C74" s="177"/>
      <c r="D74" s="177"/>
      <c r="E74" s="177"/>
      <c r="F74" s="177"/>
      <c r="G74" s="177"/>
      <c r="H74" s="177"/>
      <c r="I74" s="177"/>
      <c r="J74" s="177"/>
    </row>
    <row r="75" spans="1:10" hidden="1" x14ac:dyDescent="0.2">
      <c r="A75" s="173"/>
      <c r="B75" s="209"/>
      <c r="C75" s="209"/>
      <c r="D75" s="209"/>
      <c r="E75" s="209"/>
      <c r="F75" s="209"/>
      <c r="G75" s="209"/>
      <c r="H75" s="209"/>
      <c r="I75" s="209"/>
      <c r="J75" s="209"/>
    </row>
    <row r="76" spans="1:10" hidden="1" x14ac:dyDescent="0.2">
      <c r="A76" s="196" t="s">
        <v>336</v>
      </c>
      <c r="B76" s="177"/>
      <c r="C76" s="177"/>
      <c r="D76" s="177"/>
      <c r="E76" s="177"/>
      <c r="F76" s="177"/>
      <c r="G76" s="177"/>
      <c r="H76" s="177"/>
      <c r="I76" s="177"/>
      <c r="J76" s="177"/>
    </row>
    <row r="77" spans="1:10" hidden="1" x14ac:dyDescent="0.2">
      <c r="A77" s="173" t="s">
        <v>337</v>
      </c>
      <c r="B77" s="177"/>
      <c r="C77" s="177"/>
      <c r="D77" s="177"/>
      <c r="E77" s="177"/>
      <c r="F77" s="177"/>
      <c r="G77" s="177"/>
      <c r="H77" s="177"/>
      <c r="I77" s="177"/>
      <c r="J77" s="177"/>
    </row>
    <row r="78" spans="1:10" hidden="1" x14ac:dyDescent="0.2">
      <c r="A78" s="173" t="s">
        <v>338</v>
      </c>
      <c r="B78" s="177"/>
      <c r="C78" s="177"/>
      <c r="D78" s="177"/>
      <c r="E78" s="177"/>
      <c r="F78" s="177"/>
      <c r="G78" s="177"/>
      <c r="H78" s="177"/>
      <c r="I78" s="177"/>
      <c r="J78" s="177"/>
    </row>
    <row r="79" spans="1:10" hidden="1" x14ac:dyDescent="0.2">
      <c r="A79" s="173" t="s">
        <v>339</v>
      </c>
      <c r="B79" s="177"/>
      <c r="C79" s="177"/>
      <c r="D79" s="177"/>
      <c r="E79" s="177"/>
      <c r="F79" s="177"/>
      <c r="G79" s="177"/>
      <c r="H79" s="177"/>
      <c r="I79" s="177"/>
      <c r="J79" s="177"/>
    </row>
    <row r="80" spans="1:10" hidden="1" x14ac:dyDescent="0.2">
      <c r="A80" s="173" t="s">
        <v>340</v>
      </c>
      <c r="B80" s="177"/>
      <c r="C80" s="177"/>
      <c r="D80" s="177"/>
      <c r="E80" s="177"/>
      <c r="F80" s="177"/>
      <c r="G80" s="177"/>
      <c r="H80" s="177"/>
      <c r="I80" s="177"/>
      <c r="J80" s="177"/>
    </row>
    <row r="81" spans="1:10" hidden="1" x14ac:dyDescent="0.2">
      <c r="A81" s="173"/>
      <c r="B81" s="177"/>
      <c r="C81" s="177"/>
      <c r="D81" s="177"/>
      <c r="E81" s="177"/>
      <c r="F81" s="177"/>
      <c r="G81" s="177"/>
      <c r="H81" s="177"/>
      <c r="I81" s="177"/>
      <c r="J81" s="177"/>
    </row>
    <row r="82" spans="1:10" hidden="1" x14ac:dyDescent="0.2">
      <c r="A82" s="196" t="s">
        <v>341</v>
      </c>
      <c r="B82" s="209"/>
      <c r="C82" s="209"/>
      <c r="D82" s="209"/>
      <c r="E82" s="209"/>
      <c r="F82" s="209"/>
      <c r="G82" s="209"/>
      <c r="H82" s="209"/>
      <c r="I82" s="209"/>
      <c r="J82" s="209"/>
    </row>
    <row r="83" spans="1:10" hidden="1" x14ac:dyDescent="0.2">
      <c r="A83" s="173" t="s">
        <v>342</v>
      </c>
      <c r="B83" s="177"/>
      <c r="C83" s="177"/>
      <c r="D83" s="177"/>
      <c r="E83" s="177"/>
      <c r="F83" s="177"/>
      <c r="G83" s="177"/>
      <c r="H83" s="177"/>
      <c r="I83" s="177"/>
      <c r="J83" s="177"/>
    </row>
    <row r="84" spans="1:10" hidden="1" x14ac:dyDescent="0.2">
      <c r="A84" s="173" t="s">
        <v>343</v>
      </c>
      <c r="B84" s="177"/>
      <c r="C84" s="177"/>
      <c r="D84" s="177"/>
      <c r="E84" s="177"/>
      <c r="F84" s="177"/>
      <c r="G84" s="177"/>
      <c r="H84" s="177"/>
      <c r="I84" s="177"/>
      <c r="J84" s="177"/>
    </row>
    <row r="85" spans="1:10" hidden="1" x14ac:dyDescent="0.2">
      <c r="A85" s="173" t="s">
        <v>344</v>
      </c>
      <c r="B85" s="177"/>
      <c r="C85" s="177"/>
      <c r="D85" s="177"/>
      <c r="E85" s="177"/>
      <c r="F85" s="177"/>
      <c r="G85" s="177"/>
      <c r="H85" s="177"/>
      <c r="I85" s="177"/>
      <c r="J85" s="177"/>
    </row>
    <row r="86" spans="1:10" hidden="1" x14ac:dyDescent="0.2">
      <c r="A86" s="173" t="s">
        <v>345</v>
      </c>
      <c r="B86" s="177"/>
      <c r="C86" s="177"/>
      <c r="D86" s="177"/>
      <c r="E86" s="177"/>
      <c r="F86" s="177"/>
      <c r="G86" s="177"/>
      <c r="H86" s="177"/>
      <c r="I86" s="177"/>
      <c r="J86" s="177"/>
    </row>
    <row r="87" spans="1:10" hidden="1" x14ac:dyDescent="0.2">
      <c r="A87" s="173" t="s">
        <v>346</v>
      </c>
      <c r="B87" s="177"/>
      <c r="C87" s="177"/>
      <c r="D87" s="177"/>
      <c r="E87" s="177"/>
      <c r="F87" s="177"/>
      <c r="G87" s="177"/>
      <c r="H87" s="177"/>
      <c r="I87" s="177"/>
      <c r="J87" s="177"/>
    </row>
    <row r="88" spans="1:10" hidden="1" x14ac:dyDescent="0.2">
      <c r="A88" s="173"/>
      <c r="B88" s="177"/>
      <c r="C88" s="177"/>
      <c r="D88" s="177"/>
      <c r="E88" s="177"/>
      <c r="F88" s="177"/>
      <c r="G88" s="177"/>
      <c r="H88" s="177"/>
      <c r="I88" s="177"/>
      <c r="J88" s="177"/>
    </row>
    <row r="89" spans="1:10" hidden="1" x14ac:dyDescent="0.2">
      <c r="A89" s="196" t="s">
        <v>347</v>
      </c>
      <c r="B89" s="177"/>
      <c r="C89" s="177"/>
      <c r="D89" s="177"/>
      <c r="E89" s="177"/>
      <c r="F89" s="177"/>
      <c r="G89" s="177"/>
      <c r="H89" s="177"/>
      <c r="I89" s="177"/>
      <c r="J89" s="177"/>
    </row>
    <row r="90" spans="1:10" ht="16" hidden="1" thickBot="1" x14ac:dyDescent="0.25">
      <c r="A90" s="173"/>
      <c r="B90" s="212"/>
      <c r="C90" s="212"/>
      <c r="D90" s="212"/>
      <c r="E90" s="212"/>
      <c r="F90" s="212"/>
      <c r="G90" s="212"/>
      <c r="H90" s="212"/>
      <c r="I90" s="212"/>
      <c r="J90" s="212"/>
    </row>
    <row r="91" spans="1:10" hidden="1" x14ac:dyDescent="0.2">
      <c r="A91" s="204" t="s">
        <v>348</v>
      </c>
      <c r="B91" s="177"/>
      <c r="C91" s="177"/>
      <c r="D91" s="177"/>
      <c r="E91" s="177"/>
      <c r="F91" s="177"/>
      <c r="G91" s="177"/>
      <c r="H91" s="177"/>
      <c r="I91" s="177"/>
      <c r="J91" s="177"/>
    </row>
    <row r="92" spans="1:10" hidden="1" x14ac:dyDescent="0.2">
      <c r="A92" s="196" t="s">
        <v>349</v>
      </c>
      <c r="B92" s="177"/>
      <c r="C92" s="177"/>
      <c r="D92" s="177"/>
      <c r="E92" s="177"/>
      <c r="F92" s="177"/>
      <c r="G92" s="177"/>
      <c r="H92" s="177"/>
      <c r="I92" s="177"/>
      <c r="J92" s="177"/>
    </row>
    <row r="93" spans="1:10" hidden="1" x14ac:dyDescent="0.2">
      <c r="A93" s="173" t="s">
        <v>350</v>
      </c>
      <c r="B93" s="177"/>
      <c r="C93" s="177"/>
      <c r="D93" s="177"/>
      <c r="E93" s="177"/>
      <c r="F93" s="177"/>
      <c r="G93" s="177"/>
      <c r="H93" s="177"/>
      <c r="I93" s="177"/>
      <c r="J93" s="177"/>
    </row>
    <row r="94" spans="1:10" hidden="1" x14ac:dyDescent="0.2">
      <c r="A94" s="173" t="s">
        <v>357</v>
      </c>
      <c r="B94" s="177"/>
      <c r="C94" s="177"/>
      <c r="D94" s="177"/>
      <c r="E94" s="177"/>
      <c r="F94" s="177"/>
      <c r="G94" s="177"/>
      <c r="H94" s="177"/>
      <c r="I94" s="177"/>
      <c r="J94" s="177"/>
    </row>
    <row r="95" spans="1:10" hidden="1" x14ac:dyDescent="0.2">
      <c r="A95" s="173" t="s">
        <v>360</v>
      </c>
      <c r="B95" s="177"/>
      <c r="C95" s="177"/>
      <c r="D95" s="177"/>
      <c r="E95" s="177"/>
      <c r="F95" s="177"/>
      <c r="G95" s="177"/>
      <c r="H95" s="177"/>
      <c r="I95" s="177"/>
      <c r="J95" s="177"/>
    </row>
    <row r="96" spans="1:10" hidden="1" x14ac:dyDescent="0.2">
      <c r="A96" s="173" t="s">
        <v>361</v>
      </c>
      <c r="B96" s="177"/>
      <c r="C96" s="177"/>
      <c r="D96" s="177"/>
      <c r="E96" s="177"/>
      <c r="F96" s="177"/>
      <c r="G96" s="177"/>
      <c r="H96" s="177"/>
      <c r="I96" s="177"/>
      <c r="J96" s="177"/>
    </row>
    <row r="97" spans="1:10" hidden="1" x14ac:dyDescent="0.2">
      <c r="A97" s="173" t="s">
        <v>362</v>
      </c>
      <c r="B97" s="177"/>
      <c r="C97" s="177"/>
      <c r="D97" s="177"/>
      <c r="E97" s="177"/>
      <c r="F97" s="177"/>
      <c r="G97" s="177"/>
      <c r="H97" s="177"/>
      <c r="I97" s="177"/>
      <c r="J97" s="177"/>
    </row>
    <row r="98" spans="1:10" hidden="1" x14ac:dyDescent="0.2">
      <c r="A98" s="173" t="s">
        <v>363</v>
      </c>
      <c r="B98" s="177"/>
      <c r="C98" s="177"/>
      <c r="D98" s="177"/>
      <c r="E98" s="177"/>
      <c r="F98" s="177"/>
      <c r="G98" s="177"/>
      <c r="H98" s="177"/>
      <c r="I98" s="177"/>
      <c r="J98" s="177"/>
    </row>
    <row r="99" spans="1:10" hidden="1" x14ac:dyDescent="0.2">
      <c r="A99" s="173" t="s">
        <v>364</v>
      </c>
      <c r="B99" s="177"/>
      <c r="C99" s="177"/>
      <c r="D99" s="177"/>
      <c r="E99" s="177"/>
      <c r="F99" s="177"/>
      <c r="G99" s="177"/>
      <c r="H99" s="177"/>
      <c r="I99" s="177"/>
      <c r="J99" s="177"/>
    </row>
    <row r="100" spans="1:10" hidden="1" x14ac:dyDescent="0.2">
      <c r="A100" s="173" t="s">
        <v>365</v>
      </c>
      <c r="B100" s="177"/>
      <c r="C100" s="177"/>
      <c r="D100" s="177"/>
      <c r="E100" s="177"/>
      <c r="F100" s="177"/>
      <c r="G100" s="177"/>
      <c r="H100" s="177"/>
      <c r="I100" s="177"/>
      <c r="J100" s="177"/>
    </row>
    <row r="101" spans="1:10" hidden="1" x14ac:dyDescent="0.2">
      <c r="A101" s="173" t="s">
        <v>366</v>
      </c>
      <c r="B101" s="177"/>
      <c r="C101" s="177"/>
      <c r="D101" s="177"/>
      <c r="E101" s="177"/>
      <c r="F101" s="177"/>
      <c r="G101" s="177"/>
      <c r="H101" s="177"/>
      <c r="I101" s="177"/>
      <c r="J101" s="177"/>
    </row>
    <row r="102" spans="1:10" hidden="1" x14ac:dyDescent="0.2">
      <c r="A102" s="173" t="s">
        <v>367</v>
      </c>
      <c r="B102" s="177"/>
      <c r="C102" s="177"/>
      <c r="D102" s="177"/>
      <c r="E102" s="177"/>
      <c r="F102" s="177"/>
      <c r="G102" s="177"/>
      <c r="H102" s="177"/>
      <c r="I102" s="177"/>
      <c r="J102" s="177"/>
    </row>
    <row r="103" spans="1:10" hidden="1" x14ac:dyDescent="0.2">
      <c r="A103" s="196" t="s">
        <v>368</v>
      </c>
      <c r="B103" s="177"/>
      <c r="C103" s="177"/>
      <c r="D103" s="177"/>
      <c r="E103" s="177"/>
      <c r="F103" s="177"/>
      <c r="G103" s="177"/>
      <c r="H103" s="177"/>
      <c r="I103" s="177"/>
      <c r="J103" s="177"/>
    </row>
    <row r="104" spans="1:10" hidden="1" x14ac:dyDescent="0.2">
      <c r="A104" s="196"/>
      <c r="B104" s="209"/>
      <c r="C104" s="209"/>
      <c r="D104" s="209"/>
      <c r="E104" s="209"/>
      <c r="F104" s="209"/>
      <c r="G104" s="209"/>
      <c r="H104" s="209"/>
      <c r="I104" s="209"/>
      <c r="J104" s="209"/>
    </row>
    <row r="105" spans="1:10" hidden="1" x14ac:dyDescent="0.2">
      <c r="A105" s="196" t="s">
        <v>369</v>
      </c>
      <c r="B105" s="177"/>
      <c r="C105" s="177"/>
      <c r="D105" s="177"/>
      <c r="E105" s="177"/>
      <c r="F105" s="177"/>
      <c r="G105" s="177"/>
      <c r="H105" s="177"/>
      <c r="I105" s="177"/>
      <c r="J105" s="177"/>
    </row>
    <row r="106" spans="1:10" hidden="1" x14ac:dyDescent="0.2">
      <c r="A106" s="173" t="s">
        <v>370</v>
      </c>
      <c r="B106" s="177"/>
      <c r="C106" s="177"/>
      <c r="D106" s="177"/>
      <c r="E106" s="177"/>
      <c r="F106" s="177"/>
      <c r="G106" s="177"/>
      <c r="H106" s="177"/>
      <c r="I106" s="177"/>
      <c r="J106" s="177"/>
    </row>
    <row r="107" spans="1:10" hidden="1" x14ac:dyDescent="0.2">
      <c r="A107" s="173" t="s">
        <v>371</v>
      </c>
      <c r="B107" s="177"/>
      <c r="C107" s="177"/>
      <c r="D107" s="177"/>
      <c r="E107" s="177"/>
      <c r="F107" s="177"/>
      <c r="G107" s="177"/>
      <c r="H107" s="177"/>
      <c r="I107" s="177"/>
      <c r="J107" s="177"/>
    </row>
    <row r="108" spans="1:10" hidden="1" x14ac:dyDescent="0.2">
      <c r="A108" s="173" t="s">
        <v>372</v>
      </c>
      <c r="B108" s="177"/>
      <c r="C108" s="177"/>
      <c r="D108" s="177"/>
      <c r="E108" s="177"/>
      <c r="F108" s="177"/>
      <c r="G108" s="177"/>
      <c r="H108" s="177"/>
      <c r="I108" s="177"/>
      <c r="J108" s="177"/>
    </row>
    <row r="109" spans="1:10" hidden="1" x14ac:dyDescent="0.2">
      <c r="A109" s="196"/>
      <c r="B109" s="177"/>
      <c r="C109" s="177"/>
      <c r="D109" s="177"/>
      <c r="E109" s="177"/>
      <c r="F109" s="177"/>
      <c r="G109" s="177"/>
      <c r="H109" s="177"/>
      <c r="I109" s="177"/>
      <c r="J109" s="177"/>
    </row>
    <row r="110" spans="1:10" hidden="1" x14ac:dyDescent="0.2">
      <c r="A110" s="196"/>
      <c r="B110" s="209"/>
      <c r="C110" s="209"/>
      <c r="D110" s="209"/>
      <c r="E110" s="209"/>
      <c r="F110" s="209"/>
      <c r="G110" s="209"/>
      <c r="H110" s="209"/>
      <c r="I110" s="209"/>
      <c r="J110" s="209"/>
    </row>
    <row r="111" spans="1:10" hidden="1" x14ac:dyDescent="0.2">
      <c r="A111" s="196" t="s">
        <v>373</v>
      </c>
      <c r="B111" s="177"/>
      <c r="C111" s="177"/>
      <c r="D111" s="177"/>
      <c r="E111" s="177"/>
      <c r="F111" s="177"/>
      <c r="G111" s="177"/>
      <c r="H111" s="177"/>
      <c r="I111" s="177"/>
      <c r="J111" s="177"/>
    </row>
    <row r="112" spans="1:10" hidden="1" x14ac:dyDescent="0.2">
      <c r="A112" s="61"/>
      <c r="B112" s="174"/>
      <c r="C112" s="174"/>
      <c r="D112" s="174"/>
      <c r="E112" s="174"/>
      <c r="F112" s="174"/>
      <c r="G112" s="174"/>
      <c r="H112" s="174"/>
      <c r="I112" s="174"/>
      <c r="J112" s="174"/>
    </row>
    <row r="113" spans="1:10" hidden="1" x14ac:dyDescent="0.2">
      <c r="A113" s="213" t="s">
        <v>374</v>
      </c>
      <c r="B113" s="177"/>
      <c r="C113" s="177"/>
      <c r="D113" s="177"/>
      <c r="E113" s="177"/>
      <c r="F113" s="177"/>
      <c r="G113" s="177"/>
      <c r="H113" s="177"/>
      <c r="I113" s="177"/>
      <c r="J113" s="177"/>
    </row>
    <row r="114" spans="1:10" hidden="1" x14ac:dyDescent="0.2">
      <c r="A114" s="213"/>
      <c r="B114" s="177"/>
      <c r="C114" s="177"/>
      <c r="D114" s="177"/>
      <c r="E114" s="177"/>
      <c r="F114" s="177"/>
      <c r="G114" s="177"/>
      <c r="H114" s="177"/>
      <c r="I114" s="177"/>
      <c r="J114" s="177"/>
    </row>
    <row r="115" spans="1:10" hidden="1" x14ac:dyDescent="0.2">
      <c r="A115" s="61" t="s">
        <v>375</v>
      </c>
      <c r="B115" s="177" t="e">
        <f>+'[9]CTS BG'!B12</f>
        <v>#REF!</v>
      </c>
      <c r="C115" s="177" t="e">
        <f>+'[9]CTS BG'!C12</f>
        <v>#REF!</v>
      </c>
      <c r="D115" s="177" t="e">
        <f>+'[9]CTS BG'!D12</f>
        <v>#REF!</v>
      </c>
      <c r="E115" s="177" t="e">
        <f>+'[9]CTS BG'!E12</f>
        <v>#REF!</v>
      </c>
      <c r="F115" s="177" t="e">
        <f>+'[9]CTS BG'!F12</f>
        <v>#REF!</v>
      </c>
      <c r="G115" s="177" t="e">
        <f>+'[9]CTS BG'!G12</f>
        <v>#REF!</v>
      </c>
      <c r="H115" s="177" t="e">
        <f>+'[9]CTS BG'!H12</f>
        <v>#REF!</v>
      </c>
      <c r="I115" s="177" t="e">
        <f>+'[9]CTS BG'!I12</f>
        <v>#REF!</v>
      </c>
      <c r="J115" s="177"/>
    </row>
    <row r="116" spans="1:10" hidden="1" x14ac:dyDescent="0.2">
      <c r="A116" s="61" t="s">
        <v>376</v>
      </c>
      <c r="B116" s="177"/>
      <c r="C116" s="177"/>
      <c r="D116" s="177"/>
      <c r="E116" s="177"/>
      <c r="F116" s="177"/>
      <c r="G116" s="177"/>
      <c r="H116" s="177"/>
      <c r="I116" s="177"/>
      <c r="J116" s="177"/>
    </row>
    <row r="117" spans="1:10" hidden="1" x14ac:dyDescent="0.2">
      <c r="A117" s="61"/>
      <c r="B117" s="177"/>
      <c r="C117" s="177"/>
      <c r="D117" s="177"/>
      <c r="E117" s="177"/>
      <c r="F117" s="177"/>
      <c r="G117" s="177"/>
      <c r="H117" s="177"/>
      <c r="I117" s="177"/>
      <c r="J117" s="177"/>
    </row>
    <row r="118" spans="1:10" hidden="1" x14ac:dyDescent="0.2">
      <c r="A118" s="61"/>
      <c r="B118" s="177"/>
      <c r="C118" s="177"/>
      <c r="D118" s="177"/>
      <c r="E118" s="177"/>
      <c r="F118" s="177"/>
      <c r="G118" s="177"/>
      <c r="H118" s="177"/>
      <c r="I118" s="177"/>
      <c r="J118" s="177"/>
    </row>
    <row r="119" spans="1:10" hidden="1" x14ac:dyDescent="0.2">
      <c r="A119" s="61"/>
      <c r="B119" s="177"/>
      <c r="C119" s="177"/>
      <c r="D119" s="177"/>
      <c r="E119" s="177"/>
      <c r="F119" s="177"/>
      <c r="G119" s="177"/>
      <c r="H119" s="177"/>
      <c r="I119" s="177"/>
      <c r="J119" s="177"/>
    </row>
    <row r="120" spans="1:10" hidden="1" x14ac:dyDescent="0.2">
      <c r="A120" s="61" t="s">
        <v>377</v>
      </c>
      <c r="B120" s="177" t="e">
        <f>+'[9]CTS BG'!B13</f>
        <v>#REF!</v>
      </c>
      <c r="C120" s="177" t="e">
        <f>+'[9]CTS BG'!C13</f>
        <v>#REF!</v>
      </c>
      <c r="D120" s="177" t="e">
        <f>+'[9]CTS BG'!D13</f>
        <v>#REF!</v>
      </c>
      <c r="E120" s="177" t="e">
        <f>+'[9]CTS BG'!E13</f>
        <v>#REF!</v>
      </c>
      <c r="F120" s="177" t="e">
        <f>+'[9]CTS BG'!F13</f>
        <v>#REF!</v>
      </c>
      <c r="G120" s="177" t="e">
        <f>+'[9]CTS BG'!G13</f>
        <v>#REF!</v>
      </c>
      <c r="H120" s="177" t="e">
        <f>+'[9]CTS BG'!H13</f>
        <v>#REF!</v>
      </c>
      <c r="I120" s="177" t="e">
        <f>+'[9]CTS BG'!I13</f>
        <v>#REF!</v>
      </c>
      <c r="J120" s="177"/>
    </row>
    <row r="121" spans="1:10" hidden="1" x14ac:dyDescent="0.2">
      <c r="A121" s="61" t="s">
        <v>378</v>
      </c>
      <c r="B121" s="177" t="e">
        <f>+'[9]CTS BG'!B14</f>
        <v>#REF!</v>
      </c>
      <c r="C121" s="177" t="e">
        <f>+'[9]CTS BG'!C14</f>
        <v>#REF!</v>
      </c>
      <c r="D121" s="177" t="e">
        <f>+'[9]CTS BG'!D14</f>
        <v>#REF!</v>
      </c>
      <c r="E121" s="177" t="e">
        <f>+'[9]CTS BG'!E14</f>
        <v>#REF!</v>
      </c>
      <c r="F121" s="177" t="e">
        <f>+'[9]CTS BG'!F14</f>
        <v>#REF!</v>
      </c>
      <c r="G121" s="177" t="e">
        <f>+'[9]CTS BG'!G14</f>
        <v>#REF!</v>
      </c>
      <c r="H121" s="177" t="e">
        <f>+'[9]CTS BG'!H14</f>
        <v>#REF!</v>
      </c>
      <c r="I121" s="177" t="e">
        <f>+'[9]CTS BG'!I14</f>
        <v>#REF!</v>
      </c>
      <c r="J121" s="177"/>
    </row>
    <row r="122" spans="1:10" hidden="1" x14ac:dyDescent="0.2">
      <c r="A122" s="61" t="s">
        <v>379</v>
      </c>
      <c r="B122" s="177"/>
      <c r="C122" s="177"/>
      <c r="D122" s="177"/>
      <c r="E122" s="177"/>
      <c r="F122" s="177"/>
      <c r="G122" s="177"/>
      <c r="H122" s="177"/>
      <c r="I122" s="177"/>
      <c r="J122" s="177"/>
    </row>
    <row r="123" spans="1:10" hidden="1" x14ac:dyDescent="0.2">
      <c r="A123" s="61" t="s">
        <v>380</v>
      </c>
      <c r="B123" s="177"/>
      <c r="C123" s="177"/>
      <c r="D123" s="177"/>
      <c r="E123" s="177"/>
      <c r="F123" s="177"/>
      <c r="G123" s="177"/>
      <c r="H123" s="177"/>
      <c r="I123" s="177"/>
      <c r="J123" s="177"/>
    </row>
    <row r="124" spans="1:10" hidden="1" x14ac:dyDescent="0.2">
      <c r="A124" s="61"/>
      <c r="B124" s="177"/>
      <c r="C124" s="177"/>
      <c r="D124" s="177"/>
      <c r="E124" s="177"/>
      <c r="F124" s="177"/>
      <c r="G124" s="177"/>
      <c r="H124" s="177"/>
      <c r="I124" s="177"/>
      <c r="J124" s="177"/>
    </row>
    <row r="125" spans="1:10" hidden="1" x14ac:dyDescent="0.2">
      <c r="A125" s="61"/>
      <c r="B125" s="209"/>
      <c r="C125" s="209"/>
      <c r="D125" s="209"/>
      <c r="E125" s="209"/>
      <c r="F125" s="209"/>
      <c r="G125" s="209"/>
      <c r="H125" s="209"/>
      <c r="I125" s="209"/>
      <c r="J125" s="209"/>
    </row>
    <row r="126" spans="1:10" ht="16" hidden="1" thickBot="1" x14ac:dyDescent="0.25">
      <c r="A126" s="214" t="s">
        <v>381</v>
      </c>
      <c r="B126" s="178"/>
      <c r="C126" s="178"/>
      <c r="D126" s="178"/>
      <c r="E126" s="178"/>
      <c r="F126" s="178"/>
      <c r="G126" s="178"/>
      <c r="H126" s="178"/>
      <c r="I126" s="178"/>
      <c r="J126" s="178"/>
    </row>
    <row r="127" spans="1:10" ht="16" hidden="1" thickBot="1" x14ac:dyDescent="0.25">
      <c r="A127" s="214"/>
      <c r="B127" s="215"/>
      <c r="C127" s="215"/>
      <c r="D127" s="215"/>
      <c r="E127" s="215"/>
      <c r="F127" s="215"/>
      <c r="G127" s="215"/>
      <c r="H127" s="215"/>
      <c r="I127" s="215"/>
      <c r="J127" s="215"/>
    </row>
    <row r="128" spans="1:10" ht="16" hidden="1" thickTop="1" x14ac:dyDescent="0.2">
      <c r="A128" s="214" t="s">
        <v>382</v>
      </c>
      <c r="B128" s="216"/>
      <c r="C128" s="216"/>
      <c r="D128" s="216"/>
      <c r="E128" s="216"/>
      <c r="F128" s="216"/>
      <c r="G128" s="216"/>
      <c r="H128" s="216"/>
      <c r="I128" s="216"/>
      <c r="J128" s="61"/>
    </row>
    <row r="129" spans="1:10" hidden="1" x14ac:dyDescent="0.2">
      <c r="A129" s="214" t="s">
        <v>383</v>
      </c>
      <c r="B129" s="188"/>
      <c r="C129" s="188"/>
      <c r="D129" s="188"/>
      <c r="E129" s="188"/>
      <c r="F129" s="188"/>
      <c r="G129" s="188"/>
      <c r="H129" s="188"/>
      <c r="I129" s="188"/>
      <c r="J129" s="61"/>
    </row>
    <row r="130" spans="1:10" hidden="1" x14ac:dyDescent="0.2">
      <c r="A130" s="214" t="s">
        <v>384</v>
      </c>
      <c r="B130" s="188"/>
      <c r="C130" s="188"/>
      <c r="D130" s="188"/>
      <c r="E130" s="188"/>
      <c r="F130" s="188"/>
      <c r="G130" s="188"/>
      <c r="H130" s="188"/>
      <c r="I130" s="188"/>
      <c r="J130" s="61"/>
    </row>
    <row r="131" spans="1:10" hidden="1" x14ac:dyDescent="0.2">
      <c r="A131" s="214"/>
      <c r="B131" s="188"/>
      <c r="C131" s="188"/>
      <c r="D131" s="188"/>
      <c r="E131" s="188"/>
      <c r="F131" s="188"/>
      <c r="G131" s="188"/>
      <c r="H131" s="188"/>
      <c r="I131" s="188"/>
      <c r="J131" s="61"/>
    </row>
    <row r="132" spans="1:10" hidden="1" x14ac:dyDescent="0.2">
      <c r="A132" s="214"/>
      <c r="B132" s="188"/>
      <c r="C132" s="188"/>
      <c r="D132" s="188"/>
      <c r="E132" s="188"/>
      <c r="F132" s="188"/>
      <c r="G132" s="188"/>
      <c r="H132" s="188"/>
      <c r="I132" s="188"/>
      <c r="J132" s="61"/>
    </row>
    <row r="133" spans="1:10" ht="16" hidden="1" thickBot="1" x14ac:dyDescent="0.25">
      <c r="A133" s="217" t="s">
        <v>385</v>
      </c>
      <c r="B133" s="188"/>
      <c r="C133" s="188"/>
      <c r="D133" s="188"/>
      <c r="E133" s="188"/>
      <c r="F133" s="188"/>
      <c r="G133" s="188"/>
      <c r="H133" s="188"/>
      <c r="I133" s="188"/>
      <c r="J133" s="61"/>
    </row>
    <row r="134" spans="1:10" hidden="1" x14ac:dyDescent="0.2">
      <c r="A134" s="218" t="s">
        <v>385</v>
      </c>
      <c r="B134" s="219"/>
      <c r="C134" s="219"/>
      <c r="D134" s="219"/>
      <c r="E134" s="219"/>
      <c r="F134" s="219"/>
      <c r="G134" s="219"/>
      <c r="H134" s="219"/>
      <c r="I134" s="219"/>
      <c r="J134" s="61"/>
    </row>
    <row r="135" spans="1:10" hidden="1" x14ac:dyDescent="0.2">
      <c r="A135" s="220" t="s">
        <v>386</v>
      </c>
      <c r="B135" s="221"/>
      <c r="C135" s="221"/>
      <c r="D135" s="221"/>
      <c r="E135" s="221"/>
      <c r="F135" s="221"/>
      <c r="G135" s="221"/>
      <c r="H135" s="221"/>
      <c r="I135" s="221"/>
      <c r="J135" s="61"/>
    </row>
    <row r="136" spans="1:10" hidden="1" x14ac:dyDescent="0.2">
      <c r="A136" s="222" t="s">
        <v>387</v>
      </c>
      <c r="B136" s="223"/>
      <c r="C136" s="223"/>
      <c r="D136" s="223"/>
      <c r="E136" s="223"/>
      <c r="F136" s="223"/>
      <c r="G136" s="223"/>
      <c r="H136" s="223"/>
      <c r="I136" s="223"/>
    </row>
    <row r="137" spans="1:10" hidden="1" x14ac:dyDescent="0.2">
      <c r="A137" s="220" t="s">
        <v>388</v>
      </c>
      <c r="B137" s="224"/>
      <c r="C137" s="224"/>
      <c r="D137" s="224"/>
      <c r="E137" s="224"/>
      <c r="F137" s="224"/>
      <c r="G137" s="224"/>
      <c r="H137" s="224"/>
      <c r="I137" s="224"/>
    </row>
    <row r="138" spans="1:10" hidden="1" x14ac:dyDescent="0.2">
      <c r="A138" s="225" t="s">
        <v>388</v>
      </c>
      <c r="B138" s="223"/>
      <c r="C138" s="223"/>
      <c r="D138" s="223"/>
      <c r="E138" s="223"/>
      <c r="F138" s="223"/>
      <c r="G138" s="223"/>
      <c r="H138" s="223"/>
      <c r="I138" s="223"/>
    </row>
    <row r="139" spans="1:10" hidden="1" x14ac:dyDescent="0.2">
      <c r="A139" s="220" t="s">
        <v>389</v>
      </c>
      <c r="B139" s="221"/>
      <c r="C139" s="221"/>
      <c r="D139" s="221"/>
      <c r="E139" s="221"/>
      <c r="F139" s="221"/>
      <c r="G139" s="221"/>
      <c r="H139" s="221"/>
      <c r="I139" s="221"/>
    </row>
    <row r="140" spans="1:10" hidden="1" x14ac:dyDescent="0.2">
      <c r="A140" s="222" t="s">
        <v>390</v>
      </c>
      <c r="B140" s="223"/>
      <c r="C140" s="223"/>
      <c r="D140" s="223"/>
      <c r="E140" s="223"/>
      <c r="F140" s="223"/>
      <c r="G140" s="223"/>
      <c r="H140" s="223"/>
      <c r="I140" s="223"/>
    </row>
    <row r="141" spans="1:10" hidden="1" x14ac:dyDescent="0.2">
      <c r="A141" s="220" t="s">
        <v>391</v>
      </c>
      <c r="B141" s="224"/>
      <c r="C141" s="224"/>
      <c r="D141" s="224"/>
      <c r="E141" s="224"/>
      <c r="F141" s="224"/>
      <c r="G141" s="224"/>
      <c r="H141" s="224"/>
      <c r="I141" s="224"/>
    </row>
    <row r="142" spans="1:10" hidden="1" x14ac:dyDescent="0.2">
      <c r="A142" s="225" t="s">
        <v>391</v>
      </c>
      <c r="B142" s="223"/>
      <c r="C142" s="223"/>
      <c r="D142" s="223"/>
      <c r="E142" s="223"/>
      <c r="F142" s="223"/>
      <c r="G142" s="223"/>
      <c r="H142" s="223"/>
      <c r="I142" s="223"/>
    </row>
    <row r="143" spans="1:10" hidden="1" x14ac:dyDescent="0.2">
      <c r="A143" s="218" t="s">
        <v>392</v>
      </c>
      <c r="B143" s="223"/>
      <c r="C143" s="223"/>
      <c r="D143" s="223"/>
      <c r="E143" s="223"/>
      <c r="F143" s="223"/>
      <c r="G143" s="223"/>
      <c r="H143" s="223"/>
      <c r="I143" s="223"/>
    </row>
    <row r="144" spans="1:10" hidden="1" x14ac:dyDescent="0.2">
      <c r="A144" s="226" t="s">
        <v>393</v>
      </c>
      <c r="B144" s="223"/>
      <c r="C144" s="223"/>
      <c r="D144" s="223"/>
      <c r="E144" s="223"/>
      <c r="F144" s="223"/>
      <c r="G144" s="223"/>
      <c r="H144" s="223"/>
      <c r="I144" s="223"/>
    </row>
    <row r="145" spans="1:9" hidden="1" x14ac:dyDescent="0.2">
      <c r="A145" s="218"/>
      <c r="B145" s="224"/>
      <c r="C145" s="224"/>
      <c r="D145" s="224"/>
      <c r="E145" s="224"/>
      <c r="F145" s="224"/>
      <c r="G145" s="224"/>
      <c r="H145" s="224"/>
      <c r="I145" s="224"/>
    </row>
    <row r="146" spans="1:9" hidden="1" x14ac:dyDescent="0.2">
      <c r="A146" s="218"/>
      <c r="B146" s="223"/>
      <c r="C146" s="223"/>
      <c r="D146" s="223"/>
      <c r="E146" s="223"/>
      <c r="F146" s="223"/>
      <c r="G146" s="223"/>
      <c r="H146" s="223"/>
      <c r="I146" s="223"/>
    </row>
    <row r="147" spans="1:9" hidden="1" x14ac:dyDescent="0.2">
      <c r="A147" s="218"/>
      <c r="B147" s="223"/>
      <c r="C147" s="223"/>
      <c r="D147" s="223"/>
      <c r="E147" s="223"/>
      <c r="F147" s="223"/>
      <c r="G147" s="223"/>
      <c r="H147" s="223"/>
      <c r="I147" s="223"/>
    </row>
    <row r="148" spans="1:9" hidden="1" x14ac:dyDescent="0.2">
      <c r="A148" s="220" t="s">
        <v>394</v>
      </c>
      <c r="B148" s="223"/>
      <c r="C148" s="223"/>
      <c r="D148" s="223"/>
      <c r="E148" s="223"/>
      <c r="F148" s="223"/>
      <c r="G148" s="223"/>
      <c r="H148" s="223"/>
      <c r="I148" s="223"/>
    </row>
    <row r="149" spans="1:9" hidden="1" x14ac:dyDescent="0.2">
      <c r="A149" s="218"/>
      <c r="B149" s="227"/>
      <c r="C149" s="227"/>
      <c r="D149" s="227"/>
      <c r="E149" s="227"/>
      <c r="F149" s="227"/>
      <c r="G149" s="227"/>
      <c r="H149" s="227"/>
      <c r="I149" s="227"/>
    </row>
    <row r="150" spans="1:9" hidden="1" x14ac:dyDescent="0.2">
      <c r="A150" s="218" t="s">
        <v>395</v>
      </c>
      <c r="B150" s="223"/>
      <c r="C150" s="223"/>
      <c r="D150" s="223"/>
      <c r="E150" s="223"/>
      <c r="F150" s="223"/>
      <c r="G150" s="223"/>
      <c r="H150" s="223"/>
      <c r="I150" s="223"/>
    </row>
    <row r="151" spans="1:9" hidden="1" x14ac:dyDescent="0.2">
      <c r="A151" s="218"/>
      <c r="B151" s="223"/>
      <c r="C151" s="223"/>
      <c r="D151" s="223"/>
      <c r="E151" s="223"/>
      <c r="F151" s="223"/>
      <c r="G151" s="223"/>
      <c r="H151" s="223"/>
      <c r="I151" s="223"/>
    </row>
    <row r="152" spans="1:9" hidden="1" x14ac:dyDescent="0.2">
      <c r="A152" s="218" t="s">
        <v>396</v>
      </c>
      <c r="B152" s="223"/>
      <c r="C152" s="223"/>
      <c r="D152" s="223"/>
      <c r="E152" s="223"/>
      <c r="F152" s="223"/>
      <c r="G152" s="223"/>
      <c r="H152" s="223"/>
      <c r="I152" s="223"/>
    </row>
    <row r="153" spans="1:9" hidden="1" x14ac:dyDescent="0.2">
      <c r="A153" s="218" t="s">
        <v>397</v>
      </c>
      <c r="B153" s="223"/>
      <c r="C153" s="223"/>
      <c r="D153" s="223"/>
      <c r="E153" s="223"/>
      <c r="F153" s="223"/>
      <c r="G153" s="223"/>
      <c r="H153" s="223"/>
      <c r="I153" s="223"/>
    </row>
    <row r="154" spans="1:9" hidden="1" x14ac:dyDescent="0.2">
      <c r="A154" s="218" t="s">
        <v>398</v>
      </c>
      <c r="B154" s="223"/>
      <c r="C154" s="223"/>
      <c r="D154" s="223"/>
      <c r="E154" s="223"/>
      <c r="F154" s="223"/>
      <c r="G154" s="223"/>
      <c r="H154" s="223"/>
      <c r="I154" s="223"/>
    </row>
    <row r="155" spans="1:9" hidden="1" x14ac:dyDescent="0.2">
      <c r="A155" s="61"/>
      <c r="B155" s="228"/>
      <c r="C155" s="61"/>
      <c r="D155" s="61"/>
      <c r="E155" s="61"/>
      <c r="F155" s="61"/>
      <c r="G155" s="61"/>
      <c r="H155" s="61"/>
      <c r="I155" s="61"/>
    </row>
    <row r="156" spans="1:9" hidden="1" x14ac:dyDescent="0.2">
      <c r="A156" s="61"/>
      <c r="B156" s="201"/>
      <c r="C156" s="61"/>
      <c r="D156" s="61"/>
      <c r="E156" s="61"/>
      <c r="F156" s="61"/>
      <c r="G156" s="61"/>
      <c r="H156" s="61"/>
      <c r="I156" s="61"/>
    </row>
    <row r="157" spans="1:9" hidden="1" x14ac:dyDescent="0.2">
      <c r="A157" s="61"/>
      <c r="B157" s="201"/>
      <c r="C157" s="61"/>
      <c r="D157" s="61"/>
      <c r="E157" s="61"/>
      <c r="F157" s="61"/>
      <c r="G157" s="61"/>
      <c r="H157" s="61"/>
      <c r="I157" s="61"/>
    </row>
    <row r="158" spans="1:9" hidden="1" x14ac:dyDescent="0.2">
      <c r="A158" s="61"/>
      <c r="B158" s="201"/>
      <c r="C158" s="61"/>
      <c r="D158" s="61"/>
      <c r="E158" s="61"/>
      <c r="F158" s="61"/>
      <c r="G158" s="61"/>
      <c r="H158" s="61"/>
      <c r="I158" s="61"/>
    </row>
    <row r="159" spans="1:9" hidden="1" x14ac:dyDescent="0.2">
      <c r="A159" s="61"/>
      <c r="B159" s="201"/>
      <c r="C159" s="61"/>
      <c r="D159" s="61"/>
      <c r="E159" s="61"/>
      <c r="F159" s="61"/>
      <c r="G159" s="61"/>
      <c r="H159" s="61"/>
      <c r="I159" s="61"/>
    </row>
    <row r="160" spans="1:9" hidden="1" x14ac:dyDescent="0.2">
      <c r="A160" s="61"/>
      <c r="B160" s="201"/>
      <c r="C160" s="61"/>
      <c r="D160" s="61"/>
      <c r="E160" s="61"/>
      <c r="F160" s="61"/>
      <c r="G160" s="61"/>
      <c r="H160" s="61"/>
      <c r="I160" s="61"/>
    </row>
    <row r="161" spans="1:11" hidden="1" x14ac:dyDescent="0.2">
      <c r="A161" s="61"/>
      <c r="B161" s="201"/>
      <c r="C161" s="61"/>
      <c r="D161" s="61"/>
      <c r="E161" s="61"/>
      <c r="F161" s="61"/>
      <c r="G161" s="61"/>
      <c r="H161" s="61"/>
      <c r="I161" s="61"/>
    </row>
    <row r="162" spans="1:11" hidden="1" x14ac:dyDescent="0.2">
      <c r="A162" s="61"/>
      <c r="B162" s="201"/>
      <c r="C162" s="61"/>
      <c r="D162" s="61"/>
      <c r="E162" s="61"/>
      <c r="F162" s="61"/>
      <c r="G162" s="61"/>
      <c r="H162" s="61"/>
      <c r="I162" s="61"/>
    </row>
    <row r="163" spans="1:11" hidden="1" x14ac:dyDescent="0.2">
      <c r="A163" s="61"/>
      <c r="B163" s="201"/>
      <c r="C163" s="61"/>
      <c r="D163" s="61"/>
      <c r="E163" s="61"/>
      <c r="F163" s="61"/>
      <c r="G163" s="61"/>
      <c r="H163" s="61"/>
      <c r="I163" s="61"/>
    </row>
    <row r="164" spans="1:11" hidden="1" x14ac:dyDescent="0.2">
      <c r="A164" s="61"/>
      <c r="B164" s="201"/>
      <c r="C164" s="61"/>
      <c r="D164" s="61"/>
      <c r="E164" s="61"/>
      <c r="F164" s="61"/>
      <c r="G164" s="61"/>
      <c r="H164" s="61"/>
      <c r="I164" s="61"/>
    </row>
    <row r="165" spans="1:11" hidden="1" x14ac:dyDescent="0.2">
      <c r="A165" s="61"/>
      <c r="B165" s="201"/>
      <c r="C165" s="61"/>
      <c r="D165" s="61"/>
      <c r="E165" s="61"/>
      <c r="F165" s="61"/>
      <c r="G165" s="61"/>
      <c r="H165" s="61"/>
      <c r="I165" s="61"/>
    </row>
    <row r="166" spans="1:11" x14ac:dyDescent="0.2">
      <c r="A166" s="61"/>
      <c r="B166" s="201"/>
      <c r="C166" s="61"/>
      <c r="D166" s="61"/>
      <c r="E166" s="61"/>
      <c r="F166" s="61"/>
      <c r="G166" s="61"/>
      <c r="H166" s="61"/>
      <c r="I166" s="61"/>
    </row>
    <row r="167" spans="1:11" x14ac:dyDescent="0.2">
      <c r="A167" t="s">
        <v>411</v>
      </c>
      <c r="B167" s="208">
        <v>0.01</v>
      </c>
      <c r="C167" s="208">
        <v>0.01</v>
      </c>
      <c r="D167" s="208">
        <v>0.01</v>
      </c>
      <c r="E167" s="208">
        <v>0.01</v>
      </c>
      <c r="F167" s="208">
        <v>0.01</v>
      </c>
      <c r="G167" s="208">
        <v>0.01</v>
      </c>
      <c r="H167" s="208">
        <v>0.01</v>
      </c>
      <c r="I167" s="208">
        <v>0.01</v>
      </c>
      <c r="J167" s="208">
        <v>0.01</v>
      </c>
      <c r="K167" s="208">
        <v>0.01</v>
      </c>
    </row>
    <row r="168" spans="1:11" x14ac:dyDescent="0.2">
      <c r="F168" s="2">
        <v>80560.917834426131</v>
      </c>
    </row>
  </sheetData>
  <mergeCells count="1">
    <mergeCell ref="A1:A2"/>
  </mergeCells>
  <printOptions horizontalCentered="1" verticalCentered="1"/>
  <pageMargins left="0.65" right="0.42" top="0.54" bottom="0.69" header="0" footer="0"/>
  <pageSetup scale="34" orientation="landscape" r:id="rId1"/>
  <headerFooter alignWithMargins="0"/>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E007-2B54-4D88-8A93-7C1562BFB5CD}">
  <sheetPr codeName="Hoja58">
    <tabColor rgb="FFFFFF00"/>
    <pageSetUpPr fitToPage="1"/>
  </sheetPr>
  <dimension ref="A1:Q40"/>
  <sheetViews>
    <sheetView zoomScale="80" zoomScaleNormal="80" workbookViewId="0">
      <selection activeCell="P19" sqref="P19"/>
    </sheetView>
  </sheetViews>
  <sheetFormatPr baseColWidth="10" defaultColWidth="10.6640625" defaultRowHeight="15" x14ac:dyDescent="0.2"/>
  <cols>
    <col min="1" max="1" width="44" customWidth="1"/>
    <col min="2" max="2" width="21.5" customWidth="1"/>
    <col min="3" max="3" width="15.83203125" customWidth="1"/>
    <col min="4" max="4" width="16.33203125" customWidth="1"/>
    <col min="5" max="5" width="15.83203125" customWidth="1"/>
    <col min="6" max="6" width="17.33203125" customWidth="1"/>
    <col min="7" max="7" width="15.33203125" customWidth="1"/>
    <col min="8" max="8" width="15.6640625" customWidth="1"/>
    <col min="9" max="9" width="17.83203125" customWidth="1"/>
    <col min="10" max="10" width="14.6640625" customWidth="1"/>
    <col min="11" max="11" width="15.5" customWidth="1"/>
    <col min="12" max="12" width="14.6640625" customWidth="1"/>
    <col min="13" max="13" width="19.5" customWidth="1"/>
    <col min="14" max="14" width="14.83203125" customWidth="1"/>
    <col min="15" max="15" width="16" bestFit="1" customWidth="1"/>
    <col min="16" max="16" width="17.5" customWidth="1"/>
  </cols>
  <sheetData>
    <row r="1" spans="1:17" ht="16" thickBot="1" x14ac:dyDescent="0.25"/>
    <row r="2" spans="1:17" ht="15.75" customHeight="1" x14ac:dyDescent="0.2">
      <c r="B2" s="1025" t="s">
        <v>412</v>
      </c>
      <c r="C2" s="1026"/>
      <c r="D2" s="1026"/>
      <c r="E2" s="1026"/>
      <c r="F2" s="1026"/>
      <c r="G2" s="1026"/>
      <c r="H2" s="1026"/>
      <c r="I2" s="1026"/>
      <c r="J2" s="1026"/>
      <c r="K2" s="1026"/>
      <c r="L2" s="1026"/>
      <c r="M2" s="1026"/>
      <c r="N2" s="1027"/>
    </row>
    <row r="3" spans="1:17" ht="15.75" customHeight="1" thickBot="1" x14ac:dyDescent="0.25">
      <c r="B3" s="1028"/>
      <c r="C3" s="1029"/>
      <c r="D3" s="1029"/>
      <c r="E3" s="1029"/>
      <c r="F3" s="1029"/>
      <c r="G3" s="1029"/>
      <c r="H3" s="1029"/>
      <c r="I3" s="1029"/>
      <c r="J3" s="1029"/>
      <c r="K3" s="1029"/>
      <c r="L3" s="1029"/>
      <c r="M3" s="1029"/>
      <c r="N3" s="1030"/>
    </row>
    <row r="4" spans="1:17" ht="16" thickBot="1" x14ac:dyDescent="0.25">
      <c r="B4" s="98" t="s">
        <v>13</v>
      </c>
      <c r="C4" s="98" t="s">
        <v>2</v>
      </c>
      <c r="D4" s="99" t="s">
        <v>3</v>
      </c>
      <c r="E4" s="99" t="s">
        <v>4</v>
      </c>
      <c r="F4" s="98" t="s">
        <v>5</v>
      </c>
      <c r="G4" s="99" t="s">
        <v>6</v>
      </c>
      <c r="H4" s="99" t="s">
        <v>7</v>
      </c>
      <c r="I4" s="98" t="s">
        <v>8</v>
      </c>
      <c r="J4" s="99" t="s">
        <v>9</v>
      </c>
      <c r="K4" s="99" t="s">
        <v>10</v>
      </c>
      <c r="L4" s="98" t="s">
        <v>11</v>
      </c>
      <c r="M4" s="99" t="s">
        <v>12</v>
      </c>
      <c r="N4" s="99" t="s">
        <v>13</v>
      </c>
    </row>
    <row r="5" spans="1:17" x14ac:dyDescent="0.2">
      <c r="A5" s="4" t="s">
        <v>413</v>
      </c>
      <c r="B5" s="4"/>
      <c r="C5" s="229">
        <v>450000</v>
      </c>
      <c r="D5" s="229">
        <v>450000</v>
      </c>
      <c r="E5" s="229">
        <v>450000</v>
      </c>
      <c r="F5" s="229">
        <v>450000</v>
      </c>
      <c r="G5" s="229">
        <v>450000</v>
      </c>
      <c r="H5" s="229">
        <v>450000</v>
      </c>
      <c r="I5" s="229">
        <v>450000</v>
      </c>
      <c r="J5" s="229">
        <v>450000</v>
      </c>
      <c r="K5" s="229">
        <v>450000</v>
      </c>
      <c r="L5" s="229">
        <v>450000</v>
      </c>
      <c r="M5" s="229">
        <v>450000</v>
      </c>
      <c r="N5" s="229">
        <v>450000</v>
      </c>
    </row>
    <row r="6" spans="1:17" x14ac:dyDescent="0.2">
      <c r="C6" s="230">
        <v>1</v>
      </c>
      <c r="D6" s="230">
        <v>1</v>
      </c>
      <c r="E6" s="230">
        <v>1</v>
      </c>
      <c r="F6" s="230">
        <v>1</v>
      </c>
      <c r="G6" s="230">
        <v>1</v>
      </c>
      <c r="H6" s="230">
        <v>1</v>
      </c>
      <c r="I6" s="230">
        <v>1</v>
      </c>
      <c r="J6" s="230">
        <v>1</v>
      </c>
      <c r="K6" s="230">
        <v>1</v>
      </c>
      <c r="L6" s="230">
        <v>1</v>
      </c>
      <c r="M6" s="230">
        <v>1</v>
      </c>
      <c r="N6" s="230">
        <v>1</v>
      </c>
    </row>
    <row r="7" spans="1:17" x14ac:dyDescent="0.2">
      <c r="A7" s="12" t="s">
        <v>414</v>
      </c>
      <c r="B7" s="12"/>
      <c r="C7" s="231">
        <f>+'ED0S FIN YUCATAN'!B51</f>
        <v>750405.55930000707</v>
      </c>
      <c r="D7" s="231">
        <f>+'ED0S FIN YUCATAN'!C51</f>
        <v>1357027.6313999984</v>
      </c>
      <c r="E7" s="231">
        <f>+'ED0S FIN YUCATAN'!D51</f>
        <v>1242689.2434000031</v>
      </c>
      <c r="F7" s="231">
        <f>+'ED0S FIN YUCATAN'!E51</f>
        <v>1484694.0278999985</v>
      </c>
      <c r="G7" s="231">
        <f>+'ED0S FIN YUCATAN'!F51</f>
        <v>1189924.8091699961</v>
      </c>
      <c r="H7" s="231">
        <f>+'ED0S FIN YUCATAN'!G51</f>
        <v>1426838.2549711606</v>
      </c>
      <c r="I7" s="231">
        <f>+'ED0S FIN YUCATAN'!H51</f>
        <v>1232028.1910999969</v>
      </c>
      <c r="J7" s="231">
        <f>+'ED0S FIN YUCATAN'!I51</f>
        <v>1599465.6833154997</v>
      </c>
      <c r="K7" s="231">
        <f>+'ED0S FIN YUCATAN'!J51</f>
        <v>1219727.903699998</v>
      </c>
      <c r="L7" s="231">
        <f>+'ED0S FIN YUCATAN'!K51</f>
        <v>1177527.3465000035</v>
      </c>
      <c r="M7" s="231">
        <f>+'ED0S FIN YUCATAN'!L51</f>
        <v>1127448.9268999961</v>
      </c>
      <c r="N7" s="231">
        <f>+'ED0S FIN YUCATAN'!M51</f>
        <v>1498430.6936999985</v>
      </c>
    </row>
    <row r="8" spans="1:17" x14ac:dyDescent="0.2">
      <c r="A8" s="232" t="s">
        <v>415</v>
      </c>
      <c r="B8" s="232"/>
      <c r="C8" s="233">
        <f>+C7*C6/C5</f>
        <v>1.6675679095555713</v>
      </c>
      <c r="D8" s="233">
        <f t="shared" ref="D8:N8" si="0">+D7*D6/D5</f>
        <v>3.015616958666663</v>
      </c>
      <c r="E8" s="233">
        <f t="shared" si="0"/>
        <v>2.7615316520000066</v>
      </c>
      <c r="F8" s="233">
        <f t="shared" si="0"/>
        <v>3.2993200619999965</v>
      </c>
      <c r="G8" s="233">
        <f t="shared" si="0"/>
        <v>2.6442773537111024</v>
      </c>
      <c r="H8" s="233">
        <f t="shared" si="0"/>
        <v>3.1707516777136902</v>
      </c>
      <c r="I8" s="233">
        <f t="shared" si="0"/>
        <v>2.7378404246666599</v>
      </c>
      <c r="J8" s="233">
        <f t="shared" si="0"/>
        <v>3.5543681851455546</v>
      </c>
      <c r="K8" s="233">
        <f t="shared" si="0"/>
        <v>2.7105064526666625</v>
      </c>
      <c r="L8" s="233">
        <f t="shared" si="0"/>
        <v>2.6167274366666744</v>
      </c>
      <c r="M8" s="233">
        <f t="shared" si="0"/>
        <v>2.5054420597777693</v>
      </c>
      <c r="N8" s="233">
        <f t="shared" si="0"/>
        <v>3.3298459859999969</v>
      </c>
    </row>
    <row r="9" spans="1:17" x14ac:dyDescent="0.2">
      <c r="C9" s="208"/>
      <c r="D9" s="208"/>
      <c r="E9" s="208"/>
      <c r="F9" s="208"/>
      <c r="G9" s="208"/>
      <c r="H9" s="208"/>
      <c r="I9" s="208"/>
      <c r="J9" s="208"/>
      <c r="K9" s="208"/>
      <c r="L9" s="208"/>
      <c r="M9" s="208"/>
      <c r="N9" s="208"/>
    </row>
    <row r="10" spans="1:17" x14ac:dyDescent="0.2">
      <c r="C10" s="208"/>
      <c r="D10" s="208"/>
      <c r="E10" s="208"/>
      <c r="F10" s="208"/>
      <c r="G10" s="208"/>
      <c r="H10" s="208"/>
      <c r="I10" s="208"/>
      <c r="J10" s="208"/>
      <c r="K10" s="208"/>
      <c r="L10" s="208"/>
      <c r="M10" s="208"/>
      <c r="N10" s="208"/>
    </row>
    <row r="11" spans="1:17" ht="17" thickBot="1" x14ac:dyDescent="0.25">
      <c r="A11" s="234" t="s">
        <v>50</v>
      </c>
    </row>
    <row r="12" spans="1:17" ht="16" thickBot="1" x14ac:dyDescent="0.25">
      <c r="A12" s="12" t="s">
        <v>416</v>
      </c>
      <c r="B12" s="235">
        <v>44896</v>
      </c>
      <c r="C12" s="98" t="s">
        <v>2</v>
      </c>
      <c r="D12" s="99" t="s">
        <v>3</v>
      </c>
      <c r="E12" s="99" t="s">
        <v>4</v>
      </c>
      <c r="F12" s="98" t="s">
        <v>5</v>
      </c>
      <c r="G12" s="99" t="s">
        <v>6</v>
      </c>
      <c r="H12" s="99" t="s">
        <v>7</v>
      </c>
      <c r="I12" s="98" t="s">
        <v>8</v>
      </c>
      <c r="J12" s="99" t="s">
        <v>9</v>
      </c>
      <c r="K12" s="99" t="s">
        <v>10</v>
      </c>
      <c r="L12" s="98" t="s">
        <v>11</v>
      </c>
      <c r="M12" s="99" t="s">
        <v>12</v>
      </c>
      <c r="N12" s="99" t="s">
        <v>13</v>
      </c>
    </row>
    <row r="13" spans="1:17" x14ac:dyDescent="0.2">
      <c r="A13" s="12" t="s">
        <v>417</v>
      </c>
      <c r="B13" s="33">
        <v>6815382.5500999996</v>
      </c>
      <c r="C13" s="236">
        <f>+'ED0S FIN YUCATAN'!B8</f>
        <v>7937059.5558000049</v>
      </c>
      <c r="D13" s="236">
        <f>+'ED0S FIN YUCATAN'!C8</f>
        <v>6628358.8231000006</v>
      </c>
      <c r="E13" s="236">
        <f>+'ED0S FIN YUCATAN'!D8</f>
        <v>9154402.1488000005</v>
      </c>
      <c r="F13" s="236">
        <f>+'ED0S FIN YUCATAN'!E8</f>
        <v>7389005.8113999963</v>
      </c>
      <c r="G13" s="236">
        <f>+'ED0S FIN YUCATAN'!F8</f>
        <v>8404411.3896999937</v>
      </c>
      <c r="H13" s="236">
        <f>+'ED0S FIN YUCATAN'!G8</f>
        <v>7815818.5078000017</v>
      </c>
      <c r="I13" s="236">
        <f>+'ED0S FIN YUCATAN'!H8</f>
        <v>8065282.9695999958</v>
      </c>
      <c r="J13" s="236">
        <f>+'ED0S FIN YUCATAN'!I8</f>
        <v>7548136.5813000007</v>
      </c>
      <c r="K13" s="236">
        <f>+'ED0S FIN YUCATAN'!J8</f>
        <v>6761716.6234999998</v>
      </c>
      <c r="L13" s="236">
        <f>+'ED0S FIN YUCATAN'!K8</f>
        <v>8109891.4502000008</v>
      </c>
      <c r="M13" s="236">
        <f>+'ED0S FIN YUCATAN'!L8</f>
        <v>7435870.118499998</v>
      </c>
      <c r="N13" s="236">
        <f>+'ED0S FIN YUCATAN'!M8</f>
        <v>7525228.065299999</v>
      </c>
    </row>
    <row r="14" spans="1:17" x14ac:dyDescent="0.2">
      <c r="A14" s="12" t="s">
        <v>40</v>
      </c>
      <c r="B14" s="33">
        <v>1049289.3448000001</v>
      </c>
      <c r="C14" s="236">
        <f>+'UTILIDAD VTS MERIDA'!B38</f>
        <v>949572.45039999962</v>
      </c>
      <c r="D14" s="236">
        <f>+'UTILIDAD VTS MERIDA'!C38</f>
        <v>1126335.0484000009</v>
      </c>
      <c r="E14" s="236">
        <f>+'UTILIDAD VTS MERIDA'!D38</f>
        <v>1220143.1348000006</v>
      </c>
      <c r="F14" s="236">
        <f>+'UTILIDAD VTS MERIDA'!E38</f>
        <v>844234.32360000024</v>
      </c>
      <c r="G14" s="236">
        <f>+'UTILIDAD VTS MERIDA'!F38</f>
        <v>1209851.696</v>
      </c>
      <c r="H14" s="236">
        <f>+'UTILIDAD VTS MERIDA'!G38</f>
        <v>1025210.4360000002</v>
      </c>
      <c r="I14" s="236">
        <f>+'UTILIDAD VTS MERIDA'!H38</f>
        <v>953347.50800000038</v>
      </c>
      <c r="J14" s="236">
        <f>+'UTILIDAD VTS MERIDA'!I38</f>
        <v>1312349.5976</v>
      </c>
      <c r="K14" s="236">
        <f>+'UTILIDAD VTS MERIDA'!J38</f>
        <v>1195308.2772000004</v>
      </c>
      <c r="L14" s="236">
        <f>+'UTILIDAD VTS MERIDA'!K38</f>
        <v>1209948.4168000005</v>
      </c>
      <c r="M14" s="236">
        <f>+'UTILIDAD VTS MERIDA'!L38</f>
        <v>846895.0388000001</v>
      </c>
      <c r="N14" s="236">
        <f>+'UTILIDAD VTS MERIDA'!M38</f>
        <v>1336096.7812000001</v>
      </c>
    </row>
    <row r="15" spans="1:17" x14ac:dyDescent="0.2">
      <c r="A15" s="12" t="s">
        <v>418</v>
      </c>
      <c r="B15" s="276">
        <f>SUM(B13:B14)</f>
        <v>7864671.8948999997</v>
      </c>
      <c r="C15" s="276">
        <f>+C13+C14</f>
        <v>8886632.0062000044</v>
      </c>
      <c r="D15" s="276">
        <f t="shared" ref="D15:I15" si="1">+D13+D14</f>
        <v>7754693.8715000013</v>
      </c>
      <c r="E15" s="276">
        <f t="shared" si="1"/>
        <v>10374545.283600001</v>
      </c>
      <c r="F15" s="276">
        <f t="shared" si="1"/>
        <v>8233240.1349999961</v>
      </c>
      <c r="G15" s="276">
        <f t="shared" si="1"/>
        <v>9614263.0856999941</v>
      </c>
      <c r="H15" s="276">
        <f t="shared" si="1"/>
        <v>8841028.9438000023</v>
      </c>
      <c r="I15" s="276">
        <f t="shared" si="1"/>
        <v>9018630.4775999971</v>
      </c>
      <c r="J15" s="276">
        <f>+J13+J14</f>
        <v>8860486.1788999997</v>
      </c>
      <c r="K15" s="276">
        <f t="shared" ref="K15:N15" si="2">+K13+K14</f>
        <v>7957024.9007000001</v>
      </c>
      <c r="L15" s="276">
        <f t="shared" si="2"/>
        <v>9319839.8670000006</v>
      </c>
      <c r="M15" s="276">
        <f>+M13+M14</f>
        <v>8282765.1572999982</v>
      </c>
      <c r="N15" s="276">
        <f t="shared" si="2"/>
        <v>8861324.8464999981</v>
      </c>
      <c r="O15" s="33">
        <f>SUM(B15:H15)</f>
        <v>61569075.220699996</v>
      </c>
    </row>
    <row r="16" spans="1:17" s="208" customFormat="1" ht="19" x14ac:dyDescent="0.2">
      <c r="A16" s="277" t="s">
        <v>419</v>
      </c>
      <c r="B16" s="278"/>
      <c r="C16" s="279">
        <v>8152340.1500000004</v>
      </c>
      <c r="D16" s="279">
        <v>7761409.8399999999</v>
      </c>
      <c r="E16" s="279">
        <v>10112523.629999999</v>
      </c>
      <c r="F16" s="279">
        <v>7838549.8599999994</v>
      </c>
      <c r="G16" s="279">
        <v>9441851.4700000007</v>
      </c>
      <c r="H16" s="280">
        <v>9036080.3900000006</v>
      </c>
      <c r="I16" s="279">
        <v>9492900.75</v>
      </c>
      <c r="J16" s="281">
        <v>9456325.7699999996</v>
      </c>
      <c r="K16" s="282">
        <v>7669244.75</v>
      </c>
      <c r="L16" s="279">
        <v>9037914.0500000007</v>
      </c>
      <c r="M16" s="279">
        <v>8066596.9500000002</v>
      </c>
      <c r="N16" s="283">
        <v>8192078.1100000003</v>
      </c>
      <c r="O16" s="231">
        <f>SUM(C16:I16)</f>
        <v>61835656.089999996</v>
      </c>
      <c r="P16" s="231">
        <f>+O16-O15</f>
        <v>266580.86930000037</v>
      </c>
      <c r="Q16" s="662" t="s">
        <v>4597</v>
      </c>
    </row>
    <row r="17" spans="1:15" x14ac:dyDescent="0.2">
      <c r="A17" s="232" t="s">
        <v>415</v>
      </c>
      <c r="B17" s="237"/>
      <c r="C17" s="419">
        <f t="shared" ref="C17:N17" si="3">+(C16*100%)/B15</f>
        <v>1.0365772735270171</v>
      </c>
      <c r="D17" s="574">
        <f t="shared" si="3"/>
        <v>0.87338035766362754</v>
      </c>
      <c r="E17" s="419">
        <f t="shared" si="3"/>
        <v>1.3040519455146358</v>
      </c>
      <c r="F17" s="574">
        <f t="shared" si="3"/>
        <v>0.75555599264587692</v>
      </c>
      <c r="G17" s="732">
        <f t="shared" si="3"/>
        <v>1.146796560671433</v>
      </c>
      <c r="H17" s="574">
        <f t="shared" si="3"/>
        <v>0.93986198520404884</v>
      </c>
      <c r="I17" s="732">
        <f t="shared" si="3"/>
        <v>1.0737325723446636</v>
      </c>
      <c r="J17" s="732">
        <f t="shared" si="3"/>
        <v>1.0485323457355447</v>
      </c>
      <c r="K17" s="574">
        <f t="shared" si="3"/>
        <v>0.86555574887789188</v>
      </c>
      <c r="L17" s="732">
        <f t="shared" si="3"/>
        <v>1.1358408654979717</v>
      </c>
      <c r="M17" s="574">
        <f t="shared" si="3"/>
        <v>0.86552956543410964</v>
      </c>
      <c r="N17" s="732">
        <f t="shared" si="3"/>
        <v>0.98905111450370276</v>
      </c>
      <c r="O17" s="33"/>
    </row>
    <row r="18" spans="1:15" x14ac:dyDescent="0.2">
      <c r="B18" s="238" t="s">
        <v>420</v>
      </c>
      <c r="C18" s="231">
        <f>+C16-B15</f>
        <v>287668.25510000065</v>
      </c>
      <c r="D18" s="231">
        <f>+D16-C15</f>
        <v>-1125222.1662000045</v>
      </c>
      <c r="E18" s="231">
        <f>+E16-D15</f>
        <v>2357829.7584999977</v>
      </c>
      <c r="F18" s="231">
        <f>+F16-E15</f>
        <v>-2535995.4236000013</v>
      </c>
      <c r="G18" s="231">
        <f t="shared" ref="G18:N18" si="4">+G16-F15</f>
        <v>1208611.3350000046</v>
      </c>
      <c r="H18" s="231">
        <f t="shared" si="4"/>
        <v>-578182.69569999352</v>
      </c>
      <c r="I18" s="231">
        <f t="shared" si="4"/>
        <v>651871.80619999766</v>
      </c>
      <c r="J18" s="231">
        <f t="shared" si="4"/>
        <v>437695.29240000248</v>
      </c>
      <c r="K18" s="231">
        <f t="shared" si="4"/>
        <v>-1191241.4288999997</v>
      </c>
      <c r="L18" s="231">
        <f t="shared" si="4"/>
        <v>1080889.1493000006</v>
      </c>
      <c r="M18" s="231">
        <f t="shared" si="4"/>
        <v>-1253242.9170000004</v>
      </c>
      <c r="N18" s="231">
        <f t="shared" si="4"/>
        <v>-90687.047299997881</v>
      </c>
    </row>
    <row r="19" spans="1:15" x14ac:dyDescent="0.2">
      <c r="B19" s="208"/>
      <c r="C19" s="208"/>
      <c r="D19" s="208"/>
      <c r="E19" s="208"/>
      <c r="F19" s="231"/>
      <c r="G19" s="208"/>
      <c r="H19" s="208"/>
      <c r="I19" s="208"/>
      <c r="J19" s="208"/>
      <c r="K19" s="208"/>
      <c r="L19" s="208"/>
      <c r="M19" s="208"/>
      <c r="N19" s="208"/>
    </row>
    <row r="20" spans="1:15" ht="16" thickBot="1" x14ac:dyDescent="0.25">
      <c r="B20" s="208"/>
      <c r="C20" s="208"/>
      <c r="D20" s="208"/>
      <c r="E20" s="208"/>
      <c r="F20" s="208"/>
      <c r="G20" s="208"/>
      <c r="H20" s="208"/>
      <c r="I20" s="208"/>
      <c r="J20" s="208"/>
      <c r="K20" s="208"/>
      <c r="L20" s="208"/>
      <c r="M20" s="208"/>
      <c r="N20" s="208"/>
    </row>
    <row r="21" spans="1:15" ht="16" thickBot="1" x14ac:dyDescent="0.25">
      <c r="A21" s="12" t="s">
        <v>2088</v>
      </c>
      <c r="B21" s="239" t="s">
        <v>421</v>
      </c>
      <c r="C21" s="240">
        <v>80162</v>
      </c>
      <c r="D21" s="241">
        <v>75941</v>
      </c>
      <c r="E21" s="241">
        <v>81445</v>
      </c>
      <c r="F21" s="241">
        <v>73368</v>
      </c>
      <c r="G21" s="241">
        <v>83108</v>
      </c>
      <c r="H21" s="241">
        <v>78584</v>
      </c>
      <c r="I21" s="241">
        <v>82965</v>
      </c>
      <c r="J21" s="241">
        <v>84672</v>
      </c>
      <c r="K21" s="241">
        <v>76789</v>
      </c>
      <c r="L21" s="241">
        <v>83313</v>
      </c>
      <c r="M21" s="241">
        <v>79608</v>
      </c>
      <c r="N21" s="242">
        <v>74056</v>
      </c>
    </row>
    <row r="22" spans="1:15" ht="16" thickBot="1" x14ac:dyDescent="0.25">
      <c r="A22" s="12" t="s">
        <v>422</v>
      </c>
      <c r="B22" s="243">
        <v>1</v>
      </c>
      <c r="C22" s="240">
        <f>+'UTILIDAD ACEITES MID ENE 23'!E170</f>
        <v>109956.68999999999</v>
      </c>
      <c r="D22" s="241">
        <f>+'UTILIDAD MID FEB 23 ACEITES'!E166</f>
        <v>95068.249999999985</v>
      </c>
      <c r="E22" s="241">
        <f>+'UTILIDAD MID MZO 23 ACEITES'!E171</f>
        <v>131163.45999999996</v>
      </c>
      <c r="F22" s="241">
        <f>+'UTILIDAD MID ABR 23 ACEITES'!E150</f>
        <v>112326.84800000003</v>
      </c>
      <c r="G22" s="241">
        <f>+'UTILIDAD MID MAYO 23 ACEITES'!E158</f>
        <v>122774.2800000001</v>
      </c>
      <c r="H22" s="241">
        <f>+'MID JUN 23 ACEITES'!E159</f>
        <v>131301.38800000004</v>
      </c>
      <c r="I22" s="241">
        <f>+'UTILIDAD MID JUL 23'!E171</f>
        <v>126346.04299999996</v>
      </c>
      <c r="J22" s="241">
        <f>+'UTILIDAD MID AGO 23 ACEITES'!E164</f>
        <v>120773.16800000001</v>
      </c>
      <c r="K22" s="241">
        <f>+'ACEITES MID SEPT 23'!E156</f>
        <v>114960.65200000003</v>
      </c>
      <c r="L22" s="241">
        <f>+'UTILIDAD MID OCT 23 ACEITES'!E171</f>
        <v>133159.32599999997</v>
      </c>
      <c r="M22" s="241">
        <f>+'UTILIDAD MID NOV 23 ACEITES'!E171</f>
        <v>129868.71800000001</v>
      </c>
      <c r="N22" s="242">
        <f>+'UTILIDAD MID DIC 23 ACEITES'!E159</f>
        <v>121436.17399999997</v>
      </c>
    </row>
    <row r="23" spans="1:15" hidden="1" x14ac:dyDescent="0.2">
      <c r="A23" s="12"/>
      <c r="B23" s="243"/>
      <c r="C23" s="243">
        <v>1</v>
      </c>
      <c r="D23" s="243">
        <v>1</v>
      </c>
      <c r="E23" s="243">
        <v>1</v>
      </c>
      <c r="F23" s="243">
        <v>1</v>
      </c>
      <c r="G23" s="243">
        <v>1</v>
      </c>
      <c r="H23" s="243">
        <v>1</v>
      </c>
      <c r="I23" s="243">
        <v>1</v>
      </c>
      <c r="J23" s="243">
        <v>1</v>
      </c>
      <c r="K23" s="243">
        <v>1</v>
      </c>
      <c r="L23" s="243">
        <v>1</v>
      </c>
      <c r="M23" s="243">
        <v>1</v>
      </c>
      <c r="N23" s="243">
        <v>1</v>
      </c>
    </row>
    <row r="24" spans="1:15" x14ac:dyDescent="0.2">
      <c r="A24" s="12"/>
      <c r="B24" s="243"/>
      <c r="C24" s="419">
        <f>+C23*C22/C21</f>
        <v>1.3716809710336566</v>
      </c>
      <c r="D24" s="419">
        <f t="shared" ref="D24:N24" si="5">+D23*D22/D21</f>
        <v>1.2518698726643049</v>
      </c>
      <c r="E24" s="419">
        <f t="shared" si="5"/>
        <v>1.6104544170912882</v>
      </c>
      <c r="F24" s="419">
        <f t="shared" si="5"/>
        <v>1.531005997164977</v>
      </c>
      <c r="G24" s="655">
        <f t="shared" si="5"/>
        <v>1.4772859411849653</v>
      </c>
      <c r="H24" s="419">
        <f t="shared" si="5"/>
        <v>1.6708412399470636</v>
      </c>
      <c r="I24" s="419">
        <f t="shared" si="5"/>
        <v>1.5228836617850896</v>
      </c>
      <c r="J24" s="419">
        <f t="shared" si="5"/>
        <v>1.4263648904006048</v>
      </c>
      <c r="K24" s="419">
        <f t="shared" si="5"/>
        <v>1.4970979176705002</v>
      </c>
      <c r="L24" s="419">
        <f t="shared" si="5"/>
        <v>1.5983018976630294</v>
      </c>
      <c r="M24" s="419">
        <f t="shared" si="5"/>
        <v>1.6313526027534921</v>
      </c>
      <c r="N24" s="655">
        <f t="shared" si="5"/>
        <v>1.6397884573836012</v>
      </c>
    </row>
    <row r="25" spans="1:15" x14ac:dyDescent="0.2">
      <c r="D25" s="244"/>
      <c r="F25" s="244"/>
      <c r="K25" s="245"/>
      <c r="L25" s="244"/>
    </row>
    <row r="26" spans="1:15" ht="16" thickBot="1" x14ac:dyDescent="0.25">
      <c r="A26" s="246"/>
    </row>
    <row r="27" spans="1:15" x14ac:dyDescent="0.2">
      <c r="A27" s="12" t="s">
        <v>2088</v>
      </c>
      <c r="B27" s="239" t="s">
        <v>421</v>
      </c>
      <c r="C27" s="247">
        <v>80162</v>
      </c>
      <c r="D27" s="248">
        <v>75941</v>
      </c>
      <c r="E27" s="248">
        <v>81445</v>
      </c>
      <c r="F27" s="248">
        <v>73368</v>
      </c>
      <c r="G27" s="248">
        <v>83108</v>
      </c>
      <c r="H27" s="248">
        <v>78584</v>
      </c>
      <c r="I27" s="248">
        <v>82965</v>
      </c>
      <c r="J27" s="248">
        <v>84672</v>
      </c>
      <c r="K27" s="248">
        <v>76789</v>
      </c>
      <c r="L27" s="248">
        <v>83313</v>
      </c>
      <c r="M27" s="248">
        <v>79608</v>
      </c>
      <c r="N27" s="249">
        <v>74056</v>
      </c>
    </row>
    <row r="28" spans="1:15" x14ac:dyDescent="0.2">
      <c r="A28" s="12" t="s">
        <v>423</v>
      </c>
      <c r="C28" s="250">
        <f>+(C27*70)*1.16</f>
        <v>6509154.3999999994</v>
      </c>
      <c r="D28" s="250">
        <f t="shared" ref="D28:N28" si="6">+(D27*70)*1.16</f>
        <v>6166409.1999999993</v>
      </c>
      <c r="E28" s="250">
        <f t="shared" si="6"/>
        <v>6613334</v>
      </c>
      <c r="F28" s="250">
        <f t="shared" si="6"/>
        <v>5957481.5999999996</v>
      </c>
      <c r="G28" s="250">
        <f t="shared" si="6"/>
        <v>6748369.5999999996</v>
      </c>
      <c r="H28" s="250">
        <f t="shared" si="6"/>
        <v>6381020.7999999998</v>
      </c>
      <c r="I28" s="250">
        <f t="shared" si="6"/>
        <v>6736758</v>
      </c>
      <c r="J28" s="250">
        <f t="shared" si="6"/>
        <v>6875366.3999999994</v>
      </c>
      <c r="K28" s="250">
        <f t="shared" si="6"/>
        <v>6235266.7999999998</v>
      </c>
      <c r="L28" s="250">
        <f t="shared" si="6"/>
        <v>6765015.5999999996</v>
      </c>
      <c r="M28" s="250">
        <f t="shared" si="6"/>
        <v>6464169.5999999996</v>
      </c>
      <c r="N28" s="250">
        <f t="shared" si="6"/>
        <v>6013347.1999999993</v>
      </c>
    </row>
    <row r="29" spans="1:15" ht="16" thickBot="1" x14ac:dyDescent="0.25">
      <c r="A29" s="12" t="s">
        <v>424</v>
      </c>
      <c r="C29" s="251">
        <f>+C15</f>
        <v>8886632.0062000044</v>
      </c>
      <c r="D29" s="252">
        <f t="shared" ref="D29:N29" si="7">+D15</f>
        <v>7754693.8715000013</v>
      </c>
      <c r="E29" s="252">
        <f t="shared" si="7"/>
        <v>10374545.283600001</v>
      </c>
      <c r="F29" s="252">
        <f t="shared" si="7"/>
        <v>8233240.1349999961</v>
      </c>
      <c r="G29" s="252">
        <f t="shared" si="7"/>
        <v>9614263.0856999941</v>
      </c>
      <c r="H29" s="252">
        <f t="shared" si="7"/>
        <v>8841028.9438000023</v>
      </c>
      <c r="I29" s="252">
        <f t="shared" si="7"/>
        <v>9018630.4775999971</v>
      </c>
      <c r="J29" s="252">
        <f t="shared" si="7"/>
        <v>8860486.1788999997</v>
      </c>
      <c r="K29" s="252">
        <f t="shared" si="7"/>
        <v>7957024.9007000001</v>
      </c>
      <c r="L29" s="252">
        <f t="shared" si="7"/>
        <v>9319839.8670000006</v>
      </c>
      <c r="M29" s="252">
        <f t="shared" si="7"/>
        <v>8282765.1572999982</v>
      </c>
      <c r="N29" s="253">
        <f t="shared" si="7"/>
        <v>8861324.8464999981</v>
      </c>
    </row>
    <row r="30" spans="1:15" s="255" customFormat="1" ht="16" thickBot="1" x14ac:dyDescent="0.25">
      <c r="A30" s="254"/>
      <c r="C30" s="420">
        <f>(C29*100%)/C28</f>
        <v>1.3652513767686945</v>
      </c>
      <c r="D30" s="420">
        <f t="shared" ref="D30:N30" si="8">(D29*100%)/D28</f>
        <v>1.257570430372996</v>
      </c>
      <c r="E30" s="420">
        <f t="shared" si="8"/>
        <v>1.5687314875673906</v>
      </c>
      <c r="F30" s="420">
        <f t="shared" si="8"/>
        <v>1.3820000946373039</v>
      </c>
      <c r="G30" s="420">
        <f t="shared" si="8"/>
        <v>1.4246793900707506</v>
      </c>
      <c r="H30" s="420">
        <f t="shared" si="8"/>
        <v>1.385519530636854</v>
      </c>
      <c r="I30" s="420">
        <f t="shared" si="8"/>
        <v>1.3387196745971872</v>
      </c>
      <c r="J30" s="420">
        <f t="shared" si="8"/>
        <v>1.2887293074155293</v>
      </c>
      <c r="K30" s="420">
        <f t="shared" si="8"/>
        <v>1.276132225921752</v>
      </c>
      <c r="L30" s="420">
        <f t="shared" si="8"/>
        <v>1.3776523836840822</v>
      </c>
      <c r="M30" s="420">
        <f t="shared" si="8"/>
        <v>1.2813347529278933</v>
      </c>
      <c r="N30" s="949">
        <f t="shared" si="8"/>
        <v>1.4736093812278126</v>
      </c>
    </row>
    <row r="31" spans="1:15" x14ac:dyDescent="0.2">
      <c r="A31" s="12"/>
      <c r="C31" s="883"/>
      <c r="D31" s="883"/>
      <c r="E31" s="883"/>
      <c r="F31" s="883"/>
      <c r="G31" s="883"/>
      <c r="H31" s="883"/>
      <c r="I31" s="883"/>
      <c r="J31" s="883"/>
      <c r="K31" s="883"/>
      <c r="L31" s="883"/>
      <c r="M31" s="883"/>
      <c r="N31" s="884"/>
    </row>
    <row r="32" spans="1:15" x14ac:dyDescent="0.2">
      <c r="C32" s="885" t="s">
        <v>2</v>
      </c>
      <c r="D32" s="885" t="s">
        <v>3</v>
      </c>
      <c r="E32" s="885" t="s">
        <v>4</v>
      </c>
      <c r="F32" s="885" t="s">
        <v>5</v>
      </c>
      <c r="G32" s="885" t="s">
        <v>6</v>
      </c>
      <c r="H32" s="885" t="s">
        <v>7</v>
      </c>
      <c r="I32" s="885" t="s">
        <v>8</v>
      </c>
      <c r="J32" s="885" t="s">
        <v>9</v>
      </c>
      <c r="K32" s="885" t="s">
        <v>10</v>
      </c>
      <c r="L32" s="885" t="s">
        <v>11</v>
      </c>
      <c r="M32" s="885" t="s">
        <v>12</v>
      </c>
      <c r="N32" s="885" t="s">
        <v>13</v>
      </c>
    </row>
    <row r="33" spans="1:14" x14ac:dyDescent="0.2">
      <c r="A33" s="12" t="s">
        <v>425</v>
      </c>
      <c r="B33" t="s">
        <v>426</v>
      </c>
      <c r="C33" s="256">
        <v>1600</v>
      </c>
      <c r="D33" s="256">
        <v>1600</v>
      </c>
      <c r="E33" s="256">
        <v>1600</v>
      </c>
      <c r="F33" s="256">
        <v>1600</v>
      </c>
      <c r="G33" s="256">
        <v>1600</v>
      </c>
      <c r="H33" s="256">
        <v>1600</v>
      </c>
      <c r="I33" s="256">
        <v>1600</v>
      </c>
      <c r="J33" s="256">
        <v>1600</v>
      </c>
      <c r="K33" s="257">
        <v>1600</v>
      </c>
      <c r="L33" s="256">
        <v>1600</v>
      </c>
      <c r="M33" s="256">
        <v>1600</v>
      </c>
      <c r="N33" s="256"/>
    </row>
    <row r="34" spans="1:14" x14ac:dyDescent="0.2">
      <c r="A34" s="258">
        <v>4000</v>
      </c>
      <c r="B34" t="s">
        <v>427</v>
      </c>
      <c r="C34" s="256">
        <v>800</v>
      </c>
      <c r="D34" s="256">
        <v>800</v>
      </c>
      <c r="E34" s="256">
        <v>800</v>
      </c>
      <c r="F34" s="256">
        <v>800</v>
      </c>
      <c r="G34" s="256">
        <v>800</v>
      </c>
      <c r="H34" s="256">
        <v>800</v>
      </c>
      <c r="I34" s="256">
        <v>800</v>
      </c>
      <c r="J34" s="256">
        <v>800</v>
      </c>
      <c r="K34" s="256">
        <v>800</v>
      </c>
      <c r="L34" s="256">
        <v>800</v>
      </c>
      <c r="M34" s="256">
        <v>800</v>
      </c>
      <c r="N34" s="256"/>
    </row>
    <row r="35" spans="1:14" x14ac:dyDescent="0.2">
      <c r="A35" s="12"/>
      <c r="B35" t="s">
        <v>428</v>
      </c>
      <c r="C35" s="256">
        <v>1600</v>
      </c>
      <c r="D35" s="575">
        <v>0</v>
      </c>
      <c r="E35" s="256">
        <v>1600</v>
      </c>
      <c r="F35" s="575">
        <v>0</v>
      </c>
      <c r="G35" s="256">
        <v>1600</v>
      </c>
      <c r="H35" s="256">
        <v>800</v>
      </c>
      <c r="I35" s="256">
        <v>1600</v>
      </c>
      <c r="J35" s="256">
        <v>1600</v>
      </c>
      <c r="K35" s="256">
        <v>0</v>
      </c>
      <c r="L35" s="256">
        <f>1600+1600</f>
        <v>3200</v>
      </c>
      <c r="M35" s="575">
        <v>0</v>
      </c>
      <c r="N35" s="256"/>
    </row>
    <row r="36" spans="1:14" x14ac:dyDescent="0.2">
      <c r="B36" s="12" t="s">
        <v>429</v>
      </c>
      <c r="C36" s="259">
        <f t="shared" ref="C36:N36" si="9">SUM(C33:C35)</f>
        <v>4000</v>
      </c>
      <c r="D36" s="259">
        <f t="shared" si="9"/>
        <v>2400</v>
      </c>
      <c r="E36" s="259">
        <f t="shared" si="9"/>
        <v>4000</v>
      </c>
      <c r="F36" s="259">
        <f t="shared" si="9"/>
        <v>2400</v>
      </c>
      <c r="G36" s="259">
        <f t="shared" si="9"/>
        <v>4000</v>
      </c>
      <c r="H36" s="259">
        <f t="shared" si="9"/>
        <v>3200</v>
      </c>
      <c r="I36" s="259">
        <f t="shared" si="9"/>
        <v>4000</v>
      </c>
      <c r="J36" s="259">
        <f t="shared" si="9"/>
        <v>4000</v>
      </c>
      <c r="K36" s="257">
        <f t="shared" si="9"/>
        <v>2400</v>
      </c>
      <c r="L36" s="259">
        <f t="shared" si="9"/>
        <v>5600</v>
      </c>
      <c r="M36" s="259">
        <f t="shared" si="9"/>
        <v>2400</v>
      </c>
      <c r="N36" s="259">
        <f t="shared" si="9"/>
        <v>0</v>
      </c>
    </row>
    <row r="37" spans="1:14" x14ac:dyDescent="0.2">
      <c r="A37" s="12" t="s">
        <v>430</v>
      </c>
      <c r="C37" s="41"/>
      <c r="D37" s="41"/>
      <c r="E37" s="36"/>
      <c r="F37" s="36"/>
      <c r="G37" s="36"/>
      <c r="H37" s="36"/>
      <c r="I37" s="36"/>
      <c r="J37" s="36"/>
      <c r="K37" s="16"/>
      <c r="L37" s="36"/>
      <c r="M37" s="36"/>
      <c r="N37" s="36"/>
    </row>
    <row r="38" spans="1:14" x14ac:dyDescent="0.2">
      <c r="A38" s="258">
        <v>3500</v>
      </c>
      <c r="B38" t="s">
        <v>431</v>
      </c>
      <c r="C38" s="256">
        <v>1750</v>
      </c>
      <c r="D38" s="256">
        <v>1750</v>
      </c>
      <c r="E38" s="256">
        <v>1750</v>
      </c>
      <c r="F38" s="256">
        <v>1750</v>
      </c>
      <c r="G38" s="256">
        <v>1750</v>
      </c>
      <c r="H38" s="256">
        <v>1750</v>
      </c>
      <c r="I38" s="256">
        <v>1750</v>
      </c>
      <c r="J38" s="256">
        <v>1750</v>
      </c>
      <c r="K38" s="256">
        <v>1750</v>
      </c>
      <c r="L38" s="256">
        <v>1750</v>
      </c>
      <c r="M38" s="256">
        <v>1750</v>
      </c>
      <c r="N38" s="256"/>
    </row>
    <row r="39" spans="1:14" x14ac:dyDescent="0.2">
      <c r="B39" t="s">
        <v>432</v>
      </c>
      <c r="C39" s="256">
        <v>1750</v>
      </c>
      <c r="D39" s="575">
        <v>0</v>
      </c>
      <c r="E39" s="256">
        <v>1750</v>
      </c>
      <c r="F39" s="575"/>
      <c r="G39" s="256">
        <v>1750</v>
      </c>
      <c r="H39" s="256">
        <v>875</v>
      </c>
      <c r="I39" s="256">
        <v>1750</v>
      </c>
      <c r="J39" s="256">
        <v>1750</v>
      </c>
      <c r="K39" s="256">
        <v>0</v>
      </c>
      <c r="L39" s="256">
        <f>1750+1750</f>
        <v>3500</v>
      </c>
      <c r="M39" s="575">
        <v>0</v>
      </c>
      <c r="N39" s="256"/>
    </row>
    <row r="40" spans="1:14" x14ac:dyDescent="0.2">
      <c r="B40" s="12" t="s">
        <v>429</v>
      </c>
      <c r="C40" s="257">
        <f t="shared" ref="C40:N40" si="10">SUM(C38:C39)</f>
        <v>3500</v>
      </c>
      <c r="D40" s="257">
        <f t="shared" si="10"/>
        <v>1750</v>
      </c>
      <c r="E40" s="257">
        <f t="shared" si="10"/>
        <v>3500</v>
      </c>
      <c r="F40" s="257">
        <f t="shared" si="10"/>
        <v>1750</v>
      </c>
      <c r="G40" s="257">
        <f t="shared" si="10"/>
        <v>3500</v>
      </c>
      <c r="H40" s="257">
        <f t="shared" si="10"/>
        <v>2625</v>
      </c>
      <c r="I40" s="257">
        <f t="shared" si="10"/>
        <v>3500</v>
      </c>
      <c r="J40" s="257">
        <f t="shared" si="10"/>
        <v>3500</v>
      </c>
      <c r="K40" s="257">
        <f t="shared" si="10"/>
        <v>1750</v>
      </c>
      <c r="L40" s="257">
        <f t="shared" si="10"/>
        <v>5250</v>
      </c>
      <c r="M40" s="257">
        <f t="shared" si="10"/>
        <v>1750</v>
      </c>
      <c r="N40" s="257">
        <f t="shared" si="10"/>
        <v>0</v>
      </c>
    </row>
  </sheetData>
  <mergeCells count="1">
    <mergeCell ref="B2:N3"/>
  </mergeCells>
  <phoneticPr fontId="94" type="noConversion"/>
  <pageMargins left="0.17" right="0.22" top="0.75" bottom="0.28000000000000003" header="0.3" footer="0.3"/>
  <pageSetup paperSize="9" scale="45" orientation="landscape"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2C70-378E-4651-BE50-9DFF264FD16C}">
  <sheetPr codeName="Hoja59">
    <tabColor rgb="FFFF0000"/>
    <pageSetUpPr fitToPage="1"/>
  </sheetPr>
  <dimension ref="A1:Q45"/>
  <sheetViews>
    <sheetView zoomScale="80" zoomScaleNormal="80" zoomScaleSheetLayoutView="80" workbookViewId="0">
      <selection activeCell="N15" sqref="N15"/>
    </sheetView>
  </sheetViews>
  <sheetFormatPr baseColWidth="10" defaultColWidth="11.5" defaultRowHeight="15" x14ac:dyDescent="0.2"/>
  <cols>
    <col min="1" max="1" width="44.6640625" customWidth="1"/>
    <col min="2" max="2" width="21.5" customWidth="1"/>
    <col min="3" max="3" width="16" customWidth="1"/>
    <col min="4" max="4" width="15.83203125" customWidth="1"/>
    <col min="5" max="5" width="15.5" customWidth="1"/>
    <col min="6" max="7" width="15.83203125" customWidth="1"/>
    <col min="8" max="8" width="16.33203125" customWidth="1"/>
    <col min="9" max="9" width="16.83203125" customWidth="1"/>
    <col min="10" max="10" width="14.6640625" customWidth="1"/>
    <col min="11" max="11" width="15.5" customWidth="1"/>
    <col min="12" max="12" width="16.1640625" customWidth="1"/>
    <col min="13" max="13" width="16" customWidth="1"/>
    <col min="14" max="14" width="15.33203125" customWidth="1"/>
    <col min="15" max="15" width="16" bestFit="1" customWidth="1"/>
    <col min="16" max="16" width="13.5" bestFit="1" customWidth="1"/>
  </cols>
  <sheetData>
    <row r="1" spans="1:17" ht="16" thickBot="1" x14ac:dyDescent="0.25"/>
    <row r="2" spans="1:17" ht="15.75" customHeight="1" x14ac:dyDescent="0.2">
      <c r="B2" s="1025" t="s">
        <v>433</v>
      </c>
      <c r="C2" s="1026"/>
      <c r="D2" s="1026"/>
      <c r="E2" s="1026"/>
      <c r="F2" s="1026"/>
      <c r="G2" s="1026"/>
      <c r="H2" s="1026"/>
      <c r="I2" s="1026"/>
      <c r="J2" s="1026"/>
      <c r="K2" s="1026"/>
      <c r="L2" s="1026"/>
      <c r="M2" s="1026"/>
      <c r="N2" s="1027"/>
    </row>
    <row r="3" spans="1:17" ht="15.75" customHeight="1" thickBot="1" x14ac:dyDescent="0.25">
      <c r="B3" s="1028"/>
      <c r="C3" s="1029"/>
      <c r="D3" s="1029"/>
      <c r="E3" s="1029"/>
      <c r="F3" s="1029"/>
      <c r="G3" s="1029"/>
      <c r="H3" s="1029"/>
      <c r="I3" s="1029"/>
      <c r="J3" s="1029"/>
      <c r="K3" s="1029"/>
      <c r="L3" s="1029"/>
      <c r="M3" s="1029"/>
      <c r="N3" s="1030"/>
    </row>
    <row r="4" spans="1:17" ht="16" thickBot="1" x14ac:dyDescent="0.25">
      <c r="B4" s="98" t="s">
        <v>13</v>
      </c>
      <c r="C4" s="98" t="s">
        <v>2</v>
      </c>
      <c r="D4" s="99" t="s">
        <v>3</v>
      </c>
      <c r="E4" s="99" t="s">
        <v>4</v>
      </c>
      <c r="F4" s="98" t="s">
        <v>5</v>
      </c>
      <c r="G4" s="99" t="s">
        <v>6</v>
      </c>
      <c r="H4" s="99" t="s">
        <v>7</v>
      </c>
      <c r="I4" s="98" t="s">
        <v>8</v>
      </c>
      <c r="J4" s="99" t="s">
        <v>9</v>
      </c>
      <c r="K4" s="99" t="s">
        <v>10</v>
      </c>
      <c r="L4" s="98" t="s">
        <v>11</v>
      </c>
      <c r="M4" s="99" t="s">
        <v>12</v>
      </c>
      <c r="N4" s="99" t="s">
        <v>13</v>
      </c>
    </row>
    <row r="5" spans="1:17" x14ac:dyDescent="0.2">
      <c r="A5" s="4" t="s">
        <v>413</v>
      </c>
      <c r="B5" s="4"/>
      <c r="C5" s="260">
        <v>150000</v>
      </c>
      <c r="D5" s="260">
        <v>150000</v>
      </c>
      <c r="E5" s="260">
        <v>150000</v>
      </c>
      <c r="F5" s="260">
        <v>150000</v>
      </c>
      <c r="G5" s="260">
        <v>150000</v>
      </c>
      <c r="H5" s="260">
        <v>150000</v>
      </c>
      <c r="I5" s="260">
        <v>150000</v>
      </c>
      <c r="J5" s="260">
        <v>150000</v>
      </c>
      <c r="K5" s="260">
        <v>150000</v>
      </c>
      <c r="L5" s="260">
        <v>150000</v>
      </c>
      <c r="M5" s="260">
        <v>150000</v>
      </c>
      <c r="N5" s="260">
        <v>150000</v>
      </c>
    </row>
    <row r="6" spans="1:17" x14ac:dyDescent="0.2">
      <c r="B6" s="208"/>
      <c r="C6" s="230">
        <v>1</v>
      </c>
      <c r="D6" s="230">
        <v>1</v>
      </c>
      <c r="E6" s="230">
        <v>1</v>
      </c>
      <c r="F6" s="230">
        <v>1</v>
      </c>
      <c r="G6" s="230">
        <v>1</v>
      </c>
      <c r="H6" s="230">
        <v>1</v>
      </c>
      <c r="I6" s="230">
        <v>1</v>
      </c>
      <c r="J6" s="230">
        <v>1</v>
      </c>
      <c r="K6" s="230">
        <v>1</v>
      </c>
      <c r="L6" s="230">
        <v>1</v>
      </c>
      <c r="M6" s="230">
        <v>1</v>
      </c>
      <c r="N6" s="230">
        <v>1</v>
      </c>
    </row>
    <row r="7" spans="1:17" x14ac:dyDescent="0.2">
      <c r="A7" s="12" t="s">
        <v>414</v>
      </c>
      <c r="B7" s="261"/>
      <c r="C7" s="231">
        <f>+'ED0S FIN CAMPECHE'!B41</f>
        <v>141103.08709999954</v>
      </c>
      <c r="D7" s="231">
        <f>+'ED0S FIN CAMPECHE'!C41</f>
        <v>284334.05689999997</v>
      </c>
      <c r="E7" s="231">
        <f>+'ED0S FIN CAMPECHE'!D41</f>
        <v>722564.37539999944</v>
      </c>
      <c r="F7" s="231">
        <f>+'ED0S FIN CAMPECHE'!E41</f>
        <v>481246.71748400037</v>
      </c>
      <c r="G7" s="231">
        <f>+'ED0S FIN CAMPECHE'!F41</f>
        <v>328031.92448999983</v>
      </c>
      <c r="H7" s="231">
        <f>+'ED0S FIN CAMPECHE'!G41</f>
        <v>175667.48992750043</v>
      </c>
      <c r="I7" s="231">
        <f>+'ED0S FIN CAMPECHE'!H41</f>
        <v>-387001.47039999935</v>
      </c>
      <c r="J7" s="231">
        <f>+'ED0S FIN CAMPECHE'!I41</f>
        <v>110490.33678773358</v>
      </c>
      <c r="K7" s="231">
        <f>+'ED0S FIN CAMPECHE'!J41</f>
        <v>207005.93436249896</v>
      </c>
      <c r="L7" s="231">
        <f>+'ED0S FIN CAMPECHE'!K41</f>
        <v>353841.15930000017</v>
      </c>
      <c r="M7" s="231">
        <f>+'ED0S FIN CAMPECHE'!L41</f>
        <v>44842.170400001713</v>
      </c>
      <c r="N7" s="231">
        <f>+'ED0S FIN CAMPECHE'!M41</f>
        <v>480587.44862600073</v>
      </c>
    </row>
    <row r="8" spans="1:17" x14ac:dyDescent="0.2">
      <c r="A8" s="232" t="s">
        <v>415</v>
      </c>
      <c r="B8" s="262"/>
      <c r="C8" s="233">
        <f>+C7*C6/C5</f>
        <v>0.94068724733333031</v>
      </c>
      <c r="D8" s="233">
        <f t="shared" ref="D8:N8" si="0">+D7*D6/D5</f>
        <v>1.8955603793333331</v>
      </c>
      <c r="E8" s="233">
        <f t="shared" si="0"/>
        <v>4.8170958359999965</v>
      </c>
      <c r="F8" s="233">
        <f t="shared" si="0"/>
        <v>3.2083114498933356</v>
      </c>
      <c r="G8" s="233">
        <f t="shared" si="0"/>
        <v>2.1868794965999987</v>
      </c>
      <c r="H8" s="233">
        <f t="shared" si="0"/>
        <v>1.1711165995166695</v>
      </c>
      <c r="I8" s="942">
        <f t="shared" si="0"/>
        <v>-2.5800098026666625</v>
      </c>
      <c r="J8" s="233">
        <f t="shared" si="0"/>
        <v>0.73660224525155726</v>
      </c>
      <c r="K8" s="233">
        <f t="shared" si="0"/>
        <v>1.3800395624166597</v>
      </c>
      <c r="L8" s="233">
        <f t="shared" si="0"/>
        <v>2.3589410620000013</v>
      </c>
      <c r="M8" s="233">
        <f t="shared" si="0"/>
        <v>0.29894780266667809</v>
      </c>
      <c r="N8" s="233">
        <f t="shared" si="0"/>
        <v>3.2039163241733384</v>
      </c>
    </row>
    <row r="9" spans="1:17" x14ac:dyDescent="0.2">
      <c r="B9" s="208"/>
      <c r="C9" s="208"/>
      <c r="D9" s="208"/>
      <c r="E9" s="208"/>
      <c r="F9" s="208"/>
      <c r="G9" s="208"/>
      <c r="H9" s="208"/>
      <c r="I9" s="208"/>
      <c r="J9" s="208"/>
      <c r="K9" s="208"/>
      <c r="L9" s="208"/>
      <c r="M9" s="208"/>
      <c r="N9" s="208"/>
    </row>
    <row r="11" spans="1:17" ht="17" thickBot="1" x14ac:dyDescent="0.25">
      <c r="A11" s="234" t="s">
        <v>168</v>
      </c>
    </row>
    <row r="12" spans="1:17" ht="16" thickBot="1" x14ac:dyDescent="0.25">
      <c r="A12" s="12" t="s">
        <v>416</v>
      </c>
      <c r="B12" s="235">
        <v>44896</v>
      </c>
      <c r="C12" s="98" t="s">
        <v>2</v>
      </c>
      <c r="D12" s="99" t="s">
        <v>3</v>
      </c>
      <c r="E12" s="99" t="s">
        <v>4</v>
      </c>
      <c r="F12" s="98" t="s">
        <v>5</v>
      </c>
      <c r="G12" s="99" t="s">
        <v>6</v>
      </c>
      <c r="H12" s="99" t="s">
        <v>7</v>
      </c>
      <c r="I12" s="98" t="s">
        <v>8</v>
      </c>
      <c r="J12" s="99" t="s">
        <v>9</v>
      </c>
      <c r="K12" s="99" t="s">
        <v>10</v>
      </c>
      <c r="L12" s="98" t="s">
        <v>11</v>
      </c>
      <c r="M12" s="99" t="s">
        <v>12</v>
      </c>
      <c r="N12" s="99" t="s">
        <v>13</v>
      </c>
    </row>
    <row r="13" spans="1:17" x14ac:dyDescent="0.2">
      <c r="A13" s="12" t="s">
        <v>417</v>
      </c>
      <c r="B13" s="33">
        <v>3247578.9860000005</v>
      </c>
      <c r="C13" s="236">
        <f>+'ED0S FIN CAMPECHE'!B8</f>
        <v>4128831.2324000006</v>
      </c>
      <c r="D13" s="236">
        <f>+'ED0S FIN CAMPECHE'!C8</f>
        <v>3223708.5719999997</v>
      </c>
      <c r="E13" s="236">
        <f>+'ED0S FIN CAMPECHE'!D8</f>
        <v>5227331.9480000008</v>
      </c>
      <c r="F13" s="236">
        <f>+'ED0S FIN CAMPECHE'!E8</f>
        <v>3495855.5016000001</v>
      </c>
      <c r="G13" s="236">
        <f>+'ED0S FIN CAMPECHE'!F8</f>
        <v>3604312.2691999995</v>
      </c>
      <c r="H13" s="236">
        <f>+'ED0S FIN CAMPECHE'!G8</f>
        <v>2960385.0304</v>
      </c>
      <c r="I13" s="236">
        <f>+'ED0S FIN CAMPECHE'!H8</f>
        <v>2894708.2022000006</v>
      </c>
      <c r="J13" s="236">
        <f>+'ED0S FIN CAMPECHE'!I8</f>
        <v>3135892.9627999999</v>
      </c>
      <c r="K13" s="236">
        <f>+'ED0S FIN CAMPECHE'!J8</f>
        <v>2746427.0203999989</v>
      </c>
      <c r="L13" s="236">
        <f>+'ED0S FIN CAMPECHE'!K8</f>
        <v>3253353.3652000003</v>
      </c>
      <c r="M13" s="236">
        <f>+'ED0S FIN CAMPECHE'!L8</f>
        <v>3186539.8504000017</v>
      </c>
      <c r="N13" s="236">
        <f>+'ED0S FIN CAMPECHE'!M8</f>
        <v>3422073.1836000006</v>
      </c>
    </row>
    <row r="14" spans="1:17" x14ac:dyDescent="0.2">
      <c r="A14" s="12" t="s">
        <v>40</v>
      </c>
      <c r="B14" s="33">
        <v>68170.033199999976</v>
      </c>
      <c r="C14" s="236">
        <f>+'UTILIDAD VTS CAMPECHE'!B38</f>
        <v>10327.329199999998</v>
      </c>
      <c r="D14" s="236">
        <f>+'UTILIDAD VTS CAMPECHE'!C38</f>
        <v>6162.8828000000003</v>
      </c>
      <c r="E14" s="236">
        <f>+'UTILIDAD VTS CAMPECHE'!D38</f>
        <v>10165.381600000001</v>
      </c>
      <c r="F14" s="236">
        <f>+'UTILIDAD VTS CAMPECHE'!E38</f>
        <v>12906.275999999998</v>
      </c>
      <c r="G14" s="236">
        <f>+'UTILIDAD VTS CAMPECHE'!F38</f>
        <v>10004.9884</v>
      </c>
      <c r="H14" s="236">
        <f>+'UTILIDAD VTS CAMPECHE'!G38</f>
        <v>4714.9243999999999</v>
      </c>
      <c r="I14" s="236">
        <f>+'UTILIDAD VTS CAMPECHE'!H38</f>
        <v>5107.2711999999992</v>
      </c>
      <c r="J14" s="236">
        <f>+'UTILIDAD VTS CAMPECHE'!I38</f>
        <v>6479.9339999999993</v>
      </c>
      <c r="K14" s="236">
        <f>+'UTILIDAD VTS CAMPECHE'!J38</f>
        <v>4642.0879999999997</v>
      </c>
      <c r="L14" s="236">
        <f>+'UTILIDAD VTS CAMPECHE'!K38</f>
        <v>9043.0932000000012</v>
      </c>
      <c r="M14" s="236">
        <f>+'UTILIDAD VTS CAMPECHE'!L38</f>
        <v>3006.2791999999999</v>
      </c>
      <c r="N14" s="236">
        <f>+'UTILIDAD VTS CAMPECHE'!M38</f>
        <v>987.51959999999997</v>
      </c>
    </row>
    <row r="15" spans="1:17" x14ac:dyDescent="0.2">
      <c r="A15" s="275" t="s">
        <v>418</v>
      </c>
      <c r="B15" s="276">
        <f>SUM(B13:B14)</f>
        <v>3315749.0192000004</v>
      </c>
      <c r="C15" s="276">
        <f>+C13+C14</f>
        <v>4139158.5616000006</v>
      </c>
      <c r="D15" s="276">
        <f>+D13+D14</f>
        <v>3229871.4547999995</v>
      </c>
      <c r="E15" s="276">
        <f t="shared" ref="E15:I15" si="1">+E13+E14</f>
        <v>5237497.3296000008</v>
      </c>
      <c r="F15" s="276">
        <f t="shared" si="1"/>
        <v>3508761.7776000001</v>
      </c>
      <c r="G15" s="276">
        <f t="shared" si="1"/>
        <v>3614317.2575999997</v>
      </c>
      <c r="H15" s="276">
        <f t="shared" si="1"/>
        <v>2965099.9547999999</v>
      </c>
      <c r="I15" s="276">
        <f t="shared" si="1"/>
        <v>2899815.4734000005</v>
      </c>
      <c r="J15" s="276">
        <f>+J13+J14</f>
        <v>3142372.8967999998</v>
      </c>
      <c r="K15" s="276">
        <f>+K13+K14</f>
        <v>2751069.1083999989</v>
      </c>
      <c r="L15" s="276">
        <f t="shared" ref="L15:N15" si="2">+L13+L14</f>
        <v>3262396.4584000004</v>
      </c>
      <c r="M15" s="276">
        <f t="shared" si="2"/>
        <v>3189546.129600002</v>
      </c>
      <c r="N15" s="276">
        <f t="shared" si="2"/>
        <v>3423060.7032000008</v>
      </c>
      <c r="O15" s="33">
        <f>SUM(B15:H15)</f>
        <v>26010455.355199996</v>
      </c>
    </row>
    <row r="16" spans="1:17" ht="19" x14ac:dyDescent="0.2">
      <c r="A16" s="284" t="s">
        <v>419</v>
      </c>
      <c r="B16" s="284"/>
      <c r="C16" s="285">
        <v>4590018.92</v>
      </c>
      <c r="D16" s="285">
        <v>3726785.92</v>
      </c>
      <c r="E16" s="285">
        <v>4284314.58</v>
      </c>
      <c r="F16" s="285">
        <v>2527519.16</v>
      </c>
      <c r="G16" s="285">
        <v>4639278.16</v>
      </c>
      <c r="H16" s="286">
        <v>3618017.22</v>
      </c>
      <c r="I16" s="287">
        <v>3615156.88</v>
      </c>
      <c r="J16" s="287">
        <v>3604211.3200000003</v>
      </c>
      <c r="K16" s="287">
        <v>2886156.48</v>
      </c>
      <c r="L16" s="287">
        <v>2878144.24</v>
      </c>
      <c r="M16" s="287">
        <v>3596127.76</v>
      </c>
      <c r="N16" s="287">
        <v>3244802.75</v>
      </c>
      <c r="O16" s="33">
        <f>SUM(C16:I16)</f>
        <v>27001090.84</v>
      </c>
      <c r="P16" s="33">
        <f>+O16-O15</f>
        <v>990635.48480000347</v>
      </c>
      <c r="Q16" s="662" t="s">
        <v>4597</v>
      </c>
    </row>
    <row r="17" spans="1:14" x14ac:dyDescent="0.2">
      <c r="A17" s="232" t="s">
        <v>415</v>
      </c>
      <c r="B17" s="263"/>
      <c r="C17" s="565">
        <f t="shared" ref="C17" si="3">+(C16*100%)/B15</f>
        <v>1.3843083096522926</v>
      </c>
      <c r="D17" s="573">
        <f>+(D16*100%)/C15</f>
        <v>0.90037283291689185</v>
      </c>
      <c r="E17" s="565">
        <f t="shared" ref="E17:N17" si="4">+(E16*100%)/D15</f>
        <v>1.3264659723943391</v>
      </c>
      <c r="F17" s="573">
        <f t="shared" si="4"/>
        <v>0.48258146991609679</v>
      </c>
      <c r="G17" s="565">
        <f t="shared" si="4"/>
        <v>1.3221981012268309</v>
      </c>
      <c r="H17" s="565">
        <f t="shared" si="4"/>
        <v>1.0010236960776535</v>
      </c>
      <c r="I17" s="565">
        <f t="shared" si="4"/>
        <v>1.2192360915684028</v>
      </c>
      <c r="J17" s="565">
        <f t="shared" si="4"/>
        <v>1.2429105758836798</v>
      </c>
      <c r="K17" s="573">
        <f t="shared" si="4"/>
        <v>0.91846403173190716</v>
      </c>
      <c r="L17" s="565">
        <f t="shared" si="4"/>
        <v>1.0461911811709839</v>
      </c>
      <c r="M17" s="565">
        <f t="shared" si="4"/>
        <v>1.1022963658327638</v>
      </c>
      <c r="N17" s="565">
        <f t="shared" si="4"/>
        <v>1.0173242894615002</v>
      </c>
    </row>
    <row r="18" spans="1:14" x14ac:dyDescent="0.2">
      <c r="C18" s="231">
        <f>+C16-B15</f>
        <v>1274269.9007999995</v>
      </c>
      <c r="D18" s="231">
        <f>+D16-C15</f>
        <v>-412372.64160000067</v>
      </c>
      <c r="E18" s="231">
        <f>+E16-D15</f>
        <v>1054443.1252000006</v>
      </c>
      <c r="F18" s="231">
        <f>+F16-E15</f>
        <v>-2709978.1696000006</v>
      </c>
      <c r="G18" s="231">
        <f t="shared" ref="G18:N18" si="5">+G16-F15</f>
        <v>1130516.3824</v>
      </c>
      <c r="H18" s="231">
        <f t="shared" si="5"/>
        <v>3699.9624000005424</v>
      </c>
      <c r="I18" s="231">
        <f t="shared" si="5"/>
        <v>650056.92519999994</v>
      </c>
      <c r="J18" s="231">
        <f t="shared" si="5"/>
        <v>704395.84659999982</v>
      </c>
      <c r="K18" s="231">
        <f t="shared" si="5"/>
        <v>-256216.41679999977</v>
      </c>
      <c r="L18" s="231">
        <f t="shared" si="5"/>
        <v>127075.13160000136</v>
      </c>
      <c r="M18" s="231">
        <f t="shared" si="5"/>
        <v>333731.30159999942</v>
      </c>
      <c r="N18" s="231">
        <f t="shared" si="5"/>
        <v>55256.620399998035</v>
      </c>
    </row>
    <row r="19" spans="1:14" x14ac:dyDescent="0.2">
      <c r="C19" s="208"/>
      <c r="D19" s="208"/>
      <c r="E19" s="208"/>
      <c r="F19" s="208"/>
      <c r="G19" s="231"/>
      <c r="H19" s="231"/>
      <c r="I19" s="208"/>
      <c r="J19" s="208"/>
      <c r="K19" s="208"/>
      <c r="L19" s="208"/>
      <c r="M19" s="208"/>
      <c r="N19" s="208"/>
    </row>
    <row r="20" spans="1:14" ht="16" thickBot="1" x14ac:dyDescent="0.25">
      <c r="C20" s="208"/>
      <c r="D20" s="208"/>
      <c r="E20" s="208"/>
      <c r="F20" s="208"/>
      <c r="G20" s="208"/>
      <c r="H20" s="231"/>
      <c r="I20" s="208"/>
      <c r="J20" s="208"/>
      <c r="K20" s="208"/>
      <c r="L20" s="208"/>
      <c r="M20" s="208"/>
      <c r="N20" s="208"/>
    </row>
    <row r="21" spans="1:14" x14ac:dyDescent="0.2">
      <c r="A21" s="12" t="s">
        <v>2088</v>
      </c>
      <c r="B21" s="239" t="s">
        <v>421</v>
      </c>
      <c r="C21" s="264">
        <v>35270</v>
      </c>
      <c r="D21" s="265">
        <v>32318</v>
      </c>
      <c r="E21" s="265">
        <v>34514</v>
      </c>
      <c r="F21" s="265">
        <v>31327</v>
      </c>
      <c r="G21" s="265">
        <v>35829</v>
      </c>
      <c r="H21" s="265">
        <v>33293</v>
      </c>
      <c r="I21" s="265">
        <v>34610</v>
      </c>
      <c r="J21" s="265">
        <v>34271</v>
      </c>
      <c r="K21" s="265">
        <v>32251</v>
      </c>
      <c r="L21" s="265">
        <v>35192</v>
      </c>
      <c r="M21" s="265">
        <v>33841</v>
      </c>
      <c r="N21" s="266">
        <v>31591</v>
      </c>
    </row>
    <row r="22" spans="1:14" ht="16" thickBot="1" x14ac:dyDescent="0.25">
      <c r="A22" s="12" t="s">
        <v>422</v>
      </c>
      <c r="C22" s="421">
        <f>+'UTILIDAD CAMP ENE 23'!E106</f>
        <v>58974.072</v>
      </c>
      <c r="D22" s="267">
        <f>+'UTILIDAD CAMP FEB 23'!E110</f>
        <v>45209.101999999999</v>
      </c>
      <c r="E22" s="267">
        <f>+'UTILIDAD CAMP MZO 23'!E114</f>
        <v>72787.635999999999</v>
      </c>
      <c r="F22" s="267">
        <f>+'UTILIDAD CAMP ABR 23'!E104</f>
        <v>48299.097999999998</v>
      </c>
      <c r="G22" s="267">
        <f>+'UTILIDAD CAMP MYO 23'!E117</f>
        <v>48778.520000000004</v>
      </c>
      <c r="H22" s="267">
        <f>+'UTILIDAD CAMP JUN 23'!E94</f>
        <v>44971.697999999989</v>
      </c>
      <c r="I22" s="267">
        <f>+'UTILIDAD CAMP JUL 23'!E106</f>
        <v>46021.228000000003</v>
      </c>
      <c r="J22" s="267">
        <f>+'UTILIDAD CAMP AGO 23'!E106</f>
        <v>45800.159999999982</v>
      </c>
      <c r="K22" s="267">
        <f>+'UTILIDAD CAMP SEPT 23'!E90</f>
        <v>40736.698000000004</v>
      </c>
      <c r="L22" s="267">
        <f>+'UTILIDAD CAMP OCT 23'!E95</f>
        <v>50116.892</v>
      </c>
      <c r="M22" s="267">
        <f>+'UTILIDAD CAMP NOV 23'!E98</f>
        <v>49462.849999999991</v>
      </c>
      <c r="N22" s="268">
        <f>+'UTILIDAD CAMP DIC 23'!E87</f>
        <v>51381.787999999971</v>
      </c>
    </row>
    <row r="23" spans="1:14" hidden="1" x14ac:dyDescent="0.2">
      <c r="A23" s="12"/>
      <c r="C23" s="230">
        <v>1</v>
      </c>
      <c r="D23" s="230">
        <v>1</v>
      </c>
      <c r="E23" s="230">
        <v>1</v>
      </c>
      <c r="F23" s="230">
        <v>1</v>
      </c>
      <c r="G23" s="230">
        <v>1</v>
      </c>
      <c r="H23" s="230">
        <v>1</v>
      </c>
      <c r="I23" s="230">
        <v>1</v>
      </c>
      <c r="J23" s="230">
        <v>1</v>
      </c>
      <c r="K23" s="230">
        <v>1</v>
      </c>
      <c r="L23" s="230">
        <v>1</v>
      </c>
      <c r="M23" s="230">
        <v>1</v>
      </c>
      <c r="N23" s="230">
        <v>1</v>
      </c>
    </row>
    <row r="24" spans="1:14" x14ac:dyDescent="0.2">
      <c r="C24" s="419">
        <f>+C23*C22/C21</f>
        <v>1.6720746243266231</v>
      </c>
      <c r="D24" s="419">
        <f t="shared" ref="D24:N24" si="6">+D23*D22/D21</f>
        <v>1.3988830373166656</v>
      </c>
      <c r="E24" s="419">
        <f t="shared" si="6"/>
        <v>2.1089307527380194</v>
      </c>
      <c r="F24" s="419">
        <f t="shared" si="6"/>
        <v>1.5417722092763431</v>
      </c>
      <c r="G24" s="419">
        <f t="shared" si="6"/>
        <v>1.3614256607775825</v>
      </c>
      <c r="H24" s="419">
        <f t="shared" si="6"/>
        <v>1.3507853903222897</v>
      </c>
      <c r="I24" s="419">
        <f t="shared" si="6"/>
        <v>1.3297089858422422</v>
      </c>
      <c r="J24" s="419">
        <f t="shared" si="6"/>
        <v>1.3364115432873269</v>
      </c>
      <c r="K24" s="419">
        <f t="shared" si="6"/>
        <v>1.2631142600229452</v>
      </c>
      <c r="L24" s="419">
        <f t="shared" si="6"/>
        <v>1.4240989997726756</v>
      </c>
      <c r="M24" s="419">
        <f t="shared" si="6"/>
        <v>1.4616249519813242</v>
      </c>
      <c r="N24" s="419">
        <f t="shared" si="6"/>
        <v>1.6264691842613392</v>
      </c>
    </row>
    <row r="25" spans="1:14" x14ac:dyDescent="0.2">
      <c r="C25" s="208"/>
      <c r="D25" s="208"/>
      <c r="E25" s="208"/>
      <c r="F25" s="208"/>
      <c r="G25" s="208"/>
      <c r="H25" s="208"/>
      <c r="I25" s="208"/>
      <c r="J25" s="208"/>
      <c r="K25" s="208"/>
      <c r="L25" s="208"/>
      <c r="M25" s="208"/>
      <c r="N25" s="208"/>
    </row>
    <row r="26" spans="1:14" ht="16" thickBot="1" x14ac:dyDescent="0.25">
      <c r="A26" s="246"/>
      <c r="C26" s="208"/>
      <c r="D26" s="208"/>
      <c r="E26" s="208"/>
      <c r="F26" s="208"/>
      <c r="G26" s="208"/>
      <c r="H26" s="208"/>
      <c r="I26" s="208"/>
      <c r="J26" s="208"/>
      <c r="K26" s="208"/>
      <c r="L26" s="208"/>
      <c r="M26" s="208"/>
      <c r="N26" s="208"/>
    </row>
    <row r="27" spans="1:14" x14ac:dyDescent="0.2">
      <c r="A27" s="12" t="s">
        <v>2088</v>
      </c>
      <c r="B27" s="239" t="s">
        <v>421</v>
      </c>
      <c r="C27" s="264">
        <v>35270</v>
      </c>
      <c r="D27" s="265">
        <v>32318</v>
      </c>
      <c r="E27" s="265">
        <v>34514</v>
      </c>
      <c r="F27" s="265">
        <v>31327</v>
      </c>
      <c r="G27" s="265">
        <v>35829</v>
      </c>
      <c r="H27" s="265">
        <v>33293</v>
      </c>
      <c r="I27" s="265">
        <v>34610</v>
      </c>
      <c r="J27" s="265">
        <v>34271</v>
      </c>
      <c r="K27" s="265">
        <v>32251</v>
      </c>
      <c r="L27" s="265">
        <v>35192</v>
      </c>
      <c r="M27" s="265">
        <v>33841</v>
      </c>
      <c r="N27" s="266">
        <v>31591</v>
      </c>
    </row>
    <row r="28" spans="1:14" x14ac:dyDescent="0.2">
      <c r="A28" s="12" t="s">
        <v>423</v>
      </c>
      <c r="C28" s="269">
        <f>+(C27*60)*1.16</f>
        <v>2454792</v>
      </c>
      <c r="D28" s="269">
        <f t="shared" ref="D28:N28" si="7">+(D27*47.5)*1.16</f>
        <v>1780721.7999999998</v>
      </c>
      <c r="E28" s="269">
        <f t="shared" si="7"/>
        <v>1901721.4</v>
      </c>
      <c r="F28" s="269">
        <f t="shared" si="7"/>
        <v>1726117.7</v>
      </c>
      <c r="G28" s="269">
        <f t="shared" si="7"/>
        <v>1974177.9</v>
      </c>
      <c r="H28" s="269">
        <f t="shared" si="7"/>
        <v>1834444.2999999998</v>
      </c>
      <c r="I28" s="269">
        <f t="shared" si="7"/>
        <v>1907010.9999999998</v>
      </c>
      <c r="J28" s="269">
        <f t="shared" si="7"/>
        <v>1888332.0999999999</v>
      </c>
      <c r="K28" s="269">
        <f t="shared" si="7"/>
        <v>1777030.0999999999</v>
      </c>
      <c r="L28" s="269">
        <f t="shared" si="7"/>
        <v>1939079.2</v>
      </c>
      <c r="M28" s="269">
        <f t="shared" si="7"/>
        <v>1864639.0999999999</v>
      </c>
      <c r="N28" s="269">
        <f t="shared" si="7"/>
        <v>1740664.0999999999</v>
      </c>
    </row>
    <row r="29" spans="1:14" x14ac:dyDescent="0.2">
      <c r="A29" s="12" t="s">
        <v>424</v>
      </c>
      <c r="C29" s="270">
        <f t="shared" ref="C29:N29" si="8">+C15</f>
        <v>4139158.5616000006</v>
      </c>
      <c r="D29" s="270">
        <f t="shared" si="8"/>
        <v>3229871.4547999995</v>
      </c>
      <c r="E29" s="270">
        <f t="shared" si="8"/>
        <v>5237497.3296000008</v>
      </c>
      <c r="F29" s="270">
        <f t="shared" si="8"/>
        <v>3508761.7776000001</v>
      </c>
      <c r="G29" s="270">
        <f t="shared" si="8"/>
        <v>3614317.2575999997</v>
      </c>
      <c r="H29" s="270">
        <f t="shared" si="8"/>
        <v>2965099.9547999999</v>
      </c>
      <c r="I29" s="270">
        <f t="shared" si="8"/>
        <v>2899815.4734000005</v>
      </c>
      <c r="J29" s="270">
        <f t="shared" si="8"/>
        <v>3142372.8967999998</v>
      </c>
      <c r="K29" s="270">
        <f t="shared" si="8"/>
        <v>2751069.1083999989</v>
      </c>
      <c r="L29" s="270">
        <f t="shared" si="8"/>
        <v>3262396.4584000004</v>
      </c>
      <c r="M29" s="270">
        <f t="shared" si="8"/>
        <v>3189546.129600002</v>
      </c>
      <c r="N29" s="270">
        <f t="shared" si="8"/>
        <v>3423060.7032000008</v>
      </c>
    </row>
    <row r="30" spans="1:14" ht="16" thickBot="1" x14ac:dyDescent="0.25">
      <c r="C30" s="420">
        <f>(C29*100%)/C28</f>
        <v>1.6861544935782748</v>
      </c>
      <c r="D30" s="420">
        <f t="shared" ref="D30:N30" si="9">(D29*100%)/D28</f>
        <v>1.8137990194762594</v>
      </c>
      <c r="E30" s="420">
        <f t="shared" si="9"/>
        <v>2.754082343291715</v>
      </c>
      <c r="F30" s="420">
        <f t="shared" si="9"/>
        <v>2.0327476959421715</v>
      </c>
      <c r="G30" s="420">
        <f t="shared" si="9"/>
        <v>1.8307961291634356</v>
      </c>
      <c r="H30" s="420">
        <f t="shared" si="9"/>
        <v>1.6163477707118172</v>
      </c>
      <c r="I30" s="420">
        <f t="shared" si="9"/>
        <v>1.5206076280629743</v>
      </c>
      <c r="J30" s="420">
        <f t="shared" si="9"/>
        <v>1.6640997083087239</v>
      </c>
      <c r="K30" s="420">
        <f t="shared" si="9"/>
        <v>1.5481274675088503</v>
      </c>
      <c r="L30" s="420">
        <f t="shared" si="9"/>
        <v>1.6824462138524308</v>
      </c>
      <c r="M30" s="420">
        <f t="shared" si="9"/>
        <v>1.7105434127172396</v>
      </c>
      <c r="N30" s="420">
        <f t="shared" si="9"/>
        <v>1.966525708894669</v>
      </c>
    </row>
    <row r="31" spans="1:14" x14ac:dyDescent="0.2">
      <c r="C31" s="208"/>
      <c r="D31" s="271"/>
      <c r="E31" s="208"/>
      <c r="F31" s="208"/>
      <c r="G31" s="208"/>
      <c r="H31" s="208"/>
      <c r="I31" s="208"/>
      <c r="J31" s="208"/>
      <c r="K31" s="208"/>
      <c r="L31" s="208"/>
      <c r="M31" s="208"/>
      <c r="N31" s="208"/>
    </row>
    <row r="32" spans="1:14" x14ac:dyDescent="0.2">
      <c r="C32" s="208"/>
      <c r="D32" s="208"/>
      <c r="E32" s="208"/>
      <c r="F32" s="208"/>
      <c r="G32" s="208"/>
      <c r="H32" s="208"/>
      <c r="I32" s="208"/>
      <c r="J32" s="208"/>
      <c r="K32" s="208"/>
      <c r="L32" s="208"/>
      <c r="M32" s="208"/>
      <c r="N32" s="208"/>
    </row>
    <row r="33" spans="1:14" x14ac:dyDescent="0.2">
      <c r="A33" s="12" t="s">
        <v>434</v>
      </c>
      <c r="B33" t="s">
        <v>435</v>
      </c>
      <c r="C33" s="256">
        <v>2750</v>
      </c>
      <c r="D33" s="256">
        <v>2750</v>
      </c>
      <c r="E33" s="256">
        <v>2750</v>
      </c>
      <c r="F33" s="256">
        <v>2750</v>
      </c>
      <c r="G33" s="256">
        <v>2750</v>
      </c>
      <c r="H33" s="256">
        <v>2750</v>
      </c>
      <c r="I33" s="256">
        <v>2750</v>
      </c>
      <c r="J33" s="256">
        <v>2750</v>
      </c>
      <c r="K33" s="256">
        <v>2750</v>
      </c>
      <c r="L33" s="256">
        <v>2750</v>
      </c>
      <c r="M33" s="256">
        <v>2750</v>
      </c>
      <c r="N33" s="256"/>
    </row>
    <row r="34" spans="1:14" x14ac:dyDescent="0.2">
      <c r="A34" s="258">
        <v>5500</v>
      </c>
      <c r="B34" t="s">
        <v>436</v>
      </c>
      <c r="C34" s="256">
        <v>2750</v>
      </c>
      <c r="D34" s="575">
        <v>0</v>
      </c>
      <c r="E34" s="256">
        <v>2750</v>
      </c>
      <c r="F34" s="575">
        <v>0</v>
      </c>
      <c r="G34" s="256">
        <v>2750</v>
      </c>
      <c r="H34" s="256">
        <v>2750</v>
      </c>
      <c r="I34" s="256">
        <v>2750</v>
      </c>
      <c r="J34" s="256">
        <v>2750</v>
      </c>
      <c r="K34" s="256">
        <v>0</v>
      </c>
      <c r="L34" s="256">
        <v>2750</v>
      </c>
      <c r="M34" s="256">
        <v>2750</v>
      </c>
      <c r="N34" s="256"/>
    </row>
    <row r="35" spans="1:14" x14ac:dyDescent="0.2">
      <c r="A35" s="12"/>
      <c r="B35" s="12" t="s">
        <v>429</v>
      </c>
      <c r="C35" s="257">
        <f t="shared" ref="C35:N35" si="10">SUM(C33:C34)</f>
        <v>5500</v>
      </c>
      <c r="D35" s="257">
        <f t="shared" si="10"/>
        <v>2750</v>
      </c>
      <c r="E35" s="257">
        <f t="shared" si="10"/>
        <v>5500</v>
      </c>
      <c r="F35" s="257">
        <f t="shared" si="10"/>
        <v>2750</v>
      </c>
      <c r="G35" s="257">
        <f t="shared" si="10"/>
        <v>5500</v>
      </c>
      <c r="H35" s="257">
        <f t="shared" si="10"/>
        <v>5500</v>
      </c>
      <c r="I35" s="257">
        <f t="shared" si="10"/>
        <v>5500</v>
      </c>
      <c r="J35" s="257">
        <f t="shared" si="10"/>
        <v>5500</v>
      </c>
      <c r="K35" s="257">
        <f t="shared" si="10"/>
        <v>2750</v>
      </c>
      <c r="L35" s="257">
        <f t="shared" si="10"/>
        <v>5500</v>
      </c>
      <c r="M35" s="257">
        <f t="shared" si="10"/>
        <v>5500</v>
      </c>
      <c r="N35" s="257">
        <f t="shared" si="10"/>
        <v>0</v>
      </c>
    </row>
    <row r="41" spans="1:14" x14ac:dyDescent="0.2">
      <c r="I41" s="2"/>
    </row>
    <row r="43" spans="1:14" ht="16" x14ac:dyDescent="0.2">
      <c r="G43" s="1031"/>
      <c r="H43" s="1031"/>
      <c r="I43" s="2"/>
    </row>
    <row r="44" spans="1:14" ht="16" x14ac:dyDescent="0.2">
      <c r="G44" s="272"/>
      <c r="H44" s="273"/>
    </row>
    <row r="45" spans="1:14" ht="16" x14ac:dyDescent="0.2">
      <c r="G45" s="272"/>
      <c r="H45" s="274"/>
    </row>
  </sheetData>
  <mergeCells count="2">
    <mergeCell ref="B2:N3"/>
    <mergeCell ref="G43:H43"/>
  </mergeCells>
  <pageMargins left="0.17" right="0.17" top="0.75" bottom="0.75" header="0.3" footer="0.3"/>
  <pageSetup paperSize="9" scale="48" orientation="landscape" r:id="rId1"/>
  <legacy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AFDC-E405-EC4C-85B1-862126BD6D79}">
  <dimension ref="B3:J27"/>
  <sheetViews>
    <sheetView tabSelected="1" zoomScale="180" zoomScaleNormal="180" workbookViewId="0">
      <selection activeCell="J9" sqref="J9"/>
    </sheetView>
  </sheetViews>
  <sheetFormatPr baseColWidth="10" defaultRowHeight="15" x14ac:dyDescent="0.2"/>
  <cols>
    <col min="2" max="2" width="24.83203125" bestFit="1" customWidth="1"/>
    <col min="3" max="3" width="13.6640625" bestFit="1" customWidth="1"/>
    <col min="5" max="5" width="14.6640625" bestFit="1" customWidth="1"/>
    <col min="7" max="7" width="14.6640625" bestFit="1" customWidth="1"/>
    <col min="9" max="10" width="14.6640625" bestFit="1" customWidth="1"/>
  </cols>
  <sheetData>
    <row r="3" spans="2:10" x14ac:dyDescent="0.2">
      <c r="I3" s="980"/>
    </row>
    <row r="4" spans="2:10" x14ac:dyDescent="0.2">
      <c r="B4" t="s">
        <v>64</v>
      </c>
      <c r="C4">
        <v>2021</v>
      </c>
      <c r="E4">
        <v>2022</v>
      </c>
      <c r="G4">
        <v>2023</v>
      </c>
      <c r="I4" s="980" t="s">
        <v>9742</v>
      </c>
    </row>
    <row r="5" spans="2:10" x14ac:dyDescent="0.2">
      <c r="I5" s="980"/>
    </row>
    <row r="6" spans="2:10" x14ac:dyDescent="0.2">
      <c r="B6" t="s">
        <v>50</v>
      </c>
      <c r="C6" s="2">
        <v>745669.42</v>
      </c>
      <c r="D6" s="2"/>
      <c r="E6" s="2">
        <v>1245388.1399999999</v>
      </c>
      <c r="F6" s="2"/>
      <c r="G6" s="2">
        <v>1275517.3559463881</v>
      </c>
      <c r="H6" s="978">
        <f>G6/E6</f>
        <v>1.024192631179536</v>
      </c>
      <c r="I6" s="981">
        <f>G6*1.1</f>
        <v>1403069.091541027</v>
      </c>
    </row>
    <row r="7" spans="2:10" x14ac:dyDescent="0.2">
      <c r="C7" s="2"/>
      <c r="D7" s="2"/>
      <c r="E7" s="2"/>
      <c r="F7" s="2"/>
      <c r="G7" s="2"/>
      <c r="I7" s="980"/>
    </row>
    <row r="8" spans="2:10" x14ac:dyDescent="0.2">
      <c r="B8" t="s">
        <v>168</v>
      </c>
      <c r="C8" s="2">
        <v>107515.35</v>
      </c>
      <c r="D8" s="2"/>
      <c r="E8" s="2">
        <v>127892.03</v>
      </c>
      <c r="F8" s="2"/>
      <c r="G8" s="2">
        <v>245226.10253147795</v>
      </c>
      <c r="H8" s="263">
        <f>G8/E8</f>
        <v>1.9174463219598434</v>
      </c>
      <c r="I8" s="981">
        <f>G8*1.1</f>
        <v>269748.71278462576</v>
      </c>
      <c r="J8" s="977">
        <v>0.5</v>
      </c>
    </row>
    <row r="9" spans="2:10" x14ac:dyDescent="0.2">
      <c r="I9" s="980"/>
    </row>
    <row r="10" spans="2:10" x14ac:dyDescent="0.2">
      <c r="B10" t="s">
        <v>16</v>
      </c>
      <c r="C10" s="2">
        <f>SUM(C5:C8)</f>
        <v>853184.77</v>
      </c>
      <c r="E10" s="2">
        <f>SUM(E6:E8)</f>
        <v>1373280.17</v>
      </c>
      <c r="G10" s="33">
        <f>G6+G8</f>
        <v>1520743.4584778661</v>
      </c>
      <c r="I10" s="982">
        <f>SUM(I5:I8)</f>
        <v>1672817.8043256528</v>
      </c>
    </row>
    <row r="11" spans="2:10" x14ac:dyDescent="0.2">
      <c r="I11" s="980"/>
    </row>
    <row r="12" spans="2:10" x14ac:dyDescent="0.2">
      <c r="B12" t="s">
        <v>9741</v>
      </c>
      <c r="E12" s="978">
        <f>E10/C10</f>
        <v>1.6095929255746091</v>
      </c>
      <c r="G12" s="978">
        <f>G10/E10</f>
        <v>1.1073803377484626</v>
      </c>
      <c r="I12" s="983">
        <f>I10/G10</f>
        <v>1.1000000000000001</v>
      </c>
    </row>
    <row r="13" spans="2:10" x14ac:dyDescent="0.2">
      <c r="I13" s="980"/>
    </row>
    <row r="14" spans="2:10" x14ac:dyDescent="0.2">
      <c r="I14" s="980"/>
    </row>
    <row r="15" spans="2:10" x14ac:dyDescent="0.2">
      <c r="B15" t="s">
        <v>9743</v>
      </c>
      <c r="C15" s="2">
        <v>4686363.04</v>
      </c>
      <c r="E15" s="2">
        <v>9468432.5299999993</v>
      </c>
      <c r="G15" s="2">
        <v>7731265.1704166653</v>
      </c>
      <c r="H15" s="977">
        <f>G15/E15</f>
        <v>0.81653062911107477</v>
      </c>
      <c r="I15" s="981">
        <f>G15*1.19</f>
        <v>9200205.5527958311</v>
      </c>
    </row>
    <row r="16" spans="2:10" x14ac:dyDescent="0.2">
      <c r="I16" s="980"/>
    </row>
    <row r="17" spans="2:10" x14ac:dyDescent="0.2">
      <c r="B17" t="s">
        <v>9744</v>
      </c>
      <c r="C17" s="2">
        <v>2086320.48</v>
      </c>
      <c r="E17" s="2">
        <v>2792535</v>
      </c>
      <c r="G17" s="2">
        <v>3439951.59485</v>
      </c>
      <c r="H17" s="977">
        <f>G17/E17</f>
        <v>1.2318383099406096</v>
      </c>
      <c r="I17" s="981">
        <f>G17*1.1</f>
        <v>3783946.7543350002</v>
      </c>
      <c r="J17" s="243">
        <v>0.25</v>
      </c>
    </row>
    <row r="18" spans="2:10" x14ac:dyDescent="0.2">
      <c r="I18" s="980"/>
    </row>
    <row r="19" spans="2:10" x14ac:dyDescent="0.2">
      <c r="B19" t="s">
        <v>9745</v>
      </c>
      <c r="C19" s="2">
        <f>SUM(C13:C17)</f>
        <v>6772683.5199999996</v>
      </c>
      <c r="E19" s="2">
        <f>SUM(E14:E17)</f>
        <v>12260967.529999999</v>
      </c>
      <c r="G19" s="2">
        <f>SUM(G14:G17)</f>
        <v>11171216.765266664</v>
      </c>
      <c r="I19" s="981">
        <f>I15+I17</f>
        <v>12984152.307130832</v>
      </c>
      <c r="J19" s="33"/>
    </row>
    <row r="20" spans="2:10" x14ac:dyDescent="0.2">
      <c r="I20" s="980"/>
    </row>
    <row r="21" spans="2:10" x14ac:dyDescent="0.2">
      <c r="B21" t="s">
        <v>9741</v>
      </c>
      <c r="E21" s="977">
        <f>E19/C19</f>
        <v>1.81035589420248</v>
      </c>
      <c r="G21" s="979">
        <f>G19/E19</f>
        <v>0.91112032863092207</v>
      </c>
      <c r="I21" s="984">
        <f>I19/G19</f>
        <v>1.1622863095362104</v>
      </c>
    </row>
    <row r="26" spans="2:10" x14ac:dyDescent="0.2">
      <c r="B26" t="s">
        <v>9747</v>
      </c>
    </row>
    <row r="27" spans="2:10" x14ac:dyDescent="0.2">
      <c r="B27" t="s">
        <v>9746</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33A26-3167-D741-8F6A-FFA93D6C0CF0}">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86</vt:i4>
      </vt:variant>
      <vt:variant>
        <vt:lpstr>Rangos con nombre</vt:lpstr>
      </vt:variant>
      <vt:variant>
        <vt:i4>42</vt:i4>
      </vt:variant>
    </vt:vector>
  </HeadingPairs>
  <TitlesOfParts>
    <vt:vector size="128" baseType="lpstr">
      <vt:lpstr>UTILIDAD OTROS MID ENE 23</vt:lpstr>
      <vt:lpstr>UTILIDAD ACEITES MID ENE 23</vt:lpstr>
      <vt:lpstr>UTILIDAD CAMP ENE 23</vt:lpstr>
      <vt:lpstr>NC CAMP FEB 23</vt:lpstr>
      <vt:lpstr>NC MID FEB 23</vt:lpstr>
      <vt:lpstr>UTILIDAD MID FEB 23 DONALDSON</vt:lpstr>
      <vt:lpstr>UTILIDAD MID FEB 23 OTROS</vt:lpstr>
      <vt:lpstr>UTILIDAD MID FEB 23 ACEITES</vt:lpstr>
      <vt:lpstr>UTILIDAD CAMP FEB 23</vt:lpstr>
      <vt:lpstr>NC ABR 23 MID</vt:lpstr>
      <vt:lpstr>UTILIDAD MID ABR 23 DONALDSON</vt:lpstr>
      <vt:lpstr>UTILIDAD MID ABR 23 ACEITES</vt:lpstr>
      <vt:lpstr>UTILIDAD MID ABR 23 OTROS</vt:lpstr>
      <vt:lpstr>NC CAMP MZO 23</vt:lpstr>
      <vt:lpstr>NC MID MZO 23</vt:lpstr>
      <vt:lpstr>UTILIDAD MID MZO 23 DONALDSON</vt:lpstr>
      <vt:lpstr>UTILIDAD MID MZO 23 OTROS</vt:lpstr>
      <vt:lpstr>UTILIDAD MID MZO 23 ACEITES</vt:lpstr>
      <vt:lpstr>UTILIDAD CAMP MZO 23</vt:lpstr>
      <vt:lpstr>UTILIDAD CAMP ABR 23</vt:lpstr>
      <vt:lpstr>UTILIDAD CAMP MYO 23</vt:lpstr>
      <vt:lpstr>UTILIDAD MID MYO 23 OTROS</vt:lpstr>
      <vt:lpstr>UTILIDAD DONALDSON MID MYO 23</vt:lpstr>
      <vt:lpstr>UTILIDAD MID MAYO 23 ACEITES</vt:lpstr>
      <vt:lpstr>MID JUN 23 OTROS</vt:lpstr>
      <vt:lpstr>MID JUN 23 FILTROS </vt:lpstr>
      <vt:lpstr>MID JUN 23 ACEITES</vt:lpstr>
      <vt:lpstr>UTILIDAD MID JUL 23 FILTROS</vt:lpstr>
      <vt:lpstr>UTILIDAD MID JUL 23 OTROS</vt:lpstr>
      <vt:lpstr>UTILIDAD MID JUL 23</vt:lpstr>
      <vt:lpstr>UTILIDAD CAMP JUL 23</vt:lpstr>
      <vt:lpstr>UTILIDAD MID AGO 23 FILTROS</vt:lpstr>
      <vt:lpstr>UTILIDAD MID AGO 23 ACEITES</vt:lpstr>
      <vt:lpstr>UTILIDAD CAMP AGO 23</vt:lpstr>
      <vt:lpstr>ACEITES MID SEPT 23</vt:lpstr>
      <vt:lpstr>DONALDSON-OTROS MID SEPT 23</vt:lpstr>
      <vt:lpstr>UTILIDAD CAMP SEPT 23</vt:lpstr>
      <vt:lpstr>UTILIDAD CAMP NOV 23</vt:lpstr>
      <vt:lpstr>UTILIDAD MID NOV 23 OTROS</vt:lpstr>
      <vt:lpstr>UTILIDAD MID NOV 23 ACEITES</vt:lpstr>
      <vt:lpstr>UTILIDAD MID OCT 23 ACEITES</vt:lpstr>
      <vt:lpstr>UTILIDAD MID OCT 23 OTROS</vt:lpstr>
      <vt:lpstr>UTILIDAD CAMP OCT 23</vt:lpstr>
      <vt:lpstr>UTILIDAD MID DIC 23 ACEITES</vt:lpstr>
      <vt:lpstr>UTILIDAD MID DIC 23 OTROS</vt:lpstr>
      <vt:lpstr>UTILIDAD CAMP DIC 23</vt:lpstr>
      <vt:lpstr>UTILIDAD VTS MERIDA</vt:lpstr>
      <vt:lpstr>UTILIDAD CAMP JUN 23</vt:lpstr>
      <vt:lpstr>UTILIDAD VTS CAMPECHE</vt:lpstr>
      <vt:lpstr>SANTANDER ENE 23</vt:lpstr>
      <vt:lpstr>GTS EFECT 2023</vt:lpstr>
      <vt:lpstr>HSBC ENE 23</vt:lpstr>
      <vt:lpstr>HSBC FEB 23</vt:lpstr>
      <vt:lpstr>SANTANDER FEB 23</vt:lpstr>
      <vt:lpstr>SANTANDER MZO 23</vt:lpstr>
      <vt:lpstr>HSBC MZO 23</vt:lpstr>
      <vt:lpstr>HSBC ABR 23</vt:lpstr>
      <vt:lpstr>SANTANDER ABR 23</vt:lpstr>
      <vt:lpstr>HSBC MYO 23</vt:lpstr>
      <vt:lpstr>SANTANDER MYO 23</vt:lpstr>
      <vt:lpstr>SANTANDER JUN 23</vt:lpstr>
      <vt:lpstr>HSBC JUN 23</vt:lpstr>
      <vt:lpstr>SANTANDER JULIO 23</vt:lpstr>
      <vt:lpstr>HSBC JUL 23</vt:lpstr>
      <vt:lpstr>SANTANDER AGO 23</vt:lpstr>
      <vt:lpstr>HSBC AGO 23</vt:lpstr>
      <vt:lpstr>HSBC SEPT 23</vt:lpstr>
      <vt:lpstr>SANTANDER SEPT 23</vt:lpstr>
      <vt:lpstr>SANTADER OCT 23</vt:lpstr>
      <vt:lpstr>BANREGIO NOV 23</vt:lpstr>
      <vt:lpstr>SANTANDER NOV 23</vt:lpstr>
      <vt:lpstr>HSBC NOV 23</vt:lpstr>
      <vt:lpstr>SANTANDER DIC 23</vt:lpstr>
      <vt:lpstr>HSBC DIC 23</vt:lpstr>
      <vt:lpstr>GTOS OPERATIVOS DIRAC MID</vt:lpstr>
      <vt:lpstr>HSBC OCT 23</vt:lpstr>
      <vt:lpstr>GTOS OPERATIVOS CAMPECHE</vt:lpstr>
      <vt:lpstr>BONIFIC EMTEC </vt:lpstr>
      <vt:lpstr>BONIFICACIONES MEX</vt:lpstr>
      <vt:lpstr>NC MEX </vt:lpstr>
      <vt:lpstr>ED0S FIN YUCATAN</vt:lpstr>
      <vt:lpstr>ED0S FIN CAMPECHE</vt:lpstr>
      <vt:lpstr>CUMPLIMIENTO DE OBJETIVO</vt:lpstr>
      <vt:lpstr>CUMPLIMIENTO DE OBJ CAMPEC</vt:lpstr>
      <vt:lpstr>ANALISIS 2024</vt:lpstr>
      <vt:lpstr>Hoja1</vt:lpstr>
      <vt:lpstr>'ACEITES MID SEPT 23'!Títulos_a_imprimir</vt:lpstr>
      <vt:lpstr>'DONALDSON-OTROS MID SEPT 23'!Títulos_a_imprimir</vt:lpstr>
      <vt:lpstr>'MID JUN 23 ACEITES'!Títulos_a_imprimir</vt:lpstr>
      <vt:lpstr>'MID JUN 23 FILTROS '!Títulos_a_imprimir</vt:lpstr>
      <vt:lpstr>'MID JUN 23 OTROS'!Títulos_a_imprimir</vt:lpstr>
      <vt:lpstr>'UTILIDAD ACEITES MID ENE 23'!Títulos_a_imprimir</vt:lpstr>
      <vt:lpstr>'UTILIDAD CAMP ABR 23'!Títulos_a_imprimir</vt:lpstr>
      <vt:lpstr>'UTILIDAD CAMP AGO 23'!Títulos_a_imprimir</vt:lpstr>
      <vt:lpstr>'UTILIDAD CAMP DIC 23'!Títulos_a_imprimir</vt:lpstr>
      <vt:lpstr>'UTILIDAD CAMP ENE 23'!Títulos_a_imprimir</vt:lpstr>
      <vt:lpstr>'UTILIDAD CAMP FEB 23'!Títulos_a_imprimir</vt:lpstr>
      <vt:lpstr>'UTILIDAD CAMP JUL 23'!Títulos_a_imprimir</vt:lpstr>
      <vt:lpstr>'UTILIDAD CAMP JUN 23'!Títulos_a_imprimir</vt:lpstr>
      <vt:lpstr>'UTILIDAD CAMP MYO 23'!Títulos_a_imprimir</vt:lpstr>
      <vt:lpstr>'UTILIDAD CAMP MZO 23'!Títulos_a_imprimir</vt:lpstr>
      <vt:lpstr>'UTILIDAD CAMP NOV 23'!Títulos_a_imprimir</vt:lpstr>
      <vt:lpstr>'UTILIDAD CAMP OCT 23'!Títulos_a_imprimir</vt:lpstr>
      <vt:lpstr>'UTILIDAD CAMP SEPT 23'!Títulos_a_imprimir</vt:lpstr>
      <vt:lpstr>'UTILIDAD DONALDSON MID MYO 23'!Títulos_a_imprimir</vt:lpstr>
      <vt:lpstr>'UTILIDAD MID ABR 23 ACEITES'!Títulos_a_imprimir</vt:lpstr>
      <vt:lpstr>'UTILIDAD MID ABR 23 DONALDSON'!Títulos_a_imprimir</vt:lpstr>
      <vt:lpstr>'UTILIDAD MID ABR 23 OTROS'!Títulos_a_imprimir</vt:lpstr>
      <vt:lpstr>'UTILIDAD MID AGO 23 ACEITES'!Títulos_a_imprimir</vt:lpstr>
      <vt:lpstr>'UTILIDAD MID AGO 23 FILTROS'!Títulos_a_imprimir</vt:lpstr>
      <vt:lpstr>'UTILIDAD MID DIC 23 ACEITES'!Títulos_a_imprimir</vt:lpstr>
      <vt:lpstr>'UTILIDAD MID DIC 23 OTROS'!Títulos_a_imprimir</vt:lpstr>
      <vt:lpstr>'UTILIDAD MID FEB 23 ACEITES'!Títulos_a_imprimir</vt:lpstr>
      <vt:lpstr>'UTILIDAD MID FEB 23 DONALDSON'!Títulos_a_imprimir</vt:lpstr>
      <vt:lpstr>'UTILIDAD MID FEB 23 OTROS'!Títulos_a_imprimir</vt:lpstr>
      <vt:lpstr>'UTILIDAD MID JUL 23'!Títulos_a_imprimir</vt:lpstr>
      <vt:lpstr>'UTILIDAD MID JUL 23 FILTROS'!Títulos_a_imprimir</vt:lpstr>
      <vt:lpstr>'UTILIDAD MID JUL 23 OTROS'!Títulos_a_imprimir</vt:lpstr>
      <vt:lpstr>'UTILIDAD MID MAYO 23 ACEITES'!Títulos_a_imprimir</vt:lpstr>
      <vt:lpstr>'UTILIDAD MID MYO 23 OTROS'!Títulos_a_imprimir</vt:lpstr>
      <vt:lpstr>'UTILIDAD MID MZO 23 ACEITES'!Títulos_a_imprimir</vt:lpstr>
      <vt:lpstr>'UTILIDAD MID MZO 23 DONALDSON'!Títulos_a_imprimir</vt:lpstr>
      <vt:lpstr>'UTILIDAD MID MZO 23 OTROS'!Títulos_a_imprimir</vt:lpstr>
      <vt:lpstr>'UTILIDAD MID NOV 23 ACEITES'!Títulos_a_imprimir</vt:lpstr>
      <vt:lpstr>'UTILIDAD MID NOV 23 OTROS'!Títulos_a_imprimir</vt:lpstr>
      <vt:lpstr>'UTILIDAD MID OCT 23 ACEITES'!Títulos_a_imprimir</vt:lpstr>
      <vt:lpstr>'UTILIDAD MID OCT 23 OTROS'!Títulos_a_imprimir</vt:lpstr>
      <vt:lpstr>'UTILIDAD OTROS MID ENE 23'!Títulos_a_imprimir</vt:lpstr>
    </vt:vector>
  </TitlesOfParts>
  <Company>ACEITES Y LUBRICANTES DIRAC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EEFF 2023</dc:title>
  <dc:creator>Jaely Caballero</dc:creator>
  <cp:lastModifiedBy>gerencia.dirac@hotmail.com</cp:lastModifiedBy>
  <cp:lastPrinted>2023-07-05T23:11:35Z</cp:lastPrinted>
  <dcterms:created xsi:type="dcterms:W3CDTF">2023-02-08T17:21:00Z</dcterms:created>
  <dcterms:modified xsi:type="dcterms:W3CDTF">2024-03-30T17:22:12Z</dcterms:modified>
</cp:coreProperties>
</file>